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11050" yWindow="40" windowWidth="16740" windowHeight="8030" tabRatio="932"/>
  </bookViews>
  <sheets>
    <sheet name="Global" sheetId="23" r:id="rId1"/>
    <sheet name="ECG MIX Config" sheetId="21" r:id="rId2"/>
    <sheet name="PPG Config" sheetId="3" r:id="rId3"/>
    <sheet name="PPG Phase Definition" sheetId="5" r:id="rId4"/>
    <sheet name="RESULT - Checks" sheetId="9" r:id="rId5"/>
    <sheet name="FIFO sequence" sheetId="25" r:id="rId6"/>
    <sheet name="Reg map" sheetId="16" r:id="rId7"/>
    <sheet name="Reg List" sheetId="18" r:id="rId8"/>
    <sheet name="RESULTS - PPG Phase timing" sheetId="11" r:id="rId9"/>
    <sheet name="RESULTS - Current consumption" sheetId="12" r:id="rId10"/>
    <sheet name="REFERENCE" sheetId="17" r:id="rId11"/>
    <sheet name="REFERENCE_MIX" sheetId="22" r:id="rId12"/>
    <sheet name="DATA Rates" sheetId="26" r:id="rId13"/>
    <sheet name="version_history" sheetId="27" r:id="rId14"/>
  </sheets>
  <definedNames>
    <definedName name="ACQ_MODE">Global!$C$3</definedName>
    <definedName name="CLK_MODE">Global!$C$10</definedName>
    <definedName name="CONFIG_RLD_AS_UGB">'ECG MIX Config'!$C$9</definedName>
    <definedName name="ECG_DEC_FACTOR_ECG">'ECG MIX Config'!$R$5</definedName>
    <definedName name="ECG_DEC_FACTOR_MIX">'ECG MIX Config'!$R$24</definedName>
    <definedName name="ECG_SAMPLE_RATE_ECG">'ECG MIX Config'!$R$6</definedName>
    <definedName name="ECG_SAMPLE_RATE_MIX">'ECG MIX Config'!$R$22</definedName>
    <definedName name="EN_AC_LEAD_DET">'ECG MIX Config'!$C$18</definedName>
    <definedName name="EN_ECG_DEC_ECG">'ECG MIX Config'!$R$4</definedName>
    <definedName name="EN_ECG_DEC_MIX">'ECG MIX Config'!$R$23</definedName>
    <definedName name="EN_ECG_DIG_SAT_DET">'ECG MIX Config'!$C$26</definedName>
    <definedName name="EN_INA_OUT_COMP">'ECG MIX Config'!$C$28</definedName>
    <definedName name="EN_LEAD_DET_CURR">'ECG MIX Config'!$C$17</definedName>
    <definedName name="EN_PPG_DEC">'PPG Phase Definition'!$T$4</definedName>
    <definedName name="EN_PPG_DEC_MIX">'ECG MIX Config'!$R$28</definedName>
    <definedName name="END_PH_PSAW1">'ECG MIX Config'!$I$27</definedName>
    <definedName name="END_PH_PSAW2">'ECG MIX Config'!$I$28</definedName>
    <definedName name="END_PH_PSAW3">'ECG MIX Config'!$I$29</definedName>
    <definedName name="END_PH_PSAW4">'ECG MIX Config'!$I$30</definedName>
    <definedName name="fCLK_EXT">Global!$C$11</definedName>
    <definedName name="fCLK_PRF_ECG">Global!$C$13</definedName>
    <definedName name="fCLK_PRF_PPG">Global!$C$16</definedName>
    <definedName name="fCLK_TE">Global!$C$14</definedName>
    <definedName name="FIFO_DATA_PER_PRF_MIX">'FIFO sequence'!$U$50</definedName>
    <definedName name="fPRF_ECG">'ECG MIX Config'!$R$10</definedName>
    <definedName name="fPRF_MIX">'ECG MIX Config'!$R$19</definedName>
    <definedName name="fPRF_PPG">'PPG Config'!$C$2</definedName>
    <definedName name="IFS_OFFDAC_AMB_TIA1">'PPG Config'!$C$20</definedName>
    <definedName name="IFS_OFFDAC_AMB_TIA2">'PPG Config'!$C$21</definedName>
    <definedName name="IFS_OFFDAC_LED_TIA1">'PPG Config'!$C$23</definedName>
    <definedName name="IFS_OFFDAC_LED_TIA2">'PPG Config'!$C$24</definedName>
    <definedName name="IMP_MODE_EN">'PPG Phase Definition'!$AZ$240</definedName>
    <definedName name="INA_SAT_THR_H">'ECG MIX Config'!$C$30</definedName>
    <definedName name="INA_SAT_THR_L">'ECG MIX Config'!$C$31</definedName>
    <definedName name="LDO_MODE">Global!$C$5</definedName>
    <definedName name="MIN_DATA_RATE">'FIFO sequence'!$U$51</definedName>
    <definedName name="MIX_TIMING_CFG">'ECG MIX Config'!$R$18</definedName>
    <definedName name="NUM_ESAW_ECG">'ECG MIX Config'!$R$11</definedName>
    <definedName name="NUM_ESAW_MIX">'ECG MIX Config'!$R$36</definedName>
    <definedName name="NUM_PSAW_MIX">'ECG MIX Config'!$R$38</definedName>
    <definedName name="PPG_DATA_RATE_MIX">'ECG MIX Config'!$R$27</definedName>
    <definedName name="PPG_DEC_FACTOR_MIX">'ECG MIX Config'!$R$29</definedName>
    <definedName name="PPG_DEC_FACTOR_PPG">'PPG Phase Definition'!$Q$4</definedName>
    <definedName name="PPG_GBL_MASK_FATOR">'ECG MIX Config'!$R$31</definedName>
    <definedName name="PPG_SAMPLE_RATE_MIX">'ECG MIX Config'!$R$30</definedName>
    <definedName name="PRPCT_ECG">'ECG MIX Config'!$R$8</definedName>
    <definedName name="PRPCT_MIX">'ECG MIX Config'!$R$20</definedName>
    <definedName name="PRPCT_PPG">'PPG Config'!$C$3</definedName>
    <definedName name="PSAW1_TW">'ECG MIX Config'!$K$27</definedName>
    <definedName name="PSAW2_TW">'ECG MIX Config'!$K$28</definedName>
    <definedName name="PSAW3_TW">'ECG MIX Config'!$K$29</definedName>
    <definedName name="PSAW4_TW">'ECG MIX Config'!$K$30</definedName>
    <definedName name="RX_SUP">Global!$C$7</definedName>
    <definedName name="START_PH_PSAW1">'ECG MIX Config'!$H$27</definedName>
    <definedName name="START_PH_PSAW2">'ECG MIX Config'!$H$28</definedName>
    <definedName name="START_PH_PSAW3">'ECG MIX Config'!$H$29</definedName>
    <definedName name="START_PH_PSAW4">'ECG MIX Config'!$H$30</definedName>
    <definedName name="STEP_COUNT">'PPG Config'!$C$4</definedName>
  </definedNames>
  <calcPr calcId="145621"/>
</workbook>
</file>

<file path=xl/calcChain.xml><?xml version="1.0" encoding="utf-8"?>
<calcChain xmlns="http://schemas.openxmlformats.org/spreadsheetml/2006/main">
  <c r="AD179" i="16" l="1"/>
  <c r="I49" i="12" l="1"/>
  <c r="K48" i="12"/>
  <c r="K49" i="12" s="1"/>
  <c r="K45" i="12"/>
  <c r="K42" i="12"/>
  <c r="L42" i="12" s="1"/>
  <c r="M42" i="12" s="1"/>
  <c r="M43" i="12" s="1"/>
  <c r="K39" i="12"/>
  <c r="K40" i="12" s="1"/>
  <c r="AH35" i="12"/>
  <c r="AG35" i="12"/>
  <c r="AF35" i="12"/>
  <c r="AE35" i="12"/>
  <c r="AD35" i="12"/>
  <c r="AC35" i="12"/>
  <c r="AB35" i="12"/>
  <c r="AA35" i="12"/>
  <c r="Z35" i="12"/>
  <c r="Y35" i="12"/>
  <c r="X35" i="12"/>
  <c r="W35" i="12"/>
  <c r="V35" i="12"/>
  <c r="U35" i="12"/>
  <c r="T35" i="12"/>
  <c r="S35" i="12"/>
  <c r="R35" i="12"/>
  <c r="Q35" i="12"/>
  <c r="P35" i="12"/>
  <c r="O35" i="12"/>
  <c r="N35" i="12"/>
  <c r="M35" i="12"/>
  <c r="L35" i="12"/>
  <c r="K35" i="12"/>
  <c r="AH34" i="12"/>
  <c r="AH36" i="12" s="1"/>
  <c r="AG34" i="12"/>
  <c r="AF34" i="12"/>
  <c r="AE34" i="12"/>
  <c r="AE36" i="12" s="1"/>
  <c r="AD34" i="12"/>
  <c r="AD36" i="12" s="1"/>
  <c r="AC34" i="12"/>
  <c r="AB34" i="12"/>
  <c r="AB36" i="12" s="1"/>
  <c r="AA34" i="12"/>
  <c r="Z34" i="12"/>
  <c r="Z36" i="12" s="1"/>
  <c r="Y34" i="12"/>
  <c r="Y36" i="12" s="1"/>
  <c r="X34" i="12"/>
  <c r="X36" i="12" s="1"/>
  <c r="W34" i="12"/>
  <c r="W36" i="12" s="1"/>
  <c r="V34" i="12"/>
  <c r="V36" i="12" s="1"/>
  <c r="U34" i="12"/>
  <c r="U36" i="12" s="1"/>
  <c r="T34" i="12"/>
  <c r="S34" i="12"/>
  <c r="R34" i="12"/>
  <c r="Q34" i="12"/>
  <c r="P34" i="12"/>
  <c r="P36" i="12" s="1"/>
  <c r="O34" i="12"/>
  <c r="O36" i="12" s="1"/>
  <c r="N34" i="12"/>
  <c r="M34" i="12"/>
  <c r="M36" i="12" s="1"/>
  <c r="L34" i="12"/>
  <c r="K34" i="12"/>
  <c r="K36" i="12" s="1"/>
  <c r="R84" i="21"/>
  <c r="S36" i="12" l="1"/>
  <c r="Q36" i="12"/>
  <c r="T36" i="12"/>
  <c r="R36" i="12"/>
  <c r="N36" i="12"/>
  <c r="AA36" i="12"/>
  <c r="AF36" i="12"/>
  <c r="AG36" i="12"/>
  <c r="K46" i="12"/>
  <c r="L39" i="12"/>
  <c r="M39" i="12" s="1"/>
  <c r="K43" i="12"/>
  <c r="AC36" i="12"/>
  <c r="L36" i="12"/>
  <c r="L45" i="12"/>
  <c r="N42" i="12"/>
  <c r="N43" i="12" s="1"/>
  <c r="L48" i="12"/>
  <c r="M40" i="12" l="1"/>
  <c r="N39" i="12"/>
  <c r="L46" i="12"/>
  <c r="L49" i="12"/>
  <c r="L40" i="12"/>
  <c r="L43" i="12"/>
  <c r="M45" i="12"/>
  <c r="M46" i="12" s="1"/>
  <c r="O42" i="12"/>
  <c r="O43" i="12" s="1"/>
  <c r="M48" i="12"/>
  <c r="M49" i="12" s="1"/>
  <c r="N40" i="12" l="1"/>
  <c r="O39" i="12"/>
  <c r="N45" i="12"/>
  <c r="N46" i="12" s="1"/>
  <c r="N48" i="12"/>
  <c r="N49" i="12" s="1"/>
  <c r="P42" i="12"/>
  <c r="P43" i="12" s="1"/>
  <c r="O45" i="12" l="1"/>
  <c r="O46" i="12" s="1"/>
  <c r="O40" i="12"/>
  <c r="P39" i="12"/>
  <c r="O48" i="12"/>
  <c r="O49" i="12" s="1"/>
  <c r="Q42" i="12"/>
  <c r="Q43" i="12" s="1"/>
  <c r="P23" i="12"/>
  <c r="O23" i="12"/>
  <c r="L21" i="12"/>
  <c r="K21" i="12"/>
  <c r="J21" i="12"/>
  <c r="I21" i="12"/>
  <c r="L23" i="12"/>
  <c r="K23" i="12"/>
  <c r="I23" i="12"/>
  <c r="J23" i="12"/>
  <c r="P45" i="12" l="1"/>
  <c r="P46" i="12" s="1"/>
  <c r="P40" i="12"/>
  <c r="Q39" i="12"/>
  <c r="Q45" i="12"/>
  <c r="Q46" i="12" s="1"/>
  <c r="R42" i="12"/>
  <c r="R43" i="12" s="1"/>
  <c r="P48" i="12"/>
  <c r="P49" i="12" s="1"/>
  <c r="I24" i="12"/>
  <c r="J24" i="12"/>
  <c r="K24" i="12"/>
  <c r="L24" i="12"/>
  <c r="Q40" i="12" l="1"/>
  <c r="R39" i="12"/>
  <c r="Q48" i="12"/>
  <c r="Q49" i="12" s="1"/>
  <c r="R45" i="12"/>
  <c r="R46" i="12" s="1"/>
  <c r="S42" i="12"/>
  <c r="S43" i="12" s="1"/>
  <c r="I25" i="12"/>
  <c r="R40" i="12" l="1"/>
  <c r="S39" i="12"/>
  <c r="S45" i="12"/>
  <c r="S46" i="12" s="1"/>
  <c r="R48" i="12"/>
  <c r="R49" i="12" s="1"/>
  <c r="T42" i="12"/>
  <c r="T43" i="12" s="1"/>
  <c r="S40" i="12" l="1"/>
  <c r="T39" i="12"/>
  <c r="U42" i="12"/>
  <c r="U43" i="12" s="1"/>
  <c r="S48" i="12"/>
  <c r="S49" i="12" s="1"/>
  <c r="T45" i="12"/>
  <c r="T46" i="12" s="1"/>
  <c r="T40" i="12" l="1"/>
  <c r="U39" i="12"/>
  <c r="V42" i="12"/>
  <c r="V43" i="12" s="1"/>
  <c r="U45" i="12"/>
  <c r="U46" i="12" s="1"/>
  <c r="T48" i="12"/>
  <c r="T49" i="12" s="1"/>
  <c r="U40" i="12" l="1"/>
  <c r="V39" i="12"/>
  <c r="U48" i="12"/>
  <c r="U49" i="12" s="1"/>
  <c r="V45" i="12"/>
  <c r="V46" i="12" s="1"/>
  <c r="W42" i="12"/>
  <c r="W43" i="12" s="1"/>
  <c r="V40" i="12" l="1"/>
  <c r="W39" i="12"/>
  <c r="V48" i="12"/>
  <c r="V49" i="12" s="1"/>
  <c r="W45" i="12"/>
  <c r="W46" i="12" s="1"/>
  <c r="X42" i="12"/>
  <c r="X43" i="12" s="1"/>
  <c r="W40" i="12" l="1"/>
  <c r="X39" i="12"/>
  <c r="Y42" i="12"/>
  <c r="Y43" i="12" s="1"/>
  <c r="X45" i="12"/>
  <c r="X46" i="12" s="1"/>
  <c r="W48" i="12"/>
  <c r="W49" i="12" s="1"/>
  <c r="X40" i="12" l="1"/>
  <c r="Y39" i="12"/>
  <c r="X48" i="12"/>
  <c r="X49" i="12" s="1"/>
  <c r="Y45" i="12"/>
  <c r="Y46" i="12" s="1"/>
  <c r="Z42" i="12"/>
  <c r="Z43" i="12" s="1"/>
  <c r="Y40" i="12" l="1"/>
  <c r="Z39" i="12"/>
  <c r="AA42" i="12"/>
  <c r="AA43" i="12" s="1"/>
  <c r="Z45" i="12"/>
  <c r="Z46" i="12" s="1"/>
  <c r="Y48" i="12"/>
  <c r="Y49" i="12" s="1"/>
  <c r="Z40" i="12" l="1"/>
  <c r="AA39" i="12"/>
  <c r="Z48" i="12"/>
  <c r="Z49" i="12" s="1"/>
  <c r="AA45" i="12"/>
  <c r="AA46" i="12" s="1"/>
  <c r="AB42" i="12"/>
  <c r="AB43" i="12" s="1"/>
  <c r="AA40" i="12" l="1"/>
  <c r="AB39" i="12"/>
  <c r="AC42" i="12"/>
  <c r="AC43" i="12" s="1"/>
  <c r="AB45" i="12"/>
  <c r="AB46" i="12" s="1"/>
  <c r="AA48" i="12"/>
  <c r="AA49" i="12" s="1"/>
  <c r="AB40" i="12" l="1"/>
  <c r="AC39" i="12"/>
  <c r="AB48" i="12"/>
  <c r="AB49" i="12" s="1"/>
  <c r="AC45" i="12"/>
  <c r="AC46" i="12" s="1"/>
  <c r="AD42" i="12"/>
  <c r="AD43" i="12" s="1"/>
  <c r="AC40" i="12" l="1"/>
  <c r="AD39" i="12"/>
  <c r="AE42" i="12"/>
  <c r="AE43" i="12" s="1"/>
  <c r="AD45" i="12"/>
  <c r="AD46" i="12" s="1"/>
  <c r="AC48" i="12"/>
  <c r="AC49" i="12" s="1"/>
  <c r="AD40" i="12" l="1"/>
  <c r="AE39" i="12"/>
  <c r="AF42" i="12"/>
  <c r="AF43" i="12" s="1"/>
  <c r="AD48" i="12"/>
  <c r="AD49" i="12" s="1"/>
  <c r="AE45" i="12"/>
  <c r="AE46" i="12" s="1"/>
  <c r="AE40" i="12" l="1"/>
  <c r="AF39" i="12"/>
  <c r="AG42" i="12"/>
  <c r="AG43" i="12" s="1"/>
  <c r="AF45" i="12"/>
  <c r="AF46" i="12" s="1"/>
  <c r="AE48" i="12"/>
  <c r="AE49" i="12" s="1"/>
  <c r="AE84" i="16"/>
  <c r="AZ84" i="16" s="1"/>
  <c r="AF40" i="12" l="1"/>
  <c r="AG39" i="12"/>
  <c r="AF48" i="12"/>
  <c r="AF49" i="12" s="1"/>
  <c r="AG45" i="12"/>
  <c r="AG46" i="12" s="1"/>
  <c r="AH42" i="12"/>
  <c r="BX84" i="16"/>
  <c r="AV84" i="16"/>
  <c r="AG40" i="12" l="1"/>
  <c r="AH39" i="12"/>
  <c r="I43" i="12"/>
  <c r="AH43" i="12"/>
  <c r="AH45" i="12"/>
  <c r="AH46" i="12" s="1"/>
  <c r="I46" i="12" s="1"/>
  <c r="AG48" i="12"/>
  <c r="AG49" i="12" s="1"/>
  <c r="O85" i="16"/>
  <c r="AR84" i="16"/>
  <c r="AN84" i="16" s="1"/>
  <c r="BT84" i="16"/>
  <c r="BW84" i="16"/>
  <c r="J10" i="12"/>
  <c r="I10" i="12"/>
  <c r="J9" i="12"/>
  <c r="I9" i="12"/>
  <c r="N10" i="12"/>
  <c r="M10" i="12"/>
  <c r="N9" i="12"/>
  <c r="M9" i="12"/>
  <c r="V10" i="12"/>
  <c r="Z10" i="12" s="1"/>
  <c r="U10" i="12"/>
  <c r="Y10" i="12" s="1"/>
  <c r="V9" i="12"/>
  <c r="Z9" i="12" s="1"/>
  <c r="U9" i="12"/>
  <c r="Y9" i="12" s="1"/>
  <c r="AH40" i="12" l="1"/>
  <c r="I40" i="12" s="1"/>
  <c r="AH48" i="12"/>
  <c r="AH49" i="12" s="1"/>
  <c r="Q9" i="12"/>
  <c r="R9" i="12"/>
  <c r="Q10" i="12"/>
  <c r="R10" i="12"/>
  <c r="BP84" i="16"/>
  <c r="BO84" i="16" s="1"/>
  <c r="AJ84" i="16"/>
  <c r="AF84" i="16" s="1"/>
  <c r="BL84" i="16"/>
  <c r="N85" i="16"/>
  <c r="K85" i="16"/>
  <c r="BS84" i="16"/>
  <c r="J85" i="16" s="1"/>
  <c r="BV84" i="16"/>
  <c r="M85" i="16" s="1"/>
  <c r="H423" i="18"/>
  <c r="I423" i="18" s="1"/>
  <c r="H421" i="18"/>
  <c r="J421" i="18" s="1"/>
  <c r="J419" i="18"/>
  <c r="H419" i="18"/>
  <c r="I419" i="18" s="1"/>
  <c r="H417" i="18"/>
  <c r="J417" i="18" s="1"/>
  <c r="J415" i="18"/>
  <c r="H415" i="18"/>
  <c r="I415" i="18" s="1"/>
  <c r="J413" i="18"/>
  <c r="I413" i="18"/>
  <c r="H413" i="18"/>
  <c r="H411" i="18"/>
  <c r="I411" i="18" s="1"/>
  <c r="J409" i="18"/>
  <c r="I409" i="18"/>
  <c r="H409" i="18"/>
  <c r="I407" i="18"/>
  <c r="H407" i="18"/>
  <c r="J407" i="18" s="1"/>
  <c r="H405" i="18"/>
  <c r="J405" i="18" s="1"/>
  <c r="J403" i="18"/>
  <c r="H403" i="18"/>
  <c r="I403" i="18" s="1"/>
  <c r="H401" i="18"/>
  <c r="J401" i="18" s="1"/>
  <c r="J399" i="18"/>
  <c r="H399" i="18"/>
  <c r="I399" i="18" s="1"/>
  <c r="J397" i="18"/>
  <c r="I397" i="18"/>
  <c r="H397" i="18"/>
  <c r="H395" i="18"/>
  <c r="I395" i="18" s="1"/>
  <c r="J393" i="18"/>
  <c r="I393" i="18"/>
  <c r="H393" i="18"/>
  <c r="I391" i="18"/>
  <c r="H391" i="18"/>
  <c r="J391" i="18" s="1"/>
  <c r="H389" i="18"/>
  <c r="J389" i="18" s="1"/>
  <c r="J387" i="18"/>
  <c r="H387" i="18"/>
  <c r="I387" i="18" s="1"/>
  <c r="H385" i="18"/>
  <c r="J385" i="18" s="1"/>
  <c r="J383" i="18"/>
  <c r="H383" i="18"/>
  <c r="I383" i="18" s="1"/>
  <c r="J381" i="18"/>
  <c r="I381" i="18"/>
  <c r="H381" i="18"/>
  <c r="H379" i="18"/>
  <c r="I379" i="18" s="1"/>
  <c r="J377" i="18"/>
  <c r="I377" i="18"/>
  <c r="H377" i="18"/>
  <c r="I375" i="18"/>
  <c r="H375" i="18"/>
  <c r="J375" i="18" s="1"/>
  <c r="H373" i="18"/>
  <c r="J373" i="18" s="1"/>
  <c r="J371" i="18"/>
  <c r="H371" i="18"/>
  <c r="I371" i="18" s="1"/>
  <c r="H369" i="18"/>
  <c r="J369" i="18" s="1"/>
  <c r="J367" i="18"/>
  <c r="H367" i="18"/>
  <c r="I367" i="18" s="1"/>
  <c r="J365" i="18"/>
  <c r="I365" i="18"/>
  <c r="H365" i="18"/>
  <c r="I363" i="18"/>
  <c r="H363" i="18"/>
  <c r="J363" i="18" s="1"/>
  <c r="J361" i="18"/>
  <c r="I361" i="18"/>
  <c r="H361" i="18"/>
  <c r="H359" i="18"/>
  <c r="J359" i="18" s="1"/>
  <c r="H357" i="18"/>
  <c r="J357" i="18" s="1"/>
  <c r="J355" i="18"/>
  <c r="H355" i="18"/>
  <c r="I355" i="18" s="1"/>
  <c r="H353" i="18"/>
  <c r="J353" i="18" s="1"/>
  <c r="J351" i="18"/>
  <c r="H351" i="18"/>
  <c r="I351" i="18" s="1"/>
  <c r="J349" i="18"/>
  <c r="I349" i="18"/>
  <c r="H349" i="18"/>
  <c r="H347" i="18"/>
  <c r="I347" i="18" s="1"/>
  <c r="J345" i="18"/>
  <c r="I345" i="18"/>
  <c r="H345" i="18"/>
  <c r="H343" i="18"/>
  <c r="J343" i="18" s="1"/>
  <c r="H341" i="18"/>
  <c r="J341" i="18" s="1"/>
  <c r="H339" i="18"/>
  <c r="J339" i="18" s="1"/>
  <c r="H337" i="18"/>
  <c r="J337" i="18" s="1"/>
  <c r="J335" i="18"/>
  <c r="I335" i="18"/>
  <c r="H335" i="18"/>
  <c r="H333" i="18"/>
  <c r="J333" i="18" s="1"/>
  <c r="I331" i="18"/>
  <c r="H331" i="18"/>
  <c r="J331" i="18" s="1"/>
  <c r="J329" i="18"/>
  <c r="I329" i="18"/>
  <c r="H329" i="18"/>
  <c r="I327" i="18"/>
  <c r="H327" i="18"/>
  <c r="J327" i="18" s="1"/>
  <c r="H325" i="18"/>
  <c r="J325" i="18" s="1"/>
  <c r="H323" i="18"/>
  <c r="J323" i="18" s="1"/>
  <c r="J321" i="18"/>
  <c r="H321" i="18"/>
  <c r="I321" i="18" s="1"/>
  <c r="J319" i="18"/>
  <c r="I319" i="18"/>
  <c r="H319" i="18"/>
  <c r="H317" i="18"/>
  <c r="J317" i="18" s="1"/>
  <c r="I315" i="18"/>
  <c r="H315" i="18"/>
  <c r="J315" i="18" s="1"/>
  <c r="J313" i="18"/>
  <c r="I313" i="18"/>
  <c r="H313" i="18"/>
  <c r="I311" i="18"/>
  <c r="H311" i="18"/>
  <c r="J311" i="18" s="1"/>
  <c r="H309" i="18"/>
  <c r="J309" i="18" s="1"/>
  <c r="I307" i="18"/>
  <c r="H307" i="18"/>
  <c r="J307" i="18" s="1"/>
  <c r="J305" i="18"/>
  <c r="H305" i="18"/>
  <c r="I305" i="18" s="1"/>
  <c r="J303" i="18"/>
  <c r="I303" i="18"/>
  <c r="H303" i="18"/>
  <c r="H301" i="18"/>
  <c r="J301" i="18" s="1"/>
  <c r="I299" i="18"/>
  <c r="H299" i="18"/>
  <c r="J299" i="18" s="1"/>
  <c r="J297" i="18"/>
  <c r="I297" i="18"/>
  <c r="H297" i="18"/>
  <c r="I295" i="18"/>
  <c r="H295" i="18"/>
  <c r="J295" i="18" s="1"/>
  <c r="H293" i="18"/>
  <c r="J293" i="18" s="1"/>
  <c r="I291" i="18"/>
  <c r="H291" i="18"/>
  <c r="J291" i="18" s="1"/>
  <c r="J289" i="18"/>
  <c r="H289" i="18"/>
  <c r="I289" i="18" s="1"/>
  <c r="J287" i="18"/>
  <c r="I287" i="18"/>
  <c r="H287" i="18"/>
  <c r="H285" i="18"/>
  <c r="J285" i="18" s="1"/>
  <c r="I283" i="18"/>
  <c r="H283" i="18"/>
  <c r="J283" i="18" s="1"/>
  <c r="J281" i="18"/>
  <c r="I281" i="18"/>
  <c r="H281" i="18"/>
  <c r="I279" i="18"/>
  <c r="H279" i="18"/>
  <c r="J279" i="18" s="1"/>
  <c r="H277" i="18"/>
  <c r="J277" i="18" s="1"/>
  <c r="I275" i="18"/>
  <c r="H275" i="18"/>
  <c r="J275" i="18" s="1"/>
  <c r="J273" i="18"/>
  <c r="H273" i="18"/>
  <c r="I273" i="18" s="1"/>
  <c r="J271" i="18"/>
  <c r="I271" i="18"/>
  <c r="H271" i="18"/>
  <c r="H269" i="18"/>
  <c r="J269" i="18" s="1"/>
  <c r="I267" i="18"/>
  <c r="H267" i="18"/>
  <c r="J267" i="18" s="1"/>
  <c r="J265" i="18"/>
  <c r="I265" i="18"/>
  <c r="H265" i="18"/>
  <c r="I263" i="18"/>
  <c r="H263" i="18"/>
  <c r="J263" i="18" s="1"/>
  <c r="H261" i="18"/>
  <c r="J261" i="18" s="1"/>
  <c r="I259" i="18"/>
  <c r="H259" i="18"/>
  <c r="J259" i="18" s="1"/>
  <c r="J257" i="18"/>
  <c r="H257" i="18"/>
  <c r="I257" i="18" s="1"/>
  <c r="J255" i="18"/>
  <c r="I255" i="18"/>
  <c r="H255" i="18"/>
  <c r="H253" i="18"/>
  <c r="J253" i="18" s="1"/>
  <c r="I251" i="18"/>
  <c r="H251" i="18"/>
  <c r="J251" i="18" s="1"/>
  <c r="J249" i="18"/>
  <c r="I249" i="18"/>
  <c r="H249" i="18"/>
  <c r="I247" i="18"/>
  <c r="H247" i="18"/>
  <c r="J247" i="18" s="1"/>
  <c r="H245" i="18"/>
  <c r="J245" i="18" s="1"/>
  <c r="I243" i="18"/>
  <c r="H243" i="18"/>
  <c r="J243" i="18" s="1"/>
  <c r="J241" i="18"/>
  <c r="H241" i="18"/>
  <c r="I241" i="18" s="1"/>
  <c r="J239" i="18"/>
  <c r="I239" i="18"/>
  <c r="H239" i="18"/>
  <c r="H237" i="18"/>
  <c r="J237" i="18" s="1"/>
  <c r="I235" i="18"/>
  <c r="H235" i="18"/>
  <c r="J235" i="18" s="1"/>
  <c r="J233" i="18"/>
  <c r="I233" i="18"/>
  <c r="H233" i="18"/>
  <c r="I231" i="18"/>
  <c r="H231" i="18"/>
  <c r="J231" i="18" s="1"/>
  <c r="H229" i="18"/>
  <c r="J229" i="18" s="1"/>
  <c r="I227" i="18"/>
  <c r="H227" i="18"/>
  <c r="J227" i="18" s="1"/>
  <c r="J225" i="18"/>
  <c r="H225" i="18"/>
  <c r="I225" i="18" s="1"/>
  <c r="J223" i="18"/>
  <c r="I223" i="18"/>
  <c r="H223" i="18"/>
  <c r="H221" i="18"/>
  <c r="I219" i="18"/>
  <c r="H219" i="18"/>
  <c r="J219" i="18" s="1"/>
  <c r="J217" i="18"/>
  <c r="I217" i="18"/>
  <c r="H217" i="18"/>
  <c r="I215" i="18"/>
  <c r="H215" i="18"/>
  <c r="J215" i="18" s="1"/>
  <c r="H213" i="18"/>
  <c r="H211" i="18"/>
  <c r="J211" i="18" s="1"/>
  <c r="J209" i="18"/>
  <c r="H209" i="18"/>
  <c r="I209" i="18" s="1"/>
  <c r="J207" i="18"/>
  <c r="H207" i="18"/>
  <c r="I207" i="18" s="1"/>
  <c r="H205" i="18"/>
  <c r="I203" i="18"/>
  <c r="H203" i="18"/>
  <c r="J203" i="18" s="1"/>
  <c r="J201" i="18"/>
  <c r="I201" i="18"/>
  <c r="H201" i="18"/>
  <c r="I199" i="18"/>
  <c r="H199" i="18"/>
  <c r="J199" i="18" s="1"/>
  <c r="H197" i="18"/>
  <c r="I195" i="18"/>
  <c r="H195" i="18"/>
  <c r="J195" i="18" s="1"/>
  <c r="J193" i="18"/>
  <c r="H193" i="18"/>
  <c r="I193" i="18" s="1"/>
  <c r="J191" i="18"/>
  <c r="H191" i="18"/>
  <c r="I191" i="18" s="1"/>
  <c r="H189" i="18"/>
  <c r="I187" i="18"/>
  <c r="H187" i="18"/>
  <c r="J187" i="18" s="1"/>
  <c r="J185" i="18"/>
  <c r="I185" i="18"/>
  <c r="H185" i="18"/>
  <c r="I183" i="18"/>
  <c r="H183" i="18"/>
  <c r="J183" i="18" s="1"/>
  <c r="H181" i="18"/>
  <c r="J179" i="18"/>
  <c r="I179" i="18"/>
  <c r="H179" i="18"/>
  <c r="J177" i="18"/>
  <c r="I177" i="18"/>
  <c r="H177" i="18"/>
  <c r="J175" i="18"/>
  <c r="I175" i="18"/>
  <c r="H175" i="18"/>
  <c r="H173" i="18"/>
  <c r="J173" i="18" s="1"/>
  <c r="I171" i="18"/>
  <c r="H171" i="18"/>
  <c r="J171" i="18" s="1"/>
  <c r="J169" i="18"/>
  <c r="I169" i="18"/>
  <c r="H169" i="18"/>
  <c r="J167" i="18"/>
  <c r="I167" i="18"/>
  <c r="H167" i="18"/>
  <c r="H165" i="18"/>
  <c r="J163" i="18"/>
  <c r="I163" i="18"/>
  <c r="H163" i="18"/>
  <c r="H161" i="18"/>
  <c r="J161" i="18" s="1"/>
  <c r="J159" i="18"/>
  <c r="I159" i="18"/>
  <c r="H159" i="18"/>
  <c r="J157" i="18"/>
  <c r="I157" i="18"/>
  <c r="H157" i="18"/>
  <c r="I155" i="18"/>
  <c r="H155" i="18"/>
  <c r="J155" i="18" s="1"/>
  <c r="J153" i="18"/>
  <c r="I153" i="18"/>
  <c r="H153" i="18"/>
  <c r="J151" i="18"/>
  <c r="I151" i="18"/>
  <c r="H151" i="18"/>
  <c r="H149" i="18"/>
  <c r="I147" i="18"/>
  <c r="H147" i="18"/>
  <c r="J147" i="18" s="1"/>
  <c r="H145" i="18"/>
  <c r="J145" i="18" s="1"/>
  <c r="J143" i="18"/>
  <c r="I143" i="18"/>
  <c r="H143" i="18"/>
  <c r="J141" i="18"/>
  <c r="I141" i="18"/>
  <c r="H141" i="18"/>
  <c r="I139" i="18"/>
  <c r="H139" i="18"/>
  <c r="J139" i="18" s="1"/>
  <c r="J137" i="18"/>
  <c r="I137" i="18"/>
  <c r="H137" i="18"/>
  <c r="J135" i="18"/>
  <c r="I135" i="18"/>
  <c r="H135" i="18"/>
  <c r="J133" i="18"/>
  <c r="I133" i="18"/>
  <c r="H133" i="18"/>
  <c r="H131" i="18"/>
  <c r="J131" i="18" s="1"/>
  <c r="I129" i="18"/>
  <c r="H129" i="18"/>
  <c r="J129" i="18" s="1"/>
  <c r="J127" i="18"/>
  <c r="I127" i="18"/>
  <c r="H127" i="18"/>
  <c r="J125" i="18"/>
  <c r="I125" i="18"/>
  <c r="H125" i="18"/>
  <c r="H123" i="18"/>
  <c r="J123" i="18" s="1"/>
  <c r="H121" i="18"/>
  <c r="J121" i="18" s="1"/>
  <c r="J119" i="18"/>
  <c r="I119" i="18"/>
  <c r="H119" i="18"/>
  <c r="J117" i="18"/>
  <c r="I117" i="18"/>
  <c r="H117" i="18"/>
  <c r="H115" i="18"/>
  <c r="J115" i="18" s="1"/>
  <c r="I113" i="18"/>
  <c r="H113" i="18"/>
  <c r="J113" i="18" s="1"/>
  <c r="J111" i="18"/>
  <c r="I111" i="18"/>
  <c r="H111" i="18"/>
  <c r="J109" i="18"/>
  <c r="I109" i="18"/>
  <c r="H109" i="18"/>
  <c r="H107" i="18"/>
  <c r="J107" i="18" s="1"/>
  <c r="H105" i="18"/>
  <c r="J105" i="18" s="1"/>
  <c r="J103" i="18"/>
  <c r="I103" i="18"/>
  <c r="H103" i="18"/>
  <c r="J101" i="18"/>
  <c r="I101" i="18"/>
  <c r="H101" i="18"/>
  <c r="J99" i="18"/>
  <c r="H99" i="18"/>
  <c r="I99" i="18" s="1"/>
  <c r="I97" i="18"/>
  <c r="H97" i="18"/>
  <c r="J97" i="18" s="1"/>
  <c r="I95" i="18"/>
  <c r="H95" i="18"/>
  <c r="J95" i="18" s="1"/>
  <c r="J93" i="18"/>
  <c r="I93" i="18"/>
  <c r="H93" i="18"/>
  <c r="H91" i="18"/>
  <c r="J91" i="18" s="1"/>
  <c r="H89" i="18"/>
  <c r="J89" i="18" s="1"/>
  <c r="J87" i="18"/>
  <c r="I87" i="18"/>
  <c r="H87" i="18"/>
  <c r="J85" i="18"/>
  <c r="I85" i="18"/>
  <c r="H85" i="18"/>
  <c r="J83" i="18"/>
  <c r="H83" i="18"/>
  <c r="I83" i="18" s="1"/>
  <c r="H81" i="18"/>
  <c r="I81" i="18" s="1"/>
  <c r="I79" i="18"/>
  <c r="H79" i="18"/>
  <c r="J79" i="18" s="1"/>
  <c r="J77" i="18"/>
  <c r="I77" i="18"/>
  <c r="H77" i="18"/>
  <c r="H75" i="18"/>
  <c r="J75" i="18" s="1"/>
  <c r="H73" i="18"/>
  <c r="J73" i="18" s="1"/>
  <c r="J71" i="18"/>
  <c r="I71" i="18"/>
  <c r="H71" i="18"/>
  <c r="J69" i="18"/>
  <c r="I69" i="18"/>
  <c r="H69" i="18"/>
  <c r="J67" i="18"/>
  <c r="H67" i="18"/>
  <c r="I67" i="18" s="1"/>
  <c r="H65" i="18"/>
  <c r="I65" i="18" s="1"/>
  <c r="I63" i="18"/>
  <c r="H63" i="18"/>
  <c r="J63" i="18" s="1"/>
  <c r="B62" i="18"/>
  <c r="J61" i="18"/>
  <c r="I61" i="18"/>
  <c r="H61" i="18"/>
  <c r="H59" i="18"/>
  <c r="J59" i="18" s="1"/>
  <c r="DZ65" i="16"/>
  <c r="G64" i="18" s="1"/>
  <c r="DY65" i="16"/>
  <c r="F64" i="18" s="1"/>
  <c r="DX65" i="16"/>
  <c r="E64" i="18" s="1"/>
  <c r="DW65" i="16"/>
  <c r="D64" i="18" s="1"/>
  <c r="DV65" i="16"/>
  <c r="C64" i="18" s="1"/>
  <c r="DU65" i="16"/>
  <c r="B64" i="18" s="1"/>
  <c r="C64" i="16"/>
  <c r="A64" i="18" s="1"/>
  <c r="H64" i="18" s="1"/>
  <c r="I64" i="18" s="1"/>
  <c r="DZ63" i="16"/>
  <c r="G62" i="18" s="1"/>
  <c r="DY63" i="16"/>
  <c r="F62" i="18" s="1"/>
  <c r="DX63" i="16"/>
  <c r="E62" i="18" s="1"/>
  <c r="DW63" i="16"/>
  <c r="D62" i="18" s="1"/>
  <c r="DV63" i="16"/>
  <c r="C62" i="18" s="1"/>
  <c r="DU63" i="16"/>
  <c r="C62" i="16"/>
  <c r="A62" i="18" s="1"/>
  <c r="H62" i="18" s="1"/>
  <c r="I62" i="18" s="1"/>
  <c r="BR84" i="16" l="1"/>
  <c r="I85" i="16" s="1"/>
  <c r="BD84" i="16"/>
  <c r="BC84" i="16" s="1"/>
  <c r="BK84" i="16"/>
  <c r="BH84" i="16"/>
  <c r="BU84" i="16"/>
  <c r="L85" i="16" s="1"/>
  <c r="BN84" i="16"/>
  <c r="BM84" i="16" s="1"/>
  <c r="J64" i="18"/>
  <c r="J423" i="18"/>
  <c r="I421" i="18"/>
  <c r="I59" i="18"/>
  <c r="J62" i="18"/>
  <c r="J65" i="18"/>
  <c r="I75" i="18"/>
  <c r="J81" i="18"/>
  <c r="I91" i="18"/>
  <c r="I107" i="18"/>
  <c r="I123" i="18"/>
  <c r="I173" i="18"/>
  <c r="J181" i="18"/>
  <c r="I181" i="18"/>
  <c r="J189" i="18"/>
  <c r="I189" i="18"/>
  <c r="J197" i="18"/>
  <c r="I197" i="18"/>
  <c r="J165" i="18"/>
  <c r="I165" i="18"/>
  <c r="I73" i="18"/>
  <c r="I89" i="18"/>
  <c r="I105" i="18"/>
  <c r="J149" i="18"/>
  <c r="I149" i="18"/>
  <c r="I161" i="18"/>
  <c r="J205" i="18"/>
  <c r="I205" i="18"/>
  <c r="I211" i="18"/>
  <c r="J213" i="18"/>
  <c r="I213" i="18"/>
  <c r="J221" i="18"/>
  <c r="I221" i="18"/>
  <c r="I121" i="18"/>
  <c r="I115" i="18"/>
  <c r="I131" i="18"/>
  <c r="I145" i="18"/>
  <c r="I229" i="18"/>
  <c r="I245" i="18"/>
  <c r="I261" i="18"/>
  <c r="I277" i="18"/>
  <c r="I293" i="18"/>
  <c r="I309" i="18"/>
  <c r="I325" i="18"/>
  <c r="I341" i="18"/>
  <c r="J347" i="18"/>
  <c r="I357" i="18"/>
  <c r="I373" i="18"/>
  <c r="J379" i="18"/>
  <c r="I389" i="18"/>
  <c r="J395" i="18"/>
  <c r="I405" i="18"/>
  <c r="J411" i="18"/>
  <c r="I323" i="18"/>
  <c r="I339" i="18"/>
  <c r="I237" i="18"/>
  <c r="I253" i="18"/>
  <c r="I269" i="18"/>
  <c r="I285" i="18"/>
  <c r="I301" i="18"/>
  <c r="I317" i="18"/>
  <c r="I333" i="18"/>
  <c r="I343" i="18"/>
  <c r="I359" i="18"/>
  <c r="I337" i="18"/>
  <c r="I353" i="18"/>
  <c r="I369" i="18"/>
  <c r="I385" i="18"/>
  <c r="I401" i="18"/>
  <c r="I417" i="18"/>
  <c r="BQ84" i="16" l="1"/>
  <c r="BJ84" i="16"/>
  <c r="BI84" i="16" s="1"/>
  <c r="BB84" i="16"/>
  <c r="BA84" i="16" s="1"/>
  <c r="BG84" i="16"/>
  <c r="BF84" i="16" s="1"/>
  <c r="R258" i="25"/>
  <c r="BE84" i="16" l="1"/>
  <c r="J20" i="23" l="1"/>
  <c r="C62" i="25"/>
  <c r="C61" i="25" l="1"/>
  <c r="I20" i="23"/>
  <c r="W242" i="5" l="1"/>
  <c r="W243" i="5"/>
  <c r="W244" i="5"/>
  <c r="W245" i="5"/>
  <c r="W246" i="5"/>
  <c r="W247" i="5"/>
  <c r="W248" i="5"/>
  <c r="W249" i="5"/>
  <c r="W250" i="5"/>
  <c r="W252" i="5"/>
  <c r="W253" i="5"/>
  <c r="W254" i="5"/>
  <c r="W255" i="5"/>
  <c r="W256" i="5"/>
  <c r="W257" i="5"/>
  <c r="W258" i="5"/>
  <c r="W259" i="5"/>
  <c r="W260" i="5"/>
  <c r="W262" i="5"/>
  <c r="W263" i="5"/>
  <c r="W264" i="5"/>
  <c r="W265" i="5"/>
  <c r="W266" i="5"/>
  <c r="W267" i="5"/>
  <c r="W268" i="5"/>
  <c r="W269" i="5"/>
  <c r="W270" i="5"/>
  <c r="W272" i="5"/>
  <c r="W273" i="5"/>
  <c r="W274" i="5"/>
  <c r="W275" i="5"/>
  <c r="W276" i="5"/>
  <c r="W277" i="5"/>
  <c r="W278" i="5"/>
  <c r="W279" i="5"/>
  <c r="W280" i="5"/>
  <c r="W282" i="5"/>
  <c r="W283" i="5"/>
  <c r="W284" i="5"/>
  <c r="W285" i="5"/>
  <c r="W286" i="5"/>
  <c r="W287" i="5"/>
  <c r="W288" i="5"/>
  <c r="W289" i="5"/>
  <c r="W290" i="5"/>
  <c r="W292" i="5"/>
  <c r="W293" i="5"/>
  <c r="W294" i="5"/>
  <c r="W295" i="5"/>
  <c r="W296" i="5"/>
  <c r="W297" i="5"/>
  <c r="W298" i="5"/>
  <c r="W299" i="5"/>
  <c r="W300" i="5"/>
  <c r="W302" i="5"/>
  <c r="W303" i="5"/>
  <c r="W304" i="5"/>
  <c r="W305" i="5"/>
  <c r="W306" i="5"/>
  <c r="W307" i="5"/>
  <c r="W308" i="5"/>
  <c r="W309" i="5"/>
  <c r="W310" i="5"/>
  <c r="W312" i="5"/>
  <c r="W313" i="5"/>
  <c r="W314" i="5"/>
  <c r="W315" i="5"/>
  <c r="W316" i="5"/>
  <c r="W317" i="5"/>
  <c r="W318" i="5"/>
  <c r="W319" i="5"/>
  <c r="W320" i="5"/>
  <c r="W322" i="5"/>
  <c r="W323" i="5"/>
  <c r="W324" i="5"/>
  <c r="W325" i="5"/>
  <c r="W326" i="5"/>
  <c r="W327" i="5"/>
  <c r="W328" i="5"/>
  <c r="W329" i="5"/>
  <c r="W330" i="5"/>
  <c r="W332" i="5"/>
  <c r="W333" i="5"/>
  <c r="W334" i="5"/>
  <c r="W335" i="5"/>
  <c r="W336" i="5"/>
  <c r="W337" i="5"/>
  <c r="W338" i="5"/>
  <c r="W339" i="5"/>
  <c r="W340" i="5"/>
  <c r="W342" i="5"/>
  <c r="W343" i="5"/>
  <c r="W344" i="5"/>
  <c r="W345" i="5"/>
  <c r="W346" i="5"/>
  <c r="W347" i="5"/>
  <c r="W348" i="5"/>
  <c r="W349" i="5"/>
  <c r="W350" i="5"/>
  <c r="W352" i="5"/>
  <c r="W353" i="5"/>
  <c r="W354" i="5"/>
  <c r="W355" i="5"/>
  <c r="W356" i="5"/>
  <c r="W357" i="5"/>
  <c r="W358" i="5"/>
  <c r="W359" i="5"/>
  <c r="W360" i="5"/>
  <c r="W362" i="5"/>
  <c r="W363" i="5"/>
  <c r="W364" i="5"/>
  <c r="W365" i="5"/>
  <c r="W366" i="5"/>
  <c r="W367" i="5"/>
  <c r="W368" i="5"/>
  <c r="W369" i="5"/>
  <c r="W370" i="5"/>
  <c r="W372" i="5"/>
  <c r="W373" i="5"/>
  <c r="W374" i="5"/>
  <c r="W375" i="5"/>
  <c r="W376" i="5"/>
  <c r="W377" i="5"/>
  <c r="W378" i="5"/>
  <c r="W379" i="5"/>
  <c r="W380" i="5"/>
  <c r="W382" i="5"/>
  <c r="W383" i="5"/>
  <c r="W384" i="5"/>
  <c r="W385" i="5"/>
  <c r="W386" i="5"/>
  <c r="W387" i="5"/>
  <c r="W388" i="5"/>
  <c r="W389" i="5"/>
  <c r="W390" i="5"/>
  <c r="W392" i="5"/>
  <c r="W393" i="5"/>
  <c r="W394" i="5"/>
  <c r="W395" i="5"/>
  <c r="W396" i="5"/>
  <c r="W397" i="5"/>
  <c r="W398" i="5"/>
  <c r="W399" i="5"/>
  <c r="W400" i="5"/>
  <c r="W402" i="5"/>
  <c r="W403" i="5"/>
  <c r="W404" i="5"/>
  <c r="W405" i="5"/>
  <c r="W406" i="5"/>
  <c r="W407" i="5"/>
  <c r="W408" i="5"/>
  <c r="W409" i="5"/>
  <c r="W410" i="5"/>
  <c r="W412" i="5"/>
  <c r="W413" i="5"/>
  <c r="W414" i="5"/>
  <c r="W415" i="5"/>
  <c r="W416" i="5"/>
  <c r="W417" i="5"/>
  <c r="W418" i="5"/>
  <c r="W419" i="5"/>
  <c r="W420" i="5"/>
  <c r="W422" i="5"/>
  <c r="W423" i="5"/>
  <c r="W424" i="5"/>
  <c r="W425" i="5"/>
  <c r="W426" i="5"/>
  <c r="W427" i="5"/>
  <c r="W428" i="5"/>
  <c r="W429" i="5"/>
  <c r="W430" i="5"/>
  <c r="W432" i="5"/>
  <c r="W433" i="5"/>
  <c r="W434" i="5"/>
  <c r="W435" i="5"/>
  <c r="W436" i="5"/>
  <c r="W437" i="5"/>
  <c r="W438" i="5"/>
  <c r="W439" i="5"/>
  <c r="W440" i="5"/>
  <c r="W442" i="5"/>
  <c r="W443" i="5"/>
  <c r="W444" i="5"/>
  <c r="W445" i="5"/>
  <c r="W446" i="5"/>
  <c r="W447" i="5"/>
  <c r="W448" i="5"/>
  <c r="W449" i="5"/>
  <c r="W450" i="5"/>
  <c r="W452" i="5"/>
  <c r="W453" i="5"/>
  <c r="W454" i="5"/>
  <c r="W455" i="5"/>
  <c r="W456" i="5"/>
  <c r="W457" i="5"/>
  <c r="W458" i="5"/>
  <c r="W459" i="5"/>
  <c r="W460" i="5"/>
  <c r="W462" i="5"/>
  <c r="W463" i="5"/>
  <c r="W464" i="5"/>
  <c r="W465" i="5"/>
  <c r="W466" i="5"/>
  <c r="W467" i="5"/>
  <c r="W468" i="5"/>
  <c r="W469" i="5"/>
  <c r="W470" i="5"/>
  <c r="I242" i="5"/>
  <c r="I243" i="5"/>
  <c r="I244" i="5"/>
  <c r="I245" i="5"/>
  <c r="I246" i="5"/>
  <c r="I247" i="5"/>
  <c r="I248" i="5"/>
  <c r="I249" i="5"/>
  <c r="I250" i="5"/>
  <c r="I252" i="5"/>
  <c r="I253" i="5"/>
  <c r="I254" i="5"/>
  <c r="I255" i="5"/>
  <c r="I256" i="5"/>
  <c r="I257" i="5"/>
  <c r="I258" i="5"/>
  <c r="I259" i="5"/>
  <c r="I260" i="5"/>
  <c r="I262" i="5"/>
  <c r="I263" i="5"/>
  <c r="I264" i="5"/>
  <c r="I265" i="5"/>
  <c r="I266" i="5"/>
  <c r="I267" i="5"/>
  <c r="I268" i="5"/>
  <c r="I269" i="5"/>
  <c r="I270" i="5"/>
  <c r="I272" i="5"/>
  <c r="I273" i="5"/>
  <c r="I274" i="5"/>
  <c r="I275" i="5"/>
  <c r="I276" i="5"/>
  <c r="I277" i="5"/>
  <c r="I278" i="5"/>
  <c r="I279" i="5"/>
  <c r="I280" i="5"/>
  <c r="I282" i="5"/>
  <c r="I283" i="5"/>
  <c r="I284" i="5"/>
  <c r="I285" i="5"/>
  <c r="I286" i="5"/>
  <c r="I287" i="5"/>
  <c r="I288" i="5"/>
  <c r="I289" i="5"/>
  <c r="I290" i="5"/>
  <c r="I292" i="5"/>
  <c r="I293" i="5"/>
  <c r="I294" i="5"/>
  <c r="I295" i="5"/>
  <c r="I296" i="5"/>
  <c r="I297" i="5"/>
  <c r="I298" i="5"/>
  <c r="I299" i="5"/>
  <c r="I300" i="5"/>
  <c r="I302" i="5"/>
  <c r="I303" i="5"/>
  <c r="I304" i="5"/>
  <c r="I305" i="5"/>
  <c r="I306" i="5"/>
  <c r="I307" i="5"/>
  <c r="I308" i="5"/>
  <c r="I309" i="5"/>
  <c r="I310" i="5"/>
  <c r="I312" i="5"/>
  <c r="I313" i="5"/>
  <c r="I314" i="5"/>
  <c r="I315" i="5"/>
  <c r="I316" i="5"/>
  <c r="I317" i="5"/>
  <c r="I318" i="5"/>
  <c r="I319" i="5"/>
  <c r="I320" i="5"/>
  <c r="I322" i="5"/>
  <c r="I323" i="5"/>
  <c r="I324" i="5"/>
  <c r="I325" i="5"/>
  <c r="I326" i="5"/>
  <c r="I327" i="5"/>
  <c r="I328" i="5"/>
  <c r="I329" i="5"/>
  <c r="I330" i="5"/>
  <c r="I332" i="5"/>
  <c r="I333" i="5"/>
  <c r="I334" i="5"/>
  <c r="I335" i="5"/>
  <c r="I336" i="5"/>
  <c r="I337" i="5"/>
  <c r="I338" i="5"/>
  <c r="I339" i="5"/>
  <c r="I340" i="5"/>
  <c r="I342" i="5"/>
  <c r="I343" i="5"/>
  <c r="I344" i="5"/>
  <c r="I345" i="5"/>
  <c r="I346" i="5"/>
  <c r="I347" i="5"/>
  <c r="I348" i="5"/>
  <c r="I349" i="5"/>
  <c r="I350" i="5"/>
  <c r="I352" i="5"/>
  <c r="I353" i="5"/>
  <c r="I354" i="5"/>
  <c r="I355" i="5"/>
  <c r="I356" i="5"/>
  <c r="I357" i="5"/>
  <c r="I358" i="5"/>
  <c r="I359" i="5"/>
  <c r="I360" i="5"/>
  <c r="I362" i="5"/>
  <c r="I363" i="5"/>
  <c r="I364" i="5"/>
  <c r="I365" i="5"/>
  <c r="I366" i="5"/>
  <c r="I367" i="5"/>
  <c r="I368" i="5"/>
  <c r="I369" i="5"/>
  <c r="I370" i="5"/>
  <c r="I372" i="5"/>
  <c r="I373" i="5"/>
  <c r="I374" i="5"/>
  <c r="I375" i="5"/>
  <c r="I376" i="5"/>
  <c r="I377" i="5"/>
  <c r="I378" i="5"/>
  <c r="I379" i="5"/>
  <c r="I380" i="5"/>
  <c r="I382" i="5"/>
  <c r="I383" i="5"/>
  <c r="I384" i="5"/>
  <c r="I385" i="5"/>
  <c r="I386" i="5"/>
  <c r="I387" i="5"/>
  <c r="I388" i="5"/>
  <c r="I389" i="5"/>
  <c r="I390" i="5"/>
  <c r="I392" i="5"/>
  <c r="I393" i="5"/>
  <c r="I394" i="5"/>
  <c r="I395" i="5"/>
  <c r="I396" i="5"/>
  <c r="I397" i="5"/>
  <c r="I398" i="5"/>
  <c r="I399" i="5"/>
  <c r="I400" i="5"/>
  <c r="I402" i="5"/>
  <c r="I403" i="5"/>
  <c r="I404" i="5"/>
  <c r="I405" i="5"/>
  <c r="I406" i="5"/>
  <c r="I407" i="5"/>
  <c r="I408" i="5"/>
  <c r="I409" i="5"/>
  <c r="I410" i="5"/>
  <c r="I412" i="5"/>
  <c r="I413" i="5"/>
  <c r="I414" i="5"/>
  <c r="I415" i="5"/>
  <c r="I416" i="5"/>
  <c r="I417" i="5"/>
  <c r="I418" i="5"/>
  <c r="I419" i="5"/>
  <c r="I420" i="5"/>
  <c r="I422" i="5"/>
  <c r="I423" i="5"/>
  <c r="I424" i="5"/>
  <c r="I425" i="5"/>
  <c r="I426" i="5"/>
  <c r="I427" i="5"/>
  <c r="I428" i="5"/>
  <c r="I429" i="5"/>
  <c r="I430" i="5"/>
  <c r="I432" i="5"/>
  <c r="I433" i="5"/>
  <c r="I434" i="5"/>
  <c r="I435" i="5"/>
  <c r="I436" i="5"/>
  <c r="I437" i="5"/>
  <c r="I438" i="5"/>
  <c r="I439" i="5"/>
  <c r="I440" i="5"/>
  <c r="I442" i="5"/>
  <c r="I443" i="5"/>
  <c r="I444" i="5"/>
  <c r="I445" i="5"/>
  <c r="I446" i="5"/>
  <c r="I447" i="5"/>
  <c r="I448" i="5"/>
  <c r="I449" i="5"/>
  <c r="I450" i="5"/>
  <c r="I452" i="5"/>
  <c r="I453" i="5"/>
  <c r="I454" i="5"/>
  <c r="I455" i="5"/>
  <c r="I456" i="5"/>
  <c r="I457" i="5"/>
  <c r="I458" i="5"/>
  <c r="I459" i="5"/>
  <c r="I460" i="5"/>
  <c r="I462" i="5"/>
  <c r="I463" i="5"/>
  <c r="I464" i="5"/>
  <c r="I465" i="5"/>
  <c r="I466" i="5"/>
  <c r="I467" i="5"/>
  <c r="I468" i="5"/>
  <c r="I469" i="5"/>
  <c r="I470" i="5"/>
  <c r="F56" i="25" l="1"/>
  <c r="F55" i="25"/>
  <c r="E56" i="25"/>
  <c r="E55" i="25"/>
  <c r="F54" i="25"/>
  <c r="E54" i="25"/>
  <c r="HU51" i="25"/>
  <c r="HV51" i="25"/>
  <c r="HU52" i="25"/>
  <c r="HV52" i="25"/>
  <c r="HU53" i="25"/>
  <c r="HV53" i="25"/>
  <c r="HU54" i="25"/>
  <c r="HV54" i="25"/>
  <c r="HU55" i="25"/>
  <c r="HV55" i="25"/>
  <c r="HU56" i="25"/>
  <c r="HV56" i="25"/>
  <c r="HU57" i="25"/>
  <c r="HV57" i="25"/>
  <c r="HU58" i="25"/>
  <c r="HV58" i="25"/>
  <c r="HU59" i="25"/>
  <c r="HV59" i="25"/>
  <c r="HU60" i="25"/>
  <c r="HV60" i="25"/>
  <c r="HU61" i="25"/>
  <c r="HV61" i="25"/>
  <c r="HU62" i="25"/>
  <c r="HV62" i="25"/>
  <c r="HU63" i="25"/>
  <c r="HV63" i="25"/>
  <c r="HU64" i="25"/>
  <c r="HV64" i="25"/>
  <c r="HU65" i="25"/>
  <c r="HV65" i="25"/>
  <c r="HU66" i="25"/>
  <c r="HV66" i="25"/>
  <c r="HU67" i="25"/>
  <c r="HV67" i="25"/>
  <c r="HU68" i="25"/>
  <c r="HV68" i="25"/>
  <c r="HU69" i="25"/>
  <c r="HV69" i="25"/>
  <c r="HU70" i="25"/>
  <c r="HV70" i="25"/>
  <c r="HU71" i="25"/>
  <c r="HV71" i="25"/>
  <c r="HU72" i="25"/>
  <c r="HV72" i="25"/>
  <c r="HU73" i="25"/>
  <c r="HV73" i="25"/>
  <c r="HU74" i="25"/>
  <c r="HV74" i="25"/>
  <c r="HU75" i="25"/>
  <c r="HV75" i="25"/>
  <c r="HU76" i="25"/>
  <c r="HV76" i="25"/>
  <c r="HU77" i="25"/>
  <c r="HV77" i="25"/>
  <c r="HU78" i="25"/>
  <c r="HV78" i="25"/>
  <c r="HU79" i="25"/>
  <c r="HV79" i="25"/>
  <c r="HU80" i="25"/>
  <c r="HV80" i="25"/>
  <c r="HU81" i="25"/>
  <c r="HV81" i="25"/>
  <c r="HU82" i="25"/>
  <c r="HV82" i="25"/>
  <c r="HU83" i="25"/>
  <c r="HV83" i="25"/>
  <c r="HU84" i="25"/>
  <c r="HV84" i="25"/>
  <c r="HU85" i="25"/>
  <c r="HV85" i="25"/>
  <c r="HU86" i="25"/>
  <c r="HV86" i="25"/>
  <c r="HU87" i="25"/>
  <c r="HV87" i="25"/>
  <c r="HU88" i="25"/>
  <c r="HV88" i="25"/>
  <c r="HU89" i="25"/>
  <c r="HV89" i="25"/>
  <c r="HU90" i="25"/>
  <c r="HV90" i="25"/>
  <c r="HU91" i="25"/>
  <c r="HV91" i="25"/>
  <c r="HU92" i="25"/>
  <c r="HV92" i="25"/>
  <c r="HU93" i="25"/>
  <c r="HV93" i="25"/>
  <c r="HU94" i="25"/>
  <c r="HV94" i="25"/>
  <c r="HU95" i="25"/>
  <c r="HV95" i="25"/>
  <c r="HU96" i="25"/>
  <c r="HV96" i="25"/>
  <c r="HU97" i="25"/>
  <c r="HV97" i="25"/>
  <c r="HU98" i="25"/>
  <c r="HV98" i="25"/>
  <c r="D49" i="25"/>
  <c r="D48" i="25"/>
  <c r="D47" i="25"/>
  <c r="D46" i="25"/>
  <c r="D45" i="25"/>
  <c r="D44" i="25"/>
  <c r="D43" i="25"/>
  <c r="D42" i="25"/>
  <c r="D41" i="25"/>
  <c r="D40" i="25"/>
  <c r="D39" i="25"/>
  <c r="D38" i="25"/>
  <c r="D37" i="25"/>
  <c r="D36" i="25"/>
  <c r="D35" i="25"/>
  <c r="D34" i="25"/>
  <c r="D33" i="25"/>
  <c r="D32" i="25"/>
  <c r="D31" i="25"/>
  <c r="D30" i="25"/>
  <c r="D29" i="25"/>
  <c r="D28" i="25"/>
  <c r="D27" i="25"/>
  <c r="D26" i="25"/>
  <c r="D25" i="25"/>
  <c r="D24" i="25"/>
  <c r="D23" i="25"/>
  <c r="D22" i="25"/>
  <c r="D21" i="25"/>
  <c r="D19" i="25"/>
  <c r="D18" i="25"/>
  <c r="D17" i="25"/>
  <c r="D15" i="25"/>
  <c r="D14" i="25"/>
  <c r="D13" i="25"/>
  <c r="D11" i="25"/>
  <c r="D9" i="25"/>
  <c r="D8" i="25"/>
  <c r="D7" i="25"/>
  <c r="D5" i="25"/>
  <c r="D4" i="25"/>
  <c r="D3" i="25"/>
  <c r="D2" i="25"/>
  <c r="C66" i="25"/>
  <c r="D12" i="25" s="1"/>
  <c r="F53" i="25"/>
  <c r="E53" i="25"/>
  <c r="Y1" i="25"/>
  <c r="Z1" i="25" s="1"/>
  <c r="AA1" i="25" s="1"/>
  <c r="D16" i="25" l="1"/>
  <c r="D10" i="25"/>
  <c r="D20" i="25"/>
  <c r="D6" i="25"/>
  <c r="AB1" i="25"/>
  <c r="AC1" i="25" l="1"/>
  <c r="AD1" i="25" l="1"/>
  <c r="AE1" i="25" l="1"/>
  <c r="AF1" i="25" l="1"/>
  <c r="AG1" i="25" l="1"/>
  <c r="AH1" i="25" l="1"/>
  <c r="AI1" i="25" l="1"/>
  <c r="AJ1" i="25" l="1"/>
  <c r="AK1" i="25" l="1"/>
  <c r="AL1" i="25" l="1"/>
  <c r="AM1" i="25" l="1"/>
  <c r="AN1" i="25" l="1"/>
  <c r="AO1" i="25" l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AG13" i="17" l="1"/>
  <c r="AG14" i="17" s="1"/>
  <c r="AG15" i="17" s="1"/>
  <c r="AG16" i="17" s="1"/>
  <c r="AG17" i="17" s="1"/>
  <c r="AG18" i="17" s="1"/>
  <c r="AG19" i="17" s="1"/>
  <c r="AG20" i="17" s="1"/>
  <c r="AG21" i="17" s="1"/>
  <c r="AG22" i="17" s="1"/>
  <c r="U28" i="21" l="1"/>
  <c r="P25" i="16" l="1"/>
  <c r="C16" i="23" l="1"/>
  <c r="F4" i="3" l="1"/>
  <c r="H3" i="3"/>
  <c r="C3" i="3"/>
  <c r="A192" i="16"/>
  <c r="F2" i="3" l="1"/>
  <c r="F3" i="3"/>
  <c r="U29" i="3"/>
  <c r="U28" i="3"/>
  <c r="U27" i="3"/>
  <c r="AX237" i="5"/>
  <c r="AX236" i="5"/>
  <c r="AX235" i="5"/>
  <c r="AX234" i="5"/>
  <c r="AX233" i="5"/>
  <c r="AX232" i="5"/>
  <c r="AX231" i="5"/>
  <c r="AX230" i="5"/>
  <c r="AX229" i="5"/>
  <c r="AX228" i="5"/>
  <c r="AX227" i="5"/>
  <c r="AX226" i="5"/>
  <c r="AX225" i="5"/>
  <c r="AX224" i="5"/>
  <c r="AX223" i="5"/>
  <c r="AX222" i="5"/>
  <c r="AX221" i="5"/>
  <c r="AX220" i="5"/>
  <c r="AX219" i="5"/>
  <c r="AX218" i="5"/>
  <c r="AX217" i="5"/>
  <c r="AX216" i="5"/>
  <c r="AX215" i="5"/>
  <c r="AX214" i="5"/>
  <c r="AX213" i="5"/>
  <c r="AX212" i="5"/>
  <c r="AX211" i="5"/>
  <c r="AX210" i="5"/>
  <c r="AX209" i="5"/>
  <c r="AX208" i="5"/>
  <c r="AX207" i="5"/>
  <c r="AX206" i="5"/>
  <c r="AX205" i="5"/>
  <c r="AX204" i="5"/>
  <c r="AX203" i="5"/>
  <c r="AX202" i="5"/>
  <c r="AX201" i="5"/>
  <c r="AX200" i="5"/>
  <c r="AX199" i="5"/>
  <c r="AX198" i="5"/>
  <c r="AX197" i="5"/>
  <c r="AX196" i="5"/>
  <c r="AX195" i="5"/>
  <c r="AX194" i="5"/>
  <c r="AX193" i="5"/>
  <c r="AX192" i="5"/>
  <c r="AX191" i="5"/>
  <c r="AX190" i="5"/>
  <c r="AX189" i="5"/>
  <c r="AX188" i="5"/>
  <c r="AX187" i="5"/>
  <c r="AX186" i="5"/>
  <c r="AX185" i="5"/>
  <c r="AX184" i="5"/>
  <c r="AX183" i="5"/>
  <c r="AX182" i="5"/>
  <c r="AX181" i="5"/>
  <c r="AX180" i="5"/>
  <c r="AX179" i="5"/>
  <c r="AX178" i="5"/>
  <c r="AX177" i="5"/>
  <c r="AX176" i="5"/>
  <c r="AX175" i="5"/>
  <c r="AX174" i="5"/>
  <c r="AX173" i="5"/>
  <c r="AX172" i="5"/>
  <c r="AX171" i="5"/>
  <c r="AX170" i="5"/>
  <c r="AX169" i="5"/>
  <c r="AX168" i="5"/>
  <c r="AX167" i="5"/>
  <c r="AX166" i="5"/>
  <c r="AX165" i="5"/>
  <c r="AX164" i="5"/>
  <c r="AX163" i="5"/>
  <c r="AX162" i="5"/>
  <c r="AX161" i="5"/>
  <c r="AX160" i="5"/>
  <c r="AX159" i="5"/>
  <c r="AX158" i="5"/>
  <c r="AX157" i="5"/>
  <c r="AX156" i="5"/>
  <c r="AX155" i="5"/>
  <c r="AX154" i="5"/>
  <c r="AX153" i="5"/>
  <c r="AX152" i="5"/>
  <c r="AX151" i="5"/>
  <c r="AX150" i="5"/>
  <c r="AX149" i="5"/>
  <c r="AX148" i="5"/>
  <c r="AX147" i="5"/>
  <c r="AX146" i="5"/>
  <c r="AX145" i="5"/>
  <c r="AX144" i="5"/>
  <c r="AX143" i="5"/>
  <c r="AX142" i="5"/>
  <c r="AX141" i="5"/>
  <c r="AX140" i="5"/>
  <c r="AX139" i="5"/>
  <c r="AX138" i="5"/>
  <c r="AX137" i="5"/>
  <c r="AX136" i="5"/>
  <c r="AX135" i="5"/>
  <c r="AX134" i="5"/>
  <c r="AX133" i="5"/>
  <c r="AX132" i="5"/>
  <c r="AX131" i="5"/>
  <c r="AX130" i="5"/>
  <c r="AX129" i="5"/>
  <c r="AX128" i="5"/>
  <c r="AX127" i="5"/>
  <c r="AX126" i="5"/>
  <c r="AX125" i="5"/>
  <c r="AX124" i="5"/>
  <c r="AX123" i="5"/>
  <c r="AX122" i="5"/>
  <c r="AX121" i="5"/>
  <c r="AX120" i="5"/>
  <c r="AX119" i="5"/>
  <c r="AX118" i="5"/>
  <c r="AX117" i="5"/>
  <c r="AX116" i="5"/>
  <c r="AX115" i="5"/>
  <c r="AX114" i="5"/>
  <c r="AX113" i="5"/>
  <c r="AX112" i="5"/>
  <c r="AX111" i="5"/>
  <c r="AX110" i="5"/>
  <c r="AX109" i="5"/>
  <c r="AX108" i="5"/>
  <c r="AX107" i="5"/>
  <c r="AX106" i="5"/>
  <c r="AX105" i="5"/>
  <c r="AX104" i="5"/>
  <c r="AX103" i="5"/>
  <c r="AX102" i="5"/>
  <c r="AX101" i="5"/>
  <c r="AX100" i="5"/>
  <c r="AX99" i="5"/>
  <c r="AX98" i="5"/>
  <c r="AX97" i="5"/>
  <c r="AX96" i="5"/>
  <c r="AX95" i="5"/>
  <c r="AX94" i="5"/>
  <c r="AX93" i="5"/>
  <c r="AX92" i="5"/>
  <c r="AX91" i="5"/>
  <c r="AX90" i="5"/>
  <c r="AX89" i="5"/>
  <c r="AX88" i="5"/>
  <c r="AX87" i="5"/>
  <c r="AX86" i="5"/>
  <c r="AX85" i="5"/>
  <c r="AX84" i="5"/>
  <c r="AX83" i="5"/>
  <c r="AX82" i="5"/>
  <c r="AX81" i="5"/>
  <c r="AX80" i="5"/>
  <c r="AX79" i="5"/>
  <c r="AX78" i="5"/>
  <c r="AX77" i="5"/>
  <c r="AX76" i="5"/>
  <c r="AX75" i="5"/>
  <c r="AX74" i="5"/>
  <c r="AX73" i="5"/>
  <c r="AX72" i="5"/>
  <c r="AX71" i="5"/>
  <c r="AX70" i="5"/>
  <c r="AX69" i="5"/>
  <c r="AX68" i="5"/>
  <c r="AX67" i="5"/>
  <c r="AX66" i="5"/>
  <c r="AX65" i="5"/>
  <c r="AX64" i="5"/>
  <c r="AX63" i="5"/>
  <c r="AX62" i="5"/>
  <c r="AX61" i="5"/>
  <c r="AX60" i="5"/>
  <c r="AX59" i="5"/>
  <c r="AX58" i="5"/>
  <c r="AX57" i="5"/>
  <c r="AX56" i="5"/>
  <c r="AX55" i="5"/>
  <c r="AX54" i="5"/>
  <c r="AX53" i="5"/>
  <c r="AX52" i="5"/>
  <c r="AX51" i="5"/>
  <c r="AX50" i="5"/>
  <c r="AX49" i="5"/>
  <c r="AX48" i="5"/>
  <c r="AX47" i="5"/>
  <c r="AX46" i="5"/>
  <c r="AX45" i="5"/>
  <c r="AX44" i="5"/>
  <c r="AX43" i="5"/>
  <c r="AX42" i="5"/>
  <c r="AX41" i="5"/>
  <c r="AX40" i="5"/>
  <c r="AX39" i="5"/>
  <c r="AX38" i="5"/>
  <c r="AX37" i="5"/>
  <c r="AX36" i="5"/>
  <c r="AX35" i="5"/>
  <c r="AX34" i="5"/>
  <c r="AX33" i="5"/>
  <c r="AX32" i="5"/>
  <c r="AX31" i="5"/>
  <c r="AX30" i="5"/>
  <c r="AX29" i="5"/>
  <c r="AX28" i="5"/>
  <c r="AX27" i="5"/>
  <c r="AX26" i="5"/>
  <c r="AX25" i="5"/>
  <c r="AX24" i="5"/>
  <c r="AX23" i="5"/>
  <c r="AX22" i="5"/>
  <c r="AX21" i="5"/>
  <c r="AX20" i="5"/>
  <c r="AX19" i="5"/>
  <c r="AX18" i="5"/>
  <c r="AX17" i="5"/>
  <c r="AX7" i="5"/>
  <c r="AW237" i="5"/>
  <c r="AW236" i="5"/>
  <c r="AW235" i="5"/>
  <c r="AW234" i="5"/>
  <c r="AW233" i="5"/>
  <c r="AW232" i="5"/>
  <c r="AW231" i="5"/>
  <c r="AW230" i="5"/>
  <c r="AW229" i="5"/>
  <c r="AW228" i="5"/>
  <c r="AW227" i="5"/>
  <c r="AW226" i="5"/>
  <c r="AW225" i="5"/>
  <c r="AW224" i="5"/>
  <c r="AW223" i="5"/>
  <c r="AW222" i="5"/>
  <c r="AW221" i="5"/>
  <c r="AW220" i="5"/>
  <c r="AW219" i="5"/>
  <c r="AW218" i="5"/>
  <c r="AW217" i="5"/>
  <c r="AW216" i="5"/>
  <c r="AW215" i="5"/>
  <c r="AW214" i="5"/>
  <c r="AW213" i="5"/>
  <c r="AW212" i="5"/>
  <c r="AW211" i="5"/>
  <c r="AW210" i="5"/>
  <c r="AW209" i="5"/>
  <c r="AW208" i="5"/>
  <c r="AW207" i="5"/>
  <c r="AW206" i="5"/>
  <c r="AW205" i="5"/>
  <c r="AW204" i="5"/>
  <c r="AW203" i="5"/>
  <c r="AW202" i="5"/>
  <c r="AW201" i="5"/>
  <c r="AW200" i="5"/>
  <c r="AW199" i="5"/>
  <c r="AW198" i="5"/>
  <c r="AW197" i="5"/>
  <c r="AW196" i="5"/>
  <c r="AW195" i="5"/>
  <c r="AW194" i="5"/>
  <c r="AW193" i="5"/>
  <c r="AW192" i="5"/>
  <c r="AW191" i="5"/>
  <c r="AW190" i="5"/>
  <c r="AW189" i="5"/>
  <c r="AW188" i="5"/>
  <c r="AW187" i="5"/>
  <c r="AW186" i="5"/>
  <c r="AW185" i="5"/>
  <c r="AW184" i="5"/>
  <c r="AW183" i="5"/>
  <c r="AW182" i="5"/>
  <c r="AW181" i="5"/>
  <c r="AW180" i="5"/>
  <c r="AW179" i="5"/>
  <c r="AW178" i="5"/>
  <c r="AW177" i="5"/>
  <c r="AW176" i="5"/>
  <c r="AW175" i="5"/>
  <c r="AW174" i="5"/>
  <c r="AW173" i="5"/>
  <c r="AW172" i="5"/>
  <c r="AW171" i="5"/>
  <c r="AW170" i="5"/>
  <c r="AW169" i="5"/>
  <c r="AW168" i="5"/>
  <c r="AW167" i="5"/>
  <c r="AW166" i="5"/>
  <c r="AW165" i="5"/>
  <c r="AW164" i="5"/>
  <c r="AW163" i="5"/>
  <c r="AW162" i="5"/>
  <c r="AW161" i="5"/>
  <c r="AW160" i="5"/>
  <c r="AW159" i="5"/>
  <c r="AW158" i="5"/>
  <c r="AW157" i="5"/>
  <c r="AW156" i="5"/>
  <c r="AW155" i="5"/>
  <c r="AW154" i="5"/>
  <c r="AW153" i="5"/>
  <c r="AW152" i="5"/>
  <c r="AW151" i="5"/>
  <c r="AW150" i="5"/>
  <c r="AW149" i="5"/>
  <c r="AW148" i="5"/>
  <c r="AW147" i="5"/>
  <c r="AW146" i="5"/>
  <c r="AW145" i="5"/>
  <c r="AW144" i="5"/>
  <c r="AW143" i="5"/>
  <c r="AW142" i="5"/>
  <c r="AW141" i="5"/>
  <c r="AW140" i="5"/>
  <c r="AW139" i="5"/>
  <c r="AW138" i="5"/>
  <c r="AW137" i="5"/>
  <c r="AW136" i="5"/>
  <c r="AW135" i="5"/>
  <c r="AW134" i="5"/>
  <c r="AW133" i="5"/>
  <c r="AW132" i="5"/>
  <c r="AW131" i="5"/>
  <c r="AW130" i="5"/>
  <c r="AW129" i="5"/>
  <c r="AW128" i="5"/>
  <c r="AW127" i="5"/>
  <c r="AW126" i="5"/>
  <c r="AW125" i="5"/>
  <c r="AW124" i="5"/>
  <c r="AW123" i="5"/>
  <c r="AW122" i="5"/>
  <c r="AW121" i="5"/>
  <c r="AW120" i="5"/>
  <c r="AW119" i="5"/>
  <c r="AW118" i="5"/>
  <c r="AW117" i="5"/>
  <c r="AW116" i="5"/>
  <c r="AW115" i="5"/>
  <c r="AW114" i="5"/>
  <c r="AW113" i="5"/>
  <c r="AW112" i="5"/>
  <c r="AW111" i="5"/>
  <c r="AW110" i="5"/>
  <c r="AW109" i="5"/>
  <c r="AW108" i="5"/>
  <c r="AW107" i="5"/>
  <c r="AW106" i="5"/>
  <c r="AW105" i="5"/>
  <c r="AW104" i="5"/>
  <c r="AW103" i="5"/>
  <c r="AW102" i="5"/>
  <c r="AW101" i="5"/>
  <c r="AW100" i="5"/>
  <c r="AW99" i="5"/>
  <c r="AW98" i="5"/>
  <c r="AW97" i="5"/>
  <c r="AW96" i="5"/>
  <c r="AW95" i="5"/>
  <c r="AW94" i="5"/>
  <c r="AW93" i="5"/>
  <c r="AW92" i="5"/>
  <c r="AW91" i="5"/>
  <c r="AW90" i="5"/>
  <c r="AW89" i="5"/>
  <c r="AW88" i="5"/>
  <c r="AW87" i="5"/>
  <c r="AW86" i="5"/>
  <c r="AW85" i="5"/>
  <c r="AW84" i="5"/>
  <c r="AW83" i="5"/>
  <c r="AW82" i="5"/>
  <c r="AW81" i="5"/>
  <c r="AW80" i="5"/>
  <c r="AW79" i="5"/>
  <c r="AW78" i="5"/>
  <c r="AW77" i="5"/>
  <c r="AW76" i="5"/>
  <c r="AW75" i="5"/>
  <c r="AW74" i="5"/>
  <c r="AW73" i="5"/>
  <c r="AW72" i="5"/>
  <c r="AW71" i="5"/>
  <c r="AW70" i="5"/>
  <c r="AW69" i="5"/>
  <c r="AW68" i="5"/>
  <c r="AW67" i="5"/>
  <c r="AW66" i="5"/>
  <c r="AW65" i="5"/>
  <c r="AW64" i="5"/>
  <c r="AW63" i="5"/>
  <c r="AW62" i="5"/>
  <c r="AW61" i="5"/>
  <c r="AW60" i="5"/>
  <c r="AW59" i="5"/>
  <c r="AW58" i="5"/>
  <c r="AW57" i="5"/>
  <c r="AW56" i="5"/>
  <c r="AW55" i="5"/>
  <c r="AW54" i="5"/>
  <c r="AW53" i="5"/>
  <c r="AW52" i="5"/>
  <c r="AW51" i="5"/>
  <c r="AW50" i="5"/>
  <c r="AW49" i="5"/>
  <c r="AW48" i="5"/>
  <c r="AW47" i="5"/>
  <c r="AW46" i="5"/>
  <c r="AW45" i="5"/>
  <c r="AW44" i="5"/>
  <c r="AW43" i="5"/>
  <c r="AW42" i="5"/>
  <c r="AW41" i="5"/>
  <c r="AW40" i="5"/>
  <c r="AW39" i="5"/>
  <c r="AW38" i="5"/>
  <c r="AW37" i="5"/>
  <c r="AW36" i="5"/>
  <c r="AW35" i="5"/>
  <c r="AW34" i="5"/>
  <c r="AW33" i="5"/>
  <c r="AW32" i="5"/>
  <c r="AW31" i="5"/>
  <c r="AW30" i="5"/>
  <c r="AW29" i="5"/>
  <c r="AW28" i="5"/>
  <c r="AW27" i="5"/>
  <c r="AW26" i="5"/>
  <c r="AW25" i="5"/>
  <c r="AW24" i="5"/>
  <c r="AW23" i="5"/>
  <c r="AW22" i="5"/>
  <c r="AW21" i="5"/>
  <c r="AW20" i="5"/>
  <c r="AW19" i="5"/>
  <c r="AW18" i="5"/>
  <c r="AW17" i="5"/>
  <c r="AW7" i="5"/>
  <c r="R29" i="3" l="1"/>
  <c r="Q29" i="3"/>
  <c r="R28" i="3"/>
  <c r="Q28" i="3"/>
  <c r="R27" i="3"/>
  <c r="Q27" i="3"/>
  <c r="R26" i="3"/>
  <c r="Q26" i="3"/>
  <c r="T26" i="3" s="1"/>
  <c r="P29" i="3"/>
  <c r="P28" i="3"/>
  <c r="O28" i="3"/>
  <c r="O27" i="3"/>
  <c r="O26" i="3"/>
  <c r="O29" i="3"/>
  <c r="P27" i="3"/>
  <c r="P26" i="3"/>
  <c r="V29" i="3" l="1"/>
  <c r="X26" i="3"/>
  <c r="V26" i="3"/>
  <c r="V27" i="3"/>
  <c r="V28" i="3"/>
  <c r="X29" i="3"/>
  <c r="H29" i="3" s="1"/>
  <c r="X28" i="3"/>
  <c r="H28" i="3" s="1"/>
  <c r="S26" i="3"/>
  <c r="U26" i="3" s="1"/>
  <c r="X27" i="3"/>
  <c r="H27" i="3" s="1"/>
  <c r="AT155" i="16"/>
  <c r="AT154" i="16"/>
  <c r="AT153" i="16"/>
  <c r="AT152" i="16"/>
  <c r="AE155" i="16"/>
  <c r="AE154" i="16"/>
  <c r="AE153" i="16"/>
  <c r="AE152" i="16"/>
  <c r="AE150" i="16"/>
  <c r="H26" i="3" l="1"/>
  <c r="M27" i="3"/>
  <c r="L27" i="3"/>
  <c r="Z28" i="3"/>
  <c r="M28" i="3"/>
  <c r="L28" i="3"/>
  <c r="M29" i="3"/>
  <c r="L29" i="3"/>
  <c r="AA26" i="3"/>
  <c r="L26" i="3"/>
  <c r="M26" i="3"/>
  <c r="AE27" i="3"/>
  <c r="AD27" i="3"/>
  <c r="AG27" i="3"/>
  <c r="AC27" i="3"/>
  <c r="AF27" i="3"/>
  <c r="Z29" i="3"/>
  <c r="AF29" i="3"/>
  <c r="AE29" i="3"/>
  <c r="AD29" i="3"/>
  <c r="AG29" i="3"/>
  <c r="AC29" i="3"/>
  <c r="J29" i="3" s="1"/>
  <c r="AA29" i="3"/>
  <c r="AA28" i="3"/>
  <c r="AG28" i="3"/>
  <c r="AC28" i="3"/>
  <c r="J28" i="3" s="1"/>
  <c r="AF28" i="3"/>
  <c r="AE28" i="3"/>
  <c r="AD28" i="3"/>
  <c r="Z26" i="3"/>
  <c r="AE26" i="3"/>
  <c r="AD26" i="3"/>
  <c r="AG26" i="3"/>
  <c r="AC26" i="3"/>
  <c r="J26" i="3" s="1"/>
  <c r="AF26" i="3"/>
  <c r="AA27" i="3"/>
  <c r="Z27" i="3"/>
  <c r="AC189" i="16"/>
  <c r="J27" i="3" l="1"/>
  <c r="I26" i="3"/>
  <c r="F26" i="3" s="1"/>
  <c r="I27" i="3"/>
  <c r="F27" i="3" s="1"/>
  <c r="C27" i="3" s="1"/>
  <c r="I29" i="3"/>
  <c r="G29" i="3" s="1"/>
  <c r="I28" i="3"/>
  <c r="G28" i="3" s="1"/>
  <c r="N26" i="3"/>
  <c r="AD99" i="16" s="1"/>
  <c r="AE99" i="16" s="1"/>
  <c r="BC99" i="16" s="1"/>
  <c r="G99" i="16" s="1"/>
  <c r="N28" i="3"/>
  <c r="AD111" i="16" s="1"/>
  <c r="AE111" i="16" s="1"/>
  <c r="BC111" i="16" s="1"/>
  <c r="G111" i="16" s="1"/>
  <c r="N29" i="3"/>
  <c r="AD117" i="16" s="1"/>
  <c r="AE117" i="16" s="1"/>
  <c r="BC117" i="16" s="1"/>
  <c r="G117" i="16" s="1"/>
  <c r="N27" i="3"/>
  <c r="AD105" i="16" s="1"/>
  <c r="AE105" i="16" s="1"/>
  <c r="BC105" i="16" s="1"/>
  <c r="G105" i="16" s="1"/>
  <c r="U55" i="16"/>
  <c r="T55" i="16"/>
  <c r="G26" i="3" l="1"/>
  <c r="C26" i="3"/>
  <c r="G27" i="3"/>
  <c r="F28" i="3"/>
  <c r="C28" i="3" s="1"/>
  <c r="F29" i="3"/>
  <c r="C29" i="3" s="1"/>
  <c r="BB99" i="16"/>
  <c r="F99" i="16" s="1"/>
  <c r="BB111" i="16"/>
  <c r="F111" i="16" s="1"/>
  <c r="BB105" i="16"/>
  <c r="F105" i="16" s="1"/>
  <c r="BB117" i="16"/>
  <c r="F117" i="16" s="1"/>
  <c r="C8" i="22"/>
  <c r="AY8" i="22"/>
  <c r="AX8" i="22"/>
  <c r="AW8" i="22"/>
  <c r="AV8" i="22"/>
  <c r="AU8" i="22"/>
  <c r="AT8" i="22"/>
  <c r="AS8" i="22"/>
  <c r="AR8" i="22"/>
  <c r="AQ8" i="22"/>
  <c r="AP8" i="22"/>
  <c r="AO8" i="22"/>
  <c r="AN8" i="22"/>
  <c r="AM8" i="22"/>
  <c r="AL8" i="22"/>
  <c r="AK8" i="22"/>
  <c r="AJ8" i="22"/>
  <c r="AI8" i="22"/>
  <c r="AH8" i="22"/>
  <c r="AG8" i="22"/>
  <c r="AF8" i="22"/>
  <c r="C6" i="22"/>
  <c r="AY6" i="22"/>
  <c r="AX6" i="22"/>
  <c r="AW6" i="22"/>
  <c r="AV6" i="22"/>
  <c r="AU6" i="22"/>
  <c r="AT6" i="22"/>
  <c r="AS6" i="22"/>
  <c r="AR6" i="22"/>
  <c r="AQ6" i="22"/>
  <c r="AP6" i="22"/>
  <c r="AO6" i="22"/>
  <c r="AN6" i="22"/>
  <c r="AM6" i="22"/>
  <c r="AL6" i="22"/>
  <c r="AK6" i="22"/>
  <c r="AJ6" i="22"/>
  <c r="AI6" i="22"/>
  <c r="AH6" i="22"/>
  <c r="AG6" i="22"/>
  <c r="AF6" i="22"/>
  <c r="AE6" i="22"/>
  <c r="AD6" i="22"/>
  <c r="AC6" i="22"/>
  <c r="AB6" i="22"/>
  <c r="AA6" i="22"/>
  <c r="Z6" i="22"/>
  <c r="Y6" i="22"/>
  <c r="X6" i="22"/>
  <c r="S11" i="21"/>
  <c r="R17" i="16"/>
  <c r="G163" i="16"/>
  <c r="E55" i="16"/>
  <c r="K37" i="16"/>
  <c r="L15" i="16"/>
  <c r="C14" i="23"/>
  <c r="C13" i="23"/>
  <c r="AE13" i="16" s="1"/>
  <c r="I2" i="3"/>
  <c r="Z55" i="16"/>
  <c r="BA111" i="16" l="1"/>
  <c r="E111" i="16" s="1"/>
  <c r="BA99" i="16"/>
  <c r="E99" i="16" s="1"/>
  <c r="BA117" i="16"/>
  <c r="E117" i="16" s="1"/>
  <c r="BA105" i="16"/>
  <c r="J6" i="22"/>
  <c r="I6" i="22"/>
  <c r="H6" i="22"/>
  <c r="G6" i="22"/>
  <c r="J8" i="22"/>
  <c r="I8" i="22"/>
  <c r="H8" i="22"/>
  <c r="G8" i="22"/>
  <c r="D6" i="22"/>
  <c r="B8" i="22"/>
  <c r="B6" i="22"/>
  <c r="D8" i="22"/>
  <c r="R6" i="21"/>
  <c r="H29" i="16"/>
  <c r="C16" i="22"/>
  <c r="C15" i="22"/>
  <c r="C14" i="22"/>
  <c r="C19" i="22"/>
  <c r="C13" i="22"/>
  <c r="C7" i="22"/>
  <c r="C18" i="22"/>
  <c r="C17" i="22"/>
  <c r="C12" i="22"/>
  <c r="C5" i="22"/>
  <c r="AY7" i="22"/>
  <c r="AX7" i="22"/>
  <c r="AW7" i="22"/>
  <c r="AV7" i="22"/>
  <c r="AU7" i="22"/>
  <c r="AT7" i="22"/>
  <c r="AS7" i="22"/>
  <c r="AR7" i="22"/>
  <c r="AQ7" i="22"/>
  <c r="AP7" i="22"/>
  <c r="AO7" i="22"/>
  <c r="AN7" i="22"/>
  <c r="AM7" i="22"/>
  <c r="AL7" i="22"/>
  <c r="AK7" i="22"/>
  <c r="AJ7" i="22"/>
  <c r="AI7" i="22"/>
  <c r="AH7" i="22"/>
  <c r="AG7" i="22"/>
  <c r="AF7" i="22"/>
  <c r="AE7" i="22"/>
  <c r="AD7" i="22"/>
  <c r="AC7" i="22"/>
  <c r="AB7" i="22"/>
  <c r="I181" i="16"/>
  <c r="Y37" i="16"/>
  <c r="I11" i="23"/>
  <c r="I10" i="23"/>
  <c r="C7" i="23"/>
  <c r="Z29" i="17" s="1"/>
  <c r="I5" i="23"/>
  <c r="L165" i="16"/>
  <c r="O47" i="16"/>
  <c r="AE47" i="16"/>
  <c r="AG47" i="16" s="1"/>
  <c r="AE46" i="16"/>
  <c r="AG46" i="16" s="1"/>
  <c r="AL46" i="16" s="1"/>
  <c r="K47" i="16" s="1"/>
  <c r="AF179" i="16"/>
  <c r="AP176" i="16"/>
  <c r="AR176" i="16" s="1"/>
  <c r="AD176" i="16"/>
  <c r="AF176" i="16" s="1"/>
  <c r="AD178" i="16"/>
  <c r="AF178" i="16" s="1"/>
  <c r="AK178" i="16" s="1"/>
  <c r="U179" i="16" s="1"/>
  <c r="AD175" i="16"/>
  <c r="AE171" i="16"/>
  <c r="AZ111" i="16" l="1"/>
  <c r="AZ99" i="16"/>
  <c r="AZ105" i="16"/>
  <c r="E105" i="16"/>
  <c r="AZ117" i="16"/>
  <c r="E8" i="22"/>
  <c r="K8" i="22" s="1"/>
  <c r="G12" i="22"/>
  <c r="G13" i="22"/>
  <c r="H13" i="22"/>
  <c r="J16" i="22"/>
  <c r="G16" i="22"/>
  <c r="I16" i="22"/>
  <c r="H16" i="22"/>
  <c r="G17" i="22"/>
  <c r="H19" i="22"/>
  <c r="G19" i="22"/>
  <c r="E6" i="22"/>
  <c r="K6" i="22" s="1"/>
  <c r="G18" i="22"/>
  <c r="G14" i="22"/>
  <c r="I14" i="22"/>
  <c r="H14" i="22"/>
  <c r="G5" i="22"/>
  <c r="H5" i="22"/>
  <c r="J7" i="22"/>
  <c r="G7" i="22"/>
  <c r="I7" i="22"/>
  <c r="H7" i="22"/>
  <c r="J15" i="22"/>
  <c r="I15" i="22"/>
  <c r="H15" i="22"/>
  <c r="G15" i="22"/>
  <c r="M14" i="23"/>
  <c r="N14" i="23" s="1"/>
  <c r="I12" i="23"/>
  <c r="D7" i="22"/>
  <c r="M12" i="23"/>
  <c r="M13" i="23"/>
  <c r="N13" i="23" s="1"/>
  <c r="W34" i="17"/>
  <c r="W38" i="17"/>
  <c r="W42" i="17"/>
  <c r="W30" i="17"/>
  <c r="W32" i="17"/>
  <c r="Z44" i="17"/>
  <c r="Z40" i="17"/>
  <c r="Z36" i="17"/>
  <c r="Z32" i="17"/>
  <c r="W31" i="17"/>
  <c r="W35" i="17"/>
  <c r="W39" i="17"/>
  <c r="W43" i="17"/>
  <c r="Z43" i="17"/>
  <c r="Z39" i="17"/>
  <c r="Z35" i="17"/>
  <c r="Z31" i="17"/>
  <c r="W36" i="17"/>
  <c r="Z42" i="17"/>
  <c r="Z30" i="17"/>
  <c r="W40" i="17"/>
  <c r="W44" i="17"/>
  <c r="Z38" i="17"/>
  <c r="Z34" i="17"/>
  <c r="W33" i="17"/>
  <c r="W37" i="17"/>
  <c r="W41" i="17"/>
  <c r="W29" i="17"/>
  <c r="Z41" i="17"/>
  <c r="Z37" i="17"/>
  <c r="Z33" i="17"/>
  <c r="AK46" i="16"/>
  <c r="J47" i="16" s="1"/>
  <c r="AL47" i="16"/>
  <c r="M47" i="16" s="1"/>
  <c r="AK179" i="16"/>
  <c r="AW176" i="16"/>
  <c r="AK176" i="16"/>
  <c r="AJ178" i="16"/>
  <c r="T179" i="16" s="1"/>
  <c r="K417" i="18"/>
  <c r="AE93" i="16"/>
  <c r="AG93" i="16" s="1"/>
  <c r="AE158" i="16"/>
  <c r="D16" i="22"/>
  <c r="AY15" i="22"/>
  <c r="AX15" i="22"/>
  <c r="AW15" i="22"/>
  <c r="AV15" i="22"/>
  <c r="AU15" i="22"/>
  <c r="AT15" i="22"/>
  <c r="AS15" i="22"/>
  <c r="AR15" i="22"/>
  <c r="AY14" i="22"/>
  <c r="AX14" i="22"/>
  <c r="AW14" i="22"/>
  <c r="AV14" i="22"/>
  <c r="AU14" i="22"/>
  <c r="AT14" i="22"/>
  <c r="AS14" i="22"/>
  <c r="AR14" i="22"/>
  <c r="AQ14" i="22"/>
  <c r="AP14" i="22"/>
  <c r="AO14" i="22"/>
  <c r="AN14" i="22"/>
  <c r="AM14" i="22"/>
  <c r="AL14" i="22"/>
  <c r="AK14" i="22"/>
  <c r="AJ14" i="22"/>
  <c r="J14" i="22" s="1"/>
  <c r="AY19" i="22"/>
  <c r="AX19" i="22"/>
  <c r="AW19" i="22"/>
  <c r="AV19" i="22"/>
  <c r="AU19" i="22"/>
  <c r="AT19" i="22"/>
  <c r="AS19" i="22"/>
  <c r="AR19" i="22"/>
  <c r="AQ19" i="22"/>
  <c r="AP19" i="22"/>
  <c r="AO19" i="22"/>
  <c r="AN19" i="22"/>
  <c r="AM19" i="22"/>
  <c r="AL19" i="22"/>
  <c r="AK19" i="22"/>
  <c r="AJ19" i="22"/>
  <c r="J19" i="22" s="1"/>
  <c r="AI19" i="22"/>
  <c r="AH19" i="22"/>
  <c r="AG19" i="22"/>
  <c r="AF19" i="22"/>
  <c r="I19" i="22" s="1"/>
  <c r="AY13" i="22"/>
  <c r="AX13" i="22"/>
  <c r="AW13" i="22"/>
  <c r="AV13" i="22"/>
  <c r="AU13" i="22"/>
  <c r="AT13" i="22"/>
  <c r="AS13" i="22"/>
  <c r="AR13" i="22"/>
  <c r="AQ13" i="22"/>
  <c r="AP13" i="22"/>
  <c r="AO13" i="22"/>
  <c r="AN13" i="22"/>
  <c r="AM13" i="22"/>
  <c r="AL13" i="22"/>
  <c r="AK13" i="22"/>
  <c r="AJ13" i="22"/>
  <c r="J13" i="22" s="1"/>
  <c r="AI13" i="22"/>
  <c r="AH13" i="22"/>
  <c r="AG13" i="22"/>
  <c r="AF13" i="22"/>
  <c r="AE13" i="22"/>
  <c r="AD13" i="22"/>
  <c r="AC13" i="22"/>
  <c r="AB13" i="22"/>
  <c r="I13" i="22" s="1"/>
  <c r="AY18" i="22"/>
  <c r="AX18" i="22"/>
  <c r="AW18" i="22"/>
  <c r="AV18" i="22"/>
  <c r="AU18" i="22"/>
  <c r="AT18" i="22"/>
  <c r="AS18" i="22"/>
  <c r="AR18" i="22"/>
  <c r="AQ18" i="22"/>
  <c r="AP18" i="22"/>
  <c r="AO18" i="22"/>
  <c r="AN18" i="22"/>
  <c r="AM18" i="22"/>
  <c r="AL18" i="22"/>
  <c r="AK18" i="22"/>
  <c r="AJ18" i="22"/>
  <c r="J18" i="22" s="1"/>
  <c r="AI18" i="22"/>
  <c r="AH18" i="22"/>
  <c r="AG18" i="22"/>
  <c r="AF18" i="22"/>
  <c r="AE18" i="22"/>
  <c r="AD18" i="22"/>
  <c r="AC18" i="22"/>
  <c r="AB18" i="22"/>
  <c r="I18" i="22" s="1"/>
  <c r="AA18" i="22"/>
  <c r="Z18" i="22"/>
  <c r="Y18" i="22"/>
  <c r="X18" i="22"/>
  <c r="H18" i="22" s="1"/>
  <c r="AY17" i="22"/>
  <c r="AX17" i="22"/>
  <c r="AW17" i="22"/>
  <c r="AV17" i="22"/>
  <c r="AU17" i="22"/>
  <c r="AT17" i="22"/>
  <c r="AS17" i="22"/>
  <c r="AR17" i="22"/>
  <c r="AQ17" i="22"/>
  <c r="AP17" i="22"/>
  <c r="AO17" i="22"/>
  <c r="AN17" i="22"/>
  <c r="AM17" i="22"/>
  <c r="AL17" i="22"/>
  <c r="AK17" i="22"/>
  <c r="AJ17" i="22"/>
  <c r="J17" i="22" s="1"/>
  <c r="AI17" i="22"/>
  <c r="AH17" i="22"/>
  <c r="AG17" i="22"/>
  <c r="AF17" i="22"/>
  <c r="AE17" i="22"/>
  <c r="AD17" i="22"/>
  <c r="AC17" i="22"/>
  <c r="AB17" i="22"/>
  <c r="I17" i="22" s="1"/>
  <c r="AA17" i="22"/>
  <c r="Z17" i="22"/>
  <c r="Y17" i="22"/>
  <c r="X17" i="22"/>
  <c r="W17" i="22"/>
  <c r="AY12" i="22"/>
  <c r="AX12" i="22"/>
  <c r="AW12" i="22"/>
  <c r="AV12" i="22"/>
  <c r="AU12" i="22"/>
  <c r="AT12" i="22"/>
  <c r="AS12" i="22"/>
  <c r="AR12" i="22"/>
  <c r="AQ12" i="22"/>
  <c r="AP12" i="22"/>
  <c r="AO12" i="22"/>
  <c r="AN12" i="22"/>
  <c r="AM12" i="22"/>
  <c r="AL12" i="22"/>
  <c r="AK12" i="22"/>
  <c r="AJ12" i="22"/>
  <c r="J12" i="22" s="1"/>
  <c r="AI12" i="22"/>
  <c r="AH12" i="22"/>
  <c r="AG12" i="22"/>
  <c r="AF12" i="22"/>
  <c r="AE12" i="22"/>
  <c r="AD12" i="22"/>
  <c r="AC12" i="22"/>
  <c r="AB12" i="22"/>
  <c r="I12" i="22" s="1"/>
  <c r="AA12" i="22"/>
  <c r="Z12" i="22"/>
  <c r="Y12" i="22"/>
  <c r="X12" i="22"/>
  <c r="W12" i="22"/>
  <c r="V12" i="22"/>
  <c r="U12" i="22"/>
  <c r="T12" i="22"/>
  <c r="H12" i="22" s="1"/>
  <c r="AY11" i="22"/>
  <c r="AX11" i="22"/>
  <c r="AW11" i="22"/>
  <c r="AV11" i="22"/>
  <c r="AU11" i="22"/>
  <c r="AT11" i="22"/>
  <c r="AS11" i="22"/>
  <c r="AR11" i="22"/>
  <c r="AQ11" i="22"/>
  <c r="AP11" i="22"/>
  <c r="AO11" i="22"/>
  <c r="AN11" i="22"/>
  <c r="AM11" i="22"/>
  <c r="AL11" i="22"/>
  <c r="AK11" i="22"/>
  <c r="AJ11" i="22"/>
  <c r="AI11" i="22"/>
  <c r="AH11" i="22"/>
  <c r="AG11" i="22"/>
  <c r="AF11" i="22"/>
  <c r="AE11" i="22"/>
  <c r="AD11" i="22"/>
  <c r="AC11" i="22"/>
  <c r="AB11" i="22"/>
  <c r="AA11" i="22"/>
  <c r="Z11" i="22"/>
  <c r="Y11" i="22"/>
  <c r="X11" i="22"/>
  <c r="W11" i="22"/>
  <c r="V11" i="22"/>
  <c r="U11" i="22"/>
  <c r="T11" i="22"/>
  <c r="S11" i="22"/>
  <c r="C11" i="22" s="1"/>
  <c r="AY10" i="22"/>
  <c r="AX10" i="22"/>
  <c r="AW10" i="22"/>
  <c r="AV10" i="22"/>
  <c r="AU10" i="22"/>
  <c r="AT10" i="22"/>
  <c r="AS10" i="22"/>
  <c r="AR10" i="22"/>
  <c r="AQ10" i="22"/>
  <c r="AP10" i="22"/>
  <c r="AO10" i="22"/>
  <c r="AN10" i="22"/>
  <c r="AM10" i="22"/>
  <c r="AL10" i="22"/>
  <c r="AK10" i="22"/>
  <c r="AJ10" i="22"/>
  <c r="AI10" i="22"/>
  <c r="AH10" i="22"/>
  <c r="AG10" i="22"/>
  <c r="AF10" i="22"/>
  <c r="AE10" i="22"/>
  <c r="AD10" i="22"/>
  <c r="AC10" i="22"/>
  <c r="AB10" i="22"/>
  <c r="AA10" i="22"/>
  <c r="Z10" i="22"/>
  <c r="Y10" i="22"/>
  <c r="X10" i="22"/>
  <c r="W10" i="22"/>
  <c r="V10" i="22"/>
  <c r="U10" i="22"/>
  <c r="T10" i="22"/>
  <c r="S10" i="22"/>
  <c r="R10" i="22"/>
  <c r="C10" i="22" s="1"/>
  <c r="AY9" i="22"/>
  <c r="AX9" i="22"/>
  <c r="AW9" i="22"/>
  <c r="AV9" i="22"/>
  <c r="AU9" i="22"/>
  <c r="AT9" i="22"/>
  <c r="AS9" i="22"/>
  <c r="AR9" i="22"/>
  <c r="AQ9" i="22"/>
  <c r="AP9" i="22"/>
  <c r="AO9" i="22"/>
  <c r="AN9" i="22"/>
  <c r="AM9" i="22"/>
  <c r="AL9" i="22"/>
  <c r="AK9" i="22"/>
  <c r="AJ9" i="22"/>
  <c r="AI9" i="22"/>
  <c r="AH9" i="22"/>
  <c r="AG9" i="22"/>
  <c r="AF9" i="22"/>
  <c r="AE9" i="22"/>
  <c r="AD9" i="22"/>
  <c r="AC9" i="22"/>
  <c r="AB9" i="22"/>
  <c r="AA9" i="22"/>
  <c r="Z9" i="22"/>
  <c r="Y9" i="22"/>
  <c r="X9" i="22"/>
  <c r="W9" i="22"/>
  <c r="V9" i="22"/>
  <c r="U9" i="22"/>
  <c r="T9" i="22"/>
  <c r="S9" i="22"/>
  <c r="R9" i="22"/>
  <c r="Q9" i="22"/>
  <c r="AY5" i="22"/>
  <c r="AX5" i="22"/>
  <c r="AW5" i="22"/>
  <c r="AV5" i="22"/>
  <c r="AU5" i="22"/>
  <c r="AT5" i="22"/>
  <c r="AS5" i="22"/>
  <c r="AR5" i="22"/>
  <c r="AQ5" i="22"/>
  <c r="AP5" i="22"/>
  <c r="AO5" i="22"/>
  <c r="AN5" i="22"/>
  <c r="AM5" i="22"/>
  <c r="AL5" i="22"/>
  <c r="AK5" i="22"/>
  <c r="AJ5" i="22"/>
  <c r="AI5" i="22"/>
  <c r="AH5" i="22"/>
  <c r="AG5" i="22"/>
  <c r="AF5" i="22"/>
  <c r="AE5" i="22"/>
  <c r="AD5" i="22"/>
  <c r="AC5" i="22"/>
  <c r="AB5" i="22"/>
  <c r="AA5" i="22"/>
  <c r="Z5" i="22"/>
  <c r="Y5" i="22"/>
  <c r="X5" i="22"/>
  <c r="J5" i="22" s="1"/>
  <c r="W5" i="22"/>
  <c r="V5" i="22"/>
  <c r="U5" i="22"/>
  <c r="T5" i="22"/>
  <c r="I5" i="22" s="1"/>
  <c r="AY4" i="22"/>
  <c r="AX4" i="22"/>
  <c r="AW4" i="22"/>
  <c r="AV4" i="22"/>
  <c r="AU4" i="22"/>
  <c r="AT4" i="22"/>
  <c r="AS4" i="22"/>
  <c r="AR4" i="22"/>
  <c r="AQ4" i="22"/>
  <c r="AP4" i="22"/>
  <c r="AO4" i="22"/>
  <c r="AN4" i="22"/>
  <c r="AM4" i="22"/>
  <c r="AL4" i="22"/>
  <c r="AK4" i="22"/>
  <c r="AJ4" i="22"/>
  <c r="AI4" i="22"/>
  <c r="AH4" i="22"/>
  <c r="AG4" i="22"/>
  <c r="AF4" i="22"/>
  <c r="AE4" i="22"/>
  <c r="AD4" i="22"/>
  <c r="AC4" i="22"/>
  <c r="AB4" i="22"/>
  <c r="AA4" i="22"/>
  <c r="Z4" i="22"/>
  <c r="Y4" i="22"/>
  <c r="X4" i="22"/>
  <c r="W4" i="22"/>
  <c r="V4" i="22"/>
  <c r="U4" i="22"/>
  <c r="T4" i="22"/>
  <c r="S4" i="22"/>
  <c r="R4" i="22"/>
  <c r="Q4" i="22"/>
  <c r="P4" i="22"/>
  <c r="AA2" i="22"/>
  <c r="AI2" i="22" s="1"/>
  <c r="AQ2" i="22" s="1"/>
  <c r="AY2" i="22" s="1"/>
  <c r="Z2" i="22"/>
  <c r="AH2" i="22" s="1"/>
  <c r="AP2" i="22" s="1"/>
  <c r="AX2" i="22" s="1"/>
  <c r="Y2" i="22"/>
  <c r="AG2" i="22" s="1"/>
  <c r="AO2" i="22" s="1"/>
  <c r="AW2" i="22" s="1"/>
  <c r="X2" i="22"/>
  <c r="AF2" i="22" s="1"/>
  <c r="AN2" i="22" s="1"/>
  <c r="AV2" i="22" s="1"/>
  <c r="W2" i="22"/>
  <c r="AE2" i="22" s="1"/>
  <c r="AM2" i="22" s="1"/>
  <c r="AU2" i="22" s="1"/>
  <c r="V2" i="22"/>
  <c r="AD2" i="22" s="1"/>
  <c r="AL2" i="22" s="1"/>
  <c r="AT2" i="22" s="1"/>
  <c r="U2" i="22"/>
  <c r="AC2" i="22" s="1"/>
  <c r="AK2" i="22" s="1"/>
  <c r="AS2" i="22" s="1"/>
  <c r="T2" i="22"/>
  <c r="AB2" i="22" s="1"/>
  <c r="AJ2" i="22" s="1"/>
  <c r="AR2" i="22" s="1"/>
  <c r="M1" i="22"/>
  <c r="N1" i="22" s="1"/>
  <c r="O1" i="22" s="1"/>
  <c r="P1" i="22" s="1"/>
  <c r="Q1" i="22" s="1"/>
  <c r="R1" i="22" s="1"/>
  <c r="S1" i="22" s="1"/>
  <c r="T1" i="22" s="1"/>
  <c r="U1" i="22" s="1"/>
  <c r="V1" i="22" s="1"/>
  <c r="W1" i="22" s="1"/>
  <c r="X1" i="22" s="1"/>
  <c r="Y1" i="22" s="1"/>
  <c r="Z1" i="22" s="1"/>
  <c r="AA1" i="22" s="1"/>
  <c r="AB1" i="22" s="1"/>
  <c r="AC1" i="22" s="1"/>
  <c r="AD1" i="22" s="1"/>
  <c r="AE1" i="22" s="1"/>
  <c r="AF1" i="22" s="1"/>
  <c r="AG1" i="22" s="1"/>
  <c r="AH1" i="22" s="1"/>
  <c r="AI1" i="22" s="1"/>
  <c r="AJ1" i="22" s="1"/>
  <c r="AK1" i="22" s="1"/>
  <c r="AL1" i="22" s="1"/>
  <c r="AM1" i="22" s="1"/>
  <c r="AN1" i="22" s="1"/>
  <c r="AO1" i="22" s="1"/>
  <c r="AP1" i="22" s="1"/>
  <c r="AQ1" i="22" s="1"/>
  <c r="AR1" i="22" s="1"/>
  <c r="AS1" i="22" s="1"/>
  <c r="AT1" i="22" s="1"/>
  <c r="AU1" i="22" s="1"/>
  <c r="AV1" i="22" s="1"/>
  <c r="AW1" i="22" s="1"/>
  <c r="AX1" i="22" s="1"/>
  <c r="AY1" i="22" s="1"/>
  <c r="D17" i="22" l="1"/>
  <c r="D18" i="22"/>
  <c r="D15" i="22"/>
  <c r="H17" i="22"/>
  <c r="J10" i="22"/>
  <c r="I10" i="22"/>
  <c r="G10" i="22"/>
  <c r="H10" i="22"/>
  <c r="J11" i="22"/>
  <c r="I11" i="22"/>
  <c r="H11" i="22"/>
  <c r="G11" i="22"/>
  <c r="D12" i="22"/>
  <c r="D13" i="22"/>
  <c r="D19" i="22"/>
  <c r="C4" i="22"/>
  <c r="D14" i="22"/>
  <c r="D5" i="22"/>
  <c r="D10" i="22"/>
  <c r="D4" i="22"/>
  <c r="D11" i="22"/>
  <c r="C9" i="22"/>
  <c r="D9" i="22"/>
  <c r="N12" i="23"/>
  <c r="M11" i="23"/>
  <c r="L11" i="23" s="1"/>
  <c r="B7" i="22"/>
  <c r="E7" i="22" s="1"/>
  <c r="K7" i="22" s="1"/>
  <c r="AP177" i="16"/>
  <c r="AD177" i="16"/>
  <c r="AF177" i="16" s="1"/>
  <c r="AK177" i="16" s="1"/>
  <c r="O177" i="16" s="1"/>
  <c r="AJ46" i="16"/>
  <c r="AI46" i="16" s="1"/>
  <c r="AK47" i="16"/>
  <c r="L47" i="16" s="1"/>
  <c r="AJ176" i="16"/>
  <c r="T177" i="16" s="1"/>
  <c r="U177" i="16"/>
  <c r="AA179" i="16"/>
  <c r="X179" i="16"/>
  <c r="AJ179" i="16"/>
  <c r="AV176" i="16"/>
  <c r="AU176" i="16" s="1"/>
  <c r="X177" i="16"/>
  <c r="AA177" i="16"/>
  <c r="AI178" i="16"/>
  <c r="AR177" i="16" l="1"/>
  <c r="AW177" i="16" s="1"/>
  <c r="K179" i="16" s="1"/>
  <c r="B14" i="9"/>
  <c r="J4" i="22"/>
  <c r="G4" i="22"/>
  <c r="I4" i="22"/>
  <c r="H4" i="22"/>
  <c r="J9" i="22"/>
  <c r="G9" i="22"/>
  <c r="I9" i="22"/>
  <c r="H9" i="22"/>
  <c r="C12" i="23"/>
  <c r="AE83" i="16" s="1"/>
  <c r="N11" i="23"/>
  <c r="O179" i="16"/>
  <c r="AJ177" i="16"/>
  <c r="AI177" i="16" s="1"/>
  <c r="M179" i="16" s="1"/>
  <c r="AJ47" i="16"/>
  <c r="AI47" i="16" s="1"/>
  <c r="AI176" i="16"/>
  <c r="S177" i="16" s="1"/>
  <c r="AI179" i="16"/>
  <c r="W179" i="16"/>
  <c r="Z179" i="16"/>
  <c r="AH178" i="16"/>
  <c r="S179" i="16"/>
  <c r="AT176" i="16"/>
  <c r="Y177" i="16"/>
  <c r="V177" i="16"/>
  <c r="W177" i="16"/>
  <c r="Z177" i="16"/>
  <c r="J27" i="21"/>
  <c r="J28" i="21"/>
  <c r="BV122" i="16"/>
  <c r="BV123" i="16" s="1"/>
  <c r="BU122" i="16"/>
  <c r="BH122" i="16"/>
  <c r="BH123" i="16" s="1"/>
  <c r="BG122" i="16"/>
  <c r="AT122" i="16"/>
  <c r="AT123" i="16" s="1"/>
  <c r="AS122" i="16"/>
  <c r="AE122" i="16"/>
  <c r="AF122" i="16"/>
  <c r="AF123" i="16" s="1"/>
  <c r="AD145" i="16"/>
  <c r="BV94" i="16"/>
  <c r="H93" i="16" s="1"/>
  <c r="BU94" i="16"/>
  <c r="BH94" i="16"/>
  <c r="I93" i="16" s="1"/>
  <c r="BG94" i="16"/>
  <c r="AT94" i="16"/>
  <c r="J93" i="16" s="1"/>
  <c r="AS94" i="16"/>
  <c r="AF94" i="16"/>
  <c r="K93" i="16" s="1"/>
  <c r="AE94" i="16"/>
  <c r="K177" i="16" l="1"/>
  <c r="AV177" i="16"/>
  <c r="J179" i="16" s="1"/>
  <c r="P123" i="16"/>
  <c r="D123" i="16"/>
  <c r="M177" i="16"/>
  <c r="AH177" i="16"/>
  <c r="L179" i="16" s="1"/>
  <c r="N179" i="16"/>
  <c r="N177" i="16"/>
  <c r="AH176" i="16"/>
  <c r="Y179" i="16"/>
  <c r="V179" i="16"/>
  <c r="AH179" i="16"/>
  <c r="H121" i="16"/>
  <c r="I121" i="16"/>
  <c r="J121" i="16"/>
  <c r="K121" i="16"/>
  <c r="AF95" i="16"/>
  <c r="BH95" i="16"/>
  <c r="AW155" i="16"/>
  <c r="AH154" i="16"/>
  <c r="AW153" i="16"/>
  <c r="BF153" i="16" s="1"/>
  <c r="G153" i="16" s="1"/>
  <c r="AW152" i="16"/>
  <c r="J30" i="21"/>
  <c r="J29" i="21"/>
  <c r="AH153" i="16"/>
  <c r="AH152" i="16"/>
  <c r="J177" i="16" l="1"/>
  <c r="AU177" i="16"/>
  <c r="I179" i="16" s="1"/>
  <c r="L177" i="16"/>
  <c r="AL93" i="16"/>
  <c r="AH155" i="16"/>
  <c r="AG155" i="16" s="1"/>
  <c r="AM155" i="16" s="1"/>
  <c r="AW154" i="16"/>
  <c r="AV154" i="16" s="1"/>
  <c r="AQ154" i="16"/>
  <c r="AA155" i="16" s="1"/>
  <c r="BF155" i="16"/>
  <c r="G155" i="16" s="1"/>
  <c r="AG154" i="16"/>
  <c r="AV155" i="16"/>
  <c r="AV153" i="16"/>
  <c r="BB153" i="16" s="1"/>
  <c r="BA153" i="16" s="1"/>
  <c r="AV152" i="16"/>
  <c r="BF152" i="16"/>
  <c r="BE153" i="16"/>
  <c r="AQ153" i="16"/>
  <c r="AG153" i="16"/>
  <c r="AQ152" i="16"/>
  <c r="AG152" i="16"/>
  <c r="K423" i="18"/>
  <c r="K422" i="18"/>
  <c r="K421" i="18"/>
  <c r="K420" i="18"/>
  <c r="K419" i="18"/>
  <c r="K418" i="18"/>
  <c r="K416" i="18"/>
  <c r="K415" i="18"/>
  <c r="K414" i="18"/>
  <c r="K413" i="18"/>
  <c r="K412" i="18"/>
  <c r="K411" i="18"/>
  <c r="K410" i="18"/>
  <c r="K409" i="18"/>
  <c r="K408" i="18"/>
  <c r="B184" i="16"/>
  <c r="B186" i="16" s="1"/>
  <c r="B188" i="16" s="1"/>
  <c r="B190" i="16" s="1"/>
  <c r="K407" i="18"/>
  <c r="K406" i="18"/>
  <c r="K405" i="18"/>
  <c r="K404" i="18"/>
  <c r="K403" i="18"/>
  <c r="K402" i="18"/>
  <c r="K401" i="18"/>
  <c r="K400" i="18"/>
  <c r="K399" i="18"/>
  <c r="K398" i="18"/>
  <c r="K397" i="18"/>
  <c r="K396" i="18"/>
  <c r="K395" i="18"/>
  <c r="K394" i="18"/>
  <c r="K393" i="18"/>
  <c r="K392" i="18"/>
  <c r="K391" i="18"/>
  <c r="K390" i="18"/>
  <c r="K389" i="18"/>
  <c r="K388" i="18"/>
  <c r="K387" i="18"/>
  <c r="K386" i="18"/>
  <c r="K385" i="18"/>
  <c r="K384" i="18"/>
  <c r="K383" i="18"/>
  <c r="K382" i="18"/>
  <c r="K381" i="18"/>
  <c r="K380" i="18"/>
  <c r="K379" i="18"/>
  <c r="K378" i="18"/>
  <c r="K377" i="18"/>
  <c r="K376" i="18"/>
  <c r="K375" i="18"/>
  <c r="K374" i="18"/>
  <c r="K373" i="18"/>
  <c r="K372" i="18"/>
  <c r="K371" i="18"/>
  <c r="K370" i="18"/>
  <c r="K369" i="18"/>
  <c r="K368" i="18"/>
  <c r="K367" i="18"/>
  <c r="K366" i="18"/>
  <c r="K365" i="18"/>
  <c r="K364" i="18"/>
  <c r="K363" i="18"/>
  <c r="K362" i="18"/>
  <c r="K361" i="18"/>
  <c r="K360" i="18"/>
  <c r="K359" i="18"/>
  <c r="K358" i="18"/>
  <c r="K357" i="18"/>
  <c r="K356" i="18"/>
  <c r="K355" i="18"/>
  <c r="K354" i="18"/>
  <c r="K353" i="18"/>
  <c r="K352" i="18"/>
  <c r="K351" i="18"/>
  <c r="K350" i="18"/>
  <c r="K349" i="18"/>
  <c r="K348" i="18"/>
  <c r="K347" i="18"/>
  <c r="K346" i="18"/>
  <c r="K345" i="18"/>
  <c r="K344" i="18"/>
  <c r="K343" i="18"/>
  <c r="K342" i="18"/>
  <c r="K341" i="18"/>
  <c r="K340" i="18"/>
  <c r="K339" i="18"/>
  <c r="K338" i="18"/>
  <c r="K337" i="18"/>
  <c r="K336" i="18"/>
  <c r="K335" i="18"/>
  <c r="K334" i="18"/>
  <c r="K333" i="18"/>
  <c r="K332" i="18"/>
  <c r="K331" i="18"/>
  <c r="K330" i="18"/>
  <c r="K329" i="18"/>
  <c r="K328" i="18"/>
  <c r="K327" i="18"/>
  <c r="K326" i="18"/>
  <c r="K325" i="18"/>
  <c r="K324" i="18"/>
  <c r="K323" i="18"/>
  <c r="K322" i="18"/>
  <c r="K321" i="18"/>
  <c r="K320" i="18"/>
  <c r="K319" i="18"/>
  <c r="K318" i="18"/>
  <c r="K317" i="18"/>
  <c r="K316" i="18"/>
  <c r="K315" i="18"/>
  <c r="K314" i="18"/>
  <c r="K313" i="18"/>
  <c r="K312" i="18"/>
  <c r="K311" i="18"/>
  <c r="K310" i="18"/>
  <c r="K309" i="18"/>
  <c r="K308" i="18"/>
  <c r="K307" i="18"/>
  <c r="K306" i="18"/>
  <c r="K305" i="18"/>
  <c r="K304" i="18"/>
  <c r="K303" i="18"/>
  <c r="K302" i="18"/>
  <c r="K301" i="18"/>
  <c r="K300" i="18"/>
  <c r="K299" i="18"/>
  <c r="K298" i="18"/>
  <c r="K297" i="18"/>
  <c r="K296" i="18"/>
  <c r="K295" i="18"/>
  <c r="K294" i="18"/>
  <c r="K293" i="18"/>
  <c r="K292" i="18"/>
  <c r="K291" i="18"/>
  <c r="K290" i="18"/>
  <c r="K289" i="18"/>
  <c r="K288" i="18"/>
  <c r="K287" i="18"/>
  <c r="K286" i="18"/>
  <c r="K285" i="18"/>
  <c r="K284" i="18"/>
  <c r="K283" i="18"/>
  <c r="K282" i="18"/>
  <c r="K281" i="18"/>
  <c r="K280" i="18"/>
  <c r="K279" i="18"/>
  <c r="K278" i="18"/>
  <c r="K277" i="18"/>
  <c r="K276" i="18"/>
  <c r="K275" i="18"/>
  <c r="K274" i="18"/>
  <c r="K273" i="18"/>
  <c r="K272" i="18"/>
  <c r="K271" i="18"/>
  <c r="K270" i="18"/>
  <c r="K269" i="18"/>
  <c r="K268" i="18"/>
  <c r="K267" i="18"/>
  <c r="K266" i="18"/>
  <c r="K265" i="18"/>
  <c r="K264" i="18"/>
  <c r="K263" i="18"/>
  <c r="K262" i="18"/>
  <c r="K261" i="18"/>
  <c r="K260" i="18"/>
  <c r="K259" i="18"/>
  <c r="K258" i="18"/>
  <c r="K257" i="18"/>
  <c r="K256" i="18"/>
  <c r="K255" i="18"/>
  <c r="K254" i="18"/>
  <c r="K253" i="18"/>
  <c r="K252" i="18"/>
  <c r="K251" i="18"/>
  <c r="K250" i="18"/>
  <c r="K249" i="18"/>
  <c r="K248" i="18"/>
  <c r="K247" i="18"/>
  <c r="K246" i="18"/>
  <c r="K245" i="18"/>
  <c r="K244" i="18"/>
  <c r="K243" i="18"/>
  <c r="K242" i="18"/>
  <c r="K241" i="18"/>
  <c r="K240" i="18"/>
  <c r="K239" i="18"/>
  <c r="K238" i="18"/>
  <c r="K237" i="18"/>
  <c r="K236" i="18"/>
  <c r="K235" i="18"/>
  <c r="K234" i="18"/>
  <c r="K233" i="18"/>
  <c r="K232" i="18"/>
  <c r="K231" i="18"/>
  <c r="K230" i="18"/>
  <c r="K229" i="18"/>
  <c r="K228" i="18"/>
  <c r="K227" i="18"/>
  <c r="K226" i="18"/>
  <c r="K225" i="18"/>
  <c r="K224" i="18"/>
  <c r="K223" i="18"/>
  <c r="K222" i="18"/>
  <c r="K221" i="18"/>
  <c r="K220" i="18"/>
  <c r="K219" i="18"/>
  <c r="K218" i="18"/>
  <c r="K217" i="18"/>
  <c r="K216" i="18"/>
  <c r="K215" i="18"/>
  <c r="K214" i="18"/>
  <c r="K213" i="18"/>
  <c r="K212" i="18"/>
  <c r="K211" i="18"/>
  <c r="K210" i="18"/>
  <c r="K209" i="18"/>
  <c r="K208" i="18"/>
  <c r="K207" i="18"/>
  <c r="K206" i="18"/>
  <c r="K205" i="18"/>
  <c r="K204" i="18"/>
  <c r="K203" i="18"/>
  <c r="K202" i="18"/>
  <c r="K201" i="18"/>
  <c r="K200" i="18"/>
  <c r="K199" i="18"/>
  <c r="K198" i="18"/>
  <c r="K197" i="18"/>
  <c r="K196" i="18"/>
  <c r="K195" i="18"/>
  <c r="K194" i="18"/>
  <c r="K193" i="18"/>
  <c r="K192" i="18"/>
  <c r="K191" i="18"/>
  <c r="K190" i="18"/>
  <c r="K189" i="18"/>
  <c r="K188" i="18"/>
  <c r="K187" i="18"/>
  <c r="K186" i="18"/>
  <c r="K185" i="18"/>
  <c r="K184" i="18"/>
  <c r="K183" i="18"/>
  <c r="K182" i="18"/>
  <c r="K181" i="18"/>
  <c r="K180" i="18"/>
  <c r="K179" i="18"/>
  <c r="K178" i="18"/>
  <c r="K177" i="18"/>
  <c r="K176" i="18"/>
  <c r="K175" i="18"/>
  <c r="K174" i="18"/>
  <c r="K173" i="18"/>
  <c r="K172" i="18"/>
  <c r="K171" i="18"/>
  <c r="K170" i="18"/>
  <c r="K169" i="18"/>
  <c r="K168" i="18"/>
  <c r="K167" i="18"/>
  <c r="K166" i="18"/>
  <c r="K165" i="18"/>
  <c r="K164" i="18"/>
  <c r="K163" i="18"/>
  <c r="K162" i="18"/>
  <c r="K161" i="18"/>
  <c r="K160" i="18"/>
  <c r="K159" i="18"/>
  <c r="K158" i="18"/>
  <c r="K157" i="18"/>
  <c r="K156" i="18"/>
  <c r="K155" i="18"/>
  <c r="K154" i="18"/>
  <c r="K153" i="18"/>
  <c r="K152" i="18"/>
  <c r="K151" i="18"/>
  <c r="K150" i="18"/>
  <c r="K149" i="18"/>
  <c r="K148" i="18"/>
  <c r="K147" i="18"/>
  <c r="K146" i="18"/>
  <c r="K145" i="18"/>
  <c r="K144" i="18"/>
  <c r="K143" i="18"/>
  <c r="K142" i="18"/>
  <c r="K141" i="18"/>
  <c r="K140" i="18"/>
  <c r="K139" i="18"/>
  <c r="K138" i="18"/>
  <c r="K137" i="18"/>
  <c r="K136" i="18"/>
  <c r="K135" i="18"/>
  <c r="K134" i="18"/>
  <c r="K133" i="18"/>
  <c r="K132" i="18"/>
  <c r="K131" i="18"/>
  <c r="K130" i="18"/>
  <c r="K129" i="18"/>
  <c r="K128" i="18"/>
  <c r="K127" i="18"/>
  <c r="K126" i="18"/>
  <c r="K125" i="18"/>
  <c r="K124" i="18"/>
  <c r="K123" i="18"/>
  <c r="K122" i="18"/>
  <c r="K121" i="18"/>
  <c r="K120" i="18"/>
  <c r="K119" i="18"/>
  <c r="K118" i="18"/>
  <c r="K117" i="18"/>
  <c r="K116" i="18"/>
  <c r="K115" i="18"/>
  <c r="K114" i="18"/>
  <c r="K113" i="18"/>
  <c r="K112" i="18"/>
  <c r="K111" i="18"/>
  <c r="K110" i="18"/>
  <c r="K109" i="18"/>
  <c r="K108" i="18"/>
  <c r="K107" i="18"/>
  <c r="K106" i="18"/>
  <c r="K105" i="18"/>
  <c r="K104" i="18"/>
  <c r="K103" i="18"/>
  <c r="K102" i="18"/>
  <c r="K101" i="18"/>
  <c r="K100" i="18"/>
  <c r="K99" i="18"/>
  <c r="K98" i="18"/>
  <c r="K97" i="18"/>
  <c r="K96" i="18"/>
  <c r="K95" i="18"/>
  <c r="K94" i="18"/>
  <c r="K93" i="18"/>
  <c r="K92" i="18"/>
  <c r="K91" i="18"/>
  <c r="K90" i="18"/>
  <c r="K89" i="18"/>
  <c r="K88" i="18"/>
  <c r="K87" i="18"/>
  <c r="K86" i="18"/>
  <c r="K85" i="18"/>
  <c r="K84" i="18"/>
  <c r="K83" i="18"/>
  <c r="K82" i="18"/>
  <c r="K81" i="18"/>
  <c r="K80" i="18"/>
  <c r="K79" i="18"/>
  <c r="K78" i="18"/>
  <c r="K77" i="18"/>
  <c r="K76" i="18"/>
  <c r="K75" i="18"/>
  <c r="K74" i="18"/>
  <c r="K73" i="18"/>
  <c r="K72" i="18"/>
  <c r="K71" i="18"/>
  <c r="K70" i="18"/>
  <c r="K69" i="18"/>
  <c r="K68" i="18"/>
  <c r="K67" i="18"/>
  <c r="K66" i="18"/>
  <c r="K65" i="18"/>
  <c r="K64" i="18"/>
  <c r="K63" i="18"/>
  <c r="K62" i="18"/>
  <c r="K61" i="18"/>
  <c r="K60" i="18"/>
  <c r="K59" i="18"/>
  <c r="K58" i="18"/>
  <c r="K57" i="18"/>
  <c r="H57" i="18"/>
  <c r="J57" i="18" s="1"/>
  <c r="K56" i="18"/>
  <c r="K55" i="18"/>
  <c r="I55" i="18"/>
  <c r="H55" i="18"/>
  <c r="J55" i="18" s="1"/>
  <c r="K54" i="18"/>
  <c r="K53" i="18"/>
  <c r="J53" i="18"/>
  <c r="H53" i="18"/>
  <c r="I53" i="18" s="1"/>
  <c r="K52" i="18"/>
  <c r="K51" i="18"/>
  <c r="J51" i="18"/>
  <c r="I51" i="18"/>
  <c r="H51" i="18"/>
  <c r="K50" i="18"/>
  <c r="K49" i="18"/>
  <c r="H49" i="18"/>
  <c r="J49" i="18" s="1"/>
  <c r="K48" i="18"/>
  <c r="K47" i="18"/>
  <c r="I47" i="18"/>
  <c r="H47" i="18"/>
  <c r="J47" i="18" s="1"/>
  <c r="K46" i="18"/>
  <c r="K45" i="18"/>
  <c r="J45" i="18"/>
  <c r="H45" i="18"/>
  <c r="I45" i="18" s="1"/>
  <c r="K44" i="18"/>
  <c r="K43" i="18"/>
  <c r="I43" i="18"/>
  <c r="H43" i="18"/>
  <c r="J43" i="18" s="1"/>
  <c r="K42" i="18"/>
  <c r="K41" i="18"/>
  <c r="H41" i="18"/>
  <c r="J41" i="18" s="1"/>
  <c r="K40" i="18"/>
  <c r="K39" i="18"/>
  <c r="J39" i="18"/>
  <c r="I39" i="18"/>
  <c r="H39" i="18"/>
  <c r="K38" i="18"/>
  <c r="K37" i="18"/>
  <c r="J37" i="18"/>
  <c r="H37" i="18"/>
  <c r="I37" i="18" s="1"/>
  <c r="K36" i="18"/>
  <c r="K35" i="18"/>
  <c r="I35" i="18"/>
  <c r="H35" i="18"/>
  <c r="J35" i="18" s="1"/>
  <c r="K34" i="18"/>
  <c r="K33" i="18"/>
  <c r="H33" i="18"/>
  <c r="J33" i="18" s="1"/>
  <c r="K32" i="18"/>
  <c r="K31" i="18"/>
  <c r="J31" i="18"/>
  <c r="I31" i="18"/>
  <c r="H31" i="18"/>
  <c r="K30" i="18"/>
  <c r="K29" i="18"/>
  <c r="J29" i="18"/>
  <c r="H29" i="18"/>
  <c r="I29" i="18" s="1"/>
  <c r="K28" i="18"/>
  <c r="K27" i="18"/>
  <c r="I27" i="18"/>
  <c r="H27" i="18"/>
  <c r="J27" i="18" s="1"/>
  <c r="K26" i="18"/>
  <c r="K25" i="18"/>
  <c r="H25" i="18"/>
  <c r="J25" i="18" s="1"/>
  <c r="K24" i="18"/>
  <c r="K23" i="18"/>
  <c r="J23" i="18"/>
  <c r="I23" i="18"/>
  <c r="H23" i="18"/>
  <c r="K22" i="18"/>
  <c r="K21" i="18"/>
  <c r="J21" i="18"/>
  <c r="H21" i="18"/>
  <c r="I21" i="18" s="1"/>
  <c r="K20" i="18"/>
  <c r="K19" i="18"/>
  <c r="I19" i="18"/>
  <c r="H19" i="18"/>
  <c r="J19" i="18" s="1"/>
  <c r="K18" i="18"/>
  <c r="K17" i="18"/>
  <c r="H17" i="18"/>
  <c r="J17" i="18" s="1"/>
  <c r="K16" i="18"/>
  <c r="K15" i="18"/>
  <c r="J15" i="18"/>
  <c r="I15" i="18"/>
  <c r="H15" i="18"/>
  <c r="K14" i="18"/>
  <c r="K13" i="18"/>
  <c r="J13" i="18"/>
  <c r="H13" i="18"/>
  <c r="I13" i="18" s="1"/>
  <c r="K12" i="18"/>
  <c r="K11" i="18"/>
  <c r="I11" i="18"/>
  <c r="H11" i="18"/>
  <c r="J11" i="18" s="1"/>
  <c r="K10" i="18"/>
  <c r="K9" i="18"/>
  <c r="H9" i="18"/>
  <c r="I9" i="18" s="1"/>
  <c r="K8" i="18"/>
  <c r="K7" i="18"/>
  <c r="J7" i="18"/>
  <c r="I7" i="18"/>
  <c r="H7" i="18"/>
  <c r="K6" i="18"/>
  <c r="K5" i="18"/>
  <c r="J5" i="18"/>
  <c r="H5" i="18"/>
  <c r="I5" i="18" s="1"/>
  <c r="K4" i="18"/>
  <c r="AD45" i="16"/>
  <c r="AE45" i="16" s="1"/>
  <c r="AZ45" i="16" s="1"/>
  <c r="AT177" i="16" l="1"/>
  <c r="H177" i="16" s="1"/>
  <c r="I177" i="16"/>
  <c r="BF154" i="16"/>
  <c r="BE154" i="16" s="1"/>
  <c r="R155" i="16" s="1"/>
  <c r="B5" i="22"/>
  <c r="E5" i="22" s="1"/>
  <c r="B15" i="22"/>
  <c r="E15" i="22" s="1"/>
  <c r="B19" i="22"/>
  <c r="E19" i="22" s="1"/>
  <c r="B11" i="22"/>
  <c r="E11" i="22" s="1"/>
  <c r="B13" i="22"/>
  <c r="E13" i="22" s="1"/>
  <c r="B10" i="22"/>
  <c r="E10" i="22" s="1"/>
  <c r="B9" i="22"/>
  <c r="E9" i="22" s="1"/>
  <c r="B18" i="22"/>
  <c r="E18" i="22" s="1"/>
  <c r="B17" i="22"/>
  <c r="E17" i="22" s="1"/>
  <c r="B16" i="22"/>
  <c r="E16" i="22" s="1"/>
  <c r="B14" i="22"/>
  <c r="E14" i="22" s="1"/>
  <c r="B12" i="22"/>
  <c r="E12" i="22" s="1"/>
  <c r="B4" i="22"/>
  <c r="E4" i="22" s="1"/>
  <c r="AK93" i="16"/>
  <c r="AJ93" i="16" s="1"/>
  <c r="S93" i="16"/>
  <c r="O121" i="16"/>
  <c r="O93" i="16"/>
  <c r="S121" i="16"/>
  <c r="AA121" i="16"/>
  <c r="AA93" i="16"/>
  <c r="W121" i="16"/>
  <c r="W93" i="16"/>
  <c r="AZ153" i="16"/>
  <c r="AY153" i="16" s="1"/>
  <c r="AP154" i="16"/>
  <c r="Z155" i="16" s="1"/>
  <c r="AL155" i="16"/>
  <c r="AK155" i="16" s="1"/>
  <c r="AJ155" i="16" s="1"/>
  <c r="K155" i="16"/>
  <c r="AQ155" i="16"/>
  <c r="BB154" i="16"/>
  <c r="BA154" i="16" s="1"/>
  <c r="BB155" i="16"/>
  <c r="BA155" i="16" s="1"/>
  <c r="BE155" i="16"/>
  <c r="F155" i="16" s="1"/>
  <c r="AM154" i="16"/>
  <c r="AL154" i="16" s="1"/>
  <c r="BD153" i="16"/>
  <c r="E153" i="16" s="1"/>
  <c r="F153" i="16"/>
  <c r="S153" i="16"/>
  <c r="BE152" i="16"/>
  <c r="R153" i="16" s="1"/>
  <c r="BB152" i="16"/>
  <c r="AP152" i="16"/>
  <c r="Z153" i="16" s="1"/>
  <c r="AA153" i="16"/>
  <c r="AP153" i="16"/>
  <c r="N153" i="16" s="1"/>
  <c r="O153" i="16"/>
  <c r="AM153" i="16"/>
  <c r="K153" i="16" s="1"/>
  <c r="AM152" i="16"/>
  <c r="W153" i="16" s="1"/>
  <c r="J9" i="18"/>
  <c r="I17" i="18"/>
  <c r="I25" i="18"/>
  <c r="I33" i="18"/>
  <c r="I41" i="18"/>
  <c r="I49" i="18"/>
  <c r="I57" i="18"/>
  <c r="AV45" i="16"/>
  <c r="AR45" i="16" s="1"/>
  <c r="BX45" i="16"/>
  <c r="I45" i="16" s="1"/>
  <c r="V57" i="16"/>
  <c r="H179" i="16" l="1"/>
  <c r="S155" i="16"/>
  <c r="K12" i="22"/>
  <c r="K14" i="22"/>
  <c r="K9" i="22"/>
  <c r="K19" i="22"/>
  <c r="K10" i="22"/>
  <c r="K15" i="22"/>
  <c r="K16" i="22"/>
  <c r="K4" i="22"/>
  <c r="K17" i="22"/>
  <c r="K13" i="22"/>
  <c r="K18" i="22"/>
  <c r="K11" i="22"/>
  <c r="K5" i="22"/>
  <c r="AO152" i="16"/>
  <c r="Y153" i="16" s="1"/>
  <c r="AO154" i="16"/>
  <c r="Y155" i="16" s="1"/>
  <c r="AI93" i="16"/>
  <c r="Y121" i="16"/>
  <c r="Y93" i="16"/>
  <c r="Q121" i="16"/>
  <c r="U93" i="16"/>
  <c r="Q93" i="16"/>
  <c r="M121" i="16"/>
  <c r="U121" i="16"/>
  <c r="M93" i="16"/>
  <c r="N121" i="16"/>
  <c r="V121" i="16"/>
  <c r="N93" i="16"/>
  <c r="Z121" i="16"/>
  <c r="Z93" i="16"/>
  <c r="R121" i="16"/>
  <c r="V93" i="16"/>
  <c r="R93" i="16"/>
  <c r="BD154" i="16"/>
  <c r="BC153" i="16"/>
  <c r="D153" i="16" s="1"/>
  <c r="AK154" i="16"/>
  <c r="AJ154" i="16" s="1"/>
  <c r="W155" i="16"/>
  <c r="AP155" i="16"/>
  <c r="N155" i="16" s="1"/>
  <c r="O155" i="16"/>
  <c r="AZ154" i="16"/>
  <c r="AY154" i="16" s="1"/>
  <c r="BD155" i="16"/>
  <c r="AZ155" i="16"/>
  <c r="AY155" i="16" s="1"/>
  <c r="BD152" i="16"/>
  <c r="Q153" i="16" s="1"/>
  <c r="BA152" i="16"/>
  <c r="AZ152" i="16" s="1"/>
  <c r="AO153" i="16"/>
  <c r="M153" i="16" s="1"/>
  <c r="AL152" i="16"/>
  <c r="AK152" i="16" s="1"/>
  <c r="AJ152" i="16" s="1"/>
  <c r="AL153" i="16"/>
  <c r="AK153" i="16" s="1"/>
  <c r="BW45" i="16"/>
  <c r="H45" i="16" s="1"/>
  <c r="BP45" i="16"/>
  <c r="BO45" i="16" s="1"/>
  <c r="BN45" i="16" s="1"/>
  <c r="BM45" i="16" s="1"/>
  <c r="AN45" i="16"/>
  <c r="BL45" i="16" s="1"/>
  <c r="BT45" i="16"/>
  <c r="BS45" i="16" s="1"/>
  <c r="DV29" i="16"/>
  <c r="C28" i="18" s="1"/>
  <c r="DZ29" i="16"/>
  <c r="G28" i="18" s="1"/>
  <c r="DY29" i="16"/>
  <c r="F28" i="18" s="1"/>
  <c r="DX29" i="16"/>
  <c r="E28" i="18" s="1"/>
  <c r="DW29" i="16"/>
  <c r="D28" i="18" s="1"/>
  <c r="DU29" i="16"/>
  <c r="B28" i="18" s="1"/>
  <c r="C28" i="16"/>
  <c r="A28" i="18" s="1"/>
  <c r="H28" i="18" s="1"/>
  <c r="I28" i="18" s="1"/>
  <c r="R37" i="21" l="1"/>
  <c r="S38" i="21" s="1"/>
  <c r="AN154" i="16"/>
  <c r="X155" i="16" s="1"/>
  <c r="R36" i="21"/>
  <c r="N24" i="21"/>
  <c r="J24" i="21"/>
  <c r="N23" i="21"/>
  <c r="J23" i="21"/>
  <c r="N22" i="21"/>
  <c r="J22" i="21"/>
  <c r="N21" i="21"/>
  <c r="J21" i="21"/>
  <c r="M24" i="21"/>
  <c r="I24" i="21"/>
  <c r="M23" i="21"/>
  <c r="I23" i="21"/>
  <c r="M22" i="21"/>
  <c r="I22" i="21"/>
  <c r="M21" i="21"/>
  <c r="I21" i="21"/>
  <c r="L24" i="21"/>
  <c r="H24" i="21"/>
  <c r="L23" i="21"/>
  <c r="H23" i="21"/>
  <c r="L22" i="21"/>
  <c r="H22" i="21"/>
  <c r="L21" i="21"/>
  <c r="H21" i="21"/>
  <c r="K24" i="21"/>
  <c r="G24" i="21"/>
  <c r="K23" i="21"/>
  <c r="G23" i="21"/>
  <c r="K22" i="21"/>
  <c r="G22" i="21"/>
  <c r="K21" i="21"/>
  <c r="G21" i="21"/>
  <c r="K20" i="21"/>
  <c r="N20" i="21"/>
  <c r="J20" i="21"/>
  <c r="G20" i="21"/>
  <c r="M20" i="21"/>
  <c r="I20" i="21"/>
  <c r="L20" i="21"/>
  <c r="H20" i="21"/>
  <c r="K28" i="21"/>
  <c r="K27" i="21"/>
  <c r="K30" i="21"/>
  <c r="R22" i="21"/>
  <c r="K29" i="21"/>
  <c r="R19" i="21"/>
  <c r="AN152" i="16"/>
  <c r="X153" i="16" s="1"/>
  <c r="AO155" i="16"/>
  <c r="M155" i="16" s="1"/>
  <c r="BC155" i="16"/>
  <c r="D155" i="16" s="1"/>
  <c r="E155" i="16"/>
  <c r="AN153" i="16"/>
  <c r="L153" i="16" s="1"/>
  <c r="BC154" i="16"/>
  <c r="P155" i="16" s="1"/>
  <c r="Q155" i="16"/>
  <c r="BC152" i="16"/>
  <c r="P153" i="16" s="1"/>
  <c r="AY152" i="16"/>
  <c r="J28" i="18"/>
  <c r="AJ153" i="16"/>
  <c r="BV45" i="16"/>
  <c r="G45" i="16" s="1"/>
  <c r="BK45" i="16"/>
  <c r="BJ45" i="16" s="1"/>
  <c r="AJ45" i="16"/>
  <c r="BH45" i="16" s="1"/>
  <c r="BG45" i="16" s="1"/>
  <c r="BF45" i="16" s="1"/>
  <c r="BE45" i="16" s="1"/>
  <c r="BR45" i="16"/>
  <c r="BQ45" i="16" s="1"/>
  <c r="Q179" i="16"/>
  <c r="Q177" i="16"/>
  <c r="AD180" i="16"/>
  <c r="AY180" i="16" s="1"/>
  <c r="BW180" i="16" s="1"/>
  <c r="X181" i="16" s="1"/>
  <c r="AD181" i="16"/>
  <c r="O181" i="16"/>
  <c r="R179" i="16"/>
  <c r="R177" i="16"/>
  <c r="F13" i="16"/>
  <c r="R25" i="21" l="1"/>
  <c r="B32" i="21"/>
  <c r="AD139" i="16"/>
  <c r="AE151" i="16"/>
  <c r="I26" i="12"/>
  <c r="B15" i="9"/>
  <c r="G3" i="26"/>
  <c r="G7" i="26"/>
  <c r="G11" i="26"/>
  <c r="G15" i="26"/>
  <c r="G19" i="26"/>
  <c r="G23" i="26"/>
  <c r="G27" i="26"/>
  <c r="G31" i="26"/>
  <c r="G35" i="26"/>
  <c r="G39" i="26"/>
  <c r="G43" i="26"/>
  <c r="G47" i="26"/>
  <c r="G49" i="26"/>
  <c r="G4" i="26"/>
  <c r="G8" i="26"/>
  <c r="G12" i="26"/>
  <c r="G16" i="26"/>
  <c r="G20" i="26"/>
  <c r="G24" i="26"/>
  <c r="G28" i="26"/>
  <c r="G32" i="26"/>
  <c r="G36" i="26"/>
  <c r="G40" i="26"/>
  <c r="G44" i="26"/>
  <c r="G48" i="26"/>
  <c r="G5" i="26"/>
  <c r="G9" i="26"/>
  <c r="G13" i="26"/>
  <c r="G17" i="26"/>
  <c r="G21" i="26"/>
  <c r="G25" i="26"/>
  <c r="G29" i="26"/>
  <c r="G33" i="26"/>
  <c r="G37" i="26"/>
  <c r="G41" i="26"/>
  <c r="G45" i="26"/>
  <c r="G6" i="26"/>
  <c r="G10" i="26"/>
  <c r="G14" i="26"/>
  <c r="G18" i="26"/>
  <c r="G22" i="26"/>
  <c r="G26" i="26"/>
  <c r="G30" i="26"/>
  <c r="G34" i="26"/>
  <c r="G38" i="26"/>
  <c r="G42" i="26"/>
  <c r="G46" i="26"/>
  <c r="G2" i="26"/>
  <c r="B58" i="25"/>
  <c r="B54" i="25" s="1"/>
  <c r="R30" i="21"/>
  <c r="R31" i="21" s="1"/>
  <c r="O27" i="12" s="1"/>
  <c r="R79" i="21"/>
  <c r="AN155" i="16"/>
  <c r="L155" i="16" s="1"/>
  <c r="BU45" i="16"/>
  <c r="AF45" i="16"/>
  <c r="BD45" i="16" s="1"/>
  <c r="BI45" i="16"/>
  <c r="AY181" i="16"/>
  <c r="BW181" i="16" s="1"/>
  <c r="AA181" i="16" s="1"/>
  <c r="AU180" i="16"/>
  <c r="BV180" i="16"/>
  <c r="W181" i="16" s="1"/>
  <c r="AF139" i="16" l="1"/>
  <c r="AE139" i="16" s="1"/>
  <c r="I51" i="12"/>
  <c r="C23" i="12" s="1"/>
  <c r="O28" i="12"/>
  <c r="P28" i="12"/>
  <c r="O26" i="12"/>
  <c r="P26" i="12"/>
  <c r="P27" i="12"/>
  <c r="C22" i="12"/>
  <c r="B56" i="25"/>
  <c r="B57" i="25"/>
  <c r="B55" i="25"/>
  <c r="B53" i="25"/>
  <c r="B69" i="25" s="1"/>
  <c r="B119" i="25" s="1"/>
  <c r="AE159" i="16"/>
  <c r="AZ159" i="16" s="1"/>
  <c r="BX159" i="16" s="1"/>
  <c r="K159" i="16" s="1"/>
  <c r="C44" i="25"/>
  <c r="C45" i="25" s="1"/>
  <c r="C46" i="25"/>
  <c r="C47" i="25" s="1"/>
  <c r="C22" i="25"/>
  <c r="C23" i="25" s="1"/>
  <c r="C48" i="25"/>
  <c r="C49" i="25" s="1"/>
  <c r="C40" i="25"/>
  <c r="C41" i="25" s="1"/>
  <c r="C32" i="25"/>
  <c r="C33" i="25" s="1"/>
  <c r="C24" i="25"/>
  <c r="C25" i="25" s="1"/>
  <c r="C16" i="25"/>
  <c r="C17" i="25" s="1"/>
  <c r="C8" i="25"/>
  <c r="C9" i="25" s="1"/>
  <c r="C28" i="25"/>
  <c r="C29" i="25" s="1"/>
  <c r="C12" i="25"/>
  <c r="C13" i="25" s="1"/>
  <c r="C38" i="25"/>
  <c r="C39" i="25" s="1"/>
  <c r="C14" i="25"/>
  <c r="C15" i="25" s="1"/>
  <c r="C42" i="25"/>
  <c r="C43" i="25" s="1"/>
  <c r="C34" i="25"/>
  <c r="C35" i="25" s="1"/>
  <c r="C26" i="25"/>
  <c r="C27" i="25" s="1"/>
  <c r="C18" i="25"/>
  <c r="C19" i="25" s="1"/>
  <c r="C10" i="25"/>
  <c r="C11" i="25" s="1"/>
  <c r="C2" i="25"/>
  <c r="C3" i="25" s="1"/>
  <c r="C36" i="25"/>
  <c r="C37" i="25" s="1"/>
  <c r="C20" i="25"/>
  <c r="C21" i="25" s="1"/>
  <c r="C4" i="25"/>
  <c r="C5" i="25" s="1"/>
  <c r="C30" i="25"/>
  <c r="C31" i="25" s="1"/>
  <c r="C6" i="25"/>
  <c r="C7" i="25" s="1"/>
  <c r="R33" i="21"/>
  <c r="R34" i="21"/>
  <c r="BC45" i="16"/>
  <c r="BB45" i="16" s="1"/>
  <c r="BV181" i="16"/>
  <c r="Z181" i="16" s="1"/>
  <c r="AU181" i="16"/>
  <c r="AQ181" i="16" s="1"/>
  <c r="BO181" i="16" s="1"/>
  <c r="BU180" i="16"/>
  <c r="AQ180" i="16"/>
  <c r="BS180" i="16"/>
  <c r="T181" i="16" s="1"/>
  <c r="AK139" i="16" l="1"/>
  <c r="AO139" i="16"/>
  <c r="O29" i="12"/>
  <c r="P29" i="12"/>
  <c r="AV159" i="16"/>
  <c r="AR159" i="16" s="1"/>
  <c r="BW159" i="16"/>
  <c r="J159" i="16" s="1"/>
  <c r="BA45" i="16"/>
  <c r="BR180" i="16"/>
  <c r="BQ180" i="16" s="1"/>
  <c r="BP180" i="16" s="1"/>
  <c r="BU181" i="16"/>
  <c r="BT181" i="16" s="1"/>
  <c r="BS181" i="16"/>
  <c r="BR181" i="16" s="1"/>
  <c r="BQ181" i="16" s="1"/>
  <c r="BT180" i="16"/>
  <c r="U181" i="16" s="1"/>
  <c r="V181" i="16"/>
  <c r="BN181" i="16"/>
  <c r="BM181" i="16" s="1"/>
  <c r="BL181" i="16" s="1"/>
  <c r="AM181" i="16"/>
  <c r="AI181" i="16" s="1"/>
  <c r="BO180" i="16"/>
  <c r="BN180" i="16" s="1"/>
  <c r="BM180" i="16" s="1"/>
  <c r="BL180" i="16" s="1"/>
  <c r="AM180" i="16"/>
  <c r="AI180" i="16" s="1"/>
  <c r="AN139" i="16" l="1"/>
  <c r="Z139" i="16" s="1"/>
  <c r="AA139" i="16"/>
  <c r="AJ139" i="16"/>
  <c r="W139" i="16"/>
  <c r="C21" i="12"/>
  <c r="BT159" i="16"/>
  <c r="G159" i="16" s="1"/>
  <c r="BP159" i="16"/>
  <c r="BO159" i="16" s="1"/>
  <c r="AN159" i="16"/>
  <c r="AJ159" i="16" s="1"/>
  <c r="AF159" i="16" s="1"/>
  <c r="BV159" i="16"/>
  <c r="I159" i="16" s="1"/>
  <c r="Y181" i="16"/>
  <c r="BP181" i="16"/>
  <c r="AE181" i="16"/>
  <c r="BG181" i="16"/>
  <c r="BF181" i="16" s="1"/>
  <c r="BE181" i="16" s="1"/>
  <c r="BK181" i="16"/>
  <c r="BJ181" i="16" s="1"/>
  <c r="BG180" i="16"/>
  <c r="BF180" i="16" s="1"/>
  <c r="BK180" i="16"/>
  <c r="BJ180" i="16" s="1"/>
  <c r="AE180" i="16"/>
  <c r="AM139" i="16" l="1"/>
  <c r="AL139" i="16" s="1"/>
  <c r="X139" i="16" s="1"/>
  <c r="AI139" i="16"/>
  <c r="U139" i="16" s="1"/>
  <c r="V139" i="16"/>
  <c r="BS159" i="16"/>
  <c r="F159" i="16" s="1"/>
  <c r="BN159" i="16"/>
  <c r="BM159" i="16" s="1"/>
  <c r="BH159" i="16"/>
  <c r="BG159" i="16" s="1"/>
  <c r="BD159" i="16"/>
  <c r="BC159" i="16" s="1"/>
  <c r="BB159" i="16" s="1"/>
  <c r="BU159" i="16"/>
  <c r="H159" i="16" s="1"/>
  <c r="BL159" i="16"/>
  <c r="BK159" i="16" s="1"/>
  <c r="BE180" i="16"/>
  <c r="BD180" i="16" s="1"/>
  <c r="BC181" i="16"/>
  <c r="BI180" i="16"/>
  <c r="BH180" i="16" s="1"/>
  <c r="BI181" i="16"/>
  <c r="BH181" i="16" s="1"/>
  <c r="BD181" i="16"/>
  <c r="BC180" i="16"/>
  <c r="BB180" i="16" s="1"/>
  <c r="AH139" i="16" l="1"/>
  <c r="T139" i="16" s="1"/>
  <c r="Y139" i="16"/>
  <c r="BR159" i="16"/>
  <c r="BQ159" i="16" s="1"/>
  <c r="BF159" i="16"/>
  <c r="BE159" i="16" s="1"/>
  <c r="BJ159" i="16"/>
  <c r="BI159" i="16" s="1"/>
  <c r="BA159" i="16"/>
  <c r="BA180" i="16"/>
  <c r="AZ180" i="16" s="1"/>
  <c r="BB181" i="16"/>
  <c r="BA181" i="16" s="1"/>
  <c r="AZ181" i="16" l="1"/>
  <c r="BV169" i="16" l="1"/>
  <c r="AA173" i="16" s="1"/>
  <c r="BS169" i="16"/>
  <c r="X173" i="16" s="1"/>
  <c r="BP169" i="16"/>
  <c r="U173" i="16" s="1"/>
  <c r="BM169" i="16"/>
  <c r="R173" i="16" s="1"/>
  <c r="BJ169" i="16"/>
  <c r="O173" i="16" s="1"/>
  <c r="BG169" i="16"/>
  <c r="L173" i="16" s="1"/>
  <c r="BD169" i="16"/>
  <c r="I173" i="16" s="1"/>
  <c r="BA169" i="16"/>
  <c r="F173" i="16" s="1"/>
  <c r="BG149" i="16"/>
  <c r="BM149" i="16"/>
  <c r="BP149" i="16"/>
  <c r="BS149" i="16"/>
  <c r="BV149" i="16"/>
  <c r="AA157" i="16" s="1"/>
  <c r="BD149" i="16"/>
  <c r="BA149" i="16"/>
  <c r="AY145" i="16"/>
  <c r="DY23" i="16"/>
  <c r="F22" i="18" s="1"/>
  <c r="C180" i="16"/>
  <c r="A180" i="18" s="1"/>
  <c r="H180" i="18" s="1"/>
  <c r="I180" i="18" s="1"/>
  <c r="C178" i="16"/>
  <c r="A178" i="18" s="1"/>
  <c r="H178" i="18" s="1"/>
  <c r="I178" i="18" s="1"/>
  <c r="C176" i="16"/>
  <c r="A176" i="18" s="1"/>
  <c r="H176" i="18" s="1"/>
  <c r="I176" i="18" s="1"/>
  <c r="C174" i="16"/>
  <c r="A174" i="18" s="1"/>
  <c r="H174" i="18" s="1"/>
  <c r="I174" i="18" s="1"/>
  <c r="C172" i="16"/>
  <c r="A172" i="18" s="1"/>
  <c r="H172" i="18" s="1"/>
  <c r="I172" i="18" s="1"/>
  <c r="C170" i="16"/>
  <c r="A170" i="18" s="1"/>
  <c r="H170" i="18" s="1"/>
  <c r="I170" i="18" s="1"/>
  <c r="C168" i="16"/>
  <c r="A168" i="18" s="1"/>
  <c r="H168" i="18" s="1"/>
  <c r="I168" i="18" s="1"/>
  <c r="C166" i="16"/>
  <c r="A166" i="18" s="1"/>
  <c r="H166" i="18" s="1"/>
  <c r="I166" i="18" s="1"/>
  <c r="C164" i="16"/>
  <c r="A164" i="18" s="1"/>
  <c r="H164" i="18" s="1"/>
  <c r="I164" i="18" s="1"/>
  <c r="C162" i="16"/>
  <c r="A162" i="18" s="1"/>
  <c r="H162" i="18" s="1"/>
  <c r="I162" i="18" s="1"/>
  <c r="C160" i="16"/>
  <c r="A160" i="18" s="1"/>
  <c r="H160" i="18" s="1"/>
  <c r="I160" i="18" s="1"/>
  <c r="C158" i="16"/>
  <c r="A158" i="18" s="1"/>
  <c r="H158" i="18" s="1"/>
  <c r="I158" i="18" s="1"/>
  <c r="C156" i="16"/>
  <c r="A156" i="18" s="1"/>
  <c r="H156" i="18" s="1"/>
  <c r="I156" i="18" s="1"/>
  <c r="C154" i="16"/>
  <c r="A154" i="18" s="1"/>
  <c r="H154" i="18" s="1"/>
  <c r="I154" i="18" s="1"/>
  <c r="C152" i="16"/>
  <c r="A152" i="18" s="1"/>
  <c r="H152" i="18" s="1"/>
  <c r="I152" i="18" s="1"/>
  <c r="C150" i="16"/>
  <c r="A150" i="18" s="1"/>
  <c r="H150" i="18" s="1"/>
  <c r="I150" i="18" s="1"/>
  <c r="C148" i="16"/>
  <c r="A148" i="18" s="1"/>
  <c r="H148" i="18" s="1"/>
  <c r="I148" i="18" s="1"/>
  <c r="C146" i="16"/>
  <c r="A146" i="18" s="1"/>
  <c r="H146" i="18" s="1"/>
  <c r="I146" i="18" s="1"/>
  <c r="C144" i="16"/>
  <c r="A144" i="18" s="1"/>
  <c r="H144" i="18" s="1"/>
  <c r="I144" i="18" s="1"/>
  <c r="C142" i="16"/>
  <c r="A142" i="18" s="1"/>
  <c r="H142" i="18" s="1"/>
  <c r="C140" i="16"/>
  <c r="A140" i="18" s="1"/>
  <c r="H140" i="18" s="1"/>
  <c r="C138" i="16"/>
  <c r="A138" i="18" s="1"/>
  <c r="H138" i="18" s="1"/>
  <c r="C136" i="16"/>
  <c r="A136" i="18" s="1"/>
  <c r="H136" i="18" s="1"/>
  <c r="C134" i="16"/>
  <c r="A134" i="18" s="1"/>
  <c r="H134" i="18" s="1"/>
  <c r="I134" i="18" s="1"/>
  <c r="C132" i="16"/>
  <c r="A132" i="18" s="1"/>
  <c r="H132" i="18" s="1"/>
  <c r="C130" i="16"/>
  <c r="A130" i="18" s="1"/>
  <c r="H130" i="18" s="1"/>
  <c r="C128" i="16"/>
  <c r="A128" i="18" s="1"/>
  <c r="H128" i="18" s="1"/>
  <c r="C126" i="16"/>
  <c r="A126" i="18" s="1"/>
  <c r="H126" i="18" s="1"/>
  <c r="C124" i="16"/>
  <c r="A124" i="18" s="1"/>
  <c r="H124" i="18" s="1"/>
  <c r="C122" i="16"/>
  <c r="A122" i="18" s="1"/>
  <c r="H122" i="18" s="1"/>
  <c r="I122" i="18" s="1"/>
  <c r="C120" i="16"/>
  <c r="A120" i="18" s="1"/>
  <c r="H120" i="18" s="1"/>
  <c r="I120" i="18" s="1"/>
  <c r="C118" i="16"/>
  <c r="A118" i="18" s="1"/>
  <c r="H118" i="18" s="1"/>
  <c r="C116" i="16"/>
  <c r="A116" i="18" s="1"/>
  <c r="H116" i="18" s="1"/>
  <c r="I116" i="18" s="1"/>
  <c r="C114" i="16"/>
  <c r="A114" i="18" s="1"/>
  <c r="H114" i="18" s="1"/>
  <c r="C112" i="16"/>
  <c r="A112" i="18" s="1"/>
  <c r="H112" i="18" s="1"/>
  <c r="C110" i="16"/>
  <c r="A110" i="18" s="1"/>
  <c r="H110" i="18" s="1"/>
  <c r="I110" i="18" s="1"/>
  <c r="C108" i="16"/>
  <c r="A108" i="18" s="1"/>
  <c r="H108" i="18" s="1"/>
  <c r="C106" i="16"/>
  <c r="A106" i="18" s="1"/>
  <c r="H106" i="18" s="1"/>
  <c r="C104" i="16"/>
  <c r="A104" i="18" s="1"/>
  <c r="H104" i="18" s="1"/>
  <c r="I104" i="18" s="1"/>
  <c r="C102" i="16"/>
  <c r="A102" i="18" s="1"/>
  <c r="H102" i="18" s="1"/>
  <c r="C100" i="16"/>
  <c r="A100" i="18" s="1"/>
  <c r="H100" i="18" s="1"/>
  <c r="C98" i="16"/>
  <c r="A98" i="18" s="1"/>
  <c r="H98" i="18" s="1"/>
  <c r="I98" i="18" s="1"/>
  <c r="C96" i="16"/>
  <c r="A96" i="18" s="1"/>
  <c r="H96" i="18" s="1"/>
  <c r="C94" i="16"/>
  <c r="A94" i="18" s="1"/>
  <c r="H94" i="18" s="1"/>
  <c r="I94" i="18" s="1"/>
  <c r="C92" i="16"/>
  <c r="A92" i="18" s="1"/>
  <c r="H92" i="18" s="1"/>
  <c r="I92" i="18" s="1"/>
  <c r="C90" i="16"/>
  <c r="A90" i="18" s="1"/>
  <c r="H90" i="18" s="1"/>
  <c r="C88" i="16"/>
  <c r="A88" i="18" s="1"/>
  <c r="H88" i="18" s="1"/>
  <c r="I88" i="18" s="1"/>
  <c r="C86" i="16"/>
  <c r="A86" i="18" s="1"/>
  <c r="H86" i="18" s="1"/>
  <c r="C84" i="16"/>
  <c r="A84" i="18" s="1"/>
  <c r="H84" i="18" s="1"/>
  <c r="I84" i="18" s="1"/>
  <c r="C82" i="16"/>
  <c r="A82" i="18" s="1"/>
  <c r="H82" i="18" s="1"/>
  <c r="I82" i="18" s="1"/>
  <c r="C80" i="16"/>
  <c r="A80" i="18" s="1"/>
  <c r="H80" i="18" s="1"/>
  <c r="I80" i="18" s="1"/>
  <c r="C78" i="16"/>
  <c r="A78" i="18" s="1"/>
  <c r="H78" i="18" s="1"/>
  <c r="I78" i="18" s="1"/>
  <c r="C76" i="16"/>
  <c r="A76" i="18" s="1"/>
  <c r="H76" i="18" s="1"/>
  <c r="I76" i="18" s="1"/>
  <c r="C74" i="16"/>
  <c r="A74" i="18" s="1"/>
  <c r="H74" i="18" s="1"/>
  <c r="I74" i="18" s="1"/>
  <c r="C72" i="16"/>
  <c r="A72" i="18" s="1"/>
  <c r="H72" i="18" s="1"/>
  <c r="I72" i="18" s="1"/>
  <c r="C70" i="16"/>
  <c r="A70" i="18" s="1"/>
  <c r="H70" i="18" s="1"/>
  <c r="I70" i="18" s="1"/>
  <c r="C68" i="16"/>
  <c r="A68" i="18" s="1"/>
  <c r="H68" i="18" s="1"/>
  <c r="C66" i="16"/>
  <c r="A66" i="18" s="1"/>
  <c r="H66" i="18" s="1"/>
  <c r="C60" i="16"/>
  <c r="A60" i="18" s="1"/>
  <c r="H60" i="18" s="1"/>
  <c r="I60" i="18" s="1"/>
  <c r="C58" i="16"/>
  <c r="A58" i="18" s="1"/>
  <c r="H58" i="18" s="1"/>
  <c r="I58" i="18" s="1"/>
  <c r="C56" i="16"/>
  <c r="A56" i="18" s="1"/>
  <c r="H56" i="18" s="1"/>
  <c r="C54" i="16"/>
  <c r="A54" i="18" s="1"/>
  <c r="H54" i="18" s="1"/>
  <c r="I54" i="18" s="1"/>
  <c r="C52" i="16"/>
  <c r="A52" i="18" s="1"/>
  <c r="H52" i="18" s="1"/>
  <c r="C50" i="16"/>
  <c r="A50" i="18" s="1"/>
  <c r="H50" i="18" s="1"/>
  <c r="C48" i="16"/>
  <c r="A48" i="18" s="1"/>
  <c r="H48" i="18" s="1"/>
  <c r="C46" i="16"/>
  <c r="A46" i="18" s="1"/>
  <c r="H46" i="18" s="1"/>
  <c r="C44" i="16"/>
  <c r="A44" i="18" s="1"/>
  <c r="H44" i="18" s="1"/>
  <c r="I44" i="18" s="1"/>
  <c r="C42" i="16"/>
  <c r="A42" i="18" s="1"/>
  <c r="H42" i="18" s="1"/>
  <c r="C40" i="16"/>
  <c r="A40" i="18" s="1"/>
  <c r="H40" i="18" s="1"/>
  <c r="C38" i="16"/>
  <c r="A38" i="18" s="1"/>
  <c r="H38" i="18" s="1"/>
  <c r="C36" i="16"/>
  <c r="A36" i="18" s="1"/>
  <c r="H36" i="18" s="1"/>
  <c r="I36" i="18" s="1"/>
  <c r="C34" i="16"/>
  <c r="A34" i="18" s="1"/>
  <c r="H34" i="18" s="1"/>
  <c r="C32" i="16"/>
  <c r="A32" i="18" s="1"/>
  <c r="H32" i="18" s="1"/>
  <c r="C30" i="16"/>
  <c r="A30" i="18" s="1"/>
  <c r="H30" i="18" s="1"/>
  <c r="C26" i="16"/>
  <c r="A26" i="18" s="1"/>
  <c r="H26" i="18" s="1"/>
  <c r="C24" i="16"/>
  <c r="A24" i="18" s="1"/>
  <c r="H24" i="18" s="1"/>
  <c r="C22" i="16"/>
  <c r="A22" i="18" s="1"/>
  <c r="H22" i="18" s="1"/>
  <c r="C20" i="16"/>
  <c r="A20" i="18" s="1"/>
  <c r="H20" i="18" s="1"/>
  <c r="C18" i="16"/>
  <c r="A18" i="18" s="1"/>
  <c r="H18" i="18" s="1"/>
  <c r="C16" i="16"/>
  <c r="A16" i="18" s="1"/>
  <c r="H16" i="18" s="1"/>
  <c r="I16" i="18" s="1"/>
  <c r="C14" i="16"/>
  <c r="A14" i="18" s="1"/>
  <c r="H14" i="18" s="1"/>
  <c r="I14" i="18" s="1"/>
  <c r="C12" i="16"/>
  <c r="A12" i="18" s="1"/>
  <c r="H12" i="18" s="1"/>
  <c r="I12" i="18" s="1"/>
  <c r="C10" i="16"/>
  <c r="A10" i="18" s="1"/>
  <c r="H10" i="18" s="1"/>
  <c r="C8" i="16"/>
  <c r="A8" i="18" s="1"/>
  <c r="H8" i="18" s="1"/>
  <c r="C6" i="16"/>
  <c r="A6" i="18" s="1"/>
  <c r="H6" i="18" s="1"/>
  <c r="C4" i="16"/>
  <c r="A4" i="18" s="1"/>
  <c r="H4" i="18" s="1"/>
  <c r="C2" i="16"/>
  <c r="DZ23" i="16"/>
  <c r="G22" i="18" s="1"/>
  <c r="DV23" i="16"/>
  <c r="C22" i="18" s="1"/>
  <c r="DU23" i="16"/>
  <c r="B22" i="18" s="1"/>
  <c r="I108" i="18" l="1"/>
  <c r="I124" i="18"/>
  <c r="I140" i="18"/>
  <c r="I138" i="18"/>
  <c r="I126" i="18"/>
  <c r="I142" i="18"/>
  <c r="I96" i="18"/>
  <c r="I112" i="18"/>
  <c r="I128" i="18"/>
  <c r="I136" i="18"/>
  <c r="I90" i="18"/>
  <c r="I66" i="18"/>
  <c r="I114" i="18"/>
  <c r="I130" i="18"/>
  <c r="I68" i="18"/>
  <c r="I100" i="18"/>
  <c r="I132" i="18"/>
  <c r="I106" i="18"/>
  <c r="I86" i="18"/>
  <c r="I102" i="18"/>
  <c r="I118" i="18"/>
  <c r="I4" i="18"/>
  <c r="I6" i="18"/>
  <c r="I8" i="18"/>
  <c r="I24" i="18"/>
  <c r="I34" i="18"/>
  <c r="I42" i="18"/>
  <c r="I50" i="18"/>
  <c r="I10" i="18"/>
  <c r="I18" i="18"/>
  <c r="I26" i="18"/>
  <c r="I52" i="18"/>
  <c r="I20" i="18"/>
  <c r="I30" i="18"/>
  <c r="I38" i="18"/>
  <c r="I46" i="18"/>
  <c r="I22" i="18"/>
  <c r="I32" i="18"/>
  <c r="I40" i="18"/>
  <c r="I48" i="18"/>
  <c r="I56" i="18"/>
  <c r="U149" i="16"/>
  <c r="L149" i="16"/>
  <c r="X149" i="16"/>
  <c r="AA149" i="16"/>
  <c r="R149" i="16"/>
  <c r="I149" i="16"/>
  <c r="AA169" i="16"/>
  <c r="F149" i="16"/>
  <c r="F169" i="16"/>
  <c r="R169" i="16"/>
  <c r="I169" i="16"/>
  <c r="U169" i="16"/>
  <c r="K169" i="16"/>
  <c r="X169" i="16"/>
  <c r="O169" i="16"/>
  <c r="Q149" i="16"/>
  <c r="H169" i="16"/>
  <c r="K149" i="16"/>
  <c r="E149" i="16"/>
  <c r="W149" i="16"/>
  <c r="T169" i="16"/>
  <c r="H149" i="16"/>
  <c r="T149" i="16"/>
  <c r="Z149" i="16"/>
  <c r="L169" i="16"/>
  <c r="E169" i="16"/>
  <c r="N169" i="16"/>
  <c r="Q169" i="16"/>
  <c r="W169" i="16"/>
  <c r="Z169" i="16"/>
  <c r="BW145" i="16"/>
  <c r="AU145" i="16"/>
  <c r="AQ145" i="16" s="1"/>
  <c r="DW23" i="16"/>
  <c r="D22" i="18" s="1"/>
  <c r="DX23" i="16"/>
  <c r="E22" i="18" s="1"/>
  <c r="E421" i="16"/>
  <c r="D421" i="16"/>
  <c r="DZ419" i="16"/>
  <c r="G418" i="18" s="1"/>
  <c r="S419" i="16"/>
  <c r="R419" i="16"/>
  <c r="N419" i="16"/>
  <c r="M419" i="16"/>
  <c r="L419" i="16"/>
  <c r="P417" i="16"/>
  <c r="DX417" i="16" s="1"/>
  <c r="E416" i="18" s="1"/>
  <c r="S415" i="16"/>
  <c r="R415" i="16"/>
  <c r="N415" i="16"/>
  <c r="M415" i="16"/>
  <c r="L415" i="16"/>
  <c r="K413" i="16"/>
  <c r="J413" i="16"/>
  <c r="I413" i="16"/>
  <c r="H413" i="16"/>
  <c r="G413" i="16"/>
  <c r="F413" i="16"/>
  <c r="E413" i="16"/>
  <c r="D413" i="16"/>
  <c r="E411" i="16"/>
  <c r="D411" i="16"/>
  <c r="DZ409" i="16"/>
  <c r="G408" i="18" s="1"/>
  <c r="S409" i="16"/>
  <c r="R409" i="16"/>
  <c r="N409" i="16"/>
  <c r="M409" i="16"/>
  <c r="L409" i="16"/>
  <c r="P407" i="16"/>
  <c r="DX407" i="16" s="1"/>
  <c r="E406" i="18" s="1"/>
  <c r="S405" i="16"/>
  <c r="R405" i="16"/>
  <c r="N405" i="16"/>
  <c r="M405" i="16"/>
  <c r="L405" i="16"/>
  <c r="K403" i="16"/>
  <c r="J403" i="16"/>
  <c r="I403" i="16"/>
  <c r="H403" i="16"/>
  <c r="G403" i="16"/>
  <c r="F403" i="16"/>
  <c r="E403" i="16"/>
  <c r="D403" i="16"/>
  <c r="E401" i="16"/>
  <c r="D401" i="16"/>
  <c r="DZ399" i="16"/>
  <c r="G398" i="18" s="1"/>
  <c r="S399" i="16"/>
  <c r="R399" i="16"/>
  <c r="N399" i="16"/>
  <c r="M399" i="16"/>
  <c r="L399" i="16"/>
  <c r="P397" i="16"/>
  <c r="DX397" i="16" s="1"/>
  <c r="E396" i="18" s="1"/>
  <c r="S395" i="16"/>
  <c r="R395" i="16"/>
  <c r="N395" i="16"/>
  <c r="M395" i="16"/>
  <c r="L395" i="16"/>
  <c r="K393" i="16"/>
  <c r="J393" i="16"/>
  <c r="I393" i="16"/>
  <c r="H393" i="16"/>
  <c r="G393" i="16"/>
  <c r="F393" i="16"/>
  <c r="E393" i="16"/>
  <c r="D393" i="16"/>
  <c r="E391" i="16"/>
  <c r="D391" i="16"/>
  <c r="DZ389" i="16"/>
  <c r="G388" i="18" s="1"/>
  <c r="S389" i="16"/>
  <c r="R389" i="16"/>
  <c r="N389" i="16"/>
  <c r="M389" i="16"/>
  <c r="L389" i="16"/>
  <c r="P387" i="16"/>
  <c r="DX387" i="16" s="1"/>
  <c r="E386" i="18" s="1"/>
  <c r="S385" i="16"/>
  <c r="R385" i="16"/>
  <c r="N385" i="16"/>
  <c r="M385" i="16"/>
  <c r="L385" i="16"/>
  <c r="K383" i="16"/>
  <c r="J383" i="16"/>
  <c r="I383" i="16"/>
  <c r="H383" i="16"/>
  <c r="G383" i="16"/>
  <c r="F383" i="16"/>
  <c r="E383" i="16"/>
  <c r="D383" i="16"/>
  <c r="E381" i="16"/>
  <c r="D381" i="16"/>
  <c r="DZ379" i="16"/>
  <c r="G378" i="18" s="1"/>
  <c r="S379" i="16"/>
  <c r="R379" i="16"/>
  <c r="N379" i="16"/>
  <c r="M379" i="16"/>
  <c r="L379" i="16"/>
  <c r="P377" i="16"/>
  <c r="DX377" i="16" s="1"/>
  <c r="E376" i="18" s="1"/>
  <c r="S375" i="16"/>
  <c r="R375" i="16"/>
  <c r="N375" i="16"/>
  <c r="M375" i="16"/>
  <c r="L375" i="16"/>
  <c r="K373" i="16"/>
  <c r="J373" i="16"/>
  <c r="I373" i="16"/>
  <c r="H373" i="16"/>
  <c r="G373" i="16"/>
  <c r="F373" i="16"/>
  <c r="E373" i="16"/>
  <c r="D373" i="16"/>
  <c r="E371" i="16"/>
  <c r="D371" i="16"/>
  <c r="DZ369" i="16"/>
  <c r="G368" i="18" s="1"/>
  <c r="S369" i="16"/>
  <c r="R369" i="16"/>
  <c r="N369" i="16"/>
  <c r="M369" i="16"/>
  <c r="L369" i="16"/>
  <c r="P367" i="16"/>
  <c r="DX367" i="16" s="1"/>
  <c r="E366" i="18" s="1"/>
  <c r="S365" i="16"/>
  <c r="R365" i="16"/>
  <c r="N365" i="16"/>
  <c r="M365" i="16"/>
  <c r="L365" i="16"/>
  <c r="K363" i="16"/>
  <c r="J363" i="16"/>
  <c r="I363" i="16"/>
  <c r="H363" i="16"/>
  <c r="G363" i="16"/>
  <c r="F363" i="16"/>
  <c r="E363" i="16"/>
  <c r="D363" i="16"/>
  <c r="E361" i="16"/>
  <c r="D361" i="16"/>
  <c r="DZ359" i="16"/>
  <c r="G358" i="18" s="1"/>
  <c r="S359" i="16"/>
  <c r="R359" i="16"/>
  <c r="N359" i="16"/>
  <c r="M359" i="16"/>
  <c r="L359" i="16"/>
  <c r="P357" i="16"/>
  <c r="DX357" i="16" s="1"/>
  <c r="E356" i="18" s="1"/>
  <c r="S355" i="16"/>
  <c r="R355" i="16"/>
  <c r="N355" i="16"/>
  <c r="M355" i="16"/>
  <c r="L355" i="16"/>
  <c r="K353" i="16"/>
  <c r="J353" i="16"/>
  <c r="I353" i="16"/>
  <c r="H353" i="16"/>
  <c r="G353" i="16"/>
  <c r="F353" i="16"/>
  <c r="E353" i="16"/>
  <c r="D353" i="16"/>
  <c r="E351" i="16"/>
  <c r="D351" i="16"/>
  <c r="DZ349" i="16"/>
  <c r="G348" i="18" s="1"/>
  <c r="S349" i="16"/>
  <c r="R349" i="16"/>
  <c r="N349" i="16"/>
  <c r="M349" i="16"/>
  <c r="L349" i="16"/>
  <c r="P347" i="16"/>
  <c r="DX347" i="16" s="1"/>
  <c r="E346" i="18" s="1"/>
  <c r="S345" i="16"/>
  <c r="R345" i="16"/>
  <c r="N345" i="16"/>
  <c r="M345" i="16"/>
  <c r="L345" i="16"/>
  <c r="K343" i="16"/>
  <c r="J343" i="16"/>
  <c r="I343" i="16"/>
  <c r="H343" i="16"/>
  <c r="G343" i="16"/>
  <c r="F343" i="16"/>
  <c r="E343" i="16"/>
  <c r="D343" i="16"/>
  <c r="E341" i="16"/>
  <c r="D341" i="16"/>
  <c r="DZ339" i="16"/>
  <c r="G338" i="18" s="1"/>
  <c r="S339" i="16"/>
  <c r="R339" i="16"/>
  <c r="N339" i="16"/>
  <c r="M339" i="16"/>
  <c r="L339" i="16"/>
  <c r="P337" i="16"/>
  <c r="DX337" i="16" s="1"/>
  <c r="E336" i="18" s="1"/>
  <c r="S335" i="16"/>
  <c r="R335" i="16"/>
  <c r="N335" i="16"/>
  <c r="M335" i="16"/>
  <c r="L335" i="16"/>
  <c r="K333" i="16"/>
  <c r="J333" i="16"/>
  <c r="I333" i="16"/>
  <c r="H333" i="16"/>
  <c r="G333" i="16"/>
  <c r="F333" i="16"/>
  <c r="E333" i="16"/>
  <c r="D333" i="16"/>
  <c r="E331" i="16"/>
  <c r="D331" i="16"/>
  <c r="DZ329" i="16"/>
  <c r="G328" i="18" s="1"/>
  <c r="S329" i="16"/>
  <c r="R329" i="16"/>
  <c r="N329" i="16"/>
  <c r="M329" i="16"/>
  <c r="L329" i="16"/>
  <c r="P327" i="16"/>
  <c r="DX327" i="16" s="1"/>
  <c r="E326" i="18" s="1"/>
  <c r="S325" i="16"/>
  <c r="R325" i="16"/>
  <c r="N325" i="16"/>
  <c r="M325" i="16"/>
  <c r="L325" i="16"/>
  <c r="K323" i="16"/>
  <c r="J323" i="16"/>
  <c r="I323" i="16"/>
  <c r="H323" i="16"/>
  <c r="G323" i="16"/>
  <c r="F323" i="16"/>
  <c r="E323" i="16"/>
  <c r="D323" i="16"/>
  <c r="E321" i="16"/>
  <c r="D321" i="16"/>
  <c r="DZ319" i="16"/>
  <c r="G318" i="18" s="1"/>
  <c r="S319" i="16"/>
  <c r="R319" i="16"/>
  <c r="N319" i="16"/>
  <c r="M319" i="16"/>
  <c r="L319" i="16"/>
  <c r="P317" i="16"/>
  <c r="DX317" i="16" s="1"/>
  <c r="E316" i="18" s="1"/>
  <c r="S315" i="16"/>
  <c r="R315" i="16"/>
  <c r="N315" i="16"/>
  <c r="M315" i="16"/>
  <c r="L315" i="16"/>
  <c r="K313" i="16"/>
  <c r="J313" i="16"/>
  <c r="I313" i="16"/>
  <c r="H313" i="16"/>
  <c r="G313" i="16"/>
  <c r="F313" i="16"/>
  <c r="E313" i="16"/>
  <c r="D313" i="16"/>
  <c r="E311" i="16"/>
  <c r="D311" i="16"/>
  <c r="DZ309" i="16"/>
  <c r="G308" i="18" s="1"/>
  <c r="S309" i="16"/>
  <c r="R309" i="16"/>
  <c r="N309" i="16"/>
  <c r="M309" i="16"/>
  <c r="L309" i="16"/>
  <c r="P307" i="16"/>
  <c r="DX307" i="16" s="1"/>
  <c r="E306" i="18" s="1"/>
  <c r="S305" i="16"/>
  <c r="R305" i="16"/>
  <c r="N305" i="16"/>
  <c r="M305" i="16"/>
  <c r="L305" i="16"/>
  <c r="K303" i="16"/>
  <c r="J303" i="16"/>
  <c r="I303" i="16"/>
  <c r="H303" i="16"/>
  <c r="G303" i="16"/>
  <c r="F303" i="16"/>
  <c r="E303" i="16"/>
  <c r="D303" i="16"/>
  <c r="E301" i="16"/>
  <c r="D301" i="16"/>
  <c r="DZ299" i="16"/>
  <c r="G298" i="18" s="1"/>
  <c r="S299" i="16"/>
  <c r="R299" i="16"/>
  <c r="N299" i="16"/>
  <c r="M299" i="16"/>
  <c r="L299" i="16"/>
  <c r="P297" i="16"/>
  <c r="DX297" i="16" s="1"/>
  <c r="E296" i="18" s="1"/>
  <c r="S295" i="16"/>
  <c r="R295" i="16"/>
  <c r="N295" i="16"/>
  <c r="M295" i="16"/>
  <c r="L295" i="16"/>
  <c r="K293" i="16"/>
  <c r="J293" i="16"/>
  <c r="I293" i="16"/>
  <c r="H293" i="16"/>
  <c r="G293" i="16"/>
  <c r="F293" i="16"/>
  <c r="E293" i="16"/>
  <c r="D293" i="16"/>
  <c r="E291" i="16"/>
  <c r="D291" i="16"/>
  <c r="DZ289" i="16"/>
  <c r="G288" i="18" s="1"/>
  <c r="S289" i="16"/>
  <c r="R289" i="16"/>
  <c r="N289" i="16"/>
  <c r="M289" i="16"/>
  <c r="L289" i="16"/>
  <c r="P287" i="16"/>
  <c r="DX287" i="16" s="1"/>
  <c r="E286" i="18" s="1"/>
  <c r="S285" i="16"/>
  <c r="R285" i="16"/>
  <c r="N285" i="16"/>
  <c r="M285" i="16"/>
  <c r="L285" i="16"/>
  <c r="K283" i="16"/>
  <c r="J283" i="16"/>
  <c r="I283" i="16"/>
  <c r="H283" i="16"/>
  <c r="G283" i="16"/>
  <c r="F283" i="16"/>
  <c r="E283" i="16"/>
  <c r="D283" i="16"/>
  <c r="E281" i="16"/>
  <c r="D281" i="16"/>
  <c r="DZ279" i="16"/>
  <c r="G278" i="18" s="1"/>
  <c r="S279" i="16"/>
  <c r="R279" i="16"/>
  <c r="N279" i="16"/>
  <c r="M279" i="16"/>
  <c r="L279" i="16"/>
  <c r="P277" i="16"/>
  <c r="DX277" i="16" s="1"/>
  <c r="E276" i="18" s="1"/>
  <c r="S275" i="16"/>
  <c r="R275" i="16"/>
  <c r="N275" i="16"/>
  <c r="M275" i="16"/>
  <c r="L275" i="16"/>
  <c r="K273" i="16"/>
  <c r="J273" i="16"/>
  <c r="I273" i="16"/>
  <c r="H273" i="16"/>
  <c r="G273" i="16"/>
  <c r="F273" i="16"/>
  <c r="E273" i="16"/>
  <c r="D273" i="16"/>
  <c r="E271" i="16"/>
  <c r="D271" i="16"/>
  <c r="DZ269" i="16"/>
  <c r="G268" i="18" s="1"/>
  <c r="S269" i="16"/>
  <c r="R269" i="16"/>
  <c r="N269" i="16"/>
  <c r="M269" i="16"/>
  <c r="L269" i="16"/>
  <c r="P267" i="16"/>
  <c r="DX267" i="16" s="1"/>
  <c r="E266" i="18" s="1"/>
  <c r="S265" i="16"/>
  <c r="R265" i="16"/>
  <c r="N265" i="16"/>
  <c r="M265" i="16"/>
  <c r="L265" i="16"/>
  <c r="K263" i="16"/>
  <c r="J263" i="16"/>
  <c r="I263" i="16"/>
  <c r="H263" i="16"/>
  <c r="G263" i="16"/>
  <c r="F263" i="16"/>
  <c r="E263" i="16"/>
  <c r="D263" i="16"/>
  <c r="E261" i="16"/>
  <c r="D261" i="16"/>
  <c r="DZ259" i="16"/>
  <c r="G258" i="18" s="1"/>
  <c r="S259" i="16"/>
  <c r="R259" i="16"/>
  <c r="N259" i="16"/>
  <c r="M259" i="16"/>
  <c r="L259" i="16"/>
  <c r="P257" i="16"/>
  <c r="DX257" i="16" s="1"/>
  <c r="E256" i="18" s="1"/>
  <c r="S255" i="16"/>
  <c r="R255" i="16"/>
  <c r="N255" i="16"/>
  <c r="M255" i="16"/>
  <c r="L255" i="16"/>
  <c r="K253" i="16"/>
  <c r="J253" i="16"/>
  <c r="I253" i="16"/>
  <c r="H253" i="16"/>
  <c r="G253" i="16"/>
  <c r="F253" i="16"/>
  <c r="E253" i="16"/>
  <c r="D253" i="16"/>
  <c r="E251" i="16"/>
  <c r="D251" i="16"/>
  <c r="DZ249" i="16"/>
  <c r="G248" i="18" s="1"/>
  <c r="S249" i="16"/>
  <c r="R249" i="16"/>
  <c r="N249" i="16"/>
  <c r="M249" i="16"/>
  <c r="L249" i="16"/>
  <c r="P247" i="16"/>
  <c r="DX247" i="16" s="1"/>
  <c r="E246" i="18" s="1"/>
  <c r="S245" i="16"/>
  <c r="R245" i="16"/>
  <c r="N245" i="16"/>
  <c r="M245" i="16"/>
  <c r="L245" i="16"/>
  <c r="K243" i="16"/>
  <c r="J243" i="16"/>
  <c r="I243" i="16"/>
  <c r="H243" i="16"/>
  <c r="G243" i="16"/>
  <c r="F243" i="16"/>
  <c r="E243" i="16"/>
  <c r="D243" i="16"/>
  <c r="E241" i="16"/>
  <c r="D241" i="16"/>
  <c r="DZ239" i="16"/>
  <c r="G238" i="18" s="1"/>
  <c r="S239" i="16"/>
  <c r="R239" i="16"/>
  <c r="N239" i="16"/>
  <c r="M239" i="16"/>
  <c r="L239" i="16"/>
  <c r="P237" i="16"/>
  <c r="DX237" i="16" s="1"/>
  <c r="E236" i="18" s="1"/>
  <c r="S235" i="16"/>
  <c r="R235" i="16"/>
  <c r="N235" i="16"/>
  <c r="M235" i="16"/>
  <c r="L235" i="16"/>
  <c r="K233" i="16"/>
  <c r="J233" i="16"/>
  <c r="I233" i="16"/>
  <c r="H233" i="16"/>
  <c r="G233" i="16"/>
  <c r="F233" i="16"/>
  <c r="E233" i="16"/>
  <c r="D233" i="16"/>
  <c r="E231" i="16"/>
  <c r="D231" i="16"/>
  <c r="DZ229" i="16"/>
  <c r="G228" i="18" s="1"/>
  <c r="S229" i="16"/>
  <c r="R229" i="16"/>
  <c r="N229" i="16"/>
  <c r="M229" i="16"/>
  <c r="L229" i="16"/>
  <c r="P227" i="16"/>
  <c r="DX227" i="16" s="1"/>
  <c r="E226" i="18" s="1"/>
  <c r="S225" i="16"/>
  <c r="R225" i="16"/>
  <c r="N225" i="16"/>
  <c r="M225" i="16"/>
  <c r="L225" i="16"/>
  <c r="K223" i="16"/>
  <c r="J223" i="16"/>
  <c r="I223" i="16"/>
  <c r="H223" i="16"/>
  <c r="G223" i="16"/>
  <c r="F223" i="16"/>
  <c r="E223" i="16"/>
  <c r="D223" i="16"/>
  <c r="E221" i="16"/>
  <c r="D221" i="16"/>
  <c r="DZ219" i="16"/>
  <c r="G218" i="18" s="1"/>
  <c r="S219" i="16"/>
  <c r="R219" i="16"/>
  <c r="N219" i="16"/>
  <c r="M219" i="16"/>
  <c r="L219" i="16"/>
  <c r="P217" i="16"/>
  <c r="DX217" i="16" s="1"/>
  <c r="E216" i="18" s="1"/>
  <c r="S215" i="16"/>
  <c r="R215" i="16"/>
  <c r="N215" i="16"/>
  <c r="M215" i="16"/>
  <c r="L215" i="16"/>
  <c r="K213" i="16"/>
  <c r="J213" i="16"/>
  <c r="I213" i="16"/>
  <c r="H213" i="16"/>
  <c r="G213" i="16"/>
  <c r="F213" i="16"/>
  <c r="E213" i="16"/>
  <c r="D213" i="16"/>
  <c r="E211" i="16"/>
  <c r="D211" i="16"/>
  <c r="DZ209" i="16"/>
  <c r="G208" i="18" s="1"/>
  <c r="S209" i="16"/>
  <c r="R209" i="16"/>
  <c r="N209" i="16"/>
  <c r="M209" i="16"/>
  <c r="L209" i="16"/>
  <c r="P207" i="16"/>
  <c r="DX207" i="16" s="1"/>
  <c r="E206" i="18" s="1"/>
  <c r="S205" i="16"/>
  <c r="R205" i="16"/>
  <c r="N205" i="16"/>
  <c r="M205" i="16"/>
  <c r="L205" i="16"/>
  <c r="K203" i="16"/>
  <c r="J203" i="16"/>
  <c r="I203" i="16"/>
  <c r="H203" i="16"/>
  <c r="G203" i="16"/>
  <c r="F203" i="16"/>
  <c r="E203" i="16"/>
  <c r="D203" i="16"/>
  <c r="E201" i="16"/>
  <c r="D201" i="16"/>
  <c r="DZ199" i="16"/>
  <c r="G198" i="18" s="1"/>
  <c r="S199" i="16"/>
  <c r="R199" i="16"/>
  <c r="N199" i="16"/>
  <c r="M199" i="16"/>
  <c r="L199" i="16"/>
  <c r="P197" i="16"/>
  <c r="DX197" i="16" s="1"/>
  <c r="E196" i="18" s="1"/>
  <c r="S195" i="16"/>
  <c r="R195" i="16"/>
  <c r="N195" i="16"/>
  <c r="M195" i="16"/>
  <c r="L195" i="16"/>
  <c r="K193" i="16"/>
  <c r="J193" i="16"/>
  <c r="I193" i="16"/>
  <c r="H193" i="16"/>
  <c r="G193" i="16"/>
  <c r="F193" i="16"/>
  <c r="E193" i="16"/>
  <c r="D193" i="16"/>
  <c r="J22" i="18" l="1"/>
  <c r="DU271" i="16"/>
  <c r="B270" i="18" s="1"/>
  <c r="DU311" i="16"/>
  <c r="B310" i="18" s="1"/>
  <c r="DU231" i="16"/>
  <c r="B230" i="18" s="1"/>
  <c r="DU383" i="16"/>
  <c r="B382" i="18" s="1"/>
  <c r="DU401" i="16"/>
  <c r="B400" i="18" s="1"/>
  <c r="DU371" i="16"/>
  <c r="B370" i="18" s="1"/>
  <c r="DU221" i="16"/>
  <c r="B220" i="18" s="1"/>
  <c r="DU251" i="16"/>
  <c r="B250" i="18" s="1"/>
  <c r="DU321" i="16"/>
  <c r="B320" i="18" s="1"/>
  <c r="DU323" i="16"/>
  <c r="B322" i="18" s="1"/>
  <c r="DV323" i="16"/>
  <c r="C322" i="18" s="1"/>
  <c r="DU353" i="16"/>
  <c r="B352" i="18" s="1"/>
  <c r="DV353" i="16"/>
  <c r="C352" i="18" s="1"/>
  <c r="DU421" i="16"/>
  <c r="B420" i="18" s="1"/>
  <c r="DU313" i="16"/>
  <c r="B312" i="18" s="1"/>
  <c r="DV313" i="16"/>
  <c r="C312" i="18" s="1"/>
  <c r="DU263" i="16"/>
  <c r="B262" i="18" s="1"/>
  <c r="DU331" i="16"/>
  <c r="B330" i="18" s="1"/>
  <c r="DU343" i="16"/>
  <c r="B342" i="18" s="1"/>
  <c r="BV145" i="16"/>
  <c r="Z145" i="16" s="1"/>
  <c r="AA145" i="16"/>
  <c r="BO145" i="16"/>
  <c r="BN145" i="16" s="1"/>
  <c r="AM145" i="16"/>
  <c r="AI145" i="16" s="1"/>
  <c r="BS145" i="16"/>
  <c r="BR145" i="16" s="1"/>
  <c r="DU233" i="16"/>
  <c r="B232" i="18" s="1"/>
  <c r="DV193" i="16"/>
  <c r="C192" i="18" s="1"/>
  <c r="DU203" i="16"/>
  <c r="B202" i="18" s="1"/>
  <c r="DU223" i="16"/>
  <c r="B222" i="18" s="1"/>
  <c r="DV223" i="16"/>
  <c r="C222" i="18" s="1"/>
  <c r="DU253" i="16"/>
  <c r="B252" i="18" s="1"/>
  <c r="DV253" i="16"/>
  <c r="C252" i="18" s="1"/>
  <c r="DV273" i="16"/>
  <c r="C272" i="18" s="1"/>
  <c r="DV233" i="16"/>
  <c r="C232" i="18" s="1"/>
  <c r="DU193" i="16"/>
  <c r="B192" i="18" s="1"/>
  <c r="DU201" i="16"/>
  <c r="B200" i="18" s="1"/>
  <c r="DV203" i="16"/>
  <c r="C202" i="18" s="1"/>
  <c r="DU211" i="16"/>
  <c r="B210" i="18" s="1"/>
  <c r="DU213" i="16"/>
  <c r="B212" i="18" s="1"/>
  <c r="DV213" i="16"/>
  <c r="C212" i="18" s="1"/>
  <c r="DU261" i="16"/>
  <c r="B260" i="18" s="1"/>
  <c r="DV263" i="16"/>
  <c r="C262" i="18" s="1"/>
  <c r="DU241" i="16"/>
  <c r="B240" i="18" s="1"/>
  <c r="DU243" i="16"/>
  <c r="B242" i="18" s="1"/>
  <c r="DV243" i="16"/>
  <c r="C242" i="18" s="1"/>
  <c r="DU291" i="16"/>
  <c r="B290" i="18" s="1"/>
  <c r="DU293" i="16"/>
  <c r="B292" i="18" s="1"/>
  <c r="DV293" i="16"/>
  <c r="C292" i="18" s="1"/>
  <c r="DU333" i="16"/>
  <c r="B332" i="18" s="1"/>
  <c r="DV333" i="16"/>
  <c r="C332" i="18" s="1"/>
  <c r="DU373" i="16"/>
  <c r="B372" i="18" s="1"/>
  <c r="DV373" i="16"/>
  <c r="C372" i="18" s="1"/>
  <c r="DU273" i="16"/>
  <c r="B272" i="18" s="1"/>
  <c r="DU301" i="16"/>
  <c r="B300" i="18" s="1"/>
  <c r="DU303" i="16"/>
  <c r="B302" i="18" s="1"/>
  <c r="DV303" i="16"/>
  <c r="C302" i="18" s="1"/>
  <c r="DU351" i="16"/>
  <c r="B350" i="18" s="1"/>
  <c r="DU391" i="16"/>
  <c r="B390" i="18" s="1"/>
  <c r="DU393" i="16"/>
  <c r="B392" i="18" s="1"/>
  <c r="DV393" i="16"/>
  <c r="C392" i="18" s="1"/>
  <c r="DU403" i="16"/>
  <c r="B402" i="18" s="1"/>
  <c r="DV403" i="16"/>
  <c r="C402" i="18" s="1"/>
  <c r="DU281" i="16"/>
  <c r="B280" i="18" s="1"/>
  <c r="DU283" i="16"/>
  <c r="B282" i="18" s="1"/>
  <c r="DV283" i="16"/>
  <c r="C282" i="18" s="1"/>
  <c r="DU341" i="16"/>
  <c r="B340" i="18" s="1"/>
  <c r="DV343" i="16"/>
  <c r="C342" i="18" s="1"/>
  <c r="DU361" i="16"/>
  <c r="B360" i="18" s="1"/>
  <c r="DU363" i="16"/>
  <c r="B362" i="18" s="1"/>
  <c r="DV363" i="16"/>
  <c r="C362" i="18" s="1"/>
  <c r="DU381" i="16"/>
  <c r="B380" i="18" s="1"/>
  <c r="DV383" i="16"/>
  <c r="C382" i="18" s="1"/>
  <c r="DU411" i="16"/>
  <c r="B410" i="18" s="1"/>
  <c r="DU413" i="16"/>
  <c r="B412" i="18" s="1"/>
  <c r="DV413" i="16"/>
  <c r="C412" i="18" s="1"/>
  <c r="K17" i="16"/>
  <c r="J17" i="16"/>
  <c r="I17" i="16"/>
  <c r="C8" i="3"/>
  <c r="J16" i="3" l="1"/>
  <c r="J15" i="3"/>
  <c r="J17" i="3"/>
  <c r="J18" i="3"/>
  <c r="AE145" i="16"/>
  <c r="BU145" i="16"/>
  <c r="BT145" i="16" s="1"/>
  <c r="BQ145" i="16"/>
  <c r="BP145" i="16" s="1"/>
  <c r="BM145" i="16"/>
  <c r="BL145" i="16" s="1"/>
  <c r="BK145" i="16"/>
  <c r="BJ145" i="16" s="1"/>
  <c r="BG145" i="16"/>
  <c r="BF145" i="16" s="1"/>
  <c r="Y145" i="16" l="1"/>
  <c r="DZ145" i="16" s="1"/>
  <c r="G144" i="18" s="1"/>
  <c r="BE145" i="16"/>
  <c r="BD145" i="16" s="1"/>
  <c r="BI145" i="16"/>
  <c r="BH145" i="16" s="1"/>
  <c r="BC145" i="16"/>
  <c r="BB145" i="16" s="1"/>
  <c r="K71" i="16"/>
  <c r="J71" i="16"/>
  <c r="DZ181" i="16"/>
  <c r="G180" i="18" s="1"/>
  <c r="DY181" i="16"/>
  <c r="F180" i="18" s="1"/>
  <c r="DX181" i="16"/>
  <c r="E180" i="18" s="1"/>
  <c r="DW181" i="16"/>
  <c r="D180" i="18" s="1"/>
  <c r="DV181" i="16"/>
  <c r="C180" i="18" s="1"/>
  <c r="DU181" i="16"/>
  <c r="B180" i="18" s="1"/>
  <c r="DZ179" i="16"/>
  <c r="G178" i="18" s="1"/>
  <c r="DY179" i="16"/>
  <c r="F178" i="18" s="1"/>
  <c r="DX179" i="16"/>
  <c r="E178" i="18" s="1"/>
  <c r="DW179" i="16"/>
  <c r="D178" i="18" s="1"/>
  <c r="DV179" i="16"/>
  <c r="C178" i="18" s="1"/>
  <c r="DU179" i="16"/>
  <c r="B178" i="18" s="1"/>
  <c r="DZ177" i="16"/>
  <c r="G176" i="18" s="1"/>
  <c r="DY177" i="16"/>
  <c r="F176" i="18" s="1"/>
  <c r="DW177" i="16"/>
  <c r="D176" i="18" s="1"/>
  <c r="DV177" i="16"/>
  <c r="C176" i="18" s="1"/>
  <c r="DU177" i="16"/>
  <c r="B176" i="18" s="1"/>
  <c r="DY175" i="16"/>
  <c r="F174" i="18" s="1"/>
  <c r="DX175" i="16"/>
  <c r="E174" i="18" s="1"/>
  <c r="DW175" i="16"/>
  <c r="D174" i="18" s="1"/>
  <c r="DV175" i="16"/>
  <c r="C174" i="18" s="1"/>
  <c r="DU175" i="16"/>
  <c r="B174" i="18" s="1"/>
  <c r="DX171" i="16"/>
  <c r="E170" i="18" s="1"/>
  <c r="DW171" i="16"/>
  <c r="D170" i="18" s="1"/>
  <c r="DV171" i="16"/>
  <c r="C170" i="18" s="1"/>
  <c r="DU171" i="16"/>
  <c r="B170" i="18" s="1"/>
  <c r="DZ169" i="16"/>
  <c r="G168" i="18" s="1"/>
  <c r="DY169" i="16"/>
  <c r="F168" i="18" s="1"/>
  <c r="DX169" i="16"/>
  <c r="E168" i="18" s="1"/>
  <c r="DW169" i="16"/>
  <c r="D168" i="18" s="1"/>
  <c r="DV169" i="16"/>
  <c r="C168" i="18" s="1"/>
  <c r="DU169" i="16"/>
  <c r="B168" i="18" s="1"/>
  <c r="DW167" i="16"/>
  <c r="D166" i="18" s="1"/>
  <c r="DV167" i="16"/>
  <c r="C166" i="18" s="1"/>
  <c r="DU167" i="16"/>
  <c r="B166" i="18" s="1"/>
  <c r="DZ165" i="16"/>
  <c r="G164" i="18" s="1"/>
  <c r="DY165" i="16"/>
  <c r="F164" i="18" s="1"/>
  <c r="DX165" i="16"/>
  <c r="E164" i="18" s="1"/>
  <c r="DW165" i="16"/>
  <c r="D164" i="18" s="1"/>
  <c r="DV165" i="16"/>
  <c r="C164" i="18" s="1"/>
  <c r="DU165" i="16"/>
  <c r="B164" i="18" s="1"/>
  <c r="DZ163" i="16"/>
  <c r="G162" i="18" s="1"/>
  <c r="DY163" i="16"/>
  <c r="F162" i="18" s="1"/>
  <c r="DX163" i="16"/>
  <c r="E162" i="18" s="1"/>
  <c r="DW163" i="16"/>
  <c r="D162" i="18" s="1"/>
  <c r="DV163" i="16"/>
  <c r="C162" i="18" s="1"/>
  <c r="DU163" i="16"/>
  <c r="B162" i="18" s="1"/>
  <c r="J162" i="18" s="1"/>
  <c r="DZ161" i="16"/>
  <c r="G160" i="18" s="1"/>
  <c r="DY161" i="16"/>
  <c r="F160" i="18" s="1"/>
  <c r="DV161" i="16"/>
  <c r="C160" i="18" s="1"/>
  <c r="DU161" i="16"/>
  <c r="B160" i="18" s="1"/>
  <c r="DY159" i="16"/>
  <c r="F158" i="18" s="1"/>
  <c r="DX159" i="16"/>
  <c r="E158" i="18" s="1"/>
  <c r="DW159" i="16"/>
  <c r="D158" i="18" s="1"/>
  <c r="DV159" i="16"/>
  <c r="C158" i="18" s="1"/>
  <c r="DU159" i="16"/>
  <c r="B158" i="18" s="1"/>
  <c r="DZ155" i="16"/>
  <c r="G154" i="18" s="1"/>
  <c r="DY155" i="16"/>
  <c r="F154" i="18" s="1"/>
  <c r="DX155" i="16"/>
  <c r="E154" i="18" s="1"/>
  <c r="DW155" i="16"/>
  <c r="D154" i="18" s="1"/>
  <c r="DV155" i="16"/>
  <c r="C154" i="18" s="1"/>
  <c r="DU155" i="16"/>
  <c r="B154" i="18" s="1"/>
  <c r="DZ153" i="16"/>
  <c r="G152" i="18" s="1"/>
  <c r="DY153" i="16"/>
  <c r="F152" i="18" s="1"/>
  <c r="DX153" i="16"/>
  <c r="E152" i="18" s="1"/>
  <c r="DW153" i="16"/>
  <c r="D152" i="18" s="1"/>
  <c r="DV153" i="16"/>
  <c r="C152" i="18" s="1"/>
  <c r="DU153" i="16"/>
  <c r="B152" i="18" s="1"/>
  <c r="DX151" i="16"/>
  <c r="E150" i="18" s="1"/>
  <c r="DW151" i="16"/>
  <c r="D150" i="18" s="1"/>
  <c r="DV151" i="16"/>
  <c r="C150" i="18" s="1"/>
  <c r="DZ149" i="16"/>
  <c r="G148" i="18" s="1"/>
  <c r="DY149" i="16"/>
  <c r="F148" i="18" s="1"/>
  <c r="DX149" i="16"/>
  <c r="E148" i="18" s="1"/>
  <c r="DV149" i="16"/>
  <c r="C148" i="18" s="1"/>
  <c r="DU149" i="16"/>
  <c r="B148" i="18" s="1"/>
  <c r="DW147" i="16"/>
  <c r="D146" i="18" s="1"/>
  <c r="DV147" i="16"/>
  <c r="C146" i="18" s="1"/>
  <c r="DU147" i="16"/>
  <c r="B146" i="18" s="1"/>
  <c r="DY145" i="16"/>
  <c r="F144" i="18" s="1"/>
  <c r="DX145" i="16"/>
  <c r="E144" i="18" s="1"/>
  <c r="DW145" i="16"/>
  <c r="D144" i="18" s="1"/>
  <c r="DV145" i="16"/>
  <c r="C144" i="18" s="1"/>
  <c r="DU145" i="16"/>
  <c r="B144" i="18" s="1"/>
  <c r="DZ143" i="16"/>
  <c r="G142" i="18" s="1"/>
  <c r="DY143" i="16"/>
  <c r="F142" i="18" s="1"/>
  <c r="DX143" i="16"/>
  <c r="E142" i="18" s="1"/>
  <c r="DW143" i="16"/>
  <c r="D142" i="18" s="1"/>
  <c r="DV143" i="16"/>
  <c r="C142" i="18" s="1"/>
  <c r="DU143" i="16"/>
  <c r="B142" i="18" s="1"/>
  <c r="DZ141" i="16"/>
  <c r="G140" i="18" s="1"/>
  <c r="DY141" i="16"/>
  <c r="F140" i="18" s="1"/>
  <c r="DX141" i="16"/>
  <c r="E140" i="18" s="1"/>
  <c r="DW141" i="16"/>
  <c r="D140" i="18" s="1"/>
  <c r="DV141" i="16"/>
  <c r="C140" i="18" s="1"/>
  <c r="DU141" i="16"/>
  <c r="B140" i="18" s="1"/>
  <c r="DZ139" i="16"/>
  <c r="G138" i="18" s="1"/>
  <c r="DY139" i="16"/>
  <c r="F138" i="18" s="1"/>
  <c r="DX139" i="16"/>
  <c r="E138" i="18" s="1"/>
  <c r="DW139" i="16"/>
  <c r="D138" i="18" s="1"/>
  <c r="DV139" i="16"/>
  <c r="C138" i="18" s="1"/>
  <c r="DU139" i="16"/>
  <c r="B138" i="18" s="1"/>
  <c r="DZ137" i="16"/>
  <c r="G136" i="18" s="1"/>
  <c r="DY137" i="16"/>
  <c r="F136" i="18" s="1"/>
  <c r="DX137" i="16"/>
  <c r="E136" i="18" s="1"/>
  <c r="DW137" i="16"/>
  <c r="D136" i="18" s="1"/>
  <c r="DV137" i="16"/>
  <c r="C136" i="18" s="1"/>
  <c r="DU137" i="16"/>
  <c r="B136" i="18" s="1"/>
  <c r="DZ127" i="16"/>
  <c r="G126" i="18" s="1"/>
  <c r="DY127" i="16"/>
  <c r="F126" i="18" s="1"/>
  <c r="DX127" i="16"/>
  <c r="E126" i="18" s="1"/>
  <c r="DW127" i="16"/>
  <c r="D126" i="18" s="1"/>
  <c r="DV127" i="16"/>
  <c r="C126" i="18" s="1"/>
  <c r="DU127" i="16"/>
  <c r="B126" i="18" s="1"/>
  <c r="DZ135" i="16"/>
  <c r="G134" i="18" s="1"/>
  <c r="DY135" i="16"/>
  <c r="F134" i="18" s="1"/>
  <c r="DX135" i="16"/>
  <c r="E134" i="18" s="1"/>
  <c r="DW135" i="16"/>
  <c r="D134" i="18" s="1"/>
  <c r="DV135" i="16"/>
  <c r="C134" i="18" s="1"/>
  <c r="DU135" i="16"/>
  <c r="B134" i="18" s="1"/>
  <c r="DZ133" i="16"/>
  <c r="G132" i="18" s="1"/>
  <c r="DY133" i="16"/>
  <c r="F132" i="18" s="1"/>
  <c r="DX133" i="16"/>
  <c r="E132" i="18" s="1"/>
  <c r="DW133" i="16"/>
  <c r="D132" i="18" s="1"/>
  <c r="DV133" i="16"/>
  <c r="C132" i="18" s="1"/>
  <c r="DU133" i="16"/>
  <c r="B132" i="18" s="1"/>
  <c r="J164" i="18" l="1"/>
  <c r="J132" i="18"/>
  <c r="J134" i="18"/>
  <c r="J138" i="18"/>
  <c r="J154" i="18"/>
  <c r="J168" i="18"/>
  <c r="J136" i="18"/>
  <c r="J152" i="18"/>
  <c r="J142" i="18"/>
  <c r="J126" i="18"/>
  <c r="J140" i="18"/>
  <c r="J144" i="18"/>
  <c r="J180" i="18"/>
  <c r="J178" i="18"/>
  <c r="BA145" i="16"/>
  <c r="AZ145" i="16" s="1"/>
  <c r="M37" i="16"/>
  <c r="S85" i="16"/>
  <c r="DW57" i="16"/>
  <c r="D56" i="18" s="1"/>
  <c r="DV57" i="16"/>
  <c r="C56" i="18" s="1"/>
  <c r="DU57" i="16"/>
  <c r="B56" i="18" s="1"/>
  <c r="DZ121" i="16" l="1"/>
  <c r="G120" i="18" s="1"/>
  <c r="DY121" i="16"/>
  <c r="F120" i="18" s="1"/>
  <c r="DX121" i="16"/>
  <c r="E120" i="18" s="1"/>
  <c r="DW121" i="16"/>
  <c r="D120" i="18" s="1"/>
  <c r="DV121" i="16"/>
  <c r="C120" i="18" s="1"/>
  <c r="DU121" i="16"/>
  <c r="B120" i="18" s="1"/>
  <c r="J120" i="18" l="1"/>
  <c r="V7" i="12"/>
  <c r="U7" i="12"/>
  <c r="Q7" i="12"/>
  <c r="R7" i="12"/>
  <c r="N7" i="12"/>
  <c r="M7" i="12"/>
  <c r="J7" i="12"/>
  <c r="I7" i="12"/>
  <c r="Y7" i="12" l="1"/>
  <c r="Z7" i="12"/>
  <c r="Y8" i="12"/>
  <c r="Z8" i="12"/>
  <c r="R8" i="12" s="1"/>
  <c r="Z6" i="12"/>
  <c r="Y6" i="12"/>
  <c r="R6" i="12"/>
  <c r="Q8" i="12"/>
  <c r="Q6" i="12"/>
  <c r="K252" i="5" l="1"/>
  <c r="K253" i="5"/>
  <c r="K254" i="5"/>
  <c r="K255" i="5"/>
  <c r="K256" i="5"/>
  <c r="K257" i="5"/>
  <c r="K258" i="5"/>
  <c r="K259" i="5"/>
  <c r="K260" i="5"/>
  <c r="K262" i="5"/>
  <c r="K263" i="5"/>
  <c r="K264" i="5"/>
  <c r="K265" i="5"/>
  <c r="K266" i="5"/>
  <c r="K267" i="5"/>
  <c r="K268" i="5"/>
  <c r="K269" i="5"/>
  <c r="K270" i="5"/>
  <c r="K272" i="5"/>
  <c r="K273" i="5"/>
  <c r="K274" i="5"/>
  <c r="K275" i="5"/>
  <c r="K276" i="5"/>
  <c r="K277" i="5"/>
  <c r="K278" i="5"/>
  <c r="K279" i="5"/>
  <c r="K280" i="5"/>
  <c r="K282" i="5"/>
  <c r="K283" i="5"/>
  <c r="K284" i="5"/>
  <c r="K285" i="5"/>
  <c r="K286" i="5"/>
  <c r="K287" i="5"/>
  <c r="K288" i="5"/>
  <c r="K289" i="5"/>
  <c r="K290" i="5"/>
  <c r="K292" i="5"/>
  <c r="K293" i="5"/>
  <c r="K294" i="5"/>
  <c r="K295" i="5"/>
  <c r="K296" i="5"/>
  <c r="K297" i="5"/>
  <c r="K298" i="5"/>
  <c r="K299" i="5"/>
  <c r="K300" i="5"/>
  <c r="K302" i="5"/>
  <c r="K303" i="5"/>
  <c r="K304" i="5"/>
  <c r="K305" i="5"/>
  <c r="K306" i="5"/>
  <c r="K307" i="5"/>
  <c r="K308" i="5"/>
  <c r="K309" i="5"/>
  <c r="K310" i="5"/>
  <c r="K312" i="5"/>
  <c r="K313" i="5"/>
  <c r="K314" i="5"/>
  <c r="K315" i="5"/>
  <c r="K316" i="5"/>
  <c r="K317" i="5"/>
  <c r="K318" i="5"/>
  <c r="K319" i="5"/>
  <c r="K320" i="5"/>
  <c r="K322" i="5"/>
  <c r="K323" i="5"/>
  <c r="K324" i="5"/>
  <c r="K325" i="5"/>
  <c r="K326" i="5"/>
  <c r="K327" i="5"/>
  <c r="K328" i="5"/>
  <c r="K329" i="5"/>
  <c r="K330" i="5"/>
  <c r="K332" i="5"/>
  <c r="K333" i="5"/>
  <c r="K334" i="5"/>
  <c r="K335" i="5"/>
  <c r="K336" i="5"/>
  <c r="K337" i="5"/>
  <c r="K338" i="5"/>
  <c r="K339" i="5"/>
  <c r="K340" i="5"/>
  <c r="K342" i="5"/>
  <c r="K343" i="5"/>
  <c r="K344" i="5"/>
  <c r="K345" i="5"/>
  <c r="K346" i="5"/>
  <c r="K347" i="5"/>
  <c r="K348" i="5"/>
  <c r="K349" i="5"/>
  <c r="K350" i="5"/>
  <c r="K352" i="5"/>
  <c r="K353" i="5"/>
  <c r="K354" i="5"/>
  <c r="K355" i="5"/>
  <c r="K356" i="5"/>
  <c r="K357" i="5"/>
  <c r="K358" i="5"/>
  <c r="K359" i="5"/>
  <c r="K360" i="5"/>
  <c r="K362" i="5"/>
  <c r="K363" i="5"/>
  <c r="K364" i="5"/>
  <c r="K365" i="5"/>
  <c r="K366" i="5"/>
  <c r="K367" i="5"/>
  <c r="K368" i="5"/>
  <c r="K369" i="5"/>
  <c r="K370" i="5"/>
  <c r="K372" i="5"/>
  <c r="K373" i="5"/>
  <c r="K374" i="5"/>
  <c r="K375" i="5"/>
  <c r="K376" i="5"/>
  <c r="K377" i="5"/>
  <c r="K378" i="5"/>
  <c r="K379" i="5"/>
  <c r="K380" i="5"/>
  <c r="K382" i="5"/>
  <c r="K383" i="5"/>
  <c r="K384" i="5"/>
  <c r="K385" i="5"/>
  <c r="K386" i="5"/>
  <c r="K387" i="5"/>
  <c r="K388" i="5"/>
  <c r="K389" i="5"/>
  <c r="K390" i="5"/>
  <c r="K392" i="5"/>
  <c r="K393" i="5"/>
  <c r="K394" i="5"/>
  <c r="K395" i="5"/>
  <c r="K396" i="5"/>
  <c r="K397" i="5"/>
  <c r="K398" i="5"/>
  <c r="K399" i="5"/>
  <c r="K400" i="5"/>
  <c r="K402" i="5"/>
  <c r="K403" i="5"/>
  <c r="K404" i="5"/>
  <c r="K405" i="5"/>
  <c r="K406" i="5"/>
  <c r="K407" i="5"/>
  <c r="K408" i="5"/>
  <c r="K409" i="5"/>
  <c r="K410" i="5"/>
  <c r="K412" i="5"/>
  <c r="K413" i="5"/>
  <c r="K414" i="5"/>
  <c r="K415" i="5"/>
  <c r="K416" i="5"/>
  <c r="K417" i="5"/>
  <c r="K418" i="5"/>
  <c r="K419" i="5"/>
  <c r="K420" i="5"/>
  <c r="K422" i="5"/>
  <c r="K423" i="5"/>
  <c r="K424" i="5"/>
  <c r="K425" i="5"/>
  <c r="K426" i="5"/>
  <c r="K427" i="5"/>
  <c r="K428" i="5"/>
  <c r="K429" i="5"/>
  <c r="K430" i="5"/>
  <c r="K432" i="5"/>
  <c r="K433" i="5"/>
  <c r="K434" i="5"/>
  <c r="K435" i="5"/>
  <c r="K436" i="5"/>
  <c r="K437" i="5"/>
  <c r="K438" i="5"/>
  <c r="K439" i="5"/>
  <c r="K440" i="5"/>
  <c r="K442" i="5"/>
  <c r="K443" i="5"/>
  <c r="K444" i="5"/>
  <c r="K445" i="5"/>
  <c r="K446" i="5"/>
  <c r="K447" i="5"/>
  <c r="K448" i="5"/>
  <c r="K449" i="5"/>
  <c r="K450" i="5"/>
  <c r="K452" i="5"/>
  <c r="K453" i="5"/>
  <c r="K454" i="5"/>
  <c r="K455" i="5"/>
  <c r="K456" i="5"/>
  <c r="K457" i="5"/>
  <c r="K458" i="5"/>
  <c r="K459" i="5"/>
  <c r="K460" i="5"/>
  <c r="K462" i="5"/>
  <c r="K463" i="5"/>
  <c r="K464" i="5"/>
  <c r="K465" i="5"/>
  <c r="K466" i="5"/>
  <c r="K467" i="5"/>
  <c r="K468" i="5"/>
  <c r="K469" i="5"/>
  <c r="K470" i="5"/>
  <c r="K250" i="5"/>
  <c r="K249" i="5"/>
  <c r="K248" i="5"/>
  <c r="K247" i="5"/>
  <c r="K246" i="5"/>
  <c r="K245" i="5"/>
  <c r="K244" i="5"/>
  <c r="K243" i="5"/>
  <c r="K242" i="5"/>
  <c r="D59" i="16" l="1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35" i="17"/>
  <c r="L61" i="16" s="1"/>
  <c r="W59" i="16" l="1"/>
  <c r="W61" i="16"/>
  <c r="AA61" i="16"/>
  <c r="N59" i="16"/>
  <c r="M61" i="16"/>
  <c r="X59" i="16"/>
  <c r="X61" i="16"/>
  <c r="K59" i="16"/>
  <c r="O59" i="16"/>
  <c r="N61" i="16"/>
  <c r="Y59" i="16"/>
  <c r="Y61" i="16"/>
  <c r="L59" i="16"/>
  <c r="K61" i="16"/>
  <c r="O61" i="16"/>
  <c r="AA59" i="16"/>
  <c r="Z59" i="16"/>
  <c r="Z61" i="16"/>
  <c r="M59" i="16"/>
  <c r="R189" i="16"/>
  <c r="S189" i="16"/>
  <c r="R185" i="16"/>
  <c r="S185" i="16"/>
  <c r="P187" i="16"/>
  <c r="T192" i="16"/>
  <c r="T202" i="16" s="1"/>
  <c r="T212" i="16" s="1"/>
  <c r="T222" i="16" s="1"/>
  <c r="T232" i="16" s="1"/>
  <c r="T242" i="16" s="1"/>
  <c r="T252" i="16" s="1"/>
  <c r="T262" i="16" s="1"/>
  <c r="T272" i="16" s="1"/>
  <c r="T282" i="16" s="1"/>
  <c r="T292" i="16" s="1"/>
  <c r="T302" i="16" s="1"/>
  <c r="T312" i="16" s="1"/>
  <c r="T322" i="16" s="1"/>
  <c r="T332" i="16" s="1"/>
  <c r="T342" i="16" s="1"/>
  <c r="T352" i="16" s="1"/>
  <c r="T362" i="16" s="1"/>
  <c r="T372" i="16" s="1"/>
  <c r="T382" i="16" s="1"/>
  <c r="T392" i="16" s="1"/>
  <c r="T402" i="16" s="1"/>
  <c r="T412" i="16" s="1"/>
  <c r="H192" i="16"/>
  <c r="H202" i="16" s="1"/>
  <c r="H212" i="16" s="1"/>
  <c r="H222" i="16" s="1"/>
  <c r="H232" i="16" s="1"/>
  <c r="H242" i="16" s="1"/>
  <c r="H252" i="16" s="1"/>
  <c r="H262" i="16" s="1"/>
  <c r="H272" i="16" s="1"/>
  <c r="H282" i="16" s="1"/>
  <c r="H292" i="16" s="1"/>
  <c r="H302" i="16" s="1"/>
  <c r="H312" i="16" s="1"/>
  <c r="H322" i="16" s="1"/>
  <c r="H332" i="16" s="1"/>
  <c r="H342" i="16" s="1"/>
  <c r="H352" i="16" s="1"/>
  <c r="H362" i="16" s="1"/>
  <c r="H372" i="16" s="1"/>
  <c r="H382" i="16" s="1"/>
  <c r="H392" i="16" s="1"/>
  <c r="H402" i="16" s="1"/>
  <c r="H412" i="16" s="1"/>
  <c r="L192" i="16"/>
  <c r="L202" i="16" s="1"/>
  <c r="L212" i="16" s="1"/>
  <c r="L222" i="16" s="1"/>
  <c r="L232" i="16" s="1"/>
  <c r="L242" i="16" s="1"/>
  <c r="L252" i="16" s="1"/>
  <c r="L262" i="16" s="1"/>
  <c r="L272" i="16" s="1"/>
  <c r="L282" i="16" s="1"/>
  <c r="L292" i="16" s="1"/>
  <c r="L302" i="16" s="1"/>
  <c r="L312" i="16" s="1"/>
  <c r="L322" i="16" s="1"/>
  <c r="L332" i="16" s="1"/>
  <c r="L342" i="16" s="1"/>
  <c r="L352" i="16" s="1"/>
  <c r="L362" i="16" s="1"/>
  <c r="L372" i="16" s="1"/>
  <c r="L382" i="16" s="1"/>
  <c r="L392" i="16" s="1"/>
  <c r="L402" i="16" s="1"/>
  <c r="L412" i="16" s="1"/>
  <c r="D192" i="16"/>
  <c r="D202" i="16" s="1"/>
  <c r="D212" i="16" s="1"/>
  <c r="D222" i="16" s="1"/>
  <c r="D232" i="16" s="1"/>
  <c r="D242" i="16" s="1"/>
  <c r="D252" i="16" s="1"/>
  <c r="D262" i="16" s="1"/>
  <c r="D272" i="16" s="1"/>
  <c r="D282" i="16" s="1"/>
  <c r="D292" i="16" s="1"/>
  <c r="D302" i="16" s="1"/>
  <c r="D312" i="16" s="1"/>
  <c r="D322" i="16" s="1"/>
  <c r="D332" i="16" s="1"/>
  <c r="D342" i="16" s="1"/>
  <c r="D352" i="16" s="1"/>
  <c r="D362" i="16" s="1"/>
  <c r="D372" i="16" s="1"/>
  <c r="D382" i="16" s="1"/>
  <c r="D392" i="16" s="1"/>
  <c r="D402" i="16" s="1"/>
  <c r="D412" i="16" s="1"/>
  <c r="O53" i="16" l="1"/>
  <c r="P53" i="16"/>
  <c r="Q53" i="16"/>
  <c r="N53" i="16"/>
  <c r="DY51" i="16" l="1"/>
  <c r="F50" i="18" s="1"/>
  <c r="DX51" i="16"/>
  <c r="E50" i="18" s="1"/>
  <c r="DW51" i="16"/>
  <c r="D50" i="18" s="1"/>
  <c r="DV51" i="16"/>
  <c r="C50" i="18" s="1"/>
  <c r="DU51" i="16"/>
  <c r="B50" i="18" s="1"/>
  <c r="K3" i="18"/>
  <c r="M189" i="16" l="1"/>
  <c r="M185" i="16"/>
  <c r="E191" i="16" l="1"/>
  <c r="D191" i="16"/>
  <c r="L189" i="16"/>
  <c r="L185" i="16"/>
  <c r="AR242" i="5" l="1"/>
  <c r="AR243" i="5"/>
  <c r="AR244" i="5"/>
  <c r="AR245" i="5"/>
  <c r="AR246" i="5"/>
  <c r="AR247" i="5"/>
  <c r="AR248" i="5"/>
  <c r="AR249" i="5"/>
  <c r="AR250" i="5"/>
  <c r="AR252" i="5"/>
  <c r="AR253" i="5"/>
  <c r="AR254" i="5"/>
  <c r="AR255" i="5"/>
  <c r="AR256" i="5"/>
  <c r="AR257" i="5"/>
  <c r="AR258" i="5"/>
  <c r="AR259" i="5"/>
  <c r="AR260" i="5"/>
  <c r="AR262" i="5"/>
  <c r="AR263" i="5"/>
  <c r="AR264" i="5"/>
  <c r="AR265" i="5"/>
  <c r="AR266" i="5"/>
  <c r="AR267" i="5"/>
  <c r="AR268" i="5"/>
  <c r="AR269" i="5"/>
  <c r="AR270" i="5"/>
  <c r="AR272" i="5"/>
  <c r="AR273" i="5"/>
  <c r="AR274" i="5"/>
  <c r="AR275" i="5"/>
  <c r="AR276" i="5"/>
  <c r="AR277" i="5"/>
  <c r="AR278" i="5"/>
  <c r="AR279" i="5"/>
  <c r="AR280" i="5"/>
  <c r="AR282" i="5"/>
  <c r="AR283" i="5"/>
  <c r="AR284" i="5"/>
  <c r="AR285" i="5"/>
  <c r="AR286" i="5"/>
  <c r="AR287" i="5"/>
  <c r="AR288" i="5"/>
  <c r="AR289" i="5"/>
  <c r="AR290" i="5"/>
  <c r="AR292" i="5"/>
  <c r="AR293" i="5"/>
  <c r="AR294" i="5"/>
  <c r="AR295" i="5"/>
  <c r="AR296" i="5"/>
  <c r="AR297" i="5"/>
  <c r="AR298" i="5"/>
  <c r="AR299" i="5"/>
  <c r="AR300" i="5"/>
  <c r="AR302" i="5"/>
  <c r="AR303" i="5"/>
  <c r="AR304" i="5"/>
  <c r="AR305" i="5"/>
  <c r="AR306" i="5"/>
  <c r="AR307" i="5"/>
  <c r="AR308" i="5"/>
  <c r="AR309" i="5"/>
  <c r="AR310" i="5"/>
  <c r="AR312" i="5"/>
  <c r="AR313" i="5"/>
  <c r="AR314" i="5"/>
  <c r="AR315" i="5"/>
  <c r="AR316" i="5"/>
  <c r="AR317" i="5"/>
  <c r="AR318" i="5"/>
  <c r="AR319" i="5"/>
  <c r="AR320" i="5"/>
  <c r="AR322" i="5"/>
  <c r="AR323" i="5"/>
  <c r="AR324" i="5"/>
  <c r="AR325" i="5"/>
  <c r="AR326" i="5"/>
  <c r="AR327" i="5"/>
  <c r="AR328" i="5"/>
  <c r="AR329" i="5"/>
  <c r="AR330" i="5"/>
  <c r="AR332" i="5"/>
  <c r="AR333" i="5"/>
  <c r="AR334" i="5"/>
  <c r="AR335" i="5"/>
  <c r="AR336" i="5"/>
  <c r="AR337" i="5"/>
  <c r="AR338" i="5"/>
  <c r="AR339" i="5"/>
  <c r="AR340" i="5"/>
  <c r="AR342" i="5"/>
  <c r="AR343" i="5"/>
  <c r="AR344" i="5"/>
  <c r="AR345" i="5"/>
  <c r="AR346" i="5"/>
  <c r="AR347" i="5"/>
  <c r="AR348" i="5"/>
  <c r="AR349" i="5"/>
  <c r="AR350" i="5"/>
  <c r="AR352" i="5"/>
  <c r="AR353" i="5"/>
  <c r="AR354" i="5"/>
  <c r="AR355" i="5"/>
  <c r="AR356" i="5"/>
  <c r="AR357" i="5"/>
  <c r="AR358" i="5"/>
  <c r="AR359" i="5"/>
  <c r="AR360" i="5"/>
  <c r="AR362" i="5"/>
  <c r="AR363" i="5"/>
  <c r="AR364" i="5"/>
  <c r="AR365" i="5"/>
  <c r="AR366" i="5"/>
  <c r="AR367" i="5"/>
  <c r="AR368" i="5"/>
  <c r="AR369" i="5"/>
  <c r="AR370" i="5"/>
  <c r="AR372" i="5"/>
  <c r="AR373" i="5"/>
  <c r="AR374" i="5"/>
  <c r="AR375" i="5"/>
  <c r="AR376" i="5"/>
  <c r="AR377" i="5"/>
  <c r="AR378" i="5"/>
  <c r="AR379" i="5"/>
  <c r="AR380" i="5"/>
  <c r="AR382" i="5"/>
  <c r="AR383" i="5"/>
  <c r="AR384" i="5"/>
  <c r="AR385" i="5"/>
  <c r="AR386" i="5"/>
  <c r="AR387" i="5"/>
  <c r="AR388" i="5"/>
  <c r="AR389" i="5"/>
  <c r="AR390" i="5"/>
  <c r="AR392" i="5"/>
  <c r="AR393" i="5"/>
  <c r="AR394" i="5"/>
  <c r="AR395" i="5"/>
  <c r="AR396" i="5"/>
  <c r="AR397" i="5"/>
  <c r="AR398" i="5"/>
  <c r="AR399" i="5"/>
  <c r="AR400" i="5"/>
  <c r="AR402" i="5"/>
  <c r="AR403" i="5"/>
  <c r="AR404" i="5"/>
  <c r="AR405" i="5"/>
  <c r="AR406" i="5"/>
  <c r="AR407" i="5"/>
  <c r="AR408" i="5"/>
  <c r="AR409" i="5"/>
  <c r="AR410" i="5"/>
  <c r="AR412" i="5"/>
  <c r="AR413" i="5"/>
  <c r="AR414" i="5"/>
  <c r="AR415" i="5"/>
  <c r="AR416" i="5"/>
  <c r="AR417" i="5"/>
  <c r="AR418" i="5"/>
  <c r="AR419" i="5"/>
  <c r="AR420" i="5"/>
  <c r="AR422" i="5"/>
  <c r="AR423" i="5"/>
  <c r="AR424" i="5"/>
  <c r="AR425" i="5"/>
  <c r="AR426" i="5"/>
  <c r="AR427" i="5"/>
  <c r="AR428" i="5"/>
  <c r="AR429" i="5"/>
  <c r="AR430" i="5"/>
  <c r="AR432" i="5"/>
  <c r="AR433" i="5"/>
  <c r="AR434" i="5"/>
  <c r="AR435" i="5"/>
  <c r="AR436" i="5"/>
  <c r="AR437" i="5"/>
  <c r="AR438" i="5"/>
  <c r="AR439" i="5"/>
  <c r="AR440" i="5"/>
  <c r="AR442" i="5"/>
  <c r="AR443" i="5"/>
  <c r="AR444" i="5"/>
  <c r="AR445" i="5"/>
  <c r="AR446" i="5"/>
  <c r="AR447" i="5"/>
  <c r="AR448" i="5"/>
  <c r="AR449" i="5"/>
  <c r="AR450" i="5"/>
  <c r="AR452" i="5"/>
  <c r="AR453" i="5"/>
  <c r="AR454" i="5"/>
  <c r="AR455" i="5"/>
  <c r="AR456" i="5"/>
  <c r="AR457" i="5"/>
  <c r="AR458" i="5"/>
  <c r="AR459" i="5"/>
  <c r="AR460" i="5"/>
  <c r="AR462" i="5"/>
  <c r="AR463" i="5"/>
  <c r="AR464" i="5"/>
  <c r="N470" i="5" l="1"/>
  <c r="N469" i="5"/>
  <c r="N468" i="5"/>
  <c r="N467" i="5"/>
  <c r="N466" i="5"/>
  <c r="N465" i="5"/>
  <c r="N464" i="5"/>
  <c r="N463" i="5"/>
  <c r="N462" i="5"/>
  <c r="N460" i="5"/>
  <c r="N459" i="5"/>
  <c r="N458" i="5"/>
  <c r="N457" i="5"/>
  <c r="N456" i="5"/>
  <c r="N455" i="5"/>
  <c r="N454" i="5"/>
  <c r="N453" i="5"/>
  <c r="N452" i="5"/>
  <c r="N450" i="5"/>
  <c r="N449" i="5"/>
  <c r="N448" i="5"/>
  <c r="N447" i="5"/>
  <c r="N446" i="5"/>
  <c r="N445" i="5"/>
  <c r="N444" i="5"/>
  <c r="N443" i="5"/>
  <c r="N442" i="5"/>
  <c r="N440" i="5"/>
  <c r="N439" i="5"/>
  <c r="N438" i="5"/>
  <c r="N437" i="5"/>
  <c r="N436" i="5"/>
  <c r="N435" i="5"/>
  <c r="N434" i="5"/>
  <c r="N433" i="5"/>
  <c r="N432" i="5"/>
  <c r="N430" i="5"/>
  <c r="N429" i="5"/>
  <c r="N428" i="5"/>
  <c r="N427" i="5"/>
  <c r="N426" i="5"/>
  <c r="N425" i="5"/>
  <c r="N424" i="5"/>
  <c r="N423" i="5"/>
  <c r="N422" i="5"/>
  <c r="N420" i="5"/>
  <c r="N419" i="5"/>
  <c r="N418" i="5"/>
  <c r="N417" i="5"/>
  <c r="N416" i="5"/>
  <c r="N415" i="5"/>
  <c r="N414" i="5"/>
  <c r="N413" i="5"/>
  <c r="N412" i="5"/>
  <c r="N410" i="5"/>
  <c r="N409" i="5"/>
  <c r="N408" i="5"/>
  <c r="N407" i="5"/>
  <c r="N406" i="5"/>
  <c r="N405" i="5"/>
  <c r="N404" i="5"/>
  <c r="N403" i="5"/>
  <c r="N402" i="5"/>
  <c r="N400" i="5"/>
  <c r="N399" i="5"/>
  <c r="N398" i="5"/>
  <c r="N397" i="5"/>
  <c r="N396" i="5"/>
  <c r="N395" i="5"/>
  <c r="N394" i="5"/>
  <c r="N393" i="5"/>
  <c r="N392" i="5"/>
  <c r="N390" i="5"/>
  <c r="N389" i="5"/>
  <c r="N388" i="5"/>
  <c r="N387" i="5"/>
  <c r="N386" i="5"/>
  <c r="N385" i="5"/>
  <c r="N384" i="5"/>
  <c r="N383" i="5"/>
  <c r="N382" i="5"/>
  <c r="N380" i="5"/>
  <c r="N379" i="5"/>
  <c r="N378" i="5"/>
  <c r="N377" i="5"/>
  <c r="N376" i="5"/>
  <c r="N375" i="5"/>
  <c r="N374" i="5"/>
  <c r="N373" i="5"/>
  <c r="N372" i="5"/>
  <c r="N370" i="5"/>
  <c r="N369" i="5"/>
  <c r="N368" i="5"/>
  <c r="N367" i="5"/>
  <c r="N366" i="5"/>
  <c r="N365" i="5"/>
  <c r="N364" i="5"/>
  <c r="N363" i="5"/>
  <c r="N362" i="5"/>
  <c r="N360" i="5"/>
  <c r="N359" i="5"/>
  <c r="N358" i="5"/>
  <c r="N357" i="5"/>
  <c r="N356" i="5"/>
  <c r="N355" i="5"/>
  <c r="N354" i="5"/>
  <c r="N353" i="5"/>
  <c r="N352" i="5"/>
  <c r="N350" i="5"/>
  <c r="N349" i="5"/>
  <c r="N348" i="5"/>
  <c r="N347" i="5"/>
  <c r="N346" i="5"/>
  <c r="N345" i="5"/>
  <c r="N344" i="5"/>
  <c r="N343" i="5"/>
  <c r="N342" i="5"/>
  <c r="N340" i="5"/>
  <c r="N339" i="5"/>
  <c r="N338" i="5"/>
  <c r="N337" i="5"/>
  <c r="N336" i="5"/>
  <c r="N335" i="5"/>
  <c r="N334" i="5"/>
  <c r="N333" i="5"/>
  <c r="N332" i="5"/>
  <c r="N330" i="5"/>
  <c r="N329" i="5"/>
  <c r="N328" i="5"/>
  <c r="N327" i="5"/>
  <c r="N326" i="5"/>
  <c r="N325" i="5"/>
  <c r="N324" i="5"/>
  <c r="N323" i="5"/>
  <c r="N322" i="5"/>
  <c r="N320" i="5"/>
  <c r="N319" i="5"/>
  <c r="N318" i="5"/>
  <c r="N317" i="5"/>
  <c r="N316" i="5"/>
  <c r="N315" i="5"/>
  <c r="N314" i="5"/>
  <c r="N313" i="5"/>
  <c r="N312" i="5"/>
  <c r="N310" i="5"/>
  <c r="N309" i="5"/>
  <c r="N308" i="5"/>
  <c r="N307" i="5"/>
  <c r="N306" i="5"/>
  <c r="N305" i="5"/>
  <c r="N304" i="5"/>
  <c r="N303" i="5"/>
  <c r="N302" i="5"/>
  <c r="N300" i="5"/>
  <c r="N299" i="5"/>
  <c r="N298" i="5"/>
  <c r="N297" i="5"/>
  <c r="N296" i="5"/>
  <c r="N295" i="5"/>
  <c r="N294" i="5"/>
  <c r="N293" i="5"/>
  <c r="N292" i="5"/>
  <c r="N290" i="5"/>
  <c r="N289" i="5"/>
  <c r="N288" i="5"/>
  <c r="N287" i="5"/>
  <c r="N286" i="5"/>
  <c r="N285" i="5"/>
  <c r="N284" i="5"/>
  <c r="N283" i="5"/>
  <c r="N282" i="5"/>
  <c r="N280" i="5"/>
  <c r="N279" i="5"/>
  <c r="N278" i="5"/>
  <c r="N277" i="5"/>
  <c r="N276" i="5"/>
  <c r="N275" i="5"/>
  <c r="N274" i="5"/>
  <c r="N273" i="5"/>
  <c r="N272" i="5"/>
  <c r="N270" i="5"/>
  <c r="N269" i="5"/>
  <c r="N268" i="5"/>
  <c r="N267" i="5"/>
  <c r="N266" i="5"/>
  <c r="N265" i="5"/>
  <c r="N264" i="5"/>
  <c r="N263" i="5"/>
  <c r="N262" i="5"/>
  <c r="N260" i="5"/>
  <c r="N259" i="5"/>
  <c r="N258" i="5"/>
  <c r="N257" i="5"/>
  <c r="N256" i="5"/>
  <c r="N255" i="5"/>
  <c r="N254" i="5"/>
  <c r="N253" i="5"/>
  <c r="N252" i="5"/>
  <c r="N250" i="5"/>
  <c r="N249" i="5"/>
  <c r="N248" i="5"/>
  <c r="N247" i="5"/>
  <c r="N246" i="5"/>
  <c r="N245" i="5"/>
  <c r="N244" i="5"/>
  <c r="N243" i="5"/>
  <c r="N242" i="5"/>
  <c r="H7" i="16" l="1"/>
  <c r="AL7" i="5"/>
  <c r="AL17" i="5" s="1"/>
  <c r="AL27" i="5" s="1"/>
  <c r="AL37" i="5" s="1"/>
  <c r="AL47" i="5" s="1"/>
  <c r="AL57" i="5" s="1"/>
  <c r="AL67" i="5" s="1"/>
  <c r="AL77" i="5" s="1"/>
  <c r="AL87" i="5" s="1"/>
  <c r="AL97" i="5" s="1"/>
  <c r="AL107" i="5" s="1"/>
  <c r="AL117" i="5" s="1"/>
  <c r="AL127" i="5" s="1"/>
  <c r="AL137" i="5" s="1"/>
  <c r="AL147" i="5" s="1"/>
  <c r="AL157" i="5" s="1"/>
  <c r="AL167" i="5" s="1"/>
  <c r="AL177" i="5" s="1"/>
  <c r="AL187" i="5" s="1"/>
  <c r="AL197" i="5" s="1"/>
  <c r="AL207" i="5" s="1"/>
  <c r="AL217" i="5" s="1"/>
  <c r="AL227" i="5" s="1"/>
  <c r="AL237" i="5" s="1"/>
  <c r="AM7" i="5"/>
  <c r="AO7" i="5"/>
  <c r="AN8" i="5"/>
  <c r="AO8" i="5"/>
  <c r="AN9" i="5"/>
  <c r="AO9" i="5"/>
  <c r="AN10" i="5"/>
  <c r="AO10" i="5"/>
  <c r="AN11" i="5"/>
  <c r="AO11" i="5"/>
  <c r="AN12" i="5"/>
  <c r="AO12" i="5"/>
  <c r="AN13" i="5"/>
  <c r="AO13" i="5"/>
  <c r="AN14" i="5"/>
  <c r="AO14" i="5"/>
  <c r="AN15" i="5"/>
  <c r="AO15" i="5"/>
  <c r="AN16" i="5"/>
  <c r="AO16" i="5"/>
  <c r="AM17" i="5"/>
  <c r="AM27" i="5" s="1"/>
  <c r="AM37" i="5" s="1"/>
  <c r="AM47" i="5" s="1"/>
  <c r="AM57" i="5" s="1"/>
  <c r="AM67" i="5" s="1"/>
  <c r="AM77" i="5" s="1"/>
  <c r="AM87" i="5" s="1"/>
  <c r="AM97" i="5" s="1"/>
  <c r="AM107" i="5" s="1"/>
  <c r="AM117" i="5" s="1"/>
  <c r="AM127" i="5" s="1"/>
  <c r="AM137" i="5" s="1"/>
  <c r="AM147" i="5" s="1"/>
  <c r="AM157" i="5" s="1"/>
  <c r="AM167" i="5" s="1"/>
  <c r="AM177" i="5" s="1"/>
  <c r="AM187" i="5" s="1"/>
  <c r="AM197" i="5" s="1"/>
  <c r="AM207" i="5" s="1"/>
  <c r="AM217" i="5" s="1"/>
  <c r="AM227" i="5" s="1"/>
  <c r="AM237" i="5" s="1"/>
  <c r="AO17" i="5"/>
  <c r="AL18" i="5"/>
  <c r="AM18" i="5"/>
  <c r="AM28" i="5" s="1"/>
  <c r="AM38" i="5" s="1"/>
  <c r="AM48" i="5" s="1"/>
  <c r="AM58" i="5" s="1"/>
  <c r="AM68" i="5" s="1"/>
  <c r="AM78" i="5" s="1"/>
  <c r="AM88" i="5" s="1"/>
  <c r="AM98" i="5" s="1"/>
  <c r="AM108" i="5" s="1"/>
  <c r="AM118" i="5" s="1"/>
  <c r="AM128" i="5" s="1"/>
  <c r="AM138" i="5" s="1"/>
  <c r="AM148" i="5" s="1"/>
  <c r="AM158" i="5" s="1"/>
  <c r="AM168" i="5" s="1"/>
  <c r="AM178" i="5" s="1"/>
  <c r="AM188" i="5" s="1"/>
  <c r="AM198" i="5" s="1"/>
  <c r="AM208" i="5" s="1"/>
  <c r="AM218" i="5" s="1"/>
  <c r="AM228" i="5" s="1"/>
  <c r="AN18" i="5"/>
  <c r="AO18" i="5"/>
  <c r="AL19" i="5"/>
  <c r="AM19" i="5"/>
  <c r="AM29" i="5" s="1"/>
  <c r="AM39" i="5" s="1"/>
  <c r="AM49" i="5" s="1"/>
  <c r="AM59" i="5" s="1"/>
  <c r="AM69" i="5" s="1"/>
  <c r="AM79" i="5" s="1"/>
  <c r="AM89" i="5" s="1"/>
  <c r="AM99" i="5" s="1"/>
  <c r="AM109" i="5" s="1"/>
  <c r="AM119" i="5" s="1"/>
  <c r="AM129" i="5" s="1"/>
  <c r="AM139" i="5" s="1"/>
  <c r="AM149" i="5" s="1"/>
  <c r="AM159" i="5" s="1"/>
  <c r="AM169" i="5" s="1"/>
  <c r="AM179" i="5" s="1"/>
  <c r="AM189" i="5" s="1"/>
  <c r="AM199" i="5" s="1"/>
  <c r="AM209" i="5" s="1"/>
  <c r="AM219" i="5" s="1"/>
  <c r="AM229" i="5" s="1"/>
  <c r="AN19" i="5"/>
  <c r="AO19" i="5"/>
  <c r="AL20" i="5"/>
  <c r="AM20" i="5"/>
  <c r="AM30" i="5" s="1"/>
  <c r="AM40" i="5" s="1"/>
  <c r="AM50" i="5" s="1"/>
  <c r="AM60" i="5" s="1"/>
  <c r="AM70" i="5" s="1"/>
  <c r="AM80" i="5" s="1"/>
  <c r="AM90" i="5" s="1"/>
  <c r="AM100" i="5" s="1"/>
  <c r="AM110" i="5" s="1"/>
  <c r="AM120" i="5" s="1"/>
  <c r="AM130" i="5" s="1"/>
  <c r="AM140" i="5" s="1"/>
  <c r="AM150" i="5" s="1"/>
  <c r="AM160" i="5" s="1"/>
  <c r="AM170" i="5" s="1"/>
  <c r="AM180" i="5" s="1"/>
  <c r="AM190" i="5" s="1"/>
  <c r="AM200" i="5" s="1"/>
  <c r="AM210" i="5" s="1"/>
  <c r="AM220" i="5" s="1"/>
  <c r="AM230" i="5" s="1"/>
  <c r="AN20" i="5"/>
  <c r="AO20" i="5"/>
  <c r="AL21" i="5"/>
  <c r="AM21" i="5"/>
  <c r="AM31" i="5" s="1"/>
  <c r="AM41" i="5" s="1"/>
  <c r="AM51" i="5" s="1"/>
  <c r="AM61" i="5" s="1"/>
  <c r="AM71" i="5" s="1"/>
  <c r="AM81" i="5" s="1"/>
  <c r="AM91" i="5" s="1"/>
  <c r="AM101" i="5" s="1"/>
  <c r="AM111" i="5" s="1"/>
  <c r="AM121" i="5" s="1"/>
  <c r="AM131" i="5" s="1"/>
  <c r="AM141" i="5" s="1"/>
  <c r="AM151" i="5" s="1"/>
  <c r="AM161" i="5" s="1"/>
  <c r="AM171" i="5" s="1"/>
  <c r="AM181" i="5" s="1"/>
  <c r="AM191" i="5" s="1"/>
  <c r="AM201" i="5" s="1"/>
  <c r="AM211" i="5" s="1"/>
  <c r="AM221" i="5" s="1"/>
  <c r="AM231" i="5" s="1"/>
  <c r="AN21" i="5"/>
  <c r="AO21" i="5"/>
  <c r="AL22" i="5"/>
  <c r="AM22" i="5"/>
  <c r="AM32" i="5" s="1"/>
  <c r="AM42" i="5" s="1"/>
  <c r="AM52" i="5" s="1"/>
  <c r="AM62" i="5" s="1"/>
  <c r="AM72" i="5" s="1"/>
  <c r="AM82" i="5" s="1"/>
  <c r="AM92" i="5" s="1"/>
  <c r="AM102" i="5" s="1"/>
  <c r="AM112" i="5" s="1"/>
  <c r="AM122" i="5" s="1"/>
  <c r="AM132" i="5" s="1"/>
  <c r="AM142" i="5" s="1"/>
  <c r="AM152" i="5" s="1"/>
  <c r="AM162" i="5" s="1"/>
  <c r="AM172" i="5" s="1"/>
  <c r="AM182" i="5" s="1"/>
  <c r="AM192" i="5" s="1"/>
  <c r="AM202" i="5" s="1"/>
  <c r="AM212" i="5" s="1"/>
  <c r="AM222" i="5" s="1"/>
  <c r="AM232" i="5" s="1"/>
  <c r="AN22" i="5"/>
  <c r="AO22" i="5"/>
  <c r="AL23" i="5"/>
  <c r="AM23" i="5"/>
  <c r="AM33" i="5" s="1"/>
  <c r="AM43" i="5" s="1"/>
  <c r="AM53" i="5" s="1"/>
  <c r="AM63" i="5" s="1"/>
  <c r="AM73" i="5" s="1"/>
  <c r="AM83" i="5" s="1"/>
  <c r="AM93" i="5" s="1"/>
  <c r="AM103" i="5" s="1"/>
  <c r="AM113" i="5" s="1"/>
  <c r="AM123" i="5" s="1"/>
  <c r="AM133" i="5" s="1"/>
  <c r="AM143" i="5" s="1"/>
  <c r="AM153" i="5" s="1"/>
  <c r="AM163" i="5" s="1"/>
  <c r="AM173" i="5" s="1"/>
  <c r="AM183" i="5" s="1"/>
  <c r="AM193" i="5" s="1"/>
  <c r="AM203" i="5" s="1"/>
  <c r="AM213" i="5" s="1"/>
  <c r="AM223" i="5" s="1"/>
  <c r="AM233" i="5" s="1"/>
  <c r="AN23" i="5"/>
  <c r="AO23" i="5"/>
  <c r="AL24" i="5"/>
  <c r="AM24" i="5"/>
  <c r="AM34" i="5" s="1"/>
  <c r="AM44" i="5" s="1"/>
  <c r="AM54" i="5" s="1"/>
  <c r="AM64" i="5" s="1"/>
  <c r="AM74" i="5" s="1"/>
  <c r="AM84" i="5" s="1"/>
  <c r="AM94" i="5" s="1"/>
  <c r="AM104" i="5" s="1"/>
  <c r="AM114" i="5" s="1"/>
  <c r="AM124" i="5" s="1"/>
  <c r="AM134" i="5" s="1"/>
  <c r="AM144" i="5" s="1"/>
  <c r="AM154" i="5" s="1"/>
  <c r="AM164" i="5" s="1"/>
  <c r="AM174" i="5" s="1"/>
  <c r="AM184" i="5" s="1"/>
  <c r="AM194" i="5" s="1"/>
  <c r="AM204" i="5" s="1"/>
  <c r="AM214" i="5" s="1"/>
  <c r="AM224" i="5" s="1"/>
  <c r="AM234" i="5" s="1"/>
  <c r="AN24" i="5"/>
  <c r="AO24" i="5"/>
  <c r="AL25" i="5"/>
  <c r="AM25" i="5"/>
  <c r="AM35" i="5" s="1"/>
  <c r="AM45" i="5" s="1"/>
  <c r="AM55" i="5" s="1"/>
  <c r="AM65" i="5" s="1"/>
  <c r="AM75" i="5" s="1"/>
  <c r="AM85" i="5" s="1"/>
  <c r="AM95" i="5" s="1"/>
  <c r="AM105" i="5" s="1"/>
  <c r="AM115" i="5" s="1"/>
  <c r="AM125" i="5" s="1"/>
  <c r="AM135" i="5" s="1"/>
  <c r="AM145" i="5" s="1"/>
  <c r="AM155" i="5" s="1"/>
  <c r="AM165" i="5" s="1"/>
  <c r="AM175" i="5" s="1"/>
  <c r="AM185" i="5" s="1"/>
  <c r="AM195" i="5" s="1"/>
  <c r="AM205" i="5" s="1"/>
  <c r="AM215" i="5" s="1"/>
  <c r="AM225" i="5" s="1"/>
  <c r="AM235" i="5" s="1"/>
  <c r="AN25" i="5"/>
  <c r="AO25" i="5"/>
  <c r="AL26" i="5"/>
  <c r="AM26" i="5"/>
  <c r="AM36" i="5" s="1"/>
  <c r="AM46" i="5" s="1"/>
  <c r="AM56" i="5" s="1"/>
  <c r="AM66" i="5" s="1"/>
  <c r="AM76" i="5" s="1"/>
  <c r="AM86" i="5" s="1"/>
  <c r="AM96" i="5" s="1"/>
  <c r="AM106" i="5" s="1"/>
  <c r="AM116" i="5" s="1"/>
  <c r="AM126" i="5" s="1"/>
  <c r="AM136" i="5" s="1"/>
  <c r="AM146" i="5" s="1"/>
  <c r="AM156" i="5" s="1"/>
  <c r="AM166" i="5" s="1"/>
  <c r="AM176" i="5" s="1"/>
  <c r="AM186" i="5" s="1"/>
  <c r="AM196" i="5" s="1"/>
  <c r="AM206" i="5" s="1"/>
  <c r="AM216" i="5" s="1"/>
  <c r="AM226" i="5" s="1"/>
  <c r="AM236" i="5" s="1"/>
  <c r="AN26" i="5"/>
  <c r="AO26" i="5"/>
  <c r="AO27" i="5"/>
  <c r="AL28" i="5"/>
  <c r="AL38" i="5" s="1"/>
  <c r="AL48" i="5" s="1"/>
  <c r="AL58" i="5" s="1"/>
  <c r="AL68" i="5" s="1"/>
  <c r="AL78" i="5" s="1"/>
  <c r="AL88" i="5" s="1"/>
  <c r="AL98" i="5" s="1"/>
  <c r="AL108" i="5" s="1"/>
  <c r="AL118" i="5" s="1"/>
  <c r="AL128" i="5" s="1"/>
  <c r="AL138" i="5" s="1"/>
  <c r="AL148" i="5" s="1"/>
  <c r="AL158" i="5" s="1"/>
  <c r="AL168" i="5" s="1"/>
  <c r="AL178" i="5" s="1"/>
  <c r="AL188" i="5" s="1"/>
  <c r="AL198" i="5" s="1"/>
  <c r="AL208" i="5" s="1"/>
  <c r="AL218" i="5" s="1"/>
  <c r="AL228" i="5" s="1"/>
  <c r="AN28" i="5"/>
  <c r="AO28" i="5"/>
  <c r="AL29" i="5"/>
  <c r="AL39" i="5" s="1"/>
  <c r="AL49" i="5" s="1"/>
  <c r="AL59" i="5" s="1"/>
  <c r="AL69" i="5" s="1"/>
  <c r="AL79" i="5" s="1"/>
  <c r="AL89" i="5" s="1"/>
  <c r="AL99" i="5" s="1"/>
  <c r="AL109" i="5" s="1"/>
  <c r="AL119" i="5" s="1"/>
  <c r="AL129" i="5" s="1"/>
  <c r="AL139" i="5" s="1"/>
  <c r="AL149" i="5" s="1"/>
  <c r="AL159" i="5" s="1"/>
  <c r="AL169" i="5" s="1"/>
  <c r="AL179" i="5" s="1"/>
  <c r="AL189" i="5" s="1"/>
  <c r="AL199" i="5" s="1"/>
  <c r="AL209" i="5" s="1"/>
  <c r="AL219" i="5" s="1"/>
  <c r="AL229" i="5" s="1"/>
  <c r="AO29" i="5"/>
  <c r="AL30" i="5"/>
  <c r="AL40" i="5" s="1"/>
  <c r="AL50" i="5" s="1"/>
  <c r="AL60" i="5" s="1"/>
  <c r="AL70" i="5" s="1"/>
  <c r="AL80" i="5" s="1"/>
  <c r="AL90" i="5" s="1"/>
  <c r="AL100" i="5" s="1"/>
  <c r="AL110" i="5" s="1"/>
  <c r="AL120" i="5" s="1"/>
  <c r="AL130" i="5" s="1"/>
  <c r="AL140" i="5" s="1"/>
  <c r="AL150" i="5" s="1"/>
  <c r="AL160" i="5" s="1"/>
  <c r="AL170" i="5" s="1"/>
  <c r="AL180" i="5" s="1"/>
  <c r="AL190" i="5" s="1"/>
  <c r="AL200" i="5" s="1"/>
  <c r="AL210" i="5" s="1"/>
  <c r="AL220" i="5" s="1"/>
  <c r="AL230" i="5" s="1"/>
  <c r="AN30" i="5"/>
  <c r="AO30" i="5"/>
  <c r="AL31" i="5"/>
  <c r="AL41" i="5" s="1"/>
  <c r="AL51" i="5" s="1"/>
  <c r="AL61" i="5" s="1"/>
  <c r="AL71" i="5" s="1"/>
  <c r="AL81" i="5" s="1"/>
  <c r="AL91" i="5" s="1"/>
  <c r="AL101" i="5" s="1"/>
  <c r="AL111" i="5" s="1"/>
  <c r="AL121" i="5" s="1"/>
  <c r="AL131" i="5" s="1"/>
  <c r="AL141" i="5" s="1"/>
  <c r="AL151" i="5" s="1"/>
  <c r="AL161" i="5" s="1"/>
  <c r="AL171" i="5" s="1"/>
  <c r="AL181" i="5" s="1"/>
  <c r="AL191" i="5" s="1"/>
  <c r="AL201" i="5" s="1"/>
  <c r="AL211" i="5" s="1"/>
  <c r="AL221" i="5" s="1"/>
  <c r="AL231" i="5" s="1"/>
  <c r="AN31" i="5"/>
  <c r="AO31" i="5"/>
  <c r="AL32" i="5"/>
  <c r="AL42" i="5" s="1"/>
  <c r="AL52" i="5" s="1"/>
  <c r="AL62" i="5" s="1"/>
  <c r="AL72" i="5" s="1"/>
  <c r="AL82" i="5" s="1"/>
  <c r="AL92" i="5" s="1"/>
  <c r="AL102" i="5" s="1"/>
  <c r="AL112" i="5" s="1"/>
  <c r="AL122" i="5" s="1"/>
  <c r="AL132" i="5" s="1"/>
  <c r="AL142" i="5" s="1"/>
  <c r="AL152" i="5" s="1"/>
  <c r="AL162" i="5" s="1"/>
  <c r="AL172" i="5" s="1"/>
  <c r="AL182" i="5" s="1"/>
  <c r="AL192" i="5" s="1"/>
  <c r="AL202" i="5" s="1"/>
  <c r="AL212" i="5" s="1"/>
  <c r="AL222" i="5" s="1"/>
  <c r="AL232" i="5" s="1"/>
  <c r="AN32" i="5"/>
  <c r="AO32" i="5"/>
  <c r="AL33" i="5"/>
  <c r="AL43" i="5" s="1"/>
  <c r="AL53" i="5" s="1"/>
  <c r="AL63" i="5" s="1"/>
  <c r="AL73" i="5" s="1"/>
  <c r="AL83" i="5" s="1"/>
  <c r="AL93" i="5" s="1"/>
  <c r="AL103" i="5" s="1"/>
  <c r="AL113" i="5" s="1"/>
  <c r="AL123" i="5" s="1"/>
  <c r="AL133" i="5" s="1"/>
  <c r="AL143" i="5" s="1"/>
  <c r="AL153" i="5" s="1"/>
  <c r="AL163" i="5" s="1"/>
  <c r="AL173" i="5" s="1"/>
  <c r="AL183" i="5" s="1"/>
  <c r="AL193" i="5" s="1"/>
  <c r="AL203" i="5" s="1"/>
  <c r="AL213" i="5" s="1"/>
  <c r="AL223" i="5" s="1"/>
  <c r="AL233" i="5" s="1"/>
  <c r="AO33" i="5"/>
  <c r="AL34" i="5"/>
  <c r="AL44" i="5" s="1"/>
  <c r="AL54" i="5" s="1"/>
  <c r="AL64" i="5" s="1"/>
  <c r="AL74" i="5" s="1"/>
  <c r="AL84" i="5" s="1"/>
  <c r="AL94" i="5" s="1"/>
  <c r="AL104" i="5" s="1"/>
  <c r="AL114" i="5" s="1"/>
  <c r="AL124" i="5" s="1"/>
  <c r="AL134" i="5" s="1"/>
  <c r="AL144" i="5" s="1"/>
  <c r="AL154" i="5" s="1"/>
  <c r="AL164" i="5" s="1"/>
  <c r="AL174" i="5" s="1"/>
  <c r="AL184" i="5" s="1"/>
  <c r="AL194" i="5" s="1"/>
  <c r="AL204" i="5" s="1"/>
  <c r="AL214" i="5" s="1"/>
  <c r="AL224" i="5" s="1"/>
  <c r="AL234" i="5" s="1"/>
  <c r="AN34" i="5"/>
  <c r="AO34" i="5"/>
  <c r="AL35" i="5"/>
  <c r="AL45" i="5" s="1"/>
  <c r="AL55" i="5" s="1"/>
  <c r="AL65" i="5" s="1"/>
  <c r="AL75" i="5" s="1"/>
  <c r="AL85" i="5" s="1"/>
  <c r="AL95" i="5" s="1"/>
  <c r="AL105" i="5" s="1"/>
  <c r="AL115" i="5" s="1"/>
  <c r="AL125" i="5" s="1"/>
  <c r="AL135" i="5" s="1"/>
  <c r="AL145" i="5" s="1"/>
  <c r="AL155" i="5" s="1"/>
  <c r="AL165" i="5" s="1"/>
  <c r="AL175" i="5" s="1"/>
  <c r="AL185" i="5" s="1"/>
  <c r="AL195" i="5" s="1"/>
  <c r="AL205" i="5" s="1"/>
  <c r="AL215" i="5" s="1"/>
  <c r="AL225" i="5" s="1"/>
  <c r="AL235" i="5" s="1"/>
  <c r="AN35" i="5"/>
  <c r="AO35" i="5"/>
  <c r="AL36" i="5"/>
  <c r="AL46" i="5" s="1"/>
  <c r="AL56" i="5" s="1"/>
  <c r="AL66" i="5" s="1"/>
  <c r="AL76" i="5" s="1"/>
  <c r="AL86" i="5" s="1"/>
  <c r="AL96" i="5" s="1"/>
  <c r="AL106" i="5" s="1"/>
  <c r="AL116" i="5" s="1"/>
  <c r="AL126" i="5" s="1"/>
  <c r="AL136" i="5" s="1"/>
  <c r="AL146" i="5" s="1"/>
  <c r="AL156" i="5" s="1"/>
  <c r="AL166" i="5" s="1"/>
  <c r="AL176" i="5" s="1"/>
  <c r="AL186" i="5" s="1"/>
  <c r="AL196" i="5" s="1"/>
  <c r="AL206" i="5" s="1"/>
  <c r="AL216" i="5" s="1"/>
  <c r="AL226" i="5" s="1"/>
  <c r="AL236" i="5" s="1"/>
  <c r="AN36" i="5"/>
  <c r="AO36" i="5"/>
  <c r="AN37" i="5"/>
  <c r="AO37" i="5"/>
  <c r="AN38" i="5"/>
  <c r="AO38" i="5"/>
  <c r="AN39" i="5"/>
  <c r="AO39" i="5"/>
  <c r="AN40" i="5"/>
  <c r="AO40" i="5"/>
  <c r="AN41" i="5"/>
  <c r="AO41" i="5"/>
  <c r="AN42" i="5"/>
  <c r="AO42" i="5"/>
  <c r="AN43" i="5"/>
  <c r="AO43" i="5"/>
  <c r="AN44" i="5"/>
  <c r="AO44" i="5"/>
  <c r="AN45" i="5"/>
  <c r="AO45" i="5"/>
  <c r="AN46" i="5"/>
  <c r="AO46" i="5"/>
  <c r="AN47" i="5"/>
  <c r="AO47" i="5"/>
  <c r="AN48" i="5"/>
  <c r="AO48" i="5"/>
  <c r="AN49" i="5"/>
  <c r="AO49" i="5"/>
  <c r="AN50" i="5"/>
  <c r="AO50" i="5"/>
  <c r="AN51" i="5"/>
  <c r="AO51" i="5"/>
  <c r="AN52" i="5"/>
  <c r="AO52" i="5"/>
  <c r="AN53" i="5"/>
  <c r="AO53" i="5"/>
  <c r="AN54" i="5"/>
  <c r="AO54" i="5"/>
  <c r="AN55" i="5"/>
  <c r="AO55" i="5"/>
  <c r="AN56" i="5"/>
  <c r="AO56" i="5"/>
  <c r="AN57" i="5"/>
  <c r="AO57" i="5"/>
  <c r="AN58" i="5"/>
  <c r="AO58" i="5"/>
  <c r="AN59" i="5"/>
  <c r="AO59" i="5"/>
  <c r="AN60" i="5"/>
  <c r="AO60" i="5"/>
  <c r="AN61" i="5"/>
  <c r="AO61" i="5"/>
  <c r="AN62" i="5"/>
  <c r="AO62" i="5"/>
  <c r="AN63" i="5"/>
  <c r="AO63" i="5"/>
  <c r="AN64" i="5"/>
  <c r="AO64" i="5"/>
  <c r="AN65" i="5"/>
  <c r="AO65" i="5"/>
  <c r="AN66" i="5"/>
  <c r="AO66" i="5"/>
  <c r="AN67" i="5"/>
  <c r="AO67" i="5"/>
  <c r="AN68" i="5"/>
  <c r="AO68" i="5"/>
  <c r="AN69" i="5"/>
  <c r="AO69" i="5"/>
  <c r="AN70" i="5"/>
  <c r="AO70" i="5"/>
  <c r="AN71" i="5"/>
  <c r="AO71" i="5"/>
  <c r="AN72" i="5"/>
  <c r="AO72" i="5"/>
  <c r="AN73" i="5"/>
  <c r="AO73" i="5"/>
  <c r="AN74" i="5"/>
  <c r="AO74" i="5"/>
  <c r="AN75" i="5"/>
  <c r="AO75" i="5"/>
  <c r="AN76" i="5"/>
  <c r="AO76" i="5"/>
  <c r="AN77" i="5"/>
  <c r="AO77" i="5"/>
  <c r="AN78" i="5"/>
  <c r="AO78" i="5"/>
  <c r="AN79" i="5"/>
  <c r="AO79" i="5"/>
  <c r="AN80" i="5"/>
  <c r="AO80" i="5"/>
  <c r="AN81" i="5"/>
  <c r="AO81" i="5"/>
  <c r="AN82" i="5"/>
  <c r="AO82" i="5"/>
  <c r="AN83" i="5"/>
  <c r="AO83" i="5"/>
  <c r="AN84" i="5"/>
  <c r="AO84" i="5"/>
  <c r="AN85" i="5"/>
  <c r="AO85" i="5"/>
  <c r="AN86" i="5"/>
  <c r="AO86" i="5"/>
  <c r="AN87" i="5"/>
  <c r="AO87" i="5"/>
  <c r="AN88" i="5"/>
  <c r="AO88" i="5"/>
  <c r="AN89" i="5"/>
  <c r="AO89" i="5"/>
  <c r="AN90" i="5"/>
  <c r="AO90" i="5"/>
  <c r="AN91" i="5"/>
  <c r="AO91" i="5"/>
  <c r="AN92" i="5"/>
  <c r="AO92" i="5"/>
  <c r="AN93" i="5"/>
  <c r="AO93" i="5"/>
  <c r="AN94" i="5"/>
  <c r="AO94" i="5"/>
  <c r="AN95" i="5"/>
  <c r="AO95" i="5"/>
  <c r="AN96" i="5"/>
  <c r="AO96" i="5"/>
  <c r="AN97" i="5"/>
  <c r="AO97" i="5"/>
  <c r="AN98" i="5"/>
  <c r="AO98" i="5"/>
  <c r="AN99" i="5"/>
  <c r="AO99" i="5"/>
  <c r="AN100" i="5"/>
  <c r="AO100" i="5"/>
  <c r="AN101" i="5"/>
  <c r="AO101" i="5"/>
  <c r="AN102" i="5"/>
  <c r="AO102" i="5"/>
  <c r="AN103" i="5"/>
  <c r="AO103" i="5"/>
  <c r="AN104" i="5"/>
  <c r="AO104" i="5"/>
  <c r="AN105" i="5"/>
  <c r="AO105" i="5"/>
  <c r="AN106" i="5"/>
  <c r="AO106" i="5"/>
  <c r="AN107" i="5"/>
  <c r="AO107" i="5"/>
  <c r="AN108" i="5"/>
  <c r="AO108" i="5"/>
  <c r="AN109" i="5"/>
  <c r="AO109" i="5"/>
  <c r="AN110" i="5"/>
  <c r="AO110" i="5"/>
  <c r="AN111" i="5"/>
  <c r="AO111" i="5"/>
  <c r="AN112" i="5"/>
  <c r="AO112" i="5"/>
  <c r="AN113" i="5"/>
  <c r="AO113" i="5"/>
  <c r="AN114" i="5"/>
  <c r="AO114" i="5"/>
  <c r="AN115" i="5"/>
  <c r="AO115" i="5"/>
  <c r="AN116" i="5"/>
  <c r="AO116" i="5"/>
  <c r="AN117" i="5"/>
  <c r="AO117" i="5"/>
  <c r="AN118" i="5"/>
  <c r="AO118" i="5"/>
  <c r="AN119" i="5"/>
  <c r="AO119" i="5"/>
  <c r="AN120" i="5"/>
  <c r="AO120" i="5"/>
  <c r="AN121" i="5"/>
  <c r="AO121" i="5"/>
  <c r="AN122" i="5"/>
  <c r="AO122" i="5"/>
  <c r="AN123" i="5"/>
  <c r="AO123" i="5"/>
  <c r="AN124" i="5"/>
  <c r="AO124" i="5"/>
  <c r="AN125" i="5"/>
  <c r="AO125" i="5"/>
  <c r="AN126" i="5"/>
  <c r="AO126" i="5"/>
  <c r="AN127" i="5"/>
  <c r="AO127" i="5"/>
  <c r="AN128" i="5"/>
  <c r="AO128" i="5"/>
  <c r="AN129" i="5"/>
  <c r="AO129" i="5"/>
  <c r="AN130" i="5"/>
  <c r="AO130" i="5"/>
  <c r="AN131" i="5"/>
  <c r="AO131" i="5"/>
  <c r="AN132" i="5"/>
  <c r="AO132" i="5"/>
  <c r="AN133" i="5"/>
  <c r="AO133" i="5"/>
  <c r="AN134" i="5"/>
  <c r="AO134" i="5"/>
  <c r="AN135" i="5"/>
  <c r="AO135" i="5"/>
  <c r="AN136" i="5"/>
  <c r="AO136" i="5"/>
  <c r="AN137" i="5"/>
  <c r="AO137" i="5"/>
  <c r="AN138" i="5"/>
  <c r="AO138" i="5"/>
  <c r="AN139" i="5"/>
  <c r="AO139" i="5"/>
  <c r="AN140" i="5"/>
  <c r="AO140" i="5"/>
  <c r="AN141" i="5"/>
  <c r="AO141" i="5"/>
  <c r="AN142" i="5"/>
  <c r="AO142" i="5"/>
  <c r="AN143" i="5"/>
  <c r="AO143" i="5"/>
  <c r="AN144" i="5"/>
  <c r="AO144" i="5"/>
  <c r="AN145" i="5"/>
  <c r="AO145" i="5"/>
  <c r="AN146" i="5"/>
  <c r="AO146" i="5"/>
  <c r="AN147" i="5"/>
  <c r="AO147" i="5"/>
  <c r="AN148" i="5"/>
  <c r="AO148" i="5"/>
  <c r="AN149" i="5"/>
  <c r="AO149" i="5"/>
  <c r="AN150" i="5"/>
  <c r="AO150" i="5"/>
  <c r="AN151" i="5"/>
  <c r="AO151" i="5"/>
  <c r="AN152" i="5"/>
  <c r="AO152" i="5"/>
  <c r="AN153" i="5"/>
  <c r="AO153" i="5"/>
  <c r="AN154" i="5"/>
  <c r="AO154" i="5"/>
  <c r="AN155" i="5"/>
  <c r="AO155" i="5"/>
  <c r="AN156" i="5"/>
  <c r="AO156" i="5"/>
  <c r="AN157" i="5"/>
  <c r="AO157" i="5"/>
  <c r="AN158" i="5"/>
  <c r="AO158" i="5"/>
  <c r="AN159" i="5"/>
  <c r="AO159" i="5"/>
  <c r="AN160" i="5"/>
  <c r="AO160" i="5"/>
  <c r="AN161" i="5"/>
  <c r="AO161" i="5"/>
  <c r="AN162" i="5"/>
  <c r="AO162" i="5"/>
  <c r="AN163" i="5"/>
  <c r="AO163" i="5"/>
  <c r="AN164" i="5"/>
  <c r="AO164" i="5"/>
  <c r="AN165" i="5"/>
  <c r="AO165" i="5"/>
  <c r="AN166" i="5"/>
  <c r="AO166" i="5"/>
  <c r="AN167" i="5"/>
  <c r="AO167" i="5"/>
  <c r="AN168" i="5"/>
  <c r="AO168" i="5"/>
  <c r="AN169" i="5"/>
  <c r="AO169" i="5"/>
  <c r="AN170" i="5"/>
  <c r="AO170" i="5"/>
  <c r="AN171" i="5"/>
  <c r="AO171" i="5"/>
  <c r="AN172" i="5"/>
  <c r="AO172" i="5"/>
  <c r="AN173" i="5"/>
  <c r="AO173" i="5"/>
  <c r="AN174" i="5"/>
  <c r="AO174" i="5"/>
  <c r="AN175" i="5"/>
  <c r="AO175" i="5"/>
  <c r="AN176" i="5"/>
  <c r="AO176" i="5"/>
  <c r="AN177" i="5"/>
  <c r="AO177" i="5"/>
  <c r="AN178" i="5"/>
  <c r="AO178" i="5"/>
  <c r="AN179" i="5"/>
  <c r="AO179" i="5"/>
  <c r="AN180" i="5"/>
  <c r="AO180" i="5"/>
  <c r="AN181" i="5"/>
  <c r="AO181" i="5"/>
  <c r="AN182" i="5"/>
  <c r="AO182" i="5"/>
  <c r="AN183" i="5"/>
  <c r="AO183" i="5"/>
  <c r="AN184" i="5"/>
  <c r="AO184" i="5"/>
  <c r="AN185" i="5"/>
  <c r="AO185" i="5"/>
  <c r="AN186" i="5"/>
  <c r="AO186" i="5"/>
  <c r="AN187" i="5"/>
  <c r="AO187" i="5"/>
  <c r="AN188" i="5"/>
  <c r="AO188" i="5"/>
  <c r="AN189" i="5"/>
  <c r="AO189" i="5"/>
  <c r="AN190" i="5"/>
  <c r="AO190" i="5"/>
  <c r="AN191" i="5"/>
  <c r="AO191" i="5"/>
  <c r="AN192" i="5"/>
  <c r="AO192" i="5"/>
  <c r="AN193" i="5"/>
  <c r="AO193" i="5"/>
  <c r="AN194" i="5"/>
  <c r="AO194" i="5"/>
  <c r="AN195" i="5"/>
  <c r="AO195" i="5"/>
  <c r="AN196" i="5"/>
  <c r="AO196" i="5"/>
  <c r="AN197" i="5"/>
  <c r="AO197" i="5"/>
  <c r="AN198" i="5"/>
  <c r="AO198" i="5"/>
  <c r="AN199" i="5"/>
  <c r="AO199" i="5"/>
  <c r="AN200" i="5"/>
  <c r="AO200" i="5"/>
  <c r="AN201" i="5"/>
  <c r="AO201" i="5"/>
  <c r="AN202" i="5"/>
  <c r="AO202" i="5"/>
  <c r="AN203" i="5"/>
  <c r="AO203" i="5"/>
  <c r="AN204" i="5"/>
  <c r="AO204" i="5"/>
  <c r="AN205" i="5"/>
  <c r="AO205" i="5"/>
  <c r="AN206" i="5"/>
  <c r="AO206" i="5"/>
  <c r="AN207" i="5"/>
  <c r="AO207" i="5"/>
  <c r="AN208" i="5"/>
  <c r="AO208" i="5"/>
  <c r="AN209" i="5"/>
  <c r="AO209" i="5"/>
  <c r="AN210" i="5"/>
  <c r="AO210" i="5"/>
  <c r="AN211" i="5"/>
  <c r="AO211" i="5"/>
  <c r="AN212" i="5"/>
  <c r="AO212" i="5"/>
  <c r="AN213" i="5"/>
  <c r="AO213" i="5"/>
  <c r="AN214" i="5"/>
  <c r="AO214" i="5"/>
  <c r="AN215" i="5"/>
  <c r="AO215" i="5"/>
  <c r="AN216" i="5"/>
  <c r="AO216" i="5"/>
  <c r="AN217" i="5"/>
  <c r="AO217" i="5"/>
  <c r="AN218" i="5"/>
  <c r="AO218" i="5"/>
  <c r="AN219" i="5"/>
  <c r="AO219" i="5"/>
  <c r="AN220" i="5"/>
  <c r="AO220" i="5"/>
  <c r="AN221" i="5"/>
  <c r="AO221" i="5"/>
  <c r="AN222" i="5"/>
  <c r="AO222" i="5"/>
  <c r="AN223" i="5"/>
  <c r="AO223" i="5"/>
  <c r="AN224" i="5"/>
  <c r="AO224" i="5"/>
  <c r="AN225" i="5"/>
  <c r="AO225" i="5"/>
  <c r="AN226" i="5"/>
  <c r="AO226" i="5"/>
  <c r="AN227" i="5"/>
  <c r="AO227" i="5"/>
  <c r="AN228" i="5"/>
  <c r="AO228" i="5"/>
  <c r="AN229" i="5"/>
  <c r="AO229" i="5"/>
  <c r="AN230" i="5"/>
  <c r="AO230" i="5"/>
  <c r="AN231" i="5"/>
  <c r="AO231" i="5"/>
  <c r="AN232" i="5"/>
  <c r="AO232" i="5"/>
  <c r="AN233" i="5"/>
  <c r="AO233" i="5"/>
  <c r="AN234" i="5"/>
  <c r="AO234" i="5"/>
  <c r="AN235" i="5"/>
  <c r="AO235" i="5"/>
  <c r="AN236" i="5"/>
  <c r="AO236" i="5"/>
  <c r="AN237" i="5"/>
  <c r="AO237" i="5"/>
  <c r="DZ19" i="16"/>
  <c r="G18" i="18" s="1"/>
  <c r="DY19" i="16"/>
  <c r="F18" i="18" s="1"/>
  <c r="DX19" i="16"/>
  <c r="E18" i="18" s="1"/>
  <c r="DV19" i="16"/>
  <c r="C18" i="18" s="1"/>
  <c r="DU19" i="16"/>
  <c r="B18" i="18" s="1"/>
  <c r="T242" i="5"/>
  <c r="T243" i="5"/>
  <c r="T244" i="5"/>
  <c r="T245" i="5"/>
  <c r="T246" i="5"/>
  <c r="T247" i="5"/>
  <c r="T248" i="5"/>
  <c r="T249" i="5"/>
  <c r="T250" i="5"/>
  <c r="T252" i="5"/>
  <c r="T253" i="5"/>
  <c r="T254" i="5"/>
  <c r="T255" i="5"/>
  <c r="T256" i="5"/>
  <c r="T257" i="5"/>
  <c r="T258" i="5"/>
  <c r="T259" i="5"/>
  <c r="T260" i="5"/>
  <c r="T262" i="5"/>
  <c r="T263" i="5"/>
  <c r="T264" i="5"/>
  <c r="T265" i="5"/>
  <c r="T266" i="5"/>
  <c r="T267" i="5"/>
  <c r="T268" i="5"/>
  <c r="T269" i="5"/>
  <c r="T270" i="5"/>
  <c r="T272" i="5"/>
  <c r="T273" i="5"/>
  <c r="T274" i="5"/>
  <c r="T275" i="5"/>
  <c r="T276" i="5"/>
  <c r="T277" i="5"/>
  <c r="T278" i="5"/>
  <c r="T279" i="5"/>
  <c r="T280" i="5"/>
  <c r="T282" i="5"/>
  <c r="T283" i="5"/>
  <c r="T284" i="5"/>
  <c r="T285" i="5"/>
  <c r="T286" i="5"/>
  <c r="T287" i="5"/>
  <c r="T288" i="5"/>
  <c r="T289" i="5"/>
  <c r="T290" i="5"/>
  <c r="T292" i="5"/>
  <c r="T293" i="5"/>
  <c r="T294" i="5"/>
  <c r="T295" i="5"/>
  <c r="T296" i="5"/>
  <c r="T297" i="5"/>
  <c r="T298" i="5"/>
  <c r="T299" i="5"/>
  <c r="T300" i="5"/>
  <c r="T302" i="5"/>
  <c r="T303" i="5"/>
  <c r="T304" i="5"/>
  <c r="T305" i="5"/>
  <c r="T306" i="5"/>
  <c r="T307" i="5"/>
  <c r="T308" i="5"/>
  <c r="T309" i="5"/>
  <c r="T310" i="5"/>
  <c r="T312" i="5"/>
  <c r="T313" i="5"/>
  <c r="T314" i="5"/>
  <c r="T315" i="5"/>
  <c r="T316" i="5"/>
  <c r="T317" i="5"/>
  <c r="T318" i="5"/>
  <c r="T319" i="5"/>
  <c r="T320" i="5"/>
  <c r="T322" i="5"/>
  <c r="T323" i="5"/>
  <c r="T324" i="5"/>
  <c r="T325" i="5"/>
  <c r="T326" i="5"/>
  <c r="T327" i="5"/>
  <c r="T328" i="5"/>
  <c r="T329" i="5"/>
  <c r="T330" i="5"/>
  <c r="T332" i="5"/>
  <c r="T333" i="5"/>
  <c r="T334" i="5"/>
  <c r="T335" i="5"/>
  <c r="T336" i="5"/>
  <c r="T337" i="5"/>
  <c r="T338" i="5"/>
  <c r="T339" i="5"/>
  <c r="T340" i="5"/>
  <c r="T342" i="5"/>
  <c r="T343" i="5"/>
  <c r="T344" i="5"/>
  <c r="T345" i="5"/>
  <c r="T346" i="5"/>
  <c r="T347" i="5"/>
  <c r="T348" i="5"/>
  <c r="T349" i="5"/>
  <c r="T350" i="5"/>
  <c r="T352" i="5"/>
  <c r="T353" i="5"/>
  <c r="T354" i="5"/>
  <c r="T355" i="5"/>
  <c r="T356" i="5"/>
  <c r="T357" i="5"/>
  <c r="T358" i="5"/>
  <c r="T359" i="5"/>
  <c r="T360" i="5"/>
  <c r="T362" i="5"/>
  <c r="T363" i="5"/>
  <c r="T364" i="5"/>
  <c r="T365" i="5"/>
  <c r="T366" i="5"/>
  <c r="T367" i="5"/>
  <c r="T368" i="5"/>
  <c r="T369" i="5"/>
  <c r="T370" i="5"/>
  <c r="T372" i="5"/>
  <c r="T373" i="5"/>
  <c r="T374" i="5"/>
  <c r="T375" i="5"/>
  <c r="T376" i="5"/>
  <c r="T377" i="5"/>
  <c r="T378" i="5"/>
  <c r="T379" i="5"/>
  <c r="T380" i="5"/>
  <c r="T382" i="5"/>
  <c r="T383" i="5"/>
  <c r="T384" i="5"/>
  <c r="T385" i="5"/>
  <c r="T386" i="5"/>
  <c r="T387" i="5"/>
  <c r="T388" i="5"/>
  <c r="T389" i="5"/>
  <c r="T390" i="5"/>
  <c r="T392" i="5"/>
  <c r="T393" i="5"/>
  <c r="T394" i="5"/>
  <c r="T395" i="5"/>
  <c r="T396" i="5"/>
  <c r="T397" i="5"/>
  <c r="T398" i="5"/>
  <c r="T399" i="5"/>
  <c r="T400" i="5"/>
  <c r="T402" i="5"/>
  <c r="T403" i="5"/>
  <c r="T404" i="5"/>
  <c r="T405" i="5"/>
  <c r="T406" i="5"/>
  <c r="T407" i="5"/>
  <c r="T408" i="5"/>
  <c r="T409" i="5"/>
  <c r="T410" i="5"/>
  <c r="T412" i="5"/>
  <c r="T413" i="5"/>
  <c r="T414" i="5"/>
  <c r="T415" i="5"/>
  <c r="T416" i="5"/>
  <c r="T417" i="5"/>
  <c r="T418" i="5"/>
  <c r="T419" i="5"/>
  <c r="T420" i="5"/>
  <c r="T422" i="5"/>
  <c r="T423" i="5"/>
  <c r="T424" i="5"/>
  <c r="T425" i="5"/>
  <c r="T426" i="5"/>
  <c r="T427" i="5"/>
  <c r="T428" i="5"/>
  <c r="T429" i="5"/>
  <c r="T430" i="5"/>
  <c r="T432" i="5"/>
  <c r="T433" i="5"/>
  <c r="T434" i="5"/>
  <c r="T435" i="5"/>
  <c r="T436" i="5"/>
  <c r="T437" i="5"/>
  <c r="T438" i="5"/>
  <c r="T439" i="5"/>
  <c r="T440" i="5"/>
  <c r="T442" i="5"/>
  <c r="T443" i="5"/>
  <c r="T444" i="5"/>
  <c r="T445" i="5"/>
  <c r="T446" i="5"/>
  <c r="T447" i="5"/>
  <c r="T448" i="5"/>
  <c r="T449" i="5"/>
  <c r="T450" i="5"/>
  <c r="T452" i="5"/>
  <c r="T453" i="5"/>
  <c r="T454" i="5"/>
  <c r="T455" i="5"/>
  <c r="T456" i="5"/>
  <c r="T457" i="5"/>
  <c r="T458" i="5"/>
  <c r="T459" i="5"/>
  <c r="T460" i="5"/>
  <c r="T462" i="5"/>
  <c r="T463" i="5"/>
  <c r="T464" i="5"/>
  <c r="T465" i="5"/>
  <c r="T466" i="5"/>
  <c r="T467" i="5"/>
  <c r="T468" i="5"/>
  <c r="T469" i="5"/>
  <c r="T470" i="5"/>
  <c r="G242" i="5"/>
  <c r="AR466" i="5" s="1"/>
  <c r="G243" i="5"/>
  <c r="AR467" i="5" s="1"/>
  <c r="G244" i="5"/>
  <c r="AR468" i="5" s="1"/>
  <c r="G245" i="5"/>
  <c r="AR469" i="5" s="1"/>
  <c r="G246" i="5"/>
  <c r="AR470" i="5" s="1"/>
  <c r="G247" i="5"/>
  <c r="G248" i="5"/>
  <c r="G249" i="5"/>
  <c r="G250" i="5"/>
  <c r="G252" i="5"/>
  <c r="G253" i="5"/>
  <c r="G254" i="5"/>
  <c r="G255" i="5"/>
  <c r="G256" i="5"/>
  <c r="G257" i="5"/>
  <c r="G258" i="5"/>
  <c r="G259" i="5"/>
  <c r="G260" i="5"/>
  <c r="G262" i="5"/>
  <c r="G263" i="5"/>
  <c r="G264" i="5"/>
  <c r="G265" i="5"/>
  <c r="G266" i="5"/>
  <c r="G267" i="5"/>
  <c r="G268" i="5"/>
  <c r="G269" i="5"/>
  <c r="G270" i="5"/>
  <c r="G272" i="5"/>
  <c r="G273" i="5"/>
  <c r="G274" i="5"/>
  <c r="G275" i="5"/>
  <c r="G276" i="5"/>
  <c r="G277" i="5"/>
  <c r="G278" i="5"/>
  <c r="G279" i="5"/>
  <c r="G280" i="5"/>
  <c r="G282" i="5"/>
  <c r="G283" i="5"/>
  <c r="G284" i="5"/>
  <c r="G285" i="5"/>
  <c r="G286" i="5"/>
  <c r="G287" i="5"/>
  <c r="G288" i="5"/>
  <c r="G289" i="5"/>
  <c r="G290" i="5"/>
  <c r="G292" i="5"/>
  <c r="G293" i="5"/>
  <c r="G294" i="5"/>
  <c r="G295" i="5"/>
  <c r="G296" i="5"/>
  <c r="G297" i="5"/>
  <c r="G298" i="5"/>
  <c r="G299" i="5"/>
  <c r="G300" i="5"/>
  <c r="G302" i="5"/>
  <c r="G303" i="5"/>
  <c r="G304" i="5"/>
  <c r="G305" i="5"/>
  <c r="G306" i="5"/>
  <c r="G307" i="5"/>
  <c r="G308" i="5"/>
  <c r="G309" i="5"/>
  <c r="G310" i="5"/>
  <c r="G312" i="5"/>
  <c r="G313" i="5"/>
  <c r="G314" i="5"/>
  <c r="G315" i="5"/>
  <c r="G316" i="5"/>
  <c r="G317" i="5"/>
  <c r="G318" i="5"/>
  <c r="G319" i="5"/>
  <c r="G320" i="5"/>
  <c r="G322" i="5"/>
  <c r="G323" i="5"/>
  <c r="G324" i="5"/>
  <c r="G325" i="5"/>
  <c r="G326" i="5"/>
  <c r="G327" i="5"/>
  <c r="G328" i="5"/>
  <c r="G329" i="5"/>
  <c r="G330" i="5"/>
  <c r="G332" i="5"/>
  <c r="G333" i="5"/>
  <c r="G334" i="5"/>
  <c r="G335" i="5"/>
  <c r="G336" i="5"/>
  <c r="G337" i="5"/>
  <c r="G338" i="5"/>
  <c r="G339" i="5"/>
  <c r="G340" i="5"/>
  <c r="G342" i="5"/>
  <c r="G343" i="5"/>
  <c r="G344" i="5"/>
  <c r="G345" i="5"/>
  <c r="G346" i="5"/>
  <c r="G347" i="5"/>
  <c r="G348" i="5"/>
  <c r="G349" i="5"/>
  <c r="G350" i="5"/>
  <c r="G352" i="5"/>
  <c r="G353" i="5"/>
  <c r="G354" i="5"/>
  <c r="G355" i="5"/>
  <c r="G356" i="5"/>
  <c r="G357" i="5"/>
  <c r="G358" i="5"/>
  <c r="G359" i="5"/>
  <c r="G360" i="5"/>
  <c r="G362" i="5"/>
  <c r="G363" i="5"/>
  <c r="G364" i="5"/>
  <c r="G365" i="5"/>
  <c r="G366" i="5"/>
  <c r="G367" i="5"/>
  <c r="G368" i="5"/>
  <c r="G369" i="5"/>
  <c r="G370" i="5"/>
  <c r="G372" i="5"/>
  <c r="G373" i="5"/>
  <c r="G374" i="5"/>
  <c r="G375" i="5"/>
  <c r="G376" i="5"/>
  <c r="G377" i="5"/>
  <c r="G378" i="5"/>
  <c r="G379" i="5"/>
  <c r="G380" i="5"/>
  <c r="G382" i="5"/>
  <c r="G383" i="5"/>
  <c r="G384" i="5"/>
  <c r="G385" i="5"/>
  <c r="G386" i="5"/>
  <c r="G387" i="5"/>
  <c r="G388" i="5"/>
  <c r="G389" i="5"/>
  <c r="G390" i="5"/>
  <c r="G392" i="5"/>
  <c r="G393" i="5"/>
  <c r="G394" i="5"/>
  <c r="G395" i="5"/>
  <c r="G396" i="5"/>
  <c r="G397" i="5"/>
  <c r="G398" i="5"/>
  <c r="G399" i="5"/>
  <c r="G400" i="5"/>
  <c r="G402" i="5"/>
  <c r="G403" i="5"/>
  <c r="G404" i="5"/>
  <c r="G405" i="5"/>
  <c r="G406" i="5"/>
  <c r="G407" i="5"/>
  <c r="G408" i="5"/>
  <c r="G409" i="5"/>
  <c r="G410" i="5"/>
  <c r="G412" i="5"/>
  <c r="G413" i="5"/>
  <c r="G414" i="5"/>
  <c r="G415" i="5"/>
  <c r="G416" i="5"/>
  <c r="G417" i="5"/>
  <c r="G418" i="5"/>
  <c r="G419" i="5"/>
  <c r="G420" i="5"/>
  <c r="G422" i="5"/>
  <c r="G423" i="5"/>
  <c r="G424" i="5"/>
  <c r="G425" i="5"/>
  <c r="G426" i="5"/>
  <c r="G427" i="5"/>
  <c r="G428" i="5"/>
  <c r="G429" i="5"/>
  <c r="G430" i="5"/>
  <c r="G432" i="5"/>
  <c r="G433" i="5"/>
  <c r="G434" i="5"/>
  <c r="G435" i="5"/>
  <c r="G436" i="5"/>
  <c r="G437" i="5"/>
  <c r="G438" i="5"/>
  <c r="G439" i="5"/>
  <c r="G440" i="5"/>
  <c r="G442" i="5"/>
  <c r="G443" i="5"/>
  <c r="G444" i="5"/>
  <c r="G445" i="5"/>
  <c r="G446" i="5"/>
  <c r="G447" i="5"/>
  <c r="G448" i="5"/>
  <c r="G449" i="5"/>
  <c r="G450" i="5"/>
  <c r="G452" i="5"/>
  <c r="G453" i="5"/>
  <c r="G454" i="5"/>
  <c r="G455" i="5"/>
  <c r="G456" i="5"/>
  <c r="G457" i="5"/>
  <c r="G458" i="5"/>
  <c r="G459" i="5"/>
  <c r="G460" i="5"/>
  <c r="G462" i="5"/>
  <c r="G463" i="5"/>
  <c r="G464" i="5"/>
  <c r="G465" i="5"/>
  <c r="G466" i="5"/>
  <c r="G467" i="5"/>
  <c r="G468" i="5"/>
  <c r="G469" i="5"/>
  <c r="G470" i="5"/>
  <c r="AN17" i="5" l="1"/>
  <c r="AN7" i="5"/>
  <c r="AN27" i="5"/>
  <c r="AN33" i="5"/>
  <c r="AN29" i="5"/>
  <c r="B157" i="5" l="1"/>
  <c r="AZ157" i="5" s="1"/>
  <c r="B167" i="5"/>
  <c r="AZ167" i="5" s="1"/>
  <c r="N19" i="16"/>
  <c r="M19" i="16"/>
  <c r="AD116" i="16"/>
  <c r="AY116" i="16" s="1"/>
  <c r="BW116" i="16" s="1"/>
  <c r="AD110" i="16"/>
  <c r="AY110" i="16" s="1"/>
  <c r="BW110" i="16" s="1"/>
  <c r="AD104" i="16"/>
  <c r="AY104" i="16" s="1"/>
  <c r="BW104" i="16" s="1"/>
  <c r="AD98" i="16"/>
  <c r="AY98" i="16" s="1"/>
  <c r="BW98" i="16" s="1"/>
  <c r="AA99" i="16" s="1"/>
  <c r="AR167" i="5" l="1"/>
  <c r="AS157" i="5"/>
  <c r="AS167" i="5"/>
  <c r="AR157" i="5"/>
  <c r="DW19" i="16"/>
  <c r="D18" i="18" s="1"/>
  <c r="J18" i="18" s="1"/>
  <c r="AA117" i="16"/>
  <c r="AU116" i="16"/>
  <c r="AQ116" i="16" s="1"/>
  <c r="BV116" i="16"/>
  <c r="Z117" i="16" s="1"/>
  <c r="AA111" i="16"/>
  <c r="AU110" i="16"/>
  <c r="BV110" i="16"/>
  <c r="Z111" i="16" s="1"/>
  <c r="AA105" i="16"/>
  <c r="AU104" i="16"/>
  <c r="BV104" i="16"/>
  <c r="Z105" i="16" s="1"/>
  <c r="AU98" i="16"/>
  <c r="AQ98" i="16" s="1"/>
  <c r="BV98" i="16"/>
  <c r="Z99" i="16" s="1"/>
  <c r="CD77" i="16"/>
  <c r="CC77" i="16"/>
  <c r="CB77" i="16"/>
  <c r="CC51" i="16"/>
  <c r="CB51" i="16"/>
  <c r="CA51" i="16"/>
  <c r="BZ51" i="16"/>
  <c r="BY51" i="16"/>
  <c r="I7" i="16"/>
  <c r="BU116" i="16" l="1"/>
  <c r="Y117" i="16" s="1"/>
  <c r="BO116" i="16"/>
  <c r="S117" i="16" s="1"/>
  <c r="BS116" i="16"/>
  <c r="W117" i="16" s="1"/>
  <c r="AM116" i="16"/>
  <c r="BS110" i="16"/>
  <c r="W111" i="16" s="1"/>
  <c r="AQ110" i="16"/>
  <c r="AM110" i="16" s="1"/>
  <c r="AI110" i="16" s="1"/>
  <c r="BU110" i="16"/>
  <c r="Y111" i="16" s="1"/>
  <c r="BS104" i="16"/>
  <c r="W105" i="16" s="1"/>
  <c r="AQ104" i="16"/>
  <c r="BU104" i="16"/>
  <c r="Y105" i="16" s="1"/>
  <c r="BU98" i="16"/>
  <c r="BO98" i="16"/>
  <c r="BS98" i="16"/>
  <c r="AM98" i="16"/>
  <c r="AI98" i="16" s="1"/>
  <c r="B11" i="9"/>
  <c r="DZ189" i="16"/>
  <c r="G188" i="18" s="1"/>
  <c r="DX187" i="16"/>
  <c r="E186" i="18" s="1"/>
  <c r="N189" i="16"/>
  <c r="N185" i="16"/>
  <c r="K2" i="18"/>
  <c r="B8" i="5"/>
  <c r="B9" i="5"/>
  <c r="B10" i="5"/>
  <c r="B11" i="5"/>
  <c r="B12" i="5"/>
  <c r="B13" i="5"/>
  <c r="B14" i="5"/>
  <c r="B15" i="5"/>
  <c r="B16" i="5"/>
  <c r="B17" i="5"/>
  <c r="AZ17" i="5" s="1"/>
  <c r="B18" i="5"/>
  <c r="B19" i="5"/>
  <c r="B20" i="5"/>
  <c r="B21" i="5"/>
  <c r="B22" i="5"/>
  <c r="B23" i="5"/>
  <c r="B24" i="5"/>
  <c r="B25" i="5"/>
  <c r="B26" i="5"/>
  <c r="B27" i="5"/>
  <c r="AZ27" i="5" s="1"/>
  <c r="B28" i="5"/>
  <c r="B29" i="5"/>
  <c r="B30" i="5"/>
  <c r="B31" i="5"/>
  <c r="B32" i="5"/>
  <c r="B33" i="5"/>
  <c r="B34" i="5"/>
  <c r="B35" i="5"/>
  <c r="B36" i="5"/>
  <c r="B37" i="5"/>
  <c r="AZ37" i="5" s="1"/>
  <c r="B38" i="5"/>
  <c r="B39" i="5"/>
  <c r="B40" i="5"/>
  <c r="B41" i="5"/>
  <c r="B42" i="5"/>
  <c r="B43" i="5"/>
  <c r="B44" i="5"/>
  <c r="B45" i="5"/>
  <c r="B46" i="5"/>
  <c r="B47" i="5"/>
  <c r="AZ47" i="5" s="1"/>
  <c r="B48" i="5"/>
  <c r="B49" i="5"/>
  <c r="B50" i="5"/>
  <c r="B51" i="5"/>
  <c r="B52" i="5"/>
  <c r="B53" i="5"/>
  <c r="B54" i="5"/>
  <c r="B55" i="5"/>
  <c r="B56" i="5"/>
  <c r="B57" i="5"/>
  <c r="AZ57" i="5" s="1"/>
  <c r="B58" i="5"/>
  <c r="B59" i="5"/>
  <c r="B60" i="5"/>
  <c r="B61" i="5"/>
  <c r="B62" i="5"/>
  <c r="B63" i="5"/>
  <c r="B64" i="5"/>
  <c r="B65" i="5"/>
  <c r="B66" i="5"/>
  <c r="B67" i="5"/>
  <c r="AZ67" i="5" s="1"/>
  <c r="B68" i="5"/>
  <c r="B69" i="5"/>
  <c r="B70" i="5"/>
  <c r="B71" i="5"/>
  <c r="B72" i="5"/>
  <c r="B73" i="5"/>
  <c r="B74" i="5"/>
  <c r="B75" i="5"/>
  <c r="B76" i="5"/>
  <c r="B77" i="5"/>
  <c r="AZ77" i="5" s="1"/>
  <c r="B78" i="5"/>
  <c r="B79" i="5"/>
  <c r="B80" i="5"/>
  <c r="B81" i="5"/>
  <c r="B82" i="5"/>
  <c r="B83" i="5"/>
  <c r="B84" i="5"/>
  <c r="B85" i="5"/>
  <c r="B86" i="5"/>
  <c r="B87" i="5"/>
  <c r="AZ87" i="5" s="1"/>
  <c r="B88" i="5"/>
  <c r="B89" i="5"/>
  <c r="B90" i="5"/>
  <c r="B91" i="5"/>
  <c r="B92" i="5"/>
  <c r="B93" i="5"/>
  <c r="B94" i="5"/>
  <c r="B95" i="5"/>
  <c r="B96" i="5"/>
  <c r="B97" i="5"/>
  <c r="B98" i="5"/>
  <c r="B99" i="5"/>
  <c r="B100" i="5"/>
  <c r="B101" i="5"/>
  <c r="B102" i="5"/>
  <c r="B103" i="5"/>
  <c r="B104" i="5"/>
  <c r="B105" i="5"/>
  <c r="B106" i="5"/>
  <c r="B107" i="5"/>
  <c r="AZ107" i="5" s="1"/>
  <c r="B108" i="5"/>
  <c r="B109" i="5"/>
  <c r="B110" i="5"/>
  <c r="B111" i="5"/>
  <c r="B112" i="5"/>
  <c r="B113" i="5"/>
  <c r="B114" i="5"/>
  <c r="B115" i="5"/>
  <c r="B116" i="5"/>
  <c r="B117" i="5"/>
  <c r="AZ117" i="5" s="1"/>
  <c r="B118" i="5"/>
  <c r="B119" i="5"/>
  <c r="B120" i="5"/>
  <c r="B121" i="5"/>
  <c r="B122" i="5"/>
  <c r="B123" i="5"/>
  <c r="B124" i="5"/>
  <c r="B125" i="5"/>
  <c r="B126" i="5"/>
  <c r="B127" i="5"/>
  <c r="AZ127" i="5" s="1"/>
  <c r="B128" i="5"/>
  <c r="B129" i="5"/>
  <c r="B130" i="5"/>
  <c r="B131" i="5"/>
  <c r="B132" i="5"/>
  <c r="B133" i="5"/>
  <c r="B134" i="5"/>
  <c r="B135" i="5"/>
  <c r="B136" i="5"/>
  <c r="B137" i="5"/>
  <c r="AZ137" i="5" s="1"/>
  <c r="B138" i="5"/>
  <c r="B139" i="5"/>
  <c r="B140" i="5"/>
  <c r="B141" i="5"/>
  <c r="B142" i="5"/>
  <c r="B143" i="5"/>
  <c r="B144" i="5"/>
  <c r="B145" i="5"/>
  <c r="B146" i="5"/>
  <c r="B147" i="5"/>
  <c r="AZ147" i="5" s="1"/>
  <c r="B148" i="5"/>
  <c r="B149" i="5"/>
  <c r="B150" i="5"/>
  <c r="B151" i="5"/>
  <c r="B152" i="5"/>
  <c r="B153" i="5"/>
  <c r="B154" i="5"/>
  <c r="B155" i="5"/>
  <c r="B156" i="5"/>
  <c r="B158" i="5"/>
  <c r="B159" i="5"/>
  <c r="B160" i="5"/>
  <c r="B161" i="5"/>
  <c r="B162" i="5"/>
  <c r="B163" i="5"/>
  <c r="B164" i="5"/>
  <c r="B165" i="5"/>
  <c r="B166" i="5"/>
  <c r="B168" i="5"/>
  <c r="B169" i="5"/>
  <c r="B170" i="5"/>
  <c r="B171" i="5"/>
  <c r="B172" i="5"/>
  <c r="B173" i="5"/>
  <c r="B174" i="5"/>
  <c r="B175" i="5"/>
  <c r="B176" i="5"/>
  <c r="B177" i="5"/>
  <c r="AZ177" i="5" s="1"/>
  <c r="B178" i="5"/>
  <c r="B179" i="5"/>
  <c r="B180" i="5"/>
  <c r="B181" i="5"/>
  <c r="B182" i="5"/>
  <c r="B183" i="5"/>
  <c r="B184" i="5"/>
  <c r="B185" i="5"/>
  <c r="B186" i="5"/>
  <c r="B187" i="5"/>
  <c r="AZ187" i="5" s="1"/>
  <c r="B188" i="5"/>
  <c r="B189" i="5"/>
  <c r="B190" i="5"/>
  <c r="B191" i="5"/>
  <c r="B192" i="5"/>
  <c r="B193" i="5"/>
  <c r="B194" i="5"/>
  <c r="B195" i="5"/>
  <c r="B196" i="5"/>
  <c r="B197" i="5"/>
  <c r="AZ197" i="5" s="1"/>
  <c r="B198" i="5"/>
  <c r="B199" i="5"/>
  <c r="B200" i="5"/>
  <c r="B201" i="5"/>
  <c r="B202" i="5"/>
  <c r="B203" i="5"/>
  <c r="B204" i="5"/>
  <c r="B205" i="5"/>
  <c r="B206" i="5"/>
  <c r="B207" i="5"/>
  <c r="AZ207" i="5" s="1"/>
  <c r="B208" i="5"/>
  <c r="B209" i="5"/>
  <c r="B210" i="5"/>
  <c r="B211" i="5"/>
  <c r="B212" i="5"/>
  <c r="B213" i="5"/>
  <c r="B214" i="5"/>
  <c r="B215" i="5"/>
  <c r="B216" i="5"/>
  <c r="B217" i="5"/>
  <c r="AZ217" i="5" s="1"/>
  <c r="B218" i="5"/>
  <c r="B219" i="5"/>
  <c r="B220" i="5"/>
  <c r="B221" i="5"/>
  <c r="B222" i="5"/>
  <c r="B223" i="5"/>
  <c r="B224" i="5"/>
  <c r="B225" i="5"/>
  <c r="B226" i="5"/>
  <c r="B227" i="5"/>
  <c r="AZ227" i="5" s="1"/>
  <c r="B228" i="5"/>
  <c r="B229" i="5"/>
  <c r="B230" i="5"/>
  <c r="B231" i="5"/>
  <c r="B232" i="5"/>
  <c r="B233" i="5"/>
  <c r="B234" i="5"/>
  <c r="B235" i="5"/>
  <c r="B236" i="5"/>
  <c r="B237" i="5"/>
  <c r="AZ237" i="5" s="1"/>
  <c r="B7" i="5"/>
  <c r="AZ7" i="5" s="1"/>
  <c r="AZ97" i="5" l="1"/>
  <c r="AZ240" i="5" s="1"/>
  <c r="BU95" i="16"/>
  <c r="AE123" i="16"/>
  <c r="AG122" i="16" s="1"/>
  <c r="V123" i="16" s="1"/>
  <c r="BU123" i="16"/>
  <c r="BW122" i="16" s="1"/>
  <c r="BW123" i="16" s="1"/>
  <c r="BY123" i="16" s="1"/>
  <c r="BX123" i="16" s="1"/>
  <c r="BG123" i="16"/>
  <c r="BI122" i="16" s="1"/>
  <c r="BI123" i="16" s="1"/>
  <c r="BK123" i="16" s="1"/>
  <c r="BJ123" i="16" s="1"/>
  <c r="AS123" i="16"/>
  <c r="AU122" i="16" s="1"/>
  <c r="AU123" i="16" s="1"/>
  <c r="AW123" i="16" s="1"/>
  <c r="AV123" i="16" s="1"/>
  <c r="AS95" i="16"/>
  <c r="J123" i="16"/>
  <c r="BG95" i="16"/>
  <c r="BI94" i="16" s="1"/>
  <c r="BV95" i="16"/>
  <c r="BW94" i="16" s="1"/>
  <c r="D95" i="16" s="1"/>
  <c r="AE95" i="16"/>
  <c r="AG94" i="16" s="1"/>
  <c r="V95" i="16" s="1"/>
  <c r="AT95" i="16"/>
  <c r="BT116" i="16"/>
  <c r="X117" i="16" s="1"/>
  <c r="BR104" i="16"/>
  <c r="V105" i="16" s="1"/>
  <c r="BR110" i="16"/>
  <c r="V111" i="16" s="1"/>
  <c r="AR235" i="5"/>
  <c r="AS235" i="5"/>
  <c r="AR227" i="5"/>
  <c r="AS227" i="5"/>
  <c r="AR223" i="5"/>
  <c r="AS223" i="5"/>
  <c r="AR219" i="5"/>
  <c r="AS219" i="5"/>
  <c r="AR215" i="5"/>
  <c r="AS215" i="5"/>
  <c r="AR211" i="5"/>
  <c r="AS211" i="5"/>
  <c r="AR207" i="5"/>
  <c r="AS207" i="5"/>
  <c r="AR203" i="5"/>
  <c r="AS203" i="5"/>
  <c r="AR199" i="5"/>
  <c r="AS199" i="5"/>
  <c r="AR195" i="5"/>
  <c r="AS195" i="5"/>
  <c r="AR191" i="5"/>
  <c r="AS191" i="5"/>
  <c r="AR187" i="5"/>
  <c r="AS187" i="5"/>
  <c r="AR183" i="5"/>
  <c r="AS183" i="5"/>
  <c r="AR179" i="5"/>
  <c r="AS179" i="5"/>
  <c r="AR175" i="5"/>
  <c r="AS175" i="5"/>
  <c r="AS171" i="5"/>
  <c r="AR171" i="5"/>
  <c r="AR166" i="5"/>
  <c r="AS166" i="5"/>
  <c r="AR162" i="5"/>
  <c r="AS162" i="5"/>
  <c r="AR158" i="5"/>
  <c r="AS158" i="5"/>
  <c r="AS153" i="5"/>
  <c r="AR153" i="5"/>
  <c r="AS149" i="5"/>
  <c r="AR149" i="5"/>
  <c r="AS145" i="5"/>
  <c r="AR145" i="5"/>
  <c r="AS141" i="5"/>
  <c r="AR141" i="5"/>
  <c r="AS137" i="5"/>
  <c r="AR137" i="5"/>
  <c r="AS133" i="5"/>
  <c r="AR133" i="5"/>
  <c r="AS129" i="5"/>
  <c r="AR129" i="5"/>
  <c r="AS125" i="5"/>
  <c r="AR125" i="5"/>
  <c r="AS121" i="5"/>
  <c r="AR121" i="5"/>
  <c r="AS117" i="5"/>
  <c r="AR117" i="5"/>
  <c r="AS113" i="5"/>
  <c r="AR113" i="5"/>
  <c r="AS109" i="5"/>
  <c r="AR109" i="5"/>
  <c r="AS105" i="5"/>
  <c r="AR105" i="5"/>
  <c r="AS101" i="5"/>
  <c r="AR101" i="5"/>
  <c r="AS97" i="5"/>
  <c r="AR97" i="5"/>
  <c r="AS93" i="5"/>
  <c r="AR93" i="5"/>
  <c r="AS89" i="5"/>
  <c r="AR89" i="5"/>
  <c r="AS85" i="5"/>
  <c r="AR85" i="5"/>
  <c r="AS81" i="5"/>
  <c r="AR81" i="5"/>
  <c r="AS77" i="5"/>
  <c r="AR77" i="5"/>
  <c r="AS73" i="5"/>
  <c r="AR73" i="5"/>
  <c r="AS69" i="5"/>
  <c r="AR69" i="5"/>
  <c r="AS65" i="5"/>
  <c r="AR65" i="5"/>
  <c r="AS61" i="5"/>
  <c r="AR61" i="5"/>
  <c r="AS57" i="5"/>
  <c r="AR57" i="5"/>
  <c r="AS53" i="5"/>
  <c r="AR53" i="5"/>
  <c r="AS49" i="5"/>
  <c r="AR49" i="5"/>
  <c r="AS45" i="5"/>
  <c r="AR45" i="5"/>
  <c r="AS41" i="5"/>
  <c r="AR41" i="5"/>
  <c r="AS37" i="5"/>
  <c r="AR37" i="5"/>
  <c r="AS33" i="5"/>
  <c r="AR33" i="5"/>
  <c r="AS29" i="5"/>
  <c r="AR29" i="5"/>
  <c r="AS25" i="5"/>
  <c r="AR25" i="5"/>
  <c r="AS21" i="5"/>
  <c r="AR21" i="5"/>
  <c r="AS17" i="5"/>
  <c r="AR17" i="5"/>
  <c r="AS13" i="5"/>
  <c r="AR13" i="5"/>
  <c r="AS9" i="5"/>
  <c r="AR9" i="5"/>
  <c r="AR231" i="5"/>
  <c r="AS231" i="5"/>
  <c r="AS7" i="5"/>
  <c r="AR7" i="5"/>
  <c r="AR234" i="5"/>
  <c r="AS234" i="5"/>
  <c r="AR230" i="5"/>
  <c r="AS230" i="5"/>
  <c r="AR226" i="5"/>
  <c r="AS226" i="5"/>
  <c r="AR222" i="5"/>
  <c r="AS222" i="5"/>
  <c r="AR218" i="5"/>
  <c r="AS218" i="5"/>
  <c r="AR214" i="5"/>
  <c r="AS214" i="5"/>
  <c r="AR210" i="5"/>
  <c r="AS210" i="5"/>
  <c r="AR206" i="5"/>
  <c r="AS206" i="5"/>
  <c r="AR202" i="5"/>
  <c r="AS202" i="5"/>
  <c r="AR198" i="5"/>
  <c r="AS198" i="5"/>
  <c r="AR194" i="5"/>
  <c r="AS194" i="5"/>
  <c r="AR190" i="5"/>
  <c r="AS190" i="5"/>
  <c r="AR186" i="5"/>
  <c r="AS186" i="5"/>
  <c r="AR182" i="5"/>
  <c r="AS182" i="5"/>
  <c r="AR178" i="5"/>
  <c r="AS178" i="5"/>
  <c r="AR174" i="5"/>
  <c r="AS174" i="5"/>
  <c r="AR170" i="5"/>
  <c r="AS170" i="5"/>
  <c r="AR165" i="5"/>
  <c r="AS165" i="5"/>
  <c r="AR161" i="5"/>
  <c r="AS161" i="5"/>
  <c r="AR156" i="5"/>
  <c r="AS156" i="5"/>
  <c r="AR152" i="5"/>
  <c r="AS152" i="5"/>
  <c r="AR148" i="5"/>
  <c r="AS148" i="5"/>
  <c r="AR144" i="5"/>
  <c r="AS144" i="5"/>
  <c r="AR140" i="5"/>
  <c r="AS140" i="5"/>
  <c r="AR136" i="5"/>
  <c r="AS136" i="5"/>
  <c r="AR132" i="5"/>
  <c r="AS132" i="5"/>
  <c r="AR128" i="5"/>
  <c r="AS128" i="5"/>
  <c r="AR124" i="5"/>
  <c r="AS124" i="5"/>
  <c r="AR120" i="5"/>
  <c r="AS120" i="5"/>
  <c r="AR116" i="5"/>
  <c r="AS116" i="5"/>
  <c r="AR112" i="5"/>
  <c r="AS112" i="5"/>
  <c r="AR108" i="5"/>
  <c r="AS108" i="5"/>
  <c r="AR104" i="5"/>
  <c r="AS104" i="5"/>
  <c r="AR100" i="5"/>
  <c r="AS100" i="5"/>
  <c r="AR96" i="5"/>
  <c r="AS96" i="5"/>
  <c r="AR92" i="5"/>
  <c r="AS92" i="5"/>
  <c r="AR88" i="5"/>
  <c r="AS88" i="5"/>
  <c r="AR84" i="5"/>
  <c r="AS84" i="5"/>
  <c r="AR80" i="5"/>
  <c r="AS80" i="5"/>
  <c r="AR76" i="5"/>
  <c r="AS76" i="5"/>
  <c r="AR72" i="5"/>
  <c r="AS72" i="5"/>
  <c r="AR68" i="5"/>
  <c r="AS68" i="5"/>
  <c r="AR64" i="5"/>
  <c r="AS64" i="5"/>
  <c r="AR60" i="5"/>
  <c r="AS60" i="5"/>
  <c r="AR56" i="5"/>
  <c r="AS56" i="5"/>
  <c r="AR52" i="5"/>
  <c r="AS52" i="5"/>
  <c r="AR48" i="5"/>
  <c r="AS48" i="5"/>
  <c r="AR44" i="5"/>
  <c r="AS44" i="5"/>
  <c r="AR40" i="5"/>
  <c r="AS40" i="5"/>
  <c r="AR36" i="5"/>
  <c r="AS36" i="5"/>
  <c r="AR32" i="5"/>
  <c r="AS32" i="5"/>
  <c r="AR28" i="5"/>
  <c r="AS28" i="5"/>
  <c r="AR24" i="5"/>
  <c r="AS24" i="5"/>
  <c r="AR20" i="5"/>
  <c r="AS20" i="5"/>
  <c r="AR16" i="5"/>
  <c r="AS16" i="5"/>
  <c r="AR12" i="5"/>
  <c r="AS12" i="5"/>
  <c r="AR8" i="5"/>
  <c r="AS8" i="5"/>
  <c r="AR237" i="5"/>
  <c r="AS237" i="5"/>
  <c r="AR229" i="5"/>
  <c r="AS229" i="5"/>
  <c r="AR221" i="5"/>
  <c r="AS221" i="5"/>
  <c r="AR217" i="5"/>
  <c r="AS217" i="5"/>
  <c r="AR213" i="5"/>
  <c r="AS213" i="5"/>
  <c r="AR209" i="5"/>
  <c r="AS209" i="5"/>
  <c r="AR205" i="5"/>
  <c r="AS205" i="5"/>
  <c r="AR201" i="5"/>
  <c r="AS201" i="5"/>
  <c r="AR197" i="5"/>
  <c r="AS197" i="5"/>
  <c r="AR193" i="5"/>
  <c r="AS193" i="5"/>
  <c r="AR189" i="5"/>
  <c r="AS189" i="5"/>
  <c r="AR185" i="5"/>
  <c r="AS185" i="5"/>
  <c r="AR181" i="5"/>
  <c r="AS181" i="5"/>
  <c r="AR177" i="5"/>
  <c r="AS177" i="5"/>
  <c r="AR173" i="5"/>
  <c r="AS173" i="5"/>
  <c r="AR169" i="5"/>
  <c r="AS169" i="5"/>
  <c r="AR164" i="5"/>
  <c r="AS164" i="5"/>
  <c r="AR160" i="5"/>
  <c r="AS160" i="5"/>
  <c r="AS155" i="5"/>
  <c r="AR155" i="5"/>
  <c r="AS151" i="5"/>
  <c r="AR151" i="5"/>
  <c r="AS147" i="5"/>
  <c r="AR147" i="5"/>
  <c r="AS143" i="5"/>
  <c r="AR143" i="5"/>
  <c r="AS139" i="5"/>
  <c r="AR139" i="5"/>
  <c r="AS135" i="5"/>
  <c r="AR135" i="5"/>
  <c r="AS131" i="5"/>
  <c r="AR131" i="5"/>
  <c r="AS127" i="5"/>
  <c r="AR127" i="5"/>
  <c r="AS123" i="5"/>
  <c r="AR123" i="5"/>
  <c r="AS119" i="5"/>
  <c r="AR119" i="5"/>
  <c r="AS115" i="5"/>
  <c r="AR115" i="5"/>
  <c r="AS111" i="5"/>
  <c r="AR111" i="5"/>
  <c r="AS107" i="5"/>
  <c r="AR107" i="5"/>
  <c r="AS103" i="5"/>
  <c r="AR103" i="5"/>
  <c r="AS99" i="5"/>
  <c r="AR99" i="5"/>
  <c r="AS95" i="5"/>
  <c r="AR95" i="5"/>
  <c r="AS91" i="5"/>
  <c r="AR91" i="5"/>
  <c r="AS87" i="5"/>
  <c r="AR87" i="5"/>
  <c r="AS83" i="5"/>
  <c r="AR83" i="5"/>
  <c r="AS79" i="5"/>
  <c r="AR79" i="5"/>
  <c r="AS75" i="5"/>
  <c r="AR75" i="5"/>
  <c r="AS71" i="5"/>
  <c r="AR71" i="5"/>
  <c r="AS67" i="5"/>
  <c r="AR67" i="5"/>
  <c r="AS63" i="5"/>
  <c r="AR63" i="5"/>
  <c r="AS59" i="5"/>
  <c r="AR59" i="5"/>
  <c r="AS55" i="5"/>
  <c r="AR55" i="5"/>
  <c r="AS51" i="5"/>
  <c r="AR51" i="5"/>
  <c r="AS47" i="5"/>
  <c r="AR47" i="5"/>
  <c r="AS43" i="5"/>
  <c r="AR43" i="5"/>
  <c r="AS39" i="5"/>
  <c r="AR39" i="5"/>
  <c r="AS35" i="5"/>
  <c r="AR35" i="5"/>
  <c r="AS31" i="5"/>
  <c r="AR31" i="5"/>
  <c r="AS27" i="5"/>
  <c r="AR27" i="5"/>
  <c r="AS23" i="5"/>
  <c r="AR23" i="5"/>
  <c r="AS19" i="5"/>
  <c r="AR19" i="5"/>
  <c r="AS15" i="5"/>
  <c r="AR15" i="5"/>
  <c r="AS11" i="5"/>
  <c r="AR11" i="5"/>
  <c r="AR233" i="5"/>
  <c r="AS233" i="5"/>
  <c r="AR225" i="5"/>
  <c r="AS225" i="5"/>
  <c r="AR236" i="5"/>
  <c r="AS236" i="5"/>
  <c r="AR232" i="5"/>
  <c r="AS232" i="5"/>
  <c r="AS228" i="5"/>
  <c r="AR228" i="5"/>
  <c r="AR224" i="5"/>
  <c r="AS224" i="5"/>
  <c r="AS220" i="5"/>
  <c r="AR220" i="5"/>
  <c r="AR216" i="5"/>
  <c r="AS216" i="5"/>
  <c r="AS212" i="5"/>
  <c r="AR212" i="5"/>
  <c r="AR208" i="5"/>
  <c r="AS208" i="5"/>
  <c r="AS204" i="5"/>
  <c r="AR204" i="5"/>
  <c r="AR200" i="5"/>
  <c r="AS200" i="5"/>
  <c r="AS196" i="5"/>
  <c r="AR196" i="5"/>
  <c r="AR192" i="5"/>
  <c r="AS192" i="5"/>
  <c r="AR188" i="5"/>
  <c r="AS188" i="5"/>
  <c r="AR184" i="5"/>
  <c r="AS184" i="5"/>
  <c r="AR180" i="5"/>
  <c r="AS180" i="5"/>
  <c r="AR176" i="5"/>
  <c r="AS176" i="5"/>
  <c r="AR172" i="5"/>
  <c r="AS172" i="5"/>
  <c r="AR168" i="5"/>
  <c r="AS168" i="5"/>
  <c r="AS163" i="5"/>
  <c r="AR163" i="5"/>
  <c r="AR159" i="5"/>
  <c r="AS159" i="5"/>
  <c r="AR154" i="5"/>
  <c r="AS154" i="5"/>
  <c r="AR150" i="5"/>
  <c r="AS150" i="5"/>
  <c r="AR146" i="5"/>
  <c r="AS146" i="5"/>
  <c r="AR142" i="5"/>
  <c r="AS142" i="5"/>
  <c r="AR138" i="5"/>
  <c r="AS138" i="5"/>
  <c r="AR134" i="5"/>
  <c r="AS134" i="5"/>
  <c r="AR130" i="5"/>
  <c r="AS130" i="5"/>
  <c r="AR126" i="5"/>
  <c r="AS126" i="5"/>
  <c r="AR122" i="5"/>
  <c r="AS122" i="5"/>
  <c r="AR118" i="5"/>
  <c r="AS118" i="5"/>
  <c r="AR114" i="5"/>
  <c r="AS114" i="5"/>
  <c r="AR110" i="5"/>
  <c r="AS110" i="5"/>
  <c r="AR106" i="5"/>
  <c r="AS106" i="5"/>
  <c r="AR102" i="5"/>
  <c r="AS102" i="5"/>
  <c r="AR98" i="5"/>
  <c r="AS98" i="5"/>
  <c r="AR94" i="5"/>
  <c r="AS94" i="5"/>
  <c r="AR90" i="5"/>
  <c r="AS90" i="5"/>
  <c r="AR86" i="5"/>
  <c r="AS86" i="5"/>
  <c r="AR82" i="5"/>
  <c r="AS82" i="5"/>
  <c r="AR78" i="5"/>
  <c r="AS78" i="5"/>
  <c r="AR74" i="5"/>
  <c r="AS74" i="5"/>
  <c r="AR70" i="5"/>
  <c r="AS70" i="5"/>
  <c r="AR66" i="5"/>
  <c r="AS66" i="5"/>
  <c r="AR62" i="5"/>
  <c r="AS62" i="5"/>
  <c r="AR58" i="5"/>
  <c r="AS58" i="5"/>
  <c r="AR54" i="5"/>
  <c r="AS54" i="5"/>
  <c r="AR50" i="5"/>
  <c r="AS50" i="5"/>
  <c r="AR46" i="5"/>
  <c r="AS46" i="5"/>
  <c r="AR42" i="5"/>
  <c r="AS42" i="5"/>
  <c r="AR38" i="5"/>
  <c r="AS38" i="5"/>
  <c r="AR34" i="5"/>
  <c r="AS34" i="5"/>
  <c r="AR30" i="5"/>
  <c r="AS30" i="5"/>
  <c r="AR26" i="5"/>
  <c r="AS26" i="5"/>
  <c r="AR22" i="5"/>
  <c r="AS22" i="5"/>
  <c r="AR18" i="5"/>
  <c r="AS18" i="5"/>
  <c r="AR14" i="5"/>
  <c r="AS14" i="5"/>
  <c r="AR10" i="5"/>
  <c r="AS10" i="5"/>
  <c r="BR98" i="16"/>
  <c r="V99" i="16" s="1"/>
  <c r="W99" i="16"/>
  <c r="BN98" i="16"/>
  <c r="S99" i="16"/>
  <c r="BT98" i="16"/>
  <c r="X99" i="16" s="1"/>
  <c r="Y99" i="16"/>
  <c r="BR116" i="16"/>
  <c r="V117" i="16" s="1"/>
  <c r="BK116" i="16"/>
  <c r="BJ116" i="16" s="1"/>
  <c r="AI116" i="16"/>
  <c r="BN116" i="16"/>
  <c r="BG110" i="16"/>
  <c r="BF110" i="16" s="1"/>
  <c r="BK110" i="16"/>
  <c r="BJ110" i="16" s="1"/>
  <c r="BO110" i="16"/>
  <c r="S111" i="16" s="1"/>
  <c r="AE110" i="16"/>
  <c r="BT110" i="16"/>
  <c r="X111" i="16" s="1"/>
  <c r="BO104" i="16"/>
  <c r="S105" i="16" s="1"/>
  <c r="AM104" i="16"/>
  <c r="AI104" i="16" s="1"/>
  <c r="BT104" i="16"/>
  <c r="X105" i="16" s="1"/>
  <c r="BG98" i="16"/>
  <c r="BF98" i="16" s="1"/>
  <c r="BK98" i="16"/>
  <c r="BJ98" i="16" s="1"/>
  <c r="AE98" i="16"/>
  <c r="AT13" i="5"/>
  <c r="AT14" i="5"/>
  <c r="AT15" i="5"/>
  <c r="AT16" i="5"/>
  <c r="AT23" i="5"/>
  <c r="AT24" i="5"/>
  <c r="AT25" i="5"/>
  <c r="AT26" i="5"/>
  <c r="AT33" i="5"/>
  <c r="AT34" i="5"/>
  <c r="AT35" i="5"/>
  <c r="AT36" i="5"/>
  <c r="AT43" i="5"/>
  <c r="AT44" i="5"/>
  <c r="AT45" i="5"/>
  <c r="AT46" i="5"/>
  <c r="AT53" i="5"/>
  <c r="AT54" i="5"/>
  <c r="AT55" i="5"/>
  <c r="AT56" i="5"/>
  <c r="AT63" i="5"/>
  <c r="AT64" i="5"/>
  <c r="AT65" i="5"/>
  <c r="AT66" i="5"/>
  <c r="AT73" i="5"/>
  <c r="AT74" i="5"/>
  <c r="AT75" i="5"/>
  <c r="AT76" i="5"/>
  <c r="AT83" i="5"/>
  <c r="AT84" i="5"/>
  <c r="AT85" i="5"/>
  <c r="AT86" i="5"/>
  <c r="AT93" i="5"/>
  <c r="AT94" i="5"/>
  <c r="AT95" i="5"/>
  <c r="AT96" i="5"/>
  <c r="AT103" i="5"/>
  <c r="AT104" i="5"/>
  <c r="AT105" i="5"/>
  <c r="AT106" i="5"/>
  <c r="AT113" i="5"/>
  <c r="AT114" i="5"/>
  <c r="AT115" i="5"/>
  <c r="AT116" i="5"/>
  <c r="AT123" i="5"/>
  <c r="AT124" i="5"/>
  <c r="AT125" i="5"/>
  <c r="AT126" i="5"/>
  <c r="AT133" i="5"/>
  <c r="AT134" i="5"/>
  <c r="AT135" i="5"/>
  <c r="AT136" i="5"/>
  <c r="AT143" i="5"/>
  <c r="AT144" i="5"/>
  <c r="AT145" i="5"/>
  <c r="AT146" i="5"/>
  <c r="AT153" i="5"/>
  <c r="AT154" i="5"/>
  <c r="AT155" i="5"/>
  <c r="AT156" i="5"/>
  <c r="AT163" i="5"/>
  <c r="AT164" i="5"/>
  <c r="AT165" i="5"/>
  <c r="AT166" i="5"/>
  <c r="AT173" i="5"/>
  <c r="AT174" i="5"/>
  <c r="AT175" i="5"/>
  <c r="AT176" i="5"/>
  <c r="AT183" i="5"/>
  <c r="AT184" i="5"/>
  <c r="AT185" i="5"/>
  <c r="AT186" i="5"/>
  <c r="AT193" i="5"/>
  <c r="AT194" i="5"/>
  <c r="AT195" i="5"/>
  <c r="AT196" i="5"/>
  <c r="AT203" i="5"/>
  <c r="AT204" i="5"/>
  <c r="AT205" i="5"/>
  <c r="AT206" i="5"/>
  <c r="AT213" i="5"/>
  <c r="AT214" i="5"/>
  <c r="AT215" i="5"/>
  <c r="AT216" i="5"/>
  <c r="AT223" i="5"/>
  <c r="AT224" i="5"/>
  <c r="AT225" i="5"/>
  <c r="AT226" i="5"/>
  <c r="AT233" i="5"/>
  <c r="AT234" i="5"/>
  <c r="AT235" i="5"/>
  <c r="AT236" i="5"/>
  <c r="AU94" i="16" l="1"/>
  <c r="P95" i="16" s="1"/>
  <c r="M35" i="16"/>
  <c r="N35" i="16"/>
  <c r="O35" i="16"/>
  <c r="L35" i="16"/>
  <c r="AE36" i="16"/>
  <c r="Z57" i="16"/>
  <c r="DZ57" i="16" s="1"/>
  <c r="G56" i="18" s="1"/>
  <c r="H197" i="16"/>
  <c r="H227" i="16"/>
  <c r="H257" i="16"/>
  <c r="P177" i="16"/>
  <c r="DX177" i="16" s="1"/>
  <c r="E176" i="18" s="1"/>
  <c r="J176" i="18" s="1"/>
  <c r="H277" i="16"/>
  <c r="H307" i="16"/>
  <c r="H337" i="16"/>
  <c r="I47" i="16"/>
  <c r="H387" i="16"/>
  <c r="H417" i="16"/>
  <c r="H207" i="16"/>
  <c r="H267" i="16"/>
  <c r="H357" i="16"/>
  <c r="H287" i="16"/>
  <c r="S57" i="16"/>
  <c r="DX57" i="16" s="1"/>
  <c r="E56" i="18" s="1"/>
  <c r="J56" i="18" s="1"/>
  <c r="H217" i="16"/>
  <c r="H237" i="16"/>
  <c r="H347" i="16"/>
  <c r="T57" i="16"/>
  <c r="DY57" i="16" s="1"/>
  <c r="F56" i="18" s="1"/>
  <c r="H297" i="16"/>
  <c r="H317" i="16"/>
  <c r="B16" i="9"/>
  <c r="H247" i="16"/>
  <c r="H377" i="16"/>
  <c r="H397" i="16"/>
  <c r="H187" i="16"/>
  <c r="H407" i="16"/>
  <c r="H367" i="16"/>
  <c r="H327" i="16"/>
  <c r="BI95" i="16"/>
  <c r="BK95" i="16" s="1"/>
  <c r="BJ95" i="16" s="1"/>
  <c r="J95" i="16"/>
  <c r="BQ110" i="16"/>
  <c r="U111" i="16" s="1"/>
  <c r="BW95" i="16"/>
  <c r="BY95" i="16" s="1"/>
  <c r="BX95" i="16" s="1"/>
  <c r="AF96" i="16"/>
  <c r="AG123" i="16"/>
  <c r="AI123" i="16" s="1"/>
  <c r="AH123" i="16" s="1"/>
  <c r="AU95" i="16"/>
  <c r="AW95" i="16" s="1"/>
  <c r="AV95" i="16" s="1"/>
  <c r="AG95" i="16"/>
  <c r="AI95" i="16" s="1"/>
  <c r="AH95" i="16" s="1"/>
  <c r="CC123" i="16"/>
  <c r="CG123" i="16"/>
  <c r="I123" i="16" s="1"/>
  <c r="BO123" i="16"/>
  <c r="BS123" i="16"/>
  <c r="BE123" i="16"/>
  <c r="U123" i="16" s="1"/>
  <c r="BA123" i="16"/>
  <c r="Q123" i="16" s="1"/>
  <c r="BQ104" i="16"/>
  <c r="U105" i="16" s="1"/>
  <c r="BQ116" i="16"/>
  <c r="BP116" i="16" s="1"/>
  <c r="T117" i="16" s="1"/>
  <c r="BI98" i="16"/>
  <c r="BH98" i="16" s="1"/>
  <c r="BN104" i="16"/>
  <c r="R105" i="16" s="1"/>
  <c r="B10" i="9"/>
  <c r="BE110" i="16"/>
  <c r="BD110" i="16" s="1"/>
  <c r="BM98" i="16"/>
  <c r="R99" i="16"/>
  <c r="BI110" i="16"/>
  <c r="BH110" i="16" s="1"/>
  <c r="BQ98" i="16"/>
  <c r="BI116" i="16"/>
  <c r="BH116" i="16" s="1"/>
  <c r="R117" i="16"/>
  <c r="BM116" i="16"/>
  <c r="Q117" i="16" s="1"/>
  <c r="BG116" i="16"/>
  <c r="BF116" i="16" s="1"/>
  <c r="AE116" i="16"/>
  <c r="BC110" i="16"/>
  <c r="BB110" i="16" s="1"/>
  <c r="BN110" i="16"/>
  <c r="BG104" i="16"/>
  <c r="BK104" i="16"/>
  <c r="AE104" i="16"/>
  <c r="BC98" i="16"/>
  <c r="BB98" i="16" s="1"/>
  <c r="BE98" i="16"/>
  <c r="BD98" i="16" s="1"/>
  <c r="AU8" i="5"/>
  <c r="AU9" i="5"/>
  <c r="AU10" i="5"/>
  <c r="AU11" i="5"/>
  <c r="AU12" i="5"/>
  <c r="AU13" i="5"/>
  <c r="AU14" i="5"/>
  <c r="AU15" i="5"/>
  <c r="AU16" i="5"/>
  <c r="AU17" i="5"/>
  <c r="AU18" i="5"/>
  <c r="AU19" i="5"/>
  <c r="AU20" i="5"/>
  <c r="AU21" i="5"/>
  <c r="AU22" i="5"/>
  <c r="AU23" i="5"/>
  <c r="AU24" i="5"/>
  <c r="AU25" i="5"/>
  <c r="AU26" i="5"/>
  <c r="AU27" i="5"/>
  <c r="AU28" i="5"/>
  <c r="AU29" i="5"/>
  <c r="AU30" i="5"/>
  <c r="AU31" i="5"/>
  <c r="AU32" i="5"/>
  <c r="AU33" i="5"/>
  <c r="AU34" i="5"/>
  <c r="AU35" i="5"/>
  <c r="AU36" i="5"/>
  <c r="AU37" i="5"/>
  <c r="AU38" i="5"/>
  <c r="AU39" i="5"/>
  <c r="AU40" i="5"/>
  <c r="AU41" i="5"/>
  <c r="AU42" i="5"/>
  <c r="AU43" i="5"/>
  <c r="AU44" i="5"/>
  <c r="AU45" i="5"/>
  <c r="AU46" i="5"/>
  <c r="AU47" i="5"/>
  <c r="AU48" i="5"/>
  <c r="AU49" i="5"/>
  <c r="AU50" i="5"/>
  <c r="AU51" i="5"/>
  <c r="AU52" i="5"/>
  <c r="AU53" i="5"/>
  <c r="AU54" i="5"/>
  <c r="AU55" i="5"/>
  <c r="AU56" i="5"/>
  <c r="AU57" i="5"/>
  <c r="AU58" i="5"/>
  <c r="AU59" i="5"/>
  <c r="AU60" i="5"/>
  <c r="AU61" i="5"/>
  <c r="AU62" i="5"/>
  <c r="AU63" i="5"/>
  <c r="AU64" i="5"/>
  <c r="AU65" i="5"/>
  <c r="AU66" i="5"/>
  <c r="AU67" i="5"/>
  <c r="AU68" i="5"/>
  <c r="AU69" i="5"/>
  <c r="AU70" i="5"/>
  <c r="AU71" i="5"/>
  <c r="AU72" i="5"/>
  <c r="AU73" i="5"/>
  <c r="AU74" i="5"/>
  <c r="AU75" i="5"/>
  <c r="AU76" i="5"/>
  <c r="AU77" i="5"/>
  <c r="AU78" i="5"/>
  <c r="AU79" i="5"/>
  <c r="AU80" i="5"/>
  <c r="AU81" i="5"/>
  <c r="AU82" i="5"/>
  <c r="AU83" i="5"/>
  <c r="AU84" i="5"/>
  <c r="AU85" i="5"/>
  <c r="AU86" i="5"/>
  <c r="AU87" i="5"/>
  <c r="AU88" i="5"/>
  <c r="AU89" i="5"/>
  <c r="AU90" i="5"/>
  <c r="AU91" i="5"/>
  <c r="AU92" i="5"/>
  <c r="AU93" i="5"/>
  <c r="AU94" i="5"/>
  <c r="AU95" i="5"/>
  <c r="AU96" i="5"/>
  <c r="AU97" i="5"/>
  <c r="AU98" i="5"/>
  <c r="AU99" i="5"/>
  <c r="AU100" i="5"/>
  <c r="AU101" i="5"/>
  <c r="AU102" i="5"/>
  <c r="AU103" i="5"/>
  <c r="AU104" i="5"/>
  <c r="AU105" i="5"/>
  <c r="AU106" i="5"/>
  <c r="AU107" i="5"/>
  <c r="AU108" i="5"/>
  <c r="AU109" i="5"/>
  <c r="AU110" i="5"/>
  <c r="AU111" i="5"/>
  <c r="AU112" i="5"/>
  <c r="AU113" i="5"/>
  <c r="AU114" i="5"/>
  <c r="AU115" i="5"/>
  <c r="AU116" i="5"/>
  <c r="AU117" i="5"/>
  <c r="AU118" i="5"/>
  <c r="AU119" i="5"/>
  <c r="AU120" i="5"/>
  <c r="AU121" i="5"/>
  <c r="AU122" i="5"/>
  <c r="AU123" i="5"/>
  <c r="AU124" i="5"/>
  <c r="AU125" i="5"/>
  <c r="AU126" i="5"/>
  <c r="AU127" i="5"/>
  <c r="AU128" i="5"/>
  <c r="AU129" i="5"/>
  <c r="AU130" i="5"/>
  <c r="AU131" i="5"/>
  <c r="AU132" i="5"/>
  <c r="AU133" i="5"/>
  <c r="AU134" i="5"/>
  <c r="AU135" i="5"/>
  <c r="AU136" i="5"/>
  <c r="AU137" i="5"/>
  <c r="AU138" i="5"/>
  <c r="AU139" i="5"/>
  <c r="AU140" i="5"/>
  <c r="AU141" i="5"/>
  <c r="AU142" i="5"/>
  <c r="AU143" i="5"/>
  <c r="AU144" i="5"/>
  <c r="AU145" i="5"/>
  <c r="AU146" i="5"/>
  <c r="AU147" i="5"/>
  <c r="AU148" i="5"/>
  <c r="AU149" i="5"/>
  <c r="AU150" i="5"/>
  <c r="AU151" i="5"/>
  <c r="AU152" i="5"/>
  <c r="AU153" i="5"/>
  <c r="AU154" i="5"/>
  <c r="AU155" i="5"/>
  <c r="AU156" i="5"/>
  <c r="AU157" i="5"/>
  <c r="AU158" i="5"/>
  <c r="AU159" i="5"/>
  <c r="AU160" i="5"/>
  <c r="AU161" i="5"/>
  <c r="AU162" i="5"/>
  <c r="AU163" i="5"/>
  <c r="AU164" i="5"/>
  <c r="AU165" i="5"/>
  <c r="AU166" i="5"/>
  <c r="AU167" i="5"/>
  <c r="AU168" i="5"/>
  <c r="AU169" i="5"/>
  <c r="AU170" i="5"/>
  <c r="AU171" i="5"/>
  <c r="AU172" i="5"/>
  <c r="AU173" i="5"/>
  <c r="AU174" i="5"/>
  <c r="AU175" i="5"/>
  <c r="AU176" i="5"/>
  <c r="AU177" i="5"/>
  <c r="AU178" i="5"/>
  <c r="AU179" i="5"/>
  <c r="AU180" i="5"/>
  <c r="AU181" i="5"/>
  <c r="AU182" i="5"/>
  <c r="AU183" i="5"/>
  <c r="AU184" i="5"/>
  <c r="AU185" i="5"/>
  <c r="AU186" i="5"/>
  <c r="AU187" i="5"/>
  <c r="AU188" i="5"/>
  <c r="AU189" i="5"/>
  <c r="AU190" i="5"/>
  <c r="AU191" i="5"/>
  <c r="AU192" i="5"/>
  <c r="AU193" i="5"/>
  <c r="AU194" i="5"/>
  <c r="AU195" i="5"/>
  <c r="AU196" i="5"/>
  <c r="AU197" i="5"/>
  <c r="AU198" i="5"/>
  <c r="AU199" i="5"/>
  <c r="AU200" i="5"/>
  <c r="AU201" i="5"/>
  <c r="AU202" i="5"/>
  <c r="AU203" i="5"/>
  <c r="AU204" i="5"/>
  <c r="AU205" i="5"/>
  <c r="AU206" i="5"/>
  <c r="AU207" i="5"/>
  <c r="AU208" i="5"/>
  <c r="AU209" i="5"/>
  <c r="AU210" i="5"/>
  <c r="AU211" i="5"/>
  <c r="AU212" i="5"/>
  <c r="AU213" i="5"/>
  <c r="AU214" i="5"/>
  <c r="AU215" i="5"/>
  <c r="AU216" i="5"/>
  <c r="AU217" i="5"/>
  <c r="AU218" i="5"/>
  <c r="AU219" i="5"/>
  <c r="AU220" i="5"/>
  <c r="AU221" i="5"/>
  <c r="AU222" i="5"/>
  <c r="AU223" i="5"/>
  <c r="AU224" i="5"/>
  <c r="AU225" i="5"/>
  <c r="AU226" i="5"/>
  <c r="AU227" i="5"/>
  <c r="AU228" i="5"/>
  <c r="AU229" i="5"/>
  <c r="AU230" i="5"/>
  <c r="AU231" i="5"/>
  <c r="AU232" i="5"/>
  <c r="AU233" i="5"/>
  <c r="AU234" i="5"/>
  <c r="AU235" i="5"/>
  <c r="AU236" i="5"/>
  <c r="AU237" i="5"/>
  <c r="AU7" i="5"/>
  <c r="AZ36" i="16" l="1"/>
  <c r="AV36" i="16" s="1"/>
  <c r="AD161" i="16"/>
  <c r="AE161" i="16" s="1"/>
  <c r="AH161" i="16" s="1"/>
  <c r="BP110" i="16"/>
  <c r="T111" i="16" s="1"/>
  <c r="BN123" i="16"/>
  <c r="BM123" i="16" s="1"/>
  <c r="BL123" i="16" s="1"/>
  <c r="K123" i="16"/>
  <c r="BR123" i="16"/>
  <c r="O123" i="16"/>
  <c r="CB123" i="16"/>
  <c r="CA123" i="16" s="1"/>
  <c r="BZ123" i="16" s="1"/>
  <c r="E123" i="16"/>
  <c r="BO95" i="16"/>
  <c r="AM123" i="16"/>
  <c r="W123" i="16" s="1"/>
  <c r="BA95" i="16"/>
  <c r="AM95" i="16"/>
  <c r="CC95" i="16"/>
  <c r="E95" i="16" s="1"/>
  <c r="AQ95" i="16"/>
  <c r="CF123" i="16"/>
  <c r="CG95" i="16"/>
  <c r="BE95" i="16"/>
  <c r="AQ123" i="16"/>
  <c r="AA123" i="16" s="1"/>
  <c r="BS95" i="16"/>
  <c r="AZ123" i="16"/>
  <c r="AY123" i="16" s="1"/>
  <c r="BD123" i="16"/>
  <c r="T123" i="16" s="1"/>
  <c r="BP104" i="16"/>
  <c r="T105" i="16" s="1"/>
  <c r="U117" i="16"/>
  <c r="BM104" i="16"/>
  <c r="Q105" i="16" s="1"/>
  <c r="BF104" i="16"/>
  <c r="BE104" i="16" s="1"/>
  <c r="BP98" i="16"/>
  <c r="T99" i="16" s="1"/>
  <c r="U99" i="16"/>
  <c r="Q99" i="16"/>
  <c r="BL98" i="16"/>
  <c r="P99" i="16" s="1"/>
  <c r="BC116" i="16"/>
  <c r="BB116" i="16" s="1"/>
  <c r="BE116" i="16"/>
  <c r="BD116" i="16" s="1"/>
  <c r="BL116" i="16"/>
  <c r="P117" i="16" s="1"/>
  <c r="BA110" i="16"/>
  <c r="AZ110" i="16" s="1"/>
  <c r="R111" i="16"/>
  <c r="BM110" i="16"/>
  <c r="BJ104" i="16"/>
  <c r="BI104" i="16" s="1"/>
  <c r="BC104" i="16"/>
  <c r="BA98" i="16"/>
  <c r="AZ98" i="16" s="1"/>
  <c r="AR36" i="16" l="1"/>
  <c r="BT36" i="16"/>
  <c r="BS36" i="16" s="1"/>
  <c r="BR36" i="16" s="1"/>
  <c r="BX36" i="16"/>
  <c r="I37" i="16" s="1"/>
  <c r="AG161" i="16"/>
  <c r="AM161" i="16" s="1"/>
  <c r="AL161" i="16" s="1"/>
  <c r="AK161" i="16" s="1"/>
  <c r="AJ161" i="16" s="1"/>
  <c r="AQ161" i="16"/>
  <c r="BD95" i="16"/>
  <c r="T95" i="16" s="1"/>
  <c r="U95" i="16"/>
  <c r="AP95" i="16"/>
  <c r="AA95" i="16"/>
  <c r="BR95" i="16"/>
  <c r="O95" i="16"/>
  <c r="BN95" i="16"/>
  <c r="BM95" i="16" s="1"/>
  <c r="BL95" i="16" s="1"/>
  <c r="K95" i="16"/>
  <c r="BQ123" i="16"/>
  <c r="N123" i="16"/>
  <c r="CF95" i="16"/>
  <c r="H95" i="16" s="1"/>
  <c r="I95" i="16"/>
  <c r="AL95" i="16"/>
  <c r="AK95" i="16" s="1"/>
  <c r="AJ95" i="16" s="1"/>
  <c r="W95" i="16"/>
  <c r="CE123" i="16"/>
  <c r="H123" i="16"/>
  <c r="AZ95" i="16"/>
  <c r="AY95" i="16" s="1"/>
  <c r="AX95" i="16" s="1"/>
  <c r="Q95" i="16"/>
  <c r="AP123" i="16"/>
  <c r="Z123" i="16" s="1"/>
  <c r="AL123" i="16"/>
  <c r="AK123" i="16" s="1"/>
  <c r="AJ123" i="16" s="1"/>
  <c r="DY123" i="16"/>
  <c r="F122" i="18" s="1"/>
  <c r="CB95" i="16"/>
  <c r="CA95" i="16" s="1"/>
  <c r="BZ95" i="16" s="1"/>
  <c r="BC123" i="16"/>
  <c r="S123" i="16" s="1"/>
  <c r="AX123" i="16"/>
  <c r="BL104" i="16"/>
  <c r="P105" i="16" s="1"/>
  <c r="BD104" i="16"/>
  <c r="BA116" i="16"/>
  <c r="AZ116" i="16" s="1"/>
  <c r="Q111" i="16"/>
  <c r="BL110" i="16"/>
  <c r="P111" i="16" s="1"/>
  <c r="BB104" i="16"/>
  <c r="BA104" i="16" s="1"/>
  <c r="AZ104" i="16" s="1"/>
  <c r="BH104" i="16"/>
  <c r="BQ36" i="16" l="1"/>
  <c r="BW36" i="16"/>
  <c r="H37" i="16" s="1"/>
  <c r="AN36" i="16"/>
  <c r="AJ36" i="16" s="1"/>
  <c r="BP36" i="16"/>
  <c r="BO36" i="16" s="1"/>
  <c r="BN36" i="16" s="1"/>
  <c r="BM36" i="16" s="1"/>
  <c r="AP161" i="16"/>
  <c r="O161" i="16"/>
  <c r="R161" i="16"/>
  <c r="BC95" i="16"/>
  <c r="BB95" i="16" s="1"/>
  <c r="R95" i="16" s="1"/>
  <c r="BP123" i="16"/>
  <c r="L123" i="16" s="1"/>
  <c r="M123" i="16"/>
  <c r="BQ95" i="16"/>
  <c r="N95" i="16"/>
  <c r="CD123" i="16"/>
  <c r="F123" i="16" s="1"/>
  <c r="G123" i="16"/>
  <c r="AO95" i="16"/>
  <c r="Z95" i="16"/>
  <c r="CE95" i="16"/>
  <c r="BB123" i="16"/>
  <c r="R123" i="16" s="1"/>
  <c r="DX123" i="16" s="1"/>
  <c r="E122" i="18" s="1"/>
  <c r="AO123" i="16"/>
  <c r="Y123" i="16" s="1"/>
  <c r="DV123" i="16"/>
  <c r="C122" i="18" s="1"/>
  <c r="B192" i="16"/>
  <c r="B194" i="16" s="1"/>
  <c r="DU191" i="16"/>
  <c r="B190" i="18" s="1"/>
  <c r="AF36" i="16" l="1"/>
  <c r="BH36" i="16"/>
  <c r="BG36" i="16" s="1"/>
  <c r="BF36" i="16" s="1"/>
  <c r="BE36" i="16" s="1"/>
  <c r="BL36" i="16"/>
  <c r="BK36" i="16" s="1"/>
  <c r="BJ36" i="16" s="1"/>
  <c r="BI36" i="16" s="1"/>
  <c r="BV36" i="16"/>
  <c r="AO161" i="16"/>
  <c r="AN161" i="16" s="1"/>
  <c r="N161" i="16"/>
  <c r="Q161" i="16"/>
  <c r="S95" i="16"/>
  <c r="DW123" i="16"/>
  <c r="D122" i="18" s="1"/>
  <c r="AN95" i="16"/>
  <c r="X95" i="16" s="1"/>
  <c r="Y95" i="16"/>
  <c r="BP95" i="16"/>
  <c r="L95" i="16" s="1"/>
  <c r="M95" i="16"/>
  <c r="CD95" i="16"/>
  <c r="F95" i="16" s="1"/>
  <c r="G95" i="16"/>
  <c r="AN123" i="16"/>
  <c r="B196" i="16"/>
  <c r="C194" i="16"/>
  <c r="A194" i="18" s="1"/>
  <c r="H194" i="18" s="1"/>
  <c r="I194" i="18" s="1"/>
  <c r="C192" i="16"/>
  <c r="A192" i="18" s="1"/>
  <c r="H192" i="18" s="1"/>
  <c r="I192" i="18" s="1"/>
  <c r="BU36" i="16" l="1"/>
  <c r="G37" i="16"/>
  <c r="BD36" i="16"/>
  <c r="BC36" i="16" s="1"/>
  <c r="BB36" i="16" s="1"/>
  <c r="BA36" i="16" s="1"/>
  <c r="M161" i="16"/>
  <c r="DW161" i="16" s="1"/>
  <c r="D160" i="18" s="1"/>
  <c r="J160" i="18" s="1"/>
  <c r="P161" i="16"/>
  <c r="DX161" i="16" s="1"/>
  <c r="E160" i="18" s="1"/>
  <c r="X123" i="16"/>
  <c r="DZ123" i="16" s="1"/>
  <c r="G122" i="18" s="1"/>
  <c r="DU123" i="16"/>
  <c r="B122" i="18" s="1"/>
  <c r="J122" i="18" s="1"/>
  <c r="B198" i="16"/>
  <c r="C196" i="16"/>
  <c r="A196" i="18" s="1"/>
  <c r="H196" i="18" s="1"/>
  <c r="I196" i="18" s="1"/>
  <c r="B200" i="16" l="1"/>
  <c r="C198" i="16"/>
  <c r="A198" i="18" s="1"/>
  <c r="H198" i="18" s="1"/>
  <c r="I198" i="18" s="1"/>
  <c r="B202" i="16" l="1"/>
  <c r="B204" i="16" s="1"/>
  <c r="C200" i="16"/>
  <c r="A200" i="18" s="1"/>
  <c r="H200" i="18" s="1"/>
  <c r="I200" i="18" s="1"/>
  <c r="B206" i="16" l="1"/>
  <c r="C204" i="16"/>
  <c r="A204" i="18" s="1"/>
  <c r="H204" i="18" s="1"/>
  <c r="I204" i="18" s="1"/>
  <c r="B208" i="16" l="1"/>
  <c r="C206" i="16"/>
  <c r="A206" i="18" s="1"/>
  <c r="H206" i="18" s="1"/>
  <c r="I206" i="18" s="1"/>
  <c r="B210" i="16" l="1"/>
  <c r="C208" i="16"/>
  <c r="A208" i="18" s="1"/>
  <c r="H208" i="18" s="1"/>
  <c r="I208" i="18" s="1"/>
  <c r="B212" i="16" l="1"/>
  <c r="B214" i="16" s="1"/>
  <c r="C210" i="16"/>
  <c r="A210" i="18" s="1"/>
  <c r="H210" i="18" s="1"/>
  <c r="I210" i="18" s="1"/>
  <c r="B216" i="16" l="1"/>
  <c r="C214" i="16"/>
  <c r="A214" i="18" s="1"/>
  <c r="H214" i="18" s="1"/>
  <c r="I214" i="18" s="1"/>
  <c r="B218" i="16" l="1"/>
  <c r="C216" i="16"/>
  <c r="A216" i="18" s="1"/>
  <c r="H216" i="18" s="1"/>
  <c r="I216" i="18" s="1"/>
  <c r="E706" i="5"/>
  <c r="D706" i="5"/>
  <c r="C706" i="5"/>
  <c r="B706" i="5"/>
  <c r="E696" i="5"/>
  <c r="D696" i="5"/>
  <c r="C696" i="5"/>
  <c r="B696" i="5"/>
  <c r="E686" i="5"/>
  <c r="D686" i="5"/>
  <c r="C686" i="5"/>
  <c r="B686" i="5"/>
  <c r="E676" i="5"/>
  <c r="D676" i="5"/>
  <c r="C676" i="5"/>
  <c r="B676" i="5"/>
  <c r="E666" i="5"/>
  <c r="D666" i="5"/>
  <c r="C666" i="5"/>
  <c r="B666" i="5"/>
  <c r="E656" i="5"/>
  <c r="D656" i="5"/>
  <c r="C656" i="5"/>
  <c r="B656" i="5"/>
  <c r="E646" i="5"/>
  <c r="D646" i="5"/>
  <c r="C646" i="5"/>
  <c r="B646" i="5"/>
  <c r="E636" i="5"/>
  <c r="D636" i="5"/>
  <c r="C636" i="5"/>
  <c r="B636" i="5"/>
  <c r="E626" i="5"/>
  <c r="D626" i="5"/>
  <c r="C626" i="5"/>
  <c r="B626" i="5"/>
  <c r="E616" i="5"/>
  <c r="D616" i="5"/>
  <c r="C616" i="5"/>
  <c r="B616" i="5"/>
  <c r="E606" i="5"/>
  <c r="D606" i="5"/>
  <c r="C606" i="5"/>
  <c r="B606" i="5"/>
  <c r="E596" i="5"/>
  <c r="D596" i="5"/>
  <c r="C596" i="5"/>
  <c r="B596" i="5"/>
  <c r="E586" i="5"/>
  <c r="D586" i="5"/>
  <c r="C586" i="5"/>
  <c r="B586" i="5"/>
  <c r="E576" i="5"/>
  <c r="D576" i="5"/>
  <c r="C576" i="5"/>
  <c r="B576" i="5"/>
  <c r="E566" i="5"/>
  <c r="D566" i="5"/>
  <c r="C566" i="5"/>
  <c r="B566" i="5"/>
  <c r="E556" i="5"/>
  <c r="D556" i="5"/>
  <c r="C556" i="5"/>
  <c r="B556" i="5"/>
  <c r="E546" i="5"/>
  <c r="D546" i="5"/>
  <c r="C546" i="5"/>
  <c r="B546" i="5"/>
  <c r="E536" i="5"/>
  <c r="D536" i="5"/>
  <c r="C536" i="5"/>
  <c r="B536" i="5"/>
  <c r="E526" i="5"/>
  <c r="D526" i="5"/>
  <c r="C526" i="5"/>
  <c r="B526" i="5"/>
  <c r="E516" i="5"/>
  <c r="D516" i="5"/>
  <c r="C516" i="5"/>
  <c r="B516" i="5"/>
  <c r="E506" i="5"/>
  <c r="D506" i="5"/>
  <c r="C506" i="5"/>
  <c r="B506" i="5"/>
  <c r="E496" i="5"/>
  <c r="D496" i="5"/>
  <c r="C496" i="5"/>
  <c r="B496" i="5"/>
  <c r="E489" i="5"/>
  <c r="D489" i="5"/>
  <c r="C489" i="5"/>
  <c r="B489" i="5"/>
  <c r="E488" i="5"/>
  <c r="D488" i="5"/>
  <c r="C488" i="5"/>
  <c r="B488" i="5"/>
  <c r="E487" i="5"/>
  <c r="D487" i="5"/>
  <c r="C487" i="5"/>
  <c r="B487" i="5"/>
  <c r="E486" i="5"/>
  <c r="D486" i="5"/>
  <c r="C486" i="5"/>
  <c r="B486" i="5"/>
  <c r="O259" i="11"/>
  <c r="N259" i="11"/>
  <c r="O250" i="11"/>
  <c r="O249" i="11"/>
  <c r="N249" i="11"/>
  <c r="O240" i="11"/>
  <c r="O239" i="11"/>
  <c r="N239" i="11"/>
  <c r="O230" i="11"/>
  <c r="O229" i="11"/>
  <c r="N229" i="11"/>
  <c r="O220" i="11"/>
  <c r="O219" i="11"/>
  <c r="N219" i="11"/>
  <c r="O210" i="11"/>
  <c r="O209" i="11"/>
  <c r="N209" i="11"/>
  <c r="O200" i="11"/>
  <c r="O199" i="11"/>
  <c r="N199" i="11"/>
  <c r="O190" i="11"/>
  <c r="O189" i="11"/>
  <c r="N189" i="11"/>
  <c r="O180" i="11"/>
  <c r="O179" i="11"/>
  <c r="N179" i="11"/>
  <c r="O170" i="11"/>
  <c r="O169" i="11"/>
  <c r="N169" i="11"/>
  <c r="O160" i="11"/>
  <c r="O159" i="11"/>
  <c r="N159" i="11"/>
  <c r="O150" i="11"/>
  <c r="O149" i="11"/>
  <c r="N149" i="11"/>
  <c r="O140" i="11"/>
  <c r="O139" i="11"/>
  <c r="N139" i="11"/>
  <c r="O130" i="11"/>
  <c r="O129" i="11"/>
  <c r="N129" i="11"/>
  <c r="O120" i="11"/>
  <c r="O119" i="11"/>
  <c r="N119" i="11"/>
  <c r="O110" i="11"/>
  <c r="O109" i="11"/>
  <c r="N109" i="11"/>
  <c r="O100" i="11"/>
  <c r="O99" i="11"/>
  <c r="N99" i="11"/>
  <c r="O90" i="11"/>
  <c r="O89" i="11"/>
  <c r="N89" i="11"/>
  <c r="O80" i="11"/>
  <c r="O79" i="11"/>
  <c r="N79" i="11"/>
  <c r="O70" i="11"/>
  <c r="O69" i="11"/>
  <c r="N69" i="11"/>
  <c r="O60" i="11"/>
  <c r="O59" i="11"/>
  <c r="N59" i="11"/>
  <c r="O50" i="11"/>
  <c r="O49" i="11"/>
  <c r="N49" i="11"/>
  <c r="O40" i="11"/>
  <c r="O39" i="11"/>
  <c r="N39" i="11"/>
  <c r="O30" i="11"/>
  <c r="B220" i="16" l="1"/>
  <c r="C218" i="16"/>
  <c r="A218" i="18" s="1"/>
  <c r="H218" i="18" s="1"/>
  <c r="I218" i="18" s="1"/>
  <c r="F7" i="16"/>
  <c r="E7" i="16"/>
  <c r="A2" i="18"/>
  <c r="H3" i="18"/>
  <c r="I3" i="18" s="1"/>
  <c r="DZ119" i="16"/>
  <c r="G118" i="18" s="1"/>
  <c r="DY119" i="16"/>
  <c r="F118" i="18" s="1"/>
  <c r="DX119" i="16"/>
  <c r="E118" i="18" s="1"/>
  <c r="DW119" i="16"/>
  <c r="D118" i="18" s="1"/>
  <c r="DV119" i="16"/>
  <c r="C118" i="18" s="1"/>
  <c r="DU119" i="16"/>
  <c r="B118" i="18" s="1"/>
  <c r="DW117" i="16"/>
  <c r="D116" i="18" s="1"/>
  <c r="DV117" i="16"/>
  <c r="C116" i="18" s="1"/>
  <c r="DU117" i="16"/>
  <c r="B116" i="18" s="1"/>
  <c r="DZ115" i="16"/>
  <c r="G114" i="18" s="1"/>
  <c r="DY115" i="16"/>
  <c r="F114" i="18" s="1"/>
  <c r="DX115" i="16"/>
  <c r="E114" i="18" s="1"/>
  <c r="DW115" i="16"/>
  <c r="D114" i="18" s="1"/>
  <c r="DV115" i="16"/>
  <c r="C114" i="18" s="1"/>
  <c r="DU115" i="16"/>
  <c r="B114" i="18" s="1"/>
  <c r="J114" i="18" s="1"/>
  <c r="DZ113" i="16"/>
  <c r="G112" i="18" s="1"/>
  <c r="DY113" i="16"/>
  <c r="F112" i="18" s="1"/>
  <c r="DX113" i="16"/>
  <c r="E112" i="18" s="1"/>
  <c r="DW113" i="16"/>
  <c r="D112" i="18" s="1"/>
  <c r="DV113" i="16"/>
  <c r="C112" i="18" s="1"/>
  <c r="DU113" i="16"/>
  <c r="B112" i="18" s="1"/>
  <c r="DW111" i="16"/>
  <c r="D110" i="18" s="1"/>
  <c r="DV111" i="16"/>
  <c r="C110" i="18" s="1"/>
  <c r="DU111" i="16"/>
  <c r="B110" i="18" s="1"/>
  <c r="DZ109" i="16"/>
  <c r="G108" i="18" s="1"/>
  <c r="DY109" i="16"/>
  <c r="F108" i="18" s="1"/>
  <c r="DX109" i="16"/>
  <c r="E108" i="18" s="1"/>
  <c r="DW109" i="16"/>
  <c r="D108" i="18" s="1"/>
  <c r="DV109" i="16"/>
  <c r="C108" i="18" s="1"/>
  <c r="DU109" i="16"/>
  <c r="B108" i="18" s="1"/>
  <c r="DZ107" i="16"/>
  <c r="G106" i="18" s="1"/>
  <c r="DY107" i="16"/>
  <c r="F106" i="18" s="1"/>
  <c r="DX107" i="16"/>
  <c r="E106" i="18" s="1"/>
  <c r="DW107" i="16"/>
  <c r="D106" i="18" s="1"/>
  <c r="DV107" i="16"/>
  <c r="C106" i="18" s="1"/>
  <c r="DU107" i="16"/>
  <c r="B106" i="18" s="1"/>
  <c r="DW105" i="16"/>
  <c r="D104" i="18" s="1"/>
  <c r="DV105" i="16"/>
  <c r="C104" i="18" s="1"/>
  <c r="DU105" i="16"/>
  <c r="B104" i="18" s="1"/>
  <c r="DZ103" i="16"/>
  <c r="G102" i="18" s="1"/>
  <c r="DY103" i="16"/>
  <c r="F102" i="18" s="1"/>
  <c r="DX103" i="16"/>
  <c r="E102" i="18" s="1"/>
  <c r="DW103" i="16"/>
  <c r="D102" i="18" s="1"/>
  <c r="DV103" i="16"/>
  <c r="C102" i="18" s="1"/>
  <c r="DU103" i="16"/>
  <c r="B102" i="18" s="1"/>
  <c r="DZ101" i="16"/>
  <c r="G100" i="18" s="1"/>
  <c r="DY101" i="16"/>
  <c r="F100" i="18" s="1"/>
  <c r="DX101" i="16"/>
  <c r="E100" i="18" s="1"/>
  <c r="DW101" i="16"/>
  <c r="D100" i="18" s="1"/>
  <c r="DV101" i="16"/>
  <c r="C100" i="18" s="1"/>
  <c r="DU101" i="16"/>
  <c r="B100" i="18" s="1"/>
  <c r="DW99" i="16"/>
  <c r="D98" i="18" s="1"/>
  <c r="DV99" i="16"/>
  <c r="C98" i="18" s="1"/>
  <c r="DU99" i="16"/>
  <c r="B98" i="18" s="1"/>
  <c r="DZ97" i="16"/>
  <c r="G96" i="18" s="1"/>
  <c r="DY97" i="16"/>
  <c r="F96" i="18" s="1"/>
  <c r="DX97" i="16"/>
  <c r="E96" i="18" s="1"/>
  <c r="DW97" i="16"/>
  <c r="D96" i="18" s="1"/>
  <c r="DV97" i="16"/>
  <c r="C96" i="18" s="1"/>
  <c r="DU97" i="16"/>
  <c r="B96" i="18" s="1"/>
  <c r="DZ131" i="16"/>
  <c r="G130" i="18" s="1"/>
  <c r="DY131" i="16"/>
  <c r="F130" i="18" s="1"/>
  <c r="DX131" i="16"/>
  <c r="E130" i="18" s="1"/>
  <c r="DW131" i="16"/>
  <c r="D130" i="18" s="1"/>
  <c r="DV131" i="16"/>
  <c r="C130" i="18" s="1"/>
  <c r="DU131" i="16"/>
  <c r="B130" i="18" s="1"/>
  <c r="DZ129" i="16"/>
  <c r="G128" i="18" s="1"/>
  <c r="DY129" i="16"/>
  <c r="F128" i="18" s="1"/>
  <c r="DX129" i="16"/>
  <c r="E128" i="18" s="1"/>
  <c r="DW129" i="16"/>
  <c r="D128" i="18" s="1"/>
  <c r="DV129" i="16"/>
  <c r="C128" i="18" s="1"/>
  <c r="DU129" i="16"/>
  <c r="B128" i="18" s="1"/>
  <c r="DZ125" i="16"/>
  <c r="G124" i="18" s="1"/>
  <c r="DY125" i="16"/>
  <c r="F124" i="18" s="1"/>
  <c r="DX125" i="16"/>
  <c r="E124" i="18" s="1"/>
  <c r="DW125" i="16"/>
  <c r="D124" i="18" s="1"/>
  <c r="DV125" i="16"/>
  <c r="C124" i="18" s="1"/>
  <c r="DU125" i="16"/>
  <c r="B124" i="18" s="1"/>
  <c r="DZ95" i="16"/>
  <c r="G94" i="18" s="1"/>
  <c r="DY95" i="16"/>
  <c r="F94" i="18" s="1"/>
  <c r="DX95" i="16"/>
  <c r="E94" i="18" s="1"/>
  <c r="DW95" i="16"/>
  <c r="D94" i="18" s="1"/>
  <c r="DV95" i="16"/>
  <c r="C94" i="18" s="1"/>
  <c r="DU95" i="16"/>
  <c r="B94" i="18" s="1"/>
  <c r="DZ93" i="16"/>
  <c r="G92" i="18" s="1"/>
  <c r="DY93" i="16"/>
  <c r="F92" i="18" s="1"/>
  <c r="DX93" i="16"/>
  <c r="E92" i="18" s="1"/>
  <c r="DW93" i="16"/>
  <c r="D92" i="18" s="1"/>
  <c r="DV93" i="16"/>
  <c r="C92" i="18" s="1"/>
  <c r="DU93" i="16"/>
  <c r="B92" i="18" s="1"/>
  <c r="DZ91" i="16"/>
  <c r="G90" i="18" s="1"/>
  <c r="DY91" i="16"/>
  <c r="F90" i="18" s="1"/>
  <c r="DX91" i="16"/>
  <c r="E90" i="18" s="1"/>
  <c r="DW91" i="16"/>
  <c r="D90" i="18" s="1"/>
  <c r="DV91" i="16"/>
  <c r="C90" i="18" s="1"/>
  <c r="DU91" i="16"/>
  <c r="B90" i="18" s="1"/>
  <c r="DX89" i="16"/>
  <c r="E88" i="18" s="1"/>
  <c r="DW89" i="16"/>
  <c r="D88" i="18" s="1"/>
  <c r="DV89" i="16"/>
  <c r="C88" i="18" s="1"/>
  <c r="DU89" i="16"/>
  <c r="B88" i="18" s="1"/>
  <c r="DZ87" i="16"/>
  <c r="G86" i="18" s="1"/>
  <c r="DY87" i="16"/>
  <c r="F86" i="18" s="1"/>
  <c r="DZ85" i="16"/>
  <c r="G84" i="18" s="1"/>
  <c r="DY85" i="16"/>
  <c r="F84" i="18" s="1"/>
  <c r="DW85" i="16"/>
  <c r="D84" i="18" s="1"/>
  <c r="DV85" i="16"/>
  <c r="C84" i="18" s="1"/>
  <c r="DU85" i="16"/>
  <c r="B84" i="18" s="1"/>
  <c r="DY83" i="16"/>
  <c r="F82" i="18" s="1"/>
  <c r="DX83" i="16"/>
  <c r="E82" i="18" s="1"/>
  <c r="DW83" i="16"/>
  <c r="D82" i="18" s="1"/>
  <c r="DV83" i="16"/>
  <c r="C82" i="18" s="1"/>
  <c r="DU83" i="16"/>
  <c r="B82" i="18" s="1"/>
  <c r="DX79" i="16"/>
  <c r="E78" i="18" s="1"/>
  <c r="DW79" i="16"/>
  <c r="D78" i="18" s="1"/>
  <c r="DU79" i="16"/>
  <c r="B78" i="18" s="1"/>
  <c r="DZ77" i="16"/>
  <c r="G76" i="18" s="1"/>
  <c r="DY77" i="16"/>
  <c r="F76" i="18" s="1"/>
  <c r="DX77" i="16"/>
  <c r="E76" i="18" s="1"/>
  <c r="DZ75" i="16"/>
  <c r="G74" i="18" s="1"/>
  <c r="DY75" i="16"/>
  <c r="F74" i="18" s="1"/>
  <c r="DW75" i="16"/>
  <c r="D74" i="18" s="1"/>
  <c r="DV75" i="16"/>
  <c r="C74" i="18" s="1"/>
  <c r="DU75" i="16"/>
  <c r="B74" i="18" s="1"/>
  <c r="DX71" i="16"/>
  <c r="E70" i="18" s="1"/>
  <c r="DW71" i="16"/>
  <c r="D70" i="18" s="1"/>
  <c r="DU71" i="16"/>
  <c r="B70" i="18" s="1"/>
  <c r="DZ69" i="16"/>
  <c r="G68" i="18" s="1"/>
  <c r="DY69" i="16"/>
  <c r="F68" i="18" s="1"/>
  <c r="DX69" i="16"/>
  <c r="E68" i="18" s="1"/>
  <c r="DW69" i="16"/>
  <c r="D68" i="18" s="1"/>
  <c r="DV69" i="16"/>
  <c r="C68" i="18" s="1"/>
  <c r="DU69" i="16"/>
  <c r="B68" i="18" s="1"/>
  <c r="DZ67" i="16"/>
  <c r="G66" i="18" s="1"/>
  <c r="DY67" i="16"/>
  <c r="F66" i="18" s="1"/>
  <c r="DX67" i="16"/>
  <c r="E66" i="18" s="1"/>
  <c r="DW67" i="16"/>
  <c r="D66" i="18" s="1"/>
  <c r="DV67" i="16"/>
  <c r="C66" i="18" s="1"/>
  <c r="DU67" i="16"/>
  <c r="B66" i="18" s="1"/>
  <c r="DZ61" i="16"/>
  <c r="G60" i="18" s="1"/>
  <c r="DY61" i="16"/>
  <c r="F60" i="18" s="1"/>
  <c r="DX61" i="16"/>
  <c r="E60" i="18" s="1"/>
  <c r="DW61" i="16"/>
  <c r="D60" i="18" s="1"/>
  <c r="DV61" i="16"/>
  <c r="C60" i="18" s="1"/>
  <c r="DU61" i="16"/>
  <c r="B60" i="18" s="1"/>
  <c r="DY59" i="16"/>
  <c r="F58" i="18" s="1"/>
  <c r="DX59" i="16"/>
  <c r="E58" i="18" s="1"/>
  <c r="DW59" i="16"/>
  <c r="D58" i="18" s="1"/>
  <c r="DV59" i="16"/>
  <c r="C58" i="18" s="1"/>
  <c r="DU59" i="16"/>
  <c r="B58" i="18" s="1"/>
  <c r="DZ55" i="16"/>
  <c r="G54" i="18" s="1"/>
  <c r="DY55" i="16"/>
  <c r="F54" i="18" s="1"/>
  <c r="DX55" i="16"/>
  <c r="E54" i="18" s="1"/>
  <c r="DW55" i="16"/>
  <c r="D54" i="18" s="1"/>
  <c r="DV55" i="16"/>
  <c r="C54" i="18" s="1"/>
  <c r="DU55" i="16"/>
  <c r="B54" i="18" s="1"/>
  <c r="DZ53" i="16"/>
  <c r="G52" i="18" s="1"/>
  <c r="DY53" i="16"/>
  <c r="F52" i="18" s="1"/>
  <c r="DX53" i="16"/>
  <c r="E52" i="18" s="1"/>
  <c r="DW53" i="16"/>
  <c r="D52" i="18" s="1"/>
  <c r="DV53" i="16"/>
  <c r="C52" i="18" s="1"/>
  <c r="DU53" i="16"/>
  <c r="B52" i="18" s="1"/>
  <c r="DZ49" i="16"/>
  <c r="G48" i="18" s="1"/>
  <c r="DY49" i="16"/>
  <c r="F48" i="18" s="1"/>
  <c r="DX49" i="16"/>
  <c r="E48" i="18" s="1"/>
  <c r="DW49" i="16"/>
  <c r="D48" i="18" s="1"/>
  <c r="DV49" i="16"/>
  <c r="C48" i="18" s="1"/>
  <c r="DU49" i="16"/>
  <c r="B48" i="18" s="1"/>
  <c r="DZ47" i="16"/>
  <c r="G46" i="18" s="1"/>
  <c r="DY47" i="16"/>
  <c r="F46" i="18" s="1"/>
  <c r="DX47" i="16"/>
  <c r="E46" i="18" s="1"/>
  <c r="DW47" i="16"/>
  <c r="D46" i="18" s="1"/>
  <c r="DV47" i="16"/>
  <c r="C46" i="18" s="1"/>
  <c r="DZ45" i="16"/>
  <c r="G44" i="18" s="1"/>
  <c r="DY45" i="16"/>
  <c r="F44" i="18" s="1"/>
  <c r="DX45" i="16"/>
  <c r="E44" i="18" s="1"/>
  <c r="DW45" i="16"/>
  <c r="D44" i="18" s="1"/>
  <c r="DV45" i="16"/>
  <c r="C44" i="18" s="1"/>
  <c r="DU45" i="16"/>
  <c r="B44" i="18" s="1"/>
  <c r="DZ43" i="16"/>
  <c r="G42" i="18" s="1"/>
  <c r="DY43" i="16"/>
  <c r="F42" i="18" s="1"/>
  <c r="DX43" i="16"/>
  <c r="E42" i="18" s="1"/>
  <c r="DW43" i="16"/>
  <c r="D42" i="18" s="1"/>
  <c r="DV43" i="16"/>
  <c r="C42" i="18" s="1"/>
  <c r="DU43" i="16"/>
  <c r="B42" i="18" s="1"/>
  <c r="DZ41" i="16"/>
  <c r="G40" i="18" s="1"/>
  <c r="DY41" i="16"/>
  <c r="F40" i="18" s="1"/>
  <c r="DX41" i="16"/>
  <c r="E40" i="18" s="1"/>
  <c r="DW41" i="16"/>
  <c r="D40" i="18" s="1"/>
  <c r="DV41" i="16"/>
  <c r="C40" i="18" s="1"/>
  <c r="DU41" i="16"/>
  <c r="B40" i="18" s="1"/>
  <c r="DZ39" i="16"/>
  <c r="G38" i="18" s="1"/>
  <c r="DY39" i="16"/>
  <c r="F38" i="18" s="1"/>
  <c r="DX39" i="16"/>
  <c r="E38" i="18" s="1"/>
  <c r="DW39" i="16"/>
  <c r="D38" i="18" s="1"/>
  <c r="DV39" i="16"/>
  <c r="C38" i="18" s="1"/>
  <c r="DU39" i="16"/>
  <c r="B38" i="18" s="1"/>
  <c r="DZ37" i="16"/>
  <c r="G36" i="18" s="1"/>
  <c r="DY37" i="16"/>
  <c r="F36" i="18" s="1"/>
  <c r="DX37" i="16"/>
  <c r="E36" i="18" s="1"/>
  <c r="DU37" i="16"/>
  <c r="B36" i="18" s="1"/>
  <c r="DZ35" i="16"/>
  <c r="G34" i="18" s="1"/>
  <c r="DY35" i="16"/>
  <c r="F34" i="18" s="1"/>
  <c r="DX35" i="16"/>
  <c r="E34" i="18" s="1"/>
  <c r="DW35" i="16"/>
  <c r="D34" i="18" s="1"/>
  <c r="DV35" i="16"/>
  <c r="C34" i="18" s="1"/>
  <c r="DU35" i="16"/>
  <c r="B34" i="18" s="1"/>
  <c r="DZ33" i="16"/>
  <c r="G32" i="18" s="1"/>
  <c r="DY33" i="16"/>
  <c r="F32" i="18" s="1"/>
  <c r="DX33" i="16"/>
  <c r="E32" i="18" s="1"/>
  <c r="DW33" i="16"/>
  <c r="D32" i="18" s="1"/>
  <c r="DV33" i="16"/>
  <c r="C32" i="18" s="1"/>
  <c r="DU33" i="16"/>
  <c r="B32" i="18" s="1"/>
  <c r="DZ31" i="16"/>
  <c r="G30" i="18" s="1"/>
  <c r="DV31" i="16"/>
  <c r="C30" i="18" s="1"/>
  <c r="DU31" i="16"/>
  <c r="B30" i="18" s="1"/>
  <c r="DZ27" i="16"/>
  <c r="G26" i="18" s="1"/>
  <c r="DY27" i="16"/>
  <c r="F26" i="18" s="1"/>
  <c r="DX27" i="16"/>
  <c r="E26" i="18" s="1"/>
  <c r="DW27" i="16"/>
  <c r="D26" i="18" s="1"/>
  <c r="DV27" i="16"/>
  <c r="C26" i="18" s="1"/>
  <c r="DU27" i="16"/>
  <c r="B26" i="18" s="1"/>
  <c r="DZ25" i="16"/>
  <c r="G24" i="18" s="1"/>
  <c r="DY25" i="16"/>
  <c r="F24" i="18" s="1"/>
  <c r="DX25" i="16"/>
  <c r="E24" i="18" s="1"/>
  <c r="DW25" i="16"/>
  <c r="D24" i="18" s="1"/>
  <c r="DV25" i="16"/>
  <c r="C24" i="18" s="1"/>
  <c r="DU25" i="16"/>
  <c r="B24" i="18" s="1"/>
  <c r="DZ21" i="16"/>
  <c r="G20" i="18" s="1"/>
  <c r="DY21" i="16"/>
  <c r="F20" i="18" s="1"/>
  <c r="DX21" i="16"/>
  <c r="E20" i="18" s="1"/>
  <c r="DW21" i="16"/>
  <c r="D20" i="18" s="1"/>
  <c r="DV21" i="16"/>
  <c r="C20" i="18" s="1"/>
  <c r="DU21" i="16"/>
  <c r="B20" i="18" s="1"/>
  <c r="DZ17" i="16"/>
  <c r="G16" i="18" s="1"/>
  <c r="DY17" i="16"/>
  <c r="F16" i="18" s="1"/>
  <c r="DU17" i="16"/>
  <c r="B16" i="18" s="1"/>
  <c r="DZ15" i="16"/>
  <c r="G14" i="18" s="1"/>
  <c r="DY15" i="16"/>
  <c r="F14" i="18" s="1"/>
  <c r="DX15" i="16"/>
  <c r="E14" i="18" s="1"/>
  <c r="DW15" i="16"/>
  <c r="D14" i="18" s="1"/>
  <c r="DV15" i="16"/>
  <c r="C14" i="18" s="1"/>
  <c r="DU15" i="16"/>
  <c r="B14" i="18" s="1"/>
  <c r="DV13" i="16"/>
  <c r="C12" i="18" s="1"/>
  <c r="DU13" i="16"/>
  <c r="B12" i="18" s="1"/>
  <c r="DZ11" i="16"/>
  <c r="G10" i="18" s="1"/>
  <c r="DY11" i="16"/>
  <c r="F10" i="18" s="1"/>
  <c r="DX11" i="16"/>
  <c r="E10" i="18" s="1"/>
  <c r="DW11" i="16"/>
  <c r="D10" i="18" s="1"/>
  <c r="DV11" i="16"/>
  <c r="C10" i="18" s="1"/>
  <c r="DU11" i="16"/>
  <c r="B10" i="18" s="1"/>
  <c r="DZ9" i="16"/>
  <c r="G8" i="18" s="1"/>
  <c r="DY9" i="16"/>
  <c r="F8" i="18" s="1"/>
  <c r="DX9" i="16"/>
  <c r="E8" i="18" s="1"/>
  <c r="DW9" i="16"/>
  <c r="D8" i="18" s="1"/>
  <c r="DV9" i="16"/>
  <c r="C8" i="18" s="1"/>
  <c r="DU9" i="16"/>
  <c r="B8" i="18" s="1"/>
  <c r="DZ7" i="16"/>
  <c r="G6" i="18" s="1"/>
  <c r="DY7" i="16"/>
  <c r="F6" i="18" s="1"/>
  <c r="DX7" i="16"/>
  <c r="E6" i="18" s="1"/>
  <c r="DW7" i="16"/>
  <c r="D6" i="18" s="1"/>
  <c r="DV7" i="16"/>
  <c r="C6" i="18" s="1"/>
  <c r="DZ5" i="16"/>
  <c r="G4" i="18" s="1"/>
  <c r="DY5" i="16"/>
  <c r="F4" i="18" s="1"/>
  <c r="DX5" i="16"/>
  <c r="E4" i="18" s="1"/>
  <c r="DW5" i="16"/>
  <c r="D4" i="18" s="1"/>
  <c r="DV5" i="16"/>
  <c r="C4" i="18" s="1"/>
  <c r="DU5" i="16"/>
  <c r="B4" i="18" s="1"/>
  <c r="DU3" i="16"/>
  <c r="B2" i="18" s="1"/>
  <c r="DV3" i="16"/>
  <c r="C2" i="18" s="1"/>
  <c r="DW3" i="16"/>
  <c r="D2" i="18" s="1"/>
  <c r="DX3" i="16"/>
  <c r="E2" i="18" s="1"/>
  <c r="DY3" i="16"/>
  <c r="F2" i="18" s="1"/>
  <c r="DZ3" i="16"/>
  <c r="G2" i="18" s="1"/>
  <c r="F3" i="17"/>
  <c r="J60" i="18" l="1"/>
  <c r="J66" i="18"/>
  <c r="J130" i="18"/>
  <c r="J90" i="18"/>
  <c r="J128" i="18"/>
  <c r="J124" i="18"/>
  <c r="J108" i="18"/>
  <c r="J118" i="18"/>
  <c r="J102" i="18"/>
  <c r="J112" i="18"/>
  <c r="J68" i="18"/>
  <c r="J96" i="18"/>
  <c r="J106" i="18"/>
  <c r="J100" i="18"/>
  <c r="J92" i="18"/>
  <c r="J94" i="18"/>
  <c r="J8" i="18"/>
  <c r="J14" i="18"/>
  <c r="J32" i="18"/>
  <c r="J38" i="18"/>
  <c r="J42" i="18"/>
  <c r="J4" i="18"/>
  <c r="J10" i="18"/>
  <c r="J34" i="18"/>
  <c r="J40" i="18"/>
  <c r="J20" i="18"/>
  <c r="J26" i="18"/>
  <c r="J52" i="18"/>
  <c r="J24" i="18"/>
  <c r="J48" i="18"/>
  <c r="J54" i="18"/>
  <c r="B222" i="16"/>
  <c r="B224" i="16" s="1"/>
  <c r="C220" i="16"/>
  <c r="A220" i="18" s="1"/>
  <c r="H220" i="18" s="1"/>
  <c r="I220" i="18" s="1"/>
  <c r="J44" i="18"/>
  <c r="F4" i="17"/>
  <c r="F5" i="17" s="1"/>
  <c r="F6" i="17" s="1"/>
  <c r="AE51" i="16"/>
  <c r="AE16" i="16"/>
  <c r="H2" i="18"/>
  <c r="J2" i="18" s="1"/>
  <c r="J3" i="18"/>
  <c r="DU7" i="16"/>
  <c r="B6" i="18" s="1"/>
  <c r="J6" i="18" s="1"/>
  <c r="E183" i="16"/>
  <c r="F183" i="16"/>
  <c r="AT237" i="5"/>
  <c r="AT227" i="5"/>
  <c r="AT217" i="5"/>
  <c r="AT207" i="5"/>
  <c r="AT197" i="5"/>
  <c r="AT187" i="5"/>
  <c r="AT177" i="5"/>
  <c r="AT167" i="5"/>
  <c r="AT232" i="5"/>
  <c r="AT231" i="5"/>
  <c r="AT230" i="5"/>
  <c r="AT229" i="5"/>
  <c r="AT228" i="5"/>
  <c r="AT222" i="5"/>
  <c r="AT221" i="5"/>
  <c r="AT220" i="5"/>
  <c r="AT219" i="5"/>
  <c r="AT218" i="5"/>
  <c r="AT212" i="5"/>
  <c r="AT211" i="5"/>
  <c r="AT210" i="5"/>
  <c r="AT209" i="5"/>
  <c r="AT208" i="5"/>
  <c r="AT202" i="5"/>
  <c r="AT201" i="5"/>
  <c r="AT200" i="5"/>
  <c r="AT199" i="5"/>
  <c r="AT198" i="5"/>
  <c r="AT192" i="5"/>
  <c r="AT191" i="5"/>
  <c r="AT190" i="5"/>
  <c r="AT189" i="5"/>
  <c r="AT188" i="5"/>
  <c r="AT182" i="5"/>
  <c r="AT181" i="5"/>
  <c r="AT180" i="5"/>
  <c r="AT179" i="5"/>
  <c r="AT178" i="5"/>
  <c r="AT172" i="5"/>
  <c r="AT171" i="5"/>
  <c r="AT170" i="5"/>
  <c r="AT169" i="5"/>
  <c r="AT168" i="5"/>
  <c r="AT162" i="5"/>
  <c r="AT161" i="5"/>
  <c r="AT160" i="5"/>
  <c r="AT159" i="5"/>
  <c r="AT158" i="5"/>
  <c r="D183" i="16"/>
  <c r="G183" i="16"/>
  <c r="B226" i="16" l="1"/>
  <c r="C224" i="16"/>
  <c r="A224" i="18" s="1"/>
  <c r="H224" i="18" s="1"/>
  <c r="I224" i="18" s="1"/>
  <c r="I2" i="18"/>
  <c r="AZ16" i="16"/>
  <c r="AV16" i="16" s="1"/>
  <c r="AR16" i="16" s="1"/>
  <c r="AZ51" i="16"/>
  <c r="AV51" i="16" s="1"/>
  <c r="D668" i="5"/>
  <c r="C682" i="5"/>
  <c r="B699" i="5"/>
  <c r="C643" i="5"/>
  <c r="B661" i="5"/>
  <c r="C681" i="5"/>
  <c r="D689" i="5"/>
  <c r="D662" i="5"/>
  <c r="E632" i="5"/>
  <c r="C707" i="5"/>
  <c r="B401" i="5"/>
  <c r="DU183" i="16"/>
  <c r="B182" i="18" s="1"/>
  <c r="DV79" i="16"/>
  <c r="C78" i="18" s="1"/>
  <c r="E638" i="5"/>
  <c r="E634" i="5"/>
  <c r="D638" i="5"/>
  <c r="C638" i="5"/>
  <c r="B634" i="5"/>
  <c r="C634" i="5"/>
  <c r="B638" i="5"/>
  <c r="D634" i="5"/>
  <c r="B641" i="5"/>
  <c r="D641" i="5"/>
  <c r="E641" i="5"/>
  <c r="C641" i="5"/>
  <c r="D647" i="5"/>
  <c r="C649" i="5"/>
  <c r="D645" i="5"/>
  <c r="E649" i="5"/>
  <c r="B645" i="5"/>
  <c r="B649" i="5"/>
  <c r="C645" i="5"/>
  <c r="D649" i="5"/>
  <c r="E645" i="5"/>
  <c r="D652" i="5"/>
  <c r="B652" i="5"/>
  <c r="C652" i="5"/>
  <c r="E652" i="5"/>
  <c r="E658" i="5"/>
  <c r="D654" i="5"/>
  <c r="C658" i="5"/>
  <c r="B654" i="5"/>
  <c r="E654" i="5"/>
  <c r="B658" i="5"/>
  <c r="D658" i="5"/>
  <c r="C654" i="5"/>
  <c r="E663" i="5"/>
  <c r="E669" i="5"/>
  <c r="B665" i="5"/>
  <c r="C669" i="5"/>
  <c r="D665" i="5"/>
  <c r="E665" i="5"/>
  <c r="D669" i="5"/>
  <c r="B669" i="5"/>
  <c r="C665" i="5"/>
  <c r="E672" i="5"/>
  <c r="C672" i="5"/>
  <c r="D672" i="5"/>
  <c r="B672" i="5"/>
  <c r="E678" i="5"/>
  <c r="B674" i="5"/>
  <c r="C678" i="5"/>
  <c r="D674" i="5"/>
  <c r="E674" i="5"/>
  <c r="D678" i="5"/>
  <c r="C674" i="5"/>
  <c r="B678" i="5"/>
  <c r="B687" i="5"/>
  <c r="B683" i="5"/>
  <c r="D687" i="5"/>
  <c r="D683" i="5"/>
  <c r="E683" i="5"/>
  <c r="E687" i="5"/>
  <c r="C683" i="5"/>
  <c r="C687" i="5"/>
  <c r="D692" i="5"/>
  <c r="D698" i="5"/>
  <c r="D694" i="5"/>
  <c r="C698" i="5"/>
  <c r="C694" i="5"/>
  <c r="B698" i="5"/>
  <c r="B694" i="5"/>
  <c r="E698" i="5"/>
  <c r="E694" i="5"/>
  <c r="B701" i="5"/>
  <c r="E701" i="5"/>
  <c r="D701" i="5"/>
  <c r="C701" i="5"/>
  <c r="E709" i="5"/>
  <c r="E705" i="5"/>
  <c r="D709" i="5"/>
  <c r="D705" i="5"/>
  <c r="C709" i="5"/>
  <c r="C705" i="5"/>
  <c r="B705" i="5"/>
  <c r="B709" i="5"/>
  <c r="E631" i="5"/>
  <c r="C631" i="5"/>
  <c r="D631" i="5"/>
  <c r="B631" i="5"/>
  <c r="E637" i="5"/>
  <c r="E633" i="5"/>
  <c r="C637" i="5"/>
  <c r="D633" i="5"/>
  <c r="B637" i="5"/>
  <c r="C633" i="5"/>
  <c r="D637" i="5"/>
  <c r="B633" i="5"/>
  <c r="D639" i="5"/>
  <c r="E635" i="5"/>
  <c r="B635" i="5"/>
  <c r="E639" i="5"/>
  <c r="C639" i="5"/>
  <c r="D635" i="5"/>
  <c r="B639" i="5"/>
  <c r="C635" i="5"/>
  <c r="D648" i="5"/>
  <c r="D644" i="5"/>
  <c r="B648" i="5"/>
  <c r="B644" i="5"/>
  <c r="E648" i="5"/>
  <c r="E644" i="5"/>
  <c r="C644" i="5"/>
  <c r="C648" i="5"/>
  <c r="E651" i="5"/>
  <c r="D657" i="5"/>
  <c r="D653" i="5"/>
  <c r="B657" i="5"/>
  <c r="B653" i="5"/>
  <c r="C653" i="5"/>
  <c r="E657" i="5"/>
  <c r="E653" i="5"/>
  <c r="C657" i="5"/>
  <c r="C659" i="5"/>
  <c r="D655" i="5"/>
  <c r="E659" i="5"/>
  <c r="B655" i="5"/>
  <c r="C655" i="5"/>
  <c r="D659" i="5"/>
  <c r="E655" i="5"/>
  <c r="B659" i="5"/>
  <c r="E671" i="5"/>
  <c r="C671" i="5"/>
  <c r="D671" i="5"/>
  <c r="B671" i="5"/>
  <c r="B677" i="5"/>
  <c r="B673" i="5"/>
  <c r="D677" i="5"/>
  <c r="D673" i="5"/>
  <c r="E677" i="5"/>
  <c r="E673" i="5"/>
  <c r="C673" i="5"/>
  <c r="C677" i="5"/>
  <c r="E679" i="5"/>
  <c r="D688" i="5"/>
  <c r="B684" i="5"/>
  <c r="B688" i="5"/>
  <c r="D684" i="5"/>
  <c r="C688" i="5"/>
  <c r="E684" i="5"/>
  <c r="E688" i="5"/>
  <c r="C684" i="5"/>
  <c r="D691" i="5"/>
  <c r="B691" i="5"/>
  <c r="C691" i="5"/>
  <c r="E691" i="5"/>
  <c r="B697" i="5"/>
  <c r="E702" i="5"/>
  <c r="D702" i="5"/>
  <c r="C702" i="5"/>
  <c r="B702" i="5"/>
  <c r="E708" i="5"/>
  <c r="E704" i="5"/>
  <c r="D708" i="5"/>
  <c r="D704" i="5"/>
  <c r="C708" i="5"/>
  <c r="C704" i="5"/>
  <c r="B708" i="5"/>
  <c r="B704" i="5"/>
  <c r="A202" i="16"/>
  <c r="A212" i="16" s="1"/>
  <c r="A222" i="16" s="1"/>
  <c r="A232" i="16" s="1"/>
  <c r="A242" i="16" s="1"/>
  <c r="A252" i="16" s="1"/>
  <c r="A262" i="16" s="1"/>
  <c r="A272" i="16" s="1"/>
  <c r="A282" i="16" s="1"/>
  <c r="A292" i="16" s="1"/>
  <c r="A302" i="16" s="1"/>
  <c r="A312" i="16" s="1"/>
  <c r="A322" i="16" s="1"/>
  <c r="A332" i="16" s="1"/>
  <c r="A342" i="16" s="1"/>
  <c r="A352" i="16" s="1"/>
  <c r="A362" i="16" s="1"/>
  <c r="A372" i="16" s="1"/>
  <c r="A382" i="16" s="1"/>
  <c r="A392" i="16" s="1"/>
  <c r="A402" i="16" s="1"/>
  <c r="A412" i="16" s="1"/>
  <c r="C190" i="16"/>
  <c r="A190" i="18" s="1"/>
  <c r="H190" i="18" s="1"/>
  <c r="I190" i="18" s="1"/>
  <c r="C188" i="16"/>
  <c r="A188" i="18" s="1"/>
  <c r="H188" i="18" s="1"/>
  <c r="I188" i="18" s="1"/>
  <c r="C186" i="16"/>
  <c r="A186" i="18" s="1"/>
  <c r="H186" i="18" s="1"/>
  <c r="I186" i="18" s="1"/>
  <c r="C184" i="16"/>
  <c r="A184" i="18" s="1"/>
  <c r="H184" i="18" s="1"/>
  <c r="I184" i="18" s="1"/>
  <c r="C182" i="16"/>
  <c r="A182" i="18" s="1"/>
  <c r="H182" i="18" s="1"/>
  <c r="I182" i="18" s="1"/>
  <c r="B228" i="16" l="1"/>
  <c r="C226" i="16"/>
  <c r="A226" i="18" s="1"/>
  <c r="H226" i="18" s="1"/>
  <c r="I226" i="18" s="1"/>
  <c r="BP16" i="16"/>
  <c r="BO16" i="16" s="1"/>
  <c r="AN16" i="16"/>
  <c r="AJ16" i="16" s="1"/>
  <c r="BX51" i="16"/>
  <c r="AA51" i="16" s="1"/>
  <c r="BT16" i="16"/>
  <c r="BS16" i="16" s="1"/>
  <c r="BT51" i="16"/>
  <c r="BS51" i="16" s="1"/>
  <c r="BR51" i="16" s="1"/>
  <c r="BQ51" i="16" s="1"/>
  <c r="AR51" i="16"/>
  <c r="BX16" i="16"/>
  <c r="Q17" i="16" s="1"/>
  <c r="D642" i="5"/>
  <c r="C689" i="5"/>
  <c r="D695" i="5"/>
  <c r="E675" i="5"/>
  <c r="B662" i="5"/>
  <c r="E703" i="5"/>
  <c r="E681" i="5"/>
  <c r="E647" i="5"/>
  <c r="D693" i="5"/>
  <c r="E664" i="5"/>
  <c r="B663" i="5"/>
  <c r="D632" i="5"/>
  <c r="D703" i="5"/>
  <c r="B707" i="5"/>
  <c r="D707" i="5"/>
  <c r="B703" i="5"/>
  <c r="D663" i="5"/>
  <c r="C667" i="5"/>
  <c r="D667" i="5"/>
  <c r="C663" i="5"/>
  <c r="C693" i="5"/>
  <c r="E693" i="5"/>
  <c r="C697" i="5"/>
  <c r="E697" i="5"/>
  <c r="D651" i="5"/>
  <c r="B651" i="5"/>
  <c r="C661" i="5"/>
  <c r="E661" i="5"/>
  <c r="D664" i="5"/>
  <c r="C664" i="5"/>
  <c r="B668" i="5"/>
  <c r="E668" i="5"/>
  <c r="B667" i="5"/>
  <c r="E692" i="5"/>
  <c r="B692" i="5"/>
  <c r="C632" i="5"/>
  <c r="B632" i="5"/>
  <c r="D675" i="5"/>
  <c r="B679" i="5"/>
  <c r="C679" i="5"/>
  <c r="C675" i="5"/>
  <c r="E662" i="5"/>
  <c r="C662" i="5"/>
  <c r="D685" i="5"/>
  <c r="E689" i="5"/>
  <c r="B689" i="5"/>
  <c r="C685" i="5"/>
  <c r="D681" i="5"/>
  <c r="B681" i="5"/>
  <c r="B643" i="5"/>
  <c r="C647" i="5"/>
  <c r="B647" i="5"/>
  <c r="E643" i="5"/>
  <c r="C695" i="5"/>
  <c r="E695" i="5"/>
  <c r="C699" i="5"/>
  <c r="E699" i="5"/>
  <c r="D682" i="5"/>
  <c r="B682" i="5"/>
  <c r="E642" i="5"/>
  <c r="C642" i="5"/>
  <c r="D699" i="5"/>
  <c r="D697" i="5"/>
  <c r="D679" i="5"/>
  <c r="C668" i="5"/>
  <c r="B642" i="5"/>
  <c r="E707" i="5"/>
  <c r="E685" i="5"/>
  <c r="B695" i="5"/>
  <c r="B693" i="5"/>
  <c r="E682" i="5"/>
  <c r="B675" i="5"/>
  <c r="B664" i="5"/>
  <c r="C651" i="5"/>
  <c r="C703" i="5"/>
  <c r="C692" i="5"/>
  <c r="B685" i="5"/>
  <c r="E667" i="5"/>
  <c r="D661" i="5"/>
  <c r="D643" i="5"/>
  <c r="C401" i="5"/>
  <c r="B411" i="5"/>
  <c r="I401" i="5" l="1"/>
  <c r="AE345" i="16" s="1"/>
  <c r="W401" i="5"/>
  <c r="AE348" i="16" s="1"/>
  <c r="B35" i="25"/>
  <c r="B34" i="25"/>
  <c r="K401" i="5"/>
  <c r="O347" i="16" s="1"/>
  <c r="B230" i="16"/>
  <c r="C228" i="16"/>
  <c r="A228" i="18" s="1"/>
  <c r="H228" i="18" s="1"/>
  <c r="I228" i="18" s="1"/>
  <c r="BW51" i="16"/>
  <c r="BV51" i="16" s="1"/>
  <c r="Y51" i="16" s="1"/>
  <c r="BW16" i="16"/>
  <c r="P17" i="16" s="1"/>
  <c r="AF16" i="16"/>
  <c r="BD16" i="16" s="1"/>
  <c r="BC16" i="16" s="1"/>
  <c r="BN16" i="16"/>
  <c r="BM16" i="16" s="1"/>
  <c r="BR16" i="16"/>
  <c r="BQ16" i="16" s="1"/>
  <c r="BP51" i="16"/>
  <c r="BO51" i="16" s="1"/>
  <c r="BH16" i="16"/>
  <c r="BG16" i="16" s="1"/>
  <c r="BF16" i="16" s="1"/>
  <c r="BE16" i="16" s="1"/>
  <c r="BL16" i="16"/>
  <c r="BK16" i="16" s="1"/>
  <c r="BJ16" i="16" s="1"/>
  <c r="BI16" i="16" s="1"/>
  <c r="AN51" i="16"/>
  <c r="AR401" i="5"/>
  <c r="G170" i="11"/>
  <c r="T401" i="5"/>
  <c r="AE346" i="16" s="1"/>
  <c r="G401" i="5"/>
  <c r="AE343" i="16" s="1"/>
  <c r="AJ401" i="5"/>
  <c r="U401" i="5"/>
  <c r="AE347" i="16" s="1"/>
  <c r="M401" i="5"/>
  <c r="L401" i="5"/>
  <c r="AE349" i="16" s="1"/>
  <c r="J401" i="5"/>
  <c r="D401" i="5"/>
  <c r="F401" i="5"/>
  <c r="AE342" i="16" s="1"/>
  <c r="H401" i="5"/>
  <c r="AE344" i="16" s="1"/>
  <c r="S401" i="5"/>
  <c r="E347" i="16" s="1"/>
  <c r="D347" i="16" s="1"/>
  <c r="DU347" i="16" s="1"/>
  <c r="B346" i="18" s="1"/>
  <c r="E401" i="5"/>
  <c r="C411" i="5"/>
  <c r="B421" i="5"/>
  <c r="I7" i="3"/>
  <c r="B6" i="9" s="1"/>
  <c r="I411" i="5" l="1"/>
  <c r="AE355" i="16" s="1"/>
  <c r="W411" i="5"/>
  <c r="AE358" i="16" s="1"/>
  <c r="B36" i="25"/>
  <c r="B37" i="25"/>
  <c r="AZ345" i="16"/>
  <c r="AV345" i="16" s="1"/>
  <c r="AZ347" i="16"/>
  <c r="AZ343" i="16"/>
  <c r="AZ348" i="16"/>
  <c r="P343" i="16"/>
  <c r="L343" i="16"/>
  <c r="R343" i="16"/>
  <c r="N343" i="16"/>
  <c r="S343" i="16"/>
  <c r="Q343" i="16"/>
  <c r="O343" i="16"/>
  <c r="M343" i="16"/>
  <c r="X343" i="16"/>
  <c r="T343" i="16"/>
  <c r="Z343" i="16"/>
  <c r="V343" i="16"/>
  <c r="AA343" i="16"/>
  <c r="Y343" i="16"/>
  <c r="W343" i="16"/>
  <c r="U343" i="16"/>
  <c r="AZ344" i="16"/>
  <c r="AZ349" i="16"/>
  <c r="AV349" i="16" s="1"/>
  <c r="K411" i="5"/>
  <c r="O357" i="16" s="1"/>
  <c r="J347" i="16"/>
  <c r="I347" i="16" s="1"/>
  <c r="AZ346" i="16"/>
  <c r="B232" i="16"/>
  <c r="B234" i="16" s="1"/>
  <c r="C230" i="16"/>
  <c r="A230" i="18" s="1"/>
  <c r="H230" i="18" s="1"/>
  <c r="I230" i="18" s="1"/>
  <c r="Z51" i="16"/>
  <c r="CD51" i="16" s="1"/>
  <c r="BV16" i="16"/>
  <c r="O17" i="16" s="1"/>
  <c r="BN51" i="16"/>
  <c r="BM51" i="16" s="1"/>
  <c r="BB16" i="16"/>
  <c r="BA16" i="16" s="1"/>
  <c r="AJ51" i="16"/>
  <c r="AF51" i="16" s="1"/>
  <c r="BL51" i="16"/>
  <c r="BK51" i="16" s="1"/>
  <c r="BU51" i="16"/>
  <c r="L181" i="11"/>
  <c r="H172" i="11"/>
  <c r="M181" i="11"/>
  <c r="H181" i="11"/>
  <c r="J181" i="11"/>
  <c r="K181" i="11"/>
  <c r="O401" i="5"/>
  <c r="N401" i="5"/>
  <c r="C640" i="5" s="1"/>
  <c r="D411" i="5"/>
  <c r="G180" i="11"/>
  <c r="AR411" i="5"/>
  <c r="G411" i="5"/>
  <c r="AE353" i="16" s="1"/>
  <c r="T411" i="5"/>
  <c r="AE356" i="16" s="1"/>
  <c r="AZ342" i="16"/>
  <c r="AV342" i="16" s="1"/>
  <c r="F173" i="11"/>
  <c r="F181" i="11"/>
  <c r="F184" i="11"/>
  <c r="F172" i="11"/>
  <c r="AL401" i="5"/>
  <c r="AM401" i="5"/>
  <c r="J411" i="5"/>
  <c r="P401" i="5"/>
  <c r="E411" i="5"/>
  <c r="AK401" i="5"/>
  <c r="U411" i="5"/>
  <c r="AE357" i="16" s="1"/>
  <c r="L411" i="5"/>
  <c r="AE359" i="16" s="1"/>
  <c r="F411" i="5"/>
  <c r="AE352" i="16" s="1"/>
  <c r="M411" i="5"/>
  <c r="AI401" i="5"/>
  <c r="H411" i="5"/>
  <c r="AE354" i="16" s="1"/>
  <c r="S411" i="5"/>
  <c r="E357" i="16" s="1"/>
  <c r="D357" i="16" s="1"/>
  <c r="DU357" i="16" s="1"/>
  <c r="B356" i="18" s="1"/>
  <c r="C421" i="5"/>
  <c r="B431" i="5"/>
  <c r="DV17" i="16"/>
  <c r="C16" i="18" s="1"/>
  <c r="B11" i="11"/>
  <c r="DZ51" i="16" l="1"/>
  <c r="G50" i="18" s="1"/>
  <c r="J50" i="18" s="1"/>
  <c r="I421" i="5"/>
  <c r="AE365" i="16" s="1"/>
  <c r="W421" i="5"/>
  <c r="AE368" i="16" s="1"/>
  <c r="B38" i="25"/>
  <c r="B39" i="25"/>
  <c r="DV347" i="16"/>
  <c r="C346" i="18" s="1"/>
  <c r="N347" i="16"/>
  <c r="DW347" i="16" s="1"/>
  <c r="D346" i="18" s="1"/>
  <c r="AZ359" i="16"/>
  <c r="BX344" i="16"/>
  <c r="Q345" i="16" s="1"/>
  <c r="DZ343" i="16"/>
  <c r="G342" i="18" s="1"/>
  <c r="DX343" i="16"/>
  <c r="E342" i="18" s="1"/>
  <c r="BX348" i="16"/>
  <c r="K349" i="16" s="1"/>
  <c r="AV343" i="16"/>
  <c r="BX343" i="16"/>
  <c r="W345" i="16" s="1"/>
  <c r="AV347" i="16"/>
  <c r="AR347" i="16" s="1"/>
  <c r="BX347" i="16"/>
  <c r="Q349" i="16" s="1"/>
  <c r="AZ357" i="16"/>
  <c r="AZ356" i="16"/>
  <c r="Z353" i="16"/>
  <c r="V353" i="16"/>
  <c r="Y353" i="16"/>
  <c r="U353" i="16"/>
  <c r="X353" i="16"/>
  <c r="T353" i="16"/>
  <c r="AA353" i="16"/>
  <c r="W353" i="16"/>
  <c r="AZ355" i="16"/>
  <c r="AZ353" i="16"/>
  <c r="AV346" i="16"/>
  <c r="BX346" i="16"/>
  <c r="W349" i="16" s="1"/>
  <c r="AZ358" i="16"/>
  <c r="AR349" i="16"/>
  <c r="BT349" i="16"/>
  <c r="BS349" i="16" s="1"/>
  <c r="BR349" i="16" s="1"/>
  <c r="AR345" i="16"/>
  <c r="BT345" i="16"/>
  <c r="G345" i="16" s="1"/>
  <c r="AZ354" i="16"/>
  <c r="AV354" i="16" s="1"/>
  <c r="K421" i="5"/>
  <c r="O367" i="16" s="1"/>
  <c r="J357" i="16"/>
  <c r="I357" i="16" s="1"/>
  <c r="R353" i="16"/>
  <c r="N353" i="16"/>
  <c r="P353" i="16"/>
  <c r="L353" i="16"/>
  <c r="Q353" i="16"/>
  <c r="O353" i="16"/>
  <c r="M353" i="16"/>
  <c r="S353" i="16"/>
  <c r="BX349" i="16"/>
  <c r="K351" i="16" s="1"/>
  <c r="AV344" i="16"/>
  <c r="AR344" i="16" s="1"/>
  <c r="DY343" i="16"/>
  <c r="F342" i="18" s="1"/>
  <c r="DW343" i="16"/>
  <c r="D342" i="18" s="1"/>
  <c r="AV348" i="16"/>
  <c r="BX345" i="16"/>
  <c r="K345" i="16" s="1"/>
  <c r="B236" i="16"/>
  <c r="C234" i="16"/>
  <c r="A234" i="18" s="1"/>
  <c r="H234" i="18" s="1"/>
  <c r="I234" i="18" s="1"/>
  <c r="BJ51" i="16"/>
  <c r="BI51" i="16" s="1"/>
  <c r="BU16" i="16"/>
  <c r="BD51" i="16"/>
  <c r="BC51" i="16" s="1"/>
  <c r="BH51" i="16"/>
  <c r="BG51" i="16" s="1"/>
  <c r="AL411" i="5"/>
  <c r="AO411" i="5" s="1"/>
  <c r="AE361" i="16" s="1"/>
  <c r="J191" i="11"/>
  <c r="K191" i="11"/>
  <c r="L191" i="11"/>
  <c r="H182" i="11"/>
  <c r="M191" i="11"/>
  <c r="AO401" i="5"/>
  <c r="AE351" i="16" s="1"/>
  <c r="N411" i="5"/>
  <c r="D650" i="5" s="1"/>
  <c r="BT342" i="16"/>
  <c r="BS342" i="16" s="1"/>
  <c r="AR342" i="16"/>
  <c r="AZ352" i="16"/>
  <c r="G190" i="11"/>
  <c r="AR421" i="5"/>
  <c r="T421" i="5"/>
  <c r="AE366" i="16" s="1"/>
  <c r="G421" i="5"/>
  <c r="AE363" i="16" s="1"/>
  <c r="BX342" i="16"/>
  <c r="AA345" i="16" s="1"/>
  <c r="F182" i="11"/>
  <c r="F194" i="11"/>
  <c r="F191" i="11"/>
  <c r="F183" i="11"/>
  <c r="Q401" i="5"/>
  <c r="AM411" i="5"/>
  <c r="AP401" i="5"/>
  <c r="BZ351" i="16" s="1"/>
  <c r="AJ411" i="5"/>
  <c r="F421" i="5"/>
  <c r="AE362" i="16" s="1"/>
  <c r="AK411" i="5"/>
  <c r="E640" i="5"/>
  <c r="AI411" i="5"/>
  <c r="B640" i="5"/>
  <c r="D640" i="5"/>
  <c r="M421" i="5"/>
  <c r="O411" i="5"/>
  <c r="H191" i="11" s="1"/>
  <c r="AJ421" i="5"/>
  <c r="D421" i="5"/>
  <c r="E421" i="5"/>
  <c r="J421" i="5"/>
  <c r="U421" i="5"/>
  <c r="AE367" i="16" s="1"/>
  <c r="H421" i="5"/>
  <c r="AE364" i="16" s="1"/>
  <c r="S421" i="5"/>
  <c r="E367" i="16" s="1"/>
  <c r="D367" i="16" s="1"/>
  <c r="DU367" i="16" s="1"/>
  <c r="B366" i="18" s="1"/>
  <c r="L421" i="5"/>
  <c r="AE369" i="16" s="1"/>
  <c r="C431" i="5"/>
  <c r="B441" i="5"/>
  <c r="I32" i="3"/>
  <c r="I431" i="5" l="1"/>
  <c r="AE375" i="16" s="1"/>
  <c r="W431" i="5"/>
  <c r="AE378" i="16" s="1"/>
  <c r="B40" i="25"/>
  <c r="B41" i="25"/>
  <c r="DV357" i="16"/>
  <c r="C356" i="18" s="1"/>
  <c r="N357" i="16"/>
  <c r="DW357" i="16" s="1"/>
  <c r="D356" i="18" s="1"/>
  <c r="BW343" i="16"/>
  <c r="V345" i="16" s="1"/>
  <c r="BS345" i="16"/>
  <c r="F345" i="16" s="1"/>
  <c r="DW353" i="16"/>
  <c r="D352" i="18" s="1"/>
  <c r="BW349" i="16"/>
  <c r="J351" i="16" s="1"/>
  <c r="AN344" i="16"/>
  <c r="AJ344" i="16" s="1"/>
  <c r="BW345" i="16"/>
  <c r="J345" i="16" s="1"/>
  <c r="AZ367" i="16"/>
  <c r="AV367" i="16" s="1"/>
  <c r="BP347" i="16"/>
  <c r="BO347" i="16" s="1"/>
  <c r="BN347" i="16" s="1"/>
  <c r="BM347" i="16" s="1"/>
  <c r="BT354" i="16"/>
  <c r="BS354" i="16" s="1"/>
  <c r="BR354" i="16" s="1"/>
  <c r="BQ354" i="16" s="1"/>
  <c r="AV358" i="16"/>
  <c r="AR358" i="16" s="1"/>
  <c r="BX358" i="16"/>
  <c r="K359" i="16" s="1"/>
  <c r="AV353" i="16"/>
  <c r="BX353" i="16"/>
  <c r="BT343" i="16"/>
  <c r="BS343" i="16" s="1"/>
  <c r="BR343" i="16" s="1"/>
  <c r="BQ343" i="16" s="1"/>
  <c r="BX359" i="16"/>
  <c r="K361" i="16" s="1"/>
  <c r="AZ369" i="16"/>
  <c r="AR343" i="16"/>
  <c r="BT344" i="16"/>
  <c r="BS344" i="16" s="1"/>
  <c r="DX353" i="16"/>
  <c r="E352" i="18" s="1"/>
  <c r="BX354" i="16"/>
  <c r="Q355" i="16" s="1"/>
  <c r="BP349" i="16"/>
  <c r="BO349" i="16" s="1"/>
  <c r="BN349" i="16" s="1"/>
  <c r="BM349" i="16" s="1"/>
  <c r="BT346" i="16"/>
  <c r="BS346" i="16" s="1"/>
  <c r="BW347" i="16"/>
  <c r="BW344" i="16"/>
  <c r="AR346" i="16"/>
  <c r="AN346" i="16" s="1"/>
  <c r="AR348" i="16"/>
  <c r="BT348" i="16"/>
  <c r="AZ365" i="16"/>
  <c r="BP345" i="16"/>
  <c r="BO345" i="16" s="1"/>
  <c r="BP344" i="16"/>
  <c r="BO344" i="16" s="1"/>
  <c r="BN344" i="16" s="1"/>
  <c r="DY353" i="16"/>
  <c r="F352" i="18" s="1"/>
  <c r="AV357" i="16"/>
  <c r="BX357" i="16"/>
  <c r="Q359" i="16" s="1"/>
  <c r="BW348" i="16"/>
  <c r="J349" i="16" s="1"/>
  <c r="AN345" i="16"/>
  <c r="K431" i="5"/>
  <c r="O377" i="16" s="1"/>
  <c r="P363" i="16"/>
  <c r="L363" i="16"/>
  <c r="S363" i="16"/>
  <c r="O363" i="16"/>
  <c r="R363" i="16"/>
  <c r="N363" i="16"/>
  <c r="Q363" i="16"/>
  <c r="M363" i="16"/>
  <c r="J367" i="16"/>
  <c r="I367" i="16" s="1"/>
  <c r="AZ363" i="16"/>
  <c r="AV363" i="16" s="1"/>
  <c r="AZ364" i="16"/>
  <c r="AV364" i="16" s="1"/>
  <c r="X363" i="16"/>
  <c r="T363" i="16"/>
  <c r="AA363" i="16"/>
  <c r="W363" i="16"/>
  <c r="Z363" i="16"/>
  <c r="V363" i="16"/>
  <c r="Y363" i="16"/>
  <c r="U363" i="16"/>
  <c r="AZ366" i="16"/>
  <c r="AZ368" i="16"/>
  <c r="AV368" i="16" s="1"/>
  <c r="AR354" i="16"/>
  <c r="BP354" i="16" s="1"/>
  <c r="BO354" i="16" s="1"/>
  <c r="BN354" i="16" s="1"/>
  <c r="BM354" i="16" s="1"/>
  <c r="AN347" i="16"/>
  <c r="BQ349" i="16"/>
  <c r="BW346" i="16"/>
  <c r="V349" i="16" s="1"/>
  <c r="AV355" i="16"/>
  <c r="BX355" i="16"/>
  <c r="K355" i="16" s="1"/>
  <c r="DZ353" i="16"/>
  <c r="G352" i="18" s="1"/>
  <c r="AV356" i="16"/>
  <c r="BX356" i="16"/>
  <c r="W359" i="16" s="1"/>
  <c r="BT347" i="16"/>
  <c r="BS347" i="16" s="1"/>
  <c r="AV359" i="16"/>
  <c r="AR359" i="16" s="1"/>
  <c r="AN349" i="16"/>
  <c r="BL349" i="16" s="1"/>
  <c r="BK349" i="16" s="1"/>
  <c r="BJ349" i="16" s="1"/>
  <c r="BI349" i="16" s="1"/>
  <c r="B238" i="16"/>
  <c r="C236" i="16"/>
  <c r="A236" i="18" s="1"/>
  <c r="H236" i="18" s="1"/>
  <c r="I236" i="18" s="1"/>
  <c r="CU351" i="16"/>
  <c r="CQ351" i="16" s="1"/>
  <c r="AZ361" i="16"/>
  <c r="AV361" i="16" s="1"/>
  <c r="AZ351" i="16"/>
  <c r="AV351" i="16" s="1"/>
  <c r="BF51" i="16"/>
  <c r="BE51" i="16" s="1"/>
  <c r="BB51" i="16"/>
  <c r="BA51" i="16" s="1"/>
  <c r="J201" i="11"/>
  <c r="K201" i="11"/>
  <c r="L201" i="11"/>
  <c r="H192" i="11"/>
  <c r="M201" i="11"/>
  <c r="B650" i="5"/>
  <c r="C650" i="5"/>
  <c r="E650" i="5"/>
  <c r="N421" i="5"/>
  <c r="Q411" i="5"/>
  <c r="BW342" i="16"/>
  <c r="Z345" i="16" s="1"/>
  <c r="BR342" i="16"/>
  <c r="BQ342" i="16" s="1"/>
  <c r="U431" i="5"/>
  <c r="AE377" i="16" s="1"/>
  <c r="G200" i="11"/>
  <c r="AR431" i="5"/>
  <c r="G431" i="5"/>
  <c r="AE373" i="16" s="1"/>
  <c r="T431" i="5"/>
  <c r="AE376" i="16" s="1"/>
  <c r="AN342" i="16"/>
  <c r="BP342" i="16"/>
  <c r="BO342" i="16" s="1"/>
  <c r="BN342" i="16" s="1"/>
  <c r="BM342" i="16" s="1"/>
  <c r="F192" i="11"/>
  <c r="F204" i="11"/>
  <c r="F193" i="11"/>
  <c r="F201" i="11"/>
  <c r="AZ362" i="16"/>
  <c r="AV362" i="16" s="1"/>
  <c r="AV352" i="16"/>
  <c r="BX352" i="16"/>
  <c r="AA355" i="16" s="1"/>
  <c r="AP411" i="5"/>
  <c r="BZ361" i="16" s="1"/>
  <c r="AL421" i="5"/>
  <c r="AM421" i="5"/>
  <c r="J431" i="5"/>
  <c r="F431" i="5"/>
  <c r="AE372" i="16" s="1"/>
  <c r="O421" i="5"/>
  <c r="H201" i="11" s="1"/>
  <c r="P411" i="5"/>
  <c r="H431" i="5"/>
  <c r="AE374" i="16" s="1"/>
  <c r="S431" i="5"/>
  <c r="E377" i="16" s="1"/>
  <c r="D377" i="16" s="1"/>
  <c r="DU377" i="16" s="1"/>
  <c r="B376" i="18" s="1"/>
  <c r="AK421" i="5"/>
  <c r="AI421" i="5"/>
  <c r="M431" i="5"/>
  <c r="E431" i="5"/>
  <c r="D431" i="5"/>
  <c r="L431" i="5"/>
  <c r="AE379" i="16" s="1"/>
  <c r="D660" i="5"/>
  <c r="C441" i="5"/>
  <c r="B451" i="5"/>
  <c r="DV37" i="16"/>
  <c r="C36" i="18" s="1"/>
  <c r="DX85" i="16"/>
  <c r="E84" i="18" s="1"/>
  <c r="J84" i="18" s="1"/>
  <c r="I441" i="5" l="1"/>
  <c r="AE385" i="16" s="1"/>
  <c r="W441" i="5"/>
  <c r="AE388" i="16" s="1"/>
  <c r="B43" i="25"/>
  <c r="B42" i="25"/>
  <c r="DV367" i="16"/>
  <c r="C366" i="18" s="1"/>
  <c r="N367" i="16"/>
  <c r="DW367" i="16" s="1"/>
  <c r="D366" i="18" s="1"/>
  <c r="BR345" i="16"/>
  <c r="E345" i="16" s="1"/>
  <c r="BV348" i="16"/>
  <c r="I349" i="16" s="1"/>
  <c r="BV345" i="16"/>
  <c r="I345" i="16" s="1"/>
  <c r="BV343" i="16"/>
  <c r="U345" i="16" s="1"/>
  <c r="BL344" i="16"/>
  <c r="BK344" i="16" s="1"/>
  <c r="BV349" i="16"/>
  <c r="I351" i="16" s="1"/>
  <c r="AF344" i="16"/>
  <c r="BD344" i="16" s="1"/>
  <c r="BC344" i="16" s="1"/>
  <c r="DX363" i="16"/>
  <c r="E362" i="18" s="1"/>
  <c r="AN354" i="16"/>
  <c r="BL354" i="16" s="1"/>
  <c r="BK354" i="16" s="1"/>
  <c r="BJ354" i="16" s="1"/>
  <c r="BI354" i="16" s="1"/>
  <c r="BR346" i="16"/>
  <c r="BQ346" i="16" s="1"/>
  <c r="BW354" i="16"/>
  <c r="P355" i="16" s="1"/>
  <c r="DX355" i="16" s="1"/>
  <c r="E354" i="18" s="1"/>
  <c r="BM344" i="16"/>
  <c r="BN345" i="16"/>
  <c r="BM345" i="16" s="1"/>
  <c r="BP359" i="16"/>
  <c r="BO359" i="16" s="1"/>
  <c r="AN359" i="16"/>
  <c r="AJ359" i="16" s="1"/>
  <c r="AF359" i="16" s="1"/>
  <c r="BT363" i="16"/>
  <c r="BS363" i="16" s="1"/>
  <c r="BR363" i="16" s="1"/>
  <c r="AR363" i="16"/>
  <c r="AN363" i="16" s="1"/>
  <c r="AJ363" i="16" s="1"/>
  <c r="AZ379" i="16"/>
  <c r="AV379" i="16" s="1"/>
  <c r="AZ376" i="16"/>
  <c r="AV376" i="16" s="1"/>
  <c r="AZ377" i="16"/>
  <c r="BT368" i="16"/>
  <c r="G369" i="16" s="1"/>
  <c r="BT364" i="16"/>
  <c r="BS364" i="16" s="1"/>
  <c r="BR364" i="16" s="1"/>
  <c r="AJ345" i="16"/>
  <c r="BL345" i="16"/>
  <c r="BK345" i="16" s="1"/>
  <c r="BJ345" i="16" s="1"/>
  <c r="BI345" i="16" s="1"/>
  <c r="AV369" i="16"/>
  <c r="BX369" i="16"/>
  <c r="K371" i="16" s="1"/>
  <c r="AR353" i="16"/>
  <c r="BT353" i="16"/>
  <c r="BS353" i="16" s="1"/>
  <c r="AR367" i="16"/>
  <c r="BT367" i="16"/>
  <c r="BS367" i="16" s="1"/>
  <c r="Z373" i="16"/>
  <c r="V373" i="16"/>
  <c r="Y373" i="16"/>
  <c r="U373" i="16"/>
  <c r="X373" i="16"/>
  <c r="T373" i="16"/>
  <c r="AA373" i="16"/>
  <c r="W373" i="16"/>
  <c r="AZ373" i="16"/>
  <c r="AR356" i="16"/>
  <c r="BT356" i="16"/>
  <c r="BW355" i="16"/>
  <c r="AN353" i="16"/>
  <c r="AJ347" i="16"/>
  <c r="AF347" i="16" s="1"/>
  <c r="BL347" i="16"/>
  <c r="BK347" i="16" s="1"/>
  <c r="BX368" i="16"/>
  <c r="K369" i="16" s="1"/>
  <c r="BX364" i="16"/>
  <c r="Q365" i="16" s="1"/>
  <c r="AZ378" i="16"/>
  <c r="AV378" i="16" s="1"/>
  <c r="AR378" i="16" s="1"/>
  <c r="BW357" i="16"/>
  <c r="AV365" i="16"/>
  <c r="BX365" i="16"/>
  <c r="BS348" i="16"/>
  <c r="G349" i="16"/>
  <c r="P345" i="16"/>
  <c r="DX345" i="16" s="1"/>
  <c r="E344" i="18" s="1"/>
  <c r="BV344" i="16"/>
  <c r="BR344" i="16"/>
  <c r="BQ344" i="16" s="1"/>
  <c r="BH344" i="16"/>
  <c r="BG344" i="16" s="1"/>
  <c r="BT358" i="16"/>
  <c r="G359" i="16" s="1"/>
  <c r="BX367" i="16"/>
  <c r="Q369" i="16" s="1"/>
  <c r="P349" i="16"/>
  <c r="DX349" i="16" s="1"/>
  <c r="E348" i="18" s="1"/>
  <c r="BV347" i="16"/>
  <c r="O349" i="16" s="1"/>
  <c r="DW349" i="16" s="1"/>
  <c r="D348" i="18" s="1"/>
  <c r="K441" i="5"/>
  <c r="O387" i="16" s="1"/>
  <c r="R373" i="16"/>
  <c r="N373" i="16"/>
  <c r="Q373" i="16"/>
  <c r="M373" i="16"/>
  <c r="P373" i="16"/>
  <c r="L373" i="16"/>
  <c r="S373" i="16"/>
  <c r="O373" i="16"/>
  <c r="DY363" i="16"/>
  <c r="F362" i="18" s="1"/>
  <c r="BX363" i="16"/>
  <c r="W365" i="16" s="1"/>
  <c r="AZ375" i="16"/>
  <c r="BP348" i="16"/>
  <c r="BO348" i="16" s="1"/>
  <c r="BL346" i="16"/>
  <c r="BK346" i="16" s="1"/>
  <c r="BW359" i="16"/>
  <c r="J361" i="16" s="1"/>
  <c r="AN348" i="16"/>
  <c r="J377" i="16"/>
  <c r="I377" i="16" s="1"/>
  <c r="AZ374" i="16"/>
  <c r="AV374" i="16" s="1"/>
  <c r="AR374" i="16" s="1"/>
  <c r="BT359" i="16"/>
  <c r="BS359" i="16" s="1"/>
  <c r="BR359" i="16" s="1"/>
  <c r="BR347" i="16"/>
  <c r="BQ347" i="16" s="1"/>
  <c r="BW356" i="16"/>
  <c r="BT355" i="16"/>
  <c r="G355" i="16" s="1"/>
  <c r="AR355" i="16"/>
  <c r="AN358" i="16"/>
  <c r="BP358" i="16"/>
  <c r="BO358" i="16" s="1"/>
  <c r="AR368" i="16"/>
  <c r="AV366" i="16"/>
  <c r="BX366" i="16"/>
  <c r="W369" i="16" s="1"/>
  <c r="DZ363" i="16"/>
  <c r="G362" i="18" s="1"/>
  <c r="AR364" i="16"/>
  <c r="DW363" i="16"/>
  <c r="D362" i="18" s="1"/>
  <c r="BT357" i="16"/>
  <c r="BS357" i="16" s="1"/>
  <c r="BV346" i="16"/>
  <c r="U349" i="16" s="1"/>
  <c r="BP346" i="16"/>
  <c r="BO346" i="16" s="1"/>
  <c r="AJ346" i="16"/>
  <c r="AJ349" i="16"/>
  <c r="BP343" i="16"/>
  <c r="BO343" i="16" s="1"/>
  <c r="BN343" i="16" s="1"/>
  <c r="BM343" i="16" s="1"/>
  <c r="AN343" i="16"/>
  <c r="BJ344" i="16"/>
  <c r="BI344" i="16" s="1"/>
  <c r="BW353" i="16"/>
  <c r="W355" i="16"/>
  <c r="BW358" i="16"/>
  <c r="J359" i="16" s="1"/>
  <c r="AR357" i="16"/>
  <c r="BP357" i="16" s="1"/>
  <c r="BO357" i="16" s="1"/>
  <c r="BN357" i="16" s="1"/>
  <c r="BM357" i="16" s="1"/>
  <c r="B240" i="16"/>
  <c r="C238" i="16"/>
  <c r="A238" i="18" s="1"/>
  <c r="H238" i="18" s="1"/>
  <c r="I238" i="18" s="1"/>
  <c r="AZ13" i="16"/>
  <c r="AV13" i="16" s="1"/>
  <c r="AR351" i="16"/>
  <c r="BT351" i="16"/>
  <c r="W351" i="16" s="1"/>
  <c r="CU361" i="16"/>
  <c r="BX351" i="16"/>
  <c r="AA351" i="16" s="1"/>
  <c r="AR361" i="16"/>
  <c r="BT361" i="16"/>
  <c r="W361" i="16" s="1"/>
  <c r="CM351" i="16"/>
  <c r="DO351" i="16"/>
  <c r="O351" i="16" s="1"/>
  <c r="BX361" i="16"/>
  <c r="AA361" i="16" s="1"/>
  <c r="DS351" i="16"/>
  <c r="S351" i="16" s="1"/>
  <c r="AE380" i="16"/>
  <c r="AE360" i="16"/>
  <c r="AE350" i="16"/>
  <c r="AE370" i="16"/>
  <c r="L211" i="11"/>
  <c r="H202" i="11"/>
  <c r="M211" i="11"/>
  <c r="J211" i="11"/>
  <c r="K211" i="11"/>
  <c r="BV342" i="16"/>
  <c r="Y345" i="16" s="1"/>
  <c r="N431" i="5"/>
  <c r="AR362" i="16"/>
  <c r="AN362" i="16" s="1"/>
  <c r="BT362" i="16"/>
  <c r="BS362" i="16" s="1"/>
  <c r="BR362" i="16" s="1"/>
  <c r="BQ362" i="16" s="1"/>
  <c r="AZ372" i="16"/>
  <c r="BT352" i="16"/>
  <c r="BS352" i="16" s="1"/>
  <c r="AR352" i="16"/>
  <c r="AN352" i="16" s="1"/>
  <c r="F202" i="11"/>
  <c r="F203" i="11"/>
  <c r="F211" i="11"/>
  <c r="F214" i="11"/>
  <c r="BX362" i="16"/>
  <c r="AA365" i="16" s="1"/>
  <c r="BW352" i="16"/>
  <c r="Z355" i="16" s="1"/>
  <c r="AJ441" i="5"/>
  <c r="G210" i="11"/>
  <c r="AR441" i="5"/>
  <c r="G441" i="5"/>
  <c r="AE383" i="16" s="1"/>
  <c r="T441" i="5"/>
  <c r="AE386" i="16" s="1"/>
  <c r="BL342" i="16"/>
  <c r="BK342" i="16" s="1"/>
  <c r="AJ342" i="16"/>
  <c r="Q421" i="5"/>
  <c r="AO421" i="5"/>
  <c r="AE371" i="16" s="1"/>
  <c r="AP421" i="5"/>
  <c r="BZ371" i="16" s="1"/>
  <c r="AL431" i="5"/>
  <c r="AM431" i="5"/>
  <c r="DV71" i="16"/>
  <c r="C70" i="18" s="1"/>
  <c r="M441" i="5"/>
  <c r="P421" i="5"/>
  <c r="O431" i="5"/>
  <c r="P431" i="5" s="1"/>
  <c r="AK431" i="5"/>
  <c r="D441" i="5"/>
  <c r="H441" i="5"/>
  <c r="AE384" i="16" s="1"/>
  <c r="L441" i="5"/>
  <c r="AE389" i="16" s="1"/>
  <c r="U441" i="5"/>
  <c r="AE387" i="16" s="1"/>
  <c r="AJ431" i="5"/>
  <c r="J441" i="5"/>
  <c r="AE390" i="16" s="1"/>
  <c r="AI431" i="5"/>
  <c r="S441" i="5"/>
  <c r="E387" i="16" s="1"/>
  <c r="D387" i="16" s="1"/>
  <c r="DU387" i="16" s="1"/>
  <c r="B386" i="18" s="1"/>
  <c r="F441" i="5"/>
  <c r="AE382" i="16" s="1"/>
  <c r="E441" i="5"/>
  <c r="C670" i="5"/>
  <c r="C660" i="5"/>
  <c r="E660" i="5"/>
  <c r="B660" i="5"/>
  <c r="C451" i="5"/>
  <c r="B471" i="5"/>
  <c r="B461" i="5"/>
  <c r="DW37" i="16"/>
  <c r="D36" i="18" s="1"/>
  <c r="J36" i="18" s="1"/>
  <c r="C202" i="16"/>
  <c r="A202" i="18" s="1"/>
  <c r="H202" i="18" s="1"/>
  <c r="I202" i="18" s="1"/>
  <c r="AJ354" i="16" l="1"/>
  <c r="BH354" i="16" s="1"/>
  <c r="BG354" i="16" s="1"/>
  <c r="I451" i="5"/>
  <c r="W451" i="5"/>
  <c r="AE398" i="16" s="1"/>
  <c r="B44" i="25"/>
  <c r="B45" i="25"/>
  <c r="BQ345" i="16"/>
  <c r="D345" i="16" s="1"/>
  <c r="DU345" i="16" s="1"/>
  <c r="B344" i="18" s="1"/>
  <c r="DV377" i="16"/>
  <c r="C376" i="18" s="1"/>
  <c r="N377" i="16"/>
  <c r="DW377" i="16" s="1"/>
  <c r="D376" i="18" s="1"/>
  <c r="BU345" i="16"/>
  <c r="H345" i="16" s="1"/>
  <c r="DV345" i="16" s="1"/>
  <c r="C344" i="18" s="1"/>
  <c r="BU343" i="16"/>
  <c r="T345" i="16" s="1"/>
  <c r="DY345" i="16" s="1"/>
  <c r="F344" i="18" s="1"/>
  <c r="BU348" i="16"/>
  <c r="H349" i="16" s="1"/>
  <c r="DV349" i="16" s="1"/>
  <c r="C348" i="18" s="1"/>
  <c r="BU349" i="16"/>
  <c r="H351" i="16" s="1"/>
  <c r="DV351" i="16" s="1"/>
  <c r="C350" i="18" s="1"/>
  <c r="BQ359" i="16"/>
  <c r="BB344" i="16"/>
  <c r="BA344" i="16" s="1"/>
  <c r="BR353" i="16"/>
  <c r="BQ353" i="16" s="1"/>
  <c r="BV359" i="16"/>
  <c r="I361" i="16" s="1"/>
  <c r="BV354" i="16"/>
  <c r="O355" i="16" s="1"/>
  <c r="DW355" i="16" s="1"/>
  <c r="D354" i="18" s="1"/>
  <c r="BN348" i="16"/>
  <c r="BM348" i="16" s="1"/>
  <c r="DW373" i="16"/>
  <c r="D372" i="18" s="1"/>
  <c r="AN357" i="16"/>
  <c r="AJ357" i="16" s="1"/>
  <c r="BU346" i="16"/>
  <c r="T349" i="16" s="1"/>
  <c r="DY349" i="16" s="1"/>
  <c r="F348" i="18" s="1"/>
  <c r="DX373" i="16"/>
  <c r="E372" i="18" s="1"/>
  <c r="BF344" i="16"/>
  <c r="BE344" i="16" s="1"/>
  <c r="AN356" i="16"/>
  <c r="AJ356" i="16" s="1"/>
  <c r="DZ373" i="16"/>
  <c r="G372" i="18" s="1"/>
  <c r="BN346" i="16"/>
  <c r="BM346" i="16" s="1"/>
  <c r="BS355" i="16"/>
  <c r="F355" i="16" s="1"/>
  <c r="BW364" i="16"/>
  <c r="P365" i="16" s="1"/>
  <c r="DX365" i="16" s="1"/>
  <c r="E364" i="18" s="1"/>
  <c r="BS356" i="16"/>
  <c r="BR356" i="16" s="1"/>
  <c r="BQ356" i="16" s="1"/>
  <c r="BN359" i="16"/>
  <c r="BM359" i="16" s="1"/>
  <c r="BP378" i="16"/>
  <c r="BO378" i="16" s="1"/>
  <c r="BN378" i="16" s="1"/>
  <c r="AN378" i="16"/>
  <c r="BT379" i="16"/>
  <c r="BS379" i="16" s="1"/>
  <c r="AR379" i="16"/>
  <c r="AF363" i="16"/>
  <c r="BH363" i="16"/>
  <c r="BG363" i="16" s="1"/>
  <c r="BF363" i="16" s="1"/>
  <c r="BE363" i="16" s="1"/>
  <c r="BP374" i="16"/>
  <c r="BO374" i="16" s="1"/>
  <c r="AN374" i="16"/>
  <c r="AJ374" i="16" s="1"/>
  <c r="P383" i="16"/>
  <c r="L383" i="16"/>
  <c r="S383" i="16"/>
  <c r="O383" i="16"/>
  <c r="R383" i="16"/>
  <c r="N383" i="16"/>
  <c r="Q383" i="16"/>
  <c r="M383" i="16"/>
  <c r="BW365" i="16"/>
  <c r="J365" i="16" s="1"/>
  <c r="K365" i="16"/>
  <c r="BX373" i="16"/>
  <c r="W375" i="16" s="1"/>
  <c r="AV377" i="16"/>
  <c r="BX377" i="16"/>
  <c r="Q379" i="16" s="1"/>
  <c r="AR376" i="16"/>
  <c r="AN376" i="16" s="1"/>
  <c r="BT376" i="16"/>
  <c r="BS376" i="16" s="1"/>
  <c r="BD359" i="16"/>
  <c r="BC359" i="16" s="1"/>
  <c r="X383" i="16"/>
  <c r="T383" i="16"/>
  <c r="AA383" i="16"/>
  <c r="W383" i="16"/>
  <c r="Z383" i="16"/>
  <c r="V383" i="16"/>
  <c r="U383" i="16"/>
  <c r="Y383" i="16"/>
  <c r="J387" i="16"/>
  <c r="I387" i="16" s="1"/>
  <c r="BW351" i="16"/>
  <c r="Z351" i="16" s="1"/>
  <c r="BR357" i="16"/>
  <c r="BQ357" i="16" s="1"/>
  <c r="BT366" i="16"/>
  <c r="BS366" i="16" s="1"/>
  <c r="BR366" i="16" s="1"/>
  <c r="AR366" i="16"/>
  <c r="BL358" i="16"/>
  <c r="BK358" i="16" s="1"/>
  <c r="AJ358" i="16"/>
  <c r="BV356" i="16"/>
  <c r="U359" i="16" s="1"/>
  <c r="V359" i="16"/>
  <c r="AJ348" i="16"/>
  <c r="BL348" i="16"/>
  <c r="BK348" i="16" s="1"/>
  <c r="BJ346" i="16"/>
  <c r="BI346" i="16" s="1"/>
  <c r="BW363" i="16"/>
  <c r="BW367" i="16"/>
  <c r="BS358" i="16"/>
  <c r="BD347" i="16"/>
  <c r="BC347" i="16" s="1"/>
  <c r="BB347" i="16" s="1"/>
  <c r="F349" i="16"/>
  <c r="BR348" i="16"/>
  <c r="E349" i="16" s="1"/>
  <c r="BT365" i="16"/>
  <c r="G365" i="16" s="1"/>
  <c r="AR365" i="16"/>
  <c r="BV364" i="16"/>
  <c r="BH347" i="16"/>
  <c r="BG347" i="16" s="1"/>
  <c r="BF347" i="16" s="1"/>
  <c r="BE347" i="16" s="1"/>
  <c r="BR367" i="16"/>
  <c r="BQ367" i="16" s="1"/>
  <c r="BW369" i="16"/>
  <c r="AF345" i="16"/>
  <c r="BH345" i="16"/>
  <c r="BG345" i="16" s="1"/>
  <c r="BF345" i="16" s="1"/>
  <c r="BX376" i="16"/>
  <c r="W379" i="16" s="1"/>
  <c r="BQ363" i="16"/>
  <c r="BL359" i="16"/>
  <c r="BK359" i="16" s="1"/>
  <c r="BJ359" i="16" s="1"/>
  <c r="BU347" i="16"/>
  <c r="BV353" i="16"/>
  <c r="U355" i="16" s="1"/>
  <c r="V355" i="16"/>
  <c r="BH346" i="16"/>
  <c r="BG346" i="16" s="1"/>
  <c r="BF346" i="16" s="1"/>
  <c r="AZ385" i="16"/>
  <c r="O345" i="16"/>
  <c r="DW345" i="16" s="1"/>
  <c r="D344" i="18" s="1"/>
  <c r="BU344" i="16"/>
  <c r="P359" i="16"/>
  <c r="DX359" i="16" s="1"/>
  <c r="E358" i="18" s="1"/>
  <c r="BV357" i="16"/>
  <c r="O359" i="16" s="1"/>
  <c r="DW359" i="16" s="1"/>
  <c r="D358" i="18" s="1"/>
  <c r="BT378" i="16"/>
  <c r="G379" i="16" s="1"/>
  <c r="BJ347" i="16"/>
  <c r="BI347" i="16" s="1"/>
  <c r="BL353" i="16"/>
  <c r="BK353" i="16" s="1"/>
  <c r="BP356" i="16"/>
  <c r="BO356" i="16" s="1"/>
  <c r="BN356" i="16" s="1"/>
  <c r="BP353" i="16"/>
  <c r="BO353" i="16" s="1"/>
  <c r="BN353" i="16" s="1"/>
  <c r="BQ364" i="16"/>
  <c r="BX379" i="16"/>
  <c r="K381" i="16" s="1"/>
  <c r="AZ384" i="16"/>
  <c r="AV384" i="16" s="1"/>
  <c r="AZ387" i="16"/>
  <c r="AV387" i="16" s="1"/>
  <c r="AZ386" i="16"/>
  <c r="AJ343" i="16"/>
  <c r="AF343" i="16" s="1"/>
  <c r="BL343" i="16"/>
  <c r="BK343" i="16" s="1"/>
  <c r="AF349" i="16"/>
  <c r="BH349" i="16"/>
  <c r="BG349" i="16" s="1"/>
  <c r="BL363" i="16"/>
  <c r="BK363" i="16" s="1"/>
  <c r="BP368" i="16"/>
  <c r="BO368" i="16" s="1"/>
  <c r="BN368" i="16" s="1"/>
  <c r="BM368" i="16" s="1"/>
  <c r="BT374" i="16"/>
  <c r="BS374" i="16" s="1"/>
  <c r="AN368" i="16"/>
  <c r="AF354" i="16"/>
  <c r="AV375" i="16"/>
  <c r="BX375" i="16"/>
  <c r="K451" i="5"/>
  <c r="O397" i="16" s="1"/>
  <c r="AE395" i="16"/>
  <c r="AZ389" i="16"/>
  <c r="AV389" i="16" s="1"/>
  <c r="AZ383" i="16"/>
  <c r="AV383" i="16" s="1"/>
  <c r="AR383" i="16" s="1"/>
  <c r="AF346" i="16"/>
  <c r="BP364" i="16"/>
  <c r="BO364" i="16" s="1"/>
  <c r="BW366" i="16"/>
  <c r="V369" i="16" s="1"/>
  <c r="BN358" i="16"/>
  <c r="BM358" i="16" s="1"/>
  <c r="AN355" i="16"/>
  <c r="BP355" i="16"/>
  <c r="BO355" i="16" s="1"/>
  <c r="BN355" i="16" s="1"/>
  <c r="BH359" i="16"/>
  <c r="BG359" i="16" s="1"/>
  <c r="BX374" i="16"/>
  <c r="Q375" i="16" s="1"/>
  <c r="BV358" i="16"/>
  <c r="I359" i="16" s="1"/>
  <c r="AJ353" i="16"/>
  <c r="AN364" i="16"/>
  <c r="AZ388" i="16"/>
  <c r="BX378" i="16"/>
  <c r="K379" i="16" s="1"/>
  <c r="BW368" i="16"/>
  <c r="J369" i="16" s="1"/>
  <c r="J355" i="16"/>
  <c r="BV355" i="16"/>
  <c r="AV373" i="16"/>
  <c r="AR373" i="16" s="1"/>
  <c r="DY373" i="16"/>
  <c r="F372" i="18" s="1"/>
  <c r="AN367" i="16"/>
  <c r="BP367" i="16"/>
  <c r="BO367" i="16" s="1"/>
  <c r="BN367" i="16" s="1"/>
  <c r="AR369" i="16"/>
  <c r="BT369" i="16"/>
  <c r="BS369" i="16" s="1"/>
  <c r="BR369" i="16" s="1"/>
  <c r="BS368" i="16"/>
  <c r="F369" i="16" s="1"/>
  <c r="BP363" i="16"/>
  <c r="BO363" i="16" s="1"/>
  <c r="B242" i="16"/>
  <c r="B244" i="16" s="1"/>
  <c r="C240" i="16"/>
  <c r="A240" i="18" s="1"/>
  <c r="H240" i="18" s="1"/>
  <c r="I240" i="18" s="1"/>
  <c r="BW361" i="16"/>
  <c r="Z361" i="16" s="1"/>
  <c r="DR351" i="16"/>
  <c r="R351" i="16" s="1"/>
  <c r="DN351" i="16"/>
  <c r="N351" i="16" s="1"/>
  <c r="DK351" i="16"/>
  <c r="DJ351" i="16" s="1"/>
  <c r="AZ371" i="16"/>
  <c r="BP361" i="16"/>
  <c r="BO361" i="16" s="1"/>
  <c r="BN361" i="16" s="1"/>
  <c r="BP351" i="16"/>
  <c r="BO351" i="16" s="1"/>
  <c r="CU371" i="16"/>
  <c r="CQ371" i="16" s="1"/>
  <c r="CQ361" i="16"/>
  <c r="DS361" i="16"/>
  <c r="S361" i="16" s="1"/>
  <c r="CI351" i="16"/>
  <c r="BS361" i="16"/>
  <c r="V361" i="16" s="1"/>
  <c r="AN351" i="16"/>
  <c r="BS351" i="16"/>
  <c r="V351" i="16" s="1"/>
  <c r="AN361" i="16"/>
  <c r="AZ350" i="16"/>
  <c r="AZ360" i="16"/>
  <c r="AV360" i="16" s="1"/>
  <c r="AR360" i="16" s="1"/>
  <c r="AZ380" i="16"/>
  <c r="AV380" i="16" s="1"/>
  <c r="AZ370" i="16"/>
  <c r="AV370" i="16" s="1"/>
  <c r="AZ390" i="16"/>
  <c r="AV390" i="16" s="1"/>
  <c r="AR13" i="16"/>
  <c r="BT13" i="16"/>
  <c r="W13" i="16" s="1"/>
  <c r="BX13" i="16"/>
  <c r="AA13" i="16" s="1"/>
  <c r="H211" i="11"/>
  <c r="BU342" i="16"/>
  <c r="X345" i="16" s="1"/>
  <c r="DZ345" i="16" s="1"/>
  <c r="G344" i="18" s="1"/>
  <c r="J221" i="11"/>
  <c r="K221" i="11"/>
  <c r="L221" i="11"/>
  <c r="H212" i="11"/>
  <c r="M221" i="11"/>
  <c r="N441" i="5"/>
  <c r="BR352" i="16"/>
  <c r="BQ352" i="16" s="1"/>
  <c r="AZ382" i="16"/>
  <c r="BX372" i="16"/>
  <c r="AA375" i="16" s="1"/>
  <c r="AJ362" i="16"/>
  <c r="BL362" i="16"/>
  <c r="BK362" i="16" s="1"/>
  <c r="S451" i="5"/>
  <c r="E397" i="16" s="1"/>
  <c r="D397" i="16" s="1"/>
  <c r="DU397" i="16" s="1"/>
  <c r="B396" i="18" s="1"/>
  <c r="G220" i="11"/>
  <c r="AR451" i="5"/>
  <c r="G451" i="5"/>
  <c r="AE393" i="16" s="1"/>
  <c r="T451" i="5"/>
  <c r="AE396" i="16" s="1"/>
  <c r="BJ342" i="16"/>
  <c r="BI342" i="16" s="1"/>
  <c r="AF342" i="16"/>
  <c r="BH342" i="16"/>
  <c r="BG342" i="16" s="1"/>
  <c r="BF342" i="16" s="1"/>
  <c r="F212" i="11"/>
  <c r="F213" i="11"/>
  <c r="F221" i="11"/>
  <c r="F224" i="11"/>
  <c r="AJ352" i="16"/>
  <c r="BL352" i="16"/>
  <c r="BK352" i="16" s="1"/>
  <c r="BJ352" i="16" s="1"/>
  <c r="BI352" i="16" s="1"/>
  <c r="BV352" i="16"/>
  <c r="Y355" i="16" s="1"/>
  <c r="BW362" i="16"/>
  <c r="Z365" i="16" s="1"/>
  <c r="BP352" i="16"/>
  <c r="BO352" i="16" s="1"/>
  <c r="AV372" i="16"/>
  <c r="BP362" i="16"/>
  <c r="BO362" i="16" s="1"/>
  <c r="Q431" i="5"/>
  <c r="AM441" i="5"/>
  <c r="AO431" i="5"/>
  <c r="AE381" i="16" s="1"/>
  <c r="AL441" i="5"/>
  <c r="AP431" i="5"/>
  <c r="BZ381" i="16" s="1"/>
  <c r="H451" i="5"/>
  <c r="AE394" i="16" s="1"/>
  <c r="J451" i="5"/>
  <c r="AE400" i="16" s="1"/>
  <c r="AZ400" i="16" s="1"/>
  <c r="AV400" i="16" s="1"/>
  <c r="AI441" i="5"/>
  <c r="L451" i="5"/>
  <c r="AE399" i="16" s="1"/>
  <c r="M451" i="5"/>
  <c r="F451" i="5"/>
  <c r="AE392" i="16" s="1"/>
  <c r="D451" i="5"/>
  <c r="U451" i="5"/>
  <c r="AE397" i="16" s="1"/>
  <c r="E451" i="5"/>
  <c r="D670" i="5"/>
  <c r="E670" i="5"/>
  <c r="O441" i="5"/>
  <c r="H221" i="11" s="1"/>
  <c r="B670" i="5"/>
  <c r="D680" i="5"/>
  <c r="AK441" i="5"/>
  <c r="C461" i="5"/>
  <c r="C471" i="5"/>
  <c r="I471" i="5" l="1"/>
  <c r="W471" i="5"/>
  <c r="AE418" i="16" s="1"/>
  <c r="B48" i="25"/>
  <c r="B49" i="25"/>
  <c r="I461" i="5"/>
  <c r="AE405" i="16" s="1"/>
  <c r="W461" i="5"/>
  <c r="AE408" i="16" s="1"/>
  <c r="B47" i="25"/>
  <c r="B46" i="25"/>
  <c r="DV387" i="16"/>
  <c r="C386" i="18" s="1"/>
  <c r="N387" i="16"/>
  <c r="DW387" i="16" s="1"/>
  <c r="D386" i="18" s="1"/>
  <c r="BU354" i="16"/>
  <c r="BV365" i="16"/>
  <c r="I365" i="16" s="1"/>
  <c r="BV351" i="16"/>
  <c r="Y351" i="16" s="1"/>
  <c r="DQ351" i="16"/>
  <c r="Q351" i="16" s="1"/>
  <c r="BL356" i="16"/>
  <c r="BK356" i="16" s="1"/>
  <c r="BU359" i="16"/>
  <c r="H361" i="16" s="1"/>
  <c r="DV361" i="16" s="1"/>
  <c r="C360" i="18" s="1"/>
  <c r="BL357" i="16"/>
  <c r="BK357" i="16" s="1"/>
  <c r="BU353" i="16"/>
  <c r="T355" i="16" s="1"/>
  <c r="DY355" i="16" s="1"/>
  <c r="F354" i="18" s="1"/>
  <c r="BW376" i="16"/>
  <c r="BV376" i="16" s="1"/>
  <c r="U379" i="16" s="1"/>
  <c r="BJ348" i="16"/>
  <c r="BI348" i="16" s="1"/>
  <c r="BW378" i="16"/>
  <c r="J379" i="16" s="1"/>
  <c r="BW374" i="16"/>
  <c r="P375" i="16" s="1"/>
  <c r="DX375" i="16" s="1"/>
  <c r="E374" i="18" s="1"/>
  <c r="BQ348" i="16"/>
  <c r="D349" i="16" s="1"/>
  <c r="DU349" i="16" s="1"/>
  <c r="B348" i="18" s="1"/>
  <c r="BR355" i="16"/>
  <c r="E355" i="16" s="1"/>
  <c r="BN374" i="16"/>
  <c r="BM374" i="16" s="1"/>
  <c r="BH356" i="16"/>
  <c r="BG356" i="16" s="1"/>
  <c r="BF356" i="16" s="1"/>
  <c r="BE356" i="16" s="1"/>
  <c r="AF356" i="16"/>
  <c r="BD356" i="16" s="1"/>
  <c r="BC356" i="16" s="1"/>
  <c r="BB356" i="16" s="1"/>
  <c r="BM355" i="16"/>
  <c r="BS378" i="16"/>
  <c r="F379" i="16" s="1"/>
  <c r="BW377" i="16"/>
  <c r="P379" i="16" s="1"/>
  <c r="DX379" i="16" s="1"/>
  <c r="E378" i="18" s="1"/>
  <c r="BU358" i="16"/>
  <c r="H359" i="16" s="1"/>
  <c r="DV359" i="16" s="1"/>
  <c r="C358" i="18" s="1"/>
  <c r="BR374" i="16"/>
  <c r="BQ374" i="16" s="1"/>
  <c r="AR387" i="16"/>
  <c r="AN387" i="16" s="1"/>
  <c r="BJ353" i="16"/>
  <c r="BI353" i="16" s="1"/>
  <c r="BB359" i="16"/>
  <c r="BA359" i="16" s="1"/>
  <c r="BM356" i="16"/>
  <c r="AN365" i="16"/>
  <c r="AJ365" i="16" s="1"/>
  <c r="BM353" i="16"/>
  <c r="BA347" i="16"/>
  <c r="BU356" i="16"/>
  <c r="T359" i="16" s="1"/>
  <c r="DY359" i="16" s="1"/>
  <c r="F358" i="18" s="1"/>
  <c r="BQ366" i="16"/>
  <c r="BN364" i="16"/>
  <c r="BM364" i="16" s="1"/>
  <c r="BR376" i="16"/>
  <c r="BQ376" i="16" s="1"/>
  <c r="BT389" i="16"/>
  <c r="BS389" i="16" s="1"/>
  <c r="BR389" i="16" s="1"/>
  <c r="BQ389" i="16" s="1"/>
  <c r="AR389" i="16"/>
  <c r="AN389" i="16" s="1"/>
  <c r="R393" i="16"/>
  <c r="N393" i="16"/>
  <c r="Q393" i="16"/>
  <c r="M393" i="16"/>
  <c r="P393" i="16"/>
  <c r="L393" i="16"/>
  <c r="S393" i="16"/>
  <c r="O393" i="16"/>
  <c r="J397" i="16"/>
  <c r="I397" i="16" s="1"/>
  <c r="AZ394" i="16"/>
  <c r="AZ396" i="16"/>
  <c r="AV396" i="16" s="1"/>
  <c r="BL376" i="16"/>
  <c r="BK376" i="16" s="1"/>
  <c r="BJ376" i="16" s="1"/>
  <c r="BX388" i="16"/>
  <c r="K389" i="16" s="1"/>
  <c r="BL355" i="16"/>
  <c r="BK355" i="16" s="1"/>
  <c r="AJ355" i="16"/>
  <c r="BD346" i="16"/>
  <c r="BC346" i="16" s="1"/>
  <c r="BP383" i="16"/>
  <c r="BO383" i="16" s="1"/>
  <c r="AZ398" i="16"/>
  <c r="BW375" i="16"/>
  <c r="J375" i="16" s="1"/>
  <c r="K375" i="16"/>
  <c r="BD343" i="16"/>
  <c r="BC343" i="16" s="1"/>
  <c r="BX386" i="16"/>
  <c r="W389" i="16" s="1"/>
  <c r="BT384" i="16"/>
  <c r="BS384" i="16" s="1"/>
  <c r="BR384" i="16" s="1"/>
  <c r="BP373" i="16"/>
  <c r="BO373" i="16" s="1"/>
  <c r="BX385" i="16"/>
  <c r="K385" i="16" s="1"/>
  <c r="J371" i="16"/>
  <c r="BV369" i="16"/>
  <c r="F359" i="16"/>
  <c r="BR358" i="16"/>
  <c r="E359" i="16" s="1"/>
  <c r="BH348" i="16"/>
  <c r="BG348" i="16" s="1"/>
  <c r="AF358" i="16"/>
  <c r="BH358" i="16"/>
  <c r="BG358" i="16" s="1"/>
  <c r="BP366" i="16"/>
  <c r="BO366" i="16" s="1"/>
  <c r="AN366" i="16"/>
  <c r="BL366" i="16" s="1"/>
  <c r="BK366" i="16" s="1"/>
  <c r="BJ366" i="16" s="1"/>
  <c r="BI366" i="16" s="1"/>
  <c r="DZ383" i="16"/>
  <c r="G382" i="18" s="1"/>
  <c r="BT377" i="16"/>
  <c r="BS377" i="16" s="1"/>
  <c r="BR377" i="16" s="1"/>
  <c r="BL374" i="16"/>
  <c r="BK374" i="16" s="1"/>
  <c r="BJ374" i="16" s="1"/>
  <c r="BP379" i="16"/>
  <c r="BO379" i="16" s="1"/>
  <c r="BN379" i="16" s="1"/>
  <c r="AJ378" i="16"/>
  <c r="BL378" i="16"/>
  <c r="BK378" i="16" s="1"/>
  <c r="K461" i="5"/>
  <c r="O407" i="16" s="1"/>
  <c r="AZ397" i="16"/>
  <c r="AZ399" i="16"/>
  <c r="AZ393" i="16"/>
  <c r="BN363" i="16"/>
  <c r="BM363" i="16" s="1"/>
  <c r="AR377" i="16"/>
  <c r="BP369" i="16"/>
  <c r="BO369" i="16" s="1"/>
  <c r="BN369" i="16" s="1"/>
  <c r="AN369" i="16"/>
  <c r="AJ369" i="16" s="1"/>
  <c r="BL367" i="16"/>
  <c r="BK367" i="16" s="1"/>
  <c r="AJ367" i="16"/>
  <c r="AF367" i="16" s="1"/>
  <c r="I355" i="16"/>
  <c r="BU355" i="16"/>
  <c r="H355" i="16" s="1"/>
  <c r="BL364" i="16"/>
  <c r="BK364" i="16" s="1"/>
  <c r="BJ364" i="16" s="1"/>
  <c r="BI364" i="16" s="1"/>
  <c r="AJ364" i="16"/>
  <c r="BX383" i="16"/>
  <c r="W385" i="16" s="1"/>
  <c r="BT375" i="16"/>
  <c r="G375" i="16" s="1"/>
  <c r="BF349" i="16"/>
  <c r="BE349" i="16" s="1"/>
  <c r="BJ343" i="16"/>
  <c r="BI343" i="16" s="1"/>
  <c r="BX384" i="16"/>
  <c r="Q385" i="16" s="1"/>
  <c r="AJ376" i="16"/>
  <c r="BV368" i="16"/>
  <c r="I369" i="16" s="1"/>
  <c r="BE346" i="16"/>
  <c r="BE345" i="16"/>
  <c r="BS365" i="16"/>
  <c r="P369" i="16"/>
  <c r="DX369" i="16" s="1"/>
  <c r="E368" i="18" s="1"/>
  <c r="BV367" i="16"/>
  <c r="AF348" i="16"/>
  <c r="BJ358" i="16"/>
  <c r="BI358" i="16" s="1"/>
  <c r="AF374" i="16"/>
  <c r="BM378" i="16"/>
  <c r="AN373" i="16"/>
  <c r="O365" i="16"/>
  <c r="DW365" i="16" s="1"/>
  <c r="D364" i="18" s="1"/>
  <c r="BU364" i="16"/>
  <c r="DW383" i="16"/>
  <c r="D382" i="18" s="1"/>
  <c r="BD363" i="16"/>
  <c r="BC363" i="16" s="1"/>
  <c r="BB363" i="16" s="1"/>
  <c r="BA363" i="16" s="1"/>
  <c r="BR379" i="16"/>
  <c r="BQ379" i="16" s="1"/>
  <c r="K471" i="5"/>
  <c r="O417" i="16" s="1"/>
  <c r="AE415" i="16"/>
  <c r="Z393" i="16"/>
  <c r="V393" i="16"/>
  <c r="Y393" i="16"/>
  <c r="U393" i="16"/>
  <c r="X393" i="16"/>
  <c r="T393" i="16"/>
  <c r="W393" i="16"/>
  <c r="AA393" i="16"/>
  <c r="BH374" i="16"/>
  <c r="BG374" i="16" s="1"/>
  <c r="AN383" i="16"/>
  <c r="BX389" i="16"/>
  <c r="K391" i="16" s="1"/>
  <c r="BD354" i="16"/>
  <c r="BC354" i="16" s="1"/>
  <c r="BV366" i="16"/>
  <c r="U369" i="16" s="1"/>
  <c r="BT387" i="16"/>
  <c r="BS387" i="16" s="1"/>
  <c r="AN379" i="16"/>
  <c r="BQ369" i="16"/>
  <c r="BM367" i="16"/>
  <c r="BT373" i="16"/>
  <c r="BS373" i="16" s="1"/>
  <c r="AV388" i="16"/>
  <c r="AF353" i="16"/>
  <c r="BH353" i="16"/>
  <c r="BG353" i="16" s="1"/>
  <c r="BF353" i="16" s="1"/>
  <c r="BF359" i="16"/>
  <c r="BE359" i="16" s="1"/>
  <c r="BU357" i="16"/>
  <c r="BT383" i="16"/>
  <c r="BS383" i="16" s="1"/>
  <c r="AZ395" i="16"/>
  <c r="AV395" i="16" s="1"/>
  <c r="BL368" i="16"/>
  <c r="BK368" i="16" s="1"/>
  <c r="BJ368" i="16" s="1"/>
  <c r="BI368" i="16" s="1"/>
  <c r="BJ363" i="16"/>
  <c r="BI363" i="16" s="1"/>
  <c r="BD349" i="16"/>
  <c r="BC349" i="16" s="1"/>
  <c r="BB349" i="16" s="1"/>
  <c r="BA349" i="16" s="1"/>
  <c r="BH343" i="16"/>
  <c r="BG343" i="16" s="1"/>
  <c r="BF343" i="16" s="1"/>
  <c r="BE343" i="16" s="1"/>
  <c r="AV386" i="16"/>
  <c r="BX387" i="16"/>
  <c r="Q389" i="16" s="1"/>
  <c r="AR384" i="16"/>
  <c r="BW379" i="16"/>
  <c r="BR368" i="16"/>
  <c r="E369" i="16" s="1"/>
  <c r="AV385" i="16"/>
  <c r="BI359" i="16"/>
  <c r="BD345" i="16"/>
  <c r="BC345" i="16" s="1"/>
  <c r="BB345" i="16" s="1"/>
  <c r="BP365" i="16"/>
  <c r="BO365" i="16" s="1"/>
  <c r="BN365" i="16" s="1"/>
  <c r="BM365" i="16" s="1"/>
  <c r="V365" i="16"/>
  <c r="BV363" i="16"/>
  <c r="DY383" i="16"/>
  <c r="F382" i="18" s="1"/>
  <c r="BP376" i="16"/>
  <c r="BO376" i="16" s="1"/>
  <c r="BW373" i="16"/>
  <c r="V375" i="16" s="1"/>
  <c r="BF354" i="16"/>
  <c r="BE354" i="16" s="1"/>
  <c r="AF357" i="16"/>
  <c r="BH357" i="16"/>
  <c r="BG357" i="16" s="1"/>
  <c r="BF357" i="16" s="1"/>
  <c r="BE357" i="16" s="1"/>
  <c r="DX383" i="16"/>
  <c r="E382" i="18" s="1"/>
  <c r="AJ368" i="16"/>
  <c r="AR375" i="16"/>
  <c r="B246" i="16"/>
  <c r="C244" i="16"/>
  <c r="A244" i="18" s="1"/>
  <c r="H244" i="18" s="1"/>
  <c r="I244" i="18" s="1"/>
  <c r="AZ158" i="16"/>
  <c r="AV158" i="16" s="1"/>
  <c r="BV361" i="16"/>
  <c r="Y361" i="16" s="1"/>
  <c r="BN351" i="16"/>
  <c r="BM351" i="16" s="1"/>
  <c r="DI351" i="16"/>
  <c r="DH351" i="16" s="1"/>
  <c r="DM351" i="16"/>
  <c r="M351" i="16" s="1"/>
  <c r="BR351" i="16"/>
  <c r="U351" i="16" s="1"/>
  <c r="BM361" i="16"/>
  <c r="BL361" i="16"/>
  <c r="BK361" i="16" s="1"/>
  <c r="BJ361" i="16" s="1"/>
  <c r="BI361" i="16" s="1"/>
  <c r="CM371" i="16"/>
  <c r="DO371" i="16"/>
  <c r="O371" i="16" s="1"/>
  <c r="BX371" i="16"/>
  <c r="AA371" i="16" s="1"/>
  <c r="CE351" i="16"/>
  <c r="CA351" i="16" s="1"/>
  <c r="DG351" i="16"/>
  <c r="DF351" i="16" s="1"/>
  <c r="DR361" i="16"/>
  <c r="BR361" i="16"/>
  <c r="DS371" i="16"/>
  <c r="S371" i="16" s="1"/>
  <c r="AJ361" i="16"/>
  <c r="AF361" i="16" s="1"/>
  <c r="CU381" i="16"/>
  <c r="CQ381" i="16" s="1"/>
  <c r="BL351" i="16"/>
  <c r="BK351" i="16" s="1"/>
  <c r="BJ351" i="16" s="1"/>
  <c r="BI351" i="16" s="1"/>
  <c r="AJ351" i="16"/>
  <c r="BH351" i="16" s="1"/>
  <c r="BG351" i="16" s="1"/>
  <c r="BF351" i="16" s="1"/>
  <c r="BE351" i="16" s="1"/>
  <c r="AZ381" i="16"/>
  <c r="AV381" i="16" s="1"/>
  <c r="DO361" i="16"/>
  <c r="O361" i="16" s="1"/>
  <c r="CM361" i="16"/>
  <c r="CI361" i="16" s="1"/>
  <c r="AV371" i="16"/>
  <c r="BT380" i="16"/>
  <c r="W377" i="16" s="1"/>
  <c r="AR380" i="16"/>
  <c r="BP360" i="16"/>
  <c r="BO360" i="16" s="1"/>
  <c r="BT370" i="16"/>
  <c r="W367" i="16" s="1"/>
  <c r="BT390" i="16"/>
  <c r="W387" i="16" s="1"/>
  <c r="AR390" i="16"/>
  <c r="AN390" i="16" s="1"/>
  <c r="AJ390" i="16" s="1"/>
  <c r="BX370" i="16"/>
  <c r="AA367" i="16" s="1"/>
  <c r="AR400" i="16"/>
  <c r="BT400" i="16"/>
  <c r="W397" i="16" s="1"/>
  <c r="BT360" i="16"/>
  <c r="W357" i="16" s="1"/>
  <c r="BX350" i="16"/>
  <c r="AA347" i="16" s="1"/>
  <c r="BW13" i="16"/>
  <c r="Z13" i="16" s="1"/>
  <c r="BX400" i="16"/>
  <c r="AA397" i="16" s="1"/>
  <c r="BX360" i="16"/>
  <c r="AA357" i="16" s="1"/>
  <c r="AV350" i="16"/>
  <c r="BX390" i="16"/>
  <c r="AA387" i="16" s="1"/>
  <c r="AR370" i="16"/>
  <c r="BX380" i="16"/>
  <c r="AA377" i="16" s="1"/>
  <c r="AN360" i="16"/>
  <c r="BS13" i="16"/>
  <c r="V13" i="16" s="1"/>
  <c r="AN13" i="16"/>
  <c r="AJ13" i="16" s="1"/>
  <c r="BP13" i="16"/>
  <c r="S13" i="16" s="1"/>
  <c r="J231" i="11"/>
  <c r="K231" i="11"/>
  <c r="L231" i="11"/>
  <c r="H222" i="11"/>
  <c r="M231" i="11"/>
  <c r="N451" i="5"/>
  <c r="BN362" i="16"/>
  <c r="BM362" i="16" s="1"/>
  <c r="BN352" i="16"/>
  <c r="BM352" i="16" s="1"/>
  <c r="BV362" i="16"/>
  <c r="Y365" i="16" s="1"/>
  <c r="BX382" i="16"/>
  <c r="AA385" i="16" s="1"/>
  <c r="BU352" i="16"/>
  <c r="X355" i="16" s="1"/>
  <c r="DZ355" i="16" s="1"/>
  <c r="G354" i="18" s="1"/>
  <c r="G230" i="11"/>
  <c r="AR461" i="5"/>
  <c r="T461" i="5"/>
  <c r="AE406" i="16" s="1"/>
  <c r="G461" i="5"/>
  <c r="AE403" i="16" s="1"/>
  <c r="AZ392" i="16"/>
  <c r="AV392" i="16" s="1"/>
  <c r="AR392" i="16" s="1"/>
  <c r="BT372" i="16"/>
  <c r="BS372" i="16" s="1"/>
  <c r="BH352" i="16"/>
  <c r="BG352" i="16" s="1"/>
  <c r="BF352" i="16" s="1"/>
  <c r="BH362" i="16"/>
  <c r="BG362" i="16" s="1"/>
  <c r="BF362" i="16" s="1"/>
  <c r="BE362" i="16" s="1"/>
  <c r="AF362" i="16"/>
  <c r="BD362" i="16" s="1"/>
  <c r="BC362" i="16" s="1"/>
  <c r="BB362" i="16" s="1"/>
  <c r="BA362" i="16" s="1"/>
  <c r="G240" i="11"/>
  <c r="AR471" i="5"/>
  <c r="G471" i="5"/>
  <c r="AE413" i="16" s="1"/>
  <c r="T471" i="5"/>
  <c r="AE416" i="16" s="1"/>
  <c r="AR372" i="16"/>
  <c r="BD342" i="16"/>
  <c r="BC342" i="16" s="1"/>
  <c r="F222" i="11"/>
  <c r="F234" i="11"/>
  <c r="F223" i="11"/>
  <c r="F231" i="11"/>
  <c r="BE342" i="16"/>
  <c r="BJ362" i="16"/>
  <c r="BI362" i="16" s="1"/>
  <c r="BW372" i="16"/>
  <c r="Z375" i="16" s="1"/>
  <c r="AV382" i="16"/>
  <c r="AF352" i="16"/>
  <c r="Q441" i="5"/>
  <c r="AP441" i="5"/>
  <c r="BZ391" i="16" s="1"/>
  <c r="AL451" i="5"/>
  <c r="AO451" i="5" s="1"/>
  <c r="AE401" i="16" s="1"/>
  <c r="AO441" i="5"/>
  <c r="AE391" i="16" s="1"/>
  <c r="AM451" i="5"/>
  <c r="AP451" i="5" s="1"/>
  <c r="BZ401" i="16" s="1"/>
  <c r="AK451" i="5"/>
  <c r="E471" i="5"/>
  <c r="L471" i="5"/>
  <c r="AE419" i="16" s="1"/>
  <c r="AJ451" i="5"/>
  <c r="H471" i="5"/>
  <c r="AE414" i="16" s="1"/>
  <c r="U471" i="5"/>
  <c r="AE417" i="16" s="1"/>
  <c r="D471" i="5"/>
  <c r="S471" i="5"/>
  <c r="E417" i="16" s="1"/>
  <c r="D417" i="16" s="1"/>
  <c r="DU417" i="16" s="1"/>
  <c r="B416" i="18" s="1"/>
  <c r="O451" i="5"/>
  <c r="P451" i="5" s="1"/>
  <c r="B690" i="5"/>
  <c r="AI451" i="5"/>
  <c r="L461" i="5"/>
  <c r="AE409" i="16" s="1"/>
  <c r="U461" i="5"/>
  <c r="AE407" i="16" s="1"/>
  <c r="F471" i="5"/>
  <c r="AE412" i="16" s="1"/>
  <c r="M471" i="5"/>
  <c r="J471" i="5"/>
  <c r="AE420" i="16" s="1"/>
  <c r="AZ420" i="16" s="1"/>
  <c r="AV420" i="16" s="1"/>
  <c r="BT420" i="16" s="1"/>
  <c r="W417" i="16" s="1"/>
  <c r="P441" i="5"/>
  <c r="B680" i="5"/>
  <c r="E680" i="5"/>
  <c r="C680" i="5"/>
  <c r="AJ461" i="5"/>
  <c r="H461" i="5"/>
  <c r="AE404" i="16" s="1"/>
  <c r="E461" i="5"/>
  <c r="S461" i="5"/>
  <c r="E407" i="16" s="1"/>
  <c r="D407" i="16" s="1"/>
  <c r="DU407" i="16" s="1"/>
  <c r="B406" i="18" s="1"/>
  <c r="J461" i="5"/>
  <c r="AE410" i="16" s="1"/>
  <c r="AZ410" i="16" s="1"/>
  <c r="AV410" i="16" s="1"/>
  <c r="BT410" i="16" s="1"/>
  <c r="W407" i="16" s="1"/>
  <c r="AI461" i="5"/>
  <c r="D461" i="5"/>
  <c r="F461" i="5"/>
  <c r="AE402" i="16" s="1"/>
  <c r="M461" i="5"/>
  <c r="AJ471" i="5"/>
  <c r="BU351" i="16" l="1"/>
  <c r="X351" i="16" s="1"/>
  <c r="DZ351" i="16" s="1"/>
  <c r="G350" i="18" s="1"/>
  <c r="BJ357" i="16"/>
  <c r="BI357" i="16" s="1"/>
  <c r="DV397" i="16"/>
  <c r="C396" i="18" s="1"/>
  <c r="N397" i="16"/>
  <c r="BV375" i="16"/>
  <c r="I375" i="16" s="1"/>
  <c r="BU365" i="16"/>
  <c r="H365" i="16" s="1"/>
  <c r="DV365" i="16" s="1"/>
  <c r="C364" i="18" s="1"/>
  <c r="DP351" i="16"/>
  <c r="P351" i="16" s="1"/>
  <c r="DX351" i="16" s="1"/>
  <c r="E350" i="18" s="1"/>
  <c r="BV374" i="16"/>
  <c r="O375" i="16" s="1"/>
  <c r="DW375" i="16" s="1"/>
  <c r="D374" i="18" s="1"/>
  <c r="BL365" i="16"/>
  <c r="BK365" i="16" s="1"/>
  <c r="DX393" i="16"/>
  <c r="E392" i="18" s="1"/>
  <c r="BV377" i="16"/>
  <c r="BU377" i="16" s="1"/>
  <c r="V379" i="16"/>
  <c r="BJ356" i="16"/>
  <c r="BI356" i="16" s="1"/>
  <c r="BQ355" i="16"/>
  <c r="D355" i="16" s="1"/>
  <c r="DU355" i="16" s="1"/>
  <c r="B354" i="18" s="1"/>
  <c r="BU376" i="16"/>
  <c r="T379" i="16" s="1"/>
  <c r="BR378" i="16"/>
  <c r="E379" i="16" s="1"/>
  <c r="BQ358" i="16"/>
  <c r="D359" i="16" s="1"/>
  <c r="DU359" i="16" s="1"/>
  <c r="B358" i="18" s="1"/>
  <c r="BV378" i="16"/>
  <c r="I379" i="16" s="1"/>
  <c r="BN376" i="16"/>
  <c r="BM376" i="16" s="1"/>
  <c r="AF365" i="16"/>
  <c r="BD365" i="16" s="1"/>
  <c r="BC365" i="16" s="1"/>
  <c r="BB365" i="16" s="1"/>
  <c r="BA365" i="16" s="1"/>
  <c r="BH365" i="16"/>
  <c r="BG365" i="16" s="1"/>
  <c r="BF365" i="16" s="1"/>
  <c r="BR387" i="16"/>
  <c r="BQ387" i="16" s="1"/>
  <c r="BP387" i="16"/>
  <c r="BO387" i="16" s="1"/>
  <c r="BN387" i="16" s="1"/>
  <c r="BR383" i="16"/>
  <c r="BQ383" i="16" s="1"/>
  <c r="BE353" i="16"/>
  <c r="BW389" i="16"/>
  <c r="J391" i="16" s="1"/>
  <c r="BU368" i="16"/>
  <c r="H369" i="16" s="1"/>
  <c r="DV369" i="16" s="1"/>
  <c r="C368" i="18" s="1"/>
  <c r="BJ378" i="16"/>
  <c r="BI378" i="16" s="1"/>
  <c r="BI374" i="16"/>
  <c r="BJ355" i="16"/>
  <c r="BI355" i="16" s="1"/>
  <c r="BW388" i="16"/>
  <c r="J389" i="16" s="1"/>
  <c r="BA345" i="16"/>
  <c r="BB354" i="16"/>
  <c r="BA354" i="16" s="1"/>
  <c r="BV373" i="16"/>
  <c r="U375" i="16" s="1"/>
  <c r="BA356" i="16"/>
  <c r="BW384" i="16"/>
  <c r="BV384" i="16" s="1"/>
  <c r="BF358" i="16"/>
  <c r="BE358" i="16" s="1"/>
  <c r="BW385" i="16"/>
  <c r="J385" i="16" s="1"/>
  <c r="BQ384" i="16"/>
  <c r="BW386" i="16"/>
  <c r="V389" i="16" s="1"/>
  <c r="BB346" i="16"/>
  <c r="BA346" i="16" s="1"/>
  <c r="BX420" i="16"/>
  <c r="AA417" i="16" s="1"/>
  <c r="BR373" i="16"/>
  <c r="BQ373" i="16" s="1"/>
  <c r="AR420" i="16"/>
  <c r="AN420" i="16" s="1"/>
  <c r="AJ420" i="16" s="1"/>
  <c r="AF420" i="16" s="1"/>
  <c r="BD420" i="16" s="1"/>
  <c r="BC420" i="16" s="1"/>
  <c r="BF374" i="16"/>
  <c r="BE374" i="16" s="1"/>
  <c r="DV355" i="16"/>
  <c r="C354" i="18" s="1"/>
  <c r="BJ367" i="16"/>
  <c r="BI367" i="16" s="1"/>
  <c r="BM369" i="16"/>
  <c r="BQ377" i="16"/>
  <c r="BN366" i="16"/>
  <c r="BM366" i="16" s="1"/>
  <c r="BN373" i="16"/>
  <c r="BM373" i="16" s="1"/>
  <c r="BB343" i="16"/>
  <c r="BA343" i="16" s="1"/>
  <c r="BH369" i="16"/>
  <c r="BG369" i="16" s="1"/>
  <c r="AZ418" i="16"/>
  <c r="O379" i="16"/>
  <c r="DW379" i="16" s="1"/>
  <c r="D378" i="18" s="1"/>
  <c r="J407" i="16"/>
  <c r="AZ415" i="16"/>
  <c r="BL373" i="16"/>
  <c r="BK373" i="16" s="1"/>
  <c r="BJ373" i="16" s="1"/>
  <c r="BD374" i="16"/>
  <c r="BC374" i="16" s="1"/>
  <c r="BH364" i="16"/>
  <c r="BG364" i="16" s="1"/>
  <c r="AF364" i="16"/>
  <c r="BH367" i="16"/>
  <c r="BG367" i="16" s="1"/>
  <c r="BF367" i="16" s="1"/>
  <c r="AZ405" i="16"/>
  <c r="BQ368" i="16"/>
  <c r="D369" i="16" s="1"/>
  <c r="DU369" i="16" s="1"/>
  <c r="B368" i="18" s="1"/>
  <c r="AZ404" i="16"/>
  <c r="AV404" i="16" s="1"/>
  <c r="AZ417" i="16"/>
  <c r="AV417" i="16" s="1"/>
  <c r="AR417" i="16" s="1"/>
  <c r="R413" i="16"/>
  <c r="N413" i="16"/>
  <c r="Q413" i="16"/>
  <c r="M413" i="16"/>
  <c r="P413" i="16"/>
  <c r="L413" i="16"/>
  <c r="S413" i="16"/>
  <c r="O413" i="16"/>
  <c r="AZ406" i="16"/>
  <c r="AV406" i="16" s="1"/>
  <c r="AR406" i="16" s="1"/>
  <c r="BH368" i="16"/>
  <c r="BG368" i="16" s="1"/>
  <c r="AF368" i="16"/>
  <c r="BT385" i="16"/>
  <c r="G385" i="16" s="1"/>
  <c r="BP384" i="16"/>
  <c r="BO384" i="16" s="1"/>
  <c r="BN384" i="16" s="1"/>
  <c r="BT395" i="16"/>
  <c r="G395" i="16" s="1"/>
  <c r="BT388" i="16"/>
  <c r="G389" i="16" s="1"/>
  <c r="BL379" i="16"/>
  <c r="BK379" i="16" s="1"/>
  <c r="AJ379" i="16"/>
  <c r="BH376" i="16"/>
  <c r="BG376" i="16" s="1"/>
  <c r="BF376" i="16" s="1"/>
  <c r="BD367" i="16"/>
  <c r="BC367" i="16" s="1"/>
  <c r="BL369" i="16"/>
  <c r="BK369" i="16" s="1"/>
  <c r="BX399" i="16"/>
  <c r="K401" i="16" s="1"/>
  <c r="AZ416" i="16"/>
  <c r="AV416" i="16" s="1"/>
  <c r="AR410" i="16"/>
  <c r="BP410" i="16" s="1"/>
  <c r="BO410" i="16" s="1"/>
  <c r="BN410" i="16" s="1"/>
  <c r="BM410" i="16" s="1"/>
  <c r="BX410" i="16"/>
  <c r="AA407" i="16" s="1"/>
  <c r="AJ366" i="16"/>
  <c r="AF366" i="16" s="1"/>
  <c r="BD366" i="16" s="1"/>
  <c r="BC366" i="16" s="1"/>
  <c r="BB366" i="16" s="1"/>
  <c r="BA366" i="16" s="1"/>
  <c r="AJ389" i="16"/>
  <c r="BL389" i="16"/>
  <c r="BK389" i="16" s="1"/>
  <c r="BJ389" i="16" s="1"/>
  <c r="AJ373" i="16"/>
  <c r="AF373" i="16" s="1"/>
  <c r="DY393" i="16"/>
  <c r="F392" i="18" s="1"/>
  <c r="AF376" i="16"/>
  <c r="F365" i="16"/>
  <c r="BR365" i="16"/>
  <c r="AF369" i="16"/>
  <c r="BP377" i="16"/>
  <c r="BO377" i="16" s="1"/>
  <c r="BN377" i="16" s="1"/>
  <c r="BM377" i="16" s="1"/>
  <c r="AN377" i="16"/>
  <c r="AZ408" i="16"/>
  <c r="AV408" i="16" s="1"/>
  <c r="BH378" i="16"/>
  <c r="BG378" i="16" s="1"/>
  <c r="AF378" i="16"/>
  <c r="BD358" i="16"/>
  <c r="BC358" i="16" s="1"/>
  <c r="BB358" i="16" s="1"/>
  <c r="BA358" i="16" s="1"/>
  <c r="AV398" i="16"/>
  <c r="BX398" i="16"/>
  <c r="K399" i="16" s="1"/>
  <c r="AR396" i="16"/>
  <c r="BT396" i="16"/>
  <c r="BS396" i="16" s="1"/>
  <c r="BR396" i="16" s="1"/>
  <c r="AV394" i="16"/>
  <c r="BX394" i="16"/>
  <c r="Q395" i="16" s="1"/>
  <c r="AJ387" i="16"/>
  <c r="BL387" i="16"/>
  <c r="BK387" i="16" s="1"/>
  <c r="BJ387" i="16" s="1"/>
  <c r="O369" i="16"/>
  <c r="DW369" i="16" s="1"/>
  <c r="D368" i="18" s="1"/>
  <c r="BU367" i="16"/>
  <c r="BX393" i="16"/>
  <c r="W395" i="16" s="1"/>
  <c r="AV397" i="16"/>
  <c r="AR397" i="16" s="1"/>
  <c r="BX397" i="16"/>
  <c r="Q399" i="16" s="1"/>
  <c r="AZ407" i="16"/>
  <c r="AV407" i="16" s="1"/>
  <c r="AZ414" i="16"/>
  <c r="U365" i="16"/>
  <c r="BU363" i="16"/>
  <c r="T365" i="16" s="1"/>
  <c r="AR386" i="16"/>
  <c r="AN386" i="16" s="1"/>
  <c r="BT386" i="16"/>
  <c r="BS386" i="16" s="1"/>
  <c r="BR386" i="16" s="1"/>
  <c r="BX395" i="16"/>
  <c r="K395" i="16" s="1"/>
  <c r="AN384" i="16"/>
  <c r="AZ409" i="16"/>
  <c r="AV409" i="16" s="1"/>
  <c r="X403" i="16"/>
  <c r="T403" i="16"/>
  <c r="AA403" i="16"/>
  <c r="W403" i="16"/>
  <c r="Z403" i="16"/>
  <c r="V403" i="16"/>
  <c r="Y403" i="16"/>
  <c r="U403" i="16"/>
  <c r="P403" i="16"/>
  <c r="L403" i="16"/>
  <c r="S403" i="16"/>
  <c r="O403" i="16"/>
  <c r="R403" i="16"/>
  <c r="N403" i="16"/>
  <c r="Q403" i="16"/>
  <c r="M403" i="16"/>
  <c r="J417" i="16"/>
  <c r="I417" i="16" s="1"/>
  <c r="Z413" i="16"/>
  <c r="V413" i="16"/>
  <c r="Y413" i="16"/>
  <c r="U413" i="16"/>
  <c r="X413" i="16"/>
  <c r="T413" i="16"/>
  <c r="AA413" i="16"/>
  <c r="W413" i="16"/>
  <c r="AZ419" i="16"/>
  <c r="AV419" i="16" s="1"/>
  <c r="BT419" i="16" s="1"/>
  <c r="BS419" i="16" s="1"/>
  <c r="BR419" i="16" s="1"/>
  <c r="BQ419" i="16" s="1"/>
  <c r="AZ413" i="16"/>
  <c r="AV413" i="16" s="1"/>
  <c r="AZ403" i="16"/>
  <c r="AV403" i="16" s="1"/>
  <c r="AN375" i="16"/>
  <c r="BP375" i="16"/>
  <c r="BO375" i="16" s="1"/>
  <c r="BN375" i="16" s="1"/>
  <c r="BD357" i="16"/>
  <c r="BC357" i="16" s="1"/>
  <c r="BB357" i="16" s="1"/>
  <c r="BV379" i="16"/>
  <c r="J381" i="16"/>
  <c r="BW387" i="16"/>
  <c r="P389" i="16" s="1"/>
  <c r="DX389" i="16" s="1"/>
  <c r="E388" i="18" s="1"/>
  <c r="AR395" i="16"/>
  <c r="BD353" i="16"/>
  <c r="BC353" i="16" s="1"/>
  <c r="BB353" i="16" s="1"/>
  <c r="BA353" i="16" s="1"/>
  <c r="AJ383" i="16"/>
  <c r="AF383" i="16" s="1"/>
  <c r="BL383" i="16"/>
  <c r="BK383" i="16" s="1"/>
  <c r="AR388" i="16"/>
  <c r="DZ393" i="16"/>
  <c r="G392" i="18" s="1"/>
  <c r="AR385" i="16"/>
  <c r="BD348" i="16"/>
  <c r="BC348" i="16" s="1"/>
  <c r="BS375" i="16"/>
  <c r="F375" i="16" s="1"/>
  <c r="BW383" i="16"/>
  <c r="V385" i="16" s="1"/>
  <c r="AV393" i="16"/>
  <c r="AR393" i="16" s="1"/>
  <c r="AV399" i="16"/>
  <c r="BT399" i="16" s="1"/>
  <c r="BS399" i="16" s="1"/>
  <c r="BR399" i="16" s="1"/>
  <c r="BQ399" i="16" s="1"/>
  <c r="BM379" i="16"/>
  <c r="BU366" i="16"/>
  <c r="T369" i="16" s="1"/>
  <c r="DY369" i="16" s="1"/>
  <c r="F368" i="18" s="1"/>
  <c r="BF348" i="16"/>
  <c r="BE348" i="16" s="1"/>
  <c r="I371" i="16"/>
  <c r="BU369" i="16"/>
  <c r="H371" i="16" s="1"/>
  <c r="BN383" i="16"/>
  <c r="BM383" i="16" s="1"/>
  <c r="AF355" i="16"/>
  <c r="BH355" i="16"/>
  <c r="BG355" i="16" s="1"/>
  <c r="BI376" i="16"/>
  <c r="BX396" i="16"/>
  <c r="W399" i="16" s="1"/>
  <c r="DW397" i="16"/>
  <c r="D396" i="18" s="1"/>
  <c r="DW393" i="16"/>
  <c r="D392" i="18" s="1"/>
  <c r="BP389" i="16"/>
  <c r="BO389" i="16" s="1"/>
  <c r="BN389" i="16" s="1"/>
  <c r="BM389" i="16" s="1"/>
  <c r="DL351" i="16"/>
  <c r="L351" i="16" s="1"/>
  <c r="DW351" i="16" s="1"/>
  <c r="D350" i="18" s="1"/>
  <c r="BU361" i="16"/>
  <c r="X361" i="16" s="1"/>
  <c r="DZ361" i="16" s="1"/>
  <c r="G360" i="18" s="1"/>
  <c r="B248" i="16"/>
  <c r="C246" i="16"/>
  <c r="A246" i="18" s="1"/>
  <c r="H246" i="18" s="1"/>
  <c r="I246" i="18" s="1"/>
  <c r="AR158" i="16"/>
  <c r="AN158" i="16" s="1"/>
  <c r="BT158" i="16"/>
  <c r="BS158" i="16" s="1"/>
  <c r="BX158" i="16"/>
  <c r="AA159" i="16" s="1"/>
  <c r="DR371" i="16"/>
  <c r="R371" i="16" s="1"/>
  <c r="BQ351" i="16"/>
  <c r="T351" i="16" s="1"/>
  <c r="DY351" i="16" s="1"/>
  <c r="F350" i="18" s="1"/>
  <c r="BW371" i="16"/>
  <c r="Z371" i="16" s="1"/>
  <c r="DN361" i="16"/>
  <c r="N361" i="16" s="1"/>
  <c r="DN371" i="16"/>
  <c r="N371" i="16" s="1"/>
  <c r="DO381" i="16"/>
  <c r="O381" i="16" s="1"/>
  <c r="CM381" i="16"/>
  <c r="BD361" i="16"/>
  <c r="R361" i="16"/>
  <c r="DQ361" i="16"/>
  <c r="DK371" i="16"/>
  <c r="DJ371" i="16" s="1"/>
  <c r="DI371" i="16" s="1"/>
  <c r="DH371" i="16" s="1"/>
  <c r="AZ401" i="16"/>
  <c r="AV401" i="16" s="1"/>
  <c r="DK361" i="16"/>
  <c r="DJ361" i="16" s="1"/>
  <c r="CE361" i="16"/>
  <c r="CA361" i="16" s="1"/>
  <c r="BX381" i="16"/>
  <c r="AA381" i="16" s="1"/>
  <c r="BH361" i="16"/>
  <c r="BG361" i="16" s="1"/>
  <c r="DE351" i="16"/>
  <c r="DD351" i="16" s="1"/>
  <c r="AR371" i="16"/>
  <c r="AN371" i="16" s="1"/>
  <c r="BT371" i="16"/>
  <c r="W371" i="16" s="1"/>
  <c r="DG361" i="16"/>
  <c r="DF361" i="16" s="1"/>
  <c r="DE361" i="16" s="1"/>
  <c r="DS381" i="16"/>
  <c r="S381" i="16" s="1"/>
  <c r="AZ391" i="16"/>
  <c r="AV391" i="16" s="1"/>
  <c r="BT381" i="16"/>
  <c r="W381" i="16" s="1"/>
  <c r="CU391" i="16"/>
  <c r="CU401" i="16"/>
  <c r="CI371" i="16"/>
  <c r="AR381" i="16"/>
  <c r="AF351" i="16"/>
  <c r="CY351" i="16"/>
  <c r="CX351" i="16" s="1"/>
  <c r="U361" i="16"/>
  <c r="BQ361" i="16"/>
  <c r="T361" i="16" s="1"/>
  <c r="DC351" i="16"/>
  <c r="DB351" i="16" s="1"/>
  <c r="DA351" i="16" s="1"/>
  <c r="CZ351" i="16" s="1"/>
  <c r="BV13" i="16"/>
  <c r="Y13" i="16" s="1"/>
  <c r="BW350" i="16"/>
  <c r="Z347" i="16" s="1"/>
  <c r="BW400" i="16"/>
  <c r="Z397" i="16" s="1"/>
  <c r="BS390" i="16"/>
  <c r="BR390" i="16" s="1"/>
  <c r="U387" i="16" s="1"/>
  <c r="BS380" i="16"/>
  <c r="V377" i="16" s="1"/>
  <c r="BR13" i="16"/>
  <c r="U13" i="16" s="1"/>
  <c r="BS360" i="16"/>
  <c r="V357" i="16" s="1"/>
  <c r="BW380" i="16"/>
  <c r="Z377" i="16" s="1"/>
  <c r="BS370" i="16"/>
  <c r="BL360" i="16"/>
  <c r="BK360" i="16" s="1"/>
  <c r="BP370" i="16"/>
  <c r="BO370" i="16" s="1"/>
  <c r="BT350" i="16"/>
  <c r="W347" i="16" s="1"/>
  <c r="AR350" i="16"/>
  <c r="BP390" i="16"/>
  <c r="BO390" i="16" s="1"/>
  <c r="BN390" i="16" s="1"/>
  <c r="BM390" i="16" s="1"/>
  <c r="BS410" i="16"/>
  <c r="V407" i="16" s="1"/>
  <c r="BH390" i="16"/>
  <c r="BG390" i="16" s="1"/>
  <c r="AF390" i="16"/>
  <c r="BL390" i="16"/>
  <c r="BK390" i="16" s="1"/>
  <c r="BN360" i="16"/>
  <c r="BM360" i="16" s="1"/>
  <c r="BW390" i="16"/>
  <c r="AJ360" i="16"/>
  <c r="AF360" i="16" s="1"/>
  <c r="BS400" i="16"/>
  <c r="V397" i="16" s="1"/>
  <c r="BW370" i="16"/>
  <c r="BS420" i="16"/>
  <c r="BP380" i="16"/>
  <c r="BO380" i="16" s="1"/>
  <c r="BW360" i="16"/>
  <c r="Z357" i="16" s="1"/>
  <c r="AN370" i="16"/>
  <c r="BP400" i="16"/>
  <c r="AN400" i="16"/>
  <c r="AN380" i="16"/>
  <c r="BO13" i="16"/>
  <c r="R13" i="16" s="1"/>
  <c r="BH13" i="16"/>
  <c r="BG13" i="16" s="1"/>
  <c r="BF13" i="16" s="1"/>
  <c r="BL13" i="16"/>
  <c r="O13" i="16" s="1"/>
  <c r="AF13" i="16"/>
  <c r="H231" i="11"/>
  <c r="L241" i="11"/>
  <c r="H232" i="11"/>
  <c r="M241" i="11"/>
  <c r="J241" i="11"/>
  <c r="K241" i="11"/>
  <c r="J251" i="11"/>
  <c r="K251" i="11"/>
  <c r="L251" i="11"/>
  <c r="H242" i="11"/>
  <c r="M251" i="11"/>
  <c r="N461" i="5"/>
  <c r="E700" i="5" s="1"/>
  <c r="O471" i="5"/>
  <c r="P471" i="5" s="1"/>
  <c r="N471" i="5"/>
  <c r="BU362" i="16"/>
  <c r="X365" i="16" s="1"/>
  <c r="DZ365" i="16" s="1"/>
  <c r="G364" i="18" s="1"/>
  <c r="BW382" i="16"/>
  <c r="Z385" i="16" s="1"/>
  <c r="BP392" i="16"/>
  <c r="BB342" i="16"/>
  <c r="BA342" i="16" s="1"/>
  <c r="AZ412" i="16"/>
  <c r="AV412" i="16" s="1"/>
  <c r="BV372" i="16"/>
  <c r="Y375" i="16" s="1"/>
  <c r="F242" i="11"/>
  <c r="F243" i="11"/>
  <c r="F251" i="11"/>
  <c r="F254" i="11"/>
  <c r="BT392" i="16"/>
  <c r="BD352" i="16"/>
  <c r="BC352" i="16" s="1"/>
  <c r="BB352" i="16" s="1"/>
  <c r="BE352" i="16"/>
  <c r="BX392" i="16"/>
  <c r="AA395" i="16" s="1"/>
  <c r="F232" i="11"/>
  <c r="F244" i="11"/>
  <c r="F233" i="11"/>
  <c r="F241" i="11"/>
  <c r="AZ402" i="16"/>
  <c r="AV402" i="16" s="1"/>
  <c r="BT382" i="16"/>
  <c r="BS382" i="16" s="1"/>
  <c r="AR382" i="16"/>
  <c r="BP372" i="16"/>
  <c r="BO372" i="16" s="1"/>
  <c r="BN372" i="16" s="1"/>
  <c r="BM372" i="16" s="1"/>
  <c r="AN372" i="16"/>
  <c r="AJ372" i="16" s="1"/>
  <c r="BR372" i="16"/>
  <c r="BQ372" i="16" s="1"/>
  <c r="AN392" i="16"/>
  <c r="Q451" i="5"/>
  <c r="AM461" i="5"/>
  <c r="AL461" i="5"/>
  <c r="AM471" i="5"/>
  <c r="E690" i="5"/>
  <c r="C690" i="5"/>
  <c r="D690" i="5"/>
  <c r="AL471" i="5"/>
  <c r="AK471" i="5"/>
  <c r="O461" i="5"/>
  <c r="H241" i="11" s="1"/>
  <c r="AK461" i="5"/>
  <c r="D710" i="5"/>
  <c r="C710" i="5"/>
  <c r="B710" i="5"/>
  <c r="E710" i="5"/>
  <c r="B700" i="5"/>
  <c r="BU374" i="16" l="1"/>
  <c r="BU375" i="16"/>
  <c r="H375" i="16" s="1"/>
  <c r="DV375" i="16" s="1"/>
  <c r="C374" i="18" s="1"/>
  <c r="BQ378" i="16"/>
  <c r="D379" i="16" s="1"/>
  <c r="DU379" i="16" s="1"/>
  <c r="B378" i="18" s="1"/>
  <c r="BJ365" i="16"/>
  <c r="BI365" i="16" s="1"/>
  <c r="BU373" i="16"/>
  <c r="T375" i="16" s="1"/>
  <c r="DY375" i="16" s="1"/>
  <c r="F374" i="18" s="1"/>
  <c r="BV389" i="16"/>
  <c r="BE365" i="16"/>
  <c r="BM387" i="16"/>
  <c r="DV417" i="16"/>
  <c r="C416" i="18" s="1"/>
  <c r="N417" i="16"/>
  <c r="DW417" i="16" s="1"/>
  <c r="D416" i="18" s="1"/>
  <c r="DW413" i="16"/>
  <c r="D412" i="18" s="1"/>
  <c r="I407" i="16"/>
  <c r="N407" i="16" s="1"/>
  <c r="DY379" i="16"/>
  <c r="F378" i="18" s="1"/>
  <c r="BW420" i="16"/>
  <c r="BV420" i="16" s="1"/>
  <c r="BU378" i="16"/>
  <c r="H379" i="16" s="1"/>
  <c r="DV379" i="16" s="1"/>
  <c r="C378" i="18" s="1"/>
  <c r="AN410" i="16"/>
  <c r="AJ410" i="16" s="1"/>
  <c r="BH410" i="16" s="1"/>
  <c r="BG410" i="16" s="1"/>
  <c r="BF410" i="16" s="1"/>
  <c r="BL420" i="16"/>
  <c r="BK420" i="16" s="1"/>
  <c r="BV371" i="16"/>
  <c r="BU371" i="16" s="1"/>
  <c r="X371" i="16" s="1"/>
  <c r="BQ386" i="16"/>
  <c r="BW397" i="16"/>
  <c r="P399" i="16" s="1"/>
  <c r="DX399" i="16" s="1"/>
  <c r="E398" i="18" s="1"/>
  <c r="P385" i="16"/>
  <c r="DX385" i="16" s="1"/>
  <c r="E384" i="18" s="1"/>
  <c r="BF355" i="16"/>
  <c r="BE355" i="16" s="1"/>
  <c r="DV371" i="16"/>
  <c r="C370" i="18" s="1"/>
  <c r="BS388" i="16"/>
  <c r="F389" i="16" s="1"/>
  <c r="BW399" i="16"/>
  <c r="J401" i="16" s="1"/>
  <c r="BJ369" i="16"/>
  <c r="BI369" i="16" s="1"/>
  <c r="BF368" i="16"/>
  <c r="BE368" i="16" s="1"/>
  <c r="BW396" i="16"/>
  <c r="BV396" i="16" s="1"/>
  <c r="BW398" i="16"/>
  <c r="J399" i="16" s="1"/>
  <c r="BW393" i="16"/>
  <c r="V395" i="16" s="1"/>
  <c r="BI373" i="16"/>
  <c r="DY365" i="16"/>
  <c r="F364" i="18" s="1"/>
  <c r="AR408" i="16"/>
  <c r="AN408" i="16" s="1"/>
  <c r="BF364" i="16"/>
  <c r="BE364" i="16" s="1"/>
  <c r="BV388" i="16"/>
  <c r="BH420" i="16"/>
  <c r="BG420" i="16" s="1"/>
  <c r="BP420" i="16"/>
  <c r="BO420" i="16" s="1"/>
  <c r="BV385" i="16"/>
  <c r="BM375" i="16"/>
  <c r="AR419" i="16"/>
  <c r="AN419" i="16" s="1"/>
  <c r="AJ419" i="16" s="1"/>
  <c r="AR409" i="16"/>
  <c r="AN409" i="16" s="1"/>
  <c r="BQ396" i="16"/>
  <c r="BF378" i="16"/>
  <c r="BE378" i="16" s="1"/>
  <c r="BJ379" i="16"/>
  <c r="BI379" i="16" s="1"/>
  <c r="BS385" i="16"/>
  <c r="F385" i="16" s="1"/>
  <c r="AN417" i="16"/>
  <c r="AJ417" i="16" s="1"/>
  <c r="BB374" i="16"/>
  <c r="BA374" i="16" s="1"/>
  <c r="DY413" i="16"/>
  <c r="F412" i="18" s="1"/>
  <c r="BW394" i="16"/>
  <c r="P395" i="16" s="1"/>
  <c r="DX395" i="16" s="1"/>
  <c r="E394" i="18" s="1"/>
  <c r="BV383" i="16"/>
  <c r="U385" i="16" s="1"/>
  <c r="BE376" i="16"/>
  <c r="BB348" i="16"/>
  <c r="BA348" i="16" s="1"/>
  <c r="BA357" i="16"/>
  <c r="BW395" i="16"/>
  <c r="J395" i="16" s="1"/>
  <c r="AJ384" i="16"/>
  <c r="AF384" i="16" s="1"/>
  <c r="BI387" i="16"/>
  <c r="BR375" i="16"/>
  <c r="E375" i="16" s="1"/>
  <c r="BM384" i="16"/>
  <c r="BV386" i="16"/>
  <c r="BD383" i="16"/>
  <c r="BC383" i="16" s="1"/>
  <c r="BL386" i="16"/>
  <c r="BK386" i="16" s="1"/>
  <c r="AJ386" i="16"/>
  <c r="AF386" i="16" s="1"/>
  <c r="BD355" i="16"/>
  <c r="BC355" i="16" s="1"/>
  <c r="BB355" i="16" s="1"/>
  <c r="BP385" i="16"/>
  <c r="BO385" i="16" s="1"/>
  <c r="I381" i="16"/>
  <c r="BU379" i="16"/>
  <c r="H381" i="16" s="1"/>
  <c r="BT403" i="16"/>
  <c r="BS403" i="16" s="1"/>
  <c r="AR413" i="16"/>
  <c r="AN413" i="16" s="1"/>
  <c r="BT413" i="16"/>
  <c r="BS413" i="16" s="1"/>
  <c r="DX403" i="16"/>
  <c r="E402" i="18" s="1"/>
  <c r="DZ403" i="16"/>
  <c r="G402" i="18" s="1"/>
  <c r="AJ377" i="16"/>
  <c r="BL377" i="16"/>
  <c r="BK377" i="16" s="1"/>
  <c r="AN385" i="16"/>
  <c r="AV405" i="16"/>
  <c r="AR405" i="16" s="1"/>
  <c r="BX405" i="16"/>
  <c r="K405" i="16" s="1"/>
  <c r="AN393" i="16"/>
  <c r="AJ393" i="16" s="1"/>
  <c r="BP393" i="16"/>
  <c r="BO393" i="16" s="1"/>
  <c r="BN393" i="16" s="1"/>
  <c r="AN395" i="16"/>
  <c r="BL395" i="16" s="1"/>
  <c r="BK395" i="16" s="1"/>
  <c r="BJ395" i="16" s="1"/>
  <c r="BI395" i="16" s="1"/>
  <c r="BP395" i="16"/>
  <c r="BO395" i="16" s="1"/>
  <c r="BT409" i="16"/>
  <c r="BS409" i="16" s="1"/>
  <c r="BR409" i="16" s="1"/>
  <c r="BX407" i="16"/>
  <c r="Q409" i="16" s="1"/>
  <c r="BT408" i="16"/>
  <c r="G409" i="16" s="1"/>
  <c r="E365" i="16"/>
  <c r="BQ365" i="16"/>
  <c r="D365" i="16" s="1"/>
  <c r="BH389" i="16"/>
  <c r="BG389" i="16" s="1"/>
  <c r="BF389" i="16" s="1"/>
  <c r="BE389" i="16" s="1"/>
  <c r="AF389" i="16"/>
  <c r="BX416" i="16"/>
  <c r="W419" i="16" s="1"/>
  <c r="BT406" i="16"/>
  <c r="BS406" i="16" s="1"/>
  <c r="BR406" i="16" s="1"/>
  <c r="BP417" i="16"/>
  <c r="BO417" i="16" s="1"/>
  <c r="BX404" i="16"/>
  <c r="Q405" i="16" s="1"/>
  <c r="BT398" i="16"/>
  <c r="G399" i="16" s="1"/>
  <c r="AR398" i="16"/>
  <c r="BT416" i="16"/>
  <c r="BS416" i="16" s="1"/>
  <c r="BR416" i="16" s="1"/>
  <c r="BQ416" i="16" s="1"/>
  <c r="BP406" i="16"/>
  <c r="BO406" i="16" s="1"/>
  <c r="BN406" i="16" s="1"/>
  <c r="BT404" i="16"/>
  <c r="BS404" i="16" s="1"/>
  <c r="BD373" i="16"/>
  <c r="BC373" i="16" s="1"/>
  <c r="BB373" i="16" s="1"/>
  <c r="BW410" i="16"/>
  <c r="Z407" i="16" s="1"/>
  <c r="BT393" i="16"/>
  <c r="BS393" i="16" s="1"/>
  <c r="BR393" i="16" s="1"/>
  <c r="BQ393" i="16" s="1"/>
  <c r="BH383" i="16"/>
  <c r="BG383" i="16" s="1"/>
  <c r="BF383" i="16" s="1"/>
  <c r="BX403" i="16"/>
  <c r="W405" i="16" s="1"/>
  <c r="BX413" i="16"/>
  <c r="W415" i="16" s="1"/>
  <c r="AN388" i="16"/>
  <c r="BP388" i="16"/>
  <c r="BO388" i="16" s="1"/>
  <c r="BN388" i="16" s="1"/>
  <c r="BX419" i="16"/>
  <c r="K421" i="16" s="1"/>
  <c r="DZ413" i="16"/>
  <c r="G412" i="18" s="1"/>
  <c r="BX409" i="16"/>
  <c r="K411" i="16" s="1"/>
  <c r="BT397" i="16"/>
  <c r="BS397" i="16" s="1"/>
  <c r="AF387" i="16"/>
  <c r="BH387" i="16"/>
  <c r="BG387" i="16" s="1"/>
  <c r="BX408" i="16"/>
  <c r="K409" i="16" s="1"/>
  <c r="BH373" i="16"/>
  <c r="BG373" i="16" s="1"/>
  <c r="BV387" i="16"/>
  <c r="O389" i="16" s="1"/>
  <c r="DW389" i="16" s="1"/>
  <c r="D388" i="18" s="1"/>
  <c r="BX406" i="16"/>
  <c r="W409" i="16" s="1"/>
  <c r="DX413" i="16"/>
  <c r="E412" i="18" s="1"/>
  <c r="BT417" i="16"/>
  <c r="BS417" i="16" s="1"/>
  <c r="AV414" i="16"/>
  <c r="AR414" i="16" s="1"/>
  <c r="BX414" i="16"/>
  <c r="Q415" i="16" s="1"/>
  <c r="BT407" i="16"/>
  <c r="BS407" i="16" s="1"/>
  <c r="BX415" i="16"/>
  <c r="K415" i="16" s="1"/>
  <c r="BP397" i="16"/>
  <c r="BO397" i="16" s="1"/>
  <c r="BJ383" i="16"/>
  <c r="BI383" i="16" s="1"/>
  <c r="BL375" i="16"/>
  <c r="BK375" i="16" s="1"/>
  <c r="AJ375" i="16"/>
  <c r="AR403" i="16"/>
  <c r="AN403" i="16" s="1"/>
  <c r="DW403" i="16"/>
  <c r="D402" i="18" s="1"/>
  <c r="DY403" i="16"/>
  <c r="F402" i="18" s="1"/>
  <c r="BL384" i="16"/>
  <c r="BK384" i="16" s="1"/>
  <c r="BP386" i="16"/>
  <c r="BO386" i="16" s="1"/>
  <c r="BN386" i="16" s="1"/>
  <c r="AR407" i="16"/>
  <c r="BT394" i="16"/>
  <c r="BS394" i="16" s="1"/>
  <c r="BR394" i="16" s="1"/>
  <c r="AR394" i="16"/>
  <c r="AN396" i="16"/>
  <c r="AJ396" i="16" s="1"/>
  <c r="BP396" i="16"/>
  <c r="BO396" i="16" s="1"/>
  <c r="BD378" i="16"/>
  <c r="BC378" i="16" s="1"/>
  <c r="BB378" i="16" s="1"/>
  <c r="AR399" i="16"/>
  <c r="BD369" i="16"/>
  <c r="BC369" i="16" s="1"/>
  <c r="O385" i="16"/>
  <c r="DW385" i="16" s="1"/>
  <c r="D384" i="18" s="1"/>
  <c r="BU384" i="16"/>
  <c r="BD376" i="16"/>
  <c r="BC376" i="16" s="1"/>
  <c r="BB376" i="16" s="1"/>
  <c r="BI389" i="16"/>
  <c r="BH366" i="16"/>
  <c r="BG366" i="16" s="1"/>
  <c r="BF366" i="16" s="1"/>
  <c r="AR416" i="16"/>
  <c r="BB367" i="16"/>
  <c r="BA367" i="16" s="1"/>
  <c r="AF379" i="16"/>
  <c r="BH379" i="16"/>
  <c r="BG379" i="16" s="1"/>
  <c r="BF379" i="16" s="1"/>
  <c r="BS395" i="16"/>
  <c r="BD368" i="16"/>
  <c r="BC368" i="16" s="1"/>
  <c r="AN406" i="16"/>
  <c r="BX417" i="16"/>
  <c r="Q419" i="16" s="1"/>
  <c r="AR404" i="16"/>
  <c r="BE367" i="16"/>
  <c r="BD364" i="16"/>
  <c r="BC364" i="16" s="1"/>
  <c r="BB364" i="16" s="1"/>
  <c r="AV415" i="16"/>
  <c r="AR415" i="16" s="1"/>
  <c r="AV418" i="16"/>
  <c r="BX418" i="16"/>
  <c r="K419" i="16" s="1"/>
  <c r="BF369" i="16"/>
  <c r="BE369" i="16" s="1"/>
  <c r="AN397" i="16"/>
  <c r="AJ397" i="16" s="1"/>
  <c r="DQ371" i="16"/>
  <c r="Q371" i="16" s="1"/>
  <c r="B250" i="16"/>
  <c r="C248" i="16"/>
  <c r="A248" i="18" s="1"/>
  <c r="H248" i="18" s="1"/>
  <c r="I248" i="18" s="1"/>
  <c r="BV400" i="16"/>
  <c r="Y397" i="16" s="1"/>
  <c r="BP158" i="16"/>
  <c r="BO158" i="16" s="1"/>
  <c r="BR380" i="16"/>
  <c r="U377" i="16" s="1"/>
  <c r="BR158" i="16"/>
  <c r="BQ158" i="16" s="1"/>
  <c r="DM361" i="16"/>
  <c r="M361" i="16" s="1"/>
  <c r="BW158" i="16"/>
  <c r="Z159" i="16" s="1"/>
  <c r="BL158" i="16"/>
  <c r="BK158" i="16" s="1"/>
  <c r="AJ158" i="16"/>
  <c r="BS381" i="16"/>
  <c r="V381" i="16" s="1"/>
  <c r="DM371" i="16"/>
  <c r="M371" i="16" s="1"/>
  <c r="AR401" i="16"/>
  <c r="AN401" i="16" s="1"/>
  <c r="BU13" i="16"/>
  <c r="X13" i="16" s="1"/>
  <c r="DI361" i="16"/>
  <c r="DH361" i="16" s="1"/>
  <c r="BR360" i="16"/>
  <c r="U357" i="16" s="1"/>
  <c r="DY361" i="16"/>
  <c r="F360" i="18" s="1"/>
  <c r="BC361" i="16"/>
  <c r="BB361" i="16" s="1"/>
  <c r="DN381" i="16"/>
  <c r="N381" i="16" s="1"/>
  <c r="BP381" i="16"/>
  <c r="BO381" i="16" s="1"/>
  <c r="BN381" i="16" s="1"/>
  <c r="DS401" i="16"/>
  <c r="S401" i="16" s="1"/>
  <c r="BQ13" i="16"/>
  <c r="T13" i="16" s="1"/>
  <c r="CY361" i="16"/>
  <c r="CX361" i="16" s="1"/>
  <c r="CW361" i="16" s="1"/>
  <c r="CV361" i="16" s="1"/>
  <c r="BL371" i="16"/>
  <c r="BK371" i="16" s="1"/>
  <c r="BP371" i="16"/>
  <c r="BO371" i="16" s="1"/>
  <c r="AJ371" i="16"/>
  <c r="BF361" i="16"/>
  <c r="BE361" i="16" s="1"/>
  <c r="BW381" i="16"/>
  <c r="DC361" i="16"/>
  <c r="DB361" i="16" s="1"/>
  <c r="BT401" i="16"/>
  <c r="W401" i="16" s="1"/>
  <c r="Q361" i="16"/>
  <c r="DP361" i="16"/>
  <c r="P361" i="16" s="1"/>
  <c r="BR410" i="16"/>
  <c r="U407" i="16" s="1"/>
  <c r="BD351" i="16"/>
  <c r="BC351" i="16" s="1"/>
  <c r="BB351" i="16" s="1"/>
  <c r="BA351" i="16" s="1"/>
  <c r="DG371" i="16"/>
  <c r="DF371" i="16" s="1"/>
  <c r="DE371" i="16" s="1"/>
  <c r="AR391" i="16"/>
  <c r="BT391" i="16"/>
  <c r="W391" i="16" s="1"/>
  <c r="DR381" i="16"/>
  <c r="R381" i="16" s="1"/>
  <c r="DD361" i="16"/>
  <c r="BX401" i="16"/>
  <c r="AA401" i="16" s="1"/>
  <c r="CI381" i="16"/>
  <c r="DK381" i="16"/>
  <c r="DJ381" i="16" s="1"/>
  <c r="DI381" i="16" s="1"/>
  <c r="BV350" i="16"/>
  <c r="Y347" i="16" s="1"/>
  <c r="CW351" i="16"/>
  <c r="CV351" i="16" s="1"/>
  <c r="CE371" i="16"/>
  <c r="CQ401" i="16"/>
  <c r="CQ391" i="16"/>
  <c r="DS391" i="16"/>
  <c r="S391" i="16" s="1"/>
  <c r="BX391" i="16"/>
  <c r="AA391" i="16" s="1"/>
  <c r="BS371" i="16"/>
  <c r="V371" i="16" s="1"/>
  <c r="AN381" i="16"/>
  <c r="AJ381" i="16" s="1"/>
  <c r="V387" i="16"/>
  <c r="BV380" i="16"/>
  <c r="BJ390" i="16"/>
  <c r="BI390" i="16" s="1"/>
  <c r="BN370" i="16"/>
  <c r="BM370" i="16" s="1"/>
  <c r="V367" i="16"/>
  <c r="BR370" i="16"/>
  <c r="BL380" i="16"/>
  <c r="BK380" i="16" s="1"/>
  <c r="AJ380" i="16"/>
  <c r="BO400" i="16"/>
  <c r="BN400" i="16" s="1"/>
  <c r="BN380" i="16"/>
  <c r="BM380" i="16" s="1"/>
  <c r="Z367" i="16"/>
  <c r="BV370" i="16"/>
  <c r="Y367" i="16" s="1"/>
  <c r="Z387" i="16"/>
  <c r="BV390" i="16"/>
  <c r="Y387" i="16" s="1"/>
  <c r="BF390" i="16"/>
  <c r="BE390" i="16" s="1"/>
  <c r="BP350" i="16"/>
  <c r="BO350" i="16" s="1"/>
  <c r="AN350" i="16"/>
  <c r="AJ350" i="16" s="1"/>
  <c r="AF350" i="16" s="1"/>
  <c r="BR400" i="16"/>
  <c r="BS350" i="16"/>
  <c r="BD360" i="16"/>
  <c r="BC360" i="16" s="1"/>
  <c r="BH360" i="16"/>
  <c r="BG360" i="16" s="1"/>
  <c r="BF360" i="16" s="1"/>
  <c r="BQ390" i="16"/>
  <c r="T387" i="16" s="1"/>
  <c r="BL400" i="16"/>
  <c r="AJ400" i="16"/>
  <c r="V417" i="16"/>
  <c r="BR420" i="16"/>
  <c r="U417" i="16" s="1"/>
  <c r="BB420" i="16"/>
  <c r="BA420" i="16" s="1"/>
  <c r="BV360" i="16"/>
  <c r="Y357" i="16" s="1"/>
  <c r="BJ360" i="16"/>
  <c r="BI360" i="16" s="1"/>
  <c r="BL370" i="16"/>
  <c r="BK370" i="16" s="1"/>
  <c r="BJ370" i="16" s="1"/>
  <c r="BI370" i="16" s="1"/>
  <c r="AJ370" i="16"/>
  <c r="BD390" i="16"/>
  <c r="BC390" i="16" s="1"/>
  <c r="BK13" i="16"/>
  <c r="N13" i="16" s="1"/>
  <c r="BN13" i="16"/>
  <c r="Q13" i="16" s="1"/>
  <c r="BE13" i="16"/>
  <c r="BD13" i="16"/>
  <c r="BC13" i="16" s="1"/>
  <c r="BB13" i="16" s="1"/>
  <c r="BA13" i="16" s="1"/>
  <c r="H251" i="11"/>
  <c r="D700" i="5"/>
  <c r="BV382" i="16"/>
  <c r="Y385" i="16" s="1"/>
  <c r="BW392" i="16"/>
  <c r="Z395" i="16" s="1"/>
  <c r="BR382" i="16"/>
  <c r="BQ382" i="16" s="1"/>
  <c r="AR412" i="16"/>
  <c r="AN412" i="16" s="1"/>
  <c r="AR402" i="16"/>
  <c r="AN402" i="16" s="1"/>
  <c r="BU372" i="16"/>
  <c r="X375" i="16" s="1"/>
  <c r="DZ375" i="16" s="1"/>
  <c r="G374" i="18" s="1"/>
  <c r="BH372" i="16"/>
  <c r="BG372" i="16" s="1"/>
  <c r="BF372" i="16" s="1"/>
  <c r="AF372" i="16"/>
  <c r="BS392" i="16"/>
  <c r="BR392" i="16" s="1"/>
  <c r="BQ392" i="16" s="1"/>
  <c r="BO392" i="16"/>
  <c r="BN392" i="16" s="1"/>
  <c r="AN382" i="16"/>
  <c r="AJ382" i="16" s="1"/>
  <c r="BP382" i="16"/>
  <c r="BO382" i="16" s="1"/>
  <c r="BN382" i="16" s="1"/>
  <c r="BT402" i="16"/>
  <c r="BS402" i="16" s="1"/>
  <c r="BR402" i="16" s="1"/>
  <c r="BX402" i="16"/>
  <c r="AA405" i="16" s="1"/>
  <c r="AJ392" i="16"/>
  <c r="BT412" i="16"/>
  <c r="BS412" i="16" s="1"/>
  <c r="BL392" i="16"/>
  <c r="BK392" i="16" s="1"/>
  <c r="BL372" i="16"/>
  <c r="BK372" i="16" s="1"/>
  <c r="BA352" i="16"/>
  <c r="BX412" i="16"/>
  <c r="AA415" i="16" s="1"/>
  <c r="AP471" i="5"/>
  <c r="BZ421" i="16" s="1"/>
  <c r="Q461" i="5"/>
  <c r="AP461" i="5"/>
  <c r="BZ411" i="16" s="1"/>
  <c r="Q471" i="5"/>
  <c r="AO461" i="5"/>
  <c r="AE411" i="16" s="1"/>
  <c r="AO471" i="5"/>
  <c r="AE421" i="16" s="1"/>
  <c r="C700" i="5"/>
  <c r="P461" i="5"/>
  <c r="I391" i="16" l="1"/>
  <c r="BU389" i="16"/>
  <c r="H391" i="16" s="1"/>
  <c r="DV407" i="16"/>
  <c r="C406" i="18" s="1"/>
  <c r="DW407" i="16"/>
  <c r="D406" i="18" s="1"/>
  <c r="Y371" i="16"/>
  <c r="DZ371" i="16" s="1"/>
  <c r="G370" i="18" s="1"/>
  <c r="BU383" i="16"/>
  <c r="T385" i="16" s="1"/>
  <c r="DY385" i="16" s="1"/>
  <c r="F384" i="18" s="1"/>
  <c r="BP409" i="16"/>
  <c r="BO409" i="16" s="1"/>
  <c r="BN409" i="16" s="1"/>
  <c r="BP408" i="16"/>
  <c r="BO408" i="16" s="1"/>
  <c r="Z417" i="16"/>
  <c r="BN420" i="16"/>
  <c r="BM420" i="16" s="1"/>
  <c r="BH384" i="16"/>
  <c r="BG384" i="16" s="1"/>
  <c r="BF384" i="16" s="1"/>
  <c r="BV398" i="16"/>
  <c r="I399" i="16" s="1"/>
  <c r="AF410" i="16"/>
  <c r="BD410" i="16" s="1"/>
  <c r="BC410" i="16" s="1"/>
  <c r="BF420" i="16"/>
  <c r="BE420" i="16" s="1"/>
  <c r="BL410" i="16"/>
  <c r="BK410" i="16" s="1"/>
  <c r="BJ410" i="16" s="1"/>
  <c r="BQ375" i="16"/>
  <c r="D375" i="16" s="1"/>
  <c r="DU375" i="16" s="1"/>
  <c r="B374" i="18" s="1"/>
  <c r="BP419" i="16"/>
  <c r="BO419" i="16" s="1"/>
  <c r="BN419" i="16" s="1"/>
  <c r="BM419" i="16" s="1"/>
  <c r="BV397" i="16"/>
  <c r="O399" i="16" s="1"/>
  <c r="DW399" i="16" s="1"/>
  <c r="D398" i="18" s="1"/>
  <c r="BQ380" i="16"/>
  <c r="T377" i="16" s="1"/>
  <c r="DY377" i="16" s="1"/>
  <c r="F376" i="18" s="1"/>
  <c r="DP371" i="16"/>
  <c r="P371" i="16" s="1"/>
  <c r="DX371" i="16" s="1"/>
  <c r="E370" i="18" s="1"/>
  <c r="DL371" i="16"/>
  <c r="L371" i="16" s="1"/>
  <c r="DW371" i="16" s="1"/>
  <c r="D370" i="18" s="1"/>
  <c r="BV399" i="16"/>
  <c r="BA355" i="16"/>
  <c r="BV393" i="16"/>
  <c r="V399" i="16"/>
  <c r="BL417" i="16"/>
  <c r="BK417" i="16" s="1"/>
  <c r="BR388" i="16"/>
  <c r="E389" i="16" s="1"/>
  <c r="BW406" i="16"/>
  <c r="V409" i="16" s="1"/>
  <c r="BW408" i="16"/>
  <c r="J409" i="16" s="1"/>
  <c r="BR397" i="16"/>
  <c r="BQ397" i="16" s="1"/>
  <c r="BW416" i="16"/>
  <c r="V419" i="16" s="1"/>
  <c r="BE379" i="16"/>
  <c r="BR404" i="16"/>
  <c r="BQ404" i="16" s="1"/>
  <c r="BJ386" i="16"/>
  <c r="BI386" i="16" s="1"/>
  <c r="DV381" i="16"/>
  <c r="C380" i="18" s="1"/>
  <c r="BW414" i="16"/>
  <c r="BV414" i="16" s="1"/>
  <c r="O415" i="16" s="1"/>
  <c r="DW415" i="16" s="1"/>
  <c r="D414" i="18" s="1"/>
  <c r="BR403" i="16"/>
  <c r="BQ403" i="16" s="1"/>
  <c r="BN385" i="16"/>
  <c r="BM385" i="16" s="1"/>
  <c r="BB383" i="16"/>
  <c r="BA383" i="16" s="1"/>
  <c r="I389" i="16"/>
  <c r="BU388" i="16"/>
  <c r="H389" i="16" s="1"/>
  <c r="BV410" i="16"/>
  <c r="Y407" i="16" s="1"/>
  <c r="BD384" i="16"/>
  <c r="BC384" i="16" s="1"/>
  <c r="BB384" i="16" s="1"/>
  <c r="BA384" i="16" s="1"/>
  <c r="BA364" i="16"/>
  <c r="BB369" i="16"/>
  <c r="BA369" i="16" s="1"/>
  <c r="BA378" i="16"/>
  <c r="BN397" i="16"/>
  <c r="BM397" i="16" s="1"/>
  <c r="BR407" i="16"/>
  <c r="BQ407" i="16" s="1"/>
  <c r="BW409" i="16"/>
  <c r="J411" i="16" s="1"/>
  <c r="BW419" i="16"/>
  <c r="J421" i="16" s="1"/>
  <c r="BW413" i="16"/>
  <c r="V415" i="16" s="1"/>
  <c r="BS398" i="16"/>
  <c r="F399" i="16" s="1"/>
  <c r="AJ395" i="16"/>
  <c r="BH395" i="16" s="1"/>
  <c r="BG395" i="16" s="1"/>
  <c r="BF395" i="16" s="1"/>
  <c r="BQ406" i="16"/>
  <c r="BS408" i="16"/>
  <c r="F409" i="16" s="1"/>
  <c r="BQ409" i="16"/>
  <c r="BM393" i="16"/>
  <c r="BJ377" i="16"/>
  <c r="BI377" i="16" s="1"/>
  <c r="I385" i="16"/>
  <c r="BU385" i="16"/>
  <c r="H385" i="16" s="1"/>
  <c r="U389" i="16"/>
  <c r="BU386" i="16"/>
  <c r="T389" i="16" s="1"/>
  <c r="BR385" i="16"/>
  <c r="BW415" i="16"/>
  <c r="J415" i="16" s="1"/>
  <c r="AJ409" i="16"/>
  <c r="AF409" i="16" s="1"/>
  <c r="BW403" i="16"/>
  <c r="V405" i="16" s="1"/>
  <c r="BE384" i="16"/>
  <c r="DU365" i="16"/>
  <c r="B364" i="18" s="1"/>
  <c r="BW407" i="16"/>
  <c r="P409" i="16" s="1"/>
  <c r="DX409" i="16" s="1"/>
  <c r="E408" i="18" s="1"/>
  <c r="BV395" i="16"/>
  <c r="I395" i="16" s="1"/>
  <c r="BV394" i="16"/>
  <c r="AF397" i="16"/>
  <c r="BH397" i="16"/>
  <c r="BG397" i="16" s="1"/>
  <c r="BF397" i="16" s="1"/>
  <c r="BE397" i="16" s="1"/>
  <c r="BF387" i="16"/>
  <c r="BE387" i="16" s="1"/>
  <c r="BP415" i="16"/>
  <c r="BO415" i="16" s="1"/>
  <c r="AJ406" i="16"/>
  <c r="AF406" i="16" s="1"/>
  <c r="BL406" i="16"/>
  <c r="BK406" i="16" s="1"/>
  <c r="BJ406" i="16" s="1"/>
  <c r="F395" i="16"/>
  <c r="BR395" i="16"/>
  <c r="E395" i="16" s="1"/>
  <c r="BP416" i="16"/>
  <c r="BO416" i="16" s="1"/>
  <c r="AF396" i="16"/>
  <c r="BH396" i="16"/>
  <c r="BG396" i="16" s="1"/>
  <c r="BF396" i="16" s="1"/>
  <c r="AJ413" i="16"/>
  <c r="AF413" i="16" s="1"/>
  <c r="BL413" i="16"/>
  <c r="BK413" i="16" s="1"/>
  <c r="BH393" i="16"/>
  <c r="BG393" i="16" s="1"/>
  <c r="BL403" i="16"/>
  <c r="BK403" i="16" s="1"/>
  <c r="BJ403" i="16" s="1"/>
  <c r="BI403" i="16" s="1"/>
  <c r="BL393" i="16"/>
  <c r="BK393" i="16" s="1"/>
  <c r="BJ393" i="16" s="1"/>
  <c r="BI393" i="16" s="1"/>
  <c r="AJ385" i="16"/>
  <c r="AF385" i="16" s="1"/>
  <c r="BL385" i="16"/>
  <c r="BK385" i="16" s="1"/>
  <c r="BH377" i="16"/>
  <c r="BG377" i="16" s="1"/>
  <c r="BF377" i="16" s="1"/>
  <c r="BT418" i="16"/>
  <c r="G419" i="16" s="1"/>
  <c r="BP405" i="16"/>
  <c r="BO405" i="16" s="1"/>
  <c r="BN405" i="16" s="1"/>
  <c r="BW417" i="16"/>
  <c r="BB368" i="16"/>
  <c r="BA368" i="16" s="1"/>
  <c r="BE366" i="16"/>
  <c r="BA376" i="16"/>
  <c r="AJ408" i="16"/>
  <c r="AF408" i="16" s="1"/>
  <c r="BL408" i="16"/>
  <c r="BK408" i="16" s="1"/>
  <c r="BN396" i="16"/>
  <c r="BM396" i="16" s="1"/>
  <c r="AN394" i="16"/>
  <c r="BP394" i="16"/>
  <c r="BO394" i="16" s="1"/>
  <c r="BN394" i="16" s="1"/>
  <c r="AN407" i="16"/>
  <c r="BP407" i="16"/>
  <c r="BO407" i="16" s="1"/>
  <c r="BJ384" i="16"/>
  <c r="BI384" i="16" s="1"/>
  <c r="BP403" i="16"/>
  <c r="BO403" i="16" s="1"/>
  <c r="BT414" i="16"/>
  <c r="BS414" i="16" s="1"/>
  <c r="BR414" i="16" s="1"/>
  <c r="AN405" i="16"/>
  <c r="BF373" i="16"/>
  <c r="BE373" i="16" s="1"/>
  <c r="BM388" i="16"/>
  <c r="U399" i="16"/>
  <c r="BU396" i="16"/>
  <c r="T399" i="16" s="1"/>
  <c r="BA373" i="16"/>
  <c r="BN417" i="16"/>
  <c r="BM417" i="16" s="1"/>
  <c r="BT405" i="16"/>
  <c r="G405" i="16" s="1"/>
  <c r="AF377" i="16"/>
  <c r="BP413" i="16"/>
  <c r="BO413" i="16" s="1"/>
  <c r="BP404" i="16"/>
  <c r="BO404" i="16" s="1"/>
  <c r="AF375" i="16"/>
  <c r="BH375" i="16"/>
  <c r="BG375" i="16" s="1"/>
  <c r="AN404" i="16"/>
  <c r="AJ404" i="16" s="1"/>
  <c r="BU387" i="16"/>
  <c r="AF419" i="16"/>
  <c r="BH419" i="16"/>
  <c r="BG419" i="16" s="1"/>
  <c r="BF419" i="16" s="1"/>
  <c r="AJ403" i="16"/>
  <c r="BM406" i="16"/>
  <c r="BD389" i="16"/>
  <c r="BC389" i="16" s="1"/>
  <c r="BD386" i="16"/>
  <c r="BC386" i="16" s="1"/>
  <c r="BB386" i="16" s="1"/>
  <c r="BL397" i="16"/>
  <c r="BK397" i="16" s="1"/>
  <c r="BD379" i="16"/>
  <c r="BC379" i="16" s="1"/>
  <c r="BB379" i="16" s="1"/>
  <c r="AN399" i="16"/>
  <c r="BP399" i="16"/>
  <c r="BO399" i="16" s="1"/>
  <c r="BN399" i="16" s="1"/>
  <c r="BT415" i="16"/>
  <c r="G415" i="16" s="1"/>
  <c r="AF393" i="16"/>
  <c r="BQ394" i="16"/>
  <c r="AN414" i="16"/>
  <c r="BP414" i="16"/>
  <c r="BO414" i="16" s="1"/>
  <c r="BW418" i="16"/>
  <c r="AF417" i="16"/>
  <c r="BH417" i="16"/>
  <c r="BG417" i="16" s="1"/>
  <c r="BF417" i="16" s="1"/>
  <c r="BL396" i="16"/>
  <c r="BM386" i="16"/>
  <c r="BL409" i="16"/>
  <c r="BK409" i="16" s="1"/>
  <c r="BL419" i="16"/>
  <c r="BK419" i="16" s="1"/>
  <c r="BJ419" i="16" s="1"/>
  <c r="BJ375" i="16"/>
  <c r="BI375" i="16" s="1"/>
  <c r="BR417" i="16"/>
  <c r="BQ417" i="16" s="1"/>
  <c r="AN416" i="16"/>
  <c r="BD387" i="16"/>
  <c r="BC387" i="16" s="1"/>
  <c r="AJ388" i="16"/>
  <c r="BL388" i="16"/>
  <c r="BK388" i="16" s="1"/>
  <c r="BE383" i="16"/>
  <c r="AN398" i="16"/>
  <c r="BP398" i="16"/>
  <c r="BO398" i="16" s="1"/>
  <c r="AN415" i="16"/>
  <c r="AJ415" i="16" s="1"/>
  <c r="BW404" i="16"/>
  <c r="P405" i="16" s="1"/>
  <c r="DX405" i="16" s="1"/>
  <c r="E404" i="18" s="1"/>
  <c r="BN395" i="16"/>
  <c r="BM395" i="16" s="1"/>
  <c r="BW405" i="16"/>
  <c r="J405" i="16" s="1"/>
  <c r="BR413" i="16"/>
  <c r="BQ413" i="16" s="1"/>
  <c r="AR418" i="16"/>
  <c r="BH386" i="16"/>
  <c r="BG386" i="16" s="1"/>
  <c r="BF386" i="16" s="1"/>
  <c r="BU400" i="16"/>
  <c r="X397" i="16" s="1"/>
  <c r="DZ397" i="16" s="1"/>
  <c r="G396" i="18" s="1"/>
  <c r="DQ381" i="16"/>
  <c r="Q381" i="16" s="1"/>
  <c r="DL361" i="16"/>
  <c r="L361" i="16" s="1"/>
  <c r="DW361" i="16" s="1"/>
  <c r="D360" i="18" s="1"/>
  <c r="B252" i="16"/>
  <c r="B254" i="16" s="1"/>
  <c r="C250" i="16"/>
  <c r="A250" i="18" s="1"/>
  <c r="H250" i="18" s="1"/>
  <c r="I250" i="18" s="1"/>
  <c r="BN158" i="16"/>
  <c r="BM158" i="16" s="1"/>
  <c r="BV158" i="16"/>
  <c r="BU370" i="16"/>
  <c r="X367" i="16" s="1"/>
  <c r="DZ367" i="16" s="1"/>
  <c r="G366" i="18" s="1"/>
  <c r="BH158" i="16"/>
  <c r="BG158" i="16" s="1"/>
  <c r="AF158" i="16"/>
  <c r="BJ158" i="16"/>
  <c r="BI158" i="16" s="1"/>
  <c r="BQ360" i="16"/>
  <c r="T357" i="16" s="1"/>
  <c r="DY357" i="16" s="1"/>
  <c r="F356" i="18" s="1"/>
  <c r="BP401" i="16"/>
  <c r="BO401" i="16" s="1"/>
  <c r="BR381" i="16"/>
  <c r="U381" i="16" s="1"/>
  <c r="BS401" i="16"/>
  <c r="V401" i="16" s="1"/>
  <c r="BR371" i="16"/>
  <c r="U371" i="16" s="1"/>
  <c r="DX361" i="16"/>
  <c r="E360" i="18" s="1"/>
  <c r="BN371" i="16"/>
  <c r="BM371" i="16" s="1"/>
  <c r="DM381" i="16"/>
  <c r="BA361" i="16"/>
  <c r="DY387" i="16"/>
  <c r="F386" i="18" s="1"/>
  <c r="BQ410" i="16"/>
  <c r="T407" i="16" s="1"/>
  <c r="DY407" i="16" s="1"/>
  <c r="F406" i="18" s="1"/>
  <c r="BU350" i="16"/>
  <c r="X347" i="16" s="1"/>
  <c r="DZ347" i="16" s="1"/>
  <c r="G346" i="18" s="1"/>
  <c r="AF381" i="16"/>
  <c r="BH381" i="16"/>
  <c r="BG381" i="16" s="1"/>
  <c r="BF381" i="16" s="1"/>
  <c r="BE381" i="16" s="1"/>
  <c r="BL401" i="16"/>
  <c r="BK401" i="16" s="1"/>
  <c r="BJ401" i="16" s="1"/>
  <c r="DG381" i="16"/>
  <c r="DF381" i="16" s="1"/>
  <c r="CE381" i="16"/>
  <c r="CM401" i="16"/>
  <c r="CU411" i="16"/>
  <c r="CQ411" i="16" s="1"/>
  <c r="CM411" i="16" s="1"/>
  <c r="BW391" i="16"/>
  <c r="DR391" i="16"/>
  <c r="DH381" i="16"/>
  <c r="AJ401" i="16"/>
  <c r="AF401" i="16" s="1"/>
  <c r="BS391" i="16"/>
  <c r="DD371" i="16"/>
  <c r="Z381" i="16"/>
  <c r="BV381" i="16"/>
  <c r="BM381" i="16"/>
  <c r="DO401" i="16"/>
  <c r="O401" i="16" s="1"/>
  <c r="BL381" i="16"/>
  <c r="BK381" i="16" s="1"/>
  <c r="CA371" i="16"/>
  <c r="DC371" i="16"/>
  <c r="DB371" i="16" s="1"/>
  <c r="DR401" i="16"/>
  <c r="R401" i="16" s="1"/>
  <c r="AZ421" i="16"/>
  <c r="AV421" i="16" s="1"/>
  <c r="AZ411" i="16"/>
  <c r="AV411" i="16" s="1"/>
  <c r="CU421" i="16"/>
  <c r="CQ421" i="16" s="1"/>
  <c r="CM391" i="16"/>
  <c r="CI391" i="16" s="1"/>
  <c r="DO391" i="16"/>
  <c r="O391" i="16" s="1"/>
  <c r="BW401" i="16"/>
  <c r="Z401" i="16" s="1"/>
  <c r="BP391" i="16"/>
  <c r="BO391" i="16" s="1"/>
  <c r="DA361" i="16"/>
  <c r="CZ361" i="16" s="1"/>
  <c r="AF371" i="16"/>
  <c r="BH371" i="16"/>
  <c r="BG371" i="16" s="1"/>
  <c r="BJ371" i="16"/>
  <c r="BI371" i="16" s="1"/>
  <c r="AN391" i="16"/>
  <c r="Y377" i="16"/>
  <c r="BU380" i="16"/>
  <c r="X377" i="16" s="1"/>
  <c r="BU390" i="16"/>
  <c r="X387" i="16" s="1"/>
  <c r="DZ387" i="16" s="1"/>
  <c r="G386" i="18" s="1"/>
  <c r="U367" i="16"/>
  <c r="BQ370" i="16"/>
  <c r="T367" i="16" s="1"/>
  <c r="V347" i="16"/>
  <c r="BH350" i="16"/>
  <c r="BG350" i="16" s="1"/>
  <c r="BM400" i="16"/>
  <c r="BQ420" i="16"/>
  <c r="T417" i="16" s="1"/>
  <c r="DY417" i="16" s="1"/>
  <c r="F416" i="18" s="1"/>
  <c r="BM13" i="16"/>
  <c r="P13" i="16" s="1"/>
  <c r="BH400" i="16"/>
  <c r="BD350" i="16"/>
  <c r="BC350" i="16" s="1"/>
  <c r="BB350" i="16" s="1"/>
  <c r="AF400" i="16"/>
  <c r="BJ420" i="16"/>
  <c r="BI420" i="16" s="1"/>
  <c r="BE360" i="16"/>
  <c r="BL350" i="16"/>
  <c r="BK350" i="16" s="1"/>
  <c r="BE410" i="16"/>
  <c r="Y417" i="16"/>
  <c r="BU420" i="16"/>
  <c r="X417" i="16" s="1"/>
  <c r="AF380" i="16"/>
  <c r="BH380" i="16"/>
  <c r="BG380" i="16" s="1"/>
  <c r="BF380" i="16" s="1"/>
  <c r="BJ13" i="16"/>
  <c r="M13" i="16" s="1"/>
  <c r="BR350" i="16"/>
  <c r="U347" i="16" s="1"/>
  <c r="BB390" i="16"/>
  <c r="BA390" i="16" s="1"/>
  <c r="BH370" i="16"/>
  <c r="BG370" i="16" s="1"/>
  <c r="BF370" i="16" s="1"/>
  <c r="AF370" i="16"/>
  <c r="BU360" i="16"/>
  <c r="X357" i="16" s="1"/>
  <c r="DZ357" i="16" s="1"/>
  <c r="G356" i="18" s="1"/>
  <c r="BK400" i="16"/>
  <c r="BJ400" i="16" s="1"/>
  <c r="BI400" i="16" s="1"/>
  <c r="BB360" i="16"/>
  <c r="BA360" i="16" s="1"/>
  <c r="U397" i="16"/>
  <c r="BQ400" i="16"/>
  <c r="T397" i="16" s="1"/>
  <c r="BN350" i="16"/>
  <c r="BM350" i="16" s="1"/>
  <c r="BJ380" i="16"/>
  <c r="BI380" i="16" s="1"/>
  <c r="BV392" i="16"/>
  <c r="Y395" i="16" s="1"/>
  <c r="BP412" i="16"/>
  <c r="BO412" i="16" s="1"/>
  <c r="BN412" i="16" s="1"/>
  <c r="BM412" i="16" s="1"/>
  <c r="BU382" i="16"/>
  <c r="X385" i="16" s="1"/>
  <c r="DZ385" i="16" s="1"/>
  <c r="G384" i="18" s="1"/>
  <c r="BP402" i="16"/>
  <c r="BO402" i="16" s="1"/>
  <c r="BJ392" i="16"/>
  <c r="BI392" i="16" s="1"/>
  <c r="BL412" i="16"/>
  <c r="BK412" i="16" s="1"/>
  <c r="AJ412" i="16"/>
  <c r="AF412" i="16" s="1"/>
  <c r="BM382" i="16"/>
  <c r="BQ402" i="16"/>
  <c r="BR412" i="16"/>
  <c r="BQ412" i="16" s="1"/>
  <c r="BH392" i="16"/>
  <c r="BG392" i="16" s="1"/>
  <c r="BF392" i="16" s="1"/>
  <c r="BW402" i="16"/>
  <c r="Z405" i="16" s="1"/>
  <c r="BD372" i="16"/>
  <c r="BC372" i="16" s="1"/>
  <c r="BB372" i="16" s="1"/>
  <c r="BA372" i="16" s="1"/>
  <c r="BJ372" i="16"/>
  <c r="BI372" i="16" s="1"/>
  <c r="BM392" i="16"/>
  <c r="BE372" i="16"/>
  <c r="BW412" i="16"/>
  <c r="Z415" i="16" s="1"/>
  <c r="AJ402" i="16"/>
  <c r="AF402" i="16" s="1"/>
  <c r="BL402" i="16"/>
  <c r="BK402" i="16" s="1"/>
  <c r="AF382" i="16"/>
  <c r="BH382" i="16"/>
  <c r="BG382" i="16" s="1"/>
  <c r="BL382" i="16"/>
  <c r="BK382" i="16" s="1"/>
  <c r="AF392" i="16"/>
  <c r="C212" i="16"/>
  <c r="A212" i="18" s="1"/>
  <c r="H212" i="18" s="1"/>
  <c r="I212" i="18" s="1"/>
  <c r="BM409" i="16" l="1"/>
  <c r="BI410" i="16"/>
  <c r="DV391" i="16"/>
  <c r="C390" i="18" s="1"/>
  <c r="BN408" i="16"/>
  <c r="BM408" i="16" s="1"/>
  <c r="BU398" i="16"/>
  <c r="H399" i="16" s="1"/>
  <c r="DV399" i="16" s="1"/>
  <c r="C398" i="18" s="1"/>
  <c r="BU397" i="16"/>
  <c r="P415" i="16"/>
  <c r="DX415" i="16" s="1"/>
  <c r="E414" i="18" s="1"/>
  <c r="BH409" i="16"/>
  <c r="BG409" i="16" s="1"/>
  <c r="BF409" i="16" s="1"/>
  <c r="BE409" i="16" s="1"/>
  <c r="BV408" i="16"/>
  <c r="I409" i="16" s="1"/>
  <c r="BV403" i="16"/>
  <c r="U405" i="16" s="1"/>
  <c r="BV419" i="16"/>
  <c r="I421" i="16" s="1"/>
  <c r="BV416" i="16"/>
  <c r="U419" i="16" s="1"/>
  <c r="BV407" i="16"/>
  <c r="O409" i="16" s="1"/>
  <c r="DW409" i="16" s="1"/>
  <c r="D408" i="18" s="1"/>
  <c r="BQ388" i="16"/>
  <c r="D389" i="16" s="1"/>
  <c r="DU389" i="16" s="1"/>
  <c r="B388" i="18" s="1"/>
  <c r="BR398" i="16"/>
  <c r="E399" i="16" s="1"/>
  <c r="BU410" i="16"/>
  <c r="X407" i="16" s="1"/>
  <c r="DZ407" i="16" s="1"/>
  <c r="G406" i="18" s="1"/>
  <c r="I401" i="16"/>
  <c r="BU399" i="16"/>
  <c r="H401" i="16" s="1"/>
  <c r="BJ417" i="16"/>
  <c r="BI417" i="16" s="1"/>
  <c r="U395" i="16"/>
  <c r="BU393" i="16"/>
  <c r="T395" i="16" s="1"/>
  <c r="BV413" i="16"/>
  <c r="U415" i="16" s="1"/>
  <c r="BU414" i="16"/>
  <c r="BJ388" i="16"/>
  <c r="BI388" i="16" s="1"/>
  <c r="BR408" i="16"/>
  <c r="BQ408" i="16" s="1"/>
  <c r="D409" i="16" s="1"/>
  <c r="BV406" i="16"/>
  <c r="U409" i="16" s="1"/>
  <c r="BM399" i="16"/>
  <c r="AF395" i="16"/>
  <c r="BD395" i="16" s="1"/>
  <c r="BC395" i="16" s="1"/>
  <c r="BB395" i="16" s="1"/>
  <c r="BA395" i="16" s="1"/>
  <c r="BV415" i="16"/>
  <c r="I415" i="16" s="1"/>
  <c r="BN398" i="16"/>
  <c r="BM398" i="16" s="1"/>
  <c r="DY389" i="16"/>
  <c r="F388" i="18" s="1"/>
  <c r="DV385" i="16"/>
  <c r="C384" i="18" s="1"/>
  <c r="DV389" i="16"/>
  <c r="C388" i="18" s="1"/>
  <c r="BD409" i="16"/>
  <c r="BC409" i="16" s="1"/>
  <c r="E385" i="16"/>
  <c r="BQ385" i="16"/>
  <c r="D385" i="16" s="1"/>
  <c r="BJ409" i="16"/>
  <c r="BI409" i="16" s="1"/>
  <c r="BE417" i="16"/>
  <c r="BA386" i="16"/>
  <c r="DY399" i="16"/>
  <c r="F398" i="18" s="1"/>
  <c r="BN407" i="16"/>
  <c r="BM407" i="16" s="1"/>
  <c r="BM405" i="16"/>
  <c r="BN416" i="16"/>
  <c r="BM416" i="16" s="1"/>
  <c r="BI406" i="16"/>
  <c r="BN415" i="16"/>
  <c r="BM415" i="16" s="1"/>
  <c r="BE395" i="16"/>
  <c r="O395" i="16"/>
  <c r="DW395" i="16" s="1"/>
  <c r="D394" i="18" s="1"/>
  <c r="BU394" i="16"/>
  <c r="BU395" i="16"/>
  <c r="H395" i="16" s="1"/>
  <c r="DV395" i="16" s="1"/>
  <c r="C394" i="18" s="1"/>
  <c r="BB387" i="16"/>
  <c r="BA387" i="16" s="1"/>
  <c r="BK396" i="16"/>
  <c r="BJ396" i="16" s="1"/>
  <c r="BB389" i="16"/>
  <c r="BA389" i="16" s="1"/>
  <c r="BF375" i="16"/>
  <c r="BE375" i="16" s="1"/>
  <c r="BN413" i="16"/>
  <c r="BM413" i="16" s="1"/>
  <c r="BS405" i="16"/>
  <c r="F405" i="16" s="1"/>
  <c r="BV409" i="16"/>
  <c r="BH415" i="16"/>
  <c r="BG415" i="16" s="1"/>
  <c r="AF415" i="16"/>
  <c r="BJ397" i="16"/>
  <c r="BI397" i="16" s="1"/>
  <c r="BN404" i="16"/>
  <c r="BM404" i="16" s="1"/>
  <c r="AN418" i="16"/>
  <c r="AJ418" i="16" s="1"/>
  <c r="BP418" i="16"/>
  <c r="BO418" i="16" s="1"/>
  <c r="AJ416" i="16"/>
  <c r="BL416" i="16"/>
  <c r="BK416" i="16" s="1"/>
  <c r="BJ416" i="16" s="1"/>
  <c r="BD417" i="16"/>
  <c r="BC417" i="16" s="1"/>
  <c r="BB417" i="16" s="1"/>
  <c r="BD393" i="16"/>
  <c r="BC393" i="16" s="1"/>
  <c r="BL399" i="16"/>
  <c r="BK399" i="16" s="1"/>
  <c r="BD419" i="16"/>
  <c r="BC419" i="16" s="1"/>
  <c r="BD406" i="16"/>
  <c r="BC406" i="16" s="1"/>
  <c r="BB406" i="16" s="1"/>
  <c r="BA406" i="16" s="1"/>
  <c r="BL407" i="16"/>
  <c r="BK407" i="16" s="1"/>
  <c r="BH406" i="16"/>
  <c r="BG406" i="16" s="1"/>
  <c r="AJ399" i="16"/>
  <c r="DP381" i="16"/>
  <c r="P381" i="16" s="1"/>
  <c r="DX381" i="16" s="1"/>
  <c r="E380" i="18" s="1"/>
  <c r="BE386" i="16"/>
  <c r="BD413" i="16"/>
  <c r="BC413" i="16" s="1"/>
  <c r="BD385" i="16"/>
  <c r="BC385" i="16" s="1"/>
  <c r="BI419" i="16"/>
  <c r="BN414" i="16"/>
  <c r="BM414" i="16" s="1"/>
  <c r="BA379" i="16"/>
  <c r="BE419" i="16"/>
  <c r="AJ405" i="16"/>
  <c r="AF405" i="16" s="1"/>
  <c r="BL405" i="16"/>
  <c r="BK405" i="16" s="1"/>
  <c r="BM394" i="16"/>
  <c r="BJ408" i="16"/>
  <c r="BI408" i="16" s="1"/>
  <c r="BS418" i="16"/>
  <c r="BJ385" i="16"/>
  <c r="BI385" i="16" s="1"/>
  <c r="BH413" i="16"/>
  <c r="BG413" i="16" s="1"/>
  <c r="BD396" i="16"/>
  <c r="BC396" i="16" s="1"/>
  <c r="BH404" i="16"/>
  <c r="BG404" i="16" s="1"/>
  <c r="BH403" i="16"/>
  <c r="BG403" i="16" s="1"/>
  <c r="BL404" i="16"/>
  <c r="BK404" i="16" s="1"/>
  <c r="BJ404" i="16" s="1"/>
  <c r="BI404" i="16" s="1"/>
  <c r="BD375" i="16"/>
  <c r="BC375" i="16" s="1"/>
  <c r="BQ414" i="16"/>
  <c r="AF403" i="16"/>
  <c r="BD403" i="16" s="1"/>
  <c r="BC403" i="16" s="1"/>
  <c r="BB403" i="16" s="1"/>
  <c r="BA403" i="16" s="1"/>
  <c r="BQ395" i="16"/>
  <c r="D395" i="16" s="1"/>
  <c r="DU395" i="16" s="1"/>
  <c r="B394" i="18" s="1"/>
  <c r="BE396" i="16"/>
  <c r="BH388" i="16"/>
  <c r="BG388" i="16" s="1"/>
  <c r="BF388" i="16" s="1"/>
  <c r="AF388" i="16"/>
  <c r="BL398" i="16"/>
  <c r="BK398" i="16" s="1"/>
  <c r="BJ398" i="16" s="1"/>
  <c r="AJ398" i="16"/>
  <c r="BD408" i="16"/>
  <c r="BC408" i="16" s="1"/>
  <c r="AJ414" i="16"/>
  <c r="BL414" i="16"/>
  <c r="BK414" i="16" s="1"/>
  <c r="BL415" i="16"/>
  <c r="BK415" i="16" s="1"/>
  <c r="AJ407" i="16"/>
  <c r="AF407" i="16" s="1"/>
  <c r="BV418" i="16"/>
  <c r="J419" i="16"/>
  <c r="BS415" i="16"/>
  <c r="F415" i="16" s="1"/>
  <c r="BV405" i="16"/>
  <c r="BV404" i="16"/>
  <c r="AF404" i="16"/>
  <c r="BD377" i="16"/>
  <c r="BC377" i="16" s="1"/>
  <c r="BB377" i="16" s="1"/>
  <c r="BA377" i="16" s="1"/>
  <c r="BN403" i="16"/>
  <c r="BM403" i="16" s="1"/>
  <c r="BL394" i="16"/>
  <c r="BK394" i="16" s="1"/>
  <c r="AJ394" i="16"/>
  <c r="BH408" i="16"/>
  <c r="BG408" i="16" s="1"/>
  <c r="P419" i="16"/>
  <c r="DX419" i="16" s="1"/>
  <c r="E418" i="18" s="1"/>
  <c r="BV417" i="16"/>
  <c r="BE377" i="16"/>
  <c r="BH385" i="16"/>
  <c r="BG385" i="16" s="1"/>
  <c r="BF385" i="16" s="1"/>
  <c r="BE385" i="16" s="1"/>
  <c r="BF393" i="16"/>
  <c r="BE393" i="16" s="1"/>
  <c r="BJ413" i="16"/>
  <c r="BI413" i="16" s="1"/>
  <c r="BD397" i="16"/>
  <c r="BC397" i="16" s="1"/>
  <c r="BB397" i="16" s="1"/>
  <c r="BQ381" i="16"/>
  <c r="T381" i="16" s="1"/>
  <c r="DY381" i="16" s="1"/>
  <c r="F380" i="18" s="1"/>
  <c r="B256" i="16"/>
  <c r="C254" i="16"/>
  <c r="A254" i="18" s="1"/>
  <c r="H254" i="18" s="1"/>
  <c r="I254" i="18" s="1"/>
  <c r="BR401" i="16"/>
  <c r="U401" i="16" s="1"/>
  <c r="DA371" i="16"/>
  <c r="CZ371" i="16" s="1"/>
  <c r="BD158" i="16"/>
  <c r="BC158" i="16" s="1"/>
  <c r="BB158" i="16" s="1"/>
  <c r="BA158" i="16" s="1"/>
  <c r="Y159" i="16"/>
  <c r="DZ159" i="16" s="1"/>
  <c r="G158" i="18" s="1"/>
  <c r="J158" i="18" s="1"/>
  <c r="BU158" i="16"/>
  <c r="BF158" i="16"/>
  <c r="BE158" i="16" s="1"/>
  <c r="BN401" i="16"/>
  <c r="BM401" i="16" s="1"/>
  <c r="DQ401" i="16"/>
  <c r="Q401" i="16" s="1"/>
  <c r="M381" i="16"/>
  <c r="DL381" i="16"/>
  <c r="L381" i="16" s="1"/>
  <c r="BQ371" i="16"/>
  <c r="T371" i="16" s="1"/>
  <c r="DY371" i="16" s="1"/>
  <c r="F370" i="18" s="1"/>
  <c r="DN401" i="16"/>
  <c r="N401" i="16" s="1"/>
  <c r="DO421" i="16"/>
  <c r="O421" i="16" s="1"/>
  <c r="CM421" i="16"/>
  <c r="CI421" i="16" s="1"/>
  <c r="AR421" i="16"/>
  <c r="AN421" i="16" s="1"/>
  <c r="BT421" i="16"/>
  <c r="W421" i="16" s="1"/>
  <c r="DK411" i="16"/>
  <c r="DJ411" i="16" s="1"/>
  <c r="DI411" i="16" s="1"/>
  <c r="CI411" i="16"/>
  <c r="AR411" i="16"/>
  <c r="BT411" i="16"/>
  <c r="W411" i="16" s="1"/>
  <c r="CY371" i="16"/>
  <c r="CX371" i="16" s="1"/>
  <c r="DK401" i="16"/>
  <c r="DJ401" i="16" s="1"/>
  <c r="CI401" i="16"/>
  <c r="BD371" i="16"/>
  <c r="BC371" i="16" s="1"/>
  <c r="BB371" i="16" s="1"/>
  <c r="BA371" i="16" s="1"/>
  <c r="BN391" i="16"/>
  <c r="BM391" i="16" s="1"/>
  <c r="DN391" i="16"/>
  <c r="BX411" i="16"/>
  <c r="AA411" i="16" s="1"/>
  <c r="BV401" i="16"/>
  <c r="Y401" i="16" s="1"/>
  <c r="BJ381" i="16"/>
  <c r="BI381" i="16" s="1"/>
  <c r="CA381" i="16"/>
  <c r="DC381" i="16"/>
  <c r="DB381" i="16" s="1"/>
  <c r="DA381" i="16" s="1"/>
  <c r="BI401" i="16"/>
  <c r="AJ391" i="16"/>
  <c r="BL391" i="16"/>
  <c r="BK391" i="16" s="1"/>
  <c r="CE391" i="16"/>
  <c r="CA391" i="16" s="1"/>
  <c r="DG391" i="16"/>
  <c r="DF391" i="16" s="1"/>
  <c r="DE391" i="16" s="1"/>
  <c r="DS421" i="16"/>
  <c r="S421" i="16" s="1"/>
  <c r="BX421" i="16"/>
  <c r="AA421" i="16" s="1"/>
  <c r="V391" i="16"/>
  <c r="BR391" i="16"/>
  <c r="R391" i="16"/>
  <c r="DQ391" i="16"/>
  <c r="DO411" i="16"/>
  <c r="O411" i="16" s="1"/>
  <c r="DE381" i="16"/>
  <c r="DD381" i="16" s="1"/>
  <c r="BF371" i="16"/>
  <c r="BE371" i="16" s="1"/>
  <c r="DK391" i="16"/>
  <c r="DJ391" i="16" s="1"/>
  <c r="BD401" i="16"/>
  <c r="BC401" i="16" s="1"/>
  <c r="Y381" i="16"/>
  <c r="BU381" i="16"/>
  <c r="X381" i="16" s="1"/>
  <c r="BH401" i="16"/>
  <c r="BG401" i="16" s="1"/>
  <c r="BF401" i="16" s="1"/>
  <c r="Z391" i="16"/>
  <c r="BV391" i="16"/>
  <c r="DS411" i="16"/>
  <c r="S411" i="16" s="1"/>
  <c r="BD381" i="16"/>
  <c r="BC381" i="16" s="1"/>
  <c r="DZ377" i="16"/>
  <c r="G376" i="18" s="1"/>
  <c r="DY367" i="16"/>
  <c r="F366" i="18" s="1"/>
  <c r="DZ417" i="16"/>
  <c r="G416" i="18" s="1"/>
  <c r="BF350" i="16"/>
  <c r="BE350" i="16" s="1"/>
  <c r="BJ350" i="16"/>
  <c r="BI350" i="16" s="1"/>
  <c r="BA350" i="16"/>
  <c r="DY397" i="16"/>
  <c r="F396" i="18" s="1"/>
  <c r="BE370" i="16"/>
  <c r="BQ350" i="16"/>
  <c r="T347" i="16" s="1"/>
  <c r="DY347" i="16" s="1"/>
  <c r="F346" i="18" s="1"/>
  <c r="BD380" i="16"/>
  <c r="BC380" i="16" s="1"/>
  <c r="BE380" i="16"/>
  <c r="BI13" i="16"/>
  <c r="L13" i="16" s="1"/>
  <c r="BD370" i="16"/>
  <c r="BB410" i="16"/>
  <c r="BA410" i="16" s="1"/>
  <c r="BD400" i="16"/>
  <c r="BC400" i="16" s="1"/>
  <c r="BB400" i="16" s="1"/>
  <c r="BA400" i="16" s="1"/>
  <c r="BG400" i="16"/>
  <c r="BF400" i="16" s="1"/>
  <c r="BE400" i="16" s="1"/>
  <c r="BU392" i="16"/>
  <c r="X395" i="16" s="1"/>
  <c r="DZ395" i="16" s="1"/>
  <c r="G394" i="18" s="1"/>
  <c r="BJ412" i="16"/>
  <c r="BI412" i="16" s="1"/>
  <c r="BN402" i="16"/>
  <c r="BM402" i="16" s="1"/>
  <c r="BH412" i="16"/>
  <c r="BG412" i="16" s="1"/>
  <c r="BV402" i="16"/>
  <c r="Y405" i="16" s="1"/>
  <c r="BJ382" i="16"/>
  <c r="BI382" i="16" s="1"/>
  <c r="BD402" i="16"/>
  <c r="BF382" i="16"/>
  <c r="BE382" i="16" s="1"/>
  <c r="BJ402" i="16"/>
  <c r="BI402" i="16" s="1"/>
  <c r="BD412" i="16"/>
  <c r="BC412" i="16" s="1"/>
  <c r="BB412" i="16" s="1"/>
  <c r="BA412" i="16" s="1"/>
  <c r="BE392" i="16"/>
  <c r="BD392" i="16"/>
  <c r="BC392" i="16" s="1"/>
  <c r="BB392" i="16" s="1"/>
  <c r="BA392" i="16" s="1"/>
  <c r="BD382" i="16"/>
  <c r="BC382" i="16" s="1"/>
  <c r="BB382" i="16" s="1"/>
  <c r="BA382" i="16" s="1"/>
  <c r="BV412" i="16"/>
  <c r="Y415" i="16" s="1"/>
  <c r="BH402" i="16"/>
  <c r="BG402" i="16" s="1"/>
  <c r="BF402" i="16" s="1"/>
  <c r="BE402" i="16" s="1"/>
  <c r="DZ117" i="16"/>
  <c r="G116" i="18" s="1"/>
  <c r="DY117" i="16"/>
  <c r="F116" i="18" s="1"/>
  <c r="BQ398" i="16" l="1"/>
  <c r="D399" i="16" s="1"/>
  <c r="DU399" i="16" s="1"/>
  <c r="B398" i="18" s="1"/>
  <c r="BU408" i="16"/>
  <c r="H409" i="16" s="1"/>
  <c r="DV409" i="16" s="1"/>
  <c r="C408" i="18" s="1"/>
  <c r="BU403" i="16"/>
  <c r="T405" i="16" s="1"/>
  <c r="DY405" i="16" s="1"/>
  <c r="F404" i="18" s="1"/>
  <c r="BU416" i="16"/>
  <c r="T419" i="16" s="1"/>
  <c r="DY419" i="16" s="1"/>
  <c r="F418" i="18" s="1"/>
  <c r="BU419" i="16"/>
  <c r="H421" i="16" s="1"/>
  <c r="DV421" i="16" s="1"/>
  <c r="C420" i="18" s="1"/>
  <c r="E409" i="16"/>
  <c r="DU409" i="16" s="1"/>
  <c r="B408" i="18" s="1"/>
  <c r="BU407" i="16"/>
  <c r="BU415" i="16"/>
  <c r="H415" i="16" s="1"/>
  <c r="DV415" i="16" s="1"/>
  <c r="C414" i="18" s="1"/>
  <c r="BU413" i="16"/>
  <c r="T415" i="16" s="1"/>
  <c r="DY415" i="16" s="1"/>
  <c r="F414" i="18" s="1"/>
  <c r="DV401" i="16"/>
  <c r="C400" i="18" s="1"/>
  <c r="DY395" i="16"/>
  <c r="F394" i="18" s="1"/>
  <c r="BU406" i="16"/>
  <c r="T409" i="16" s="1"/>
  <c r="DY409" i="16" s="1"/>
  <c r="F408" i="18" s="1"/>
  <c r="BJ394" i="16"/>
  <c r="BI394" i="16" s="1"/>
  <c r="BR405" i="16"/>
  <c r="BQ405" i="16" s="1"/>
  <c r="D405" i="16" s="1"/>
  <c r="BF413" i="16"/>
  <c r="BE413" i="16" s="1"/>
  <c r="BN418" i="16"/>
  <c r="BM418" i="16" s="1"/>
  <c r="BJ415" i="16"/>
  <c r="BI415" i="16" s="1"/>
  <c r="BE388" i="16"/>
  <c r="BB385" i="16"/>
  <c r="BA385" i="16" s="1"/>
  <c r="BI416" i="16"/>
  <c r="BB409" i="16"/>
  <c r="BA409" i="16" s="1"/>
  <c r="BJ405" i="16"/>
  <c r="BI405" i="16" s="1"/>
  <c r="BJ399" i="16"/>
  <c r="BI399" i="16" s="1"/>
  <c r="BI396" i="16"/>
  <c r="I411" i="16"/>
  <c r="BU409" i="16"/>
  <c r="H411" i="16" s="1"/>
  <c r="BF406" i="16"/>
  <c r="BE406" i="16" s="1"/>
  <c r="DU385" i="16"/>
  <c r="B384" i="18" s="1"/>
  <c r="BD407" i="16"/>
  <c r="BC407" i="16" s="1"/>
  <c r="BB407" i="16" s="1"/>
  <c r="BA407" i="16" s="1"/>
  <c r="AF394" i="16"/>
  <c r="BD394" i="16" s="1"/>
  <c r="BC394" i="16" s="1"/>
  <c r="BB394" i="16" s="1"/>
  <c r="BA394" i="16" s="1"/>
  <c r="BH394" i="16"/>
  <c r="BG394" i="16" s="1"/>
  <c r="BF394" i="16" s="1"/>
  <c r="BE394" i="16" s="1"/>
  <c r="AF398" i="16"/>
  <c r="BH398" i="16"/>
  <c r="BG398" i="16" s="1"/>
  <c r="BF398" i="16" s="1"/>
  <c r="BE398" i="16" s="1"/>
  <c r="AF399" i="16"/>
  <c r="BH399" i="16"/>
  <c r="BG399" i="16" s="1"/>
  <c r="BF399" i="16" s="1"/>
  <c r="BF408" i="16"/>
  <c r="BE408" i="16" s="1"/>
  <c r="O405" i="16"/>
  <c r="DW405" i="16" s="1"/>
  <c r="D404" i="18" s="1"/>
  <c r="BU404" i="16"/>
  <c r="I419" i="16"/>
  <c r="BU418" i="16"/>
  <c r="H419" i="16" s="1"/>
  <c r="BH414" i="16"/>
  <c r="BG414" i="16" s="1"/>
  <c r="BI398" i="16"/>
  <c r="AF418" i="16"/>
  <c r="BH418" i="16"/>
  <c r="BG418" i="16" s="1"/>
  <c r="BA417" i="16"/>
  <c r="BD415" i="16"/>
  <c r="BC415" i="16" s="1"/>
  <c r="BB415" i="16" s="1"/>
  <c r="BD388" i="16"/>
  <c r="BC388" i="16" s="1"/>
  <c r="BD405" i="16"/>
  <c r="BC405" i="16" s="1"/>
  <c r="BA397" i="16"/>
  <c r="I405" i="16"/>
  <c r="BU405" i="16"/>
  <c r="H405" i="16" s="1"/>
  <c r="BR415" i="16"/>
  <c r="E415" i="16" s="1"/>
  <c r="BB408" i="16"/>
  <c r="BA408" i="16" s="1"/>
  <c r="BB375" i="16"/>
  <c r="BA375" i="16" s="1"/>
  <c r="BB396" i="16"/>
  <c r="BA396" i="16" s="1"/>
  <c r="AF414" i="16"/>
  <c r="BF415" i="16"/>
  <c r="BE415" i="16" s="1"/>
  <c r="O419" i="16"/>
  <c r="DW419" i="16" s="1"/>
  <c r="D418" i="18" s="1"/>
  <c r="BU417" i="16"/>
  <c r="BD404" i="16"/>
  <c r="BC404" i="16" s="1"/>
  <c r="BH407" i="16"/>
  <c r="BG407" i="16" s="1"/>
  <c r="BJ414" i="16"/>
  <c r="BI414" i="16" s="1"/>
  <c r="BF403" i="16"/>
  <c r="BE403" i="16" s="1"/>
  <c r="BF404" i="16"/>
  <c r="BE404" i="16" s="1"/>
  <c r="F419" i="16"/>
  <c r="BR418" i="16"/>
  <c r="E419" i="16" s="1"/>
  <c r="BH405" i="16"/>
  <c r="BG405" i="16" s="1"/>
  <c r="BF405" i="16" s="1"/>
  <c r="BE405" i="16" s="1"/>
  <c r="BB413" i="16"/>
  <c r="BA413" i="16" s="1"/>
  <c r="BJ407" i="16"/>
  <c r="BI407" i="16" s="1"/>
  <c r="BB419" i="16"/>
  <c r="BA419" i="16" s="1"/>
  <c r="BB393" i="16"/>
  <c r="BA393" i="16" s="1"/>
  <c r="AF416" i="16"/>
  <c r="BH416" i="16"/>
  <c r="BG416" i="16" s="1"/>
  <c r="BL418" i="16"/>
  <c r="BK418" i="16" s="1"/>
  <c r="DW381" i="16"/>
  <c r="D380" i="18" s="1"/>
  <c r="BQ401" i="16"/>
  <c r="T401" i="16" s="1"/>
  <c r="DY401" i="16" s="1"/>
  <c r="F400" i="18" s="1"/>
  <c r="BB381" i="16"/>
  <c r="BA381" i="16" s="1"/>
  <c r="B258" i="16"/>
  <c r="C256" i="16"/>
  <c r="A256" i="18" s="1"/>
  <c r="H256" i="18" s="1"/>
  <c r="I256" i="18" s="1"/>
  <c r="DP401" i="16"/>
  <c r="P401" i="16" s="1"/>
  <c r="DX401" i="16" s="1"/>
  <c r="E400" i="18" s="1"/>
  <c r="DI391" i="16"/>
  <c r="DH391" i="16" s="1"/>
  <c r="CZ381" i="16"/>
  <c r="BW411" i="16"/>
  <c r="Z411" i="16" s="1"/>
  <c r="BS421" i="16"/>
  <c r="V421" i="16" s="1"/>
  <c r="DN421" i="16"/>
  <c r="N421" i="16" s="1"/>
  <c r="BJ391" i="16"/>
  <c r="BI391" i="16" s="1"/>
  <c r="DD391" i="16"/>
  <c r="DH411" i="16"/>
  <c r="DM401" i="16"/>
  <c r="BL421" i="16"/>
  <c r="BK421" i="16" s="1"/>
  <c r="BJ421" i="16" s="1"/>
  <c r="BI421" i="16" s="1"/>
  <c r="CY391" i="16"/>
  <c r="CX391" i="16" s="1"/>
  <c r="CW391" i="16" s="1"/>
  <c r="Y391" i="16"/>
  <c r="BU391" i="16"/>
  <c r="X391" i="16" s="1"/>
  <c r="DZ381" i="16"/>
  <c r="G380" i="18" s="1"/>
  <c r="BB401" i="16"/>
  <c r="BA401" i="16" s="1"/>
  <c r="CE421" i="16"/>
  <c r="CA421" i="16" s="1"/>
  <c r="DG421" i="16"/>
  <c r="DF421" i="16" s="1"/>
  <c r="DN411" i="16"/>
  <c r="U391" i="16"/>
  <c r="BQ391" i="16"/>
  <c r="T391" i="16" s="1"/>
  <c r="BW421" i="16"/>
  <c r="DR421" i="16"/>
  <c r="BU401" i="16"/>
  <c r="X401" i="16" s="1"/>
  <c r="DZ401" i="16" s="1"/>
  <c r="G400" i="18" s="1"/>
  <c r="AN411" i="16"/>
  <c r="BP411" i="16"/>
  <c r="BO411" i="16" s="1"/>
  <c r="DC391" i="16"/>
  <c r="DB391" i="16" s="1"/>
  <c r="DA391" i="16" s="1"/>
  <c r="BH391" i="16"/>
  <c r="BG391" i="16" s="1"/>
  <c r="BF391" i="16" s="1"/>
  <c r="AF391" i="16"/>
  <c r="CY381" i="16"/>
  <c r="CX381" i="16" s="1"/>
  <c r="CW371" i="16"/>
  <c r="CV371" i="16" s="1"/>
  <c r="CE411" i="16"/>
  <c r="DG411" i="16"/>
  <c r="DF411" i="16" s="1"/>
  <c r="DK421" i="16"/>
  <c r="DJ421" i="16" s="1"/>
  <c r="DG401" i="16"/>
  <c r="DF401" i="16" s="1"/>
  <c r="DE401" i="16" s="1"/>
  <c r="BP421" i="16"/>
  <c r="BO421" i="16" s="1"/>
  <c r="DR411" i="16"/>
  <c r="BE401" i="16"/>
  <c r="CE401" i="16"/>
  <c r="AJ421" i="16"/>
  <c r="AF421" i="16" s="1"/>
  <c r="Q391" i="16"/>
  <c r="DP391" i="16"/>
  <c r="P391" i="16" s="1"/>
  <c r="N391" i="16"/>
  <c r="DM391" i="16"/>
  <c r="DI401" i="16"/>
  <c r="DH401" i="16" s="1"/>
  <c r="BS411" i="16"/>
  <c r="V411" i="16" s="1"/>
  <c r="BB380" i="16"/>
  <c r="BA380" i="16" s="1"/>
  <c r="BC370" i="16"/>
  <c r="BB370" i="16" s="1"/>
  <c r="BA370" i="16" s="1"/>
  <c r="BF412" i="16"/>
  <c r="BE412" i="16" s="1"/>
  <c r="BU402" i="16"/>
  <c r="X405" i="16" s="1"/>
  <c r="DZ405" i="16" s="1"/>
  <c r="G404" i="18" s="1"/>
  <c r="BU412" i="16"/>
  <c r="X415" i="16" s="1"/>
  <c r="DZ415" i="16" s="1"/>
  <c r="G414" i="18" s="1"/>
  <c r="BC402" i="16"/>
  <c r="BB402" i="16" s="1"/>
  <c r="DZ111" i="16"/>
  <c r="G110" i="18" s="1"/>
  <c r="DX117" i="16"/>
  <c r="E116" i="18" s="1"/>
  <c r="J116" i="18" s="1"/>
  <c r="E405" i="16" l="1"/>
  <c r="DU405" i="16" s="1"/>
  <c r="B404" i="18" s="1"/>
  <c r="DV419" i="16"/>
  <c r="C418" i="18" s="1"/>
  <c r="DV411" i="16"/>
  <c r="C410" i="18" s="1"/>
  <c r="BJ418" i="16"/>
  <c r="BI418" i="16" s="1"/>
  <c r="DV405" i="16"/>
  <c r="C404" i="18" s="1"/>
  <c r="BB405" i="16"/>
  <c r="BA405" i="16" s="1"/>
  <c r="BF407" i="16"/>
  <c r="BE407" i="16" s="1"/>
  <c r="BA415" i="16"/>
  <c r="BF418" i="16"/>
  <c r="BE418" i="16" s="1"/>
  <c r="BF414" i="16"/>
  <c r="BE414" i="16" s="1"/>
  <c r="BE399" i="16"/>
  <c r="BD416" i="16"/>
  <c r="BC416" i="16" s="1"/>
  <c r="BB416" i="16" s="1"/>
  <c r="BQ415" i="16"/>
  <c r="D415" i="16" s="1"/>
  <c r="DU415" i="16" s="1"/>
  <c r="B414" i="18" s="1"/>
  <c r="BD398" i="16"/>
  <c r="BC398" i="16" s="1"/>
  <c r="BB388" i="16"/>
  <c r="BA388" i="16" s="1"/>
  <c r="BD418" i="16"/>
  <c r="BC418" i="16" s="1"/>
  <c r="BD399" i="16"/>
  <c r="BC399" i="16" s="1"/>
  <c r="BD414" i="16"/>
  <c r="BC414" i="16" s="1"/>
  <c r="BB414" i="16" s="1"/>
  <c r="BF416" i="16"/>
  <c r="BE416" i="16" s="1"/>
  <c r="BB404" i="16"/>
  <c r="BA404" i="16" s="1"/>
  <c r="BQ418" i="16"/>
  <c r="D419" i="16" s="1"/>
  <c r="DU419" i="16" s="1"/>
  <c r="B418" i="18" s="1"/>
  <c r="B260" i="16"/>
  <c r="C258" i="16"/>
  <c r="A258" i="18" s="1"/>
  <c r="H258" i="18" s="1"/>
  <c r="I258" i="18" s="1"/>
  <c r="DE411" i="16"/>
  <c r="DD411" i="16" s="1"/>
  <c r="CW381" i="16"/>
  <c r="CV381" i="16" s="1"/>
  <c r="BV411" i="16"/>
  <c r="DI421" i="16"/>
  <c r="DH421" i="16" s="1"/>
  <c r="BR421" i="16"/>
  <c r="U421" i="16" s="1"/>
  <c r="DM421" i="16"/>
  <c r="M421" i="16" s="1"/>
  <c r="DZ391" i="16"/>
  <c r="G390" i="18" s="1"/>
  <c r="DX391" i="16"/>
  <c r="E390" i="18" s="1"/>
  <c r="DD401" i="16"/>
  <c r="BN411" i="16"/>
  <c r="BM411" i="16" s="1"/>
  <c r="M401" i="16"/>
  <c r="DL401" i="16"/>
  <c r="L401" i="16" s="1"/>
  <c r="BE391" i="16"/>
  <c r="CZ391" i="16"/>
  <c r="DY391" i="16"/>
  <c r="F390" i="18" s="1"/>
  <c r="DQ411" i="16"/>
  <c r="Q411" i="16" s="1"/>
  <c r="R411" i="16"/>
  <c r="CY421" i="16"/>
  <c r="CX421" i="16" s="1"/>
  <c r="CW421" i="16" s="1"/>
  <c r="CV421" i="16" s="1"/>
  <c r="M391" i="16"/>
  <c r="DL391" i="16"/>
  <c r="L391" i="16" s="1"/>
  <c r="BH421" i="16"/>
  <c r="BG421" i="16" s="1"/>
  <c r="BF421" i="16" s="1"/>
  <c r="BE421" i="16" s="1"/>
  <c r="BN421" i="16"/>
  <c r="BM421" i="16" s="1"/>
  <c r="DC421" i="16"/>
  <c r="DB421" i="16" s="1"/>
  <c r="DA421" i="16" s="1"/>
  <c r="CZ421" i="16" s="1"/>
  <c r="BD391" i="16"/>
  <c r="BC391" i="16" s="1"/>
  <c r="BB391" i="16" s="1"/>
  <c r="BA391" i="16" s="1"/>
  <c r="BD421" i="16"/>
  <c r="BC421" i="16" s="1"/>
  <c r="BB421" i="16" s="1"/>
  <c r="DC401" i="16"/>
  <c r="DB401" i="16" s="1"/>
  <c r="DA401" i="16" s="1"/>
  <c r="CA411" i="16"/>
  <c r="DC411" i="16"/>
  <c r="DB411" i="16" s="1"/>
  <c r="DA411" i="16" s="1"/>
  <c r="R421" i="16"/>
  <c r="DQ421" i="16"/>
  <c r="N411" i="16"/>
  <c r="DM411" i="16"/>
  <c r="CA401" i="16"/>
  <c r="BR411" i="16"/>
  <c r="BL411" i="16"/>
  <c r="BK411" i="16" s="1"/>
  <c r="AJ411" i="16"/>
  <c r="Z421" i="16"/>
  <c r="BV421" i="16"/>
  <c r="DE421" i="16"/>
  <c r="DD421" i="16" s="1"/>
  <c r="CV391" i="16"/>
  <c r="BA402" i="16"/>
  <c r="DY111" i="16"/>
  <c r="F110" i="18" s="1"/>
  <c r="DX111" i="16"/>
  <c r="E110" i="18" s="1"/>
  <c r="AT7" i="5"/>
  <c r="B391" i="5"/>
  <c r="B241" i="5"/>
  <c r="AT17" i="5"/>
  <c r="AT37" i="5"/>
  <c r="B271" i="5"/>
  <c r="B251" i="5"/>
  <c r="B261" i="5"/>
  <c r="B281" i="5"/>
  <c r="B291" i="5"/>
  <c r="B301" i="5"/>
  <c r="B311" i="5"/>
  <c r="B321" i="5"/>
  <c r="B331" i="5"/>
  <c r="B341" i="5"/>
  <c r="B351" i="5"/>
  <c r="B361" i="5"/>
  <c r="B371" i="5"/>
  <c r="B381" i="5"/>
  <c r="AT148" i="5"/>
  <c r="AT149" i="5"/>
  <c r="AT150" i="5"/>
  <c r="AT151" i="5"/>
  <c r="AT152" i="5"/>
  <c r="C8" i="5"/>
  <c r="AT8" i="5" s="1"/>
  <c r="C9" i="5"/>
  <c r="AT9" i="5" s="1"/>
  <c r="C10" i="5"/>
  <c r="AT10" i="5" s="1"/>
  <c r="C11" i="5"/>
  <c r="AT11" i="5" s="1"/>
  <c r="C12" i="5"/>
  <c r="AT12" i="5" s="1"/>
  <c r="AT18" i="5"/>
  <c r="AT19" i="5"/>
  <c r="AT20" i="5"/>
  <c r="AT21" i="5"/>
  <c r="AT22" i="5"/>
  <c r="AT27" i="5"/>
  <c r="AT28" i="5"/>
  <c r="AT29" i="5"/>
  <c r="AT30" i="5"/>
  <c r="AT31" i="5"/>
  <c r="AT32" i="5"/>
  <c r="AT38" i="5"/>
  <c r="AT39" i="5"/>
  <c r="AT40" i="5"/>
  <c r="AT41" i="5"/>
  <c r="AT42" i="5"/>
  <c r="AT47" i="5"/>
  <c r="AT48" i="5"/>
  <c r="AT49" i="5"/>
  <c r="AT50" i="5"/>
  <c r="AT51" i="5"/>
  <c r="AT52" i="5"/>
  <c r="AT57" i="5"/>
  <c r="AT58" i="5"/>
  <c r="AT59" i="5"/>
  <c r="AT60" i="5"/>
  <c r="AT61" i="5"/>
  <c r="AT62" i="5"/>
  <c r="AT67" i="5"/>
  <c r="AT68" i="5"/>
  <c r="AT69" i="5"/>
  <c r="AT70" i="5"/>
  <c r="AT71" i="5"/>
  <c r="AT72" i="5"/>
  <c r="AT77" i="5"/>
  <c r="AT78" i="5"/>
  <c r="AT79" i="5"/>
  <c r="AT80" i="5"/>
  <c r="AT81" i="5"/>
  <c r="AT82" i="5"/>
  <c r="AT87" i="5"/>
  <c r="AT88" i="5"/>
  <c r="AT89" i="5"/>
  <c r="AT90" i="5"/>
  <c r="AT91" i="5"/>
  <c r="AT92" i="5"/>
  <c r="AT97" i="5"/>
  <c r="AT98" i="5"/>
  <c r="AT99" i="5"/>
  <c r="AT100" i="5"/>
  <c r="AT101" i="5"/>
  <c r="AT102" i="5"/>
  <c r="AT107" i="5"/>
  <c r="AT108" i="5"/>
  <c r="AT109" i="5"/>
  <c r="AT110" i="5"/>
  <c r="AT111" i="5"/>
  <c r="AT112" i="5"/>
  <c r="AT117" i="5"/>
  <c r="AT118" i="5"/>
  <c r="AT119" i="5"/>
  <c r="AT120" i="5"/>
  <c r="AT121" i="5"/>
  <c r="AT122" i="5"/>
  <c r="AT127" i="5"/>
  <c r="AT128" i="5"/>
  <c r="AT129" i="5"/>
  <c r="AT130" i="5"/>
  <c r="AT131" i="5"/>
  <c r="AT132" i="5"/>
  <c r="AT137" i="5"/>
  <c r="AT138" i="5"/>
  <c r="AT139" i="5"/>
  <c r="AT140" i="5"/>
  <c r="AT141" i="5"/>
  <c r="AT142" i="5"/>
  <c r="AT147" i="5"/>
  <c r="J110" i="18" l="1"/>
  <c r="BB418" i="16"/>
  <c r="BA418" i="16" s="1"/>
  <c r="BA414" i="16"/>
  <c r="BB399" i="16"/>
  <c r="BA399" i="16" s="1"/>
  <c r="BA416" i="16"/>
  <c r="BB398" i="16"/>
  <c r="BA398" i="16" s="1"/>
  <c r="DP411" i="16"/>
  <c r="P411" i="16" s="1"/>
  <c r="DX411" i="16" s="1"/>
  <c r="E410" i="18" s="1"/>
  <c r="B262" i="16"/>
  <c r="B264" i="16" s="1"/>
  <c r="C260" i="16"/>
  <c r="A260" i="18" s="1"/>
  <c r="H260" i="18" s="1"/>
  <c r="I260" i="18" s="1"/>
  <c r="DL421" i="16"/>
  <c r="L421" i="16" s="1"/>
  <c r="DW421" i="16" s="1"/>
  <c r="D420" i="18" s="1"/>
  <c r="BA421" i="16"/>
  <c r="DW391" i="16"/>
  <c r="D390" i="18" s="1"/>
  <c r="Y411" i="16"/>
  <c r="BU411" i="16"/>
  <c r="X411" i="16" s="1"/>
  <c r="BQ421" i="16"/>
  <c r="T421" i="16" s="1"/>
  <c r="DY421" i="16" s="1"/>
  <c r="F420" i="18" s="1"/>
  <c r="CZ411" i="16"/>
  <c r="DW401" i="16"/>
  <c r="D400" i="18" s="1"/>
  <c r="AF411" i="16"/>
  <c r="BH411" i="16"/>
  <c r="BG411" i="16" s="1"/>
  <c r="BF411" i="16" s="1"/>
  <c r="Q421" i="16"/>
  <c r="DP421" i="16"/>
  <c r="P421" i="16" s="1"/>
  <c r="BJ411" i="16"/>
  <c r="BI411" i="16" s="1"/>
  <c r="CY401" i="16"/>
  <c r="CX401" i="16" s="1"/>
  <c r="CW401" i="16" s="1"/>
  <c r="CZ401" i="16"/>
  <c r="U411" i="16"/>
  <c r="BQ411" i="16"/>
  <c r="T411" i="16" s="1"/>
  <c r="Y421" i="16"/>
  <c r="BU421" i="16"/>
  <c r="X421" i="16" s="1"/>
  <c r="M411" i="16"/>
  <c r="DL411" i="16"/>
  <c r="L411" i="16" s="1"/>
  <c r="CY411" i="16"/>
  <c r="CX411" i="16" s="1"/>
  <c r="C241" i="5"/>
  <c r="M241" i="5" s="1"/>
  <c r="C605" i="5"/>
  <c r="C593" i="5"/>
  <c r="B565" i="5"/>
  <c r="D553" i="5"/>
  <c r="B525" i="5"/>
  <c r="C513" i="5"/>
  <c r="C261" i="5"/>
  <c r="C271" i="5"/>
  <c r="C391" i="5"/>
  <c r="E391" i="5" s="1"/>
  <c r="C381" i="5"/>
  <c r="C604" i="5"/>
  <c r="C361" i="5"/>
  <c r="C341" i="5"/>
  <c r="C321" i="5"/>
  <c r="C301" i="5"/>
  <c r="D524" i="5"/>
  <c r="C281" i="5"/>
  <c r="C251" i="5"/>
  <c r="C371" i="5"/>
  <c r="C351" i="5"/>
  <c r="C574" i="5"/>
  <c r="C331" i="5"/>
  <c r="C311" i="5"/>
  <c r="C291" i="5"/>
  <c r="AT157" i="5"/>
  <c r="E625" i="5"/>
  <c r="D625" i="5"/>
  <c r="C625" i="5"/>
  <c r="B625" i="5"/>
  <c r="E624" i="5"/>
  <c r="C624" i="5"/>
  <c r="B624" i="5"/>
  <c r="D624" i="5"/>
  <c r="E623" i="5"/>
  <c r="C623" i="5"/>
  <c r="B623" i="5"/>
  <c r="D623" i="5"/>
  <c r="E614" i="5"/>
  <c r="C614" i="5"/>
  <c r="B614" i="5"/>
  <c r="D614" i="5"/>
  <c r="E613" i="5"/>
  <c r="D613" i="5"/>
  <c r="C613" i="5"/>
  <c r="B613" i="5"/>
  <c r="E615" i="5"/>
  <c r="D615" i="5"/>
  <c r="C615" i="5"/>
  <c r="B615" i="5"/>
  <c r="B605" i="5"/>
  <c r="B604" i="5"/>
  <c r="E603" i="5"/>
  <c r="B603" i="5"/>
  <c r="D603" i="5"/>
  <c r="C603" i="5"/>
  <c r="C594" i="5"/>
  <c r="B594" i="5"/>
  <c r="E594" i="5"/>
  <c r="D594" i="5"/>
  <c r="E593" i="5"/>
  <c r="C595" i="5"/>
  <c r="B595" i="5"/>
  <c r="E595" i="5"/>
  <c r="D595" i="5"/>
  <c r="E585" i="5"/>
  <c r="D585" i="5"/>
  <c r="C585" i="5"/>
  <c r="B585" i="5"/>
  <c r="E584" i="5"/>
  <c r="C584" i="5"/>
  <c r="B584" i="5"/>
  <c r="D584" i="5"/>
  <c r="E583" i="5"/>
  <c r="C583" i="5"/>
  <c r="B583" i="5"/>
  <c r="D583" i="5"/>
  <c r="B574" i="5"/>
  <c r="E573" i="5"/>
  <c r="C573" i="5"/>
  <c r="D573" i="5"/>
  <c r="B573" i="5"/>
  <c r="E575" i="5"/>
  <c r="C575" i="5"/>
  <c r="D575" i="5"/>
  <c r="B575" i="5"/>
  <c r="C564" i="5"/>
  <c r="B564" i="5"/>
  <c r="E564" i="5"/>
  <c r="D564" i="5"/>
  <c r="D565" i="5"/>
  <c r="C563" i="5"/>
  <c r="B563" i="5"/>
  <c r="E563" i="5"/>
  <c r="D563" i="5"/>
  <c r="E554" i="5"/>
  <c r="D554" i="5"/>
  <c r="C554" i="5"/>
  <c r="B554" i="5"/>
  <c r="B553" i="5"/>
  <c r="E555" i="5"/>
  <c r="D555" i="5"/>
  <c r="C555" i="5"/>
  <c r="B555" i="5"/>
  <c r="C545" i="5"/>
  <c r="B545" i="5"/>
  <c r="E545" i="5"/>
  <c r="D545" i="5"/>
  <c r="C544" i="5"/>
  <c r="B544" i="5"/>
  <c r="E544" i="5"/>
  <c r="D544" i="5"/>
  <c r="C543" i="5"/>
  <c r="B543" i="5"/>
  <c r="E543" i="5"/>
  <c r="D543" i="5"/>
  <c r="D534" i="5"/>
  <c r="C534" i="5"/>
  <c r="B534" i="5"/>
  <c r="E534" i="5"/>
  <c r="D533" i="5"/>
  <c r="C533" i="5"/>
  <c r="B533" i="5"/>
  <c r="E533" i="5"/>
  <c r="D535" i="5"/>
  <c r="C535" i="5"/>
  <c r="B535" i="5"/>
  <c r="E535" i="5"/>
  <c r="C525" i="5"/>
  <c r="C524" i="5"/>
  <c r="E523" i="5"/>
  <c r="D523" i="5"/>
  <c r="B523" i="5"/>
  <c r="C523" i="5"/>
  <c r="D514" i="5"/>
  <c r="C514" i="5"/>
  <c r="B514" i="5"/>
  <c r="E514" i="5"/>
  <c r="E513" i="5"/>
  <c r="D515" i="5"/>
  <c r="C515" i="5"/>
  <c r="B515" i="5"/>
  <c r="E515" i="5"/>
  <c r="E505" i="5"/>
  <c r="D505" i="5"/>
  <c r="C505" i="5"/>
  <c r="B505" i="5"/>
  <c r="D504" i="5"/>
  <c r="C504" i="5"/>
  <c r="B504" i="5"/>
  <c r="E504" i="5"/>
  <c r="D503" i="5"/>
  <c r="C503" i="5"/>
  <c r="B503" i="5"/>
  <c r="E503" i="5"/>
  <c r="C493" i="5"/>
  <c r="B493" i="5"/>
  <c r="E493" i="5"/>
  <c r="D493" i="5"/>
  <c r="C495" i="5"/>
  <c r="B495" i="5"/>
  <c r="E495" i="5"/>
  <c r="D495" i="5"/>
  <c r="C494" i="5"/>
  <c r="B494" i="5"/>
  <c r="E494" i="5"/>
  <c r="D494" i="5"/>
  <c r="H183" i="16"/>
  <c r="D622" i="5"/>
  <c r="C622" i="5"/>
  <c r="E622" i="5"/>
  <c r="B622" i="5"/>
  <c r="D598" i="5"/>
  <c r="C598" i="5"/>
  <c r="E598" i="5"/>
  <c r="B598" i="5"/>
  <c r="D578" i="5"/>
  <c r="C578" i="5"/>
  <c r="E578" i="5"/>
  <c r="B578" i="5"/>
  <c r="D558" i="5"/>
  <c r="C558" i="5"/>
  <c r="E558" i="5"/>
  <c r="B558" i="5"/>
  <c r="C542" i="5"/>
  <c r="E542" i="5"/>
  <c r="D542" i="5"/>
  <c r="B542" i="5"/>
  <c r="C538" i="5"/>
  <c r="E538" i="5"/>
  <c r="D538" i="5"/>
  <c r="B538" i="5"/>
  <c r="C518" i="5"/>
  <c r="E518" i="5"/>
  <c r="D518" i="5"/>
  <c r="B518" i="5"/>
  <c r="C509" i="5"/>
  <c r="E509" i="5"/>
  <c r="D509" i="5"/>
  <c r="B509" i="5"/>
  <c r="C501" i="5"/>
  <c r="E501" i="5"/>
  <c r="D501" i="5"/>
  <c r="B501" i="5"/>
  <c r="E497" i="5"/>
  <c r="D497" i="5"/>
  <c r="B497" i="5"/>
  <c r="C497" i="5"/>
  <c r="D485" i="5"/>
  <c r="B485" i="5"/>
  <c r="E485" i="5"/>
  <c r="C485" i="5"/>
  <c r="D481" i="5"/>
  <c r="C481" i="5"/>
  <c r="G250" i="11" s="1"/>
  <c r="E481" i="5"/>
  <c r="B481" i="5"/>
  <c r="D629" i="5"/>
  <c r="C629" i="5"/>
  <c r="E629" i="5"/>
  <c r="B629" i="5"/>
  <c r="D621" i="5"/>
  <c r="C621" i="5"/>
  <c r="E621" i="5"/>
  <c r="B621" i="5"/>
  <c r="D617" i="5"/>
  <c r="C617" i="5"/>
  <c r="E617" i="5"/>
  <c r="B617" i="5"/>
  <c r="D609" i="5"/>
  <c r="C609" i="5"/>
  <c r="E609" i="5"/>
  <c r="B609" i="5"/>
  <c r="D601" i="5"/>
  <c r="C601" i="5"/>
  <c r="E601" i="5"/>
  <c r="B601" i="5"/>
  <c r="D597" i="5"/>
  <c r="C597" i="5"/>
  <c r="E597" i="5"/>
  <c r="B597" i="5"/>
  <c r="D589" i="5"/>
  <c r="C589" i="5"/>
  <c r="E589" i="5"/>
  <c r="B589" i="5"/>
  <c r="D581" i="5"/>
  <c r="C581" i="5"/>
  <c r="E581" i="5"/>
  <c r="B581" i="5"/>
  <c r="D577" i="5"/>
  <c r="C577" i="5"/>
  <c r="E577" i="5"/>
  <c r="B577" i="5"/>
  <c r="D569" i="5"/>
  <c r="C569" i="5"/>
  <c r="E569" i="5"/>
  <c r="B569" i="5"/>
  <c r="D561" i="5"/>
  <c r="C561" i="5"/>
  <c r="E561" i="5"/>
  <c r="B561" i="5"/>
  <c r="D557" i="5"/>
  <c r="C557" i="5"/>
  <c r="E557" i="5"/>
  <c r="B557" i="5"/>
  <c r="D549" i="5"/>
  <c r="C549" i="5"/>
  <c r="E549" i="5"/>
  <c r="B549" i="5"/>
  <c r="C541" i="5"/>
  <c r="E541" i="5"/>
  <c r="B541" i="5"/>
  <c r="D541" i="5"/>
  <c r="C537" i="5"/>
  <c r="E537" i="5"/>
  <c r="B537" i="5"/>
  <c r="D537" i="5"/>
  <c r="C529" i="5"/>
  <c r="E529" i="5"/>
  <c r="B529" i="5"/>
  <c r="D529" i="5"/>
  <c r="C521" i="5"/>
  <c r="E521" i="5"/>
  <c r="B521" i="5"/>
  <c r="D521" i="5"/>
  <c r="C517" i="5"/>
  <c r="E517" i="5"/>
  <c r="B517" i="5"/>
  <c r="D517" i="5"/>
  <c r="C508" i="5"/>
  <c r="E508" i="5"/>
  <c r="B508" i="5"/>
  <c r="D508" i="5"/>
  <c r="C492" i="5"/>
  <c r="B492" i="5"/>
  <c r="D492" i="5"/>
  <c r="E492" i="5"/>
  <c r="D484" i="5"/>
  <c r="E484" i="5"/>
  <c r="B484" i="5"/>
  <c r="C484" i="5"/>
  <c r="D618" i="5"/>
  <c r="C618" i="5"/>
  <c r="E618" i="5"/>
  <c r="B618" i="5"/>
  <c r="C522" i="5"/>
  <c r="E522" i="5"/>
  <c r="D522" i="5"/>
  <c r="B522" i="5"/>
  <c r="D628" i="5"/>
  <c r="C628" i="5"/>
  <c r="E628" i="5"/>
  <c r="B628" i="5"/>
  <c r="D612" i="5"/>
  <c r="C612" i="5"/>
  <c r="E612" i="5"/>
  <c r="B612" i="5"/>
  <c r="D608" i="5"/>
  <c r="C608" i="5"/>
  <c r="E608" i="5"/>
  <c r="B608" i="5"/>
  <c r="D592" i="5"/>
  <c r="C592" i="5"/>
  <c r="E592" i="5"/>
  <c r="B592" i="5"/>
  <c r="D588" i="5"/>
  <c r="C588" i="5"/>
  <c r="E588" i="5"/>
  <c r="B588" i="5"/>
  <c r="D572" i="5"/>
  <c r="C572" i="5"/>
  <c r="E572" i="5"/>
  <c r="B572" i="5"/>
  <c r="D568" i="5"/>
  <c r="C568" i="5"/>
  <c r="E568" i="5"/>
  <c r="B568" i="5"/>
  <c r="D552" i="5"/>
  <c r="C552" i="5"/>
  <c r="E552" i="5"/>
  <c r="B552" i="5"/>
  <c r="D548" i="5"/>
  <c r="C548" i="5"/>
  <c r="E548" i="5"/>
  <c r="B548" i="5"/>
  <c r="C532" i="5"/>
  <c r="E532" i="5"/>
  <c r="D532" i="5"/>
  <c r="B532" i="5"/>
  <c r="C528" i="5"/>
  <c r="E528" i="5"/>
  <c r="D528" i="5"/>
  <c r="B528" i="5"/>
  <c r="C512" i="5"/>
  <c r="E512" i="5"/>
  <c r="D512" i="5"/>
  <c r="B512" i="5"/>
  <c r="C507" i="5"/>
  <c r="E507" i="5"/>
  <c r="D507" i="5"/>
  <c r="B507" i="5"/>
  <c r="C499" i="5"/>
  <c r="E499" i="5"/>
  <c r="B499" i="5"/>
  <c r="D499" i="5"/>
  <c r="D491" i="5"/>
  <c r="C491" i="5"/>
  <c r="E491" i="5"/>
  <c r="B491" i="5"/>
  <c r="D483" i="5"/>
  <c r="C483" i="5"/>
  <c r="B483" i="5"/>
  <c r="E483" i="5"/>
  <c r="D602" i="5"/>
  <c r="C602" i="5"/>
  <c r="E602" i="5"/>
  <c r="B602" i="5"/>
  <c r="D582" i="5"/>
  <c r="C582" i="5"/>
  <c r="E582" i="5"/>
  <c r="B582" i="5"/>
  <c r="D562" i="5"/>
  <c r="C562" i="5"/>
  <c r="E562" i="5"/>
  <c r="B562" i="5"/>
  <c r="D627" i="5"/>
  <c r="C627" i="5"/>
  <c r="E627" i="5"/>
  <c r="B627" i="5"/>
  <c r="D619" i="5"/>
  <c r="C619" i="5"/>
  <c r="E619" i="5"/>
  <c r="B619" i="5"/>
  <c r="D611" i="5"/>
  <c r="C611" i="5"/>
  <c r="E611" i="5"/>
  <c r="B611" i="5"/>
  <c r="D607" i="5"/>
  <c r="C607" i="5"/>
  <c r="E607" i="5"/>
  <c r="B607" i="5"/>
  <c r="D599" i="5"/>
  <c r="C599" i="5"/>
  <c r="E599" i="5"/>
  <c r="B599" i="5"/>
  <c r="D591" i="5"/>
  <c r="C591" i="5"/>
  <c r="E591" i="5"/>
  <c r="B591" i="5"/>
  <c r="D587" i="5"/>
  <c r="C587" i="5"/>
  <c r="E587" i="5"/>
  <c r="B587" i="5"/>
  <c r="D579" i="5"/>
  <c r="C579" i="5"/>
  <c r="E579" i="5"/>
  <c r="B579" i="5"/>
  <c r="D571" i="5"/>
  <c r="C571" i="5"/>
  <c r="E571" i="5"/>
  <c r="B571" i="5"/>
  <c r="D567" i="5"/>
  <c r="C567" i="5"/>
  <c r="E567" i="5"/>
  <c r="B567" i="5"/>
  <c r="D559" i="5"/>
  <c r="C559" i="5"/>
  <c r="E559" i="5"/>
  <c r="B559" i="5"/>
  <c r="D551" i="5"/>
  <c r="C551" i="5"/>
  <c r="E551" i="5"/>
  <c r="B551" i="5"/>
  <c r="C547" i="5"/>
  <c r="E547" i="5"/>
  <c r="B547" i="5"/>
  <c r="D547" i="5"/>
  <c r="C539" i="5"/>
  <c r="E539" i="5"/>
  <c r="B539" i="5"/>
  <c r="D539" i="5"/>
  <c r="C531" i="5"/>
  <c r="E531" i="5"/>
  <c r="B531" i="5"/>
  <c r="D531" i="5"/>
  <c r="C527" i="5"/>
  <c r="E527" i="5"/>
  <c r="B527" i="5"/>
  <c r="D527" i="5"/>
  <c r="C519" i="5"/>
  <c r="E519" i="5"/>
  <c r="B519" i="5"/>
  <c r="D519" i="5"/>
  <c r="C511" i="5"/>
  <c r="E511" i="5"/>
  <c r="B511" i="5"/>
  <c r="D511" i="5"/>
  <c r="C502" i="5"/>
  <c r="E502" i="5"/>
  <c r="B502" i="5"/>
  <c r="D502" i="5"/>
  <c r="E498" i="5"/>
  <c r="C498" i="5"/>
  <c r="D498" i="5"/>
  <c r="B498" i="5"/>
  <c r="D482" i="5"/>
  <c r="B482" i="5"/>
  <c r="C482" i="5"/>
  <c r="E482" i="5"/>
  <c r="I281" i="5" l="1"/>
  <c r="AE225" i="16" s="1"/>
  <c r="W281" i="5"/>
  <c r="AE228" i="16" s="1"/>
  <c r="B11" i="25"/>
  <c r="B10" i="25"/>
  <c r="I341" i="5"/>
  <c r="AE285" i="16" s="1"/>
  <c r="W341" i="5"/>
  <c r="AE288" i="16" s="1"/>
  <c r="B23" i="25"/>
  <c r="B22" i="25"/>
  <c r="I391" i="5"/>
  <c r="AE335" i="16" s="1"/>
  <c r="W391" i="5"/>
  <c r="AE338" i="16" s="1"/>
  <c r="B32" i="25"/>
  <c r="B33" i="25"/>
  <c r="I291" i="5"/>
  <c r="AE235" i="16" s="1"/>
  <c r="W291" i="5"/>
  <c r="AE238" i="16" s="1"/>
  <c r="B12" i="25"/>
  <c r="B13" i="25"/>
  <c r="I351" i="5"/>
  <c r="W351" i="5"/>
  <c r="AE298" i="16" s="1"/>
  <c r="B24" i="25"/>
  <c r="B25" i="25"/>
  <c r="I361" i="5"/>
  <c r="AE305" i="16" s="1"/>
  <c r="W361" i="5"/>
  <c r="AE308" i="16" s="1"/>
  <c r="B26" i="25"/>
  <c r="B27" i="25"/>
  <c r="I271" i="5"/>
  <c r="AE215" i="16" s="1"/>
  <c r="W271" i="5"/>
  <c r="AE218" i="16" s="1"/>
  <c r="B8" i="25"/>
  <c r="B9" i="25"/>
  <c r="F241" i="5"/>
  <c r="I241" i="5"/>
  <c r="AE185" i="16" s="1"/>
  <c r="W241" i="5"/>
  <c r="AE188" i="16" s="1"/>
  <c r="AZ188" i="16" s="1"/>
  <c r="AV188" i="16" s="1"/>
  <c r="AR188" i="16" s="1"/>
  <c r="B2" i="25"/>
  <c r="B3" i="25"/>
  <c r="I311" i="5"/>
  <c r="AE255" i="16" s="1"/>
  <c r="W311" i="5"/>
  <c r="AE258" i="16" s="1"/>
  <c r="B16" i="25"/>
  <c r="B17" i="25"/>
  <c r="I371" i="5"/>
  <c r="AE315" i="16" s="1"/>
  <c r="W371" i="5"/>
  <c r="AE318" i="16" s="1"/>
  <c r="B28" i="25"/>
  <c r="B29" i="25"/>
  <c r="I301" i="5"/>
  <c r="AE245" i="16" s="1"/>
  <c r="W301" i="5"/>
  <c r="AE248" i="16" s="1"/>
  <c r="B15" i="25"/>
  <c r="B14" i="25"/>
  <c r="I261" i="5"/>
  <c r="AE205" i="16" s="1"/>
  <c r="W261" i="5"/>
  <c r="AE208" i="16" s="1"/>
  <c r="B6" i="25"/>
  <c r="B7" i="25"/>
  <c r="I331" i="5"/>
  <c r="AE275" i="16" s="1"/>
  <c r="W331" i="5"/>
  <c r="AE278" i="16" s="1"/>
  <c r="B20" i="25"/>
  <c r="B21" i="25"/>
  <c r="I251" i="5"/>
  <c r="AE195" i="16" s="1"/>
  <c r="W251" i="5"/>
  <c r="AE198" i="16" s="1"/>
  <c r="B4" i="25"/>
  <c r="B5" i="25"/>
  <c r="I321" i="5"/>
  <c r="AE265" i="16" s="1"/>
  <c r="W321" i="5"/>
  <c r="AE268" i="16" s="1"/>
  <c r="B18" i="25"/>
  <c r="B19" i="25"/>
  <c r="I381" i="5"/>
  <c r="AE325" i="16" s="1"/>
  <c r="W381" i="5"/>
  <c r="AE328" i="16" s="1"/>
  <c r="B31" i="25"/>
  <c r="B30" i="25"/>
  <c r="J241" i="5"/>
  <c r="AE190" i="16" s="1"/>
  <c r="D241" i="5"/>
  <c r="AL241" i="5" s="1"/>
  <c r="H241" i="5"/>
  <c r="AE184" i="16" s="1"/>
  <c r="AZ184" i="16" s="1"/>
  <c r="K321" i="5"/>
  <c r="O267" i="16" s="1"/>
  <c r="K371" i="5"/>
  <c r="O317" i="16" s="1"/>
  <c r="K261" i="5"/>
  <c r="O207" i="16" s="1"/>
  <c r="K331" i="5"/>
  <c r="O277" i="16" s="1"/>
  <c r="K381" i="5"/>
  <c r="O327" i="16" s="1"/>
  <c r="K281" i="5"/>
  <c r="O227" i="16" s="1"/>
  <c r="D341" i="5"/>
  <c r="R333" i="16"/>
  <c r="N333" i="16"/>
  <c r="P333" i="16"/>
  <c r="L333" i="16"/>
  <c r="M333" i="16"/>
  <c r="Q333" i="16"/>
  <c r="O333" i="16"/>
  <c r="S333" i="16"/>
  <c r="K311" i="5"/>
  <c r="O257" i="16" s="1"/>
  <c r="K301" i="5"/>
  <c r="O247" i="16" s="1"/>
  <c r="E381" i="5"/>
  <c r="AM381" i="5" s="1"/>
  <c r="K291" i="5"/>
  <c r="O237" i="16" s="1"/>
  <c r="K351" i="5"/>
  <c r="O297" i="16" s="1"/>
  <c r="AE295" i="16"/>
  <c r="K361" i="5"/>
  <c r="O307" i="16" s="1"/>
  <c r="K271" i="5"/>
  <c r="O217" i="16" s="1"/>
  <c r="K251" i="5"/>
  <c r="O197" i="16" s="1"/>
  <c r="K241" i="5"/>
  <c r="O187" i="16" s="1"/>
  <c r="I252" i="11"/>
  <c r="O252" i="11" s="1"/>
  <c r="H252" i="11"/>
  <c r="G253" i="11"/>
  <c r="N253" i="11" s="1"/>
  <c r="G252" i="11"/>
  <c r="N252" i="11" s="1"/>
  <c r="I253" i="11"/>
  <c r="O253" i="11" s="1"/>
  <c r="B266" i="16"/>
  <c r="C264" i="16"/>
  <c r="A264" i="18" s="1"/>
  <c r="H264" i="18" s="1"/>
  <c r="I264" i="18" s="1"/>
  <c r="DZ411" i="16"/>
  <c r="G410" i="18" s="1"/>
  <c r="DX421" i="16"/>
  <c r="E420" i="18" s="1"/>
  <c r="CW411" i="16"/>
  <c r="CV411" i="16" s="1"/>
  <c r="DZ421" i="16"/>
  <c r="G420" i="18" s="1"/>
  <c r="BE411" i="16"/>
  <c r="CV401" i="16"/>
  <c r="DW411" i="16"/>
  <c r="D410" i="18" s="1"/>
  <c r="DY411" i="16"/>
  <c r="F410" i="18" s="1"/>
  <c r="BD411" i="16"/>
  <c r="BC411" i="16" s="1"/>
  <c r="BB411" i="16" s="1"/>
  <c r="BA411" i="16" s="1"/>
  <c r="E321" i="5"/>
  <c r="S331" i="5"/>
  <c r="E277" i="16" s="1"/>
  <c r="D277" i="16" s="1"/>
  <c r="DU277" i="16" s="1"/>
  <c r="B276" i="18" s="1"/>
  <c r="S251" i="5"/>
  <c r="E197" i="16" s="1"/>
  <c r="D197" i="16" s="1"/>
  <c r="DU197" i="16" s="1"/>
  <c r="B196" i="18" s="1"/>
  <c r="S341" i="5"/>
  <c r="E287" i="16" s="1"/>
  <c r="D287" i="16" s="1"/>
  <c r="DU287" i="16" s="1"/>
  <c r="B286" i="18" s="1"/>
  <c r="K341" i="5"/>
  <c r="O287" i="16" s="1"/>
  <c r="K391" i="5"/>
  <c r="O337" i="16" s="1"/>
  <c r="D281" i="5"/>
  <c r="E341" i="5"/>
  <c r="H281" i="5"/>
  <c r="AE224" i="16" s="1"/>
  <c r="L391" i="5"/>
  <c r="AE339" i="16" s="1"/>
  <c r="U391" i="5"/>
  <c r="AE337" i="16" s="1"/>
  <c r="D391" i="5"/>
  <c r="L341" i="5"/>
  <c r="AE289" i="16" s="1"/>
  <c r="S391" i="5"/>
  <c r="E337" i="16" s="1"/>
  <c r="D337" i="16" s="1"/>
  <c r="DU337" i="16" s="1"/>
  <c r="B336" i="18" s="1"/>
  <c r="E253" i="11"/>
  <c r="F252" i="11"/>
  <c r="E252" i="11"/>
  <c r="F253" i="11"/>
  <c r="N341" i="5"/>
  <c r="G50" i="11"/>
  <c r="AR281" i="5"/>
  <c r="T281" i="5"/>
  <c r="AE226" i="16" s="1"/>
  <c r="G281" i="5"/>
  <c r="AE223" i="16" s="1"/>
  <c r="G110" i="11"/>
  <c r="AR341" i="5"/>
  <c r="G341" i="5"/>
  <c r="AE283" i="16" s="1"/>
  <c r="T341" i="5"/>
  <c r="AE286" i="16" s="1"/>
  <c r="G160" i="11"/>
  <c r="AR391" i="5"/>
  <c r="G391" i="5"/>
  <c r="AE333" i="16" s="1"/>
  <c r="T391" i="5"/>
  <c r="AE336" i="16" s="1"/>
  <c r="G60" i="11"/>
  <c r="AR291" i="5"/>
  <c r="G291" i="5"/>
  <c r="AE233" i="16" s="1"/>
  <c r="T291" i="5"/>
  <c r="AE236" i="16" s="1"/>
  <c r="G120" i="11"/>
  <c r="AR351" i="5"/>
  <c r="G351" i="5"/>
  <c r="AE293" i="16" s="1"/>
  <c r="T351" i="5"/>
  <c r="AE296" i="16" s="1"/>
  <c r="AR361" i="5"/>
  <c r="G130" i="11"/>
  <c r="T361" i="5"/>
  <c r="AE306" i="16" s="1"/>
  <c r="G361" i="5"/>
  <c r="AE303" i="16" s="1"/>
  <c r="U271" i="5"/>
  <c r="AE217" i="16" s="1"/>
  <c r="G40" i="11"/>
  <c r="AR271" i="5"/>
  <c r="G271" i="5"/>
  <c r="AE213" i="16" s="1"/>
  <c r="T271" i="5"/>
  <c r="AE216" i="16" s="1"/>
  <c r="S311" i="5"/>
  <c r="E257" i="16" s="1"/>
  <c r="D257" i="16" s="1"/>
  <c r="DU257" i="16" s="1"/>
  <c r="B256" i="18" s="1"/>
  <c r="G80" i="11"/>
  <c r="AR311" i="5"/>
  <c r="G311" i="5"/>
  <c r="AE253" i="16" s="1"/>
  <c r="T311" i="5"/>
  <c r="AE256" i="16" s="1"/>
  <c r="H371" i="5"/>
  <c r="AE314" i="16" s="1"/>
  <c r="G140" i="11"/>
  <c r="AR371" i="5"/>
  <c r="G371" i="5"/>
  <c r="AE313" i="16" s="1"/>
  <c r="T371" i="5"/>
  <c r="AE316" i="16" s="1"/>
  <c r="AR301" i="5"/>
  <c r="G70" i="11"/>
  <c r="T301" i="5"/>
  <c r="AE246" i="16" s="1"/>
  <c r="G301" i="5"/>
  <c r="AE243" i="16" s="1"/>
  <c r="G30" i="11"/>
  <c r="AR261" i="5"/>
  <c r="T261" i="5"/>
  <c r="AE206" i="16" s="1"/>
  <c r="G261" i="5"/>
  <c r="AE203" i="16" s="1"/>
  <c r="G100" i="11"/>
  <c r="AR331" i="5"/>
  <c r="G331" i="5"/>
  <c r="AE273" i="16" s="1"/>
  <c r="T331" i="5"/>
  <c r="AE276" i="16" s="1"/>
  <c r="G20" i="11"/>
  <c r="AR251" i="5"/>
  <c r="G251" i="5"/>
  <c r="AE193" i="16" s="1"/>
  <c r="T251" i="5"/>
  <c r="AE196" i="16" s="1"/>
  <c r="AR321" i="5"/>
  <c r="G90" i="11"/>
  <c r="T321" i="5"/>
  <c r="AE266" i="16" s="1"/>
  <c r="G321" i="5"/>
  <c r="AE263" i="16" s="1"/>
  <c r="G150" i="11"/>
  <c r="AR381" i="5"/>
  <c r="G381" i="5"/>
  <c r="AE323" i="16" s="1"/>
  <c r="T381" i="5"/>
  <c r="AE326" i="16" s="1"/>
  <c r="AR241" i="5"/>
  <c r="G241" i="5"/>
  <c r="T241" i="5"/>
  <c r="AE186" i="16" s="1"/>
  <c r="AZ186" i="16" s="1"/>
  <c r="AV186" i="16" s="1"/>
  <c r="H251" i="5"/>
  <c r="AE194" i="16" s="1"/>
  <c r="H381" i="5"/>
  <c r="AE324" i="16" s="1"/>
  <c r="AI321" i="5"/>
  <c r="E251" i="5"/>
  <c r="L321" i="5"/>
  <c r="AE269" i="16" s="1"/>
  <c r="AM391" i="5"/>
  <c r="AL341" i="5"/>
  <c r="D331" i="5"/>
  <c r="H331" i="5"/>
  <c r="AE274" i="16" s="1"/>
  <c r="U251" i="5"/>
  <c r="AE197" i="16" s="1"/>
  <c r="E241" i="5"/>
  <c r="S183" i="16" s="1"/>
  <c r="L241" i="5"/>
  <c r="N241" i="5" s="1"/>
  <c r="AI391" i="5"/>
  <c r="U241" i="5"/>
  <c r="U341" i="5"/>
  <c r="AE287" i="16" s="1"/>
  <c r="S241" i="5"/>
  <c r="E187" i="16" s="1"/>
  <c r="D187" i="16" s="1"/>
  <c r="DU187" i="16" s="1"/>
  <c r="B186" i="18" s="1"/>
  <c r="E281" i="5"/>
  <c r="L281" i="5"/>
  <c r="AE229" i="16" s="1"/>
  <c r="H341" i="5"/>
  <c r="AE284" i="16" s="1"/>
  <c r="H391" i="5"/>
  <c r="AE334" i="16" s="1"/>
  <c r="J391" i="5"/>
  <c r="AE340" i="16" s="1"/>
  <c r="U281" i="5"/>
  <c r="AE227" i="16" s="1"/>
  <c r="S281" i="5"/>
  <c r="E227" i="16" s="1"/>
  <c r="D227" i="16" s="1"/>
  <c r="DU227" i="16" s="1"/>
  <c r="B226" i="18" s="1"/>
  <c r="E361" i="5"/>
  <c r="AI281" i="5"/>
  <c r="AI341" i="5"/>
  <c r="E351" i="5"/>
  <c r="S361" i="5"/>
  <c r="E307" i="16" s="1"/>
  <c r="D307" i="16" s="1"/>
  <c r="DU307" i="16" s="1"/>
  <c r="B306" i="18" s="1"/>
  <c r="D251" i="5"/>
  <c r="D321" i="5"/>
  <c r="D381" i="5"/>
  <c r="AI331" i="5"/>
  <c r="L251" i="5"/>
  <c r="AE199" i="16" s="1"/>
  <c r="L301" i="5"/>
  <c r="AE249" i="16" s="1"/>
  <c r="H321" i="5"/>
  <c r="AE264" i="16" s="1"/>
  <c r="U381" i="5"/>
  <c r="AE327" i="16" s="1"/>
  <c r="D371" i="5"/>
  <c r="E331" i="5"/>
  <c r="AI381" i="5"/>
  <c r="AI241" i="5"/>
  <c r="L381" i="5"/>
  <c r="AE329" i="16" s="1"/>
  <c r="L331" i="5"/>
  <c r="AE279" i="16" s="1"/>
  <c r="U331" i="5"/>
  <c r="AE277" i="16" s="1"/>
  <c r="S381" i="5"/>
  <c r="E327" i="16" s="1"/>
  <c r="D327" i="16" s="1"/>
  <c r="DU327" i="16" s="1"/>
  <c r="B326" i="18" s="1"/>
  <c r="E311" i="5"/>
  <c r="L261" i="5"/>
  <c r="AE209" i="16" s="1"/>
  <c r="U311" i="5"/>
  <c r="AE257" i="16" s="1"/>
  <c r="D301" i="5"/>
  <c r="D311" i="5"/>
  <c r="AI301" i="5"/>
  <c r="L311" i="5"/>
  <c r="AE259" i="16" s="1"/>
  <c r="AI351" i="5"/>
  <c r="AI361" i="5"/>
  <c r="L271" i="5"/>
  <c r="AE219" i="16" s="1"/>
  <c r="U351" i="5"/>
  <c r="AE297" i="16" s="1"/>
  <c r="U361" i="5"/>
  <c r="AE307" i="16" s="1"/>
  <c r="E301" i="5"/>
  <c r="E261" i="5"/>
  <c r="D351" i="5"/>
  <c r="E371" i="5"/>
  <c r="AI291" i="5"/>
  <c r="AI371" i="5"/>
  <c r="AI261" i="5"/>
  <c r="L291" i="5"/>
  <c r="AE239" i="16" s="1"/>
  <c r="L351" i="5"/>
  <c r="AE299" i="16" s="1"/>
  <c r="H271" i="5"/>
  <c r="AE214" i="16" s="1"/>
  <c r="H261" i="5"/>
  <c r="AE204" i="16" s="1"/>
  <c r="U371" i="5"/>
  <c r="AE317" i="16" s="1"/>
  <c r="S301" i="5"/>
  <c r="E247" i="16" s="1"/>
  <c r="D247" i="16" s="1"/>
  <c r="DU247" i="16" s="1"/>
  <c r="B246" i="18" s="1"/>
  <c r="S271" i="5"/>
  <c r="E217" i="16" s="1"/>
  <c r="D217" i="16" s="1"/>
  <c r="DU217" i="16" s="1"/>
  <c r="B216" i="18" s="1"/>
  <c r="S291" i="5"/>
  <c r="E237" i="16" s="1"/>
  <c r="D237" i="16" s="1"/>
  <c r="DU237" i="16" s="1"/>
  <c r="B236" i="18" s="1"/>
  <c r="S371" i="5"/>
  <c r="E317" i="16" s="1"/>
  <c r="D317" i="16" s="1"/>
  <c r="DU317" i="16" s="1"/>
  <c r="B316" i="18" s="1"/>
  <c r="D271" i="5"/>
  <c r="E291" i="5"/>
  <c r="AI271" i="5"/>
  <c r="L361" i="5"/>
  <c r="AE309" i="16" s="1"/>
  <c r="S351" i="5"/>
  <c r="E297" i="16" s="1"/>
  <c r="D297" i="16" s="1"/>
  <c r="DU297" i="16" s="1"/>
  <c r="B296" i="18" s="1"/>
  <c r="D361" i="5"/>
  <c r="E271" i="5"/>
  <c r="D261" i="5"/>
  <c r="D291" i="5"/>
  <c r="AI311" i="5"/>
  <c r="AI251" i="5"/>
  <c r="H311" i="5"/>
  <c r="AE254" i="16" s="1"/>
  <c r="H301" i="5"/>
  <c r="AE244" i="16" s="1"/>
  <c r="H361" i="5"/>
  <c r="AE304" i="16" s="1"/>
  <c r="H291" i="5"/>
  <c r="AE234" i="16" s="1"/>
  <c r="H351" i="5"/>
  <c r="AE294" i="16" s="1"/>
  <c r="U291" i="5"/>
  <c r="AE237" i="16" s="1"/>
  <c r="U301" i="5"/>
  <c r="AE247" i="16" s="1"/>
  <c r="S261" i="5"/>
  <c r="E207" i="16" s="1"/>
  <c r="D207" i="16" s="1"/>
  <c r="DU207" i="16" s="1"/>
  <c r="B206" i="18" s="1"/>
  <c r="U261" i="5"/>
  <c r="AE207" i="16" s="1"/>
  <c r="S321" i="5"/>
  <c r="E267" i="16" s="1"/>
  <c r="D267" i="16" s="1"/>
  <c r="DU267" i="16" s="1"/>
  <c r="B266" i="18" s="1"/>
  <c r="D513" i="5"/>
  <c r="E524" i="5"/>
  <c r="E525" i="5"/>
  <c r="E553" i="5"/>
  <c r="C565" i="5"/>
  <c r="E574" i="5"/>
  <c r="D593" i="5"/>
  <c r="E604" i="5"/>
  <c r="E605" i="5"/>
  <c r="L371" i="5"/>
  <c r="AE319" i="16" s="1"/>
  <c r="B513" i="5"/>
  <c r="B524" i="5"/>
  <c r="D525" i="5"/>
  <c r="C553" i="5"/>
  <c r="E565" i="5"/>
  <c r="D574" i="5"/>
  <c r="B593" i="5"/>
  <c r="D604" i="5"/>
  <c r="D605" i="5"/>
  <c r="U321" i="5"/>
  <c r="AE267" i="16" s="1"/>
  <c r="C472" i="5"/>
  <c r="C31" i="3" s="1"/>
  <c r="O241" i="5"/>
  <c r="AE182" i="16"/>
  <c r="AZ190" i="16"/>
  <c r="J187" i="16"/>
  <c r="I187" i="16" s="1"/>
  <c r="DV187" i="16" s="1"/>
  <c r="C186" i="18" s="1"/>
  <c r="U183" i="16"/>
  <c r="K183" i="16"/>
  <c r="I183" i="16"/>
  <c r="J183" i="16"/>
  <c r="AJ361" i="5"/>
  <c r="C222" i="16"/>
  <c r="A222" i="18" s="1"/>
  <c r="H222" i="18" s="1"/>
  <c r="I222" i="18" s="1"/>
  <c r="AJ381" i="5"/>
  <c r="AJ341" i="5"/>
  <c r="AJ391" i="5"/>
  <c r="DD498" i="5"/>
  <c r="AR498" i="5"/>
  <c r="DL498" i="5"/>
  <c r="DH498" i="5"/>
  <c r="AV498" i="5"/>
  <c r="BP498" i="5"/>
  <c r="CN498" i="5"/>
  <c r="AA498" i="5"/>
  <c r="CF498" i="5"/>
  <c r="CR498" i="5"/>
  <c r="AF498" i="5"/>
  <c r="AJ498" i="5"/>
  <c r="AN498" i="5"/>
  <c r="BX498" i="5"/>
  <c r="H498" i="5"/>
  <c r="AZ498" i="5"/>
  <c r="CB498" i="5"/>
  <c r="L498" i="5"/>
  <c r="P498" i="5"/>
  <c r="CZ498" i="5"/>
  <c r="DP498" i="5"/>
  <c r="EF498" i="5"/>
  <c r="BH498" i="5"/>
  <c r="CV498" i="5"/>
  <c r="BD498" i="5"/>
  <c r="BT498" i="5"/>
  <c r="EB498" i="5"/>
  <c r="DT498" i="5"/>
  <c r="DX498" i="5"/>
  <c r="U498" i="5"/>
  <c r="BL498" i="5"/>
  <c r="CJ498" i="5"/>
  <c r="DC491" i="5"/>
  <c r="BW491" i="5"/>
  <c r="AQ491" i="5"/>
  <c r="Z491" i="5"/>
  <c r="CM491" i="5"/>
  <c r="DW491" i="5"/>
  <c r="BK491" i="5"/>
  <c r="DO491" i="5"/>
  <c r="AM491" i="5"/>
  <c r="CE491" i="5"/>
  <c r="O491" i="5"/>
  <c r="G491" i="5"/>
  <c r="DG491" i="5"/>
  <c r="AU491" i="5"/>
  <c r="CY491" i="5"/>
  <c r="EA491" i="5"/>
  <c r="BO491" i="5"/>
  <c r="EE491" i="5"/>
  <c r="BG491" i="5"/>
  <c r="DS491" i="5"/>
  <c r="CQ491" i="5"/>
  <c r="AE491" i="5"/>
  <c r="CI491" i="5"/>
  <c r="DK491" i="5"/>
  <c r="AY491" i="5"/>
  <c r="BS491" i="5"/>
  <c r="K491" i="5"/>
  <c r="T491" i="5"/>
  <c r="AI491" i="5"/>
  <c r="BC491" i="5"/>
  <c r="CU491" i="5"/>
  <c r="CA491" i="5"/>
  <c r="EB499" i="5"/>
  <c r="AF499" i="5"/>
  <c r="CR499" i="5"/>
  <c r="BL499" i="5"/>
  <c r="DX499" i="5"/>
  <c r="AV499" i="5"/>
  <c r="CB499" i="5"/>
  <c r="L499" i="5"/>
  <c r="DH499" i="5"/>
  <c r="AR499" i="5"/>
  <c r="U499" i="5"/>
  <c r="BD499" i="5"/>
  <c r="CJ499" i="5"/>
  <c r="DP499" i="5"/>
  <c r="CN499" i="5"/>
  <c r="DT499" i="5"/>
  <c r="BP499" i="5"/>
  <c r="H499" i="5"/>
  <c r="EF499" i="5"/>
  <c r="DD499" i="5"/>
  <c r="AZ499" i="5"/>
  <c r="DL499" i="5"/>
  <c r="AA499" i="5"/>
  <c r="CZ499" i="5"/>
  <c r="AJ499" i="5"/>
  <c r="AN499" i="5"/>
  <c r="CV499" i="5"/>
  <c r="BH499" i="5"/>
  <c r="BX499" i="5"/>
  <c r="CF499" i="5"/>
  <c r="BT499" i="5"/>
  <c r="P499" i="5"/>
  <c r="EA492" i="5"/>
  <c r="AE492" i="5"/>
  <c r="CQ492" i="5"/>
  <c r="K492" i="5"/>
  <c r="DG492" i="5"/>
  <c r="AU492" i="5"/>
  <c r="DW492" i="5"/>
  <c r="BW492" i="5"/>
  <c r="T492" i="5"/>
  <c r="BC492" i="5"/>
  <c r="CI492" i="5"/>
  <c r="DO492" i="5"/>
  <c r="CA492" i="5"/>
  <c r="BK492" i="5"/>
  <c r="EE492" i="5"/>
  <c r="BG492" i="5"/>
  <c r="AY492" i="5"/>
  <c r="DK492" i="5"/>
  <c r="Z492" i="5"/>
  <c r="AM492" i="5"/>
  <c r="BS492" i="5"/>
  <c r="CY492" i="5"/>
  <c r="CM492" i="5"/>
  <c r="BO492" i="5"/>
  <c r="DC492" i="5"/>
  <c r="O492" i="5"/>
  <c r="AQ492" i="5"/>
  <c r="CE492" i="5"/>
  <c r="DS492" i="5"/>
  <c r="AI492" i="5"/>
  <c r="G492" i="5"/>
  <c r="CU492" i="5"/>
  <c r="EF497" i="5"/>
  <c r="U497" i="5"/>
  <c r="AN497" i="5"/>
  <c r="BD497" i="5"/>
  <c r="BT497" i="5"/>
  <c r="CJ497" i="5"/>
  <c r="CZ497" i="5"/>
  <c r="DP497" i="5"/>
  <c r="H497" i="5"/>
  <c r="AA497" i="5"/>
  <c r="AR497" i="5"/>
  <c r="BH497" i="5"/>
  <c r="BX497" i="5"/>
  <c r="CN497" i="5"/>
  <c r="DD497" i="5"/>
  <c r="DT497" i="5"/>
  <c r="AF497" i="5"/>
  <c r="BL497" i="5"/>
  <c r="CR497" i="5"/>
  <c r="DX497" i="5"/>
  <c r="AV497" i="5"/>
  <c r="DH497" i="5"/>
  <c r="AZ497" i="5"/>
  <c r="DL497" i="5"/>
  <c r="AJ497" i="5"/>
  <c r="BP497" i="5"/>
  <c r="CV497" i="5"/>
  <c r="EB497" i="5"/>
  <c r="L497" i="5"/>
  <c r="CB497" i="5"/>
  <c r="P497" i="5"/>
  <c r="CF497" i="5"/>
  <c r="EH498" i="5"/>
  <c r="BZ498" i="5"/>
  <c r="DN498" i="5"/>
  <c r="AH498" i="5"/>
  <c r="CT498" i="5"/>
  <c r="J498" i="5"/>
  <c r="BB498" i="5"/>
  <c r="AL498" i="5"/>
  <c r="DV498" i="5"/>
  <c r="BN498" i="5"/>
  <c r="CP498" i="5"/>
  <c r="BJ498" i="5"/>
  <c r="CH498" i="5"/>
  <c r="AC498" i="5"/>
  <c r="DJ498" i="5"/>
  <c r="CD498" i="5"/>
  <c r="S498" i="5"/>
  <c r="DF498" i="5"/>
  <c r="AX498" i="5"/>
  <c r="ED498" i="5"/>
  <c r="CX498" i="5"/>
  <c r="AT498" i="5"/>
  <c r="AP498" i="5"/>
  <c r="BV498" i="5"/>
  <c r="DB498" i="5"/>
  <c r="DZ498" i="5"/>
  <c r="BR498" i="5"/>
  <c r="Y498" i="5"/>
  <c r="BF498" i="5"/>
  <c r="CL498" i="5"/>
  <c r="DR498" i="5"/>
  <c r="N498" i="5"/>
  <c r="EH491" i="5"/>
  <c r="N491" i="5"/>
  <c r="AH491" i="5"/>
  <c r="AX491" i="5"/>
  <c r="BN491" i="5"/>
  <c r="CD491" i="5"/>
  <c r="CT491" i="5"/>
  <c r="DJ491" i="5"/>
  <c r="DZ491" i="5"/>
  <c r="S491" i="5"/>
  <c r="AL491" i="5"/>
  <c r="BB491" i="5"/>
  <c r="BR491" i="5"/>
  <c r="CH491" i="5"/>
  <c r="CX491" i="5"/>
  <c r="DN491" i="5"/>
  <c r="ED491" i="5"/>
  <c r="Y491" i="5"/>
  <c r="BF491" i="5"/>
  <c r="CL491" i="5"/>
  <c r="DR491" i="5"/>
  <c r="BV491" i="5"/>
  <c r="AT491" i="5"/>
  <c r="DF491" i="5"/>
  <c r="AC491" i="5"/>
  <c r="BJ491" i="5"/>
  <c r="CP491" i="5"/>
  <c r="DV491" i="5"/>
  <c r="AP491" i="5"/>
  <c r="DB491" i="5"/>
  <c r="J491" i="5"/>
  <c r="BZ491" i="5"/>
  <c r="DA499" i="5"/>
  <c r="DM499" i="5"/>
  <c r="BU499" i="5"/>
  <c r="EG499" i="5"/>
  <c r="BA499" i="5"/>
  <c r="DQ499" i="5"/>
  <c r="Q499" i="5"/>
  <c r="DY499" i="5"/>
  <c r="BM499" i="5"/>
  <c r="W499" i="5"/>
  <c r="AK499" i="5"/>
  <c r="AO499" i="5"/>
  <c r="DI499" i="5"/>
  <c r="AW499" i="5"/>
  <c r="BQ499" i="5"/>
  <c r="BE499" i="5"/>
  <c r="CG499" i="5"/>
  <c r="CS499" i="5"/>
  <c r="AG499" i="5"/>
  <c r="CK499" i="5"/>
  <c r="CC499" i="5"/>
  <c r="I499" i="5"/>
  <c r="AS499" i="5"/>
  <c r="BY499" i="5"/>
  <c r="DE499" i="5"/>
  <c r="CW499" i="5"/>
  <c r="M499" i="5"/>
  <c r="DU499" i="5"/>
  <c r="EC499" i="5"/>
  <c r="AB499" i="5"/>
  <c r="BI499" i="5"/>
  <c r="CO499" i="5"/>
  <c r="DP492" i="5"/>
  <c r="EF492" i="5"/>
  <c r="AV492" i="5"/>
  <c r="DH492" i="5"/>
  <c r="BT492" i="5"/>
  <c r="CR492" i="5"/>
  <c r="DT492" i="5"/>
  <c r="CF492" i="5"/>
  <c r="P492" i="5"/>
  <c r="CB492" i="5"/>
  <c r="U492" i="5"/>
  <c r="AF492" i="5"/>
  <c r="EB492" i="5"/>
  <c r="BP492" i="5"/>
  <c r="L492" i="5"/>
  <c r="CZ492" i="5"/>
  <c r="DX492" i="5"/>
  <c r="BD492" i="5"/>
  <c r="DL492" i="5"/>
  <c r="AZ492" i="5"/>
  <c r="AN492" i="5"/>
  <c r="BL492" i="5"/>
  <c r="AJ492" i="5"/>
  <c r="CJ492" i="5"/>
  <c r="AA492" i="5"/>
  <c r="BH492" i="5"/>
  <c r="CN492" i="5"/>
  <c r="CV492" i="5"/>
  <c r="BX492" i="5"/>
  <c r="AR492" i="5"/>
  <c r="DD492" i="5"/>
  <c r="H492" i="5"/>
  <c r="EA497" i="5"/>
  <c r="BK497" i="5"/>
  <c r="O497" i="5"/>
  <c r="AI497" i="5"/>
  <c r="CE497" i="5"/>
  <c r="K497" i="5"/>
  <c r="DW497" i="5"/>
  <c r="EE497" i="5"/>
  <c r="BS497" i="5"/>
  <c r="AE497" i="5"/>
  <c r="CU497" i="5"/>
  <c r="DO497" i="5"/>
  <c r="BC497" i="5"/>
  <c r="AY497" i="5"/>
  <c r="AU497" i="5"/>
  <c r="DG497" i="5"/>
  <c r="CY497" i="5"/>
  <c r="AM497" i="5"/>
  <c r="CQ497" i="5"/>
  <c r="T497" i="5"/>
  <c r="Z497" i="5"/>
  <c r="BG497" i="5"/>
  <c r="CM497" i="5"/>
  <c r="DK497" i="5"/>
  <c r="CA497" i="5"/>
  <c r="BO497" i="5"/>
  <c r="DS497" i="5"/>
  <c r="G497" i="5"/>
  <c r="AQ497" i="5"/>
  <c r="BW497" i="5"/>
  <c r="DC497" i="5"/>
  <c r="CI497" i="5"/>
  <c r="EE498" i="5"/>
  <c r="G498" i="5"/>
  <c r="Z498" i="5"/>
  <c r="AQ498" i="5"/>
  <c r="BG498" i="5"/>
  <c r="BW498" i="5"/>
  <c r="CM498" i="5"/>
  <c r="DC498" i="5"/>
  <c r="DS498" i="5"/>
  <c r="K498" i="5"/>
  <c r="AE498" i="5"/>
  <c r="AU498" i="5"/>
  <c r="BK498" i="5"/>
  <c r="CA498" i="5"/>
  <c r="CQ498" i="5"/>
  <c r="DG498" i="5"/>
  <c r="DW498" i="5"/>
  <c r="BC498" i="5"/>
  <c r="AI498" i="5"/>
  <c r="BO498" i="5"/>
  <c r="CU498" i="5"/>
  <c r="EA498" i="5"/>
  <c r="AY498" i="5"/>
  <c r="DK498" i="5"/>
  <c r="CI498" i="5"/>
  <c r="AM498" i="5"/>
  <c r="BS498" i="5"/>
  <c r="CY498" i="5"/>
  <c r="O498" i="5"/>
  <c r="CE498" i="5"/>
  <c r="T498" i="5"/>
  <c r="DO498" i="5"/>
  <c r="EB491" i="5"/>
  <c r="CB491" i="5"/>
  <c r="AV491" i="5"/>
  <c r="L491" i="5"/>
  <c r="DH491" i="5"/>
  <c r="CR491" i="5"/>
  <c r="AF491" i="5"/>
  <c r="DX491" i="5"/>
  <c r="BL491" i="5"/>
  <c r="DD491" i="5"/>
  <c r="DT491" i="5"/>
  <c r="U491" i="5"/>
  <c r="BD491" i="5"/>
  <c r="CJ491" i="5"/>
  <c r="DP491" i="5"/>
  <c r="AR491" i="5"/>
  <c r="AJ491" i="5"/>
  <c r="CV491" i="5"/>
  <c r="H491" i="5"/>
  <c r="EF491" i="5"/>
  <c r="BX491" i="5"/>
  <c r="AZ491" i="5"/>
  <c r="DL491" i="5"/>
  <c r="BH491" i="5"/>
  <c r="BT491" i="5"/>
  <c r="CN491" i="5"/>
  <c r="CF491" i="5"/>
  <c r="CZ491" i="5"/>
  <c r="AA491" i="5"/>
  <c r="P491" i="5"/>
  <c r="BP491" i="5"/>
  <c r="AN491" i="5"/>
  <c r="DC499" i="5"/>
  <c r="CM499" i="5"/>
  <c r="AQ499" i="5"/>
  <c r="Z499" i="5"/>
  <c r="BW499" i="5"/>
  <c r="CA499" i="5"/>
  <c r="K499" i="5"/>
  <c r="CI499" i="5"/>
  <c r="DK499" i="5"/>
  <c r="AY499" i="5"/>
  <c r="T499" i="5"/>
  <c r="BG499" i="5"/>
  <c r="DW499" i="5"/>
  <c r="BK499" i="5"/>
  <c r="EE499" i="5"/>
  <c r="BS499" i="5"/>
  <c r="CU499" i="5"/>
  <c r="AI499" i="5"/>
  <c r="DS499" i="5"/>
  <c r="G499" i="5"/>
  <c r="DG499" i="5"/>
  <c r="AU499" i="5"/>
  <c r="DO499" i="5"/>
  <c r="BC499" i="5"/>
  <c r="CE499" i="5"/>
  <c r="O499" i="5"/>
  <c r="CQ499" i="5"/>
  <c r="BO499" i="5"/>
  <c r="CY499" i="5"/>
  <c r="AE499" i="5"/>
  <c r="AM499" i="5"/>
  <c r="EA499" i="5"/>
  <c r="DB492" i="5"/>
  <c r="EH492" i="5"/>
  <c r="Y492" i="5"/>
  <c r="AP492" i="5"/>
  <c r="DF492" i="5"/>
  <c r="AT492" i="5"/>
  <c r="DN492" i="5"/>
  <c r="DZ492" i="5"/>
  <c r="BN492" i="5"/>
  <c r="CX492" i="5"/>
  <c r="BV492" i="5"/>
  <c r="BF492" i="5"/>
  <c r="DR492" i="5"/>
  <c r="CP492" i="5"/>
  <c r="AC492" i="5"/>
  <c r="BR492" i="5"/>
  <c r="DJ492" i="5"/>
  <c r="AX492" i="5"/>
  <c r="CH492" i="5"/>
  <c r="CL492" i="5"/>
  <c r="BZ492" i="5"/>
  <c r="J492" i="5"/>
  <c r="AL492" i="5"/>
  <c r="CT492" i="5"/>
  <c r="AH492" i="5"/>
  <c r="BB492" i="5"/>
  <c r="S492" i="5"/>
  <c r="ED492" i="5"/>
  <c r="DV492" i="5"/>
  <c r="CD492" i="5"/>
  <c r="BJ492" i="5"/>
  <c r="N492" i="5"/>
  <c r="BY497" i="5"/>
  <c r="I497" i="5"/>
  <c r="BA497" i="5"/>
  <c r="CS497" i="5"/>
  <c r="AG497" i="5"/>
  <c r="AK497" i="5"/>
  <c r="DU497" i="5"/>
  <c r="BI497" i="5"/>
  <c r="EC497" i="5"/>
  <c r="Q497" i="5"/>
  <c r="CC497" i="5"/>
  <c r="M497" i="5"/>
  <c r="BU497" i="5"/>
  <c r="DE497" i="5"/>
  <c r="AS497" i="5"/>
  <c r="DM497" i="5"/>
  <c r="DY497" i="5"/>
  <c r="BM497" i="5"/>
  <c r="CW497" i="5"/>
  <c r="EG497" i="5"/>
  <c r="W497" i="5"/>
  <c r="CO497" i="5"/>
  <c r="AW497" i="5"/>
  <c r="DQ497" i="5"/>
  <c r="AB497" i="5"/>
  <c r="CG497" i="5"/>
  <c r="BQ497" i="5"/>
  <c r="CK497" i="5"/>
  <c r="AO497" i="5"/>
  <c r="DA497" i="5"/>
  <c r="DI497" i="5"/>
  <c r="BE497" i="5"/>
  <c r="CO498" i="5"/>
  <c r="AB498" i="5"/>
  <c r="DY498" i="5"/>
  <c r="BY498" i="5"/>
  <c r="I498" i="5"/>
  <c r="DU498" i="5"/>
  <c r="BI498" i="5"/>
  <c r="CK498" i="5"/>
  <c r="EG498" i="5"/>
  <c r="Q498" i="5"/>
  <c r="BA498" i="5"/>
  <c r="CG498" i="5"/>
  <c r="DM498" i="5"/>
  <c r="DA498" i="5"/>
  <c r="M498" i="5"/>
  <c r="CC498" i="5"/>
  <c r="AS498" i="5"/>
  <c r="DE498" i="5"/>
  <c r="W498" i="5"/>
  <c r="DQ498" i="5"/>
  <c r="AG498" i="5"/>
  <c r="CS498" i="5"/>
  <c r="CW498" i="5"/>
  <c r="AO498" i="5"/>
  <c r="AW498" i="5"/>
  <c r="DI498" i="5"/>
  <c r="BQ498" i="5"/>
  <c r="EC498" i="5"/>
  <c r="BU498" i="5"/>
  <c r="BM498" i="5"/>
  <c r="BE498" i="5"/>
  <c r="AK498" i="5"/>
  <c r="DA491" i="5"/>
  <c r="DQ491" i="5"/>
  <c r="AK491" i="5"/>
  <c r="CW491" i="5"/>
  <c r="BE491" i="5"/>
  <c r="DI491" i="5"/>
  <c r="AW491" i="5"/>
  <c r="BQ491" i="5"/>
  <c r="BA491" i="5"/>
  <c r="Q491" i="5"/>
  <c r="CS491" i="5"/>
  <c r="AG491" i="5"/>
  <c r="CK491" i="5"/>
  <c r="BU491" i="5"/>
  <c r="AO491" i="5"/>
  <c r="DU491" i="5"/>
  <c r="CC491" i="5"/>
  <c r="M491" i="5"/>
  <c r="EC491" i="5"/>
  <c r="DM491" i="5"/>
  <c r="CG491" i="5"/>
  <c r="BM491" i="5"/>
  <c r="I491" i="5"/>
  <c r="AS491" i="5"/>
  <c r="BY491" i="5"/>
  <c r="DE491" i="5"/>
  <c r="W491" i="5"/>
  <c r="DY491" i="5"/>
  <c r="AB491" i="5"/>
  <c r="BI491" i="5"/>
  <c r="CO491" i="5"/>
  <c r="EG491" i="5"/>
  <c r="EH499" i="5"/>
  <c r="N499" i="5"/>
  <c r="AH499" i="5"/>
  <c r="AX499" i="5"/>
  <c r="BN499" i="5"/>
  <c r="CD499" i="5"/>
  <c r="CT499" i="5"/>
  <c r="DJ499" i="5"/>
  <c r="DZ499" i="5"/>
  <c r="S499" i="5"/>
  <c r="AL499" i="5"/>
  <c r="BB499" i="5"/>
  <c r="BR499" i="5"/>
  <c r="CH499" i="5"/>
  <c r="CX499" i="5"/>
  <c r="DN499" i="5"/>
  <c r="ED499" i="5"/>
  <c r="AP499" i="5"/>
  <c r="BV499" i="5"/>
  <c r="DB499" i="5"/>
  <c r="BF499" i="5"/>
  <c r="DR499" i="5"/>
  <c r="AC499" i="5"/>
  <c r="CP499" i="5"/>
  <c r="J499" i="5"/>
  <c r="AT499" i="5"/>
  <c r="BZ499" i="5"/>
  <c r="DF499" i="5"/>
  <c r="Y499" i="5"/>
  <c r="CL499" i="5"/>
  <c r="BJ499" i="5"/>
  <c r="DV499" i="5"/>
  <c r="EG492" i="5"/>
  <c r="KC253" i="5" s="1"/>
  <c r="Q492" i="5"/>
  <c r="AK492" i="5"/>
  <c r="BA492" i="5"/>
  <c r="BQ492" i="5"/>
  <c r="CG492" i="5"/>
  <c r="CW492" i="5"/>
  <c r="DM492" i="5"/>
  <c r="EC492" i="5"/>
  <c r="W492" i="5"/>
  <c r="AO492" i="5"/>
  <c r="BE492" i="5"/>
  <c r="BU492" i="5"/>
  <c r="CK492" i="5"/>
  <c r="DA492" i="5"/>
  <c r="DQ492" i="5"/>
  <c r="AB492" i="5"/>
  <c r="BI492" i="5"/>
  <c r="CO492" i="5"/>
  <c r="DU492" i="5"/>
  <c r="I492" i="5"/>
  <c r="DE492" i="5"/>
  <c r="AW492" i="5"/>
  <c r="DI492" i="5"/>
  <c r="AG492" i="5"/>
  <c r="BM492" i="5"/>
  <c r="CS492" i="5"/>
  <c r="DY492" i="5"/>
  <c r="AS492" i="5"/>
  <c r="BY492" i="5"/>
  <c r="M492" i="5"/>
  <c r="CC492" i="5"/>
  <c r="DZ497" i="5"/>
  <c r="DF497" i="5"/>
  <c r="AC497" i="5"/>
  <c r="CP497" i="5"/>
  <c r="BJ497" i="5"/>
  <c r="DV497" i="5"/>
  <c r="AT497" i="5"/>
  <c r="BZ497" i="5"/>
  <c r="J497" i="5"/>
  <c r="CL497" i="5"/>
  <c r="ED497" i="5"/>
  <c r="Y497" i="5"/>
  <c r="EH497" i="5"/>
  <c r="AL497" i="5"/>
  <c r="BR497" i="5"/>
  <c r="CX497" i="5"/>
  <c r="AP497" i="5"/>
  <c r="BN497" i="5"/>
  <c r="BF497" i="5"/>
  <c r="DB497" i="5"/>
  <c r="N497" i="5"/>
  <c r="CD497" i="5"/>
  <c r="BV497" i="5"/>
  <c r="CH497" i="5"/>
  <c r="AH497" i="5"/>
  <c r="S497" i="5"/>
  <c r="DJ497" i="5"/>
  <c r="DN497" i="5"/>
  <c r="AX497" i="5"/>
  <c r="DR497" i="5"/>
  <c r="CT497" i="5"/>
  <c r="BB497" i="5"/>
  <c r="AJ321" i="5" l="1"/>
  <c r="AJ301" i="5"/>
  <c r="AA183" i="16"/>
  <c r="X183" i="16"/>
  <c r="Z183" i="16"/>
  <c r="T183" i="16"/>
  <c r="W183" i="16"/>
  <c r="V183" i="16"/>
  <c r="Y183" i="16"/>
  <c r="B70" i="25"/>
  <c r="B120" i="25" s="1"/>
  <c r="N187" i="16"/>
  <c r="DW187" i="16" s="1"/>
  <c r="D186" i="18" s="1"/>
  <c r="X213" i="16"/>
  <c r="T213" i="16"/>
  <c r="Z213" i="16"/>
  <c r="V213" i="16"/>
  <c r="Y213" i="16"/>
  <c r="U213" i="16"/>
  <c r="W213" i="16"/>
  <c r="AA213" i="16"/>
  <c r="AZ299" i="16"/>
  <c r="AV299" i="16" s="1"/>
  <c r="R243" i="16"/>
  <c r="N243" i="16"/>
  <c r="P243" i="16"/>
  <c r="L243" i="16"/>
  <c r="S243" i="16"/>
  <c r="O243" i="16"/>
  <c r="M243" i="16"/>
  <c r="Q243" i="16"/>
  <c r="P253" i="16"/>
  <c r="L253" i="16"/>
  <c r="R253" i="16"/>
  <c r="N253" i="16"/>
  <c r="Q253" i="16"/>
  <c r="M253" i="16"/>
  <c r="S253" i="16"/>
  <c r="O253" i="16"/>
  <c r="Z313" i="16"/>
  <c r="V313" i="16"/>
  <c r="X313" i="16"/>
  <c r="T313" i="16"/>
  <c r="Y313" i="16"/>
  <c r="U313" i="16"/>
  <c r="AA313" i="16"/>
  <c r="W313" i="16"/>
  <c r="R223" i="16"/>
  <c r="N223" i="16"/>
  <c r="P223" i="16"/>
  <c r="L223" i="16"/>
  <c r="O223" i="16"/>
  <c r="S223" i="16"/>
  <c r="M223" i="16"/>
  <c r="Q223" i="16"/>
  <c r="AZ213" i="16"/>
  <c r="AZ303" i="16"/>
  <c r="AV303" i="16" s="1"/>
  <c r="AZ296" i="16"/>
  <c r="AV296" i="16" s="1"/>
  <c r="AZ236" i="16"/>
  <c r="AV236" i="16" s="1"/>
  <c r="AZ286" i="16"/>
  <c r="AZ223" i="16"/>
  <c r="AZ337" i="16"/>
  <c r="Z223" i="16"/>
  <c r="V223" i="16"/>
  <c r="X223" i="16"/>
  <c r="T223" i="16"/>
  <c r="W223" i="16"/>
  <c r="Y223" i="16"/>
  <c r="U223" i="16"/>
  <c r="AA223" i="16"/>
  <c r="AZ295" i="16"/>
  <c r="AV295" i="16" s="1"/>
  <c r="AZ238" i="16"/>
  <c r="AZ248" i="16"/>
  <c r="AZ288" i="16"/>
  <c r="AV288" i="16" s="1"/>
  <c r="AZ278" i="16"/>
  <c r="AV278" i="16" s="1"/>
  <c r="AZ208" i="16"/>
  <c r="AV208" i="16" s="1"/>
  <c r="AZ207" i="16"/>
  <c r="AZ294" i="16"/>
  <c r="AV294" i="16" s="1"/>
  <c r="AZ254" i="16"/>
  <c r="AV254" i="16" s="1"/>
  <c r="Y203" i="16"/>
  <c r="U203" i="16"/>
  <c r="AA203" i="16"/>
  <c r="W203" i="16"/>
  <c r="X203" i="16"/>
  <c r="Z203" i="16"/>
  <c r="V203" i="16"/>
  <c r="T203" i="16"/>
  <c r="AZ309" i="16"/>
  <c r="AZ317" i="16"/>
  <c r="AV317" i="16" s="1"/>
  <c r="AR317" i="16" s="1"/>
  <c r="AZ239" i="16"/>
  <c r="AV239" i="16" s="1"/>
  <c r="AR239" i="16" s="1"/>
  <c r="R313" i="16"/>
  <c r="N313" i="16"/>
  <c r="P313" i="16"/>
  <c r="L313" i="16"/>
  <c r="Q313" i="16"/>
  <c r="M313" i="16"/>
  <c r="O313" i="16"/>
  <c r="S313" i="16"/>
  <c r="AZ307" i="16"/>
  <c r="AV307" i="16" s="1"/>
  <c r="Z243" i="16"/>
  <c r="V243" i="16"/>
  <c r="X243" i="16"/>
  <c r="T243" i="16"/>
  <c r="AA243" i="16"/>
  <c r="Y243" i="16"/>
  <c r="W243" i="16"/>
  <c r="U243" i="16"/>
  <c r="AZ327" i="16"/>
  <c r="AV327" i="16" s="1"/>
  <c r="P303" i="16"/>
  <c r="L303" i="16"/>
  <c r="R303" i="16"/>
  <c r="N303" i="16"/>
  <c r="S303" i="16"/>
  <c r="O303" i="16"/>
  <c r="Q303" i="16"/>
  <c r="M303" i="16"/>
  <c r="AZ334" i="16"/>
  <c r="AV334" i="16" s="1"/>
  <c r="X273" i="16"/>
  <c r="T273" i="16"/>
  <c r="Z273" i="16"/>
  <c r="V273" i="16"/>
  <c r="U273" i="16"/>
  <c r="Y273" i="16"/>
  <c r="AA273" i="16"/>
  <c r="W273" i="16"/>
  <c r="AZ269" i="16"/>
  <c r="AV269" i="16" s="1"/>
  <c r="AZ326" i="16"/>
  <c r="AZ263" i="16"/>
  <c r="AV263" i="16" s="1"/>
  <c r="AZ276" i="16"/>
  <c r="AV276" i="16" s="1"/>
  <c r="AZ203" i="16"/>
  <c r="AV203" i="16" s="1"/>
  <c r="AZ243" i="16"/>
  <c r="AV243" i="16" s="1"/>
  <c r="AZ316" i="16"/>
  <c r="AZ314" i="16"/>
  <c r="AV314" i="16" s="1"/>
  <c r="AZ306" i="16"/>
  <c r="AZ293" i="16"/>
  <c r="AZ233" i="16"/>
  <c r="AZ333" i="16"/>
  <c r="AV333" i="16" s="1"/>
  <c r="AZ283" i="16"/>
  <c r="AV283" i="16" s="1"/>
  <c r="AZ226" i="16"/>
  <c r="AZ339" i="16"/>
  <c r="AV339" i="16" s="1"/>
  <c r="AZ305" i="16"/>
  <c r="AZ298" i="16"/>
  <c r="DW333" i="16"/>
  <c r="D332" i="18" s="1"/>
  <c r="AZ338" i="16"/>
  <c r="Z283" i="16"/>
  <c r="V283" i="16"/>
  <c r="X283" i="16"/>
  <c r="T283" i="16"/>
  <c r="AA283" i="16"/>
  <c r="U283" i="16"/>
  <c r="Y283" i="16"/>
  <c r="W283" i="16"/>
  <c r="AZ325" i="16"/>
  <c r="AV325" i="16" s="1"/>
  <c r="AZ275" i="16"/>
  <c r="AZ265" i="16"/>
  <c r="X233" i="16"/>
  <c r="T233" i="16"/>
  <c r="Z233" i="16"/>
  <c r="V233" i="16"/>
  <c r="U233" i="16"/>
  <c r="Y233" i="16"/>
  <c r="AA233" i="16"/>
  <c r="W233" i="16"/>
  <c r="AZ329" i="16"/>
  <c r="AV329" i="16" s="1"/>
  <c r="P213" i="16"/>
  <c r="L213" i="16"/>
  <c r="R213" i="16"/>
  <c r="N213" i="16"/>
  <c r="Q213" i="16"/>
  <c r="S213" i="16"/>
  <c r="O213" i="16"/>
  <c r="M213" i="16"/>
  <c r="AZ204" i="16"/>
  <c r="AV204" i="16" s="1"/>
  <c r="AZ259" i="16"/>
  <c r="AV259" i="16" s="1"/>
  <c r="X323" i="16"/>
  <c r="T323" i="16"/>
  <c r="Z323" i="16"/>
  <c r="V323" i="16"/>
  <c r="W323" i="16"/>
  <c r="AA323" i="16"/>
  <c r="Y323" i="16"/>
  <c r="U323" i="16"/>
  <c r="R293" i="16"/>
  <c r="N293" i="16"/>
  <c r="P293" i="16"/>
  <c r="L293" i="16"/>
  <c r="M293" i="16"/>
  <c r="Q293" i="16"/>
  <c r="O293" i="16"/>
  <c r="S293" i="16"/>
  <c r="AZ323" i="16"/>
  <c r="AV323" i="16" s="1"/>
  <c r="AZ266" i="16"/>
  <c r="AZ273" i="16"/>
  <c r="AV273" i="16" s="1"/>
  <c r="AZ206" i="16"/>
  <c r="AZ246" i="16"/>
  <c r="AV246" i="16" s="1"/>
  <c r="AZ313" i="16"/>
  <c r="AV313" i="16" s="1"/>
  <c r="AZ256" i="16"/>
  <c r="AZ289" i="16"/>
  <c r="AV289" i="16" s="1"/>
  <c r="AZ224" i="16"/>
  <c r="AV224" i="16" s="1"/>
  <c r="AR224" i="16" s="1"/>
  <c r="AN224" i="16" s="1"/>
  <c r="R263" i="16"/>
  <c r="N263" i="16"/>
  <c r="P263" i="16"/>
  <c r="L263" i="16"/>
  <c r="O263" i="16"/>
  <c r="S263" i="16"/>
  <c r="M263" i="16"/>
  <c r="Q263" i="16"/>
  <c r="AZ218" i="16"/>
  <c r="AZ308" i="16"/>
  <c r="AV308" i="16" s="1"/>
  <c r="AR308" i="16" s="1"/>
  <c r="P323" i="16"/>
  <c r="L323" i="16"/>
  <c r="R323" i="16"/>
  <c r="N323" i="16"/>
  <c r="O323" i="16"/>
  <c r="S323" i="16"/>
  <c r="M323" i="16"/>
  <c r="Q323" i="16"/>
  <c r="AZ255" i="16"/>
  <c r="AV255" i="16" s="1"/>
  <c r="DX333" i="16"/>
  <c r="E332" i="18" s="1"/>
  <c r="AZ335" i="16"/>
  <c r="AZ225" i="16"/>
  <c r="AZ328" i="16"/>
  <c r="AZ315" i="16"/>
  <c r="AZ268" i="16"/>
  <c r="AZ267" i="16"/>
  <c r="AZ237" i="16"/>
  <c r="AZ244" i="16"/>
  <c r="AV244" i="16" s="1"/>
  <c r="X253" i="16"/>
  <c r="T253" i="16"/>
  <c r="Z253" i="16"/>
  <c r="V253" i="16"/>
  <c r="Y253" i="16"/>
  <c r="W253" i="16"/>
  <c r="U253" i="16"/>
  <c r="AA253" i="16"/>
  <c r="AZ340" i="16"/>
  <c r="AZ274" i="16"/>
  <c r="AV274" i="16" s="1"/>
  <c r="AZ324" i="16"/>
  <c r="AZ336" i="16"/>
  <c r="AV336" i="16" s="1"/>
  <c r="AR336" i="16" s="1"/>
  <c r="AZ319" i="16"/>
  <c r="AV319" i="16" s="1"/>
  <c r="AZ234" i="16"/>
  <c r="Z293" i="16"/>
  <c r="V293" i="16"/>
  <c r="X293" i="16"/>
  <c r="T293" i="16"/>
  <c r="U293" i="16"/>
  <c r="Y293" i="16"/>
  <c r="W293" i="16"/>
  <c r="AA293" i="16"/>
  <c r="AZ297" i="16"/>
  <c r="AZ257" i="16"/>
  <c r="AV257" i="16" s="1"/>
  <c r="AR257" i="16" s="1"/>
  <c r="AZ277" i="16"/>
  <c r="AZ264" i="16"/>
  <c r="AV264" i="16" s="1"/>
  <c r="AZ284" i="16"/>
  <c r="AZ287" i="16"/>
  <c r="AZ247" i="16"/>
  <c r="AV247" i="16" s="1"/>
  <c r="AZ304" i="16"/>
  <c r="AV304" i="16" s="1"/>
  <c r="AR304" i="16" s="1"/>
  <c r="X303" i="16"/>
  <c r="T303" i="16"/>
  <c r="Z303" i="16"/>
  <c r="V303" i="16"/>
  <c r="AA303" i="16"/>
  <c r="W303" i="16"/>
  <c r="Y303" i="16"/>
  <c r="U303" i="16"/>
  <c r="P233" i="16"/>
  <c r="L233" i="16"/>
  <c r="R233" i="16"/>
  <c r="N233" i="16"/>
  <c r="M233" i="16"/>
  <c r="O233" i="16"/>
  <c r="S233" i="16"/>
  <c r="Q233" i="16"/>
  <c r="AZ214" i="16"/>
  <c r="AV214" i="16" s="1"/>
  <c r="Q203" i="16"/>
  <c r="M203" i="16"/>
  <c r="S203" i="16"/>
  <c r="O203" i="16"/>
  <c r="P203" i="16"/>
  <c r="L203" i="16"/>
  <c r="N203" i="16"/>
  <c r="R203" i="16"/>
  <c r="AZ219" i="16"/>
  <c r="AV219" i="16" s="1"/>
  <c r="AZ209" i="16"/>
  <c r="AZ279" i="16"/>
  <c r="P273" i="16"/>
  <c r="L273" i="16"/>
  <c r="R273" i="16"/>
  <c r="N273" i="16"/>
  <c r="M273" i="16"/>
  <c r="O273" i="16"/>
  <c r="S273" i="16"/>
  <c r="Q273" i="16"/>
  <c r="AZ249" i="16"/>
  <c r="Z263" i="16"/>
  <c r="V263" i="16"/>
  <c r="X263" i="16"/>
  <c r="T263" i="16"/>
  <c r="W263" i="16"/>
  <c r="AA263" i="16"/>
  <c r="Y263" i="16"/>
  <c r="U263" i="16"/>
  <c r="AZ227" i="16"/>
  <c r="AZ229" i="16"/>
  <c r="AZ253" i="16"/>
  <c r="AZ216" i="16"/>
  <c r="AV216" i="16" s="1"/>
  <c r="AZ217" i="16"/>
  <c r="AV217" i="16" s="1"/>
  <c r="Z333" i="16"/>
  <c r="V333" i="16"/>
  <c r="X333" i="16"/>
  <c r="T333" i="16"/>
  <c r="U333" i="16"/>
  <c r="Y333" i="16"/>
  <c r="AA333" i="16"/>
  <c r="W333" i="16"/>
  <c r="R283" i="16"/>
  <c r="N283" i="16"/>
  <c r="P283" i="16"/>
  <c r="L283" i="16"/>
  <c r="S283" i="16"/>
  <c r="O283" i="16"/>
  <c r="M283" i="16"/>
  <c r="Q283" i="16"/>
  <c r="AZ215" i="16"/>
  <c r="AV215" i="16" s="1"/>
  <c r="AZ235" i="16"/>
  <c r="AZ245" i="16"/>
  <c r="AV245" i="16" s="1"/>
  <c r="AZ258" i="16"/>
  <c r="AV258" i="16" s="1"/>
  <c r="AZ285" i="16"/>
  <c r="AV285" i="16" s="1"/>
  <c r="AZ228" i="16"/>
  <c r="AV228" i="16" s="1"/>
  <c r="AZ205" i="16"/>
  <c r="AZ318" i="16"/>
  <c r="AZ199" i="16"/>
  <c r="AV199" i="16" s="1"/>
  <c r="Y193" i="16"/>
  <c r="U193" i="16"/>
  <c r="T193" i="16"/>
  <c r="X193" i="16"/>
  <c r="Z193" i="16"/>
  <c r="AA193" i="16"/>
  <c r="W193" i="16"/>
  <c r="V193" i="16"/>
  <c r="AZ197" i="16"/>
  <c r="AV197" i="16" s="1"/>
  <c r="AZ195" i="16"/>
  <c r="AZ198" i="16"/>
  <c r="Q193" i="16"/>
  <c r="M193" i="16"/>
  <c r="P193" i="16"/>
  <c r="L193" i="16"/>
  <c r="S193" i="16"/>
  <c r="O193" i="16"/>
  <c r="R193" i="16"/>
  <c r="N193" i="16"/>
  <c r="AZ193" i="16"/>
  <c r="AV193" i="16" s="1"/>
  <c r="AZ194" i="16"/>
  <c r="AV194" i="16" s="1"/>
  <c r="AZ196" i="16"/>
  <c r="B268" i="16"/>
  <c r="C266" i="16"/>
  <c r="A266" i="18" s="1"/>
  <c r="H266" i="18" s="1"/>
  <c r="I266" i="18" s="1"/>
  <c r="AE187" i="16"/>
  <c r="AZ187" i="16" s="1"/>
  <c r="AM321" i="5"/>
  <c r="AP321" i="5" s="1"/>
  <c r="BZ271" i="16" s="1"/>
  <c r="AJ261" i="5"/>
  <c r="AK391" i="5"/>
  <c r="AM341" i="5"/>
  <c r="AP341" i="5" s="1"/>
  <c r="BZ291" i="16" s="1"/>
  <c r="AJ281" i="5"/>
  <c r="M31" i="11"/>
  <c r="L31" i="11"/>
  <c r="K31" i="11"/>
  <c r="J31" i="11"/>
  <c r="L151" i="11"/>
  <c r="M151" i="11"/>
  <c r="J151" i="11"/>
  <c r="K151" i="11"/>
  <c r="J71" i="11"/>
  <c r="K71" i="11"/>
  <c r="L71" i="11"/>
  <c r="M71" i="11"/>
  <c r="K61" i="11"/>
  <c r="J101" i="11"/>
  <c r="K101" i="11"/>
  <c r="L101" i="11"/>
  <c r="M101" i="11"/>
  <c r="J81" i="11"/>
  <c r="K81" i="11"/>
  <c r="L81" i="11"/>
  <c r="M81" i="11"/>
  <c r="L91" i="11"/>
  <c r="M91" i="11"/>
  <c r="J91" i="11"/>
  <c r="K91" i="11"/>
  <c r="J131" i="11"/>
  <c r="K131" i="11"/>
  <c r="L131" i="11"/>
  <c r="M131" i="11"/>
  <c r="L121" i="11"/>
  <c r="M121" i="11"/>
  <c r="J121" i="11"/>
  <c r="K121" i="11"/>
  <c r="M51" i="11"/>
  <c r="L51" i="11"/>
  <c r="K51" i="11"/>
  <c r="J51" i="11"/>
  <c r="J141" i="11"/>
  <c r="K141" i="11"/>
  <c r="L141" i="11"/>
  <c r="M141" i="11"/>
  <c r="J161" i="11"/>
  <c r="K161" i="11"/>
  <c r="L161" i="11"/>
  <c r="M161" i="11"/>
  <c r="J111" i="11"/>
  <c r="K111" i="11"/>
  <c r="L111" i="11"/>
  <c r="M111" i="11"/>
  <c r="K41" i="11"/>
  <c r="J171" i="11"/>
  <c r="K171" i="11"/>
  <c r="L171" i="11"/>
  <c r="H162" i="11"/>
  <c r="M171" i="11"/>
  <c r="AL281" i="5"/>
  <c r="AO281" i="5" s="1"/>
  <c r="AE231" i="16" s="1"/>
  <c r="N391" i="5"/>
  <c r="AJ241" i="5"/>
  <c r="AK341" i="5"/>
  <c r="AL391" i="5"/>
  <c r="Q391" i="5" s="1"/>
  <c r="N381" i="5"/>
  <c r="N361" i="5"/>
  <c r="N371" i="5"/>
  <c r="AM251" i="5"/>
  <c r="AP251" i="5" s="1"/>
  <c r="BZ201" i="16" s="1"/>
  <c r="AJ271" i="5"/>
  <c r="AJ311" i="5"/>
  <c r="AJ331" i="5"/>
  <c r="AJ291" i="5"/>
  <c r="AJ251" i="5"/>
  <c r="N321" i="5"/>
  <c r="N331" i="5"/>
  <c r="N351" i="5"/>
  <c r="N301" i="5"/>
  <c r="N311" i="5"/>
  <c r="N291" i="5"/>
  <c r="N281" i="5"/>
  <c r="AR465" i="5"/>
  <c r="B12" i="9" s="1"/>
  <c r="AE183" i="16"/>
  <c r="AZ183" i="16" s="1"/>
  <c r="BX183" i="16" s="1"/>
  <c r="W185" i="16" s="1"/>
  <c r="F101" i="11"/>
  <c r="F92" i="11"/>
  <c r="F104" i="11"/>
  <c r="F93" i="11"/>
  <c r="F94" i="11"/>
  <c r="F91" i="11"/>
  <c r="F82" i="11"/>
  <c r="F83" i="11"/>
  <c r="F161" i="11"/>
  <c r="F152" i="11"/>
  <c r="F164" i="11"/>
  <c r="F153" i="11"/>
  <c r="F34" i="11"/>
  <c r="F22" i="11"/>
  <c r="F23" i="11"/>
  <c r="F31" i="11"/>
  <c r="F114" i="11"/>
  <c r="F111" i="11"/>
  <c r="F102" i="11"/>
  <c r="F103" i="11"/>
  <c r="F162" i="11"/>
  <c r="F171" i="11"/>
  <c r="F174" i="11"/>
  <c r="F163" i="11"/>
  <c r="F121" i="11"/>
  <c r="F113" i="11"/>
  <c r="F112" i="11"/>
  <c r="F124" i="11"/>
  <c r="F61" i="11"/>
  <c r="F52" i="11"/>
  <c r="F64" i="11"/>
  <c r="F53" i="11"/>
  <c r="N251" i="5"/>
  <c r="F81" i="11"/>
  <c r="F72" i="11"/>
  <c r="F84" i="11"/>
  <c r="F73" i="11"/>
  <c r="F54" i="11"/>
  <c r="F51" i="11"/>
  <c r="F42" i="11"/>
  <c r="F43" i="11"/>
  <c r="F141" i="11"/>
  <c r="F132" i="11"/>
  <c r="F144" i="11"/>
  <c r="F133" i="11"/>
  <c r="N261" i="5"/>
  <c r="F41" i="11"/>
  <c r="F33" i="11"/>
  <c r="F32" i="11"/>
  <c r="F44" i="11"/>
  <c r="F154" i="11"/>
  <c r="F143" i="11"/>
  <c r="F151" i="11"/>
  <c r="F142" i="11"/>
  <c r="F134" i="11"/>
  <c r="F131" i="11"/>
  <c r="F122" i="11"/>
  <c r="F123" i="11"/>
  <c r="F74" i="11"/>
  <c r="F62" i="11"/>
  <c r="F63" i="11"/>
  <c r="F71" i="11"/>
  <c r="N271" i="5"/>
  <c r="AE70" i="16"/>
  <c r="AZ70" i="16" s="1"/>
  <c r="AL291" i="5"/>
  <c r="AL351" i="5"/>
  <c r="AL261" i="5"/>
  <c r="AO261" i="5" s="1"/>
  <c r="AE211" i="16" s="1"/>
  <c r="AM301" i="5"/>
  <c r="AL381" i="5"/>
  <c r="AM361" i="5"/>
  <c r="AM281" i="5"/>
  <c r="AP281" i="5" s="1"/>
  <c r="BZ231" i="16" s="1"/>
  <c r="AL361" i="5"/>
  <c r="AO361" i="5" s="1"/>
  <c r="AE311" i="16" s="1"/>
  <c r="AL271" i="5"/>
  <c r="AM371" i="5"/>
  <c r="AM261" i="5"/>
  <c r="AL311" i="5"/>
  <c r="AL301" i="5"/>
  <c r="AM311" i="5"/>
  <c r="AL371" i="5"/>
  <c r="AL251" i="5"/>
  <c r="AM271" i="5"/>
  <c r="AP271" i="5" s="1"/>
  <c r="BZ221" i="16" s="1"/>
  <c r="AM291" i="5"/>
  <c r="AM331" i="5"/>
  <c r="AP331" i="5" s="1"/>
  <c r="BZ281" i="16" s="1"/>
  <c r="AL321" i="5"/>
  <c r="AM351" i="5"/>
  <c r="AL331" i="5"/>
  <c r="AZ185" i="16"/>
  <c r="BX185" i="16" s="1"/>
  <c r="K185" i="16" s="1"/>
  <c r="P183" i="16"/>
  <c r="AK281" i="5"/>
  <c r="M183" i="16"/>
  <c r="R183" i="16"/>
  <c r="N183" i="16"/>
  <c r="O183" i="16"/>
  <c r="AK241" i="5"/>
  <c r="L183" i="16"/>
  <c r="AM241" i="5"/>
  <c r="Q183" i="16"/>
  <c r="AE189" i="16"/>
  <c r="AZ189" i="16" s="1"/>
  <c r="AV189" i="16" s="1"/>
  <c r="BT189" i="16" s="1"/>
  <c r="BS189" i="16" s="1"/>
  <c r="AK251" i="5"/>
  <c r="AK321" i="5"/>
  <c r="AK381" i="5"/>
  <c r="AK331" i="5"/>
  <c r="AJ351" i="5"/>
  <c r="AK261" i="5"/>
  <c r="AK371" i="5"/>
  <c r="AK301" i="5"/>
  <c r="AK351" i="5"/>
  <c r="AK311" i="5"/>
  <c r="AK291" i="5"/>
  <c r="AJ371" i="5"/>
  <c r="AK271" i="5"/>
  <c r="AK361" i="5"/>
  <c r="AO241" i="5"/>
  <c r="AE191" i="16" s="1"/>
  <c r="AP391" i="5"/>
  <c r="BZ341" i="16" s="1"/>
  <c r="AO341" i="5"/>
  <c r="AE291" i="16" s="1"/>
  <c r="DV183" i="16"/>
  <c r="C182" i="18" s="1"/>
  <c r="B480" i="5"/>
  <c r="AV190" i="16"/>
  <c r="AR190" i="16" s="1"/>
  <c r="BX190" i="16"/>
  <c r="AA187" i="16" s="1"/>
  <c r="BX184" i="16"/>
  <c r="Q185" i="16" s="1"/>
  <c r="AZ182" i="16"/>
  <c r="AV184" i="16"/>
  <c r="AR186" i="16"/>
  <c r="BP186" i="16" s="1"/>
  <c r="BO186" i="16" s="1"/>
  <c r="BT186" i="16"/>
  <c r="BS186" i="16" s="1"/>
  <c r="BX188" i="16"/>
  <c r="K189" i="16" s="1"/>
  <c r="BP188" i="16"/>
  <c r="BX186" i="16"/>
  <c r="W189" i="16" s="1"/>
  <c r="BT188" i="16"/>
  <c r="BS188" i="16" s="1"/>
  <c r="F189" i="16" s="1"/>
  <c r="AN188" i="16"/>
  <c r="AJ188" i="16" s="1"/>
  <c r="AX507" i="5"/>
  <c r="GT254" i="5"/>
  <c r="N507" i="5"/>
  <c r="FN254" i="5"/>
  <c r="J507" i="5"/>
  <c r="FJ254" i="5"/>
  <c r="GO253" i="5"/>
  <c r="AS502" i="5"/>
  <c r="FY253" i="5"/>
  <c r="AB502" i="5"/>
  <c r="JY253" i="5"/>
  <c r="EC502" i="5"/>
  <c r="HB256" i="5"/>
  <c r="BF509" i="5"/>
  <c r="JV256" i="5"/>
  <c r="DZ509" i="5"/>
  <c r="AB501" i="5"/>
  <c r="FY252" i="5"/>
  <c r="CC501" i="5"/>
  <c r="HY252" i="5"/>
  <c r="GW252" i="5"/>
  <c r="BA501" i="5"/>
  <c r="IW252" i="5"/>
  <c r="DA501" i="5"/>
  <c r="AW508" i="5"/>
  <c r="GS255" i="5"/>
  <c r="DM508" i="5"/>
  <c r="JI255" i="5"/>
  <c r="I508" i="5"/>
  <c r="FI255" i="5"/>
  <c r="IC254" i="5"/>
  <c r="CG507" i="5"/>
  <c r="Q507" i="5"/>
  <c r="FQ254" i="5"/>
  <c r="HZ253" i="5"/>
  <c r="CD502" i="5"/>
  <c r="AX502" i="5"/>
  <c r="GT253" i="5"/>
  <c r="EH502" i="5"/>
  <c r="KD253" i="5"/>
  <c r="GE256" i="5"/>
  <c r="AI509" i="5"/>
  <c r="CM509" i="5"/>
  <c r="II256" i="5"/>
  <c r="AZ501" i="5"/>
  <c r="GV252" i="5"/>
  <c r="IZ252" i="5"/>
  <c r="DD501" i="5"/>
  <c r="CB501" i="5"/>
  <c r="HX252" i="5"/>
  <c r="BS508" i="5"/>
  <c r="HO255" i="5"/>
  <c r="GE255" i="5"/>
  <c r="AI508" i="5"/>
  <c r="II255" i="5"/>
  <c r="CM508" i="5"/>
  <c r="FG254" i="5"/>
  <c r="G507" i="5"/>
  <c r="JC254" i="5"/>
  <c r="DG507" i="5"/>
  <c r="H502" i="5"/>
  <c r="FH253" i="5"/>
  <c r="GV253" i="5"/>
  <c r="AZ502" i="5"/>
  <c r="IB253" i="5"/>
  <c r="CF502" i="5"/>
  <c r="BY509" i="5"/>
  <c r="HU256" i="5"/>
  <c r="EG509" i="5"/>
  <c r="KC256" i="5"/>
  <c r="JB252" i="5"/>
  <c r="DF501" i="5"/>
  <c r="GX252" i="5"/>
  <c r="BB501" i="5"/>
  <c r="GT252" i="5"/>
  <c r="AX501" i="5"/>
  <c r="JZ255" i="5"/>
  <c r="ED508" i="5"/>
  <c r="JD254" i="5"/>
  <c r="DH507" i="5"/>
  <c r="IJ254" i="5"/>
  <c r="CN507" i="5"/>
  <c r="FT254" i="5"/>
  <c r="U507" i="5"/>
  <c r="O502" i="5"/>
  <c r="FO253" i="5"/>
  <c r="BK502" i="5"/>
  <c r="HG253" i="5"/>
  <c r="BC502" i="5"/>
  <c r="GY253" i="5"/>
  <c r="AE502" i="5"/>
  <c r="GA253" i="5"/>
  <c r="AN509" i="5"/>
  <c r="GJ256" i="5"/>
  <c r="H509" i="5"/>
  <c r="FH256" i="5"/>
  <c r="GN256" i="5"/>
  <c r="AR509" i="5"/>
  <c r="BC501" i="5"/>
  <c r="GY252" i="5"/>
  <c r="GA252" i="5"/>
  <c r="AE501" i="5"/>
  <c r="AU501" i="5"/>
  <c r="GQ252" i="5"/>
  <c r="JS252" i="5"/>
  <c r="DW501" i="5"/>
  <c r="HP255" i="5"/>
  <c r="BT508" i="5"/>
  <c r="BB507" i="5"/>
  <c r="GX254" i="5"/>
  <c r="DN507" i="5"/>
  <c r="JJ254" i="5"/>
  <c r="CH507" i="5"/>
  <c r="ID254" i="5"/>
  <c r="DB507" i="5"/>
  <c r="IX254" i="5"/>
  <c r="CX507" i="5"/>
  <c r="IT254" i="5"/>
  <c r="Y507" i="5"/>
  <c r="FV254" i="5"/>
  <c r="BZ507" i="5"/>
  <c r="HV254" i="5"/>
  <c r="CP507" i="5"/>
  <c r="IL254" i="5"/>
  <c r="CC502" i="5"/>
  <c r="HY253" i="5"/>
  <c r="JU253" i="5"/>
  <c r="DY502" i="5"/>
  <c r="JE253" i="5"/>
  <c r="DI502" i="5"/>
  <c r="JQ253" i="5"/>
  <c r="DU502" i="5"/>
  <c r="JM253" i="5"/>
  <c r="DQ502" i="5"/>
  <c r="HA253" i="5"/>
  <c r="BE502" i="5"/>
  <c r="JI253" i="5"/>
  <c r="DM502" i="5"/>
  <c r="GW253" i="5"/>
  <c r="BA502" i="5"/>
  <c r="JR256" i="5"/>
  <c r="DV509" i="5"/>
  <c r="JB256" i="5"/>
  <c r="DF509" i="5"/>
  <c r="IL256" i="5"/>
  <c r="CP509" i="5"/>
  <c r="IX256" i="5"/>
  <c r="DB509" i="5"/>
  <c r="JJ256" i="5"/>
  <c r="DN509" i="5"/>
  <c r="GX256" i="5"/>
  <c r="BB509" i="5"/>
  <c r="JF256" i="5"/>
  <c r="DJ509" i="5"/>
  <c r="GT256" i="5"/>
  <c r="AX509" i="5"/>
  <c r="KC252" i="5"/>
  <c r="EG501" i="5"/>
  <c r="JU252" i="5"/>
  <c r="DY501" i="5"/>
  <c r="AS501" i="5"/>
  <c r="GO252" i="5"/>
  <c r="JI252" i="5"/>
  <c r="DM501" i="5"/>
  <c r="DU501" i="5"/>
  <c r="JQ252" i="5"/>
  <c r="GC252" i="5"/>
  <c r="AG501" i="5"/>
  <c r="HM252" i="5"/>
  <c r="BQ501" i="5"/>
  <c r="CW501" i="5"/>
  <c r="IS252" i="5"/>
  <c r="GG255" i="5"/>
  <c r="AK508" i="5"/>
  <c r="EC508" i="5"/>
  <c r="JY255" i="5"/>
  <c r="AO508" i="5"/>
  <c r="GK255" i="5"/>
  <c r="DQ508" i="5"/>
  <c r="JM255" i="5"/>
  <c r="CC508" i="5"/>
  <c r="HY255" i="5"/>
  <c r="CG508" i="5"/>
  <c r="IC255" i="5"/>
  <c r="CK508" i="5"/>
  <c r="IG255" i="5"/>
  <c r="BY508" i="5"/>
  <c r="HU255" i="5"/>
  <c r="AO507" i="5"/>
  <c r="GK254" i="5"/>
  <c r="FY254" i="5"/>
  <c r="AB507" i="5"/>
  <c r="W507" i="5"/>
  <c r="FU254" i="5"/>
  <c r="DY507" i="5"/>
  <c r="JU254" i="5"/>
  <c r="BU507" i="5"/>
  <c r="HQ254" i="5"/>
  <c r="JY254" i="5"/>
  <c r="EC507" i="5"/>
  <c r="AG507" i="5"/>
  <c r="GC254" i="5"/>
  <c r="HU254" i="5"/>
  <c r="BY507" i="5"/>
  <c r="JR253" i="5"/>
  <c r="DV502" i="5"/>
  <c r="GD253" i="5"/>
  <c r="AH502" i="5"/>
  <c r="HV253" i="5"/>
  <c r="BZ502" i="5"/>
  <c r="JF253" i="5"/>
  <c r="DJ502" i="5"/>
  <c r="DR502" i="5"/>
  <c r="JN253" i="5"/>
  <c r="HJ253" i="5"/>
  <c r="BN502" i="5"/>
  <c r="JB253" i="5"/>
  <c r="DF502" i="5"/>
  <c r="DB502" i="5"/>
  <c r="IX253" i="5"/>
  <c r="IU256" i="5"/>
  <c r="CY509" i="5"/>
  <c r="CE509" i="5"/>
  <c r="IA256" i="5"/>
  <c r="DG509" i="5"/>
  <c r="JC256" i="5"/>
  <c r="CU509" i="5"/>
  <c r="IQ256" i="5"/>
  <c r="JS256" i="5"/>
  <c r="DW509" i="5"/>
  <c r="JG256" i="5"/>
  <c r="DK509" i="5"/>
  <c r="BW509" i="5"/>
  <c r="HS256" i="5"/>
  <c r="IY256" i="5"/>
  <c r="DC509" i="5"/>
  <c r="AA501" i="5"/>
  <c r="FX252" i="5"/>
  <c r="BT501" i="5"/>
  <c r="HP252" i="5"/>
  <c r="BX501" i="5"/>
  <c r="HT252" i="5"/>
  <c r="AJ501" i="5"/>
  <c r="GF252" i="5"/>
  <c r="BD501" i="5"/>
  <c r="GZ252" i="5"/>
  <c r="BL501" i="5"/>
  <c r="HH252" i="5"/>
  <c r="DH501" i="5"/>
  <c r="JD252" i="5"/>
  <c r="EB501" i="5"/>
  <c r="JX252" i="5"/>
  <c r="IA255" i="5"/>
  <c r="CE508" i="5"/>
  <c r="GI255" i="5"/>
  <c r="AM508" i="5"/>
  <c r="JW255" i="5"/>
  <c r="EA508" i="5"/>
  <c r="GY255" i="5"/>
  <c r="BC508" i="5"/>
  <c r="HW255" i="5"/>
  <c r="CA508" i="5"/>
  <c r="FK255" i="5"/>
  <c r="K508" i="5"/>
  <c r="HS255" i="5"/>
  <c r="BW508" i="5"/>
  <c r="FG255" i="5"/>
  <c r="G508" i="5"/>
  <c r="IY254" i="5"/>
  <c r="DC507" i="5"/>
  <c r="JO254" i="5"/>
  <c r="DS507" i="5"/>
  <c r="II254" i="5"/>
  <c r="CM507" i="5"/>
  <c r="CQ507" i="5"/>
  <c r="IM254" i="5"/>
  <c r="AU507" i="5"/>
  <c r="GQ254" i="5"/>
  <c r="IQ254" i="5"/>
  <c r="CU507" i="5"/>
  <c r="DW507" i="5"/>
  <c r="JS254" i="5"/>
  <c r="O507" i="5"/>
  <c r="FO254" i="5"/>
  <c r="DD502" i="5"/>
  <c r="IZ253" i="5"/>
  <c r="CN502" i="5"/>
  <c r="IJ253" i="5"/>
  <c r="AJ502" i="5"/>
  <c r="GF253" i="5"/>
  <c r="JH253" i="5"/>
  <c r="DL502" i="5"/>
  <c r="FL253" i="5"/>
  <c r="L502" i="5"/>
  <c r="FT253" i="5"/>
  <c r="U502" i="5"/>
  <c r="DT502" i="5"/>
  <c r="JP253" i="5"/>
  <c r="GR253" i="5"/>
  <c r="AV502" i="5"/>
  <c r="BI509" i="5"/>
  <c r="HE256" i="5"/>
  <c r="M509" i="5"/>
  <c r="FM256" i="5"/>
  <c r="AS509" i="5"/>
  <c r="GO256" i="5"/>
  <c r="AG509" i="5"/>
  <c r="GC256" i="5"/>
  <c r="BQ509" i="5"/>
  <c r="HM256" i="5"/>
  <c r="AK509" i="5"/>
  <c r="GG256" i="5"/>
  <c r="Q509" i="5"/>
  <c r="FQ256" i="5"/>
  <c r="BU509" i="5"/>
  <c r="HQ256" i="5"/>
  <c r="FJ252" i="5"/>
  <c r="J501" i="5"/>
  <c r="IL252" i="5"/>
  <c r="CP501" i="5"/>
  <c r="AT501" i="5"/>
  <c r="GP252" i="5"/>
  <c r="HB252" i="5"/>
  <c r="BF501" i="5"/>
  <c r="IT252" i="5"/>
  <c r="CX501" i="5"/>
  <c r="GH252" i="5"/>
  <c r="AL501" i="5"/>
  <c r="IP252" i="5"/>
  <c r="CT501" i="5"/>
  <c r="GD252" i="5"/>
  <c r="AH501" i="5"/>
  <c r="JN255" i="5"/>
  <c r="DR508" i="5"/>
  <c r="HN255" i="5"/>
  <c r="BR508" i="5"/>
  <c r="GL255" i="5"/>
  <c r="AP508" i="5"/>
  <c r="GT255" i="5"/>
  <c r="AX508" i="5"/>
  <c r="JF255" i="5"/>
  <c r="DJ508" i="5"/>
  <c r="CP508" i="5"/>
  <c r="IL255" i="5"/>
  <c r="GX255" i="5"/>
  <c r="BB508" i="5"/>
  <c r="JJ255" i="5"/>
  <c r="DN508" i="5"/>
  <c r="FL254" i="5"/>
  <c r="L507" i="5"/>
  <c r="GF254" i="5"/>
  <c r="AJ507" i="5"/>
  <c r="GR254" i="5"/>
  <c r="AV507" i="5"/>
  <c r="GB254" i="5"/>
  <c r="AF507" i="5"/>
  <c r="HT254" i="5"/>
  <c r="BX507" i="5"/>
  <c r="FH254" i="5"/>
  <c r="H507" i="5"/>
  <c r="HP254" i="5"/>
  <c r="BT507" i="5"/>
  <c r="KB254" i="5"/>
  <c r="EF507" i="5"/>
  <c r="DS502" i="5"/>
  <c r="JO253" i="5"/>
  <c r="DC502" i="5"/>
  <c r="IY253" i="5"/>
  <c r="BS502" i="5"/>
  <c r="HO253" i="5"/>
  <c r="AY502" i="5"/>
  <c r="GU253" i="5"/>
  <c r="CA502" i="5"/>
  <c r="HW253" i="5"/>
  <c r="T502" i="5"/>
  <c r="FS253" i="5"/>
  <c r="DG502" i="5"/>
  <c r="JC253" i="5"/>
  <c r="EA502" i="5"/>
  <c r="JW253" i="5"/>
  <c r="BX509" i="5"/>
  <c r="HT256" i="5"/>
  <c r="AJ509" i="5"/>
  <c r="GF256" i="5"/>
  <c r="AZ509" i="5"/>
  <c r="GV256" i="5"/>
  <c r="BP509" i="5"/>
  <c r="HL256" i="5"/>
  <c r="CJ509" i="5"/>
  <c r="IF256" i="5"/>
  <c r="DH509" i="5"/>
  <c r="JD256" i="5"/>
  <c r="DX509" i="5"/>
  <c r="JT256" i="5"/>
  <c r="EB509" i="5"/>
  <c r="JX256" i="5"/>
  <c r="AI501" i="5"/>
  <c r="GE252" i="5"/>
  <c r="GU252" i="5"/>
  <c r="AY501" i="5"/>
  <c r="IM252" i="5"/>
  <c r="CQ501" i="5"/>
  <c r="BO501" i="5"/>
  <c r="HK252" i="5"/>
  <c r="JC252" i="5"/>
  <c r="DG501" i="5"/>
  <c r="AM501" i="5"/>
  <c r="GI252" i="5"/>
  <c r="CM501" i="5"/>
  <c r="II252" i="5"/>
  <c r="DC501" i="5"/>
  <c r="IY252" i="5"/>
  <c r="JT255" i="5"/>
  <c r="DX508" i="5"/>
  <c r="GZ255" i="5"/>
  <c r="BD508" i="5"/>
  <c r="DP508" i="5"/>
  <c r="JL255" i="5"/>
  <c r="HX255" i="5"/>
  <c r="CB508" i="5"/>
  <c r="AN508" i="5"/>
  <c r="GJ255" i="5"/>
  <c r="IB255" i="5"/>
  <c r="CF508" i="5"/>
  <c r="GR255" i="5"/>
  <c r="AV508" i="5"/>
  <c r="IZ255" i="5"/>
  <c r="DD508" i="5"/>
  <c r="EH507" i="5"/>
  <c r="KD254" i="5"/>
  <c r="J509" i="5"/>
  <c r="FJ256" i="5"/>
  <c r="HN256" i="5"/>
  <c r="BR509" i="5"/>
  <c r="KD256" i="5"/>
  <c r="EH509" i="5"/>
  <c r="IC252" i="5"/>
  <c r="CG501" i="5"/>
  <c r="IG252" i="5"/>
  <c r="CK501" i="5"/>
  <c r="BU508" i="5"/>
  <c r="HQ255" i="5"/>
  <c r="AG508" i="5"/>
  <c r="GC255" i="5"/>
  <c r="EG508" i="5"/>
  <c r="KC255" i="5"/>
  <c r="CO508" i="5"/>
  <c r="IK255" i="5"/>
  <c r="IK254" i="5"/>
  <c r="CO507" i="5"/>
  <c r="DE507" i="5"/>
  <c r="JA254" i="5"/>
  <c r="FI254" i="5"/>
  <c r="I507" i="5"/>
  <c r="FJ253" i="5"/>
  <c r="J502" i="5"/>
  <c r="GP253" i="5"/>
  <c r="AT502" i="5"/>
  <c r="GQ256" i="5"/>
  <c r="AU509" i="5"/>
  <c r="HW256" i="5"/>
  <c r="CA509" i="5"/>
  <c r="CN501" i="5"/>
  <c r="IJ252" i="5"/>
  <c r="CV501" i="5"/>
  <c r="IR252" i="5"/>
  <c r="CR501" i="5"/>
  <c r="IN252" i="5"/>
  <c r="GU255" i="5"/>
  <c r="AY508" i="5"/>
  <c r="FS254" i="5"/>
  <c r="T507" i="5"/>
  <c r="KA254" i="5"/>
  <c r="EE507" i="5"/>
  <c r="IF253" i="5"/>
  <c r="CJ502" i="5"/>
  <c r="DH502" i="5"/>
  <c r="JD253" i="5"/>
  <c r="CK509" i="5"/>
  <c r="IG256" i="5"/>
  <c r="DY509" i="5"/>
  <c r="JU256" i="5"/>
  <c r="IH252" i="5"/>
  <c r="CL501" i="5"/>
  <c r="JF252" i="5"/>
  <c r="DJ501" i="5"/>
  <c r="FN255" i="5"/>
  <c r="N508" i="5"/>
  <c r="HR255" i="5"/>
  <c r="BV508" i="5"/>
  <c r="BJ508" i="5"/>
  <c r="HF255" i="5"/>
  <c r="GH255" i="5"/>
  <c r="AL508" i="5"/>
  <c r="GD255" i="5"/>
  <c r="AH508" i="5"/>
  <c r="BP507" i="5"/>
  <c r="HL254" i="5"/>
  <c r="HH254" i="5"/>
  <c r="BL507" i="5"/>
  <c r="FX254" i="5"/>
  <c r="AA507" i="5"/>
  <c r="IF254" i="5"/>
  <c r="CJ507" i="5"/>
  <c r="AI502" i="5"/>
  <c r="GE253" i="5"/>
  <c r="DK502" i="5"/>
  <c r="JG253" i="5"/>
  <c r="AU502" i="5"/>
  <c r="GQ253" i="5"/>
  <c r="CF509" i="5"/>
  <c r="IB256" i="5"/>
  <c r="DL509" i="5"/>
  <c r="JH256" i="5"/>
  <c r="DP509" i="5"/>
  <c r="JL256" i="5"/>
  <c r="AV509" i="5"/>
  <c r="GR256" i="5"/>
  <c r="AF509" i="5"/>
  <c r="GB256" i="5"/>
  <c r="BS501" i="5"/>
  <c r="HO252" i="5"/>
  <c r="KA252" i="5"/>
  <c r="EE501" i="5"/>
  <c r="IA252" i="5"/>
  <c r="CE501" i="5"/>
  <c r="BW501" i="5"/>
  <c r="HS252" i="5"/>
  <c r="U508" i="5"/>
  <c r="FT255" i="5"/>
  <c r="EF508" i="5"/>
  <c r="KB255" i="5"/>
  <c r="FL255" i="5"/>
  <c r="L508" i="5"/>
  <c r="HT255" i="5"/>
  <c r="BX508" i="5"/>
  <c r="CR508" i="5"/>
  <c r="IN255" i="5"/>
  <c r="GN255" i="5"/>
  <c r="AR508" i="5"/>
  <c r="CT507" i="5"/>
  <c r="IP254" i="5"/>
  <c r="JF254" i="5"/>
  <c r="DJ507" i="5"/>
  <c r="BV507" i="5"/>
  <c r="HR254" i="5"/>
  <c r="BF507" i="5"/>
  <c r="HB254" i="5"/>
  <c r="BR507" i="5"/>
  <c r="HN254" i="5"/>
  <c r="ED507" i="5"/>
  <c r="JZ254" i="5"/>
  <c r="AT507" i="5"/>
  <c r="GP254" i="5"/>
  <c r="AC507" i="5"/>
  <c r="FZ254" i="5"/>
  <c r="FM253" i="5"/>
  <c r="M502" i="5"/>
  <c r="IO253" i="5"/>
  <c r="CS502" i="5"/>
  <c r="GS253" i="5"/>
  <c r="AW502" i="5"/>
  <c r="IK253" i="5"/>
  <c r="CO502" i="5"/>
  <c r="IW253" i="5"/>
  <c r="DA502" i="5"/>
  <c r="GK253" i="5"/>
  <c r="AO502" i="5"/>
  <c r="IS253" i="5"/>
  <c r="CW502" i="5"/>
  <c r="GG253" i="5"/>
  <c r="AK502" i="5"/>
  <c r="BJ509" i="5"/>
  <c r="HF256" i="5"/>
  <c r="HV256" i="5"/>
  <c r="BZ509" i="5"/>
  <c r="FZ256" i="5"/>
  <c r="AC509" i="5"/>
  <c r="HR256" i="5"/>
  <c r="BV509" i="5"/>
  <c r="IT256" i="5"/>
  <c r="CX509" i="5"/>
  <c r="GH256" i="5"/>
  <c r="AL509" i="5"/>
  <c r="IP256" i="5"/>
  <c r="CT509" i="5"/>
  <c r="GD256" i="5"/>
  <c r="AH509" i="5"/>
  <c r="CO501" i="5"/>
  <c r="IK252" i="5"/>
  <c r="FU252" i="5"/>
  <c r="W501" i="5"/>
  <c r="I501" i="5"/>
  <c r="FI252" i="5"/>
  <c r="JY252" i="5"/>
  <c r="EC501" i="5"/>
  <c r="GK252" i="5"/>
  <c r="AO501" i="5"/>
  <c r="IO252" i="5"/>
  <c r="CS501" i="5"/>
  <c r="AW501" i="5"/>
  <c r="GS252" i="5"/>
  <c r="AK501" i="5"/>
  <c r="GG252" i="5"/>
  <c r="BE508" i="5"/>
  <c r="HA255" i="5"/>
  <c r="BQ508" i="5"/>
  <c r="HM255" i="5"/>
  <c r="CW508" i="5"/>
  <c r="IS255" i="5"/>
  <c r="W508" i="5"/>
  <c r="FU255" i="5"/>
  <c r="M508" i="5"/>
  <c r="FM255" i="5"/>
  <c r="BA508" i="5"/>
  <c r="GW255" i="5"/>
  <c r="BI508" i="5"/>
  <c r="HE255" i="5"/>
  <c r="JU255" i="5"/>
  <c r="DY508" i="5"/>
  <c r="BE507" i="5"/>
  <c r="HA254" i="5"/>
  <c r="CK507" i="5"/>
  <c r="IG254" i="5"/>
  <c r="JM254" i="5"/>
  <c r="DQ507" i="5"/>
  <c r="EG507" i="5"/>
  <c r="KC254" i="5"/>
  <c r="DM507" i="5"/>
  <c r="JI254" i="5"/>
  <c r="M507" i="5"/>
  <c r="FM254" i="5"/>
  <c r="BI507" i="5"/>
  <c r="HE254" i="5"/>
  <c r="IO254" i="5"/>
  <c r="CS507" i="5"/>
  <c r="FN253" i="5"/>
  <c r="N502" i="5"/>
  <c r="JZ253" i="5"/>
  <c r="ED502" i="5"/>
  <c r="IP253" i="5"/>
  <c r="CT502" i="5"/>
  <c r="CL502" i="5"/>
  <c r="IH253" i="5"/>
  <c r="HN253" i="5"/>
  <c r="BR502" i="5"/>
  <c r="BF502" i="5"/>
  <c r="HB253" i="5"/>
  <c r="JV253" i="5"/>
  <c r="DZ502" i="5"/>
  <c r="AP502" i="5"/>
  <c r="GL253" i="5"/>
  <c r="EA509" i="5"/>
  <c r="JW256" i="5"/>
  <c r="HK256" i="5"/>
  <c r="BO509" i="5"/>
  <c r="GY256" i="5"/>
  <c r="BC509" i="5"/>
  <c r="G509" i="5"/>
  <c r="FG256" i="5"/>
  <c r="BS509" i="5"/>
  <c r="HO256" i="5"/>
  <c r="HC256" i="5"/>
  <c r="BG509" i="5"/>
  <c r="IE256" i="5"/>
  <c r="CI509" i="5"/>
  <c r="FW256" i="5"/>
  <c r="Z509" i="5"/>
  <c r="AN501" i="5"/>
  <c r="GJ252" i="5"/>
  <c r="IV252" i="5"/>
  <c r="CZ501" i="5"/>
  <c r="BH501" i="5"/>
  <c r="HD252" i="5"/>
  <c r="EF501" i="5"/>
  <c r="KB252" i="5"/>
  <c r="AR501" i="5"/>
  <c r="GN252" i="5"/>
  <c r="U501" i="5"/>
  <c r="FT252" i="5"/>
  <c r="DX501" i="5"/>
  <c r="JT252" i="5"/>
  <c r="L501" i="5"/>
  <c r="FL252" i="5"/>
  <c r="EG502" i="5"/>
  <c r="FO255" i="5"/>
  <c r="O508" i="5"/>
  <c r="IE255" i="5"/>
  <c r="CI508" i="5"/>
  <c r="IQ255" i="5"/>
  <c r="CU508" i="5"/>
  <c r="JS255" i="5"/>
  <c r="DW508" i="5"/>
  <c r="HG255" i="5"/>
  <c r="BK508" i="5"/>
  <c r="JO255" i="5"/>
  <c r="DS508" i="5"/>
  <c r="HC255" i="5"/>
  <c r="BG508" i="5"/>
  <c r="KA255" i="5"/>
  <c r="EE508" i="5"/>
  <c r="HS254" i="5"/>
  <c r="BW507" i="5"/>
  <c r="HK254" i="5"/>
  <c r="BO507" i="5"/>
  <c r="HC254" i="5"/>
  <c r="BG507" i="5"/>
  <c r="GI254" i="5"/>
  <c r="AM507" i="5"/>
  <c r="GU254" i="5"/>
  <c r="AY507" i="5"/>
  <c r="AE507" i="5"/>
  <c r="GA254" i="5"/>
  <c r="FK254" i="5"/>
  <c r="K507" i="5"/>
  <c r="BK507" i="5"/>
  <c r="HG254" i="5"/>
  <c r="AR502" i="5"/>
  <c r="GN253" i="5"/>
  <c r="BH502" i="5"/>
  <c r="HD253" i="5"/>
  <c r="HH253" i="5"/>
  <c r="BL502" i="5"/>
  <c r="GZ253" i="5"/>
  <c r="BD502" i="5"/>
  <c r="HL253" i="5"/>
  <c r="BP502" i="5"/>
  <c r="CB502" i="5"/>
  <c r="HX253" i="5"/>
  <c r="IN253" i="5"/>
  <c r="CR502" i="5"/>
  <c r="KB253" i="5"/>
  <c r="EF502" i="5"/>
  <c r="AB509" i="5"/>
  <c r="FY256" i="5"/>
  <c r="CW509" i="5"/>
  <c r="IS256" i="5"/>
  <c r="I509" i="5"/>
  <c r="FI256" i="5"/>
  <c r="CS509" i="5"/>
  <c r="IO256" i="5"/>
  <c r="AW509" i="5"/>
  <c r="GS256" i="5"/>
  <c r="W509" i="5"/>
  <c r="FU256" i="5"/>
  <c r="DQ509" i="5"/>
  <c r="JM256" i="5"/>
  <c r="DM509" i="5"/>
  <c r="JI256" i="5"/>
  <c r="IX252" i="5"/>
  <c r="DB501" i="5"/>
  <c r="HF252" i="5"/>
  <c r="BJ501" i="5"/>
  <c r="HR252" i="5"/>
  <c r="BV501" i="5"/>
  <c r="FV252" i="5"/>
  <c r="Y501" i="5"/>
  <c r="ID252" i="5"/>
  <c r="CH501" i="5"/>
  <c r="FR252" i="5"/>
  <c r="S501" i="5"/>
  <c r="HZ252" i="5"/>
  <c r="CD501" i="5"/>
  <c r="FN252" i="5"/>
  <c r="N501" i="5"/>
  <c r="IH255" i="5"/>
  <c r="CL508" i="5"/>
  <c r="DZ508" i="5"/>
  <c r="JV255" i="5"/>
  <c r="AT508" i="5"/>
  <c r="GP255" i="5"/>
  <c r="DF508" i="5"/>
  <c r="JB255" i="5"/>
  <c r="AC508" i="5"/>
  <c r="FZ255" i="5"/>
  <c r="BN508" i="5"/>
  <c r="HJ255" i="5"/>
  <c r="J508" i="5"/>
  <c r="FJ255" i="5"/>
  <c r="BZ508" i="5"/>
  <c r="HV255" i="5"/>
  <c r="IB254" i="5"/>
  <c r="CF507" i="5"/>
  <c r="EB507" i="5"/>
  <c r="JX254" i="5"/>
  <c r="JH254" i="5"/>
  <c r="DL507" i="5"/>
  <c r="JT254" i="5"/>
  <c r="DX507" i="5"/>
  <c r="JP254" i="5"/>
  <c r="DT507" i="5"/>
  <c r="HD254" i="5"/>
  <c r="BH507" i="5"/>
  <c r="JL254" i="5"/>
  <c r="DP507" i="5"/>
  <c r="GZ254" i="5"/>
  <c r="BD507" i="5"/>
  <c r="CU502" i="5"/>
  <c r="IQ253" i="5"/>
  <c r="CE502" i="5"/>
  <c r="IA253" i="5"/>
  <c r="BO502" i="5"/>
  <c r="HK253" i="5"/>
  <c r="AM502" i="5"/>
  <c r="GI253" i="5"/>
  <c r="BG502" i="5"/>
  <c r="HC253" i="5"/>
  <c r="DO502" i="5"/>
  <c r="JK253" i="5"/>
  <c r="BW502" i="5"/>
  <c r="HS253" i="5"/>
  <c r="K502" i="5"/>
  <c r="FK253" i="5"/>
  <c r="P509" i="5"/>
  <c r="FP256" i="5"/>
  <c r="BH509" i="5"/>
  <c r="HD256" i="5"/>
  <c r="CZ509" i="5"/>
  <c r="IV256" i="5"/>
  <c r="DD509" i="5"/>
  <c r="IZ256" i="5"/>
  <c r="DT509" i="5"/>
  <c r="JP256" i="5"/>
  <c r="BD509" i="5"/>
  <c r="GZ256" i="5"/>
  <c r="L509" i="5"/>
  <c r="FL256" i="5"/>
  <c r="BL509" i="5"/>
  <c r="HH256" i="5"/>
  <c r="CA501" i="5"/>
  <c r="HW252" i="5"/>
  <c r="T501" i="5"/>
  <c r="FS252" i="5"/>
  <c r="JG252" i="5"/>
  <c r="DK501" i="5"/>
  <c r="DS501" i="5"/>
  <c r="JO252" i="5"/>
  <c r="EA501" i="5"/>
  <c r="JW252" i="5"/>
  <c r="G501" i="5"/>
  <c r="FG252" i="5"/>
  <c r="DO501" i="5"/>
  <c r="JK252" i="5"/>
  <c r="FW252" i="5"/>
  <c r="Z501" i="5"/>
  <c r="CJ508" i="5"/>
  <c r="IF255" i="5"/>
  <c r="JP255" i="5"/>
  <c r="DT508" i="5"/>
  <c r="IR255" i="5"/>
  <c r="CV508" i="5"/>
  <c r="IV255" i="5"/>
  <c r="CZ508" i="5"/>
  <c r="GV255" i="5"/>
  <c r="AZ508" i="5"/>
  <c r="AJ508" i="5"/>
  <c r="GF255" i="5"/>
  <c r="AA508" i="5"/>
  <c r="FX255" i="5"/>
  <c r="DH508" i="5"/>
  <c r="JD255" i="5"/>
  <c r="AH507" i="5"/>
  <c r="GD254" i="5"/>
  <c r="AP507" i="5"/>
  <c r="GL254" i="5"/>
  <c r="BJ507" i="5"/>
  <c r="HF254" i="5"/>
  <c r="JV254" i="5"/>
  <c r="DZ507" i="5"/>
  <c r="GC253" i="5"/>
  <c r="AG502" i="5"/>
  <c r="FI253" i="5"/>
  <c r="I502" i="5"/>
  <c r="HQ253" i="5"/>
  <c r="BU502" i="5"/>
  <c r="HM253" i="5"/>
  <c r="BQ502" i="5"/>
  <c r="FV256" i="5"/>
  <c r="Y509" i="5"/>
  <c r="JZ256" i="5"/>
  <c r="ED509" i="5"/>
  <c r="HJ256" i="5"/>
  <c r="BN509" i="5"/>
  <c r="BY501" i="5"/>
  <c r="HU252" i="5"/>
  <c r="HA252" i="5"/>
  <c r="BE501" i="5"/>
  <c r="AS508" i="5"/>
  <c r="GO255" i="5"/>
  <c r="DA507" i="5"/>
  <c r="IW254" i="5"/>
  <c r="BM507" i="5"/>
  <c r="HI254" i="5"/>
  <c r="GG254" i="5"/>
  <c r="AK507" i="5"/>
  <c r="BB502" i="5"/>
  <c r="GX253" i="5"/>
  <c r="CP502" i="5"/>
  <c r="IL253" i="5"/>
  <c r="CX502" i="5"/>
  <c r="IT253" i="5"/>
  <c r="GA256" i="5"/>
  <c r="AE509" i="5"/>
  <c r="FO256" i="5"/>
  <c r="O509" i="5"/>
  <c r="HG256" i="5"/>
  <c r="BK509" i="5"/>
  <c r="GU256" i="5"/>
  <c r="AY509" i="5"/>
  <c r="FP252" i="5"/>
  <c r="P501" i="5"/>
  <c r="CJ501" i="5"/>
  <c r="IF252" i="5"/>
  <c r="FS255" i="5"/>
  <c r="T508" i="5"/>
  <c r="IM255" i="5"/>
  <c r="CQ508" i="5"/>
  <c r="GA255" i="5"/>
  <c r="AE508" i="5"/>
  <c r="FW255" i="5"/>
  <c r="Z508" i="5"/>
  <c r="IE254" i="5"/>
  <c r="CI507" i="5"/>
  <c r="JG254" i="5"/>
  <c r="DK507" i="5"/>
  <c r="JK254" i="5"/>
  <c r="DO507" i="5"/>
  <c r="AI507" i="5"/>
  <c r="GE254" i="5"/>
  <c r="CV502" i="5"/>
  <c r="IR253" i="5"/>
  <c r="IV253" i="5"/>
  <c r="CZ502" i="5"/>
  <c r="AF502" i="5"/>
  <c r="GB253" i="5"/>
  <c r="CO509" i="5"/>
  <c r="IK256" i="5"/>
  <c r="DU509" i="5"/>
  <c r="JQ256" i="5"/>
  <c r="BE509" i="5"/>
  <c r="HA256" i="5"/>
  <c r="AO509" i="5"/>
  <c r="GK256" i="5"/>
  <c r="HV252" i="5"/>
  <c r="BZ501" i="5"/>
  <c r="DV501" i="5"/>
  <c r="JR252" i="5"/>
  <c r="JJ252" i="5"/>
  <c r="DN501" i="5"/>
  <c r="FV255" i="5"/>
  <c r="Y508" i="5"/>
  <c r="HZ255" i="5"/>
  <c r="CD508" i="5"/>
  <c r="HX254" i="5"/>
  <c r="CB507" i="5"/>
  <c r="CY502" i="5"/>
  <c r="IU253" i="5"/>
  <c r="HL255" i="5"/>
  <c r="BP508" i="5"/>
  <c r="DR507" i="5"/>
  <c r="JN254" i="5"/>
  <c r="FR254" i="5"/>
  <c r="S507" i="5"/>
  <c r="CD507" i="5"/>
  <c r="HZ254" i="5"/>
  <c r="BN507" i="5"/>
  <c r="HJ254" i="5"/>
  <c r="AL507" i="5"/>
  <c r="GH254" i="5"/>
  <c r="CL507" i="5"/>
  <c r="IH254" i="5"/>
  <c r="DV507" i="5"/>
  <c r="JR254" i="5"/>
  <c r="DF507" i="5"/>
  <c r="JB254" i="5"/>
  <c r="HU253" i="5"/>
  <c r="BY502" i="5"/>
  <c r="HI253" i="5"/>
  <c r="BM502" i="5"/>
  <c r="JA253" i="5"/>
  <c r="DE502" i="5"/>
  <c r="HE253" i="5"/>
  <c r="BI502" i="5"/>
  <c r="IG253" i="5"/>
  <c r="CK502" i="5"/>
  <c r="FU253" i="5"/>
  <c r="W502" i="5"/>
  <c r="IC253" i="5"/>
  <c r="CG502" i="5"/>
  <c r="FQ253" i="5"/>
  <c r="Q502" i="5"/>
  <c r="IH256" i="5"/>
  <c r="CL509" i="5"/>
  <c r="GP256" i="5"/>
  <c r="AT509" i="5"/>
  <c r="JN256" i="5"/>
  <c r="DR509" i="5"/>
  <c r="GL256" i="5"/>
  <c r="AP509" i="5"/>
  <c r="ID256" i="5"/>
  <c r="CH509" i="5"/>
  <c r="FR256" i="5"/>
  <c r="S509" i="5"/>
  <c r="HZ256" i="5"/>
  <c r="CD509" i="5"/>
  <c r="FN256" i="5"/>
  <c r="N509" i="5"/>
  <c r="BI501" i="5"/>
  <c r="HE252" i="5"/>
  <c r="DE501" i="5"/>
  <c r="JA252" i="5"/>
  <c r="HI252" i="5"/>
  <c r="BM501" i="5"/>
  <c r="M501" i="5"/>
  <c r="FM252" i="5"/>
  <c r="HQ252" i="5"/>
  <c r="BU501" i="5"/>
  <c r="FQ252" i="5"/>
  <c r="Q501" i="5"/>
  <c r="JE252" i="5"/>
  <c r="DI501" i="5"/>
  <c r="JM252" i="5"/>
  <c r="DQ501" i="5"/>
  <c r="BM508" i="5"/>
  <c r="HI255" i="5"/>
  <c r="DI508" i="5"/>
  <c r="JE255" i="5"/>
  <c r="CS508" i="5"/>
  <c r="IO255" i="5"/>
  <c r="DE508" i="5"/>
  <c r="JA255" i="5"/>
  <c r="IW255" i="5"/>
  <c r="DA508" i="5"/>
  <c r="Q508" i="5"/>
  <c r="FQ255" i="5"/>
  <c r="DU508" i="5"/>
  <c r="JQ255" i="5"/>
  <c r="AB508" i="5"/>
  <c r="FY255" i="5"/>
  <c r="DI507" i="5"/>
  <c r="JE254" i="5"/>
  <c r="HM254" i="5"/>
  <c r="BQ507" i="5"/>
  <c r="AW507" i="5"/>
  <c r="GS254" i="5"/>
  <c r="IS254" i="5"/>
  <c r="CW507" i="5"/>
  <c r="GO254" i="5"/>
  <c r="AS507" i="5"/>
  <c r="CC507" i="5"/>
  <c r="HY254" i="5"/>
  <c r="JQ254" i="5"/>
  <c r="DU507" i="5"/>
  <c r="GW254" i="5"/>
  <c r="BA507" i="5"/>
  <c r="HF253" i="5"/>
  <c r="BJ502" i="5"/>
  <c r="S502" i="5"/>
  <c r="FR253" i="5"/>
  <c r="AL502" i="5"/>
  <c r="GH253" i="5"/>
  <c r="ID253" i="5"/>
  <c r="CH502" i="5"/>
  <c r="FZ253" i="5"/>
  <c r="AC502" i="5"/>
  <c r="BV502" i="5"/>
  <c r="HR253" i="5"/>
  <c r="DN502" i="5"/>
  <c r="JJ253" i="5"/>
  <c r="Y502" i="5"/>
  <c r="FV253" i="5"/>
  <c r="GI256" i="5"/>
  <c r="AM509" i="5"/>
  <c r="IM256" i="5"/>
  <c r="CQ509" i="5"/>
  <c r="JK256" i="5"/>
  <c r="DO509" i="5"/>
  <c r="DS509" i="5"/>
  <c r="JO256" i="5"/>
  <c r="KA256" i="5"/>
  <c r="EE509" i="5"/>
  <c r="T509" i="5"/>
  <c r="FS256" i="5"/>
  <c r="K509" i="5"/>
  <c r="FK256" i="5"/>
  <c r="GM256" i="5"/>
  <c r="AQ509" i="5"/>
  <c r="BP501" i="5"/>
  <c r="HL252" i="5"/>
  <c r="CF501" i="5"/>
  <c r="IB252" i="5"/>
  <c r="DL501" i="5"/>
  <c r="JH252" i="5"/>
  <c r="H501" i="5"/>
  <c r="FH252" i="5"/>
  <c r="DP501" i="5"/>
  <c r="JL252" i="5"/>
  <c r="DT501" i="5"/>
  <c r="JP252" i="5"/>
  <c r="AF501" i="5"/>
  <c r="GB252" i="5"/>
  <c r="AV501" i="5"/>
  <c r="GR252" i="5"/>
  <c r="JK255" i="5"/>
  <c r="DO508" i="5"/>
  <c r="IU255" i="5"/>
  <c r="CY508" i="5"/>
  <c r="JG255" i="5"/>
  <c r="DK508" i="5"/>
  <c r="HK255" i="5"/>
  <c r="BO508" i="5"/>
  <c r="JC255" i="5"/>
  <c r="DG508" i="5"/>
  <c r="GQ255" i="5"/>
  <c r="AU508" i="5"/>
  <c r="IY255" i="5"/>
  <c r="DC508" i="5"/>
  <c r="GM255" i="5"/>
  <c r="AQ508" i="5"/>
  <c r="GM254" i="5"/>
  <c r="AQ507" i="5"/>
  <c r="HW254" i="5"/>
  <c r="CA507" i="5"/>
  <c r="FW254" i="5"/>
  <c r="Z507" i="5"/>
  <c r="IU254" i="5"/>
  <c r="CY507" i="5"/>
  <c r="GY254" i="5"/>
  <c r="BC507" i="5"/>
  <c r="HO254" i="5"/>
  <c r="BS507" i="5"/>
  <c r="CE507" i="5"/>
  <c r="IA254" i="5"/>
  <c r="JW254" i="5"/>
  <c r="EA507" i="5"/>
  <c r="BX502" i="5"/>
  <c r="HT253" i="5"/>
  <c r="AA502" i="5"/>
  <c r="FX253" i="5"/>
  <c r="GJ253" i="5"/>
  <c r="AN502" i="5"/>
  <c r="DX502" i="5"/>
  <c r="JT253" i="5"/>
  <c r="JX253" i="5"/>
  <c r="EB502" i="5"/>
  <c r="FP253" i="5"/>
  <c r="P502" i="5"/>
  <c r="HP253" i="5"/>
  <c r="BT502" i="5"/>
  <c r="JL253" i="5"/>
  <c r="DP502" i="5"/>
  <c r="EC509" i="5"/>
  <c r="JY256" i="5"/>
  <c r="DE509" i="5"/>
  <c r="JA256" i="5"/>
  <c r="CC509" i="5"/>
  <c r="HY256" i="5"/>
  <c r="CG509" i="5"/>
  <c r="IC256" i="5"/>
  <c r="DI509" i="5"/>
  <c r="JE256" i="5"/>
  <c r="BM509" i="5"/>
  <c r="HI256" i="5"/>
  <c r="GW256" i="5"/>
  <c r="BA509" i="5"/>
  <c r="DA509" i="5"/>
  <c r="IW256" i="5"/>
  <c r="GL252" i="5"/>
  <c r="AP501" i="5"/>
  <c r="FZ252" i="5"/>
  <c r="AC501" i="5"/>
  <c r="JN252" i="5"/>
  <c r="DR501" i="5"/>
  <c r="JZ252" i="5"/>
  <c r="ED501" i="5"/>
  <c r="HN252" i="5"/>
  <c r="BR501" i="5"/>
  <c r="JV252" i="5"/>
  <c r="DZ501" i="5"/>
  <c r="HJ252" i="5"/>
  <c r="BN501" i="5"/>
  <c r="KD252" i="5"/>
  <c r="EH501" i="5"/>
  <c r="HB255" i="5"/>
  <c r="BF508" i="5"/>
  <c r="IX255" i="5"/>
  <c r="DB508" i="5"/>
  <c r="IT255" i="5"/>
  <c r="CX508" i="5"/>
  <c r="FR255" i="5"/>
  <c r="S508" i="5"/>
  <c r="ID255" i="5"/>
  <c r="CH508" i="5"/>
  <c r="DV508" i="5"/>
  <c r="JR255" i="5"/>
  <c r="IP255" i="5"/>
  <c r="CT508" i="5"/>
  <c r="KD255" i="5"/>
  <c r="EH508" i="5"/>
  <c r="P507" i="5"/>
  <c r="FP254" i="5"/>
  <c r="IR254" i="5"/>
  <c r="CV507" i="5"/>
  <c r="GV254" i="5"/>
  <c r="AZ507" i="5"/>
  <c r="IN254" i="5"/>
  <c r="CR507" i="5"/>
  <c r="IZ254" i="5"/>
  <c r="DD507" i="5"/>
  <c r="GN254" i="5"/>
  <c r="AR507" i="5"/>
  <c r="IV254" i="5"/>
  <c r="CZ507" i="5"/>
  <c r="GJ254" i="5"/>
  <c r="AN507" i="5"/>
  <c r="G502" i="5"/>
  <c r="FG253" i="5"/>
  <c r="AQ502" i="5"/>
  <c r="GM253" i="5"/>
  <c r="CM502" i="5"/>
  <c r="II253" i="5"/>
  <c r="Z502" i="5"/>
  <c r="FW253" i="5"/>
  <c r="EE502" i="5"/>
  <c r="KA253" i="5"/>
  <c r="CI502" i="5"/>
  <c r="IE253" i="5"/>
  <c r="DW502" i="5"/>
  <c r="JS253" i="5"/>
  <c r="CQ502" i="5"/>
  <c r="IM253" i="5"/>
  <c r="HP256" i="5"/>
  <c r="BT509" i="5"/>
  <c r="CV509" i="5"/>
  <c r="IR256" i="5"/>
  <c r="AA509" i="5"/>
  <c r="FX256" i="5"/>
  <c r="EF509" i="5"/>
  <c r="KB256" i="5"/>
  <c r="CN509" i="5"/>
  <c r="IJ256" i="5"/>
  <c r="U509" i="5"/>
  <c r="FT256" i="5"/>
  <c r="CB509" i="5"/>
  <c r="HX256" i="5"/>
  <c r="CR509" i="5"/>
  <c r="IN256" i="5"/>
  <c r="IQ252" i="5"/>
  <c r="CU501" i="5"/>
  <c r="FK252" i="5"/>
  <c r="K501" i="5"/>
  <c r="CI501" i="5"/>
  <c r="IE252" i="5"/>
  <c r="BG501" i="5"/>
  <c r="HC252" i="5"/>
  <c r="CY501" i="5"/>
  <c r="IU252" i="5"/>
  <c r="FO252" i="5"/>
  <c r="O501" i="5"/>
  <c r="HG252" i="5"/>
  <c r="BK501" i="5"/>
  <c r="AQ501" i="5"/>
  <c r="GM252" i="5"/>
  <c r="BL508" i="5"/>
  <c r="HH255" i="5"/>
  <c r="JX255" i="5"/>
  <c r="EB508" i="5"/>
  <c r="HD255" i="5"/>
  <c r="BH508" i="5"/>
  <c r="P508" i="5"/>
  <c r="FP255" i="5"/>
  <c r="H508" i="5"/>
  <c r="FH255" i="5"/>
  <c r="AF508" i="5"/>
  <c r="GB255" i="5"/>
  <c r="IJ255" i="5"/>
  <c r="CN508" i="5"/>
  <c r="JH255" i="5"/>
  <c r="DL508" i="5"/>
  <c r="DY183" i="16" l="1"/>
  <c r="F182" i="18" s="1"/>
  <c r="DZ183" i="16"/>
  <c r="G182" i="18" s="1"/>
  <c r="B71" i="25"/>
  <c r="DW293" i="16"/>
  <c r="D292" i="18" s="1"/>
  <c r="DW313" i="16"/>
  <c r="D312" i="18" s="1"/>
  <c r="DZ203" i="16"/>
  <c r="G202" i="18" s="1"/>
  <c r="AR294" i="16"/>
  <c r="AN294" i="16" s="1"/>
  <c r="AR216" i="16"/>
  <c r="BP216" i="16" s="1"/>
  <c r="BO216" i="16" s="1"/>
  <c r="BN216" i="16" s="1"/>
  <c r="AR228" i="16"/>
  <c r="BP228" i="16" s="1"/>
  <c r="BO228" i="16" s="1"/>
  <c r="BN228" i="16" s="1"/>
  <c r="BM228" i="16" s="1"/>
  <c r="AR217" i="16"/>
  <c r="BP217" i="16" s="1"/>
  <c r="BO217" i="16" s="1"/>
  <c r="AN304" i="16"/>
  <c r="BL304" i="16" s="1"/>
  <c r="BK304" i="16" s="1"/>
  <c r="AV284" i="16"/>
  <c r="AR284" i="16" s="1"/>
  <c r="AV324" i="16"/>
  <c r="AR324" i="16" s="1"/>
  <c r="AR325" i="16"/>
  <c r="AN325" i="16" s="1"/>
  <c r="DY223" i="16"/>
  <c r="F222" i="18" s="1"/>
  <c r="AR303" i="16"/>
  <c r="AN303" i="16" s="1"/>
  <c r="AR215" i="16"/>
  <c r="AN215" i="16" s="1"/>
  <c r="DX203" i="16"/>
  <c r="E202" i="18" s="1"/>
  <c r="DX323" i="16"/>
  <c r="E322" i="18" s="1"/>
  <c r="AR333" i="16"/>
  <c r="AN333" i="16" s="1"/>
  <c r="AR288" i="16"/>
  <c r="BP288" i="16" s="1"/>
  <c r="BO288" i="16" s="1"/>
  <c r="BN288" i="16" s="1"/>
  <c r="AR295" i="16"/>
  <c r="BP295" i="16" s="1"/>
  <c r="BO295" i="16" s="1"/>
  <c r="BN295" i="16" s="1"/>
  <c r="AR299" i="16"/>
  <c r="AN299" i="16" s="1"/>
  <c r="BP257" i="16"/>
  <c r="BO257" i="16" s="1"/>
  <c r="AR258" i="16"/>
  <c r="AN258" i="16" s="1"/>
  <c r="BT258" i="16"/>
  <c r="G259" i="16" s="1"/>
  <c r="BT219" i="16"/>
  <c r="BS219" i="16" s="1"/>
  <c r="BR219" i="16" s="1"/>
  <c r="BT264" i="16"/>
  <c r="BS264" i="16" s="1"/>
  <c r="BR264" i="16" s="1"/>
  <c r="BQ264" i="16" s="1"/>
  <c r="AR245" i="16"/>
  <c r="AN245" i="16" s="1"/>
  <c r="BT245" i="16"/>
  <c r="G245" i="16" s="1"/>
  <c r="AR214" i="16"/>
  <c r="AN214" i="16" s="1"/>
  <c r="BT214" i="16"/>
  <c r="BS214" i="16" s="1"/>
  <c r="BR214" i="16" s="1"/>
  <c r="BQ214" i="16" s="1"/>
  <c r="BX228" i="16"/>
  <c r="K229" i="16" s="1"/>
  <c r="BX285" i="16"/>
  <c r="K285" i="16" s="1"/>
  <c r="DW283" i="16"/>
  <c r="D282" i="18" s="1"/>
  <c r="DY333" i="16"/>
  <c r="F332" i="18" s="1"/>
  <c r="BX249" i="16"/>
  <c r="K251" i="16" s="1"/>
  <c r="AV249" i="16"/>
  <c r="DX273" i="16"/>
  <c r="E272" i="18" s="1"/>
  <c r="BP304" i="16"/>
  <c r="BO304" i="16" s="1"/>
  <c r="BT319" i="16"/>
  <c r="BS319" i="16" s="1"/>
  <c r="AR329" i="16"/>
  <c r="AN329" i="16" s="1"/>
  <c r="AJ329" i="16" s="1"/>
  <c r="BT329" i="16"/>
  <c r="BS329" i="16" s="1"/>
  <c r="AR283" i="16"/>
  <c r="AN283" i="16" s="1"/>
  <c r="BT283" i="16"/>
  <c r="AR334" i="16"/>
  <c r="BT334" i="16"/>
  <c r="BS334" i="16" s="1"/>
  <c r="BR334" i="16" s="1"/>
  <c r="BP303" i="16"/>
  <c r="BO303" i="16" s="1"/>
  <c r="BN303" i="16" s="1"/>
  <c r="BM303" i="16" s="1"/>
  <c r="BX258" i="16"/>
  <c r="K259" i="16" s="1"/>
  <c r="AV235" i="16"/>
  <c r="BX235" i="16"/>
  <c r="K235" i="16" s="1"/>
  <c r="DX283" i="16"/>
  <c r="E282" i="18" s="1"/>
  <c r="BT216" i="16"/>
  <c r="BS216" i="16" s="1"/>
  <c r="BX227" i="16"/>
  <c r="AV227" i="16"/>
  <c r="DW203" i="16"/>
  <c r="D202" i="18" s="1"/>
  <c r="BX214" i="16"/>
  <c r="Q215" i="16" s="1"/>
  <c r="DW233" i="16"/>
  <c r="D232" i="18" s="1"/>
  <c r="DY303" i="16"/>
  <c r="F302" i="18" s="1"/>
  <c r="BX264" i="16"/>
  <c r="Q265" i="16" s="1"/>
  <c r="AR264" i="16"/>
  <c r="BT257" i="16"/>
  <c r="BS257" i="16" s="1"/>
  <c r="BR257" i="16" s="1"/>
  <c r="BQ257" i="16" s="1"/>
  <c r="BP336" i="16"/>
  <c r="BO336" i="16" s="1"/>
  <c r="BT244" i="16"/>
  <c r="BS244" i="16" s="1"/>
  <c r="BR244" i="16" s="1"/>
  <c r="BT289" i="16"/>
  <c r="BS289" i="16" s="1"/>
  <c r="BR289" i="16" s="1"/>
  <c r="BP239" i="16"/>
  <c r="BO239" i="16" s="1"/>
  <c r="BN239" i="16" s="1"/>
  <c r="AN239" i="16"/>
  <c r="BT278" i="16"/>
  <c r="G279" i="16" s="1"/>
  <c r="AR278" i="16"/>
  <c r="AN278" i="16" s="1"/>
  <c r="AV205" i="16"/>
  <c r="BX205" i="16"/>
  <c r="K205" i="16" s="1"/>
  <c r="BX245" i="16"/>
  <c r="K245" i="16" s="1"/>
  <c r="BT215" i="16"/>
  <c r="G215" i="16" s="1"/>
  <c r="BT217" i="16"/>
  <c r="BS217" i="16" s="1"/>
  <c r="BR217" i="16" s="1"/>
  <c r="BQ217" i="16" s="1"/>
  <c r="AV253" i="16"/>
  <c r="BX253" i="16"/>
  <c r="W255" i="16" s="1"/>
  <c r="BX229" i="16"/>
  <c r="K231" i="16" s="1"/>
  <c r="AV229" i="16"/>
  <c r="DY263" i="16"/>
  <c r="F262" i="18" s="1"/>
  <c r="BX209" i="16"/>
  <c r="K211" i="16" s="1"/>
  <c r="AV209" i="16"/>
  <c r="BX219" i="16"/>
  <c r="K221" i="16" s="1"/>
  <c r="AR219" i="16"/>
  <c r="DY293" i="16"/>
  <c r="F292" i="18" s="1"/>
  <c r="BT255" i="16"/>
  <c r="G255" i="16" s="1"/>
  <c r="BL224" i="16"/>
  <c r="BK224" i="16" s="1"/>
  <c r="BP333" i="16"/>
  <c r="BO333" i="16" s="1"/>
  <c r="BT314" i="16"/>
  <c r="BS314" i="16" s="1"/>
  <c r="BR314" i="16" s="1"/>
  <c r="AR314" i="16"/>
  <c r="AN314" i="16" s="1"/>
  <c r="AJ314" i="16" s="1"/>
  <c r="AR203" i="16"/>
  <c r="AN203" i="16" s="1"/>
  <c r="AJ203" i="16" s="1"/>
  <c r="BT203" i="16"/>
  <c r="BS203" i="16" s="1"/>
  <c r="BT254" i="16"/>
  <c r="BS254" i="16" s="1"/>
  <c r="AR254" i="16"/>
  <c r="AN254" i="16" s="1"/>
  <c r="AV318" i="16"/>
  <c r="BX318" i="16"/>
  <c r="K319" i="16" s="1"/>
  <c r="BT228" i="16"/>
  <c r="G229" i="16" s="1"/>
  <c r="AR285" i="16"/>
  <c r="BT285" i="16"/>
  <c r="G285" i="16" s="1"/>
  <c r="BX215" i="16"/>
  <c r="K215" i="16" s="1"/>
  <c r="BX217" i="16"/>
  <c r="Q219" i="16" s="1"/>
  <c r="DZ263" i="16"/>
  <c r="G262" i="18" s="1"/>
  <c r="BX279" i="16"/>
  <c r="K281" i="16" s="1"/>
  <c r="AV279" i="16"/>
  <c r="BX277" i="16"/>
  <c r="Q279" i="16" s="1"/>
  <c r="AV277" i="16"/>
  <c r="DZ293" i="16"/>
  <c r="G292" i="18" s="1"/>
  <c r="AN308" i="16"/>
  <c r="AJ308" i="16" s="1"/>
  <c r="BP308" i="16"/>
  <c r="BO308" i="16" s="1"/>
  <c r="BN308" i="16" s="1"/>
  <c r="BT204" i="16"/>
  <c r="BS204" i="16" s="1"/>
  <c r="AR204" i="16"/>
  <c r="BT276" i="16"/>
  <c r="BS276" i="16" s="1"/>
  <c r="AR276" i="16"/>
  <c r="BT269" i="16"/>
  <c r="BS269" i="16" s="1"/>
  <c r="BR269" i="16" s="1"/>
  <c r="BQ269" i="16" s="1"/>
  <c r="AR269" i="16"/>
  <c r="AN269" i="16" s="1"/>
  <c r="AN317" i="16"/>
  <c r="BP317" i="16"/>
  <c r="BO317" i="16" s="1"/>
  <c r="BN317" i="16" s="1"/>
  <c r="DX233" i="16"/>
  <c r="E232" i="18" s="1"/>
  <c r="DZ303" i="16"/>
  <c r="G302" i="18" s="1"/>
  <c r="BT304" i="16"/>
  <c r="BS304" i="16" s="1"/>
  <c r="AR247" i="16"/>
  <c r="BT247" i="16"/>
  <c r="BS247" i="16" s="1"/>
  <c r="BR247" i="16" s="1"/>
  <c r="BT284" i="16"/>
  <c r="BS284" i="16" s="1"/>
  <c r="BX257" i="16"/>
  <c r="Q259" i="16" s="1"/>
  <c r="BX336" i="16"/>
  <c r="W339" i="16" s="1"/>
  <c r="BT324" i="16"/>
  <c r="BS324" i="16" s="1"/>
  <c r="AR274" i="16"/>
  <c r="BT274" i="16"/>
  <c r="BS274" i="16" s="1"/>
  <c r="BR274" i="16" s="1"/>
  <c r="BQ274" i="16" s="1"/>
  <c r="DY253" i="16"/>
  <c r="F252" i="18" s="1"/>
  <c r="AR244" i="16"/>
  <c r="AN244" i="16" s="1"/>
  <c r="BX267" i="16"/>
  <c r="Q269" i="16" s="1"/>
  <c r="AV315" i="16"/>
  <c r="BX308" i="16"/>
  <c r="K309" i="16" s="1"/>
  <c r="DW263" i="16"/>
  <c r="D262" i="18" s="1"/>
  <c r="BT224" i="16"/>
  <c r="BS224" i="16" s="1"/>
  <c r="AR289" i="16"/>
  <c r="BP289" i="16" s="1"/>
  <c r="BO289" i="16" s="1"/>
  <c r="BN289" i="16" s="1"/>
  <c r="BM289" i="16" s="1"/>
  <c r="BX206" i="16"/>
  <c r="W209" i="16" s="1"/>
  <c r="AR273" i="16"/>
  <c r="AN273" i="16" s="1"/>
  <c r="BT273" i="16"/>
  <c r="BS273" i="16" s="1"/>
  <c r="BR273" i="16" s="1"/>
  <c r="BQ273" i="16" s="1"/>
  <c r="AR323" i="16"/>
  <c r="AN323" i="16" s="1"/>
  <c r="BT323" i="16"/>
  <c r="BS323" i="16" s="1"/>
  <c r="DY323" i="16"/>
  <c r="F322" i="18" s="1"/>
  <c r="AR259" i="16"/>
  <c r="AN259" i="16" s="1"/>
  <c r="BT259" i="16"/>
  <c r="BS259" i="16" s="1"/>
  <c r="BX265" i="16"/>
  <c r="K265" i="16" s="1"/>
  <c r="DY283" i="16"/>
  <c r="F282" i="18" s="1"/>
  <c r="BX305" i="16"/>
  <c r="K305" i="16" s="1"/>
  <c r="BT339" i="16"/>
  <c r="BS339" i="16" s="1"/>
  <c r="BX233" i="16"/>
  <c r="W235" i="16" s="1"/>
  <c r="AV293" i="16"/>
  <c r="AR293" i="16" s="1"/>
  <c r="BX293" i="16"/>
  <c r="W295" i="16" s="1"/>
  <c r="BX306" i="16"/>
  <c r="W309" i="16" s="1"/>
  <c r="BT243" i="16"/>
  <c r="BS243" i="16" s="1"/>
  <c r="BR243" i="16" s="1"/>
  <c r="BQ243" i="16" s="1"/>
  <c r="AV326" i="16"/>
  <c r="AR326" i="16" s="1"/>
  <c r="AN326" i="16" s="1"/>
  <c r="BX326" i="16"/>
  <c r="W329" i="16" s="1"/>
  <c r="DY243" i="16"/>
  <c r="F242" i="18" s="1"/>
  <c r="BX309" i="16"/>
  <c r="K311" i="16" s="1"/>
  <c r="BX207" i="16"/>
  <c r="Q209" i="16" s="1"/>
  <c r="AR208" i="16"/>
  <c r="AN208" i="16" s="1"/>
  <c r="BT208" i="16"/>
  <c r="G209" i="16" s="1"/>
  <c r="BT296" i="16"/>
  <c r="BS296" i="16" s="1"/>
  <c r="DW223" i="16"/>
  <c r="D222" i="18" s="1"/>
  <c r="DY313" i="16"/>
  <c r="F312" i="18" s="1"/>
  <c r="DW243" i="16"/>
  <c r="D242" i="18" s="1"/>
  <c r="DZ333" i="16"/>
  <c r="G332" i="18" s="1"/>
  <c r="BX216" i="16"/>
  <c r="W219" i="16" s="1"/>
  <c r="DW273" i="16"/>
  <c r="D272" i="18" s="1"/>
  <c r="BX304" i="16"/>
  <c r="Q305" i="16" s="1"/>
  <c r="BX247" i="16"/>
  <c r="Q249" i="16" s="1"/>
  <c r="AV287" i="16"/>
  <c r="BX287" i="16"/>
  <c r="Q289" i="16" s="1"/>
  <c r="BX284" i="16"/>
  <c r="Q285" i="16" s="1"/>
  <c r="AN257" i="16"/>
  <c r="AV297" i="16"/>
  <c r="BX297" i="16"/>
  <c r="AR319" i="16"/>
  <c r="AN336" i="16"/>
  <c r="AJ336" i="16" s="1"/>
  <c r="BX324" i="16"/>
  <c r="Q325" i="16" s="1"/>
  <c r="BX274" i="16"/>
  <c r="Q275" i="16" s="1"/>
  <c r="AV340" i="16"/>
  <c r="BX340" i="16"/>
  <c r="AA337" i="16" s="1"/>
  <c r="DZ253" i="16"/>
  <c r="G252" i="18" s="1"/>
  <c r="AV237" i="16"/>
  <c r="BX237" i="16"/>
  <c r="Q239" i="16" s="1"/>
  <c r="AV267" i="16"/>
  <c r="AV268" i="16"/>
  <c r="BX268" i="16"/>
  <c r="K269" i="16" s="1"/>
  <c r="AV328" i="16"/>
  <c r="BX328" i="16"/>
  <c r="K329" i="16" s="1"/>
  <c r="AV335" i="16"/>
  <c r="BX335" i="16"/>
  <c r="K335" i="16" s="1"/>
  <c r="AR255" i="16"/>
  <c r="DX263" i="16"/>
  <c r="E262" i="18" s="1"/>
  <c r="AJ224" i="16"/>
  <c r="BX224" i="16"/>
  <c r="Q225" i="16" s="1"/>
  <c r="BX273" i="16"/>
  <c r="W275" i="16" s="1"/>
  <c r="AV266" i="16"/>
  <c r="BX266" i="16"/>
  <c r="W269" i="16" s="1"/>
  <c r="BX323" i="16"/>
  <c r="W325" i="16" s="1"/>
  <c r="DZ323" i="16"/>
  <c r="G322" i="18" s="1"/>
  <c r="BX259" i="16"/>
  <c r="K261" i="16" s="1"/>
  <c r="DW213" i="16"/>
  <c r="D212" i="18" s="1"/>
  <c r="DY233" i="16"/>
  <c r="F232" i="18" s="1"/>
  <c r="AV275" i="16"/>
  <c r="BX275" i="16"/>
  <c r="K275" i="16" s="1"/>
  <c r="DZ283" i="16"/>
  <c r="G282" i="18" s="1"/>
  <c r="BX339" i="16"/>
  <c r="K341" i="16" s="1"/>
  <c r="AV316" i="16"/>
  <c r="BX316" i="16"/>
  <c r="W319" i="16" s="1"/>
  <c r="BX243" i="16"/>
  <c r="W245" i="16" s="1"/>
  <c r="DY273" i="16"/>
  <c r="F272" i="18" s="1"/>
  <c r="DW303" i="16"/>
  <c r="D302" i="18" s="1"/>
  <c r="DZ243" i="16"/>
  <c r="G242" i="18" s="1"/>
  <c r="DX313" i="16"/>
  <c r="E312" i="18" s="1"/>
  <c r="DY203" i="16"/>
  <c r="F202" i="18" s="1"/>
  <c r="BT294" i="16"/>
  <c r="BS294" i="16" s="1"/>
  <c r="BX208" i="16"/>
  <c r="K209" i="16" s="1"/>
  <c r="AV238" i="16"/>
  <c r="BX238" i="16"/>
  <c r="K239" i="16" s="1"/>
  <c r="DZ223" i="16"/>
  <c r="G222" i="18" s="1"/>
  <c r="BX296" i="16"/>
  <c r="W299" i="16" s="1"/>
  <c r="DX223" i="16"/>
  <c r="E222" i="18" s="1"/>
  <c r="DZ313" i="16"/>
  <c r="G312" i="18" s="1"/>
  <c r="DX243" i="16"/>
  <c r="E242" i="18" s="1"/>
  <c r="BX244" i="16"/>
  <c r="Q245" i="16" s="1"/>
  <c r="BX315" i="16"/>
  <c r="K315" i="16" s="1"/>
  <c r="AV225" i="16"/>
  <c r="AR225" i="16" s="1"/>
  <c r="BX225" i="16"/>
  <c r="DW323" i="16"/>
  <c r="D322" i="18" s="1"/>
  <c r="BX289" i="16"/>
  <c r="K291" i="16" s="1"/>
  <c r="AR313" i="16"/>
  <c r="BT313" i="16"/>
  <c r="BS313" i="16" s="1"/>
  <c r="BR313" i="16" s="1"/>
  <c r="AR246" i="16"/>
  <c r="AN246" i="16" s="1"/>
  <c r="BT246" i="16"/>
  <c r="BS246" i="16" s="1"/>
  <c r="BR246" i="16" s="1"/>
  <c r="BX204" i="16"/>
  <c r="Q205" i="16" s="1"/>
  <c r="DX213" i="16"/>
  <c r="E212" i="18" s="1"/>
  <c r="BX329" i="16"/>
  <c r="K331" i="16" s="1"/>
  <c r="DZ233" i="16"/>
  <c r="G232" i="18" s="1"/>
  <c r="BT325" i="16"/>
  <c r="G325" i="16" s="1"/>
  <c r="AV338" i="16"/>
  <c r="BX338" i="16"/>
  <c r="K339" i="16" s="1"/>
  <c r="AV226" i="16"/>
  <c r="BX226" i="16"/>
  <c r="BX283" i="16"/>
  <c r="W285" i="16" s="1"/>
  <c r="BT333" i="16"/>
  <c r="BS333" i="16" s="1"/>
  <c r="BR333" i="16" s="1"/>
  <c r="BQ333" i="16" s="1"/>
  <c r="BX314" i="16"/>
  <c r="Q315" i="16" s="1"/>
  <c r="BX203" i="16"/>
  <c r="W205" i="16" s="1"/>
  <c r="BX276" i="16"/>
  <c r="W279" i="16" s="1"/>
  <c r="AR263" i="16"/>
  <c r="AN263" i="16" s="1"/>
  <c r="BT263" i="16"/>
  <c r="BS263" i="16" s="1"/>
  <c r="BR263" i="16" s="1"/>
  <c r="BX269" i="16"/>
  <c r="K271" i="16" s="1"/>
  <c r="DZ273" i="16"/>
  <c r="G272" i="18" s="1"/>
  <c r="BX334" i="16"/>
  <c r="Q335" i="16" s="1"/>
  <c r="DX303" i="16"/>
  <c r="E302" i="18" s="1"/>
  <c r="AR327" i="16"/>
  <c r="BT327" i="16"/>
  <c r="BS327" i="16" s="1"/>
  <c r="BR327" i="16" s="1"/>
  <c r="AR307" i="16"/>
  <c r="AN307" i="16" s="1"/>
  <c r="BT307" i="16"/>
  <c r="BS307" i="16" s="1"/>
  <c r="BT239" i="16"/>
  <c r="BS239" i="16" s="1"/>
  <c r="BT317" i="16"/>
  <c r="BS317" i="16" s="1"/>
  <c r="BR317" i="16" s="1"/>
  <c r="BQ317" i="16" s="1"/>
  <c r="BX254" i="16"/>
  <c r="Q255" i="16" s="1"/>
  <c r="BX278" i="16"/>
  <c r="K279" i="16" s="1"/>
  <c r="BT288" i="16"/>
  <c r="G289" i="16" s="1"/>
  <c r="AV248" i="16"/>
  <c r="AR248" i="16" s="1"/>
  <c r="BX248" i="16"/>
  <c r="K249" i="16" s="1"/>
  <c r="BT295" i="16"/>
  <c r="G295" i="16" s="1"/>
  <c r="AR236" i="16"/>
  <c r="BT236" i="16"/>
  <c r="BS236" i="16" s="1"/>
  <c r="BR236" i="16" s="1"/>
  <c r="BQ236" i="16" s="1"/>
  <c r="BT303" i="16"/>
  <c r="BS303" i="16" s="1"/>
  <c r="DW253" i="16"/>
  <c r="D252" i="18" s="1"/>
  <c r="BT299" i="16"/>
  <c r="BS299" i="16" s="1"/>
  <c r="BR299" i="16" s="1"/>
  <c r="DY213" i="16"/>
  <c r="F212" i="18" s="1"/>
  <c r="AV234" i="16"/>
  <c r="BX234" i="16"/>
  <c r="Q235" i="16" s="1"/>
  <c r="BX319" i="16"/>
  <c r="K321" i="16" s="1"/>
  <c r="BT336" i="16"/>
  <c r="BS336" i="16" s="1"/>
  <c r="BR336" i="16" s="1"/>
  <c r="BX255" i="16"/>
  <c r="K255" i="16" s="1"/>
  <c r="BT308" i="16"/>
  <c r="G309" i="16" s="1"/>
  <c r="AV218" i="16"/>
  <c r="BX218" i="16"/>
  <c r="K219" i="16" s="1"/>
  <c r="BP224" i="16"/>
  <c r="AV256" i="16"/>
  <c r="BX256" i="16"/>
  <c r="W259" i="16" s="1"/>
  <c r="BX313" i="16"/>
  <c r="W315" i="16" s="1"/>
  <c r="BX246" i="16"/>
  <c r="W249" i="16" s="1"/>
  <c r="AV206" i="16"/>
  <c r="DX293" i="16"/>
  <c r="E292" i="18" s="1"/>
  <c r="AV265" i="16"/>
  <c r="AR265" i="16" s="1"/>
  <c r="BX325" i="16"/>
  <c r="K325" i="16" s="1"/>
  <c r="AV298" i="16"/>
  <c r="BX298" i="16"/>
  <c r="K299" i="16" s="1"/>
  <c r="AV305" i="16"/>
  <c r="AR339" i="16"/>
  <c r="BX333" i="16"/>
  <c r="W335" i="16" s="1"/>
  <c r="AV233" i="16"/>
  <c r="AV306" i="16"/>
  <c r="AR243" i="16"/>
  <c r="BX263" i="16"/>
  <c r="BX327" i="16"/>
  <c r="Q329" i="16" s="1"/>
  <c r="BX307" i="16"/>
  <c r="Q309" i="16" s="1"/>
  <c r="BX239" i="16"/>
  <c r="K241" i="16" s="1"/>
  <c r="BX317" i="16"/>
  <c r="Q319" i="16" s="1"/>
  <c r="AV309" i="16"/>
  <c r="BX294" i="16"/>
  <c r="Q295" i="16" s="1"/>
  <c r="AV207" i="16"/>
  <c r="BX288" i="16"/>
  <c r="K289" i="16" s="1"/>
  <c r="BX295" i="16"/>
  <c r="AV337" i="16"/>
  <c r="BX337" i="16"/>
  <c r="Q339" i="16" s="1"/>
  <c r="AV223" i="16"/>
  <c r="BX223" i="16"/>
  <c r="W225" i="16" s="1"/>
  <c r="AV286" i="16"/>
  <c r="BX286" i="16"/>
  <c r="W289" i="16" s="1"/>
  <c r="BX236" i="16"/>
  <c r="W239" i="16" s="1"/>
  <c r="AR296" i="16"/>
  <c r="BX303" i="16"/>
  <c r="W305" i="16" s="1"/>
  <c r="AV213" i="16"/>
  <c r="BX213" i="16"/>
  <c r="W215" i="16" s="1"/>
  <c r="DX253" i="16"/>
  <c r="E252" i="18" s="1"/>
  <c r="BX299" i="16"/>
  <c r="K301" i="16" s="1"/>
  <c r="DZ213" i="16"/>
  <c r="G212" i="18" s="1"/>
  <c r="DZ193" i="16"/>
  <c r="G192" i="18" s="1"/>
  <c r="BT197" i="16"/>
  <c r="BS197" i="16" s="1"/>
  <c r="AR197" i="16"/>
  <c r="AN197" i="16" s="1"/>
  <c r="AJ197" i="16" s="1"/>
  <c r="AR199" i="16"/>
  <c r="BT199" i="16"/>
  <c r="BS199" i="16" s="1"/>
  <c r="BR199" i="16" s="1"/>
  <c r="DX193" i="16"/>
  <c r="E192" i="18" s="1"/>
  <c r="BX198" i="16"/>
  <c r="K199" i="16" s="1"/>
  <c r="AR194" i="16"/>
  <c r="BT194" i="16"/>
  <c r="BS194" i="16" s="1"/>
  <c r="BR194" i="16" s="1"/>
  <c r="BQ194" i="16" s="1"/>
  <c r="AR193" i="16"/>
  <c r="BT193" i="16"/>
  <c r="BS193" i="16" s="1"/>
  <c r="AV195" i="16"/>
  <c r="BX195" i="16"/>
  <c r="K195" i="16" s="1"/>
  <c r="DY193" i="16"/>
  <c r="F192" i="18" s="1"/>
  <c r="BX194" i="16"/>
  <c r="Q195" i="16" s="1"/>
  <c r="BX193" i="16"/>
  <c r="W195" i="16" s="1"/>
  <c r="AV196" i="16"/>
  <c r="BX196" i="16"/>
  <c r="W199" i="16" s="1"/>
  <c r="DW193" i="16"/>
  <c r="D192" i="18" s="1"/>
  <c r="AV198" i="16"/>
  <c r="BX197" i="16"/>
  <c r="Q199" i="16" s="1"/>
  <c r="BX199" i="16"/>
  <c r="K201" i="16" s="1"/>
  <c r="B270" i="16"/>
  <c r="C268" i="16"/>
  <c r="A268" i="18" s="1"/>
  <c r="H268" i="18" s="1"/>
  <c r="I268" i="18" s="1"/>
  <c r="CU341" i="16"/>
  <c r="CU231" i="16"/>
  <c r="CU201" i="16"/>
  <c r="CQ201" i="16" s="1"/>
  <c r="AZ291" i="16"/>
  <c r="AV291" i="16" s="1"/>
  <c r="CU221" i="16"/>
  <c r="CQ221" i="16" s="1"/>
  <c r="AZ231" i="16"/>
  <c r="AV231" i="16" s="1"/>
  <c r="CU281" i="16"/>
  <c r="AZ211" i="16"/>
  <c r="AV211" i="16" s="1"/>
  <c r="CU271" i="16"/>
  <c r="AZ311" i="16"/>
  <c r="CU291" i="16"/>
  <c r="AV187" i="16"/>
  <c r="BT187" i="16" s="1"/>
  <c r="BX187" i="16"/>
  <c r="BW187" i="16" s="1"/>
  <c r="BV187" i="16" s="1"/>
  <c r="O189" i="16" s="1"/>
  <c r="DW189" i="16" s="1"/>
  <c r="D188" i="18" s="1"/>
  <c r="AO391" i="5"/>
  <c r="AE341" i="16" s="1"/>
  <c r="AV183" i="16"/>
  <c r="BT183" i="16" s="1"/>
  <c r="BS183" i="16" s="1"/>
  <c r="BR183" i="16" s="1"/>
  <c r="BQ183" i="16" s="1"/>
  <c r="AO271" i="5"/>
  <c r="AE221" i="16" s="1"/>
  <c r="AO311" i="5"/>
  <c r="AE261" i="16" s="1"/>
  <c r="AO351" i="5"/>
  <c r="AE301" i="16" s="1"/>
  <c r="AO301" i="5"/>
  <c r="AE251" i="16" s="1"/>
  <c r="AO321" i="5"/>
  <c r="AE271" i="16" s="1"/>
  <c r="AP361" i="5"/>
  <c r="BZ311" i="16" s="1"/>
  <c r="AO371" i="5"/>
  <c r="AE321" i="16" s="1"/>
  <c r="AO381" i="5"/>
  <c r="AE331" i="16" s="1"/>
  <c r="AO251" i="5"/>
  <c r="AE201" i="16" s="1"/>
  <c r="AP261" i="5"/>
  <c r="BZ211" i="16" s="1"/>
  <c r="AO331" i="5"/>
  <c r="AE281" i="16" s="1"/>
  <c r="AO291" i="5"/>
  <c r="AE241" i="16" s="1"/>
  <c r="AP371" i="5"/>
  <c r="BZ321" i="16" s="1"/>
  <c r="AP381" i="5"/>
  <c r="BZ331" i="16" s="1"/>
  <c r="AP311" i="5"/>
  <c r="BZ261" i="16" s="1"/>
  <c r="AP241" i="5"/>
  <c r="BZ191" i="16" s="1"/>
  <c r="CU191" i="16" s="1"/>
  <c r="CQ191" i="16" s="1"/>
  <c r="N472" i="5"/>
  <c r="AV185" i="16"/>
  <c r="AR185" i="16" s="1"/>
  <c r="AP351" i="5"/>
  <c r="BZ301" i="16" s="1"/>
  <c r="AP291" i="5"/>
  <c r="BZ241" i="16" s="1"/>
  <c r="AP301" i="5"/>
  <c r="BZ251" i="16" s="1"/>
  <c r="DW183" i="16"/>
  <c r="D182" i="18" s="1"/>
  <c r="AR189" i="16"/>
  <c r="BP189" i="16" s="1"/>
  <c r="BO189" i="16" s="1"/>
  <c r="DX183" i="16"/>
  <c r="E182" i="18" s="1"/>
  <c r="Q241" i="5"/>
  <c r="BX189" i="16"/>
  <c r="K191" i="16" s="1"/>
  <c r="DU47" i="16"/>
  <c r="B46" i="18" s="1"/>
  <c r="J46" i="18" s="1"/>
  <c r="BX70" i="16"/>
  <c r="AA71" i="16" s="1"/>
  <c r="AV70" i="16"/>
  <c r="BW183" i="16"/>
  <c r="V185" i="16" s="1"/>
  <c r="BW190" i="16"/>
  <c r="Z187" i="16" s="1"/>
  <c r="BW184" i="16"/>
  <c r="P185" i="16" s="1"/>
  <c r="DX185" i="16" s="1"/>
  <c r="E184" i="18" s="1"/>
  <c r="BW185" i="16"/>
  <c r="J185" i="16" s="1"/>
  <c r="AN186" i="16"/>
  <c r="AJ186" i="16" s="1"/>
  <c r="BP190" i="16"/>
  <c r="BO190" i="16" s="1"/>
  <c r="BX182" i="16"/>
  <c r="AA185" i="16" s="1"/>
  <c r="BW186" i="16"/>
  <c r="BV186" i="16" s="1"/>
  <c r="U189" i="16" s="1"/>
  <c r="AZ191" i="16"/>
  <c r="AV191" i="16" s="1"/>
  <c r="BT190" i="16"/>
  <c r="W187" i="16" s="1"/>
  <c r="AR184" i="16"/>
  <c r="BT184" i="16"/>
  <c r="BS184" i="16" s="1"/>
  <c r="BR184" i="16" s="1"/>
  <c r="AV182" i="16"/>
  <c r="AN190" i="16"/>
  <c r="BR189" i="16"/>
  <c r="BQ189" i="16" s="1"/>
  <c r="BO188" i="16"/>
  <c r="BN188" i="16" s="1"/>
  <c r="BN186" i="16"/>
  <c r="BM186" i="16" s="1"/>
  <c r="BH188" i="16"/>
  <c r="BG188" i="16" s="1"/>
  <c r="BR188" i="16"/>
  <c r="G189" i="16"/>
  <c r="AF188" i="16"/>
  <c r="BL188" i="16"/>
  <c r="BK188" i="16" s="1"/>
  <c r="BJ188" i="16" s="1"/>
  <c r="BW188" i="16"/>
  <c r="BR186" i="16"/>
  <c r="BQ186" i="16" s="1"/>
  <c r="FX266" i="5"/>
  <c r="AA519" i="5"/>
  <c r="KA263" i="5"/>
  <c r="EE512" i="5"/>
  <c r="BX512" i="5"/>
  <c r="HT263" i="5"/>
  <c r="AF511" i="5"/>
  <c r="GB262" i="5"/>
  <c r="HL262" i="5"/>
  <c r="BP511" i="5"/>
  <c r="FK266" i="5"/>
  <c r="K519" i="5"/>
  <c r="GH263" i="5"/>
  <c r="AL512" i="5"/>
  <c r="DI517" i="5"/>
  <c r="JE264" i="5"/>
  <c r="DU518" i="5"/>
  <c r="JQ265" i="5"/>
  <c r="JR264" i="5"/>
  <c r="DV517" i="5"/>
  <c r="HZ264" i="5"/>
  <c r="CD517" i="5"/>
  <c r="IK266" i="5"/>
  <c r="CO519" i="5"/>
  <c r="GX263" i="5"/>
  <c r="BB512" i="5"/>
  <c r="AS518" i="5"/>
  <c r="GO265" i="5"/>
  <c r="GL264" i="5"/>
  <c r="AP517" i="5"/>
  <c r="AJ518" i="5"/>
  <c r="GF265" i="5"/>
  <c r="FS262" i="5"/>
  <c r="T511" i="5"/>
  <c r="IZ266" i="5"/>
  <c r="DD519" i="5"/>
  <c r="JK263" i="5"/>
  <c r="DO512" i="5"/>
  <c r="EB517" i="5"/>
  <c r="JX264" i="5"/>
  <c r="HV265" i="5"/>
  <c r="BZ518" i="5"/>
  <c r="DF518" i="5"/>
  <c r="JB265" i="5"/>
  <c r="JV265" i="5"/>
  <c r="DZ518" i="5"/>
  <c r="IO266" i="5"/>
  <c r="CS519" i="5"/>
  <c r="IV262" i="5"/>
  <c r="CZ511" i="5"/>
  <c r="BG519" i="5"/>
  <c r="HC266" i="5"/>
  <c r="JZ263" i="5"/>
  <c r="ED512" i="5"/>
  <c r="CS517" i="5"/>
  <c r="IO264" i="5"/>
  <c r="IO262" i="5"/>
  <c r="CS511" i="5"/>
  <c r="AL519" i="5"/>
  <c r="GH266" i="5"/>
  <c r="AK512" i="5"/>
  <c r="GG263" i="5"/>
  <c r="CS512" i="5"/>
  <c r="IO263" i="5"/>
  <c r="AR518" i="5"/>
  <c r="GN265" i="5"/>
  <c r="BX518" i="5"/>
  <c r="HT265" i="5"/>
  <c r="KA262" i="5"/>
  <c r="EE511" i="5"/>
  <c r="CL511" i="5"/>
  <c r="IH262" i="5"/>
  <c r="IF263" i="5"/>
  <c r="CJ512" i="5"/>
  <c r="T517" i="5"/>
  <c r="FS264" i="5"/>
  <c r="GQ266" i="5"/>
  <c r="AU519" i="5"/>
  <c r="DD518" i="5"/>
  <c r="IZ265" i="5"/>
  <c r="AH511" i="5"/>
  <c r="GD262" i="5"/>
  <c r="CP511" i="5"/>
  <c r="IL262" i="5"/>
  <c r="CU517" i="5"/>
  <c r="IQ264" i="5"/>
  <c r="G518" i="5"/>
  <c r="FG265" i="5"/>
  <c r="BC518" i="5"/>
  <c r="GY265" i="5"/>
  <c r="BN512" i="5"/>
  <c r="HJ263" i="5"/>
  <c r="HU264" i="5"/>
  <c r="BY517" i="5"/>
  <c r="AX519" i="5"/>
  <c r="GT266" i="5"/>
  <c r="DF519" i="5"/>
  <c r="JB266" i="5"/>
  <c r="DU512" i="5"/>
  <c r="JQ263" i="5"/>
  <c r="DH517" i="5"/>
  <c r="JD264" i="5"/>
  <c r="DF511" i="5"/>
  <c r="JB262" i="5"/>
  <c r="DA511" i="5"/>
  <c r="IW262" i="5"/>
  <c r="DL518" i="5"/>
  <c r="JH265" i="5"/>
  <c r="EB518" i="5"/>
  <c r="JX265" i="5"/>
  <c r="O511" i="5"/>
  <c r="FO262" i="5"/>
  <c r="K511" i="5"/>
  <c r="FK262" i="5"/>
  <c r="AN517" i="5"/>
  <c r="GJ264" i="5"/>
  <c r="AR517" i="5"/>
  <c r="GN264" i="5"/>
  <c r="CR517" i="5"/>
  <c r="IN264" i="5"/>
  <c r="CV517" i="5"/>
  <c r="IR264" i="5"/>
  <c r="KD265" i="5"/>
  <c r="EH518" i="5"/>
  <c r="FR265" i="5"/>
  <c r="S518" i="5"/>
  <c r="IX265" i="5"/>
  <c r="DB518" i="5"/>
  <c r="EH511" i="5"/>
  <c r="KD262" i="5"/>
  <c r="DZ511" i="5"/>
  <c r="JV262" i="5"/>
  <c r="ED511" i="5"/>
  <c r="JZ262" i="5"/>
  <c r="AC511" i="5"/>
  <c r="FZ262" i="5"/>
  <c r="JL263" i="5"/>
  <c r="DP512" i="5"/>
  <c r="P512" i="5"/>
  <c r="FP263" i="5"/>
  <c r="EA517" i="5"/>
  <c r="JW264" i="5"/>
  <c r="BS517" i="5"/>
  <c r="HO264" i="5"/>
  <c r="CY517" i="5"/>
  <c r="IU264" i="5"/>
  <c r="CA517" i="5"/>
  <c r="HW264" i="5"/>
  <c r="AQ518" i="5"/>
  <c r="GM265" i="5"/>
  <c r="AU518" i="5"/>
  <c r="GQ265" i="5"/>
  <c r="BO518" i="5"/>
  <c r="HK265" i="5"/>
  <c r="CY518" i="5"/>
  <c r="IU265" i="5"/>
  <c r="AQ519" i="5"/>
  <c r="GM266" i="5"/>
  <c r="IM266" i="5"/>
  <c r="CQ519" i="5"/>
  <c r="ID263" i="5"/>
  <c r="CH512" i="5"/>
  <c r="BA517" i="5"/>
  <c r="GW264" i="5"/>
  <c r="CW517" i="5"/>
  <c r="IS264" i="5"/>
  <c r="BQ517" i="5"/>
  <c r="HM264" i="5"/>
  <c r="JM262" i="5"/>
  <c r="DQ511" i="5"/>
  <c r="Q511" i="5"/>
  <c r="FQ262" i="5"/>
  <c r="N519" i="5"/>
  <c r="FN266" i="5"/>
  <c r="S519" i="5"/>
  <c r="FR266" i="5"/>
  <c r="AP519" i="5"/>
  <c r="GL266" i="5"/>
  <c r="AT519" i="5"/>
  <c r="GP266" i="5"/>
  <c r="Q512" i="5"/>
  <c r="FQ263" i="5"/>
  <c r="W512" i="5"/>
  <c r="FU263" i="5"/>
  <c r="BI512" i="5"/>
  <c r="HE263" i="5"/>
  <c r="BM512" i="5"/>
  <c r="HI263" i="5"/>
  <c r="FR264" i="5"/>
  <c r="S517" i="5"/>
  <c r="BP518" i="5"/>
  <c r="HL265" i="5"/>
  <c r="CB517" i="5"/>
  <c r="HX264" i="5"/>
  <c r="Y518" i="5"/>
  <c r="FV265" i="5"/>
  <c r="DO517" i="5"/>
  <c r="JK264" i="5"/>
  <c r="CI517" i="5"/>
  <c r="IE264" i="5"/>
  <c r="AE518" i="5"/>
  <c r="GA265" i="5"/>
  <c r="T518" i="5"/>
  <c r="FS265" i="5"/>
  <c r="FP262" i="5"/>
  <c r="P511" i="5"/>
  <c r="HG266" i="5"/>
  <c r="BK519" i="5"/>
  <c r="GA266" i="5"/>
  <c r="AE519" i="5"/>
  <c r="AK517" i="5"/>
  <c r="GG264" i="5"/>
  <c r="BE511" i="5"/>
  <c r="HA262" i="5"/>
  <c r="BN519" i="5"/>
  <c r="HJ266" i="5"/>
  <c r="Y519" i="5"/>
  <c r="FV266" i="5"/>
  <c r="BU512" i="5"/>
  <c r="HQ263" i="5"/>
  <c r="AG512" i="5"/>
  <c r="GC263" i="5"/>
  <c r="AZ518" i="5"/>
  <c r="GV265" i="5"/>
  <c r="CV518" i="5"/>
  <c r="IR265" i="5"/>
  <c r="DK511" i="5"/>
  <c r="JG262" i="5"/>
  <c r="DP517" i="5"/>
  <c r="JL264" i="5"/>
  <c r="DT517" i="5"/>
  <c r="JP264" i="5"/>
  <c r="DL517" i="5"/>
  <c r="JH264" i="5"/>
  <c r="CF517" i="5"/>
  <c r="IB264" i="5"/>
  <c r="CL518" i="5"/>
  <c r="IH265" i="5"/>
  <c r="CD511" i="5"/>
  <c r="HZ262" i="5"/>
  <c r="CH511" i="5"/>
  <c r="ID262" i="5"/>
  <c r="BV511" i="5"/>
  <c r="HR262" i="5"/>
  <c r="DB511" i="5"/>
  <c r="IX262" i="5"/>
  <c r="CR512" i="5"/>
  <c r="IN263" i="5"/>
  <c r="BP512" i="5"/>
  <c r="HL263" i="5"/>
  <c r="BL512" i="5"/>
  <c r="HH263" i="5"/>
  <c r="K517" i="5"/>
  <c r="FK264" i="5"/>
  <c r="AY517" i="5"/>
  <c r="GU264" i="5"/>
  <c r="BG517" i="5"/>
  <c r="HC264" i="5"/>
  <c r="BW517" i="5"/>
  <c r="HS264" i="5"/>
  <c r="BG518" i="5"/>
  <c r="HC265" i="5"/>
  <c r="BK518" i="5"/>
  <c r="HG265" i="5"/>
  <c r="CU518" i="5"/>
  <c r="IQ265" i="5"/>
  <c r="O518" i="5"/>
  <c r="FO265" i="5"/>
  <c r="FL262" i="5"/>
  <c r="L511" i="5"/>
  <c r="FT262" i="5"/>
  <c r="U511" i="5"/>
  <c r="KB262" i="5"/>
  <c r="EF511" i="5"/>
  <c r="G519" i="5"/>
  <c r="FG266" i="5"/>
  <c r="AP512" i="5"/>
  <c r="GL263" i="5"/>
  <c r="BF512" i="5"/>
  <c r="HB263" i="5"/>
  <c r="CL512" i="5"/>
  <c r="IH263" i="5"/>
  <c r="M517" i="5"/>
  <c r="FM264" i="5"/>
  <c r="EG517" i="5"/>
  <c r="KC264" i="5"/>
  <c r="CK517" i="5"/>
  <c r="IG264" i="5"/>
  <c r="GW265" i="5"/>
  <c r="BA518" i="5"/>
  <c r="FU265" i="5"/>
  <c r="W518" i="5"/>
  <c r="HM265" i="5"/>
  <c r="BQ518" i="5"/>
  <c r="AK511" i="5"/>
  <c r="GG262" i="5"/>
  <c r="FZ264" i="5"/>
  <c r="AC517" i="5"/>
  <c r="ED517" i="5"/>
  <c r="JZ264" i="5"/>
  <c r="HB264" i="5"/>
  <c r="BF517" i="5"/>
  <c r="KB265" i="5"/>
  <c r="EF518" i="5"/>
  <c r="BW511" i="5"/>
  <c r="HS262" i="5"/>
  <c r="GB266" i="5"/>
  <c r="AF519" i="5"/>
  <c r="JL266" i="5"/>
  <c r="DP519" i="5"/>
  <c r="IB266" i="5"/>
  <c r="CF519" i="5"/>
  <c r="JG263" i="5"/>
  <c r="DK512" i="5"/>
  <c r="BJ518" i="5"/>
  <c r="HF265" i="5"/>
  <c r="IG266" i="5"/>
  <c r="CK519" i="5"/>
  <c r="IN262" i="5"/>
  <c r="CR511" i="5"/>
  <c r="IJ262" i="5"/>
  <c r="CN511" i="5"/>
  <c r="JA264" i="5"/>
  <c r="DE517" i="5"/>
  <c r="IK265" i="5"/>
  <c r="CO518" i="5"/>
  <c r="GC265" i="5"/>
  <c r="AG518" i="5"/>
  <c r="J519" i="5"/>
  <c r="FJ266" i="5"/>
  <c r="DC511" i="5"/>
  <c r="IY262" i="5"/>
  <c r="GI262" i="5"/>
  <c r="AM511" i="5"/>
  <c r="BO511" i="5"/>
  <c r="HK262" i="5"/>
  <c r="JX266" i="5"/>
  <c r="EB519" i="5"/>
  <c r="DH519" i="5"/>
  <c r="JD266" i="5"/>
  <c r="BP519" i="5"/>
  <c r="HL266" i="5"/>
  <c r="GF266" i="5"/>
  <c r="AJ519" i="5"/>
  <c r="JW263" i="5"/>
  <c r="EA512" i="5"/>
  <c r="FS263" i="5"/>
  <c r="T512" i="5"/>
  <c r="GU263" i="5"/>
  <c r="AY512" i="5"/>
  <c r="IY263" i="5"/>
  <c r="DC512" i="5"/>
  <c r="CP518" i="5"/>
  <c r="IL265" i="5"/>
  <c r="HQ266" i="5"/>
  <c r="BU519" i="5"/>
  <c r="GG266" i="5"/>
  <c r="AK519" i="5"/>
  <c r="AG519" i="5"/>
  <c r="GC266" i="5"/>
  <c r="FM266" i="5"/>
  <c r="M519" i="5"/>
  <c r="CN512" i="5"/>
  <c r="IJ263" i="5"/>
  <c r="FO264" i="5"/>
  <c r="O517" i="5"/>
  <c r="IM264" i="5"/>
  <c r="CQ517" i="5"/>
  <c r="JX262" i="5"/>
  <c r="EB511" i="5"/>
  <c r="BL511" i="5"/>
  <c r="HH262" i="5"/>
  <c r="GF262" i="5"/>
  <c r="AJ511" i="5"/>
  <c r="HP262" i="5"/>
  <c r="BT511" i="5"/>
  <c r="CU519" i="5"/>
  <c r="IQ266" i="5"/>
  <c r="CE519" i="5"/>
  <c r="IA266" i="5"/>
  <c r="IX263" i="5"/>
  <c r="DB512" i="5"/>
  <c r="DY517" i="5"/>
  <c r="JU264" i="5"/>
  <c r="HU265" i="5"/>
  <c r="BY518" i="5"/>
  <c r="IC265" i="5"/>
  <c r="CG518" i="5"/>
  <c r="JM265" i="5"/>
  <c r="DQ518" i="5"/>
  <c r="JY265" i="5"/>
  <c r="EC518" i="5"/>
  <c r="CW511" i="5"/>
  <c r="IS262" i="5"/>
  <c r="IL264" i="5"/>
  <c r="CP517" i="5"/>
  <c r="FV264" i="5"/>
  <c r="Y517" i="5"/>
  <c r="IX264" i="5"/>
  <c r="DB517" i="5"/>
  <c r="JJ264" i="5"/>
  <c r="DN517" i="5"/>
  <c r="AU511" i="5"/>
  <c r="GQ262" i="5"/>
  <c r="GY262" i="5"/>
  <c r="BC511" i="5"/>
  <c r="FH266" i="5"/>
  <c r="H519" i="5"/>
  <c r="AE512" i="5"/>
  <c r="GA263" i="5"/>
  <c r="HG263" i="5"/>
  <c r="BK512" i="5"/>
  <c r="HU266" i="5"/>
  <c r="BY519" i="5"/>
  <c r="BS518" i="5"/>
  <c r="HO265" i="5"/>
  <c r="CM519" i="5"/>
  <c r="II266" i="5"/>
  <c r="EH512" i="5"/>
  <c r="KD263" i="5"/>
  <c r="JI265" i="5"/>
  <c r="DM518" i="5"/>
  <c r="HY262" i="5"/>
  <c r="CC511" i="5"/>
  <c r="FN264" i="5"/>
  <c r="N517" i="5"/>
  <c r="IE262" i="5"/>
  <c r="CI511" i="5"/>
  <c r="CN519" i="5"/>
  <c r="IJ266" i="5"/>
  <c r="JS263" i="5"/>
  <c r="DW512" i="5"/>
  <c r="JE266" i="5"/>
  <c r="DI519" i="5"/>
  <c r="JL262" i="5"/>
  <c r="DP511" i="5"/>
  <c r="AW517" i="5"/>
  <c r="GS264" i="5"/>
  <c r="IO265" i="5"/>
  <c r="CS518" i="5"/>
  <c r="BI511" i="5"/>
  <c r="HE262" i="5"/>
  <c r="GH264" i="5"/>
  <c r="AL517" i="5"/>
  <c r="JN264" i="5"/>
  <c r="DR517" i="5"/>
  <c r="BE519" i="5"/>
  <c r="HA266" i="5"/>
  <c r="IF262" i="5"/>
  <c r="CJ511" i="5"/>
  <c r="IT263" i="5"/>
  <c r="CX512" i="5"/>
  <c r="DH518" i="5"/>
  <c r="JD265" i="5"/>
  <c r="DS511" i="5"/>
  <c r="JO262" i="5"/>
  <c r="HH266" i="5"/>
  <c r="BL519" i="5"/>
  <c r="HD266" i="5"/>
  <c r="BH519" i="5"/>
  <c r="GI263" i="5"/>
  <c r="AM512" i="5"/>
  <c r="BH512" i="5"/>
  <c r="HD263" i="5"/>
  <c r="JU265" i="5"/>
  <c r="DY518" i="5"/>
  <c r="W511" i="5"/>
  <c r="FU262" i="5"/>
  <c r="BV519" i="5"/>
  <c r="HR266" i="5"/>
  <c r="CO512" i="5"/>
  <c r="IK263" i="5"/>
  <c r="CJ517" i="5"/>
  <c r="IF264" i="5"/>
  <c r="BL517" i="5"/>
  <c r="HH264" i="5"/>
  <c r="N518" i="5"/>
  <c r="FN265" i="5"/>
  <c r="KB264" i="5"/>
  <c r="EF517" i="5"/>
  <c r="AF517" i="5"/>
  <c r="GB264" i="5"/>
  <c r="DN518" i="5"/>
  <c r="JJ265" i="5"/>
  <c r="AX518" i="5"/>
  <c r="GT265" i="5"/>
  <c r="AL511" i="5"/>
  <c r="GH262" i="5"/>
  <c r="BF511" i="5"/>
  <c r="HB262" i="5"/>
  <c r="AV512" i="5"/>
  <c r="GR263" i="5"/>
  <c r="U512" i="5"/>
  <c r="FT263" i="5"/>
  <c r="DL512" i="5"/>
  <c r="JH263" i="5"/>
  <c r="K518" i="5"/>
  <c r="FK265" i="5"/>
  <c r="AM518" i="5"/>
  <c r="GI265" i="5"/>
  <c r="DC519" i="5"/>
  <c r="IY266" i="5"/>
  <c r="DJ512" i="5"/>
  <c r="JF263" i="5"/>
  <c r="AB517" i="5"/>
  <c r="FY264" i="5"/>
  <c r="DM511" i="5"/>
  <c r="JI262" i="5"/>
  <c r="BB519" i="5"/>
  <c r="GX266" i="5"/>
  <c r="BA512" i="5"/>
  <c r="GW263" i="5"/>
  <c r="HP265" i="5"/>
  <c r="BT518" i="5"/>
  <c r="U517" i="5"/>
  <c r="FT264" i="5"/>
  <c r="AX511" i="5"/>
  <c r="GT262" i="5"/>
  <c r="GV263" i="5"/>
  <c r="AZ512" i="5"/>
  <c r="DG517" i="5"/>
  <c r="JC264" i="5"/>
  <c r="IZ262" i="5"/>
  <c r="DD511" i="5"/>
  <c r="CD512" i="5"/>
  <c r="HZ263" i="5"/>
  <c r="CG517" i="5"/>
  <c r="IC264" i="5"/>
  <c r="DZ519" i="5"/>
  <c r="JV266" i="5"/>
  <c r="AS512" i="5"/>
  <c r="GO263" i="5"/>
  <c r="AF518" i="5"/>
  <c r="GB265" i="5"/>
  <c r="P518" i="5"/>
  <c r="FP265" i="5"/>
  <c r="AQ511" i="5"/>
  <c r="GM262" i="5"/>
  <c r="BG511" i="5"/>
  <c r="HC262" i="5"/>
  <c r="IN266" i="5"/>
  <c r="CR519" i="5"/>
  <c r="FT266" i="5"/>
  <c r="U519" i="5"/>
  <c r="KB266" i="5"/>
  <c r="EF519" i="5"/>
  <c r="IR266" i="5"/>
  <c r="CV519" i="5"/>
  <c r="IM263" i="5"/>
  <c r="CQ512" i="5"/>
  <c r="IE263" i="5"/>
  <c r="CI512" i="5"/>
  <c r="FW263" i="5"/>
  <c r="Z512" i="5"/>
  <c r="GM263" i="5"/>
  <c r="AQ512" i="5"/>
  <c r="JR265" i="5"/>
  <c r="DV518" i="5"/>
  <c r="DA519" i="5"/>
  <c r="IW266" i="5"/>
  <c r="HI266" i="5"/>
  <c r="BM519" i="5"/>
  <c r="IC266" i="5"/>
  <c r="CG519" i="5"/>
  <c r="JA266" i="5"/>
  <c r="DE519" i="5"/>
  <c r="JT263" i="5"/>
  <c r="DX512" i="5"/>
  <c r="AA512" i="5"/>
  <c r="FX263" i="5"/>
  <c r="AV511" i="5"/>
  <c r="GR262" i="5"/>
  <c r="DT511" i="5"/>
  <c r="JP262" i="5"/>
  <c r="FH262" i="5"/>
  <c r="H511" i="5"/>
  <c r="IB262" i="5"/>
  <c r="CF511" i="5"/>
  <c r="T519" i="5"/>
  <c r="FS266" i="5"/>
  <c r="DS519" i="5"/>
  <c r="JO266" i="5"/>
  <c r="Y512" i="5"/>
  <c r="FV263" i="5"/>
  <c r="BV512" i="5"/>
  <c r="HR263" i="5"/>
  <c r="FR263" i="5"/>
  <c r="S512" i="5"/>
  <c r="CC517" i="5"/>
  <c r="HY264" i="5"/>
  <c r="FY265" i="5"/>
  <c r="AB518" i="5"/>
  <c r="FQ265" i="5"/>
  <c r="Q518" i="5"/>
  <c r="JA265" i="5"/>
  <c r="DE518" i="5"/>
  <c r="JE265" i="5"/>
  <c r="DI518" i="5"/>
  <c r="M511" i="5"/>
  <c r="FM262" i="5"/>
  <c r="DE511" i="5"/>
  <c r="JA262" i="5"/>
  <c r="JB264" i="5"/>
  <c r="DF517" i="5"/>
  <c r="IH264" i="5"/>
  <c r="CL517" i="5"/>
  <c r="HJ264" i="5"/>
  <c r="BN517" i="5"/>
  <c r="DV511" i="5"/>
  <c r="JR262" i="5"/>
  <c r="AO519" i="5"/>
  <c r="GK266" i="5"/>
  <c r="JQ266" i="5"/>
  <c r="DU519" i="5"/>
  <c r="AF512" i="5"/>
  <c r="GB263" i="5"/>
  <c r="CV512" i="5"/>
  <c r="IR263" i="5"/>
  <c r="IL263" i="5"/>
  <c r="CP512" i="5"/>
  <c r="DA517" i="5"/>
  <c r="IW264" i="5"/>
  <c r="BJ517" i="5"/>
  <c r="HF264" i="5"/>
  <c r="GD264" i="5"/>
  <c r="AH517" i="5"/>
  <c r="AA518" i="5"/>
  <c r="FX265" i="5"/>
  <c r="IF265" i="5"/>
  <c r="CJ518" i="5"/>
  <c r="JK262" i="5"/>
  <c r="DO511" i="5"/>
  <c r="EA511" i="5"/>
  <c r="JW262" i="5"/>
  <c r="CA511" i="5"/>
  <c r="HW262" i="5"/>
  <c r="L519" i="5"/>
  <c r="FL266" i="5"/>
  <c r="JP266" i="5"/>
  <c r="DT519" i="5"/>
  <c r="IV266" i="5"/>
  <c r="CZ519" i="5"/>
  <c r="FP266" i="5"/>
  <c r="P519" i="5"/>
  <c r="HS263" i="5"/>
  <c r="BW512" i="5"/>
  <c r="HC263" i="5"/>
  <c r="BG512" i="5"/>
  <c r="HK263" i="5"/>
  <c r="BO512" i="5"/>
  <c r="IQ263" i="5"/>
  <c r="CU512" i="5"/>
  <c r="FJ265" i="5"/>
  <c r="J518" i="5"/>
  <c r="AC518" i="5"/>
  <c r="FZ265" i="5"/>
  <c r="AT518" i="5"/>
  <c r="GP265" i="5"/>
  <c r="JM266" i="5"/>
  <c r="DQ519" i="5"/>
  <c r="GS266" i="5"/>
  <c r="AW519" i="5"/>
  <c r="FI266" i="5"/>
  <c r="I519" i="5"/>
  <c r="FY266" i="5"/>
  <c r="AB519" i="5"/>
  <c r="AR512" i="5"/>
  <c r="GN263" i="5"/>
  <c r="CI519" i="5"/>
  <c r="IE266" i="5"/>
  <c r="BC519" i="5"/>
  <c r="GY266" i="5"/>
  <c r="DZ512" i="5"/>
  <c r="JV263" i="5"/>
  <c r="HN263" i="5"/>
  <c r="BR512" i="5"/>
  <c r="CT512" i="5"/>
  <c r="IP263" i="5"/>
  <c r="N512" i="5"/>
  <c r="FN263" i="5"/>
  <c r="DQ517" i="5"/>
  <c r="JM264" i="5"/>
  <c r="AO511" i="5"/>
  <c r="GK262" i="5"/>
  <c r="CT519" i="5"/>
  <c r="IP266" i="5"/>
  <c r="CX519" i="5"/>
  <c r="IT266" i="5"/>
  <c r="AC519" i="5"/>
  <c r="FZ266" i="5"/>
  <c r="CW512" i="5"/>
  <c r="IS263" i="5"/>
  <c r="DA512" i="5"/>
  <c r="IW263" i="5"/>
  <c r="AW512" i="5"/>
  <c r="GS263" i="5"/>
  <c r="M512" i="5"/>
  <c r="FM263" i="5"/>
  <c r="FL265" i="5"/>
  <c r="L518" i="5"/>
  <c r="CE511" i="5"/>
  <c r="IA262" i="5"/>
  <c r="AA517" i="5"/>
  <c r="FX264" i="5"/>
  <c r="AL518" i="5"/>
  <c r="GH265" i="5"/>
  <c r="BV518" i="5"/>
  <c r="HR265" i="5"/>
  <c r="DJ511" i="5"/>
  <c r="JF262" i="5"/>
  <c r="EE517" i="5"/>
  <c r="KA264" i="5"/>
  <c r="AY518" i="5"/>
  <c r="GU265" i="5"/>
  <c r="HW266" i="5"/>
  <c r="CA519" i="5"/>
  <c r="AT512" i="5"/>
  <c r="GP263" i="5"/>
  <c r="I517" i="5"/>
  <c r="FI264" i="5"/>
  <c r="IK264" i="5"/>
  <c r="CO517" i="5"/>
  <c r="IC262" i="5"/>
  <c r="CG511" i="5"/>
  <c r="BR519" i="5"/>
  <c r="HN266" i="5"/>
  <c r="GR265" i="5"/>
  <c r="AV518" i="5"/>
  <c r="DX518" i="5"/>
  <c r="JT265" i="5"/>
  <c r="DG511" i="5"/>
  <c r="JC262" i="5"/>
  <c r="CQ511" i="5"/>
  <c r="IM262" i="5"/>
  <c r="BT517" i="5"/>
  <c r="HP264" i="5"/>
  <c r="BX517" i="5"/>
  <c r="HT264" i="5"/>
  <c r="AV517" i="5"/>
  <c r="GR264" i="5"/>
  <c r="L517" i="5"/>
  <c r="FL264" i="5"/>
  <c r="BB518" i="5"/>
  <c r="GX265" i="5"/>
  <c r="JF265" i="5"/>
  <c r="DJ518" i="5"/>
  <c r="AP518" i="5"/>
  <c r="GL265" i="5"/>
  <c r="JN265" i="5"/>
  <c r="DR518" i="5"/>
  <c r="CT511" i="5"/>
  <c r="IP262" i="5"/>
  <c r="CX511" i="5"/>
  <c r="IT262" i="5"/>
  <c r="J511" i="5"/>
  <c r="FJ262" i="5"/>
  <c r="L512" i="5"/>
  <c r="FL263" i="5"/>
  <c r="CM517" i="5"/>
  <c r="II264" i="5"/>
  <c r="DC517" i="5"/>
  <c r="IY264" i="5"/>
  <c r="BW518" i="5"/>
  <c r="HS265" i="5"/>
  <c r="CA518" i="5"/>
  <c r="HW265" i="5"/>
  <c r="EA518" i="5"/>
  <c r="JW265" i="5"/>
  <c r="CE518" i="5"/>
  <c r="IA265" i="5"/>
  <c r="JS266" i="5"/>
  <c r="DW519" i="5"/>
  <c r="CY519" i="5"/>
  <c r="IU266" i="5"/>
  <c r="DF512" i="5"/>
  <c r="JB263" i="5"/>
  <c r="BZ512" i="5"/>
  <c r="HV263" i="5"/>
  <c r="JR263" i="5"/>
  <c r="DV512" i="5"/>
  <c r="GG265" i="5"/>
  <c r="AK518" i="5"/>
  <c r="BQ511" i="5"/>
  <c r="HM262" i="5"/>
  <c r="EG511" i="5"/>
  <c r="KC262" i="5"/>
  <c r="DJ519" i="5"/>
  <c r="JF266" i="5"/>
  <c r="DN519" i="5"/>
  <c r="JJ266" i="5"/>
  <c r="CP519" i="5"/>
  <c r="IL266" i="5"/>
  <c r="DV519" i="5"/>
  <c r="JR266" i="5"/>
  <c r="DM512" i="5"/>
  <c r="JI263" i="5"/>
  <c r="DQ512" i="5"/>
  <c r="JM263" i="5"/>
  <c r="DI512" i="5"/>
  <c r="JE263" i="5"/>
  <c r="DW511" i="5"/>
  <c r="JS262" i="5"/>
  <c r="AE511" i="5"/>
  <c r="GA262" i="5"/>
  <c r="GN266" i="5"/>
  <c r="AR519" i="5"/>
  <c r="CN517" i="5"/>
  <c r="IJ264" i="5"/>
  <c r="JZ265" i="5"/>
  <c r="ED518" i="5"/>
  <c r="BB511" i="5"/>
  <c r="GX262" i="5"/>
  <c r="CF512" i="5"/>
  <c r="IB263" i="5"/>
  <c r="G517" i="5"/>
  <c r="FG264" i="5"/>
  <c r="AI518" i="5"/>
  <c r="GE265" i="5"/>
  <c r="AI519" i="5"/>
  <c r="GE266" i="5"/>
  <c r="BA511" i="5"/>
  <c r="GW262" i="5"/>
  <c r="BF519" i="5"/>
  <c r="HB266" i="5"/>
  <c r="AB512" i="5"/>
  <c r="FY263" i="5"/>
  <c r="H518" i="5"/>
  <c r="FH265" i="5"/>
  <c r="BL518" i="5"/>
  <c r="HH265" i="5"/>
  <c r="IU262" i="5"/>
  <c r="CY511" i="5"/>
  <c r="HX266" i="5"/>
  <c r="CB519" i="5"/>
  <c r="II263" i="5"/>
  <c r="CM512" i="5"/>
  <c r="FG263" i="5"/>
  <c r="G512" i="5"/>
  <c r="P517" i="5"/>
  <c r="FP264" i="5"/>
  <c r="HY266" i="5"/>
  <c r="CC519" i="5"/>
  <c r="EC519" i="5"/>
  <c r="JY266" i="5"/>
  <c r="CE517" i="5"/>
  <c r="IA264" i="5"/>
  <c r="JH262" i="5"/>
  <c r="DL511" i="5"/>
  <c r="JJ263" i="5"/>
  <c r="DN512" i="5"/>
  <c r="HI265" i="5"/>
  <c r="BM518" i="5"/>
  <c r="IU263" i="5"/>
  <c r="CY512" i="5"/>
  <c r="GE264" i="5"/>
  <c r="AI517" i="5"/>
  <c r="BM517" i="5"/>
  <c r="HI264" i="5"/>
  <c r="BY511" i="5"/>
  <c r="HU262" i="5"/>
  <c r="G511" i="5"/>
  <c r="FG262" i="5"/>
  <c r="GZ266" i="5"/>
  <c r="BD519" i="5"/>
  <c r="FK263" i="5"/>
  <c r="K512" i="5"/>
  <c r="IA263" i="5"/>
  <c r="CE512" i="5"/>
  <c r="BN518" i="5"/>
  <c r="HJ265" i="5"/>
  <c r="JI266" i="5"/>
  <c r="DM519" i="5"/>
  <c r="FU266" i="5"/>
  <c r="W519" i="5"/>
  <c r="IS266" i="5"/>
  <c r="CW519" i="5"/>
  <c r="HX263" i="5"/>
  <c r="CB512" i="5"/>
  <c r="BK517" i="5"/>
  <c r="HG264" i="5"/>
  <c r="AE517" i="5"/>
  <c r="GA264" i="5"/>
  <c r="Z519" i="5"/>
  <c r="FW266" i="5"/>
  <c r="BO519" i="5"/>
  <c r="HK266" i="5"/>
  <c r="EC511" i="5"/>
  <c r="JY262" i="5"/>
  <c r="AH519" i="5"/>
  <c r="GD266" i="5"/>
  <c r="BZ519" i="5"/>
  <c r="HV266" i="5"/>
  <c r="AO512" i="5"/>
  <c r="GK263" i="5"/>
  <c r="JF264" i="5"/>
  <c r="DJ517" i="5"/>
  <c r="AH518" i="5"/>
  <c r="GD265" i="5"/>
  <c r="J512" i="5"/>
  <c r="FJ263" i="5"/>
  <c r="CK511" i="5"/>
  <c r="IG262" i="5"/>
  <c r="EH519" i="5"/>
  <c r="KD266" i="5"/>
  <c r="CF518" i="5"/>
  <c r="IB265" i="5"/>
  <c r="HX265" i="5"/>
  <c r="CB518" i="5"/>
  <c r="BD518" i="5"/>
  <c r="GZ265" i="5"/>
  <c r="AY511" i="5"/>
  <c r="GU262" i="5"/>
  <c r="H517" i="5"/>
  <c r="FH264" i="5"/>
  <c r="AJ517" i="5"/>
  <c r="GF264" i="5"/>
  <c r="BR518" i="5"/>
  <c r="HN265" i="5"/>
  <c r="DS517" i="5"/>
  <c r="JO264" i="5"/>
  <c r="DK519" i="5"/>
  <c r="JG266" i="5"/>
  <c r="AH512" i="5"/>
  <c r="GD263" i="5"/>
  <c r="EC517" i="5"/>
  <c r="JY264" i="5"/>
  <c r="AG511" i="5"/>
  <c r="GC262" i="5"/>
  <c r="DY511" i="5"/>
  <c r="JU262" i="5"/>
  <c r="DB519" i="5"/>
  <c r="IX266" i="5"/>
  <c r="BE512" i="5"/>
  <c r="HA263" i="5"/>
  <c r="DY512" i="5"/>
  <c r="JU263" i="5"/>
  <c r="CM518" i="5"/>
  <c r="II265" i="5"/>
  <c r="EC512" i="5"/>
  <c r="JY263" i="5"/>
  <c r="CN518" i="5"/>
  <c r="IJ265" i="5"/>
  <c r="BH518" i="5"/>
  <c r="HD265" i="5"/>
  <c r="BK511" i="5"/>
  <c r="HG262" i="5"/>
  <c r="CU511" i="5"/>
  <c r="IQ262" i="5"/>
  <c r="HP266" i="5"/>
  <c r="BT519" i="5"/>
  <c r="CZ517" i="5"/>
  <c r="IV264" i="5"/>
  <c r="DD517" i="5"/>
  <c r="IZ264" i="5"/>
  <c r="AZ517" i="5"/>
  <c r="GV264" i="5"/>
  <c r="CT518" i="5"/>
  <c r="IP265" i="5"/>
  <c r="CH518" i="5"/>
  <c r="ID265" i="5"/>
  <c r="IT265" i="5"/>
  <c r="CX518" i="5"/>
  <c r="BF518" i="5"/>
  <c r="HB265" i="5"/>
  <c r="BN511" i="5"/>
  <c r="HJ262" i="5"/>
  <c r="BR511" i="5"/>
  <c r="HN262" i="5"/>
  <c r="DR511" i="5"/>
  <c r="JN262" i="5"/>
  <c r="AP511" i="5"/>
  <c r="GL262" i="5"/>
  <c r="GW266" i="5"/>
  <c r="BA519" i="5"/>
  <c r="BT512" i="5"/>
  <c r="HP263" i="5"/>
  <c r="EB512" i="5"/>
  <c r="JX263" i="5"/>
  <c r="AN512" i="5"/>
  <c r="GJ263" i="5"/>
  <c r="BC517" i="5"/>
  <c r="GY264" i="5"/>
  <c r="Z517" i="5"/>
  <c r="FW264" i="5"/>
  <c r="AQ517" i="5"/>
  <c r="GM264" i="5"/>
  <c r="DC518" i="5"/>
  <c r="IY265" i="5"/>
  <c r="DG518" i="5"/>
  <c r="JC265" i="5"/>
  <c r="DK518" i="5"/>
  <c r="JG265" i="5"/>
  <c r="DO518" i="5"/>
  <c r="JK265" i="5"/>
  <c r="EE519" i="5"/>
  <c r="KA266" i="5"/>
  <c r="DO519" i="5"/>
  <c r="JK266" i="5"/>
  <c r="AM519" i="5"/>
  <c r="GI266" i="5"/>
  <c r="FZ263" i="5"/>
  <c r="AC512" i="5"/>
  <c r="HF263" i="5"/>
  <c r="BJ512" i="5"/>
  <c r="JQ264" i="5"/>
  <c r="DU517" i="5"/>
  <c r="AS517" i="5"/>
  <c r="GO264" i="5"/>
  <c r="IW265" i="5"/>
  <c r="DA518" i="5"/>
  <c r="DI511" i="5"/>
  <c r="JE262" i="5"/>
  <c r="BU511" i="5"/>
  <c r="HQ262" i="5"/>
  <c r="BM511" i="5"/>
  <c r="HI262" i="5"/>
  <c r="CD519" i="5"/>
  <c r="HZ266" i="5"/>
  <c r="CH519" i="5"/>
  <c r="ID266" i="5"/>
  <c r="DR519" i="5"/>
  <c r="JN266" i="5"/>
  <c r="CL519" i="5"/>
  <c r="IH266" i="5"/>
  <c r="CG512" i="5"/>
  <c r="IC263" i="5"/>
  <c r="CK512" i="5"/>
  <c r="IG263" i="5"/>
  <c r="DE512" i="5"/>
  <c r="JA263" i="5"/>
  <c r="BY512" i="5"/>
  <c r="HU263" i="5"/>
  <c r="CD518" i="5"/>
  <c r="HZ265" i="5"/>
  <c r="DN511" i="5"/>
  <c r="JJ262" i="5"/>
  <c r="BZ511" i="5"/>
  <c r="HV262" i="5"/>
  <c r="CZ512" i="5"/>
  <c r="IV263" i="5"/>
  <c r="DK517" i="5"/>
  <c r="JG264" i="5"/>
  <c r="Z518" i="5"/>
  <c r="FW265" i="5"/>
  <c r="CQ518" i="5"/>
  <c r="IM265" i="5"/>
  <c r="AY519" i="5"/>
  <c r="GU266" i="5"/>
  <c r="O519" i="5"/>
  <c r="FO266" i="5"/>
  <c r="ED519" i="5"/>
  <c r="JZ266" i="5"/>
  <c r="BQ512" i="5"/>
  <c r="HM263" i="5"/>
  <c r="I512" i="5"/>
  <c r="FI263" i="5"/>
  <c r="JV264" i="5"/>
  <c r="DZ517" i="5"/>
  <c r="IV265" i="5"/>
  <c r="CZ518" i="5"/>
  <c r="DT518" i="5"/>
  <c r="JP265" i="5"/>
  <c r="Z511" i="5"/>
  <c r="FW262" i="5"/>
  <c r="BD517" i="5"/>
  <c r="GZ264" i="5"/>
  <c r="BH517" i="5"/>
  <c r="HD264" i="5"/>
  <c r="DX517" i="5"/>
  <c r="JT264" i="5"/>
  <c r="N511" i="5"/>
  <c r="FN262" i="5"/>
  <c r="S511" i="5"/>
  <c r="FR262" i="5"/>
  <c r="Y511" i="5"/>
  <c r="FV262" i="5"/>
  <c r="BJ511" i="5"/>
  <c r="HF262" i="5"/>
  <c r="EF512" i="5"/>
  <c r="KB263" i="5"/>
  <c r="BD512" i="5"/>
  <c r="GZ263" i="5"/>
  <c r="AM517" i="5"/>
  <c r="GI264" i="5"/>
  <c r="BO517" i="5"/>
  <c r="HK264" i="5"/>
  <c r="EE518" i="5"/>
  <c r="KA265" i="5"/>
  <c r="DS518" i="5"/>
  <c r="JO265" i="5"/>
  <c r="DW518" i="5"/>
  <c r="JS265" i="5"/>
  <c r="CI518" i="5"/>
  <c r="IE265" i="5"/>
  <c r="EG512" i="5"/>
  <c r="KC263" i="5"/>
  <c r="JT262" i="5"/>
  <c r="DX511" i="5"/>
  <c r="GN262" i="5"/>
  <c r="AR511" i="5"/>
  <c r="HD262" i="5"/>
  <c r="BH511" i="5"/>
  <c r="GJ262" i="5"/>
  <c r="AN511" i="5"/>
  <c r="BS519" i="5"/>
  <c r="HO266" i="5"/>
  <c r="EA519" i="5"/>
  <c r="JW266" i="5"/>
  <c r="HE264" i="5"/>
  <c r="BI517" i="5"/>
  <c r="DM517" i="5"/>
  <c r="JI264" i="5"/>
  <c r="HA264" i="5"/>
  <c r="BE517" i="5"/>
  <c r="HE265" i="5"/>
  <c r="BI518" i="5"/>
  <c r="FM265" i="5"/>
  <c r="M518" i="5"/>
  <c r="IS265" i="5"/>
  <c r="CW518" i="5"/>
  <c r="HA265" i="5"/>
  <c r="BE518" i="5"/>
  <c r="AW511" i="5"/>
  <c r="GS262" i="5"/>
  <c r="I511" i="5"/>
  <c r="FI262" i="5"/>
  <c r="IK262" i="5"/>
  <c r="CO511" i="5"/>
  <c r="BJ519" i="5"/>
  <c r="HF266" i="5"/>
  <c r="GP264" i="5"/>
  <c r="AT517" i="5"/>
  <c r="HN264" i="5"/>
  <c r="BR517" i="5"/>
  <c r="HR264" i="5"/>
  <c r="BV517" i="5"/>
  <c r="IP264" i="5"/>
  <c r="CT517" i="5"/>
  <c r="CR518" i="5"/>
  <c r="IN265" i="5"/>
  <c r="FT265" i="5"/>
  <c r="U518" i="5"/>
  <c r="HO262" i="5"/>
  <c r="BS511" i="5"/>
  <c r="GR266" i="5"/>
  <c r="AV519" i="5"/>
  <c r="JH266" i="5"/>
  <c r="DL519" i="5"/>
  <c r="GQ263" i="5"/>
  <c r="AU512" i="5"/>
  <c r="GE263" i="5"/>
  <c r="AI512" i="5"/>
  <c r="BP517" i="5"/>
  <c r="HL264" i="5"/>
  <c r="JU266" i="5"/>
  <c r="DY519" i="5"/>
  <c r="DH512" i="5"/>
  <c r="JD263" i="5"/>
  <c r="IR262" i="5"/>
  <c r="CV511" i="5"/>
  <c r="KC265" i="5"/>
  <c r="EG518" i="5"/>
  <c r="HQ265" i="5"/>
  <c r="BU518" i="5"/>
  <c r="KD264" i="5"/>
  <c r="EH517" i="5"/>
  <c r="GJ265" i="5"/>
  <c r="AN518" i="5"/>
  <c r="JL265" i="5"/>
  <c r="DP518" i="5"/>
  <c r="CM511" i="5"/>
  <c r="II262" i="5"/>
  <c r="AI511" i="5"/>
  <c r="GE262" i="5"/>
  <c r="DX519" i="5"/>
  <c r="JT266" i="5"/>
  <c r="IF266" i="5"/>
  <c r="CJ519" i="5"/>
  <c r="GV266" i="5"/>
  <c r="AZ519" i="5"/>
  <c r="HT266" i="5"/>
  <c r="BX519" i="5"/>
  <c r="JC263" i="5"/>
  <c r="DG512" i="5"/>
  <c r="HW263" i="5"/>
  <c r="CA512" i="5"/>
  <c r="HO263" i="5"/>
  <c r="BS512" i="5"/>
  <c r="JO263" i="5"/>
  <c r="DS512" i="5"/>
  <c r="AT511" i="5"/>
  <c r="GP262" i="5"/>
  <c r="FQ266" i="5"/>
  <c r="Q519" i="5"/>
  <c r="BQ519" i="5"/>
  <c r="HM266" i="5"/>
  <c r="GO266" i="5"/>
  <c r="AS519" i="5"/>
  <c r="HE266" i="5"/>
  <c r="BI519" i="5"/>
  <c r="DT512" i="5"/>
  <c r="JP263" i="5"/>
  <c r="AJ512" i="5"/>
  <c r="GF263" i="5"/>
  <c r="DD512" i="5"/>
  <c r="IZ263" i="5"/>
  <c r="DW517" i="5"/>
  <c r="JS264" i="5"/>
  <c r="AU517" i="5"/>
  <c r="GQ264" i="5"/>
  <c r="DH511" i="5"/>
  <c r="JD262" i="5"/>
  <c r="GZ262" i="5"/>
  <c r="BD511" i="5"/>
  <c r="HT262" i="5"/>
  <c r="BX511" i="5"/>
  <c r="FX262" i="5"/>
  <c r="AA511" i="5"/>
  <c r="BW519" i="5"/>
  <c r="HS266" i="5"/>
  <c r="JC266" i="5"/>
  <c r="DG519" i="5"/>
  <c r="JN263" i="5"/>
  <c r="DR512" i="5"/>
  <c r="AG517" i="5"/>
  <c r="GC264" i="5"/>
  <c r="BU517" i="5"/>
  <c r="HQ264" i="5"/>
  <c r="W517" i="5"/>
  <c r="FU264" i="5"/>
  <c r="AO517" i="5"/>
  <c r="GK264" i="5"/>
  <c r="IG265" i="5"/>
  <c r="CK518" i="5"/>
  <c r="HY265" i="5"/>
  <c r="CC518" i="5"/>
  <c r="GK265" i="5"/>
  <c r="AO518" i="5"/>
  <c r="DU511" i="5"/>
  <c r="JQ262" i="5"/>
  <c r="GO262" i="5"/>
  <c r="AS511" i="5"/>
  <c r="CC512" i="5"/>
  <c r="HY263" i="5"/>
  <c r="HV264" i="5"/>
  <c r="BZ517" i="5"/>
  <c r="IT264" i="5"/>
  <c r="CX517" i="5"/>
  <c r="ID264" i="5"/>
  <c r="CH517" i="5"/>
  <c r="GX264" i="5"/>
  <c r="BB517" i="5"/>
  <c r="GJ266" i="5"/>
  <c r="AN519" i="5"/>
  <c r="GY263" i="5"/>
  <c r="BC512" i="5"/>
  <c r="FO263" i="5"/>
  <c r="O512" i="5"/>
  <c r="KC266" i="5"/>
  <c r="EG519" i="5"/>
  <c r="H512" i="5"/>
  <c r="FH263" i="5"/>
  <c r="HX262" i="5"/>
  <c r="CB511" i="5"/>
  <c r="GV262" i="5"/>
  <c r="AZ511" i="5"/>
  <c r="AX512" i="5"/>
  <c r="GT263" i="5"/>
  <c r="Q517" i="5"/>
  <c r="FQ264" i="5"/>
  <c r="FI265" i="5"/>
  <c r="I518" i="5"/>
  <c r="AW518" i="5"/>
  <c r="GS265" i="5"/>
  <c r="AB511" i="5"/>
  <c r="FY262" i="5"/>
  <c r="FJ264" i="5"/>
  <c r="J517" i="5"/>
  <c r="GT264" i="5"/>
  <c r="AX517" i="5"/>
  <c r="B2" i="9"/>
  <c r="J182" i="18" l="1"/>
  <c r="J192" i="18"/>
  <c r="J212" i="18"/>
  <c r="J222" i="18"/>
  <c r="J202" i="18"/>
  <c r="B121" i="25"/>
  <c r="B72" i="25"/>
  <c r="AN295" i="16"/>
  <c r="AJ295" i="16" s="1"/>
  <c r="BH295" i="16" s="1"/>
  <c r="BG295" i="16" s="1"/>
  <c r="BF295" i="16" s="1"/>
  <c r="BE295" i="16" s="1"/>
  <c r="AN217" i="16"/>
  <c r="BL217" i="16" s="1"/>
  <c r="BK217" i="16" s="1"/>
  <c r="BJ217" i="16" s="1"/>
  <c r="AJ304" i="16"/>
  <c r="AF304" i="16" s="1"/>
  <c r="BP294" i="16"/>
  <c r="BO294" i="16" s="1"/>
  <c r="BN294" i="16" s="1"/>
  <c r="AJ303" i="16"/>
  <c r="AF303" i="16" s="1"/>
  <c r="BL303" i="16"/>
  <c r="BK303" i="16" s="1"/>
  <c r="AN216" i="16"/>
  <c r="BL216" i="16" s="1"/>
  <c r="BK216" i="16" s="1"/>
  <c r="BJ216" i="16" s="1"/>
  <c r="BI216" i="16" s="1"/>
  <c r="AN288" i="16"/>
  <c r="AJ288" i="16" s="1"/>
  <c r="AF288" i="16" s="1"/>
  <c r="BD288" i="16" s="1"/>
  <c r="BC288" i="16" s="1"/>
  <c r="BB288" i="16" s="1"/>
  <c r="BA288" i="16" s="1"/>
  <c r="BP325" i="16"/>
  <c r="BO325" i="16" s="1"/>
  <c r="BN325" i="16" s="1"/>
  <c r="BW245" i="16"/>
  <c r="J245" i="16" s="1"/>
  <c r="BR204" i="16"/>
  <c r="BQ204" i="16" s="1"/>
  <c r="BW193" i="16"/>
  <c r="V195" i="16" s="1"/>
  <c r="BW255" i="16"/>
  <c r="J255" i="16" s="1"/>
  <c r="BP215" i="16"/>
  <c r="BO215" i="16" s="1"/>
  <c r="AJ299" i="16"/>
  <c r="AF299" i="16" s="1"/>
  <c r="BP299" i="16"/>
  <c r="BO299" i="16" s="1"/>
  <c r="AJ325" i="16"/>
  <c r="BH325" i="16" s="1"/>
  <c r="BG325" i="16" s="1"/>
  <c r="BF325" i="16" s="1"/>
  <c r="AJ215" i="16"/>
  <c r="AF215" i="16" s="1"/>
  <c r="BD215" i="16" s="1"/>
  <c r="BC215" i="16" s="1"/>
  <c r="BW337" i="16"/>
  <c r="P339" i="16" s="1"/>
  <c r="DX339" i="16" s="1"/>
  <c r="E338" i="18" s="1"/>
  <c r="BW317" i="16"/>
  <c r="P319" i="16" s="1"/>
  <c r="DX319" i="16" s="1"/>
  <c r="E318" i="18" s="1"/>
  <c r="BW313" i="16"/>
  <c r="V315" i="16" s="1"/>
  <c r="BW267" i="16"/>
  <c r="P269" i="16" s="1"/>
  <c r="DX269" i="16" s="1"/>
  <c r="E268" i="18" s="1"/>
  <c r="BS228" i="16"/>
  <c r="F229" i="16" s="1"/>
  <c r="BW258" i="16"/>
  <c r="J259" i="16" s="1"/>
  <c r="BW204" i="16"/>
  <c r="P205" i="16" s="1"/>
  <c r="DX205" i="16" s="1"/>
  <c r="E204" i="18" s="1"/>
  <c r="BW334" i="16"/>
  <c r="P335" i="16" s="1"/>
  <c r="DX335" i="16" s="1"/>
  <c r="E334" i="18" s="1"/>
  <c r="BQ263" i="16"/>
  <c r="BW275" i="16"/>
  <c r="J275" i="16" s="1"/>
  <c r="BW335" i="16"/>
  <c r="J335" i="16" s="1"/>
  <c r="BW237" i="16"/>
  <c r="P239" i="16" s="1"/>
  <c r="DX239" i="16" s="1"/>
  <c r="E238" i="18" s="1"/>
  <c r="BW247" i="16"/>
  <c r="P249" i="16" s="1"/>
  <c r="DX249" i="16" s="1"/>
  <c r="E248" i="18" s="1"/>
  <c r="BR296" i="16"/>
  <c r="BQ296" i="16" s="1"/>
  <c r="BR254" i="16"/>
  <c r="BQ254" i="16" s="1"/>
  <c r="BW254" i="16"/>
  <c r="P255" i="16" s="1"/>
  <c r="DX255" i="16" s="1"/>
  <c r="E254" i="18" s="1"/>
  <c r="BW329" i="16"/>
  <c r="J331" i="16" s="1"/>
  <c r="BW304" i="16"/>
  <c r="P305" i="16" s="1"/>
  <c r="DX305" i="16" s="1"/>
  <c r="E304" i="18" s="1"/>
  <c r="BW209" i="16"/>
  <c r="J211" i="16" s="1"/>
  <c r="BN257" i="16"/>
  <c r="BM257" i="16" s="1"/>
  <c r="BL245" i="16"/>
  <c r="BK245" i="16" s="1"/>
  <c r="BJ245" i="16" s="1"/>
  <c r="BI245" i="16" s="1"/>
  <c r="AJ245" i="16"/>
  <c r="BH245" i="16" s="1"/>
  <c r="BG245" i="16" s="1"/>
  <c r="BW198" i="16"/>
  <c r="J199" i="16" s="1"/>
  <c r="BW333" i="16"/>
  <c r="V335" i="16" s="1"/>
  <c r="BW298" i="16"/>
  <c r="J299" i="16" s="1"/>
  <c r="BW246" i="16"/>
  <c r="V249" i="16" s="1"/>
  <c r="BW256" i="16"/>
  <c r="V259" i="16" s="1"/>
  <c r="BW248" i="16"/>
  <c r="J249" i="16" s="1"/>
  <c r="BS208" i="16"/>
  <c r="F209" i="16" s="1"/>
  <c r="BR284" i="16"/>
  <c r="BQ284" i="16" s="1"/>
  <c r="BW279" i="16"/>
  <c r="J281" i="16" s="1"/>
  <c r="BS215" i="16"/>
  <c r="F215" i="16" s="1"/>
  <c r="BW205" i="16"/>
  <c r="J205" i="16" s="1"/>
  <c r="BS278" i="16"/>
  <c r="F279" i="16" s="1"/>
  <c r="BN217" i="16"/>
  <c r="BM217" i="16" s="1"/>
  <c r="AN284" i="16"/>
  <c r="AJ284" i="16" s="1"/>
  <c r="BH284" i="16" s="1"/>
  <c r="BG284" i="16" s="1"/>
  <c r="BP284" i="16"/>
  <c r="BO284" i="16" s="1"/>
  <c r="AN324" i="16"/>
  <c r="BL324" i="16" s="1"/>
  <c r="BK324" i="16" s="1"/>
  <c r="BJ324" i="16" s="1"/>
  <c r="BI324" i="16" s="1"/>
  <c r="BP324" i="16"/>
  <c r="BO324" i="16" s="1"/>
  <c r="BW199" i="16"/>
  <c r="J201" i="16" s="1"/>
  <c r="BW299" i="16"/>
  <c r="BW236" i="16"/>
  <c r="BV236" i="16" s="1"/>
  <c r="U239" i="16" s="1"/>
  <c r="BW239" i="16"/>
  <c r="BW327" i="16"/>
  <c r="P329" i="16" s="1"/>
  <c r="DX329" i="16" s="1"/>
  <c r="E328" i="18" s="1"/>
  <c r="BW218" i="16"/>
  <c r="J219" i="16" s="1"/>
  <c r="BS308" i="16"/>
  <c r="BW319" i="16"/>
  <c r="J321" i="16" s="1"/>
  <c r="BS295" i="16"/>
  <c r="AJ208" i="16"/>
  <c r="AF208" i="16" s="1"/>
  <c r="BD208" i="16" s="1"/>
  <c r="BC208" i="16" s="1"/>
  <c r="BR307" i="16"/>
  <c r="BQ307" i="16" s="1"/>
  <c r="BW296" i="16"/>
  <c r="BW243" i="16"/>
  <c r="V245" i="16" s="1"/>
  <c r="BW323" i="16"/>
  <c r="V325" i="16" s="1"/>
  <c r="BR203" i="16"/>
  <c r="BQ203" i="16" s="1"/>
  <c r="BJ224" i="16"/>
  <c r="BI224" i="16" s="1"/>
  <c r="AN228" i="16"/>
  <c r="BQ246" i="16"/>
  <c r="BQ313" i="16"/>
  <c r="BW289" i="16"/>
  <c r="J291" i="16" s="1"/>
  <c r="BR319" i="16"/>
  <c r="BQ319" i="16" s="1"/>
  <c r="BW307" i="16"/>
  <c r="BV307" i="16" s="1"/>
  <c r="O309" i="16" s="1"/>
  <c r="DW309" i="16" s="1"/>
  <c r="D308" i="18" s="1"/>
  <c r="BO224" i="16"/>
  <c r="BN224" i="16" s="1"/>
  <c r="BW338" i="16"/>
  <c r="J339" i="16" s="1"/>
  <c r="BW316" i="16"/>
  <c r="V319" i="16" s="1"/>
  <c r="BW339" i="16"/>
  <c r="J341" i="16" s="1"/>
  <c r="BW266" i="16"/>
  <c r="V269" i="16" s="1"/>
  <c r="BW206" i="16"/>
  <c r="V209" i="16" s="1"/>
  <c r="BN333" i="16"/>
  <c r="BM333" i="16" s="1"/>
  <c r="BR329" i="16"/>
  <c r="BQ329" i="16" s="1"/>
  <c r="BL326" i="16"/>
  <c r="BK326" i="16" s="1"/>
  <c r="BJ326" i="16" s="1"/>
  <c r="BI326" i="16" s="1"/>
  <c r="BH314" i="16"/>
  <c r="BG314" i="16" s="1"/>
  <c r="BF314" i="16" s="1"/>
  <c r="BE314" i="16" s="1"/>
  <c r="AF336" i="16"/>
  <c r="BH336" i="16"/>
  <c r="BG336" i="16" s="1"/>
  <c r="BR259" i="16"/>
  <c r="BQ259" i="16" s="1"/>
  <c r="AJ244" i="16"/>
  <c r="AF244" i="16" s="1"/>
  <c r="BL244" i="16"/>
  <c r="BP265" i="16"/>
  <c r="BO265" i="16" s="1"/>
  <c r="AJ246" i="16"/>
  <c r="AF246" i="16" s="1"/>
  <c r="BL246" i="16"/>
  <c r="BK246" i="16" s="1"/>
  <c r="BJ246" i="16" s="1"/>
  <c r="BI246" i="16" s="1"/>
  <c r="BL258" i="16"/>
  <c r="BK258" i="16" s="1"/>
  <c r="BJ258" i="16" s="1"/>
  <c r="BI258" i="16" s="1"/>
  <c r="AN248" i="16"/>
  <c r="AJ248" i="16" s="1"/>
  <c r="BP248" i="16"/>
  <c r="BO248" i="16" s="1"/>
  <c r="BN248" i="16" s="1"/>
  <c r="BL263" i="16"/>
  <c r="BK263" i="16" s="1"/>
  <c r="BP225" i="16"/>
  <c r="BO225" i="16" s="1"/>
  <c r="AJ307" i="16"/>
  <c r="AF307" i="16" s="1"/>
  <c r="BL307" i="16"/>
  <c r="BK307" i="16" s="1"/>
  <c r="BJ307" i="16" s="1"/>
  <c r="BI307" i="16" s="1"/>
  <c r="BJ304" i="16"/>
  <c r="BI304" i="16" s="1"/>
  <c r="BT213" i="16"/>
  <c r="BS213" i="16" s="1"/>
  <c r="BR213" i="16" s="1"/>
  <c r="BQ213" i="16" s="1"/>
  <c r="AR213" i="16"/>
  <c r="BL269" i="16"/>
  <c r="BK269" i="16" s="1"/>
  <c r="BJ269" i="16" s="1"/>
  <c r="BW263" i="16"/>
  <c r="V265" i="16" s="1"/>
  <c r="W265" i="16"/>
  <c r="BP243" i="16"/>
  <c r="BO243" i="16" s="1"/>
  <c r="BN243" i="16" s="1"/>
  <c r="BM243" i="16" s="1"/>
  <c r="AN293" i="16"/>
  <c r="AJ293" i="16" s="1"/>
  <c r="AF293" i="16" s="1"/>
  <c r="BP293" i="16"/>
  <c r="BO293" i="16" s="1"/>
  <c r="BL273" i="16"/>
  <c r="BK273" i="16" s="1"/>
  <c r="BJ273" i="16" s="1"/>
  <c r="BT234" i="16"/>
  <c r="BS234" i="16" s="1"/>
  <c r="AN243" i="16"/>
  <c r="AR306" i="16"/>
  <c r="BT226" i="16"/>
  <c r="BS226" i="16" s="1"/>
  <c r="BH308" i="16"/>
  <c r="BG308" i="16" s="1"/>
  <c r="BT268" i="16"/>
  <c r="G269" i="16" s="1"/>
  <c r="AR268" i="16"/>
  <c r="AN268" i="16" s="1"/>
  <c r="BT340" i="16"/>
  <c r="W337" i="16" s="1"/>
  <c r="AR340" i="16"/>
  <c r="AN340" i="16" s="1"/>
  <c r="BL257" i="16"/>
  <c r="BK257" i="16" s="1"/>
  <c r="BT293" i="16"/>
  <c r="BS293" i="16" s="1"/>
  <c r="BR293" i="16" s="1"/>
  <c r="BL299" i="16"/>
  <c r="BK299" i="16" s="1"/>
  <c r="BL317" i="16"/>
  <c r="BK317" i="16" s="1"/>
  <c r="AR234" i="16"/>
  <c r="AN234" i="16" s="1"/>
  <c r="BP219" i="16"/>
  <c r="BO219" i="16" s="1"/>
  <c r="BT229" i="16"/>
  <c r="BS229" i="16" s="1"/>
  <c r="BP278" i="16"/>
  <c r="BO278" i="16" s="1"/>
  <c r="BN278" i="16" s="1"/>
  <c r="BM278" i="16" s="1"/>
  <c r="BP264" i="16"/>
  <c r="BO264" i="16" s="1"/>
  <c r="BW227" i="16"/>
  <c r="Q229" i="16"/>
  <c r="BW235" i="16"/>
  <c r="J235" i="16" s="1"/>
  <c r="BQ334" i="16"/>
  <c r="BS283" i="16"/>
  <c r="BR283" i="16" s="1"/>
  <c r="AN219" i="16"/>
  <c r="BW228" i="16"/>
  <c r="AR229" i="16"/>
  <c r="BT286" i="16"/>
  <c r="BS286" i="16" s="1"/>
  <c r="AR286" i="16"/>
  <c r="AN286" i="16" s="1"/>
  <c r="BW223" i="16"/>
  <c r="V225" i="16" s="1"/>
  <c r="BL278" i="16"/>
  <c r="BL254" i="16"/>
  <c r="BK254" i="16" s="1"/>
  <c r="BP326" i="16"/>
  <c r="BO326" i="16" s="1"/>
  <c r="BN326" i="16" s="1"/>
  <c r="BM326" i="16" s="1"/>
  <c r="BT233" i="16"/>
  <c r="BS233" i="16" s="1"/>
  <c r="BR233" i="16" s="1"/>
  <c r="BQ233" i="16" s="1"/>
  <c r="BP339" i="16"/>
  <c r="BO339" i="16" s="1"/>
  <c r="BT265" i="16"/>
  <c r="G265" i="16" s="1"/>
  <c r="BL259" i="16"/>
  <c r="BK259" i="16" s="1"/>
  <c r="BT206" i="16"/>
  <c r="BS206" i="16" s="1"/>
  <c r="AR206" i="16"/>
  <c r="AR207" i="16"/>
  <c r="BL294" i="16"/>
  <c r="BK294" i="16" s="1"/>
  <c r="BJ294" i="16" s="1"/>
  <c r="BI294" i="16" s="1"/>
  <c r="AJ294" i="16"/>
  <c r="BP327" i="16"/>
  <c r="BO327" i="16" s="1"/>
  <c r="BN327" i="16" s="1"/>
  <c r="BM327" i="16" s="1"/>
  <c r="AN339" i="16"/>
  <c r="BT238" i="16"/>
  <c r="G239" i="16" s="1"/>
  <c r="AR238" i="16"/>
  <c r="AJ326" i="16"/>
  <c r="AF326" i="16" s="1"/>
  <c r="BW273" i="16"/>
  <c r="BH224" i="16"/>
  <c r="BG224" i="16" s="1"/>
  <c r="BF224" i="16" s="1"/>
  <c r="AN255" i="16"/>
  <c r="BP255" i="16"/>
  <c r="BO255" i="16" s="1"/>
  <c r="BN255" i="16" s="1"/>
  <c r="BW328" i="16"/>
  <c r="BT267" i="16"/>
  <c r="BS267" i="16" s="1"/>
  <c r="BR267" i="16" s="1"/>
  <c r="BQ267" i="16" s="1"/>
  <c r="AR267" i="16"/>
  <c r="BT287" i="16"/>
  <c r="BS287" i="16" s="1"/>
  <c r="AR287" i="16"/>
  <c r="AN287" i="16" s="1"/>
  <c r="BW216" i="16"/>
  <c r="BT326" i="16"/>
  <c r="BS326" i="16" s="1"/>
  <c r="BR339" i="16"/>
  <c r="BQ339" i="16" s="1"/>
  <c r="BW305" i="16"/>
  <c r="BR323" i="16"/>
  <c r="BQ323" i="16" s="1"/>
  <c r="BP273" i="16"/>
  <c r="BO273" i="16" s="1"/>
  <c r="BN273" i="16" s="1"/>
  <c r="BM273" i="16" s="1"/>
  <c r="AJ273" i="16"/>
  <c r="AF273" i="16" s="1"/>
  <c r="AF224" i="16"/>
  <c r="BW308" i="16"/>
  <c r="AN225" i="16"/>
  <c r="AJ225" i="16" s="1"/>
  <c r="AF225" i="16" s="1"/>
  <c r="BP247" i="16"/>
  <c r="BO247" i="16" s="1"/>
  <c r="BN247" i="16" s="1"/>
  <c r="BM247" i="16" s="1"/>
  <c r="AN247" i="16"/>
  <c r="BM288" i="16"/>
  <c r="AJ317" i="16"/>
  <c r="AN276" i="16"/>
  <c r="BP276" i="16"/>
  <c r="BO276" i="16" s="1"/>
  <c r="BN276" i="16" s="1"/>
  <c r="BM276" i="16" s="1"/>
  <c r="AR226" i="16"/>
  <c r="AN226" i="16" s="1"/>
  <c r="BL308" i="16"/>
  <c r="BK308" i="16" s="1"/>
  <c r="AR279" i="16"/>
  <c r="BT279" i="16"/>
  <c r="BS279" i="16" s="1"/>
  <c r="BR279" i="16" s="1"/>
  <c r="BS285" i="16"/>
  <c r="BT318" i="16"/>
  <c r="G319" i="16" s="1"/>
  <c r="AR318" i="16"/>
  <c r="BQ314" i="16"/>
  <c r="BS255" i="16"/>
  <c r="AR209" i="16"/>
  <c r="AN209" i="16" s="1"/>
  <c r="BT209" i="16"/>
  <c r="BS209" i="16" s="1"/>
  <c r="BR209" i="16" s="1"/>
  <c r="BT253" i="16"/>
  <c r="BS253" i="16" s="1"/>
  <c r="AJ278" i="16"/>
  <c r="BQ244" i="16"/>
  <c r="AJ257" i="16"/>
  <c r="AR227" i="16"/>
  <c r="AN227" i="16" s="1"/>
  <c r="BT227" i="16"/>
  <c r="BS227" i="16" s="1"/>
  <c r="BR227" i="16" s="1"/>
  <c r="BQ227" i="16" s="1"/>
  <c r="BT235" i="16"/>
  <c r="G235" i="16" s="1"/>
  <c r="AJ283" i="16"/>
  <c r="BL283" i="16"/>
  <c r="BK283" i="16" s="1"/>
  <c r="BP283" i="16"/>
  <c r="BO283" i="16" s="1"/>
  <c r="BP329" i="16"/>
  <c r="BO329" i="16" s="1"/>
  <c r="BL215" i="16"/>
  <c r="BK215" i="16" s="1"/>
  <c r="BW285" i="16"/>
  <c r="J285" i="16" s="1"/>
  <c r="AR277" i="16"/>
  <c r="BS245" i="16"/>
  <c r="BQ219" i="16"/>
  <c r="AJ258" i="16"/>
  <c r="BS258" i="16"/>
  <c r="AR235" i="16"/>
  <c r="BW213" i="16"/>
  <c r="BW303" i="16"/>
  <c r="V305" i="16" s="1"/>
  <c r="BP296" i="16"/>
  <c r="BO296" i="16" s="1"/>
  <c r="BN296" i="16" s="1"/>
  <c r="BM296" i="16" s="1"/>
  <c r="AN296" i="16"/>
  <c r="BT223" i="16"/>
  <c r="BS223" i="16" s="1"/>
  <c r="AR223" i="16"/>
  <c r="AN223" i="16" s="1"/>
  <c r="BL223" i="16" s="1"/>
  <c r="BK223" i="16" s="1"/>
  <c r="BJ223" i="16" s="1"/>
  <c r="BI223" i="16" s="1"/>
  <c r="BW295" i="16"/>
  <c r="K295" i="16"/>
  <c r="BW288" i="16"/>
  <c r="BL208" i="16"/>
  <c r="BK208" i="16" s="1"/>
  <c r="BW294" i="16"/>
  <c r="BT309" i="16"/>
  <c r="BS309" i="16" s="1"/>
  <c r="BL314" i="16"/>
  <c r="BK314" i="16" s="1"/>
  <c r="BJ314" i="16" s="1"/>
  <c r="BI314" i="16" s="1"/>
  <c r="BT305" i="16"/>
  <c r="G305" i="16" s="1"/>
  <c r="BW325" i="16"/>
  <c r="BT256" i="16"/>
  <c r="BS256" i="16" s="1"/>
  <c r="AR256" i="16"/>
  <c r="AN256" i="16" s="1"/>
  <c r="AR218" i="16"/>
  <c r="BT218" i="16"/>
  <c r="G219" i="16" s="1"/>
  <c r="BQ336" i="16"/>
  <c r="BW234" i="16"/>
  <c r="BQ299" i="16"/>
  <c r="BR303" i="16"/>
  <c r="BQ303" i="16" s="1"/>
  <c r="BP236" i="16"/>
  <c r="BO236" i="16" s="1"/>
  <c r="BS288" i="16"/>
  <c r="BW278" i="16"/>
  <c r="AR309" i="16"/>
  <c r="AN309" i="16" s="1"/>
  <c r="BR239" i="16"/>
  <c r="BQ239" i="16" s="1"/>
  <c r="BP307" i="16"/>
  <c r="BO307" i="16" s="1"/>
  <c r="BN307" i="16" s="1"/>
  <c r="BM307" i="16" s="1"/>
  <c r="BW269" i="16"/>
  <c r="BW276" i="16"/>
  <c r="BW203" i="16"/>
  <c r="BV203" i="16" s="1"/>
  <c r="U205" i="16" s="1"/>
  <c r="BW314" i="16"/>
  <c r="P315" i="16" s="1"/>
  <c r="DX315" i="16" s="1"/>
  <c r="E314" i="18" s="1"/>
  <c r="AR233" i="16"/>
  <c r="AN233" i="16" s="1"/>
  <c r="AR305" i="16"/>
  <c r="BP305" i="16" s="1"/>
  <c r="BO305" i="16" s="1"/>
  <c r="BN305" i="16" s="1"/>
  <c r="BM305" i="16" s="1"/>
  <c r="BS325" i="16"/>
  <c r="BP313" i="16"/>
  <c r="BO313" i="16" s="1"/>
  <c r="BW225" i="16"/>
  <c r="K225" i="16"/>
  <c r="BW315" i="16"/>
  <c r="BV315" i="16" s="1"/>
  <c r="I315" i="16" s="1"/>
  <c r="BW244" i="16"/>
  <c r="BV244" i="16" s="1"/>
  <c r="O245" i="16" s="1"/>
  <c r="DW245" i="16" s="1"/>
  <c r="D244" i="18" s="1"/>
  <c r="AR316" i="16"/>
  <c r="AN316" i="16" s="1"/>
  <c r="BT316" i="16"/>
  <c r="BT275" i="16"/>
  <c r="G275" i="16" s="1"/>
  <c r="AR275" i="16"/>
  <c r="BT266" i="16"/>
  <c r="BS266" i="16" s="1"/>
  <c r="BR266" i="16" s="1"/>
  <c r="AR266" i="16"/>
  <c r="AN266" i="16" s="1"/>
  <c r="BT335" i="16"/>
  <c r="G335" i="16" s="1"/>
  <c r="AR335" i="16"/>
  <c r="BW268" i="16"/>
  <c r="BV268" i="16" s="1"/>
  <c r="I269" i="16" s="1"/>
  <c r="BT237" i="16"/>
  <c r="BS237" i="16" s="1"/>
  <c r="AR237" i="16"/>
  <c r="BW340" i="16"/>
  <c r="BV340" i="16" s="1"/>
  <c r="Y337" i="16" s="1"/>
  <c r="BL336" i="16"/>
  <c r="BK336" i="16" s="1"/>
  <c r="BW297" i="16"/>
  <c r="Q299" i="16"/>
  <c r="BD304" i="16"/>
  <c r="BC304" i="16" s="1"/>
  <c r="BB304" i="16" s="1"/>
  <c r="BA304" i="16" s="1"/>
  <c r="BW207" i="16"/>
  <c r="BW309" i="16"/>
  <c r="BW306" i="16"/>
  <c r="BW293" i="16"/>
  <c r="BW265" i="16"/>
  <c r="BT315" i="16"/>
  <c r="G315" i="16" s="1"/>
  <c r="BP244" i="16"/>
  <c r="BO244" i="16" s="1"/>
  <c r="BN244" i="16" s="1"/>
  <c r="BP274" i="16"/>
  <c r="BO274" i="16" s="1"/>
  <c r="AN274" i="16"/>
  <c r="BW257" i="16"/>
  <c r="BQ247" i="16"/>
  <c r="BR304" i="16"/>
  <c r="BQ304" i="16" s="1"/>
  <c r="BM295" i="16"/>
  <c r="BM317" i="16"/>
  <c r="BP269" i="16"/>
  <c r="BO269" i="16" s="1"/>
  <c r="BR276" i="16"/>
  <c r="BQ276" i="16" s="1"/>
  <c r="AN204" i="16"/>
  <c r="BP204" i="16"/>
  <c r="BO204" i="16" s="1"/>
  <c r="BW277" i="16"/>
  <c r="BP254" i="16"/>
  <c r="BO254" i="16" s="1"/>
  <c r="BL203" i="16"/>
  <c r="BK203" i="16" s="1"/>
  <c r="BP203" i="16"/>
  <c r="BO203" i="16" s="1"/>
  <c r="BN203" i="16" s="1"/>
  <c r="BW229" i="16"/>
  <c r="J231" i="16" s="1"/>
  <c r="BM216" i="16"/>
  <c r="BT205" i="16"/>
  <c r="G205" i="16" s="1"/>
  <c r="AJ239" i="16"/>
  <c r="BL239" i="16"/>
  <c r="BK239" i="16" s="1"/>
  <c r="BJ239" i="16" s="1"/>
  <c r="AN327" i="16"/>
  <c r="AJ327" i="16" s="1"/>
  <c r="BH327" i="16" s="1"/>
  <c r="BG327" i="16" s="1"/>
  <c r="BF327" i="16" s="1"/>
  <c r="BE327" i="16" s="1"/>
  <c r="AN289" i="16"/>
  <c r="AR315" i="16"/>
  <c r="BW214" i="16"/>
  <c r="BR216" i="16"/>
  <c r="BQ216" i="16" s="1"/>
  <c r="BL325" i="16"/>
  <c r="BK325" i="16" s="1"/>
  <c r="BJ325" i="16" s="1"/>
  <c r="BI325" i="16" s="1"/>
  <c r="BL329" i="16"/>
  <c r="BK329" i="16" s="1"/>
  <c r="AN313" i="16"/>
  <c r="AJ313" i="16" s="1"/>
  <c r="BN304" i="16"/>
  <c r="BM304" i="16" s="1"/>
  <c r="BW249" i="16"/>
  <c r="J251" i="16" s="1"/>
  <c r="BP214" i="16"/>
  <c r="BO214" i="16" s="1"/>
  <c r="AR253" i="16"/>
  <c r="BW197" i="16"/>
  <c r="P199" i="16" s="1"/>
  <c r="DX199" i="16" s="1"/>
  <c r="E198" i="18" s="1"/>
  <c r="BW194" i="16"/>
  <c r="P195" i="16" s="1"/>
  <c r="DX195" i="16" s="1"/>
  <c r="E194" i="18" s="1"/>
  <c r="BR197" i="16"/>
  <c r="BQ197" i="16" s="1"/>
  <c r="BW286" i="16"/>
  <c r="BT337" i="16"/>
  <c r="BS337" i="16" s="1"/>
  <c r="BR337" i="16" s="1"/>
  <c r="BQ337" i="16" s="1"/>
  <c r="AR337" i="16"/>
  <c r="BT207" i="16"/>
  <c r="BS207" i="16" s="1"/>
  <c r="BH203" i="16"/>
  <c r="BG203" i="16" s="1"/>
  <c r="BT306" i="16"/>
  <c r="BS306" i="16" s="1"/>
  <c r="BR306" i="16" s="1"/>
  <c r="BT298" i="16"/>
  <c r="G299" i="16" s="1"/>
  <c r="AR298" i="16"/>
  <c r="AF329" i="16"/>
  <c r="BH329" i="16"/>
  <c r="BG329" i="16" s="1"/>
  <c r="BF329" i="16" s="1"/>
  <c r="AJ323" i="16"/>
  <c r="AF323" i="16" s="1"/>
  <c r="BL323" i="16"/>
  <c r="BK323" i="16" s="1"/>
  <c r="BJ323" i="16" s="1"/>
  <c r="BT248" i="16"/>
  <c r="G249" i="16" s="1"/>
  <c r="BQ327" i="16"/>
  <c r="BP263" i="16"/>
  <c r="BO263" i="16" s="1"/>
  <c r="AJ263" i="16"/>
  <c r="AF263" i="16" s="1"/>
  <c r="BW283" i="16"/>
  <c r="V285" i="16" s="1"/>
  <c r="BW226" i="16"/>
  <c r="V229" i="16" s="1"/>
  <c r="W229" i="16"/>
  <c r="BT338" i="16"/>
  <c r="G339" i="16" s="1"/>
  <c r="AJ259" i="16"/>
  <c r="BP246" i="16"/>
  <c r="BO246" i="16" s="1"/>
  <c r="BN246" i="16" s="1"/>
  <c r="BM246" i="16" s="1"/>
  <c r="BT225" i="16"/>
  <c r="G225" i="16" s="1"/>
  <c r="BW238" i="16"/>
  <c r="J239" i="16" s="1"/>
  <c r="BW208" i="16"/>
  <c r="J209" i="16" s="1"/>
  <c r="BR294" i="16"/>
  <c r="BQ294" i="16" s="1"/>
  <c r="AF314" i="16"/>
  <c r="BD314" i="16" s="1"/>
  <c r="BC314" i="16" s="1"/>
  <c r="BB314" i="16" s="1"/>
  <c r="BA314" i="16" s="1"/>
  <c r="AN265" i="16"/>
  <c r="BW259" i="16"/>
  <c r="J261" i="16" s="1"/>
  <c r="BW224" i="16"/>
  <c r="P225" i="16" s="1"/>
  <c r="DX225" i="16" s="1"/>
  <c r="E224" i="18" s="1"/>
  <c r="BT328" i="16"/>
  <c r="G329" i="16" s="1"/>
  <c r="AR328" i="16"/>
  <c r="BW274" i="16"/>
  <c r="P275" i="16" s="1"/>
  <c r="DX275" i="16" s="1"/>
  <c r="E274" i="18" s="1"/>
  <c r="BW324" i="16"/>
  <c r="P325" i="16" s="1"/>
  <c r="DX325" i="16" s="1"/>
  <c r="E324" i="18" s="1"/>
  <c r="AN319" i="16"/>
  <c r="BP319" i="16"/>
  <c r="BO319" i="16" s="1"/>
  <c r="BN319" i="16" s="1"/>
  <c r="BT297" i="16"/>
  <c r="BS297" i="16" s="1"/>
  <c r="AR297" i="16"/>
  <c r="AN297" i="16" s="1"/>
  <c r="BW284" i="16"/>
  <c r="P285" i="16" s="1"/>
  <c r="DX285" i="16" s="1"/>
  <c r="E284" i="18" s="1"/>
  <c r="BW287" i="16"/>
  <c r="P289" i="16" s="1"/>
  <c r="DX289" i="16" s="1"/>
  <c r="E288" i="18" s="1"/>
  <c r="BP208" i="16"/>
  <c r="BO208" i="16" s="1"/>
  <c r="BN208" i="16" s="1"/>
  <c r="BW326" i="16"/>
  <c r="V329" i="16" s="1"/>
  <c r="BW233" i="16"/>
  <c r="V235" i="16" s="1"/>
  <c r="BP259" i="16"/>
  <c r="BO259" i="16" s="1"/>
  <c r="BP323" i="16"/>
  <c r="BO323" i="16" s="1"/>
  <c r="BR224" i="16"/>
  <c r="BQ224" i="16" s="1"/>
  <c r="AF308" i="16"/>
  <c r="BR324" i="16"/>
  <c r="BQ324" i="16" s="1"/>
  <c r="BW336" i="16"/>
  <c r="V339" i="16" s="1"/>
  <c r="AN236" i="16"/>
  <c r="AJ269" i="16"/>
  <c r="BM308" i="16"/>
  <c r="BT277" i="16"/>
  <c r="BS277" i="16" s="1"/>
  <c r="BH304" i="16"/>
  <c r="BG304" i="16" s="1"/>
  <c r="BW217" i="16"/>
  <c r="P219" i="16" s="1"/>
  <c r="DX219" i="16" s="1"/>
  <c r="E218" i="18" s="1"/>
  <c r="BW215" i="16"/>
  <c r="J215" i="16" s="1"/>
  <c r="BP285" i="16"/>
  <c r="BO285" i="16" s="1"/>
  <c r="BN285" i="16" s="1"/>
  <c r="AN285" i="16"/>
  <c r="BW318" i="16"/>
  <c r="J319" i="16" s="1"/>
  <c r="AJ254" i="16"/>
  <c r="BH254" i="16" s="1"/>
  <c r="BG254" i="16" s="1"/>
  <c r="BF254" i="16" s="1"/>
  <c r="BE254" i="16" s="1"/>
  <c r="AF203" i="16"/>
  <c r="BD203" i="16" s="1"/>
  <c r="BC203" i="16" s="1"/>
  <c r="BB203" i="16" s="1"/>
  <c r="BA203" i="16" s="1"/>
  <c r="BP314" i="16"/>
  <c r="BO314" i="16" s="1"/>
  <c r="AJ333" i="16"/>
  <c r="BL333" i="16"/>
  <c r="BK333" i="16" s="1"/>
  <c r="BW219" i="16"/>
  <c r="J221" i="16" s="1"/>
  <c r="BW253" i="16"/>
  <c r="V255" i="16" s="1"/>
  <c r="BM239" i="16"/>
  <c r="AR338" i="16"/>
  <c r="BQ289" i="16"/>
  <c r="BN336" i="16"/>
  <c r="BM336" i="16" s="1"/>
  <c r="AN264" i="16"/>
  <c r="BL264" i="16" s="1"/>
  <c r="BK264" i="16" s="1"/>
  <c r="BJ264" i="16" s="1"/>
  <c r="BI264" i="16" s="1"/>
  <c r="BW264" i="16"/>
  <c r="P265" i="16" s="1"/>
  <c r="DX265" i="16" s="1"/>
  <c r="E264" i="18" s="1"/>
  <c r="BL214" i="16"/>
  <c r="BK214" i="16" s="1"/>
  <c r="BJ214" i="16" s="1"/>
  <c r="AN334" i="16"/>
  <c r="BP334" i="16"/>
  <c r="BO334" i="16" s="1"/>
  <c r="BT249" i="16"/>
  <c r="BS249" i="16" s="1"/>
  <c r="BR249" i="16" s="1"/>
  <c r="AR249" i="16"/>
  <c r="AJ214" i="16"/>
  <c r="BP245" i="16"/>
  <c r="BO245" i="16" s="1"/>
  <c r="BP258" i="16"/>
  <c r="BO258" i="16" s="1"/>
  <c r="BN258" i="16" s="1"/>
  <c r="AR205" i="16"/>
  <c r="BH197" i="16"/>
  <c r="BG197" i="16" s="1"/>
  <c r="BF197" i="16" s="1"/>
  <c r="BE197" i="16" s="1"/>
  <c r="AF197" i="16"/>
  <c r="AN194" i="16"/>
  <c r="BP194" i="16"/>
  <c r="BO194" i="16" s="1"/>
  <c r="AN199" i="16"/>
  <c r="BP199" i="16"/>
  <c r="BO199" i="16" s="1"/>
  <c r="BN199" i="16" s="1"/>
  <c r="BM199" i="16" s="1"/>
  <c r="BT196" i="16"/>
  <c r="BS196" i="16" s="1"/>
  <c r="BT195" i="16"/>
  <c r="G195" i="16" s="1"/>
  <c r="AR195" i="16"/>
  <c r="BP193" i="16"/>
  <c r="BO193" i="16" s="1"/>
  <c r="BN193" i="16" s="1"/>
  <c r="AN193" i="16"/>
  <c r="BQ199" i="16"/>
  <c r="AR196" i="16"/>
  <c r="BT198" i="16"/>
  <c r="G199" i="16" s="1"/>
  <c r="BL197" i="16"/>
  <c r="BK197" i="16" s="1"/>
  <c r="BW196" i="16"/>
  <c r="V199" i="16" s="1"/>
  <c r="AR198" i="16"/>
  <c r="BW195" i="16"/>
  <c r="J195" i="16" s="1"/>
  <c r="BR193" i="16"/>
  <c r="BQ193" i="16" s="1"/>
  <c r="BP197" i="16"/>
  <c r="BO197" i="16" s="1"/>
  <c r="B272" i="16"/>
  <c r="B274" i="16" s="1"/>
  <c r="C270" i="16"/>
  <c r="A270" i="18" s="1"/>
  <c r="H270" i="18" s="1"/>
  <c r="I270" i="18" s="1"/>
  <c r="AZ83" i="16"/>
  <c r="AV83" i="16" s="1"/>
  <c r="CM201" i="16"/>
  <c r="CI201" i="16" s="1"/>
  <c r="DO201" i="16"/>
  <c r="O201" i="16" s="1"/>
  <c r="BT231" i="16"/>
  <c r="W231" i="16" s="1"/>
  <c r="AR231" i="16"/>
  <c r="AN231" i="16" s="1"/>
  <c r="BX311" i="16"/>
  <c r="AA311" i="16" s="1"/>
  <c r="BT211" i="16"/>
  <c r="W211" i="16" s="1"/>
  <c r="DO221" i="16"/>
  <c r="O221" i="16" s="1"/>
  <c r="AR291" i="16"/>
  <c r="AN291" i="16" s="1"/>
  <c r="BT291" i="16"/>
  <c r="W291" i="16" s="1"/>
  <c r="CU331" i="16"/>
  <c r="CU211" i="16"/>
  <c r="CQ211" i="16" s="1"/>
  <c r="CU311" i="16"/>
  <c r="CQ311" i="16" s="1"/>
  <c r="AZ251" i="16"/>
  <c r="AZ221" i="16"/>
  <c r="BX211" i="16"/>
  <c r="AA211" i="16" s="1"/>
  <c r="CQ281" i="16"/>
  <c r="DS281" i="16"/>
  <c r="S281" i="16" s="1"/>
  <c r="BX291" i="16"/>
  <c r="AA291" i="16" s="1"/>
  <c r="CU261" i="16"/>
  <c r="AZ321" i="16"/>
  <c r="CQ271" i="16"/>
  <c r="CM271" i="16" s="1"/>
  <c r="DS271" i="16"/>
  <c r="S271" i="16" s="1"/>
  <c r="CU251" i="16"/>
  <c r="CU321" i="16"/>
  <c r="AZ201" i="16"/>
  <c r="AV201" i="16" s="1"/>
  <c r="AR201" i="16" s="1"/>
  <c r="AZ301" i="16"/>
  <c r="AV301" i="16" s="1"/>
  <c r="AR211" i="16"/>
  <c r="AN211" i="16" s="1"/>
  <c r="AJ211" i="16" s="1"/>
  <c r="BX231" i="16"/>
  <c r="AA231" i="16" s="1"/>
  <c r="CM221" i="16"/>
  <c r="DS201" i="16"/>
  <c r="S201" i="16" s="1"/>
  <c r="CQ231" i="16"/>
  <c r="DS231" i="16"/>
  <c r="S231" i="16" s="1"/>
  <c r="CU301" i="16"/>
  <c r="CQ301" i="16" s="1"/>
  <c r="AZ281" i="16"/>
  <c r="AV281" i="16" s="1"/>
  <c r="AR281" i="16" s="1"/>
  <c r="AZ341" i="16"/>
  <c r="AV341" i="16" s="1"/>
  <c r="AR341" i="16" s="1"/>
  <c r="CU241" i="16"/>
  <c r="CQ241" i="16" s="1"/>
  <c r="AZ241" i="16"/>
  <c r="AV241" i="16" s="1"/>
  <c r="AZ331" i="16"/>
  <c r="AV331" i="16" s="1"/>
  <c r="AZ271" i="16"/>
  <c r="AV271" i="16" s="1"/>
  <c r="AZ261" i="16"/>
  <c r="CQ291" i="16"/>
  <c r="DS291" i="16"/>
  <c r="S291" i="16" s="1"/>
  <c r="AV311" i="16"/>
  <c r="DS221" i="16"/>
  <c r="S221" i="16" s="1"/>
  <c r="CQ341" i="16"/>
  <c r="DS341" i="16"/>
  <c r="S341" i="16" s="1"/>
  <c r="BS187" i="16"/>
  <c r="BR187" i="16" s="1"/>
  <c r="BQ187" i="16" s="1"/>
  <c r="Q189" i="16"/>
  <c r="AR187" i="16"/>
  <c r="AR183" i="16"/>
  <c r="AN183" i="16" s="1"/>
  <c r="BL183" i="16" s="1"/>
  <c r="BK183" i="16" s="1"/>
  <c r="BT185" i="16"/>
  <c r="BS185" i="16" s="1"/>
  <c r="AN189" i="16"/>
  <c r="AJ189" i="16" s="1"/>
  <c r="BW189" i="16"/>
  <c r="J191" i="16" s="1"/>
  <c r="BV183" i="16"/>
  <c r="U185" i="16" s="1"/>
  <c r="BV190" i="16"/>
  <c r="Y187" i="16" s="1"/>
  <c r="BW70" i="16"/>
  <c r="Z71" i="16" s="1"/>
  <c r="BL186" i="16"/>
  <c r="BK186" i="16" s="1"/>
  <c r="BT70" i="16"/>
  <c r="W71" i="16" s="1"/>
  <c r="DY71" i="16" s="1"/>
  <c r="F70" i="18" s="1"/>
  <c r="AR70" i="16"/>
  <c r="AN70" i="16" s="1"/>
  <c r="BV185" i="16"/>
  <c r="BU185" i="16" s="1"/>
  <c r="H185" i="16" s="1"/>
  <c r="BV184" i="16"/>
  <c r="O185" i="16" s="1"/>
  <c r="DW185" i="16" s="1"/>
  <c r="D184" i="18" s="1"/>
  <c r="BM188" i="16"/>
  <c r="BQ184" i="16"/>
  <c r="V189" i="16"/>
  <c r="BN190" i="16"/>
  <c r="BM190" i="16" s="1"/>
  <c r="AR191" i="16"/>
  <c r="BP191" i="16" s="1"/>
  <c r="BO191" i="16" s="1"/>
  <c r="BS190" i="16"/>
  <c r="V187" i="16" s="1"/>
  <c r="BW182" i="16"/>
  <c r="Z185" i="16" s="1"/>
  <c r="DO191" i="16"/>
  <c r="O191" i="16" s="1"/>
  <c r="CM191" i="16"/>
  <c r="CI191" i="16" s="1"/>
  <c r="DS191" i="16"/>
  <c r="S191" i="16" s="1"/>
  <c r="AJ190" i="16"/>
  <c r="BL190" i="16"/>
  <c r="BK190" i="16" s="1"/>
  <c r="BJ190" i="16" s="1"/>
  <c r="BI190" i="16" s="1"/>
  <c r="BP184" i="16"/>
  <c r="BO184" i="16" s="1"/>
  <c r="AN184" i="16"/>
  <c r="BT191" i="16"/>
  <c r="W191" i="16" s="1"/>
  <c r="AR182" i="16"/>
  <c r="BT182" i="16"/>
  <c r="BS182" i="16" s="1"/>
  <c r="BX191" i="16"/>
  <c r="AA191" i="16" s="1"/>
  <c r="BP185" i="16"/>
  <c r="BO185" i="16" s="1"/>
  <c r="BN185" i="16" s="1"/>
  <c r="BM185" i="16" s="1"/>
  <c r="AN185" i="16"/>
  <c r="AJ185" i="16" s="1"/>
  <c r="BN189" i="16"/>
  <c r="BM189" i="16" s="1"/>
  <c r="BU186" i="16"/>
  <c r="T189" i="16" s="1"/>
  <c r="BF188" i="16"/>
  <c r="BE188" i="16" s="1"/>
  <c r="BH186" i="16"/>
  <c r="BG186" i="16" s="1"/>
  <c r="J189" i="16"/>
  <c r="BV188" i="16"/>
  <c r="I189" i="16" s="1"/>
  <c r="BD188" i="16"/>
  <c r="BC188" i="16" s="1"/>
  <c r="BQ188" i="16"/>
  <c r="D189" i="16" s="1"/>
  <c r="E189" i="16"/>
  <c r="BI188" i="16"/>
  <c r="AF186" i="16"/>
  <c r="P189" i="16"/>
  <c r="BU187" i="16"/>
  <c r="BC522" i="5"/>
  <c r="GY273" i="5"/>
  <c r="BB527" i="5"/>
  <c r="GX274" i="5"/>
  <c r="CX527" i="5"/>
  <c r="IT274" i="5"/>
  <c r="BU528" i="5"/>
  <c r="HQ275" i="5"/>
  <c r="JU276" i="5"/>
  <c r="DY529" i="5"/>
  <c r="DL529" i="5"/>
  <c r="JH276" i="5"/>
  <c r="GP274" i="5"/>
  <c r="AT527" i="5"/>
  <c r="CZ528" i="5"/>
  <c r="IV275" i="5"/>
  <c r="CB528" i="5"/>
  <c r="HX275" i="5"/>
  <c r="DL521" i="5"/>
  <c r="JH272" i="5"/>
  <c r="GR275" i="5"/>
  <c r="AV528" i="5"/>
  <c r="CA529" i="5"/>
  <c r="HW276" i="5"/>
  <c r="FI276" i="5"/>
  <c r="I529" i="5"/>
  <c r="JM276" i="5"/>
  <c r="DQ529" i="5"/>
  <c r="CU522" i="5"/>
  <c r="IQ273" i="5"/>
  <c r="BG522" i="5"/>
  <c r="HC273" i="5"/>
  <c r="P529" i="5"/>
  <c r="FP276" i="5"/>
  <c r="DT529" i="5"/>
  <c r="JP276" i="5"/>
  <c r="DO521" i="5"/>
  <c r="JK272" i="5"/>
  <c r="CP522" i="5"/>
  <c r="IL273" i="5"/>
  <c r="BN527" i="5"/>
  <c r="HJ274" i="5"/>
  <c r="DF527" i="5"/>
  <c r="JB274" i="5"/>
  <c r="S522" i="5"/>
  <c r="FR273" i="5"/>
  <c r="H521" i="5"/>
  <c r="FH272" i="5"/>
  <c r="JT273" i="5"/>
  <c r="DX522" i="5"/>
  <c r="IC276" i="5"/>
  <c r="CG529" i="5"/>
  <c r="AQ522" i="5"/>
  <c r="GM273" i="5"/>
  <c r="CI522" i="5"/>
  <c r="IE273" i="5"/>
  <c r="CV529" i="5"/>
  <c r="IR276" i="5"/>
  <c r="U529" i="5"/>
  <c r="FT276" i="5"/>
  <c r="DD521" i="5"/>
  <c r="IZ272" i="5"/>
  <c r="AZ522" i="5"/>
  <c r="GV273" i="5"/>
  <c r="KB274" i="5"/>
  <c r="EF527" i="5"/>
  <c r="BH529" i="5"/>
  <c r="HD276" i="5"/>
  <c r="CX522" i="5"/>
  <c r="IT273" i="5"/>
  <c r="AL527" i="5"/>
  <c r="GH274" i="5"/>
  <c r="CS528" i="5"/>
  <c r="IO275" i="5"/>
  <c r="DP521" i="5"/>
  <c r="JL272" i="5"/>
  <c r="DW522" i="5"/>
  <c r="JS273" i="5"/>
  <c r="CI521" i="5"/>
  <c r="IE272" i="5"/>
  <c r="HY272" i="5"/>
  <c r="CC521" i="5"/>
  <c r="BK522" i="5"/>
  <c r="HG273" i="5"/>
  <c r="H529" i="5"/>
  <c r="FH276" i="5"/>
  <c r="DB527" i="5"/>
  <c r="IX274" i="5"/>
  <c r="CP527" i="5"/>
  <c r="IL274" i="5"/>
  <c r="EC528" i="5"/>
  <c r="JY275" i="5"/>
  <c r="CG528" i="5"/>
  <c r="IC275" i="5"/>
  <c r="HP272" i="5"/>
  <c r="BT521" i="5"/>
  <c r="IM274" i="5"/>
  <c r="CQ527" i="5"/>
  <c r="HQ276" i="5"/>
  <c r="BU529" i="5"/>
  <c r="DC522" i="5"/>
  <c r="IY273" i="5"/>
  <c r="T522" i="5"/>
  <c r="FS273" i="5"/>
  <c r="AJ529" i="5"/>
  <c r="GF276" i="5"/>
  <c r="AG528" i="5"/>
  <c r="GC275" i="5"/>
  <c r="DE527" i="5"/>
  <c r="JA274" i="5"/>
  <c r="CR521" i="5"/>
  <c r="IN272" i="5"/>
  <c r="CF529" i="5"/>
  <c r="IB276" i="5"/>
  <c r="AF529" i="5"/>
  <c r="GB276" i="5"/>
  <c r="EF528" i="5"/>
  <c r="KB275" i="5"/>
  <c r="W528" i="5"/>
  <c r="FU275" i="5"/>
  <c r="U521" i="5"/>
  <c r="FT272" i="5"/>
  <c r="BK529" i="5"/>
  <c r="HG276" i="5"/>
  <c r="CQ529" i="5"/>
  <c r="IM276" i="5"/>
  <c r="IX275" i="5"/>
  <c r="DB528" i="5"/>
  <c r="KD275" i="5"/>
  <c r="EH528" i="5"/>
  <c r="IO276" i="5"/>
  <c r="CS529" i="5"/>
  <c r="DD529" i="5"/>
  <c r="IZ276" i="5"/>
  <c r="IK276" i="5"/>
  <c r="CO529" i="5"/>
  <c r="JR274" i="5"/>
  <c r="DV527" i="5"/>
  <c r="K529" i="5"/>
  <c r="FK276" i="5"/>
  <c r="EE522" i="5"/>
  <c r="KA273" i="5"/>
  <c r="AB521" i="5"/>
  <c r="FY272" i="5"/>
  <c r="AX522" i="5"/>
  <c r="GT273" i="5"/>
  <c r="HY273" i="5"/>
  <c r="CC522" i="5"/>
  <c r="JQ272" i="5"/>
  <c r="DU521" i="5"/>
  <c r="AO527" i="5"/>
  <c r="GK274" i="5"/>
  <c r="BU527" i="5"/>
  <c r="HQ274" i="5"/>
  <c r="HS276" i="5"/>
  <c r="BW529" i="5"/>
  <c r="DH521" i="5"/>
  <c r="JD272" i="5"/>
  <c r="JS274" i="5"/>
  <c r="DW527" i="5"/>
  <c r="AJ522" i="5"/>
  <c r="GF273" i="5"/>
  <c r="HM276" i="5"/>
  <c r="BQ529" i="5"/>
  <c r="AT521" i="5"/>
  <c r="GP272" i="5"/>
  <c r="JT276" i="5"/>
  <c r="DX529" i="5"/>
  <c r="CM521" i="5"/>
  <c r="II272" i="5"/>
  <c r="CR528" i="5"/>
  <c r="IN275" i="5"/>
  <c r="AW521" i="5"/>
  <c r="GS272" i="5"/>
  <c r="DM527" i="5"/>
  <c r="JI274" i="5"/>
  <c r="JW276" i="5"/>
  <c r="EA529" i="5"/>
  <c r="KC273" i="5"/>
  <c r="EG522" i="5"/>
  <c r="JS275" i="5"/>
  <c r="DW528" i="5"/>
  <c r="KA275" i="5"/>
  <c r="EE528" i="5"/>
  <c r="GI274" i="5"/>
  <c r="AM527" i="5"/>
  <c r="KB273" i="5"/>
  <c r="EF522" i="5"/>
  <c r="FV272" i="5"/>
  <c r="Y521" i="5"/>
  <c r="FN272" i="5"/>
  <c r="N521" i="5"/>
  <c r="HD274" i="5"/>
  <c r="BH527" i="5"/>
  <c r="Z521" i="5"/>
  <c r="FW272" i="5"/>
  <c r="FI273" i="5"/>
  <c r="I522" i="5"/>
  <c r="JZ276" i="5"/>
  <c r="ED529" i="5"/>
  <c r="AY529" i="5"/>
  <c r="GU276" i="5"/>
  <c r="Z528" i="5"/>
  <c r="FW275" i="5"/>
  <c r="IV273" i="5"/>
  <c r="CZ522" i="5"/>
  <c r="DN521" i="5"/>
  <c r="JJ272" i="5"/>
  <c r="HU273" i="5"/>
  <c r="BY522" i="5"/>
  <c r="IG273" i="5"/>
  <c r="CK522" i="5"/>
  <c r="IH276" i="5"/>
  <c r="CL529" i="5"/>
  <c r="ID276" i="5"/>
  <c r="CH529" i="5"/>
  <c r="BM521" i="5"/>
  <c r="HI272" i="5"/>
  <c r="JE272" i="5"/>
  <c r="DI521" i="5"/>
  <c r="AS527" i="5"/>
  <c r="GO274" i="5"/>
  <c r="AM529" i="5"/>
  <c r="GI276" i="5"/>
  <c r="EE529" i="5"/>
  <c r="KA276" i="5"/>
  <c r="DK528" i="5"/>
  <c r="JG275" i="5"/>
  <c r="DC528" i="5"/>
  <c r="IY275" i="5"/>
  <c r="Z527" i="5"/>
  <c r="FW274" i="5"/>
  <c r="GJ273" i="5"/>
  <c r="AN522" i="5"/>
  <c r="HP273" i="5"/>
  <c r="BT522" i="5"/>
  <c r="GL272" i="5"/>
  <c r="AP521" i="5"/>
  <c r="HN272" i="5"/>
  <c r="BR521" i="5"/>
  <c r="HB275" i="5"/>
  <c r="BF528" i="5"/>
  <c r="ID275" i="5"/>
  <c r="CH528" i="5"/>
  <c r="GV274" i="5"/>
  <c r="AZ527" i="5"/>
  <c r="IV274" i="5"/>
  <c r="CZ527" i="5"/>
  <c r="CU521" i="5"/>
  <c r="IQ272" i="5"/>
  <c r="BH528" i="5"/>
  <c r="HD275" i="5"/>
  <c r="EC522" i="5"/>
  <c r="JY273" i="5"/>
  <c r="JU273" i="5"/>
  <c r="DY522" i="5"/>
  <c r="IX276" i="5"/>
  <c r="DB529" i="5"/>
  <c r="GC272" i="5"/>
  <c r="AG521" i="5"/>
  <c r="AH522" i="5"/>
  <c r="GD273" i="5"/>
  <c r="DS527" i="5"/>
  <c r="JO274" i="5"/>
  <c r="GF274" i="5"/>
  <c r="AJ527" i="5"/>
  <c r="AY521" i="5"/>
  <c r="GU272" i="5"/>
  <c r="KD276" i="5"/>
  <c r="EH529" i="5"/>
  <c r="J522" i="5"/>
  <c r="FJ273" i="5"/>
  <c r="HV276" i="5"/>
  <c r="BZ529" i="5"/>
  <c r="JY272" i="5"/>
  <c r="EC521" i="5"/>
  <c r="Z529" i="5"/>
  <c r="FW276" i="5"/>
  <c r="HG274" i="5"/>
  <c r="BK527" i="5"/>
  <c r="HU272" i="5"/>
  <c r="BY521" i="5"/>
  <c r="EC529" i="5"/>
  <c r="JY276" i="5"/>
  <c r="FP274" i="5"/>
  <c r="P527" i="5"/>
  <c r="H528" i="5"/>
  <c r="FH275" i="5"/>
  <c r="HB276" i="5"/>
  <c r="BF529" i="5"/>
  <c r="AI529" i="5"/>
  <c r="GE276" i="5"/>
  <c r="FG274" i="5"/>
  <c r="G527" i="5"/>
  <c r="GX272" i="5"/>
  <c r="BB521" i="5"/>
  <c r="IJ274" i="5"/>
  <c r="CN527" i="5"/>
  <c r="GA272" i="5"/>
  <c r="AE521" i="5"/>
  <c r="JE273" i="5"/>
  <c r="DI522" i="5"/>
  <c r="JI273" i="5"/>
  <c r="DM522" i="5"/>
  <c r="IL276" i="5"/>
  <c r="CP529" i="5"/>
  <c r="JF276" i="5"/>
  <c r="DJ529" i="5"/>
  <c r="HM272" i="5"/>
  <c r="BQ521" i="5"/>
  <c r="DF522" i="5"/>
  <c r="JB273" i="5"/>
  <c r="JW275" i="5"/>
  <c r="EA528" i="5"/>
  <c r="HS275" i="5"/>
  <c r="BW528" i="5"/>
  <c r="II274" i="5"/>
  <c r="CM527" i="5"/>
  <c r="FJ272" i="5"/>
  <c r="J521" i="5"/>
  <c r="IP272" i="5"/>
  <c r="CT521" i="5"/>
  <c r="GL275" i="5"/>
  <c r="AP528" i="5"/>
  <c r="GX275" i="5"/>
  <c r="BB528" i="5"/>
  <c r="GR274" i="5"/>
  <c r="AV527" i="5"/>
  <c r="HP274" i="5"/>
  <c r="BT527" i="5"/>
  <c r="DG521" i="5"/>
  <c r="JC272" i="5"/>
  <c r="I527" i="5"/>
  <c r="FI274" i="5"/>
  <c r="KA274" i="5"/>
  <c r="EE527" i="5"/>
  <c r="HR275" i="5"/>
  <c r="BV528" i="5"/>
  <c r="FX274" i="5"/>
  <c r="AA527" i="5"/>
  <c r="AW522" i="5"/>
  <c r="GS273" i="5"/>
  <c r="IS273" i="5"/>
  <c r="CW522" i="5"/>
  <c r="IT276" i="5"/>
  <c r="CX529" i="5"/>
  <c r="GK272" i="5"/>
  <c r="AO521" i="5"/>
  <c r="N522" i="5"/>
  <c r="FN273" i="5"/>
  <c r="BC529" i="5"/>
  <c r="GY276" i="5"/>
  <c r="AR522" i="5"/>
  <c r="GN273" i="5"/>
  <c r="FZ275" i="5"/>
  <c r="AC528" i="5"/>
  <c r="CA521" i="5"/>
  <c r="HW272" i="5"/>
  <c r="AA528" i="5"/>
  <c r="FX275" i="5"/>
  <c r="BJ527" i="5"/>
  <c r="HF274" i="5"/>
  <c r="GB273" i="5"/>
  <c r="AF522" i="5"/>
  <c r="GK276" i="5"/>
  <c r="AO529" i="5"/>
  <c r="FM272" i="5"/>
  <c r="M521" i="5"/>
  <c r="Y522" i="5"/>
  <c r="FV273" i="5"/>
  <c r="T529" i="5"/>
  <c r="FS276" i="5"/>
  <c r="AV521" i="5"/>
  <c r="GR272" i="5"/>
  <c r="IW276" i="5"/>
  <c r="DA529" i="5"/>
  <c r="BG521" i="5"/>
  <c r="HC272" i="5"/>
  <c r="P528" i="5"/>
  <c r="FP275" i="5"/>
  <c r="GO273" i="5"/>
  <c r="AS522" i="5"/>
  <c r="CG527" i="5"/>
  <c r="IC274" i="5"/>
  <c r="FT274" i="5"/>
  <c r="U527" i="5"/>
  <c r="GW273" i="5"/>
  <c r="BA522" i="5"/>
  <c r="JI272" i="5"/>
  <c r="DM521" i="5"/>
  <c r="DJ522" i="5"/>
  <c r="JF273" i="5"/>
  <c r="GI275" i="5"/>
  <c r="AM528" i="5"/>
  <c r="JH273" i="5"/>
  <c r="DL522" i="5"/>
  <c r="GR273" i="5"/>
  <c r="AV522" i="5"/>
  <c r="GH272" i="5"/>
  <c r="AL521" i="5"/>
  <c r="JJ275" i="5"/>
  <c r="DN528" i="5"/>
  <c r="HH274" i="5"/>
  <c r="BL527" i="5"/>
  <c r="IK273" i="5"/>
  <c r="CO522" i="5"/>
  <c r="W521" i="5"/>
  <c r="FU272" i="5"/>
  <c r="HD273" i="5"/>
  <c r="BH522" i="5"/>
  <c r="DS521" i="5"/>
  <c r="JO272" i="5"/>
  <c r="BE529" i="5"/>
  <c r="HA276" i="5"/>
  <c r="KD273" i="5"/>
  <c r="EH522" i="5"/>
  <c r="HO275" i="5"/>
  <c r="BS528" i="5"/>
  <c r="AU521" i="5"/>
  <c r="GQ272" i="5"/>
  <c r="DY527" i="5"/>
  <c r="JU274" i="5"/>
  <c r="CE529" i="5"/>
  <c r="IA276" i="5"/>
  <c r="BL521" i="5"/>
  <c r="HH272" i="5"/>
  <c r="IJ273" i="5"/>
  <c r="CN522" i="5"/>
  <c r="GC276" i="5"/>
  <c r="AG529" i="5"/>
  <c r="DH529" i="5"/>
  <c r="JD276" i="5"/>
  <c r="BO521" i="5"/>
  <c r="HK272" i="5"/>
  <c r="DC521" i="5"/>
  <c r="IY272" i="5"/>
  <c r="HF275" i="5"/>
  <c r="BJ528" i="5"/>
  <c r="ED527" i="5"/>
  <c r="JZ274" i="5"/>
  <c r="AK521" i="5"/>
  <c r="GG272" i="5"/>
  <c r="CK527" i="5"/>
  <c r="IG274" i="5"/>
  <c r="M527" i="5"/>
  <c r="FM274" i="5"/>
  <c r="BF522" i="5"/>
  <c r="HB273" i="5"/>
  <c r="FG276" i="5"/>
  <c r="G529" i="5"/>
  <c r="FO275" i="5"/>
  <c r="O528" i="5"/>
  <c r="HG275" i="5"/>
  <c r="BK528" i="5"/>
  <c r="HS274" i="5"/>
  <c r="BW527" i="5"/>
  <c r="GU274" i="5"/>
  <c r="AY527" i="5"/>
  <c r="HH273" i="5"/>
  <c r="BL522" i="5"/>
  <c r="IN273" i="5"/>
  <c r="CR522" i="5"/>
  <c r="HR272" i="5"/>
  <c r="BV521" i="5"/>
  <c r="HZ272" i="5"/>
  <c r="CD521" i="5"/>
  <c r="IB274" i="5"/>
  <c r="CF527" i="5"/>
  <c r="JP274" i="5"/>
  <c r="DT527" i="5"/>
  <c r="DK521" i="5"/>
  <c r="JG272" i="5"/>
  <c r="AZ528" i="5"/>
  <c r="GV275" i="5"/>
  <c r="HQ273" i="5"/>
  <c r="BU522" i="5"/>
  <c r="HJ276" i="5"/>
  <c r="BN529" i="5"/>
  <c r="AK527" i="5"/>
  <c r="GG274" i="5"/>
  <c r="FS275" i="5"/>
  <c r="T528" i="5"/>
  <c r="IE274" i="5"/>
  <c r="CI527" i="5"/>
  <c r="FV275" i="5"/>
  <c r="Y528" i="5"/>
  <c r="BP528" i="5"/>
  <c r="HL275" i="5"/>
  <c r="HI273" i="5"/>
  <c r="BM522" i="5"/>
  <c r="FU273" i="5"/>
  <c r="W522" i="5"/>
  <c r="AT529" i="5"/>
  <c r="GP276" i="5"/>
  <c r="FR276" i="5"/>
  <c r="S529" i="5"/>
  <c r="FQ272" i="5"/>
  <c r="Q521" i="5"/>
  <c r="BQ527" i="5"/>
  <c r="HM274" i="5"/>
  <c r="GW274" i="5"/>
  <c r="BA527" i="5"/>
  <c r="IU275" i="5"/>
  <c r="CY528" i="5"/>
  <c r="GQ275" i="5"/>
  <c r="AU528" i="5"/>
  <c r="HW274" i="5"/>
  <c r="CA527" i="5"/>
  <c r="HO274" i="5"/>
  <c r="BS527" i="5"/>
  <c r="FP273" i="5"/>
  <c r="P522" i="5"/>
  <c r="FZ272" i="5"/>
  <c r="AC521" i="5"/>
  <c r="JV272" i="5"/>
  <c r="DZ521" i="5"/>
  <c r="IN274" i="5"/>
  <c r="CR527" i="5"/>
  <c r="GJ274" i="5"/>
  <c r="AN527" i="5"/>
  <c r="O521" i="5"/>
  <c r="FO272" i="5"/>
  <c r="DL528" i="5"/>
  <c r="JH275" i="5"/>
  <c r="JB272" i="5"/>
  <c r="DF521" i="5"/>
  <c r="JQ273" i="5"/>
  <c r="DU522" i="5"/>
  <c r="GT276" i="5"/>
  <c r="AX529" i="5"/>
  <c r="BN522" i="5"/>
  <c r="HJ273" i="5"/>
  <c r="FG275" i="5"/>
  <c r="G528" i="5"/>
  <c r="CP521" i="5"/>
  <c r="IL272" i="5"/>
  <c r="DD528" i="5"/>
  <c r="IZ275" i="5"/>
  <c r="FS274" i="5"/>
  <c r="T527" i="5"/>
  <c r="IH272" i="5"/>
  <c r="CL521" i="5"/>
  <c r="BX528" i="5"/>
  <c r="HT275" i="5"/>
  <c r="IO273" i="5"/>
  <c r="CS522" i="5"/>
  <c r="AL529" i="5"/>
  <c r="GH276" i="5"/>
  <c r="CS527" i="5"/>
  <c r="IO274" i="5"/>
  <c r="BG529" i="5"/>
  <c r="HC276" i="5"/>
  <c r="JB275" i="5"/>
  <c r="DF528" i="5"/>
  <c r="JX274" i="5"/>
  <c r="EB527" i="5"/>
  <c r="AJ528" i="5"/>
  <c r="GF275" i="5"/>
  <c r="AS528" i="5"/>
  <c r="GO275" i="5"/>
  <c r="DI527" i="5"/>
  <c r="JE274" i="5"/>
  <c r="AF521" i="5"/>
  <c r="GB272" i="5"/>
  <c r="AX527" i="5"/>
  <c r="GT274" i="5"/>
  <c r="I528" i="5"/>
  <c r="FI275" i="5"/>
  <c r="CB521" i="5"/>
  <c r="HX272" i="5"/>
  <c r="DR522" i="5"/>
  <c r="JN273" i="5"/>
  <c r="BX521" i="5"/>
  <c r="HT272" i="5"/>
  <c r="HE276" i="5"/>
  <c r="BI529" i="5"/>
  <c r="BS522" i="5"/>
  <c r="HO273" i="5"/>
  <c r="DG522" i="5"/>
  <c r="JC273" i="5"/>
  <c r="AZ529" i="5"/>
  <c r="GV276" i="5"/>
  <c r="AN528" i="5"/>
  <c r="GJ275" i="5"/>
  <c r="AI522" i="5"/>
  <c r="GE273" i="5"/>
  <c r="BS521" i="5"/>
  <c r="HO272" i="5"/>
  <c r="BV527" i="5"/>
  <c r="HR274" i="5"/>
  <c r="IK272" i="5"/>
  <c r="CO521" i="5"/>
  <c r="GJ272" i="5"/>
  <c r="AN521" i="5"/>
  <c r="AR521" i="5"/>
  <c r="GN272" i="5"/>
  <c r="BJ522" i="5"/>
  <c r="HF273" i="5"/>
  <c r="IS276" i="5"/>
  <c r="CW529" i="5"/>
  <c r="CE522" i="5"/>
  <c r="IA273" i="5"/>
  <c r="GE274" i="5"/>
  <c r="AI527" i="5"/>
  <c r="CM522" i="5"/>
  <c r="II273" i="5"/>
  <c r="IC272" i="5"/>
  <c r="CG521" i="5"/>
  <c r="BR522" i="5"/>
  <c r="HN273" i="5"/>
  <c r="AB528" i="5"/>
  <c r="FY275" i="5"/>
  <c r="AN529" i="5"/>
  <c r="GJ276" i="5"/>
  <c r="GO272" i="5"/>
  <c r="AS521" i="5"/>
  <c r="GO276" i="5"/>
  <c r="AS529" i="5"/>
  <c r="DS522" i="5"/>
  <c r="JO273" i="5"/>
  <c r="HT276" i="5"/>
  <c r="BX529" i="5"/>
  <c r="IF276" i="5"/>
  <c r="CJ529" i="5"/>
  <c r="DP528" i="5"/>
  <c r="JL275" i="5"/>
  <c r="EH527" i="5"/>
  <c r="KD274" i="5"/>
  <c r="AU522" i="5"/>
  <c r="GQ273" i="5"/>
  <c r="U528" i="5"/>
  <c r="FT275" i="5"/>
  <c r="BR527" i="5"/>
  <c r="HN274" i="5"/>
  <c r="BH521" i="5"/>
  <c r="HD272" i="5"/>
  <c r="JT272" i="5"/>
  <c r="DX521" i="5"/>
  <c r="DA528" i="5"/>
  <c r="IW275" i="5"/>
  <c r="DU527" i="5"/>
  <c r="JQ274" i="5"/>
  <c r="AC522" i="5"/>
  <c r="FZ273" i="5"/>
  <c r="GW276" i="5"/>
  <c r="BA529" i="5"/>
  <c r="IT275" i="5"/>
  <c r="CX528" i="5"/>
  <c r="BT529" i="5"/>
  <c r="HP276" i="5"/>
  <c r="HX273" i="5"/>
  <c r="CB522" i="5"/>
  <c r="FU276" i="5"/>
  <c r="W529" i="5"/>
  <c r="K522" i="5"/>
  <c r="FK273" i="5"/>
  <c r="IU273" i="5"/>
  <c r="CY522" i="5"/>
  <c r="DN522" i="5"/>
  <c r="JJ273" i="5"/>
  <c r="HY276" i="5"/>
  <c r="CC529" i="5"/>
  <c r="G522" i="5"/>
  <c r="FG273" i="5"/>
  <c r="CB529" i="5"/>
  <c r="HX276" i="5"/>
  <c r="JZ275" i="5"/>
  <c r="ED528" i="5"/>
  <c r="AR529" i="5"/>
  <c r="GN276" i="5"/>
  <c r="AK528" i="5"/>
  <c r="GG275" i="5"/>
  <c r="JN275" i="5"/>
  <c r="DR528" i="5"/>
  <c r="JF275" i="5"/>
  <c r="DJ528" i="5"/>
  <c r="CO527" i="5"/>
  <c r="IK274" i="5"/>
  <c r="FY276" i="5"/>
  <c r="AB529" i="5"/>
  <c r="GS276" i="5"/>
  <c r="AW529" i="5"/>
  <c r="FJ275" i="5"/>
  <c r="J528" i="5"/>
  <c r="BO522" i="5"/>
  <c r="HK273" i="5"/>
  <c r="BW522" i="5"/>
  <c r="HS273" i="5"/>
  <c r="CZ529" i="5"/>
  <c r="IV276" i="5"/>
  <c r="CJ528" i="5"/>
  <c r="IF275" i="5"/>
  <c r="AH527" i="5"/>
  <c r="GD274" i="5"/>
  <c r="JQ276" i="5"/>
  <c r="DU529" i="5"/>
  <c r="CL527" i="5"/>
  <c r="IH274" i="5"/>
  <c r="DI528" i="5"/>
  <c r="JE275" i="5"/>
  <c r="Q528" i="5"/>
  <c r="FQ275" i="5"/>
  <c r="CF521" i="5"/>
  <c r="IB272" i="5"/>
  <c r="JA276" i="5"/>
  <c r="DE529" i="5"/>
  <c r="HI276" i="5"/>
  <c r="BM529" i="5"/>
  <c r="JR275" i="5"/>
  <c r="DV528" i="5"/>
  <c r="Z522" i="5"/>
  <c r="FW273" i="5"/>
  <c r="CQ522" i="5"/>
  <c r="IM273" i="5"/>
  <c r="EF529" i="5"/>
  <c r="KB276" i="5"/>
  <c r="IN276" i="5"/>
  <c r="CR529" i="5"/>
  <c r="BT528" i="5"/>
  <c r="HP275" i="5"/>
  <c r="DY528" i="5"/>
  <c r="JU275" i="5"/>
  <c r="AM522" i="5"/>
  <c r="GI273" i="5"/>
  <c r="BL529" i="5"/>
  <c r="HH276" i="5"/>
  <c r="CJ521" i="5"/>
  <c r="IF272" i="5"/>
  <c r="DR527" i="5"/>
  <c r="JN274" i="5"/>
  <c r="JE276" i="5"/>
  <c r="DI529" i="5"/>
  <c r="N527" i="5"/>
  <c r="FN274" i="5"/>
  <c r="JI275" i="5"/>
  <c r="DM528" i="5"/>
  <c r="BY529" i="5"/>
  <c r="HU276" i="5"/>
  <c r="BC521" i="5"/>
  <c r="GY272" i="5"/>
  <c r="DN527" i="5"/>
  <c r="JJ274" i="5"/>
  <c r="Y527" i="5"/>
  <c r="FV274" i="5"/>
  <c r="DQ528" i="5"/>
  <c r="JM275" i="5"/>
  <c r="BY528" i="5"/>
  <c r="HU275" i="5"/>
  <c r="DB522" i="5"/>
  <c r="IX273" i="5"/>
  <c r="AJ521" i="5"/>
  <c r="GF272" i="5"/>
  <c r="EB521" i="5"/>
  <c r="JX272" i="5"/>
  <c r="FO274" i="5"/>
  <c r="O527" i="5"/>
  <c r="FM276" i="5"/>
  <c r="M529" i="5"/>
  <c r="GG276" i="5"/>
  <c r="AK529" i="5"/>
  <c r="AY522" i="5"/>
  <c r="GU273" i="5"/>
  <c r="EA522" i="5"/>
  <c r="JW273" i="5"/>
  <c r="EB529" i="5"/>
  <c r="JX276" i="5"/>
  <c r="AM521" i="5"/>
  <c r="GI272" i="5"/>
  <c r="IK275" i="5"/>
  <c r="CO528" i="5"/>
  <c r="CN521" i="5"/>
  <c r="IJ272" i="5"/>
  <c r="IG276" i="5"/>
  <c r="CK529" i="5"/>
  <c r="DK522" i="5"/>
  <c r="JG273" i="5"/>
  <c r="JL276" i="5"/>
  <c r="DP529" i="5"/>
  <c r="BF527" i="5"/>
  <c r="HB274" i="5"/>
  <c r="FZ274" i="5"/>
  <c r="AC527" i="5"/>
  <c r="BQ528" i="5"/>
  <c r="HM275" i="5"/>
  <c r="BA528" i="5"/>
  <c r="GW275" i="5"/>
  <c r="EF521" i="5"/>
  <c r="KB272" i="5"/>
  <c r="FL272" i="5"/>
  <c r="L521" i="5"/>
  <c r="AE529" i="5"/>
  <c r="GA276" i="5"/>
  <c r="P521" i="5"/>
  <c r="FP272" i="5"/>
  <c r="S527" i="5"/>
  <c r="FR274" i="5"/>
  <c r="JM272" i="5"/>
  <c r="DQ521" i="5"/>
  <c r="ID273" i="5"/>
  <c r="CH522" i="5"/>
  <c r="JL273" i="5"/>
  <c r="DP522" i="5"/>
  <c r="FR275" i="5"/>
  <c r="S528" i="5"/>
  <c r="BY527" i="5"/>
  <c r="HU274" i="5"/>
  <c r="AU529" i="5"/>
  <c r="GQ276" i="5"/>
  <c r="IF273" i="5"/>
  <c r="CJ522" i="5"/>
  <c r="EE521" i="5"/>
  <c r="KA272" i="5"/>
  <c r="IO272" i="5"/>
  <c r="CS521" i="5"/>
  <c r="ED522" i="5"/>
  <c r="JZ273" i="5"/>
  <c r="IV272" i="5"/>
  <c r="CZ521" i="5"/>
  <c r="JV275" i="5"/>
  <c r="DZ528" i="5"/>
  <c r="HV275" i="5"/>
  <c r="BZ528" i="5"/>
  <c r="DO522" i="5"/>
  <c r="JK273" i="5"/>
  <c r="T521" i="5"/>
  <c r="FS272" i="5"/>
  <c r="AP527" i="5"/>
  <c r="GL274" i="5"/>
  <c r="GX273" i="5"/>
  <c r="BB522" i="5"/>
  <c r="CD527" i="5"/>
  <c r="HZ274" i="5"/>
  <c r="AL522" i="5"/>
  <c r="GH273" i="5"/>
  <c r="BP521" i="5"/>
  <c r="HL272" i="5"/>
  <c r="AA529" i="5"/>
  <c r="FX276" i="5"/>
  <c r="KC276" i="5"/>
  <c r="EG529" i="5"/>
  <c r="CC528" i="5"/>
  <c r="HY275" i="5"/>
  <c r="CV521" i="5"/>
  <c r="IR272" i="5"/>
  <c r="CW528" i="5"/>
  <c r="IS275" i="5"/>
  <c r="BI528" i="5"/>
  <c r="HE275" i="5"/>
  <c r="DJ527" i="5"/>
  <c r="JF274" i="5"/>
  <c r="DM529" i="5"/>
  <c r="JI276" i="5"/>
  <c r="BD529" i="5"/>
  <c r="GZ276" i="5"/>
  <c r="BM528" i="5"/>
  <c r="HI275" i="5"/>
  <c r="CY521" i="5"/>
  <c r="IU272" i="5"/>
  <c r="DV522" i="5"/>
  <c r="JR273" i="5"/>
  <c r="JS276" i="5"/>
  <c r="DW529" i="5"/>
  <c r="L528" i="5"/>
  <c r="FL275" i="5"/>
  <c r="DE528" i="5"/>
  <c r="JA275" i="5"/>
  <c r="J527" i="5"/>
  <c r="FJ274" i="5"/>
  <c r="AZ521" i="5"/>
  <c r="GV272" i="5"/>
  <c r="O522" i="5"/>
  <c r="FO273" i="5"/>
  <c r="CH527" i="5"/>
  <c r="ID274" i="5"/>
  <c r="HV274" i="5"/>
  <c r="BZ527" i="5"/>
  <c r="AO528" i="5"/>
  <c r="GK275" i="5"/>
  <c r="CK528" i="5"/>
  <c r="IG275" i="5"/>
  <c r="DG529" i="5"/>
  <c r="JC276" i="5"/>
  <c r="AA521" i="5"/>
  <c r="FX272" i="5"/>
  <c r="BD521" i="5"/>
  <c r="GZ272" i="5"/>
  <c r="FQ276" i="5"/>
  <c r="Q529" i="5"/>
  <c r="CA522" i="5"/>
  <c r="HW273" i="5"/>
  <c r="EG528" i="5"/>
  <c r="KC275" i="5"/>
  <c r="AV529" i="5"/>
  <c r="GR276" i="5"/>
  <c r="CT527" i="5"/>
  <c r="IP274" i="5"/>
  <c r="BE528" i="5"/>
  <c r="HA275" i="5"/>
  <c r="M528" i="5"/>
  <c r="FM275" i="5"/>
  <c r="HA274" i="5"/>
  <c r="BE527" i="5"/>
  <c r="BI527" i="5"/>
  <c r="HE274" i="5"/>
  <c r="DZ527" i="5"/>
  <c r="JV274" i="5"/>
  <c r="AW528" i="5"/>
  <c r="GS275" i="5"/>
  <c r="Q527" i="5"/>
  <c r="FQ274" i="5"/>
  <c r="FH273" i="5"/>
  <c r="H522" i="5"/>
  <c r="W527" i="5"/>
  <c r="FU274" i="5"/>
  <c r="AG527" i="5"/>
  <c r="GC274" i="5"/>
  <c r="GQ274" i="5"/>
  <c r="AU527" i="5"/>
  <c r="IZ273" i="5"/>
  <c r="DD522" i="5"/>
  <c r="JP273" i="5"/>
  <c r="DT522" i="5"/>
  <c r="AI521" i="5"/>
  <c r="GE272" i="5"/>
  <c r="JD273" i="5"/>
  <c r="DH522" i="5"/>
  <c r="HL274" i="5"/>
  <c r="BP527" i="5"/>
  <c r="HF276" i="5"/>
  <c r="BJ529" i="5"/>
  <c r="FI272" i="5"/>
  <c r="I521" i="5"/>
  <c r="BS529" i="5"/>
  <c r="HO276" i="5"/>
  <c r="IE275" i="5"/>
  <c r="CI528" i="5"/>
  <c r="JO275" i="5"/>
  <c r="DS528" i="5"/>
  <c r="HK274" i="5"/>
  <c r="BO527" i="5"/>
  <c r="GZ273" i="5"/>
  <c r="BD522" i="5"/>
  <c r="HF272" i="5"/>
  <c r="BJ521" i="5"/>
  <c r="FR272" i="5"/>
  <c r="S521" i="5"/>
  <c r="JT274" i="5"/>
  <c r="DX527" i="5"/>
  <c r="GZ274" i="5"/>
  <c r="BD527" i="5"/>
  <c r="DT528" i="5"/>
  <c r="JP275" i="5"/>
  <c r="HM273" i="5"/>
  <c r="BQ522" i="5"/>
  <c r="O529" i="5"/>
  <c r="FO276" i="5"/>
  <c r="IM275" i="5"/>
  <c r="CQ528" i="5"/>
  <c r="JG274" i="5"/>
  <c r="DK527" i="5"/>
  <c r="HV272" i="5"/>
  <c r="BZ521" i="5"/>
  <c r="HZ275" i="5"/>
  <c r="CD528" i="5"/>
  <c r="JA273" i="5"/>
  <c r="DE522" i="5"/>
  <c r="IC273" i="5"/>
  <c r="CG522" i="5"/>
  <c r="JN276" i="5"/>
  <c r="DR529" i="5"/>
  <c r="HZ276" i="5"/>
  <c r="CD529" i="5"/>
  <c r="HQ272" i="5"/>
  <c r="BU521" i="5"/>
  <c r="DO529" i="5"/>
  <c r="JK276" i="5"/>
  <c r="JK275" i="5"/>
  <c r="DO528" i="5"/>
  <c r="JC275" i="5"/>
  <c r="DG528" i="5"/>
  <c r="GM274" i="5"/>
  <c r="AQ527" i="5"/>
  <c r="GY274" i="5"/>
  <c r="BC527" i="5"/>
  <c r="JX273" i="5"/>
  <c r="EB522" i="5"/>
  <c r="JN272" i="5"/>
  <c r="DR521" i="5"/>
  <c r="HJ272" i="5"/>
  <c r="BN521" i="5"/>
  <c r="IP275" i="5"/>
  <c r="CT528" i="5"/>
  <c r="DD527" i="5"/>
  <c r="IZ274" i="5"/>
  <c r="HG272" i="5"/>
  <c r="BK521" i="5"/>
  <c r="CN528" i="5"/>
  <c r="IJ275" i="5"/>
  <c r="II275" i="5"/>
  <c r="CM528" i="5"/>
  <c r="HA273" i="5"/>
  <c r="BE522" i="5"/>
  <c r="JU272" i="5"/>
  <c r="DY521" i="5"/>
  <c r="EC527" i="5"/>
  <c r="JY274" i="5"/>
  <c r="JG276" i="5"/>
  <c r="DK529" i="5"/>
  <c r="HN275" i="5"/>
  <c r="BR528" i="5"/>
  <c r="FH274" i="5"/>
  <c r="H527" i="5"/>
  <c r="GZ275" i="5"/>
  <c r="BD528" i="5"/>
  <c r="CF528" i="5"/>
  <c r="IB275" i="5"/>
  <c r="IG272" i="5"/>
  <c r="CK521" i="5"/>
  <c r="GD275" i="5"/>
  <c r="AH528" i="5"/>
  <c r="GK273" i="5"/>
  <c r="AO522" i="5"/>
  <c r="GD276" i="5"/>
  <c r="AH529" i="5"/>
  <c r="BO529" i="5"/>
  <c r="HK276" i="5"/>
  <c r="GA274" i="5"/>
  <c r="AE527" i="5"/>
  <c r="HJ275" i="5"/>
  <c r="BN528" i="5"/>
  <c r="FG272" i="5"/>
  <c r="G521" i="5"/>
  <c r="HI274" i="5"/>
  <c r="BM527" i="5"/>
  <c r="IA274" i="5"/>
  <c r="CE527" i="5"/>
  <c r="BL528" i="5"/>
  <c r="HH275" i="5"/>
  <c r="FY273" i="5"/>
  <c r="AB522" i="5"/>
  <c r="GW272" i="5"/>
  <c r="BA521" i="5"/>
  <c r="GE275" i="5"/>
  <c r="AI528" i="5"/>
  <c r="IB273" i="5"/>
  <c r="CF522" i="5"/>
  <c r="DW521" i="5"/>
  <c r="JS272" i="5"/>
  <c r="JM273" i="5"/>
  <c r="DQ522" i="5"/>
  <c r="JR276" i="5"/>
  <c r="DV529" i="5"/>
  <c r="DN529" i="5"/>
  <c r="JJ276" i="5"/>
  <c r="KC272" i="5"/>
  <c r="EG521" i="5"/>
  <c r="BZ522" i="5"/>
  <c r="HV273" i="5"/>
  <c r="CY529" i="5"/>
  <c r="IU276" i="5"/>
  <c r="IA275" i="5"/>
  <c r="CE528" i="5"/>
  <c r="HW275" i="5"/>
  <c r="CA528" i="5"/>
  <c r="IY274" i="5"/>
  <c r="DC527" i="5"/>
  <c r="FL273" i="5"/>
  <c r="L522" i="5"/>
  <c r="IT272" i="5"/>
  <c r="CX521" i="5"/>
  <c r="FL274" i="5"/>
  <c r="L527" i="5"/>
  <c r="HT274" i="5"/>
  <c r="BX527" i="5"/>
  <c r="CQ521" i="5"/>
  <c r="IM272" i="5"/>
  <c r="DX528" i="5"/>
  <c r="JT275" i="5"/>
  <c r="HN276" i="5"/>
  <c r="BR529" i="5"/>
  <c r="AT522" i="5"/>
  <c r="GP273" i="5"/>
  <c r="GU275" i="5"/>
  <c r="AY528" i="5"/>
  <c r="JF272" i="5"/>
  <c r="DJ521" i="5"/>
  <c r="GH275" i="5"/>
  <c r="AL528" i="5"/>
  <c r="CE521" i="5"/>
  <c r="IA272" i="5"/>
  <c r="FM273" i="5"/>
  <c r="M522" i="5"/>
  <c r="IW273" i="5"/>
  <c r="DA522" i="5"/>
  <c r="AC529" i="5"/>
  <c r="FZ276" i="5"/>
  <c r="CT529" i="5"/>
  <c r="IP276" i="5"/>
  <c r="DQ527" i="5"/>
  <c r="JM274" i="5"/>
  <c r="CT522" i="5"/>
  <c r="IP273" i="5"/>
  <c r="JV273" i="5"/>
  <c r="DZ522" i="5"/>
  <c r="CI529" i="5"/>
  <c r="IE276" i="5"/>
  <c r="GP275" i="5"/>
  <c r="AT528" i="5"/>
  <c r="L529" i="5"/>
  <c r="FL276" i="5"/>
  <c r="EA521" i="5"/>
  <c r="JW272" i="5"/>
  <c r="DA527" i="5"/>
  <c r="IW274" i="5"/>
  <c r="IR273" i="5"/>
  <c r="CV522" i="5"/>
  <c r="JR272" i="5"/>
  <c r="DV521" i="5"/>
  <c r="JA272" i="5"/>
  <c r="DE521" i="5"/>
  <c r="CC527" i="5"/>
  <c r="HY274" i="5"/>
  <c r="HR273" i="5"/>
  <c r="BV522" i="5"/>
  <c r="DS529" i="5"/>
  <c r="JO276" i="5"/>
  <c r="DT521" i="5"/>
  <c r="JP272" i="5"/>
  <c r="FX273" i="5"/>
  <c r="AA522" i="5"/>
  <c r="AQ521" i="5"/>
  <c r="GM272" i="5"/>
  <c r="AF528" i="5"/>
  <c r="GB275" i="5"/>
  <c r="JV276" i="5"/>
  <c r="DZ529" i="5"/>
  <c r="CD522" i="5"/>
  <c r="HZ273" i="5"/>
  <c r="JC274" i="5"/>
  <c r="DG527" i="5"/>
  <c r="GT272" i="5"/>
  <c r="AX521" i="5"/>
  <c r="GX276" i="5"/>
  <c r="BB529" i="5"/>
  <c r="AB527" i="5"/>
  <c r="FY274" i="5"/>
  <c r="DC529" i="5"/>
  <c r="IY276" i="5"/>
  <c r="FK275" i="5"/>
  <c r="K528" i="5"/>
  <c r="FT273" i="5"/>
  <c r="U522" i="5"/>
  <c r="HB272" i="5"/>
  <c r="BF521" i="5"/>
  <c r="GT275" i="5"/>
  <c r="AX528" i="5"/>
  <c r="GB274" i="5"/>
  <c r="AF527" i="5"/>
  <c r="FN275" i="5"/>
  <c r="N528" i="5"/>
  <c r="IF274" i="5"/>
  <c r="CJ527" i="5"/>
  <c r="HR276" i="5"/>
  <c r="BV529" i="5"/>
  <c r="DH528" i="5"/>
  <c r="JD275" i="5"/>
  <c r="HE272" i="5"/>
  <c r="BI521" i="5"/>
  <c r="AW527" i="5"/>
  <c r="GS274" i="5"/>
  <c r="CN529" i="5"/>
  <c r="IJ276" i="5"/>
  <c r="CM529" i="5"/>
  <c r="II276" i="5"/>
  <c r="AE522" i="5"/>
  <c r="GA273" i="5"/>
  <c r="CW521" i="5"/>
  <c r="IS272" i="5"/>
  <c r="CU529" i="5"/>
  <c r="IQ276" i="5"/>
  <c r="IL275" i="5"/>
  <c r="CP528" i="5"/>
  <c r="BP529" i="5"/>
  <c r="HL276" i="5"/>
  <c r="FJ276" i="5"/>
  <c r="J529" i="5"/>
  <c r="HS272" i="5"/>
  <c r="BW521" i="5"/>
  <c r="EG527" i="5"/>
  <c r="KC274" i="5"/>
  <c r="CL522" i="5"/>
  <c r="IH273" i="5"/>
  <c r="AP522" i="5"/>
  <c r="GL273" i="5"/>
  <c r="CU528" i="5"/>
  <c r="IQ275" i="5"/>
  <c r="HC275" i="5"/>
  <c r="BG528" i="5"/>
  <c r="HC274" i="5"/>
  <c r="BG527" i="5"/>
  <c r="FK274" i="5"/>
  <c r="K527" i="5"/>
  <c r="HL273" i="5"/>
  <c r="BP522" i="5"/>
  <c r="IX272" i="5"/>
  <c r="DB521" i="5"/>
  <c r="ID272" i="5"/>
  <c r="CH521" i="5"/>
  <c r="IH275" i="5"/>
  <c r="CL528" i="5"/>
  <c r="JH274" i="5"/>
  <c r="DL527" i="5"/>
  <c r="JL274" i="5"/>
  <c r="DP527" i="5"/>
  <c r="CV528" i="5"/>
  <c r="IR275" i="5"/>
  <c r="GC273" i="5"/>
  <c r="AG522" i="5"/>
  <c r="FV276" i="5"/>
  <c r="Y529" i="5"/>
  <c r="HA272" i="5"/>
  <c r="BE521" i="5"/>
  <c r="AE528" i="5"/>
  <c r="GA275" i="5"/>
  <c r="JK274" i="5"/>
  <c r="DO527" i="5"/>
  <c r="HX274" i="5"/>
  <c r="CB527" i="5"/>
  <c r="HE273" i="5"/>
  <c r="BI522" i="5"/>
  <c r="Q522" i="5"/>
  <c r="FQ273" i="5"/>
  <c r="GL276" i="5"/>
  <c r="AP529" i="5"/>
  <c r="FN276" i="5"/>
  <c r="N529" i="5"/>
  <c r="CW527" i="5"/>
  <c r="IS274" i="5"/>
  <c r="AQ529" i="5"/>
  <c r="GM276" i="5"/>
  <c r="HK275" i="5"/>
  <c r="BO528" i="5"/>
  <c r="GM275" i="5"/>
  <c r="AQ528" i="5"/>
  <c r="IU274" i="5"/>
  <c r="CY527" i="5"/>
  <c r="JW274" i="5"/>
  <c r="EA527" i="5"/>
  <c r="JZ272" i="5"/>
  <c r="ED521" i="5"/>
  <c r="KD272" i="5"/>
  <c r="EH521" i="5"/>
  <c r="IR274" i="5"/>
  <c r="CV527" i="5"/>
  <c r="GN274" i="5"/>
  <c r="AR527" i="5"/>
  <c r="K521" i="5"/>
  <c r="FK272" i="5"/>
  <c r="EB528" i="5"/>
  <c r="JX275" i="5"/>
  <c r="IW272" i="5"/>
  <c r="DA521" i="5"/>
  <c r="JD274" i="5"/>
  <c r="DH527" i="5"/>
  <c r="JB276" i="5"/>
  <c r="DF529" i="5"/>
  <c r="GY275" i="5"/>
  <c r="BC528" i="5"/>
  <c r="IQ274" i="5"/>
  <c r="CU527" i="5"/>
  <c r="GD272" i="5"/>
  <c r="AH521" i="5"/>
  <c r="AR528" i="5"/>
  <c r="GN275" i="5"/>
  <c r="GG273" i="5"/>
  <c r="AK522" i="5"/>
  <c r="JQ275" i="5"/>
  <c r="DU528" i="5"/>
  <c r="HT273" i="5"/>
  <c r="BX522" i="5"/>
  <c r="F41" i="3"/>
  <c r="F40" i="3"/>
  <c r="BV333" i="16" l="1"/>
  <c r="U335" i="16" s="1"/>
  <c r="AJ217" i="16"/>
  <c r="AF217" i="16" s="1"/>
  <c r="BL284" i="16"/>
  <c r="BK284" i="16" s="1"/>
  <c r="BJ284" i="16" s="1"/>
  <c r="BI284" i="16" s="1"/>
  <c r="AF295" i="16"/>
  <c r="BL295" i="16"/>
  <c r="BK295" i="16" s="1"/>
  <c r="BJ295" i="16" s="1"/>
  <c r="BV199" i="16"/>
  <c r="I201" i="16" s="1"/>
  <c r="BV245" i="16"/>
  <c r="I245" i="16" s="1"/>
  <c r="AF284" i="16"/>
  <c r="BD284" i="16" s="1"/>
  <c r="BC284" i="16" s="1"/>
  <c r="B122" i="25"/>
  <c r="B73" i="25"/>
  <c r="BV298" i="16"/>
  <c r="I299" i="16" s="1"/>
  <c r="BV193" i="16"/>
  <c r="BN299" i="16"/>
  <c r="BM299" i="16" s="1"/>
  <c r="BM294" i="16"/>
  <c r="AJ324" i="16"/>
  <c r="AF324" i="16" s="1"/>
  <c r="BD324" i="16" s="1"/>
  <c r="BC324" i="16" s="1"/>
  <c r="BB324" i="16" s="1"/>
  <c r="BA324" i="16" s="1"/>
  <c r="BV304" i="16"/>
  <c r="O305" i="16" s="1"/>
  <c r="DW305" i="16" s="1"/>
  <c r="D304" i="18" s="1"/>
  <c r="BV319" i="16"/>
  <c r="BU319" i="16" s="1"/>
  <c r="H321" i="16" s="1"/>
  <c r="AJ216" i="16"/>
  <c r="BH216" i="16" s="1"/>
  <c r="BG216" i="16" s="1"/>
  <c r="BV317" i="16"/>
  <c r="O319" i="16" s="1"/>
  <c r="DW319" i="16" s="1"/>
  <c r="D318" i="18" s="1"/>
  <c r="BH288" i="16"/>
  <c r="BG288" i="16" s="1"/>
  <c r="BF288" i="16" s="1"/>
  <c r="BE288" i="16" s="1"/>
  <c r="BV205" i="16"/>
  <c r="I205" i="16" s="1"/>
  <c r="BV275" i="16"/>
  <c r="I275" i="16" s="1"/>
  <c r="BL288" i="16"/>
  <c r="BK288" i="16" s="1"/>
  <c r="BV335" i="16"/>
  <c r="I335" i="16" s="1"/>
  <c r="BV223" i="16"/>
  <c r="U225" i="16" s="1"/>
  <c r="BV254" i="16"/>
  <c r="O255" i="16" s="1"/>
  <c r="DW255" i="16" s="1"/>
  <c r="D254" i="18" s="1"/>
  <c r="BJ303" i="16"/>
  <c r="BI303" i="16" s="1"/>
  <c r="BN324" i="16"/>
  <c r="BM324" i="16" s="1"/>
  <c r="BV334" i="16"/>
  <c r="O335" i="16" s="1"/>
  <c r="DW335" i="16" s="1"/>
  <c r="D334" i="18" s="1"/>
  <c r="BH303" i="16"/>
  <c r="BG303" i="16" s="1"/>
  <c r="BF303" i="16" s="1"/>
  <c r="BM325" i="16"/>
  <c r="BV303" i="16"/>
  <c r="U305" i="16" s="1"/>
  <c r="BV323" i="16"/>
  <c r="U325" i="16" s="1"/>
  <c r="BV263" i="16"/>
  <c r="U265" i="16" s="1"/>
  <c r="BV256" i="16"/>
  <c r="U259" i="16" s="1"/>
  <c r="BV255" i="16"/>
  <c r="I255" i="16" s="1"/>
  <c r="BV246" i="16"/>
  <c r="U249" i="16" s="1"/>
  <c r="BN284" i="16"/>
  <c r="BM284" i="16" s="1"/>
  <c r="BQ293" i="16"/>
  <c r="BV194" i="16"/>
  <c r="O195" i="16" s="1"/>
  <c r="DW195" i="16" s="1"/>
  <c r="D194" i="18" s="1"/>
  <c r="V239" i="16"/>
  <c r="BV258" i="16"/>
  <c r="BV197" i="16"/>
  <c r="O199" i="16" s="1"/>
  <c r="DW199" i="16" s="1"/>
  <c r="D198" i="18" s="1"/>
  <c r="BV206" i="16"/>
  <c r="U209" i="16" s="1"/>
  <c r="BV248" i="16"/>
  <c r="I249" i="16" s="1"/>
  <c r="BV266" i="16"/>
  <c r="U269" i="16" s="1"/>
  <c r="BH299" i="16"/>
  <c r="BG299" i="16" s="1"/>
  <c r="BV337" i="16"/>
  <c r="O339" i="16" s="1"/>
  <c r="DW339" i="16" s="1"/>
  <c r="D338" i="18" s="1"/>
  <c r="BR215" i="16"/>
  <c r="E215" i="16" s="1"/>
  <c r="BV329" i="16"/>
  <c r="I331" i="16" s="1"/>
  <c r="BR228" i="16"/>
  <c r="E229" i="16" s="1"/>
  <c r="BV247" i="16"/>
  <c r="O249" i="16" s="1"/>
  <c r="DW249" i="16" s="1"/>
  <c r="D248" i="18" s="1"/>
  <c r="BV198" i="16"/>
  <c r="I199" i="16" s="1"/>
  <c r="BV279" i="16"/>
  <c r="I281" i="16" s="1"/>
  <c r="BV218" i="16"/>
  <c r="I219" i="16" s="1"/>
  <c r="BU236" i="16"/>
  <c r="T239" i="16" s="1"/>
  <c r="BN215" i="16"/>
  <c r="BM215" i="16" s="1"/>
  <c r="BV267" i="16"/>
  <c r="BU267" i="16" s="1"/>
  <c r="BV237" i="16"/>
  <c r="O239" i="16" s="1"/>
  <c r="DW239" i="16" s="1"/>
  <c r="D238" i="18" s="1"/>
  <c r="BV316" i="16"/>
  <c r="U319" i="16" s="1"/>
  <c r="BV235" i="16"/>
  <c r="I235" i="16" s="1"/>
  <c r="BH215" i="16"/>
  <c r="BG215" i="16" s="1"/>
  <c r="BH208" i="16"/>
  <c r="BG208" i="16" s="1"/>
  <c r="BF208" i="16" s="1"/>
  <c r="BE208" i="16" s="1"/>
  <c r="BI295" i="16"/>
  <c r="BR206" i="16"/>
  <c r="BQ206" i="16" s="1"/>
  <c r="BJ299" i="16"/>
  <c r="BI299" i="16" s="1"/>
  <c r="BF203" i="16"/>
  <c r="BE203" i="16" s="1"/>
  <c r="BN329" i="16"/>
  <c r="BM329" i="16" s="1"/>
  <c r="BR278" i="16"/>
  <c r="E279" i="16" s="1"/>
  <c r="BV327" i="16"/>
  <c r="O329" i="16" s="1"/>
  <c r="DW329" i="16" s="1"/>
  <c r="D328" i="18" s="1"/>
  <c r="AF245" i="16"/>
  <c r="BD245" i="16" s="1"/>
  <c r="BC245" i="16" s="1"/>
  <c r="AF325" i="16"/>
  <c r="BD325" i="16" s="1"/>
  <c r="BC325" i="16" s="1"/>
  <c r="BV209" i="16"/>
  <c r="I211" i="16" s="1"/>
  <c r="BV243" i="16"/>
  <c r="U245" i="16" s="1"/>
  <c r="BU307" i="16"/>
  <c r="P309" i="16"/>
  <c r="DX309" i="16" s="1"/>
  <c r="E308" i="18" s="1"/>
  <c r="BV204" i="16"/>
  <c r="O205" i="16" s="1"/>
  <c r="DW205" i="16" s="1"/>
  <c r="D204" i="18" s="1"/>
  <c r="BV313" i="16"/>
  <c r="U315" i="16" s="1"/>
  <c r="BR208" i="16"/>
  <c r="BQ266" i="16"/>
  <c r="BI214" i="16"/>
  <c r="BF245" i="16"/>
  <c r="BE245" i="16" s="1"/>
  <c r="BS338" i="16"/>
  <c r="F339" i="16" s="1"/>
  <c r="BN204" i="16"/>
  <c r="BM204" i="16" s="1"/>
  <c r="BN274" i="16"/>
  <c r="BM274" i="16" s="1"/>
  <c r="BN236" i="16"/>
  <c r="BM236" i="16" s="1"/>
  <c r="BS316" i="16"/>
  <c r="BR316" i="16" s="1"/>
  <c r="BQ316" i="16" s="1"/>
  <c r="BR256" i="16"/>
  <c r="BQ256" i="16" s="1"/>
  <c r="BE224" i="16"/>
  <c r="BS268" i="16"/>
  <c r="F269" i="16" s="1"/>
  <c r="BR297" i="16"/>
  <c r="BQ297" i="16" s="1"/>
  <c r="BR326" i="16"/>
  <c r="BQ326" i="16" s="1"/>
  <c r="BU333" i="16"/>
  <c r="T335" i="16" s="1"/>
  <c r="DY335" i="16" s="1"/>
  <c r="F334" i="18" s="1"/>
  <c r="V299" i="16"/>
  <c r="BV296" i="16"/>
  <c r="F295" i="16"/>
  <c r="BR295" i="16"/>
  <c r="J301" i="16"/>
  <c r="BV299" i="16"/>
  <c r="BS198" i="16"/>
  <c r="F199" i="16" s="1"/>
  <c r="BS195" i="16"/>
  <c r="F195" i="16" s="1"/>
  <c r="BR196" i="16"/>
  <c r="BQ196" i="16" s="1"/>
  <c r="BN194" i="16"/>
  <c r="BM194" i="16" s="1"/>
  <c r="BN323" i="16"/>
  <c r="BM323" i="16" s="1"/>
  <c r="BS328" i="16"/>
  <c r="F329" i="16" s="1"/>
  <c r="BN263" i="16"/>
  <c r="BM263" i="16" s="1"/>
  <c r="BM203" i="16"/>
  <c r="BJ208" i="16"/>
  <c r="BI208" i="16" s="1"/>
  <c r="BJ283" i="16"/>
  <c r="BI283" i="16" s="1"/>
  <c r="AJ209" i="16"/>
  <c r="AF209" i="16" s="1"/>
  <c r="BS318" i="16"/>
  <c r="F319" i="16" s="1"/>
  <c r="BS238" i="16"/>
  <c r="F239" i="16" s="1"/>
  <c r="BJ254" i="16"/>
  <c r="BI254" i="16" s="1"/>
  <c r="BR229" i="16"/>
  <c r="BQ229" i="16" s="1"/>
  <c r="BM248" i="16"/>
  <c r="BF336" i="16"/>
  <c r="BE336" i="16" s="1"/>
  <c r="BV339" i="16"/>
  <c r="BV338" i="16"/>
  <c r="BV289" i="16"/>
  <c r="J241" i="16"/>
  <c r="BV239" i="16"/>
  <c r="BN314" i="16"/>
  <c r="BM314" i="16" s="1"/>
  <c r="BN313" i="16"/>
  <c r="BM313" i="16" s="1"/>
  <c r="AJ228" i="16"/>
  <c r="AF228" i="16" s="1"/>
  <c r="BL228" i="16"/>
  <c r="F309" i="16"/>
  <c r="BR308" i="16"/>
  <c r="BM224" i="16"/>
  <c r="BJ333" i="16"/>
  <c r="BI333" i="16" s="1"/>
  <c r="AJ296" i="16"/>
  <c r="AF296" i="16" s="1"/>
  <c r="BD296" i="16" s="1"/>
  <c r="BC296" i="16" s="1"/>
  <c r="BS248" i="16"/>
  <c r="F249" i="16" s="1"/>
  <c r="BI323" i="16"/>
  <c r="BR207" i="16"/>
  <c r="BQ207" i="16" s="1"/>
  <c r="BI239" i="16"/>
  <c r="BJ203" i="16"/>
  <c r="BI203" i="16" s="1"/>
  <c r="BN269" i="16"/>
  <c r="BM269" i="16" s="1"/>
  <c r="BS315" i="16"/>
  <c r="F315" i="16" s="1"/>
  <c r="BM255" i="16"/>
  <c r="BS265" i="16"/>
  <c r="F265" i="16" s="1"/>
  <c r="BK278" i="16"/>
  <c r="BJ278" i="16" s="1"/>
  <c r="AJ286" i="16"/>
  <c r="AF286" i="16" s="1"/>
  <c r="BD263" i="16"/>
  <c r="BC263" i="16" s="1"/>
  <c r="AJ287" i="16"/>
  <c r="BL287" i="16"/>
  <c r="BK287" i="16" s="1"/>
  <c r="BN265" i="16"/>
  <c r="BM265" i="16" s="1"/>
  <c r="BD225" i="16"/>
  <c r="BC225" i="16" s="1"/>
  <c r="BN264" i="16"/>
  <c r="BM264" i="16" s="1"/>
  <c r="BR226" i="16"/>
  <c r="BQ226" i="16" s="1"/>
  <c r="BR234" i="16"/>
  <c r="BQ234" i="16" s="1"/>
  <c r="BN293" i="16"/>
  <c r="BM293" i="16" s="1"/>
  <c r="BL226" i="16"/>
  <c r="BK226" i="16" s="1"/>
  <c r="BJ226" i="16" s="1"/>
  <c r="BI226" i="16" s="1"/>
  <c r="BL340" i="16"/>
  <c r="BK340" i="16" s="1"/>
  <c r="BL233" i="16"/>
  <c r="BK233" i="16" s="1"/>
  <c r="BJ233" i="16" s="1"/>
  <c r="BI233" i="16" s="1"/>
  <c r="BR223" i="16"/>
  <c r="BQ223" i="16" s="1"/>
  <c r="BN219" i="16"/>
  <c r="BM219" i="16" s="1"/>
  <c r="BJ263" i="16"/>
  <c r="BI263" i="16" s="1"/>
  <c r="BP183" i="16"/>
  <c r="BO183" i="16" s="1"/>
  <c r="BN183" i="16" s="1"/>
  <c r="BM183" i="16" s="1"/>
  <c r="DR231" i="16"/>
  <c r="R231" i="16" s="1"/>
  <c r="BL209" i="16"/>
  <c r="BK209" i="16" s="1"/>
  <c r="BJ209" i="16" s="1"/>
  <c r="AJ227" i="16"/>
  <c r="AF227" i="16" s="1"/>
  <c r="BL227" i="16"/>
  <c r="BK227" i="16" s="1"/>
  <c r="AF214" i="16"/>
  <c r="BH214" i="16"/>
  <c r="BG214" i="16" s="1"/>
  <c r="AN249" i="16"/>
  <c r="BP249" i="16"/>
  <c r="BO249" i="16" s="1"/>
  <c r="BN334" i="16"/>
  <c r="BM334" i="16" s="1"/>
  <c r="BD244" i="16"/>
  <c r="BC244" i="16" s="1"/>
  <c r="BB244" i="16" s="1"/>
  <c r="BL285" i="16"/>
  <c r="BK285" i="16" s="1"/>
  <c r="BF304" i="16"/>
  <c r="BE304" i="16" s="1"/>
  <c r="BR277" i="16"/>
  <c r="BQ277" i="16" s="1"/>
  <c r="BH269" i="16"/>
  <c r="BG269" i="16" s="1"/>
  <c r="BF269" i="16" s="1"/>
  <c r="BN259" i="16"/>
  <c r="BM259" i="16" s="1"/>
  <c r="BP297" i="16"/>
  <c r="BO297" i="16" s="1"/>
  <c r="BN297" i="16" s="1"/>
  <c r="BS225" i="16"/>
  <c r="BH323" i="16"/>
  <c r="BG323" i="16" s="1"/>
  <c r="BV286" i="16"/>
  <c r="U289" i="16" s="1"/>
  <c r="V289" i="16"/>
  <c r="AJ264" i="16"/>
  <c r="AF264" i="16" s="1"/>
  <c r="BL313" i="16"/>
  <c r="BK313" i="16" s="1"/>
  <c r="BL289" i="16"/>
  <c r="BK289" i="16" s="1"/>
  <c r="AF239" i="16"/>
  <c r="BH239" i="16"/>
  <c r="BG239" i="16" s="1"/>
  <c r="BF239" i="16" s="1"/>
  <c r="BS205" i="16"/>
  <c r="BN254" i="16"/>
  <c r="BM254" i="16" s="1"/>
  <c r="P279" i="16"/>
  <c r="DX279" i="16" s="1"/>
  <c r="E278" i="18" s="1"/>
  <c r="BL204" i="16"/>
  <c r="BK204" i="16" s="1"/>
  <c r="AJ204" i="16"/>
  <c r="BM244" i="16"/>
  <c r="V309" i="16"/>
  <c r="BV297" i="16"/>
  <c r="O299" i="16" s="1"/>
  <c r="DW299" i="16" s="1"/>
  <c r="D298" i="18" s="1"/>
  <c r="P299" i="16"/>
  <c r="DX299" i="16" s="1"/>
  <c r="E298" i="18" s="1"/>
  <c r="BV274" i="16"/>
  <c r="O275" i="16" s="1"/>
  <c r="DW275" i="16" s="1"/>
  <c r="D274" i="18" s="1"/>
  <c r="BR237" i="16"/>
  <c r="BQ237" i="16" s="1"/>
  <c r="AN335" i="16"/>
  <c r="BP335" i="16"/>
  <c r="BO335" i="16" s="1"/>
  <c r="BN335" i="16" s="1"/>
  <c r="BS335" i="16"/>
  <c r="BP266" i="16"/>
  <c r="BO266" i="16" s="1"/>
  <c r="AN275" i="16"/>
  <c r="BP275" i="16"/>
  <c r="BO275" i="16" s="1"/>
  <c r="BN275" i="16" s="1"/>
  <c r="BM275" i="16" s="1"/>
  <c r="BV208" i="16"/>
  <c r="BV283" i="16"/>
  <c r="U285" i="16" s="1"/>
  <c r="V279" i="16"/>
  <c r="BS218" i="16"/>
  <c r="J325" i="16"/>
  <c r="BV325" i="16"/>
  <c r="I325" i="16" s="1"/>
  <c r="BS305" i="16"/>
  <c r="BR309" i="16"/>
  <c r="BQ309" i="16" s="1"/>
  <c r="AJ223" i="16"/>
  <c r="F259" i="16"/>
  <c r="BJ215" i="16"/>
  <c r="BI215" i="16" s="1"/>
  <c r="BN283" i="16"/>
  <c r="BM283" i="16" s="1"/>
  <c r="BH283" i="16"/>
  <c r="BG283" i="16" s="1"/>
  <c r="AF283" i="16"/>
  <c r="BS235" i="16"/>
  <c r="AF278" i="16"/>
  <c r="BH278" i="16"/>
  <c r="BG278" i="16" s="1"/>
  <c r="BV229" i="16"/>
  <c r="BQ279" i="16"/>
  <c r="BJ308" i="16"/>
  <c r="BI308" i="16" s="1"/>
  <c r="AJ247" i="16"/>
  <c r="BL247" i="16"/>
  <c r="BK247" i="16" s="1"/>
  <c r="BH273" i="16"/>
  <c r="J305" i="16"/>
  <c r="BV305" i="16"/>
  <c r="I305" i="16" s="1"/>
  <c r="BV306" i="16"/>
  <c r="U309" i="16" s="1"/>
  <c r="BV216" i="16"/>
  <c r="U219" i="16" s="1"/>
  <c r="V219" i="16"/>
  <c r="BR287" i="16"/>
  <c r="BQ287" i="16" s="1"/>
  <c r="BV284" i="16"/>
  <c r="O285" i="16" s="1"/>
  <c r="DW285" i="16" s="1"/>
  <c r="D284" i="18" s="1"/>
  <c r="BH326" i="16"/>
  <c r="BG326" i="16" s="1"/>
  <c r="AJ339" i="16"/>
  <c r="BL339" i="16"/>
  <c r="BK339" i="16" s="1"/>
  <c r="BV314" i="16"/>
  <c r="BN339" i="16"/>
  <c r="BM339" i="16" s="1"/>
  <c r="BR286" i="16"/>
  <c r="BQ286" i="16" s="1"/>
  <c r="BR258" i="16"/>
  <c r="E259" i="16" s="1"/>
  <c r="BV228" i="16"/>
  <c r="I229" i="16" s="1"/>
  <c r="J229" i="16"/>
  <c r="BL219" i="16"/>
  <c r="BK219" i="16" s="1"/>
  <c r="AJ219" i="16"/>
  <c r="BI217" i="16"/>
  <c r="BJ317" i="16"/>
  <c r="BI317" i="16" s="1"/>
  <c r="BJ257" i="16"/>
  <c r="BI257" i="16" s="1"/>
  <c r="AJ340" i="16"/>
  <c r="BS340" i="16"/>
  <c r="AJ268" i="16"/>
  <c r="BL268" i="16"/>
  <c r="BK268" i="16" s="1"/>
  <c r="AF269" i="16"/>
  <c r="BE325" i="16"/>
  <c r="BI269" i="16"/>
  <c r="AJ285" i="16"/>
  <c r="AN305" i="16"/>
  <c r="AN337" i="16"/>
  <c r="BH246" i="16"/>
  <c r="BG246" i="16" s="1"/>
  <c r="BK244" i="16"/>
  <c r="BJ244" i="16" s="1"/>
  <c r="BV226" i="16"/>
  <c r="U229" i="16" s="1"/>
  <c r="BM258" i="16"/>
  <c r="BN245" i="16"/>
  <c r="BM245" i="16" s="1"/>
  <c r="BQ249" i="16"/>
  <c r="BH333" i="16"/>
  <c r="BG333" i="16" s="1"/>
  <c r="BF333" i="16" s="1"/>
  <c r="AF333" i="16"/>
  <c r="BM285" i="16"/>
  <c r="AJ236" i="16"/>
  <c r="BH236" i="16" s="1"/>
  <c r="BG236" i="16" s="1"/>
  <c r="BF236" i="16" s="1"/>
  <c r="BE236" i="16" s="1"/>
  <c r="BL236" i="16"/>
  <c r="BK236" i="16" s="1"/>
  <c r="O269" i="16"/>
  <c r="DW269" i="16" s="1"/>
  <c r="D268" i="18" s="1"/>
  <c r="BD323" i="16"/>
  <c r="BC323" i="16" s="1"/>
  <c r="BM208" i="16"/>
  <c r="BM319" i="16"/>
  <c r="BH225" i="16"/>
  <c r="BG225" i="16" s="1"/>
  <c r="BF225" i="16" s="1"/>
  <c r="AF259" i="16"/>
  <c r="BH259" i="16"/>
  <c r="BG259" i="16" s="1"/>
  <c r="BH263" i="16"/>
  <c r="BG263" i="16" s="1"/>
  <c r="BF263" i="16" s="1"/>
  <c r="BE329" i="16"/>
  <c r="BS298" i="16"/>
  <c r="F299" i="16" s="1"/>
  <c r="BQ306" i="16"/>
  <c r="BN214" i="16"/>
  <c r="BM214" i="16" s="1"/>
  <c r="BD217" i="16"/>
  <c r="BC217" i="16" s="1"/>
  <c r="BJ329" i="16"/>
  <c r="BI329" i="16" s="1"/>
  <c r="BD303" i="16"/>
  <c r="BC303" i="16" s="1"/>
  <c r="BB303" i="16" s="1"/>
  <c r="P215" i="16"/>
  <c r="DX215" i="16" s="1"/>
  <c r="E214" i="18" s="1"/>
  <c r="BL327" i="16"/>
  <c r="BK327" i="16" s="1"/>
  <c r="BJ327" i="16" s="1"/>
  <c r="BI327" i="16" s="1"/>
  <c r="AF327" i="16"/>
  <c r="BV219" i="16"/>
  <c r="I221" i="16" s="1"/>
  <c r="BV215" i="16"/>
  <c r="I215" i="16" s="1"/>
  <c r="AF313" i="16"/>
  <c r="BH313" i="16"/>
  <c r="BG313" i="16" s="1"/>
  <c r="BF313" i="16" s="1"/>
  <c r="BE313" i="16" s="1"/>
  <c r="AJ274" i="16"/>
  <c r="AF274" i="16" s="1"/>
  <c r="BL274" i="16"/>
  <c r="BK274" i="16" s="1"/>
  <c r="BJ274" i="16" s="1"/>
  <c r="J265" i="16"/>
  <c r="BV326" i="16"/>
  <c r="U329" i="16" s="1"/>
  <c r="BV287" i="16"/>
  <c r="O289" i="16" s="1"/>
  <c r="DW289" i="16" s="1"/>
  <c r="D288" i="18" s="1"/>
  <c r="BJ336" i="16"/>
  <c r="BI336" i="16" s="1"/>
  <c r="Z337" i="16"/>
  <c r="BU340" i="16"/>
  <c r="X337" i="16" s="1"/>
  <c r="BS275" i="16"/>
  <c r="F275" i="16" s="1"/>
  <c r="BL316" i="16"/>
  <c r="BK316" i="16" s="1"/>
  <c r="BJ316" i="16" s="1"/>
  <c r="BI316" i="16" s="1"/>
  <c r="BP316" i="16"/>
  <c r="BO316" i="16" s="1"/>
  <c r="AJ316" i="16"/>
  <c r="BV238" i="16"/>
  <c r="I239" i="16" s="1"/>
  <c r="J225" i="16"/>
  <c r="BV225" i="16"/>
  <c r="I225" i="16" s="1"/>
  <c r="BP233" i="16"/>
  <c r="BO233" i="16" s="1"/>
  <c r="J271" i="16"/>
  <c r="J279" i="16"/>
  <c r="BV278" i="16"/>
  <c r="I279" i="16" s="1"/>
  <c r="BP256" i="16"/>
  <c r="BO256" i="16" s="1"/>
  <c r="BN256" i="16" s="1"/>
  <c r="BM256" i="16" s="1"/>
  <c r="J289" i="16"/>
  <c r="BV288" i="16"/>
  <c r="I289" i="16" s="1"/>
  <c r="BL296" i="16"/>
  <c r="BK296" i="16" s="1"/>
  <c r="BJ296" i="16" s="1"/>
  <c r="BI296" i="16" s="1"/>
  <c r="V215" i="16"/>
  <c r="BV213" i="16"/>
  <c r="U215" i="16" s="1"/>
  <c r="BH258" i="16"/>
  <c r="BG258" i="16" s="1"/>
  <c r="BR245" i="16"/>
  <c r="E245" i="16" s="1"/>
  <c r="F245" i="16"/>
  <c r="AF257" i="16"/>
  <c r="BH257" i="16"/>
  <c r="BG257" i="16" s="1"/>
  <c r="BF257" i="16" s="1"/>
  <c r="BR253" i="16"/>
  <c r="BQ253" i="16" s="1"/>
  <c r="BQ209" i="16"/>
  <c r="F255" i="16"/>
  <c r="BR255" i="16"/>
  <c r="E255" i="16" s="1"/>
  <c r="BD295" i="16"/>
  <c r="BC295" i="16" s="1"/>
  <c r="BB295" i="16" s="1"/>
  <c r="BA295" i="16" s="1"/>
  <c r="BL225" i="16"/>
  <c r="BK225" i="16" s="1"/>
  <c r="BJ225" i="16" s="1"/>
  <c r="BI225" i="16" s="1"/>
  <c r="BD326" i="16"/>
  <c r="BC326" i="16" s="1"/>
  <c r="BB326" i="16" s="1"/>
  <c r="BA326" i="16" s="1"/>
  <c r="BL255" i="16"/>
  <c r="BK255" i="16" s="1"/>
  <c r="BJ255" i="16" s="1"/>
  <c r="AJ255" i="16"/>
  <c r="V275" i="16"/>
  <c r="BV273" i="16"/>
  <c r="U275" i="16" s="1"/>
  <c r="AF254" i="16"/>
  <c r="BJ259" i="16"/>
  <c r="BI259" i="16" s="1"/>
  <c r="AF258" i="16"/>
  <c r="BV285" i="16"/>
  <c r="P229" i="16"/>
  <c r="DX229" i="16" s="1"/>
  <c r="E228" i="18" s="1"/>
  <c r="BV227" i="16"/>
  <c r="O229" i="16" s="1"/>
  <c r="DW229" i="16" s="1"/>
  <c r="D228" i="18" s="1"/>
  <c r="BF308" i="16"/>
  <c r="BE308" i="16" s="1"/>
  <c r="BH307" i="16"/>
  <c r="BG307" i="16" s="1"/>
  <c r="BF307" i="16" s="1"/>
  <c r="BF284" i="16"/>
  <c r="BE284" i="16" s="1"/>
  <c r="BL334" i="16"/>
  <c r="BK334" i="16" s="1"/>
  <c r="AJ334" i="16"/>
  <c r="AF334" i="16" s="1"/>
  <c r="AN338" i="16"/>
  <c r="BP338" i="16"/>
  <c r="BO338" i="16" s="1"/>
  <c r="BN338" i="16" s="1"/>
  <c r="BM338" i="16" s="1"/>
  <c r="AJ256" i="16"/>
  <c r="AF256" i="16" s="1"/>
  <c r="BL256" i="16"/>
  <c r="BK256" i="16" s="1"/>
  <c r="BL234" i="16"/>
  <c r="BK234" i="16" s="1"/>
  <c r="BD308" i="16"/>
  <c r="BC308" i="16" s="1"/>
  <c r="BB308" i="16" s="1"/>
  <c r="BL297" i="16"/>
  <c r="BK297" i="16" s="1"/>
  <c r="BJ297" i="16" s="1"/>
  <c r="AJ309" i="16"/>
  <c r="AF309" i="16" s="1"/>
  <c r="BL309" i="16"/>
  <c r="BK309" i="16" s="1"/>
  <c r="BJ309" i="16" s="1"/>
  <c r="AN298" i="16"/>
  <c r="AJ298" i="16" s="1"/>
  <c r="BP298" i="16"/>
  <c r="BO298" i="16" s="1"/>
  <c r="BN298" i="16" s="1"/>
  <c r="BP337" i="16"/>
  <c r="BO337" i="16" s="1"/>
  <c r="BN337" i="16" s="1"/>
  <c r="BM337" i="16" s="1"/>
  <c r="BV264" i="16"/>
  <c r="O265" i="16" s="1"/>
  <c r="DW265" i="16" s="1"/>
  <c r="D264" i="18" s="1"/>
  <c r="BV253" i="16"/>
  <c r="U255" i="16" s="1"/>
  <c r="BV318" i="16"/>
  <c r="I319" i="16" s="1"/>
  <c r="BV217" i="16"/>
  <c r="O219" i="16" s="1"/>
  <c r="DW219" i="16" s="1"/>
  <c r="D218" i="18" s="1"/>
  <c r="P259" i="16"/>
  <c r="DX259" i="16" s="1"/>
  <c r="E258" i="18" s="1"/>
  <c r="BV233" i="16"/>
  <c r="U235" i="16" s="1"/>
  <c r="J311" i="16"/>
  <c r="BV309" i="16"/>
  <c r="I311" i="16" s="1"/>
  <c r="BP237" i="16"/>
  <c r="BO237" i="16" s="1"/>
  <c r="BN237" i="16" s="1"/>
  <c r="AJ266" i="16"/>
  <c r="BL266" i="16"/>
  <c r="BK266" i="16" s="1"/>
  <c r="BJ266" i="16" s="1"/>
  <c r="BI266" i="16" s="1"/>
  <c r="P245" i="16"/>
  <c r="DX245" i="16" s="1"/>
  <c r="E244" i="18" s="1"/>
  <c r="BU244" i="16"/>
  <c r="F325" i="16"/>
  <c r="BD307" i="16"/>
  <c r="BC307" i="16" s="1"/>
  <c r="BB307" i="16" s="1"/>
  <c r="BP309" i="16"/>
  <c r="BO309" i="16" s="1"/>
  <c r="F289" i="16"/>
  <c r="BR288" i="16"/>
  <c r="E289" i="16" s="1"/>
  <c r="BP218" i="16"/>
  <c r="BO218" i="16" s="1"/>
  <c r="P295" i="16"/>
  <c r="DX295" i="16" s="1"/>
  <c r="E294" i="18" s="1"/>
  <c r="BV294" i="16"/>
  <c r="O295" i="16" s="1"/>
  <c r="DW295" i="16" s="1"/>
  <c r="D294" i="18" s="1"/>
  <c r="BP223" i="16"/>
  <c r="BO223" i="16" s="1"/>
  <c r="AN235" i="16"/>
  <c r="AJ235" i="16" s="1"/>
  <c r="BP235" i="16"/>
  <c r="BO235" i="16" s="1"/>
  <c r="BN235" i="16" s="1"/>
  <c r="AN277" i="16"/>
  <c r="BP277" i="16"/>
  <c r="BO277" i="16" s="1"/>
  <c r="BP227" i="16"/>
  <c r="BO227" i="16" s="1"/>
  <c r="F285" i="16"/>
  <c r="BR285" i="16"/>
  <c r="BP279" i="16"/>
  <c r="BO279" i="16" s="1"/>
  <c r="BN279" i="16" s="1"/>
  <c r="BM279" i="16" s="1"/>
  <c r="BP226" i="16"/>
  <c r="BO226" i="16" s="1"/>
  <c r="BN226" i="16" s="1"/>
  <c r="AJ226" i="16"/>
  <c r="AF226" i="16" s="1"/>
  <c r="AJ276" i="16"/>
  <c r="AF276" i="16" s="1"/>
  <c r="BL276" i="16"/>
  <c r="BK276" i="16" s="1"/>
  <c r="J309" i="16"/>
  <c r="BV308" i="16"/>
  <c r="I309" i="16" s="1"/>
  <c r="AN267" i="16"/>
  <c r="BP267" i="16"/>
  <c r="BO267" i="16" s="1"/>
  <c r="J329" i="16"/>
  <c r="BV328" i="16"/>
  <c r="I329" i="16" s="1"/>
  <c r="AN238" i="16"/>
  <c r="AJ238" i="16" s="1"/>
  <c r="BP238" i="16"/>
  <c r="BO238" i="16" s="1"/>
  <c r="BV276" i="16"/>
  <c r="U279" i="16" s="1"/>
  <c r="AN207" i="16"/>
  <c r="BP207" i="16"/>
  <c r="BO207" i="16" s="1"/>
  <c r="BP206" i="16"/>
  <c r="BO206" i="16" s="1"/>
  <c r="AJ233" i="16"/>
  <c r="BL286" i="16"/>
  <c r="BK286" i="16" s="1"/>
  <c r="BP229" i="16"/>
  <c r="BO229" i="16" s="1"/>
  <c r="AN229" i="16"/>
  <c r="BD246" i="16"/>
  <c r="BC246" i="16" s="1"/>
  <c r="BB246" i="16" s="1"/>
  <c r="BH217" i="16"/>
  <c r="BG217" i="16" s="1"/>
  <c r="AJ234" i="16"/>
  <c r="BP268" i="16"/>
  <c r="BO268" i="16" s="1"/>
  <c r="BN268" i="16" s="1"/>
  <c r="BM268" i="16" s="1"/>
  <c r="AN306" i="16"/>
  <c r="BP306" i="16"/>
  <c r="BO306" i="16" s="1"/>
  <c r="BI273" i="16"/>
  <c r="BL293" i="16"/>
  <c r="BK293" i="16" s="1"/>
  <c r="BJ293" i="16" s="1"/>
  <c r="BB215" i="16"/>
  <c r="BA215" i="16" s="1"/>
  <c r="AN218" i="16"/>
  <c r="BN225" i="16"/>
  <c r="BM225" i="16" s="1"/>
  <c r="BH244" i="16"/>
  <c r="BG244" i="16" s="1"/>
  <c r="BF244" i="16" s="1"/>
  <c r="BB208" i="16"/>
  <c r="BA208" i="16" s="1"/>
  <c r="AN205" i="16"/>
  <c r="BP205" i="16"/>
  <c r="BO205" i="16" s="1"/>
  <c r="AJ297" i="16"/>
  <c r="AJ319" i="16"/>
  <c r="AF319" i="16" s="1"/>
  <c r="BD319" i="16" s="1"/>
  <c r="BC319" i="16" s="1"/>
  <c r="BB319" i="16" s="1"/>
  <c r="BA319" i="16" s="1"/>
  <c r="BL319" i="16"/>
  <c r="BK319" i="16" s="1"/>
  <c r="AN328" i="16"/>
  <c r="BP328" i="16"/>
  <c r="BO328" i="16" s="1"/>
  <c r="BD273" i="16"/>
  <c r="BC273" i="16" s="1"/>
  <c r="BL265" i="16"/>
  <c r="BK265" i="16" s="1"/>
  <c r="BJ265" i="16" s="1"/>
  <c r="AF248" i="16"/>
  <c r="BH248" i="16"/>
  <c r="BG248" i="16" s="1"/>
  <c r="BD329" i="16"/>
  <c r="BC329" i="16" s="1"/>
  <c r="BB329" i="16" s="1"/>
  <c r="AN253" i="16"/>
  <c r="AJ253" i="16" s="1"/>
  <c r="BP253" i="16"/>
  <c r="BO253" i="16" s="1"/>
  <c r="AN315" i="16"/>
  <c r="AJ315" i="16" s="1"/>
  <c r="BP315" i="16"/>
  <c r="BO315" i="16" s="1"/>
  <c r="BU245" i="16"/>
  <c r="H245" i="16" s="1"/>
  <c r="DV245" i="16" s="1"/>
  <c r="C244" i="18" s="1"/>
  <c r="BV336" i="16"/>
  <c r="U339" i="16" s="1"/>
  <c r="V295" i="16"/>
  <c r="P209" i="16"/>
  <c r="DX209" i="16" s="1"/>
  <c r="E208" i="18" s="1"/>
  <c r="BV324" i="16"/>
  <c r="O325" i="16" s="1"/>
  <c r="DW325" i="16" s="1"/>
  <c r="D324" i="18" s="1"/>
  <c r="AN237" i="16"/>
  <c r="J269" i="16"/>
  <c r="BU268" i="16"/>
  <c r="H269" i="16" s="1"/>
  <c r="BV224" i="16"/>
  <c r="O225" i="16" s="1"/>
  <c r="DW225" i="16" s="1"/>
  <c r="D224" i="18" s="1"/>
  <c r="BV259" i="16"/>
  <c r="J315" i="16"/>
  <c r="BU315" i="16"/>
  <c r="H315" i="16" s="1"/>
  <c r="V205" i="16"/>
  <c r="BU203" i="16"/>
  <c r="T205" i="16" s="1"/>
  <c r="BU254" i="16"/>
  <c r="P235" i="16"/>
  <c r="DX235" i="16" s="1"/>
  <c r="E234" i="18" s="1"/>
  <c r="BV234" i="16"/>
  <c r="O235" i="16" s="1"/>
  <c r="DW235" i="16" s="1"/>
  <c r="D234" i="18" s="1"/>
  <c r="J295" i="16"/>
  <c r="BV295" i="16"/>
  <c r="I295" i="16" s="1"/>
  <c r="BV214" i="16"/>
  <c r="O215" i="16" s="1"/>
  <c r="DW215" i="16" s="1"/>
  <c r="D214" i="18" s="1"/>
  <c r="AJ289" i="16"/>
  <c r="BP209" i="16"/>
  <c r="BO209" i="16" s="1"/>
  <c r="AN318" i="16"/>
  <c r="BP318" i="16"/>
  <c r="BO318" i="16" s="1"/>
  <c r="AN279" i="16"/>
  <c r="BV277" i="16"/>
  <c r="O279" i="16" s="1"/>
  <c r="DW279" i="16" s="1"/>
  <c r="D278" i="18" s="1"/>
  <c r="AF317" i="16"/>
  <c r="BH317" i="16"/>
  <c r="BG317" i="16" s="1"/>
  <c r="BV257" i="16"/>
  <c r="O259" i="16" s="1"/>
  <c r="DW259" i="16" s="1"/>
  <c r="D258" i="18" s="1"/>
  <c r="BD224" i="16"/>
  <c r="BC224" i="16" s="1"/>
  <c r="BV265" i="16"/>
  <c r="I265" i="16" s="1"/>
  <c r="BV293" i="16"/>
  <c r="U295" i="16" s="1"/>
  <c r="BV207" i="16"/>
  <c r="O209" i="16" s="1"/>
  <c r="DW209" i="16" s="1"/>
  <c r="D208" i="18" s="1"/>
  <c r="BP287" i="16"/>
  <c r="BO287" i="16" s="1"/>
  <c r="BD293" i="16"/>
  <c r="BC293" i="16" s="1"/>
  <c r="BR325" i="16"/>
  <c r="E325" i="16" s="1"/>
  <c r="BH293" i="16"/>
  <c r="BG293" i="16" s="1"/>
  <c r="BF293" i="16" s="1"/>
  <c r="BV269" i="16"/>
  <c r="I271" i="16" s="1"/>
  <c r="BH294" i="16"/>
  <c r="BG294" i="16" s="1"/>
  <c r="BF294" i="16" s="1"/>
  <c r="AF294" i="16"/>
  <c r="AJ265" i="16"/>
  <c r="AF265" i="16" s="1"/>
  <c r="BP286" i="16"/>
  <c r="BO286" i="16" s="1"/>
  <c r="BV249" i="16"/>
  <c r="I251" i="16" s="1"/>
  <c r="BP234" i="16"/>
  <c r="BO234" i="16" s="1"/>
  <c r="BD299" i="16"/>
  <c r="BC299" i="16" s="1"/>
  <c r="BB299" i="16" s="1"/>
  <c r="BA299" i="16" s="1"/>
  <c r="BP340" i="16"/>
  <c r="BO340" i="16" s="1"/>
  <c r="AJ243" i="16"/>
  <c r="BL243" i="16"/>
  <c r="BK243" i="16" s="1"/>
  <c r="BJ243" i="16" s="1"/>
  <c r="BI243" i="16" s="1"/>
  <c r="AN213" i="16"/>
  <c r="BP213" i="16"/>
  <c r="BO213" i="16" s="1"/>
  <c r="BN213" i="16" s="1"/>
  <c r="AN206" i="16"/>
  <c r="BL248" i="16"/>
  <c r="BK248" i="16" s="1"/>
  <c r="BQ283" i="16"/>
  <c r="BD336" i="16"/>
  <c r="BC336" i="16" s="1"/>
  <c r="BB336" i="16" s="1"/>
  <c r="BN197" i="16"/>
  <c r="BM197" i="16" s="1"/>
  <c r="BV196" i="16"/>
  <c r="U199" i="16" s="1"/>
  <c r="BP198" i="16"/>
  <c r="BO198" i="16" s="1"/>
  <c r="BN198" i="16" s="1"/>
  <c r="BM198" i="16" s="1"/>
  <c r="AN198" i="16"/>
  <c r="BL198" i="16" s="1"/>
  <c r="BK198" i="16" s="1"/>
  <c r="BJ198" i="16" s="1"/>
  <c r="BI198" i="16" s="1"/>
  <c r="BL199" i="16"/>
  <c r="BK199" i="16" s="1"/>
  <c r="AJ199" i="16"/>
  <c r="BL194" i="16"/>
  <c r="BK194" i="16" s="1"/>
  <c r="BJ197" i="16"/>
  <c r="BI197" i="16" s="1"/>
  <c r="BV195" i="16"/>
  <c r="BU199" i="16"/>
  <c r="H201" i="16" s="1"/>
  <c r="DV201" i="16" s="1"/>
  <c r="C200" i="18" s="1"/>
  <c r="AJ193" i="16"/>
  <c r="BL193" i="16"/>
  <c r="BK193" i="16" s="1"/>
  <c r="BJ193" i="16" s="1"/>
  <c r="BP195" i="16"/>
  <c r="BO195" i="16" s="1"/>
  <c r="BN195" i="16" s="1"/>
  <c r="AJ194" i="16"/>
  <c r="BD197" i="16"/>
  <c r="BC197" i="16" s="1"/>
  <c r="BB197" i="16" s="1"/>
  <c r="AN196" i="16"/>
  <c r="BP196" i="16"/>
  <c r="BO196" i="16" s="1"/>
  <c r="BN196" i="16" s="1"/>
  <c r="U195" i="16"/>
  <c r="BU193" i="16"/>
  <c r="T195" i="16" s="1"/>
  <c r="BM193" i="16"/>
  <c r="AN195" i="16"/>
  <c r="B276" i="16"/>
  <c r="C274" i="16"/>
  <c r="A274" i="18" s="1"/>
  <c r="H274" i="18" s="1"/>
  <c r="I274" i="18" s="1"/>
  <c r="DR281" i="16"/>
  <c r="R281" i="16" s="1"/>
  <c r="BS291" i="16"/>
  <c r="V291" i="16" s="1"/>
  <c r="CI271" i="16"/>
  <c r="CE271" i="16" s="1"/>
  <c r="CM211" i="16"/>
  <c r="CI211" i="16" s="1"/>
  <c r="CE201" i="16"/>
  <c r="DC201" i="16" s="1"/>
  <c r="BW211" i="16"/>
  <c r="Z211" i="16" s="1"/>
  <c r="AR83" i="16"/>
  <c r="AN83" i="16" s="1"/>
  <c r="BT83" i="16"/>
  <c r="BS83" i="16" s="1"/>
  <c r="BX83" i="16"/>
  <c r="AA83" i="16" s="1"/>
  <c r="AN201" i="16"/>
  <c r="AJ201" i="16" s="1"/>
  <c r="AF201" i="16" s="1"/>
  <c r="BP201" i="16"/>
  <c r="BO201" i="16" s="1"/>
  <c r="BN201" i="16" s="1"/>
  <c r="DO311" i="16"/>
  <c r="O311" i="16" s="1"/>
  <c r="CM311" i="16"/>
  <c r="DK311" i="16" s="1"/>
  <c r="DJ311" i="16" s="1"/>
  <c r="DI311" i="16" s="1"/>
  <c r="DH311" i="16" s="1"/>
  <c r="AN341" i="16"/>
  <c r="BP341" i="16"/>
  <c r="BO341" i="16" s="1"/>
  <c r="AF211" i="16"/>
  <c r="BH211" i="16"/>
  <c r="BG211" i="16" s="1"/>
  <c r="BF211" i="16" s="1"/>
  <c r="BT241" i="16"/>
  <c r="W241" i="16" s="1"/>
  <c r="AN281" i="16"/>
  <c r="BP281" i="16"/>
  <c r="BO281" i="16" s="1"/>
  <c r="BT301" i="16"/>
  <c r="W301" i="16" s="1"/>
  <c r="AR301" i="16"/>
  <c r="DO231" i="16"/>
  <c r="O231" i="16" s="1"/>
  <c r="DS321" i="16"/>
  <c r="S321" i="16" s="1"/>
  <c r="DS251" i="16"/>
  <c r="S251" i="16" s="1"/>
  <c r="BX321" i="16"/>
  <c r="AA321" i="16" s="1"/>
  <c r="DS261" i="16"/>
  <c r="S261" i="16" s="1"/>
  <c r="BX221" i="16"/>
  <c r="AA221" i="16" s="1"/>
  <c r="BX251" i="16"/>
  <c r="AA251" i="16" s="1"/>
  <c r="BP291" i="16"/>
  <c r="BO291" i="16" s="1"/>
  <c r="DO341" i="16"/>
  <c r="O341" i="16" s="1"/>
  <c r="CM341" i="16"/>
  <c r="CI341" i="16" s="1"/>
  <c r="CE341" i="16" s="1"/>
  <c r="DK271" i="16"/>
  <c r="DJ271" i="16" s="1"/>
  <c r="DI271" i="16" s="1"/>
  <c r="DH271" i="16" s="1"/>
  <c r="DR291" i="16"/>
  <c r="BX331" i="16"/>
  <c r="AA331" i="16" s="1"/>
  <c r="AJ291" i="16"/>
  <c r="AF291" i="16" s="1"/>
  <c r="BW231" i="16"/>
  <c r="AR311" i="16"/>
  <c r="DO271" i="16"/>
  <c r="O271" i="16" s="1"/>
  <c r="BP231" i="16"/>
  <c r="BO231" i="16" s="1"/>
  <c r="BN231" i="16" s="1"/>
  <c r="BM231" i="16" s="1"/>
  <c r="BS231" i="16"/>
  <c r="DN201" i="16"/>
  <c r="BL291" i="16"/>
  <c r="BK291" i="16" s="1"/>
  <c r="BL231" i="16"/>
  <c r="BK231" i="16" s="1"/>
  <c r="BT311" i="16"/>
  <c r="W311" i="16" s="1"/>
  <c r="AR271" i="16"/>
  <c r="AN271" i="16" s="1"/>
  <c r="BT271" i="16"/>
  <c r="W271" i="16" s="1"/>
  <c r="BX241" i="16"/>
  <c r="AA241" i="16" s="1"/>
  <c r="CM241" i="16"/>
  <c r="DO241" i="16"/>
  <c r="O241" i="16" s="1"/>
  <c r="BT341" i="16"/>
  <c r="W341" i="16" s="1"/>
  <c r="BT281" i="16"/>
  <c r="W281" i="16" s="1"/>
  <c r="CM301" i="16"/>
  <c r="DO301" i="16"/>
  <c r="O301" i="16" s="1"/>
  <c r="DK221" i="16"/>
  <c r="DJ221" i="16" s="1"/>
  <c r="DI221" i="16" s="1"/>
  <c r="BX301" i="16"/>
  <c r="AA301" i="16" s="1"/>
  <c r="BT201" i="16"/>
  <c r="W201" i="16" s="1"/>
  <c r="DR271" i="16"/>
  <c r="R271" i="16" s="1"/>
  <c r="CI221" i="16"/>
  <c r="CE221" i="16" s="1"/>
  <c r="DS311" i="16"/>
  <c r="S311" i="16" s="1"/>
  <c r="DO211" i="16"/>
  <c r="O211" i="16" s="1"/>
  <c r="AJ231" i="16"/>
  <c r="DG201" i="16"/>
  <c r="DF201" i="16" s="1"/>
  <c r="DE201" i="16" s="1"/>
  <c r="DD201" i="16" s="1"/>
  <c r="BL211" i="16"/>
  <c r="BK211" i="16" s="1"/>
  <c r="BT331" i="16"/>
  <c r="W331" i="16" s="1"/>
  <c r="DR341" i="16"/>
  <c r="DR221" i="16"/>
  <c r="R221" i="16" s="1"/>
  <c r="CM291" i="16"/>
  <c r="CI291" i="16" s="1"/>
  <c r="CE291" i="16" s="1"/>
  <c r="DO291" i="16"/>
  <c r="O291" i="16" s="1"/>
  <c r="AV261" i="16"/>
  <c r="BX261" i="16"/>
  <c r="AA261" i="16" s="1"/>
  <c r="BX271" i="16"/>
  <c r="AA271" i="16" s="1"/>
  <c r="AR331" i="16"/>
  <c r="AR241" i="16"/>
  <c r="AN241" i="16" s="1"/>
  <c r="DS241" i="16"/>
  <c r="S241" i="16" s="1"/>
  <c r="BX341" i="16"/>
  <c r="AA341" i="16" s="1"/>
  <c r="BX281" i="16"/>
  <c r="AA281" i="16" s="1"/>
  <c r="DS301" i="16"/>
  <c r="S301" i="16" s="1"/>
  <c r="DR201" i="16"/>
  <c r="R201" i="16" s="1"/>
  <c r="BP211" i="16"/>
  <c r="BO211" i="16" s="1"/>
  <c r="BX201" i="16"/>
  <c r="AA201" i="16" s="1"/>
  <c r="CQ321" i="16"/>
  <c r="CQ251" i="16"/>
  <c r="AV321" i="16"/>
  <c r="CQ261" i="16"/>
  <c r="CM261" i="16" s="1"/>
  <c r="BW291" i="16"/>
  <c r="Z291" i="16" s="1"/>
  <c r="DO281" i="16"/>
  <c r="O281" i="16" s="1"/>
  <c r="CM281" i="16"/>
  <c r="AV221" i="16"/>
  <c r="AV251" i="16"/>
  <c r="DS211" i="16"/>
  <c r="S211" i="16" s="1"/>
  <c r="CQ331" i="16"/>
  <c r="DS331" i="16"/>
  <c r="S331" i="16" s="1"/>
  <c r="DN221" i="16"/>
  <c r="N221" i="16" s="1"/>
  <c r="BS211" i="16"/>
  <c r="V211" i="16" s="1"/>
  <c r="BW311" i="16"/>
  <c r="Z311" i="16" s="1"/>
  <c r="CM231" i="16"/>
  <c r="DK201" i="16"/>
  <c r="DJ201" i="16" s="1"/>
  <c r="DI201" i="16" s="1"/>
  <c r="DH201" i="16" s="1"/>
  <c r="AJ183" i="16"/>
  <c r="AF183" i="16" s="1"/>
  <c r="BD183" i="16" s="1"/>
  <c r="BC183" i="16" s="1"/>
  <c r="DX189" i="16"/>
  <c r="E188" i="18" s="1"/>
  <c r="AN187" i="16"/>
  <c r="BP187" i="16"/>
  <c r="BO187" i="16" s="1"/>
  <c r="BN187" i="16" s="1"/>
  <c r="BM187" i="16" s="1"/>
  <c r="G185" i="16"/>
  <c r="DY189" i="16"/>
  <c r="F188" i="18" s="1"/>
  <c r="DU189" i="16"/>
  <c r="B188" i="18" s="1"/>
  <c r="BL189" i="16"/>
  <c r="BK189" i="16" s="1"/>
  <c r="BV189" i="16"/>
  <c r="I191" i="16" s="1"/>
  <c r="BU183" i="16"/>
  <c r="T185" i="16" s="1"/>
  <c r="DY185" i="16" s="1"/>
  <c r="F184" i="18" s="1"/>
  <c r="BU190" i="16"/>
  <c r="X187" i="16" s="1"/>
  <c r="DZ187" i="16" s="1"/>
  <c r="G186" i="18" s="1"/>
  <c r="BV70" i="16"/>
  <c r="Y71" i="16" s="1"/>
  <c r="I185" i="16"/>
  <c r="DV185" i="16" s="1"/>
  <c r="C184" i="18" s="1"/>
  <c r="BS70" i="16"/>
  <c r="BR70" i="16" s="1"/>
  <c r="BQ70" i="16" s="1"/>
  <c r="AJ70" i="16"/>
  <c r="AF70" i="16" s="1"/>
  <c r="BJ186" i="16"/>
  <c r="BI186" i="16" s="1"/>
  <c r="BP70" i="16"/>
  <c r="BO70" i="16" s="1"/>
  <c r="BL70" i="16"/>
  <c r="BK70" i="16" s="1"/>
  <c r="BJ70" i="16" s="1"/>
  <c r="BI70" i="16" s="1"/>
  <c r="BU184" i="16"/>
  <c r="BR182" i="16"/>
  <c r="BQ182" i="16" s="1"/>
  <c r="AN191" i="16"/>
  <c r="BL191" i="16" s="1"/>
  <c r="CE191" i="16"/>
  <c r="CA191" i="16" s="1"/>
  <c r="CY191" i="16" s="1"/>
  <c r="CX191" i="16" s="1"/>
  <c r="BV182" i="16"/>
  <c r="Y185" i="16" s="1"/>
  <c r="DN191" i="16"/>
  <c r="DM191" i="16" s="1"/>
  <c r="M191" i="16" s="1"/>
  <c r="BR190" i="16"/>
  <c r="U187" i="16" s="1"/>
  <c r="BN184" i="16"/>
  <c r="BM184" i="16" s="1"/>
  <c r="BH185" i="16"/>
  <c r="BG185" i="16" s="1"/>
  <c r="BF185" i="16" s="1"/>
  <c r="BE185" i="16" s="1"/>
  <c r="BH190" i="16"/>
  <c r="BG190" i="16" s="1"/>
  <c r="AF190" i="16"/>
  <c r="BS191" i="16"/>
  <c r="DR191" i="16"/>
  <c r="BN191" i="16"/>
  <c r="BM191" i="16" s="1"/>
  <c r="BL185" i="16"/>
  <c r="BK185" i="16" s="1"/>
  <c r="BW191" i="16"/>
  <c r="BP182" i="16"/>
  <c r="BO182" i="16" s="1"/>
  <c r="AF185" i="16"/>
  <c r="AN182" i="16"/>
  <c r="DG191" i="16"/>
  <c r="BJ183" i="16"/>
  <c r="BI183" i="16" s="1"/>
  <c r="F185" i="16"/>
  <c r="BR185" i="16"/>
  <c r="E185" i="16" s="1"/>
  <c r="AJ184" i="16"/>
  <c r="BL184" i="16"/>
  <c r="BK184" i="16" s="1"/>
  <c r="DK191" i="16"/>
  <c r="DJ191" i="16" s="1"/>
  <c r="BH189" i="16"/>
  <c r="BG189" i="16" s="1"/>
  <c r="AF189" i="16"/>
  <c r="BU188" i="16"/>
  <c r="H189" i="16" s="1"/>
  <c r="DV189" i="16" s="1"/>
  <c r="C188" i="18" s="1"/>
  <c r="BB188" i="16"/>
  <c r="BA188" i="16" s="1"/>
  <c r="BF186" i="16"/>
  <c r="BE186" i="16" s="1"/>
  <c r="BD186" i="16"/>
  <c r="BC186" i="16" s="1"/>
  <c r="BB186" i="16" s="1"/>
  <c r="BA186" i="16" s="1"/>
  <c r="GG283" i="5"/>
  <c r="AK532" i="5"/>
  <c r="AH531" i="5"/>
  <c r="GD282" i="5"/>
  <c r="BC538" i="5"/>
  <c r="GY285" i="5"/>
  <c r="GN284" i="5"/>
  <c r="AR537" i="5"/>
  <c r="EA537" i="5"/>
  <c r="JW284" i="5"/>
  <c r="AQ538" i="5"/>
  <c r="GM285" i="5"/>
  <c r="N539" i="5"/>
  <c r="FN286" i="5"/>
  <c r="DE531" i="5"/>
  <c r="JA282" i="5"/>
  <c r="M532" i="5"/>
  <c r="FM283" i="5"/>
  <c r="AL538" i="5"/>
  <c r="GH285" i="5"/>
  <c r="BR539" i="5"/>
  <c r="HN286" i="5"/>
  <c r="L532" i="5"/>
  <c r="FL283" i="5"/>
  <c r="CE537" i="5"/>
  <c r="IA284" i="5"/>
  <c r="AE537" i="5"/>
  <c r="GA284" i="5"/>
  <c r="GD285" i="5"/>
  <c r="AH538" i="5"/>
  <c r="DK539" i="5"/>
  <c r="JG286" i="5"/>
  <c r="HG282" i="5"/>
  <c r="BK531" i="5"/>
  <c r="DR531" i="5"/>
  <c r="JN282" i="5"/>
  <c r="BC537" i="5"/>
  <c r="GY284" i="5"/>
  <c r="CD539" i="5"/>
  <c r="HZ286" i="5"/>
  <c r="BO537" i="5"/>
  <c r="HK284" i="5"/>
  <c r="DD532" i="5"/>
  <c r="IZ283" i="5"/>
  <c r="H532" i="5"/>
  <c r="FH283" i="5"/>
  <c r="HV284" i="5"/>
  <c r="BZ537" i="5"/>
  <c r="O537" i="5"/>
  <c r="FO284" i="5"/>
  <c r="AB539" i="5"/>
  <c r="FY286" i="5"/>
  <c r="ED538" i="5"/>
  <c r="JZ285" i="5"/>
  <c r="JX284" i="5"/>
  <c r="EB537" i="5"/>
  <c r="T537" i="5"/>
  <c r="FS284" i="5"/>
  <c r="FP283" i="5"/>
  <c r="P532" i="5"/>
  <c r="CY538" i="5"/>
  <c r="IU285" i="5"/>
  <c r="W532" i="5"/>
  <c r="FU283" i="5"/>
  <c r="BL532" i="5"/>
  <c r="HH283" i="5"/>
  <c r="CN532" i="5"/>
  <c r="IJ283" i="5"/>
  <c r="AC538" i="5"/>
  <c r="FZ285" i="5"/>
  <c r="AO531" i="5"/>
  <c r="GK282" i="5"/>
  <c r="FX284" i="5"/>
  <c r="AA537" i="5"/>
  <c r="EE537" i="5"/>
  <c r="KA284" i="5"/>
  <c r="GR284" i="5"/>
  <c r="AV537" i="5"/>
  <c r="J531" i="5"/>
  <c r="FJ282" i="5"/>
  <c r="BW538" i="5"/>
  <c r="HS285" i="5"/>
  <c r="JF286" i="5"/>
  <c r="DJ539" i="5"/>
  <c r="AG531" i="5"/>
  <c r="GC282" i="5"/>
  <c r="DY532" i="5"/>
  <c r="JU283" i="5"/>
  <c r="IV284" i="5"/>
  <c r="CZ537" i="5"/>
  <c r="CH539" i="5"/>
  <c r="ID286" i="5"/>
  <c r="EF532" i="5"/>
  <c r="KB283" i="5"/>
  <c r="EG532" i="5"/>
  <c r="KC283" i="5"/>
  <c r="HM286" i="5"/>
  <c r="BQ539" i="5"/>
  <c r="HS286" i="5"/>
  <c r="BW539" i="5"/>
  <c r="CC532" i="5"/>
  <c r="HY283" i="5"/>
  <c r="CS539" i="5"/>
  <c r="IO286" i="5"/>
  <c r="HQ286" i="5"/>
  <c r="BU539" i="5"/>
  <c r="HP282" i="5"/>
  <c r="BT531" i="5"/>
  <c r="DQ539" i="5"/>
  <c r="JM286" i="5"/>
  <c r="EB538" i="5"/>
  <c r="JX285" i="5"/>
  <c r="GM286" i="5"/>
  <c r="AQ539" i="5"/>
  <c r="FQ283" i="5"/>
  <c r="Q532" i="5"/>
  <c r="AE538" i="5"/>
  <c r="GA285" i="5"/>
  <c r="CV538" i="5"/>
  <c r="IR285" i="5"/>
  <c r="CU538" i="5"/>
  <c r="IQ285" i="5"/>
  <c r="IH283" i="5"/>
  <c r="CL532" i="5"/>
  <c r="HL286" i="5"/>
  <c r="BP539" i="5"/>
  <c r="CU539" i="5"/>
  <c r="IQ286" i="5"/>
  <c r="GA283" i="5"/>
  <c r="AE532" i="5"/>
  <c r="IJ286" i="5"/>
  <c r="CN539" i="5"/>
  <c r="IY286" i="5"/>
  <c r="DC539" i="5"/>
  <c r="AQ531" i="5"/>
  <c r="GM282" i="5"/>
  <c r="JP282" i="5"/>
  <c r="DT531" i="5"/>
  <c r="JW282" i="5"/>
  <c r="EA531" i="5"/>
  <c r="JM284" i="5"/>
  <c r="DQ537" i="5"/>
  <c r="AC539" i="5"/>
  <c r="FZ286" i="5"/>
  <c r="IM282" i="5"/>
  <c r="CQ531" i="5"/>
  <c r="CY539" i="5"/>
  <c r="IU286" i="5"/>
  <c r="JS282" i="5"/>
  <c r="DW531" i="5"/>
  <c r="CF538" i="5"/>
  <c r="IB285" i="5"/>
  <c r="DO539" i="5"/>
  <c r="JK286" i="5"/>
  <c r="O539" i="5"/>
  <c r="FO286" i="5"/>
  <c r="JP285" i="5"/>
  <c r="DT538" i="5"/>
  <c r="GE282" i="5"/>
  <c r="AI531" i="5"/>
  <c r="GC284" i="5"/>
  <c r="AG537" i="5"/>
  <c r="GS285" i="5"/>
  <c r="AW538" i="5"/>
  <c r="HE284" i="5"/>
  <c r="BI537" i="5"/>
  <c r="FM285" i="5"/>
  <c r="M538" i="5"/>
  <c r="CT537" i="5"/>
  <c r="IP284" i="5"/>
  <c r="KC285" i="5"/>
  <c r="EG538" i="5"/>
  <c r="FX282" i="5"/>
  <c r="AA531" i="5"/>
  <c r="IG285" i="5"/>
  <c r="CK538" i="5"/>
  <c r="FO283" i="5"/>
  <c r="O532" i="5"/>
  <c r="J537" i="5"/>
  <c r="FJ284" i="5"/>
  <c r="L538" i="5"/>
  <c r="FL285" i="5"/>
  <c r="JR283" i="5"/>
  <c r="DV532" i="5"/>
  <c r="BM538" i="5"/>
  <c r="HI285" i="5"/>
  <c r="JI286" i="5"/>
  <c r="DM539" i="5"/>
  <c r="HE285" i="5"/>
  <c r="BI538" i="5"/>
  <c r="IR282" i="5"/>
  <c r="CV531" i="5"/>
  <c r="HL282" i="5"/>
  <c r="BP531" i="5"/>
  <c r="HZ284" i="5"/>
  <c r="CD537" i="5"/>
  <c r="GL284" i="5"/>
  <c r="AP537" i="5"/>
  <c r="JK283" i="5"/>
  <c r="DO532" i="5"/>
  <c r="JZ283" i="5"/>
  <c r="ED532" i="5"/>
  <c r="KA282" i="5"/>
  <c r="EE531" i="5"/>
  <c r="GQ286" i="5"/>
  <c r="AU539" i="5"/>
  <c r="FR284" i="5"/>
  <c r="S537" i="5"/>
  <c r="GA286" i="5"/>
  <c r="AE539" i="5"/>
  <c r="KB282" i="5"/>
  <c r="EF531" i="5"/>
  <c r="BQ538" i="5"/>
  <c r="HM285" i="5"/>
  <c r="HB284" i="5"/>
  <c r="BF537" i="5"/>
  <c r="JG283" i="5"/>
  <c r="DK532" i="5"/>
  <c r="IJ282" i="5"/>
  <c r="CN531" i="5"/>
  <c r="GI282" i="5"/>
  <c r="AM531" i="5"/>
  <c r="JW283" i="5"/>
  <c r="EA532" i="5"/>
  <c r="GF282" i="5"/>
  <c r="AJ531" i="5"/>
  <c r="HU285" i="5"/>
  <c r="BY538" i="5"/>
  <c r="FV284" i="5"/>
  <c r="Y537" i="5"/>
  <c r="GY282" i="5"/>
  <c r="BC531" i="5"/>
  <c r="IF282" i="5"/>
  <c r="CJ531" i="5"/>
  <c r="GI283" i="5"/>
  <c r="AM532" i="5"/>
  <c r="HP285" i="5"/>
  <c r="BT538" i="5"/>
  <c r="EF539" i="5"/>
  <c r="KB286" i="5"/>
  <c r="FW283" i="5"/>
  <c r="Z532" i="5"/>
  <c r="IB282" i="5"/>
  <c r="CF531" i="5"/>
  <c r="JE285" i="5"/>
  <c r="DI538" i="5"/>
  <c r="IF285" i="5"/>
  <c r="CJ538" i="5"/>
  <c r="HS283" i="5"/>
  <c r="BW532" i="5"/>
  <c r="AK538" i="5"/>
  <c r="GG285" i="5"/>
  <c r="G532" i="5"/>
  <c r="FG283" i="5"/>
  <c r="JJ283" i="5"/>
  <c r="DN532" i="5"/>
  <c r="FK283" i="5"/>
  <c r="K532" i="5"/>
  <c r="FZ283" i="5"/>
  <c r="AC532" i="5"/>
  <c r="IW285" i="5"/>
  <c r="DA538" i="5"/>
  <c r="BH531" i="5"/>
  <c r="HD282" i="5"/>
  <c r="FT285" i="5"/>
  <c r="U538" i="5"/>
  <c r="KD284" i="5"/>
  <c r="EH537" i="5"/>
  <c r="JO283" i="5"/>
  <c r="DS532" i="5"/>
  <c r="FY285" i="5"/>
  <c r="AB538" i="5"/>
  <c r="GN282" i="5"/>
  <c r="AR531" i="5"/>
  <c r="HO282" i="5"/>
  <c r="BS531" i="5"/>
  <c r="GJ285" i="5"/>
  <c r="AN538" i="5"/>
  <c r="JC283" i="5"/>
  <c r="DG532" i="5"/>
  <c r="JN283" i="5"/>
  <c r="DR532" i="5"/>
  <c r="FI285" i="5"/>
  <c r="I538" i="5"/>
  <c r="GB282" i="5"/>
  <c r="AF531" i="5"/>
  <c r="GO285" i="5"/>
  <c r="AS538" i="5"/>
  <c r="HC286" i="5"/>
  <c r="BG539" i="5"/>
  <c r="AL539" i="5"/>
  <c r="GH286" i="5"/>
  <c r="HT285" i="5"/>
  <c r="BX538" i="5"/>
  <c r="CP531" i="5"/>
  <c r="IL282" i="5"/>
  <c r="HJ283" i="5"/>
  <c r="BN532" i="5"/>
  <c r="DL538" i="5"/>
  <c r="JH285" i="5"/>
  <c r="HM284" i="5"/>
  <c r="BQ537" i="5"/>
  <c r="BP538" i="5"/>
  <c r="HL285" i="5"/>
  <c r="GG284" i="5"/>
  <c r="AK537" i="5"/>
  <c r="JG282" i="5"/>
  <c r="DK531" i="5"/>
  <c r="HB283" i="5"/>
  <c r="BF532" i="5"/>
  <c r="CK537" i="5"/>
  <c r="IG284" i="5"/>
  <c r="ED537" i="5"/>
  <c r="JZ284" i="5"/>
  <c r="IY282" i="5"/>
  <c r="DC531" i="5"/>
  <c r="JD286" i="5"/>
  <c r="DH539" i="5"/>
  <c r="CE539" i="5"/>
  <c r="IA286" i="5"/>
  <c r="AU531" i="5"/>
  <c r="GQ282" i="5"/>
  <c r="JO282" i="5"/>
  <c r="DS531" i="5"/>
  <c r="W531" i="5"/>
  <c r="FU282" i="5"/>
  <c r="JF283" i="5"/>
  <c r="DJ532" i="5"/>
  <c r="IC284" i="5"/>
  <c r="CG537" i="5"/>
  <c r="P538" i="5"/>
  <c r="FP285" i="5"/>
  <c r="T539" i="5"/>
  <c r="FS286" i="5"/>
  <c r="FX285" i="5"/>
  <c r="AA538" i="5"/>
  <c r="BC539" i="5"/>
  <c r="GY286" i="5"/>
  <c r="JC282" i="5"/>
  <c r="DG531" i="5"/>
  <c r="JB283" i="5"/>
  <c r="DF532" i="5"/>
  <c r="AI539" i="5"/>
  <c r="GE286" i="5"/>
  <c r="FH285" i="5"/>
  <c r="H538" i="5"/>
  <c r="EC539" i="5"/>
  <c r="JY286" i="5"/>
  <c r="FJ283" i="5"/>
  <c r="J532" i="5"/>
  <c r="GU282" i="5"/>
  <c r="AY531" i="5"/>
  <c r="DS537" i="5"/>
  <c r="JO284" i="5"/>
  <c r="HD285" i="5"/>
  <c r="BH538" i="5"/>
  <c r="Z537" i="5"/>
  <c r="FW284" i="5"/>
  <c r="DK538" i="5"/>
  <c r="JG285" i="5"/>
  <c r="AM539" i="5"/>
  <c r="GI286" i="5"/>
  <c r="DN531" i="5"/>
  <c r="JJ282" i="5"/>
  <c r="Z538" i="5"/>
  <c r="FW285" i="5"/>
  <c r="FW282" i="5"/>
  <c r="Z531" i="5"/>
  <c r="JI284" i="5"/>
  <c r="DM537" i="5"/>
  <c r="CR538" i="5"/>
  <c r="IN285" i="5"/>
  <c r="GK284" i="5"/>
  <c r="AO537" i="5"/>
  <c r="AB531" i="5"/>
  <c r="FY282" i="5"/>
  <c r="FK286" i="5"/>
  <c r="K539" i="5"/>
  <c r="HG286" i="5"/>
  <c r="BK539" i="5"/>
  <c r="W538" i="5"/>
  <c r="FU285" i="5"/>
  <c r="GB286" i="5"/>
  <c r="AF539" i="5"/>
  <c r="IN282" i="5"/>
  <c r="CR531" i="5"/>
  <c r="GC285" i="5"/>
  <c r="AG538" i="5"/>
  <c r="FS283" i="5"/>
  <c r="T532" i="5"/>
  <c r="EC538" i="5"/>
  <c r="JY285" i="5"/>
  <c r="IX284" i="5"/>
  <c r="DB537" i="5"/>
  <c r="HG283" i="5"/>
  <c r="BK532" i="5"/>
  <c r="IE282" i="5"/>
  <c r="CI531" i="5"/>
  <c r="JL282" i="5"/>
  <c r="DP531" i="5"/>
  <c r="GH284" i="5"/>
  <c r="AL537" i="5"/>
  <c r="HD286" i="5"/>
  <c r="BH539" i="5"/>
  <c r="AZ532" i="5"/>
  <c r="GV283" i="5"/>
  <c r="FT286" i="5"/>
  <c r="U539" i="5"/>
  <c r="IE283" i="5"/>
  <c r="CI532" i="5"/>
  <c r="H531" i="5"/>
  <c r="FH282" i="5"/>
  <c r="JB284" i="5"/>
  <c r="DF537" i="5"/>
  <c r="IL283" i="5"/>
  <c r="CP532" i="5"/>
  <c r="JP286" i="5"/>
  <c r="DT539" i="5"/>
  <c r="HC283" i="5"/>
  <c r="BG532" i="5"/>
  <c r="HW286" i="5"/>
  <c r="CA539" i="5"/>
  <c r="JH282" i="5"/>
  <c r="DL531" i="5"/>
  <c r="IV285" i="5"/>
  <c r="CZ538" i="5"/>
  <c r="JH286" i="5"/>
  <c r="DL539" i="5"/>
  <c r="HQ285" i="5"/>
  <c r="BU538" i="5"/>
  <c r="GX284" i="5"/>
  <c r="BB537" i="5"/>
  <c r="EH531" i="5"/>
  <c r="KD282" i="5"/>
  <c r="CB537" i="5"/>
  <c r="HX284" i="5"/>
  <c r="Y539" i="5"/>
  <c r="FV286" i="5"/>
  <c r="DL537" i="5"/>
  <c r="JH284" i="5"/>
  <c r="BP532" i="5"/>
  <c r="HL283" i="5"/>
  <c r="BG537" i="5"/>
  <c r="HC284" i="5"/>
  <c r="BV539" i="5"/>
  <c r="HR286" i="5"/>
  <c r="GT285" i="5"/>
  <c r="AX538" i="5"/>
  <c r="BB539" i="5"/>
  <c r="GX286" i="5"/>
  <c r="DZ539" i="5"/>
  <c r="JV286" i="5"/>
  <c r="L537" i="5"/>
  <c r="FL284" i="5"/>
  <c r="CA538" i="5"/>
  <c r="HW285" i="5"/>
  <c r="EG531" i="5"/>
  <c r="KC282" i="5"/>
  <c r="DV539" i="5"/>
  <c r="JR286" i="5"/>
  <c r="AI538" i="5"/>
  <c r="GE285" i="5"/>
  <c r="FG282" i="5"/>
  <c r="G531" i="5"/>
  <c r="AH539" i="5"/>
  <c r="GD286" i="5"/>
  <c r="FH284" i="5"/>
  <c r="H537" i="5"/>
  <c r="CM538" i="5"/>
  <c r="II285" i="5"/>
  <c r="IC283" i="5"/>
  <c r="CG532" i="5"/>
  <c r="HZ285" i="5"/>
  <c r="CD538" i="5"/>
  <c r="DK537" i="5"/>
  <c r="JG284" i="5"/>
  <c r="DX537" i="5"/>
  <c r="JT284" i="5"/>
  <c r="CI538" i="5"/>
  <c r="IE285" i="5"/>
  <c r="BP537" i="5"/>
  <c r="HL284" i="5"/>
  <c r="GG286" i="5"/>
  <c r="AK539" i="5"/>
  <c r="DU539" i="5"/>
  <c r="JQ286" i="5"/>
  <c r="J538" i="5"/>
  <c r="FJ285" i="5"/>
  <c r="DJ538" i="5"/>
  <c r="JF285" i="5"/>
  <c r="CX538" i="5"/>
  <c r="IT285" i="5"/>
  <c r="AI537" i="5"/>
  <c r="GE284" i="5"/>
  <c r="CO531" i="5"/>
  <c r="IK282" i="5"/>
  <c r="BI539" i="5"/>
  <c r="HE286" i="5"/>
  <c r="JQ283" i="5"/>
  <c r="DU532" i="5"/>
  <c r="DZ531" i="5"/>
  <c r="JV282" i="5"/>
  <c r="CA537" i="5"/>
  <c r="HW284" i="5"/>
  <c r="S539" i="5"/>
  <c r="FR286" i="5"/>
  <c r="BV531" i="5"/>
  <c r="HR282" i="5"/>
  <c r="KD283" i="5"/>
  <c r="EH532" i="5"/>
  <c r="M531" i="5"/>
  <c r="FM282" i="5"/>
  <c r="AF532" i="5"/>
  <c r="GB283" i="5"/>
  <c r="AP538" i="5"/>
  <c r="GL285" i="5"/>
  <c r="JI283" i="5"/>
  <c r="DM532" i="5"/>
  <c r="GA282" i="5"/>
  <c r="AE531" i="5"/>
  <c r="GX282" i="5"/>
  <c r="BB531" i="5"/>
  <c r="BK537" i="5"/>
  <c r="HG284" i="5"/>
  <c r="EC531" i="5"/>
  <c r="JY282" i="5"/>
  <c r="CH538" i="5"/>
  <c r="ID285" i="5"/>
  <c r="BR531" i="5"/>
  <c r="HN282" i="5"/>
  <c r="BT532" i="5"/>
  <c r="HP283" i="5"/>
  <c r="DI531" i="5"/>
  <c r="JE282" i="5"/>
  <c r="CK532" i="5"/>
  <c r="IG283" i="5"/>
  <c r="ED539" i="5"/>
  <c r="JZ286" i="5"/>
  <c r="N531" i="5"/>
  <c r="FN282" i="5"/>
  <c r="EE538" i="5"/>
  <c r="KA285" i="5"/>
  <c r="JT286" i="5"/>
  <c r="DX539" i="5"/>
  <c r="DW537" i="5"/>
  <c r="JS284" i="5"/>
  <c r="CO539" i="5"/>
  <c r="IK286" i="5"/>
  <c r="IC286" i="5"/>
  <c r="CG539" i="5"/>
  <c r="JQ285" i="5"/>
  <c r="DU538" i="5"/>
  <c r="CU537" i="5"/>
  <c r="IQ284" i="5"/>
  <c r="DF539" i="5"/>
  <c r="JB286" i="5"/>
  <c r="DA531" i="5"/>
  <c r="IW282" i="5"/>
  <c r="CV537" i="5"/>
  <c r="IR284" i="5"/>
  <c r="JZ282" i="5"/>
  <c r="ED531" i="5"/>
  <c r="CY537" i="5"/>
  <c r="IU284" i="5"/>
  <c r="BO538" i="5"/>
  <c r="HK285" i="5"/>
  <c r="AP539" i="5"/>
  <c r="GL286" i="5"/>
  <c r="HE283" i="5"/>
  <c r="BI532" i="5"/>
  <c r="DO537" i="5"/>
  <c r="JK284" i="5"/>
  <c r="BE531" i="5"/>
  <c r="HA282" i="5"/>
  <c r="AG532" i="5"/>
  <c r="GC283" i="5"/>
  <c r="JL284" i="5"/>
  <c r="DP537" i="5"/>
  <c r="CL538" i="5"/>
  <c r="IH285" i="5"/>
  <c r="DB531" i="5"/>
  <c r="IX282" i="5"/>
  <c r="K537" i="5"/>
  <c r="FK284" i="5"/>
  <c r="BG538" i="5"/>
  <c r="HC285" i="5"/>
  <c r="J539" i="5"/>
  <c r="FJ286" i="5"/>
  <c r="CP538" i="5"/>
  <c r="IL285" i="5"/>
  <c r="CJ537" i="5"/>
  <c r="IF284" i="5"/>
  <c r="GB284" i="5"/>
  <c r="AF537" i="5"/>
  <c r="BF531" i="5"/>
  <c r="HB282" i="5"/>
  <c r="FK285" i="5"/>
  <c r="K538" i="5"/>
  <c r="AX531" i="5"/>
  <c r="GT282" i="5"/>
  <c r="AA532" i="5"/>
  <c r="FX283" i="5"/>
  <c r="DV531" i="5"/>
  <c r="JR282" i="5"/>
  <c r="DA532" i="5"/>
  <c r="IW283" i="5"/>
  <c r="DJ531" i="5"/>
  <c r="JF282" i="5"/>
  <c r="HT284" i="5"/>
  <c r="BX537" i="5"/>
  <c r="CX531" i="5"/>
  <c r="IT282" i="5"/>
  <c r="DC537" i="5"/>
  <c r="IY284" i="5"/>
  <c r="CE538" i="5"/>
  <c r="IA285" i="5"/>
  <c r="DQ532" i="5"/>
  <c r="JM283" i="5"/>
  <c r="CF532" i="5"/>
  <c r="IB283" i="5"/>
  <c r="GW282" i="5"/>
  <c r="BA531" i="5"/>
  <c r="HI284" i="5"/>
  <c r="BM537" i="5"/>
  <c r="HJ285" i="5"/>
  <c r="BN538" i="5"/>
  <c r="AO532" i="5"/>
  <c r="GK283" i="5"/>
  <c r="CK531" i="5"/>
  <c r="IG282" i="5"/>
  <c r="GZ285" i="5"/>
  <c r="BD538" i="5"/>
  <c r="BR538" i="5"/>
  <c r="HN285" i="5"/>
  <c r="BE532" i="5"/>
  <c r="HA283" i="5"/>
  <c r="BN531" i="5"/>
  <c r="HJ282" i="5"/>
  <c r="EB532" i="5"/>
  <c r="JX283" i="5"/>
  <c r="AQ537" i="5"/>
  <c r="GM284" i="5"/>
  <c r="DO538" i="5"/>
  <c r="JK285" i="5"/>
  <c r="BU531" i="5"/>
  <c r="HQ282" i="5"/>
  <c r="DR539" i="5"/>
  <c r="JN286" i="5"/>
  <c r="JA283" i="5"/>
  <c r="DE532" i="5"/>
  <c r="BZ531" i="5"/>
  <c r="HV282" i="5"/>
  <c r="CQ538" i="5"/>
  <c r="IM285" i="5"/>
  <c r="HM283" i="5"/>
  <c r="BQ532" i="5"/>
  <c r="BD537" i="5"/>
  <c r="GZ284" i="5"/>
  <c r="S531" i="5"/>
  <c r="FR282" i="5"/>
  <c r="BD532" i="5"/>
  <c r="GZ283" i="5"/>
  <c r="JO285" i="5"/>
  <c r="DS538" i="5"/>
  <c r="HF286" i="5"/>
  <c r="BJ539" i="5"/>
  <c r="DH532" i="5"/>
  <c r="JD283" i="5"/>
  <c r="DT532" i="5"/>
  <c r="JP283" i="5"/>
  <c r="AU537" i="5"/>
  <c r="GQ284" i="5"/>
  <c r="HA284" i="5"/>
  <c r="BE537" i="5"/>
  <c r="JS286" i="5"/>
  <c r="DW539" i="5"/>
  <c r="GX283" i="5"/>
  <c r="BB532" i="5"/>
  <c r="BZ538" i="5"/>
  <c r="HV285" i="5"/>
  <c r="IV282" i="5"/>
  <c r="CZ531" i="5"/>
  <c r="CS531" i="5"/>
  <c r="IO282" i="5"/>
  <c r="CJ532" i="5"/>
  <c r="IF283" i="5"/>
  <c r="DP532" i="5"/>
  <c r="JL283" i="5"/>
  <c r="DQ531" i="5"/>
  <c r="JM282" i="5"/>
  <c r="FL282" i="5"/>
  <c r="L531" i="5"/>
  <c r="FZ284" i="5"/>
  <c r="AC537" i="5"/>
  <c r="DP539" i="5"/>
  <c r="JL286" i="5"/>
  <c r="CK539" i="5"/>
  <c r="IG286" i="5"/>
  <c r="IK285" i="5"/>
  <c r="CO538" i="5"/>
  <c r="M539" i="5"/>
  <c r="FM286" i="5"/>
  <c r="IN286" i="5"/>
  <c r="CR539" i="5"/>
  <c r="JR285" i="5"/>
  <c r="DV538" i="5"/>
  <c r="DE539" i="5"/>
  <c r="JA286" i="5"/>
  <c r="AW539" i="5"/>
  <c r="GS286" i="5"/>
  <c r="DR538" i="5"/>
  <c r="JN285" i="5"/>
  <c r="CC539" i="5"/>
  <c r="HY286" i="5"/>
  <c r="IU283" i="5"/>
  <c r="CY532" i="5"/>
  <c r="W539" i="5"/>
  <c r="FU286" i="5"/>
  <c r="GW286" i="5"/>
  <c r="BA539" i="5"/>
  <c r="JT282" i="5"/>
  <c r="DX531" i="5"/>
  <c r="BX539" i="5"/>
  <c r="HT286" i="5"/>
  <c r="AS539" i="5"/>
  <c r="GO286" i="5"/>
  <c r="GJ282" i="5"/>
  <c r="AN531" i="5"/>
  <c r="DF538" i="5"/>
  <c r="JB285" i="5"/>
  <c r="CS532" i="5"/>
  <c r="IO283" i="5"/>
  <c r="CL531" i="5"/>
  <c r="IH282" i="5"/>
  <c r="G538" i="5"/>
  <c r="FG285" i="5"/>
  <c r="AX539" i="5"/>
  <c r="GT286" i="5"/>
  <c r="JB282" i="5"/>
  <c r="DF531" i="5"/>
  <c r="CR537" i="5"/>
  <c r="IN284" i="5"/>
  <c r="AC531" i="5"/>
  <c r="FZ282" i="5"/>
  <c r="BS537" i="5"/>
  <c r="HO284" i="5"/>
  <c r="AU538" i="5"/>
  <c r="GQ285" i="5"/>
  <c r="GW284" i="5"/>
  <c r="BA537" i="5"/>
  <c r="Q531" i="5"/>
  <c r="FQ282" i="5"/>
  <c r="BM532" i="5"/>
  <c r="HI283" i="5"/>
  <c r="Y538" i="5"/>
  <c r="FV285" i="5"/>
  <c r="T538" i="5"/>
  <c r="FS285" i="5"/>
  <c r="BN539" i="5"/>
  <c r="HJ286" i="5"/>
  <c r="JP284" i="5"/>
  <c r="DT537" i="5"/>
  <c r="CD531" i="5"/>
  <c r="HZ282" i="5"/>
  <c r="IN283" i="5"/>
  <c r="CR532" i="5"/>
  <c r="AY537" i="5"/>
  <c r="GU284" i="5"/>
  <c r="BK538" i="5"/>
  <c r="HG285" i="5"/>
  <c r="G539" i="5"/>
  <c r="FG286" i="5"/>
  <c r="BJ538" i="5"/>
  <c r="HF285" i="5"/>
  <c r="AG539" i="5"/>
  <c r="GC286" i="5"/>
  <c r="BS538" i="5"/>
  <c r="HO285" i="5"/>
  <c r="BH532" i="5"/>
  <c r="HD283" i="5"/>
  <c r="IK283" i="5"/>
  <c r="CO532" i="5"/>
  <c r="JJ285" i="5"/>
  <c r="DN538" i="5"/>
  <c r="GR283" i="5"/>
  <c r="AV532" i="5"/>
  <c r="AM538" i="5"/>
  <c r="GI285" i="5"/>
  <c r="DM531" i="5"/>
  <c r="JI282" i="5"/>
  <c r="U537" i="5"/>
  <c r="FT284" i="5"/>
  <c r="AS532" i="5"/>
  <c r="GO283" i="5"/>
  <c r="GK286" i="5"/>
  <c r="AO539" i="5"/>
  <c r="CX539" i="5"/>
  <c r="IT286" i="5"/>
  <c r="BV538" i="5"/>
  <c r="HR285" i="5"/>
  <c r="BT537" i="5"/>
  <c r="HP284" i="5"/>
  <c r="GX285" i="5"/>
  <c r="BB538" i="5"/>
  <c r="CT531" i="5"/>
  <c r="IP282" i="5"/>
  <c r="CM537" i="5"/>
  <c r="II284" i="5"/>
  <c r="EA538" i="5"/>
  <c r="JW285" i="5"/>
  <c r="BQ531" i="5"/>
  <c r="HM282" i="5"/>
  <c r="CP539" i="5"/>
  <c r="IL286" i="5"/>
  <c r="DI532" i="5"/>
  <c r="JE283" i="5"/>
  <c r="IJ284" i="5"/>
  <c r="CN537" i="5"/>
  <c r="G537" i="5"/>
  <c r="FG284" i="5"/>
  <c r="BF539" i="5"/>
  <c r="HB286" i="5"/>
  <c r="FP284" i="5"/>
  <c r="P537" i="5"/>
  <c r="HU282" i="5"/>
  <c r="BY531" i="5"/>
  <c r="BZ539" i="5"/>
  <c r="HV286" i="5"/>
  <c r="EH539" i="5"/>
  <c r="KD286" i="5"/>
  <c r="AJ537" i="5"/>
  <c r="GF284" i="5"/>
  <c r="DB539" i="5"/>
  <c r="IX286" i="5"/>
  <c r="AZ537" i="5"/>
  <c r="GV284" i="5"/>
  <c r="BF538" i="5"/>
  <c r="HB285" i="5"/>
  <c r="AP531" i="5"/>
  <c r="GL282" i="5"/>
  <c r="AN532" i="5"/>
  <c r="GJ283" i="5"/>
  <c r="IH286" i="5"/>
  <c r="CL539" i="5"/>
  <c r="HU283" i="5"/>
  <c r="BY532" i="5"/>
  <c r="CZ532" i="5"/>
  <c r="IV283" i="5"/>
  <c r="FI283" i="5"/>
  <c r="I532" i="5"/>
  <c r="HD284" i="5"/>
  <c r="BH537" i="5"/>
  <c r="Y531" i="5"/>
  <c r="FV282" i="5"/>
  <c r="AM537" i="5"/>
  <c r="GI284" i="5"/>
  <c r="JS285" i="5"/>
  <c r="DW538" i="5"/>
  <c r="EA539" i="5"/>
  <c r="JW286" i="5"/>
  <c r="DU531" i="5"/>
  <c r="JQ282" i="5"/>
  <c r="JR284" i="5"/>
  <c r="DV537" i="5"/>
  <c r="KD285" i="5"/>
  <c r="EH538" i="5"/>
  <c r="CQ537" i="5"/>
  <c r="IM284" i="5"/>
  <c r="CC531" i="5"/>
  <c r="HY282" i="5"/>
  <c r="KB284" i="5"/>
  <c r="EF537" i="5"/>
  <c r="DX532" i="5"/>
  <c r="JT283" i="5"/>
  <c r="I539" i="5"/>
  <c r="FI286" i="5"/>
  <c r="AV538" i="5"/>
  <c r="GR285" i="5"/>
  <c r="GP284" i="5"/>
  <c r="AT537" i="5"/>
  <c r="DY539" i="5"/>
  <c r="JU286" i="5"/>
  <c r="BX532" i="5"/>
  <c r="HT283" i="5"/>
  <c r="JD284" i="5"/>
  <c r="DH537" i="5"/>
  <c r="CH531" i="5"/>
  <c r="ID282" i="5"/>
  <c r="HS282" i="5"/>
  <c r="BW531" i="5"/>
  <c r="BI531" i="5"/>
  <c r="HE282" i="5"/>
  <c r="FN285" i="5"/>
  <c r="N538" i="5"/>
  <c r="U532" i="5"/>
  <c r="FT283" i="5"/>
  <c r="DG537" i="5"/>
  <c r="JC284" i="5"/>
  <c r="HR283" i="5"/>
  <c r="BV532" i="5"/>
  <c r="CV532" i="5"/>
  <c r="IR283" i="5"/>
  <c r="AT538" i="5"/>
  <c r="GP285" i="5"/>
  <c r="DZ532" i="5"/>
  <c r="JV283" i="5"/>
  <c r="AY538" i="5"/>
  <c r="GU285" i="5"/>
  <c r="FY283" i="5"/>
  <c r="AB532" i="5"/>
  <c r="DY531" i="5"/>
  <c r="JU282" i="5"/>
  <c r="IP285" i="5"/>
  <c r="CT538" i="5"/>
  <c r="DG538" i="5"/>
  <c r="JC285" i="5"/>
  <c r="BJ531" i="5"/>
  <c r="HF282" i="5"/>
  <c r="I531" i="5"/>
  <c r="FI282" i="5"/>
  <c r="FQ286" i="5"/>
  <c r="Q539" i="5"/>
  <c r="KC286" i="5"/>
  <c r="EG539" i="5"/>
  <c r="JV285" i="5"/>
  <c r="DZ538" i="5"/>
  <c r="FR285" i="5"/>
  <c r="S538" i="5"/>
  <c r="ID283" i="5"/>
  <c r="CH532" i="5"/>
  <c r="JI285" i="5"/>
  <c r="DM538" i="5"/>
  <c r="DI539" i="5"/>
  <c r="JE286" i="5"/>
  <c r="BM539" i="5"/>
  <c r="HI286" i="5"/>
  <c r="CB532" i="5"/>
  <c r="HX283" i="5"/>
  <c r="CJ539" i="5"/>
  <c r="IF286" i="5"/>
  <c r="AS531" i="5"/>
  <c r="GO282" i="5"/>
  <c r="CG531" i="5"/>
  <c r="IC282" i="5"/>
  <c r="IS286" i="5"/>
  <c r="CW539" i="5"/>
  <c r="AN537" i="5"/>
  <c r="GJ284" i="5"/>
  <c r="IE284" i="5"/>
  <c r="CI537" i="5"/>
  <c r="BU532" i="5"/>
  <c r="HQ283" i="5"/>
  <c r="CF537" i="5"/>
  <c r="IB284" i="5"/>
  <c r="BW537" i="5"/>
  <c r="HS284" i="5"/>
  <c r="O538" i="5"/>
  <c r="FO285" i="5"/>
  <c r="HH284" i="5"/>
  <c r="BL537" i="5"/>
  <c r="AL531" i="5"/>
  <c r="GH282" i="5"/>
  <c r="DL532" i="5"/>
  <c r="JH283" i="5"/>
  <c r="GW283" i="5"/>
  <c r="BA532" i="5"/>
  <c r="IW286" i="5"/>
  <c r="DA539" i="5"/>
  <c r="IS283" i="5"/>
  <c r="CW532" i="5"/>
  <c r="DB538" i="5"/>
  <c r="IX285" i="5"/>
  <c r="GN285" i="5"/>
  <c r="AR538" i="5"/>
  <c r="FK282" i="5"/>
  <c r="K531" i="5"/>
  <c r="IS284" i="5"/>
  <c r="CW537" i="5"/>
  <c r="GL283" i="5"/>
  <c r="AP532" i="5"/>
  <c r="KC284" i="5"/>
  <c r="EG537" i="5"/>
  <c r="CW531" i="5"/>
  <c r="IS282" i="5"/>
  <c r="II286" i="5"/>
  <c r="CM539" i="5"/>
  <c r="GS284" i="5"/>
  <c r="AW537" i="5"/>
  <c r="DH538" i="5"/>
  <c r="JD285" i="5"/>
  <c r="FY284" i="5"/>
  <c r="AB537" i="5"/>
  <c r="HZ283" i="5"/>
  <c r="CD532" i="5"/>
  <c r="AF538" i="5"/>
  <c r="GB285" i="5"/>
  <c r="JO286" i="5"/>
  <c r="DS539" i="5"/>
  <c r="HY284" i="5"/>
  <c r="CC537" i="5"/>
  <c r="IW284" i="5"/>
  <c r="DA537" i="5"/>
  <c r="FL286" i="5"/>
  <c r="L539" i="5"/>
  <c r="CI539" i="5"/>
  <c r="IE286" i="5"/>
  <c r="IP283" i="5"/>
  <c r="CT532" i="5"/>
  <c r="CT539" i="5"/>
  <c r="IP286" i="5"/>
  <c r="IA282" i="5"/>
  <c r="CE531" i="5"/>
  <c r="GP283" i="5"/>
  <c r="AT532" i="5"/>
  <c r="DX538" i="5"/>
  <c r="JT285" i="5"/>
  <c r="HV283" i="5"/>
  <c r="BZ532" i="5"/>
  <c r="DN539" i="5"/>
  <c r="JJ286" i="5"/>
  <c r="BL538" i="5"/>
  <c r="HH285" i="5"/>
  <c r="BO539" i="5"/>
  <c r="HK286" i="5"/>
  <c r="JY284" i="5"/>
  <c r="EC537" i="5"/>
  <c r="IJ285" i="5"/>
  <c r="CN538" i="5"/>
  <c r="IZ284" i="5"/>
  <c r="DD537" i="5"/>
  <c r="BS539" i="5"/>
  <c r="HO286" i="5"/>
  <c r="W537" i="5"/>
  <c r="FU284" i="5"/>
  <c r="FQ284" i="5"/>
  <c r="Q537" i="5"/>
  <c r="JV284" i="5"/>
  <c r="DZ537" i="5"/>
  <c r="HA285" i="5"/>
  <c r="BE538" i="5"/>
  <c r="GR286" i="5"/>
  <c r="AV539" i="5"/>
  <c r="HW283" i="5"/>
  <c r="CA532" i="5"/>
  <c r="GZ282" i="5"/>
  <c r="BD531" i="5"/>
  <c r="DG539" i="5"/>
  <c r="JC286" i="5"/>
  <c r="GK285" i="5"/>
  <c r="AO538" i="5"/>
  <c r="ID284" i="5"/>
  <c r="CH537" i="5"/>
  <c r="GV282" i="5"/>
  <c r="AZ531" i="5"/>
  <c r="JA285" i="5"/>
  <c r="DE538" i="5"/>
  <c r="IU282" i="5"/>
  <c r="CY531" i="5"/>
  <c r="BD539" i="5"/>
  <c r="GZ286" i="5"/>
  <c r="JF284" i="5"/>
  <c r="DJ537" i="5"/>
  <c r="CW538" i="5"/>
  <c r="IS285" i="5"/>
  <c r="CC538" i="5"/>
  <c r="HY285" i="5"/>
  <c r="FX286" i="5"/>
  <c r="AA539" i="5"/>
  <c r="GH283" i="5"/>
  <c r="AL532" i="5"/>
  <c r="FS282" i="5"/>
  <c r="T531" i="5"/>
  <c r="HU284" i="5"/>
  <c r="BY537" i="5"/>
  <c r="FP282" i="5"/>
  <c r="P531" i="5"/>
  <c r="BA538" i="5"/>
  <c r="GW285" i="5"/>
  <c r="JX286" i="5"/>
  <c r="EB539" i="5"/>
  <c r="GU283" i="5"/>
  <c r="AY532" i="5"/>
  <c r="JX282" i="5"/>
  <c r="EB531" i="5"/>
  <c r="IX283" i="5"/>
  <c r="DB532" i="5"/>
  <c r="JM285" i="5"/>
  <c r="DQ538" i="5"/>
  <c r="JJ284" i="5"/>
  <c r="DN537" i="5"/>
  <c r="BY539" i="5"/>
  <c r="HU286" i="5"/>
  <c r="FN284" i="5"/>
  <c r="N537" i="5"/>
  <c r="JN284" i="5"/>
  <c r="DR537" i="5"/>
  <c r="HH286" i="5"/>
  <c r="BL539" i="5"/>
  <c r="DY538" i="5"/>
  <c r="JU285" i="5"/>
  <c r="IM283" i="5"/>
  <c r="CQ532" i="5"/>
  <c r="Q538" i="5"/>
  <c r="FQ285" i="5"/>
  <c r="IH284" i="5"/>
  <c r="CL537" i="5"/>
  <c r="GD284" i="5"/>
  <c r="AH537" i="5"/>
  <c r="CZ539" i="5"/>
  <c r="IV286" i="5"/>
  <c r="HK283" i="5"/>
  <c r="BO532" i="5"/>
  <c r="IK284" i="5"/>
  <c r="CO537" i="5"/>
  <c r="GN286" i="5"/>
  <c r="AR539" i="5"/>
  <c r="HX286" i="5"/>
  <c r="CB539" i="5"/>
  <c r="BT539" i="5"/>
  <c r="HP286" i="5"/>
  <c r="JQ284" i="5"/>
  <c r="DU537" i="5"/>
  <c r="HN284" i="5"/>
  <c r="BR537" i="5"/>
  <c r="GQ283" i="5"/>
  <c r="AU532" i="5"/>
  <c r="DP538" i="5"/>
  <c r="JL285" i="5"/>
  <c r="AN539" i="5"/>
  <c r="GJ286" i="5"/>
  <c r="HN283" i="5"/>
  <c r="BR532" i="5"/>
  <c r="II283" i="5"/>
  <c r="CM532" i="5"/>
  <c r="IA283" i="5"/>
  <c r="CE532" i="5"/>
  <c r="HF283" i="5"/>
  <c r="BJ532" i="5"/>
  <c r="BV537" i="5"/>
  <c r="HR284" i="5"/>
  <c r="GE283" i="5"/>
  <c r="AI532" i="5"/>
  <c r="GV286" i="5"/>
  <c r="AZ539" i="5"/>
  <c r="HO283" i="5"/>
  <c r="BS532" i="5"/>
  <c r="HT282" i="5"/>
  <c r="BX531" i="5"/>
  <c r="HX282" i="5"/>
  <c r="CB531" i="5"/>
  <c r="GT284" i="5"/>
  <c r="AX537" i="5"/>
  <c r="JE284" i="5"/>
  <c r="DI537" i="5"/>
  <c r="AJ538" i="5"/>
  <c r="GF285" i="5"/>
  <c r="IO284" i="5"/>
  <c r="CS537" i="5"/>
  <c r="IZ285" i="5"/>
  <c r="DD538" i="5"/>
  <c r="FO282" i="5"/>
  <c r="O531" i="5"/>
  <c r="AT539" i="5"/>
  <c r="GP286" i="5"/>
  <c r="AZ538" i="5"/>
  <c r="GV285" i="5"/>
  <c r="FM284" i="5"/>
  <c r="M537" i="5"/>
  <c r="AK531" i="5"/>
  <c r="GG282" i="5"/>
  <c r="HK282" i="5"/>
  <c r="BO531" i="5"/>
  <c r="HH282" i="5"/>
  <c r="BL531" i="5"/>
  <c r="JU284" i="5"/>
  <c r="DY537" i="5"/>
  <c r="BE539" i="5"/>
  <c r="HA286" i="5"/>
  <c r="HC282" i="5"/>
  <c r="BG531" i="5"/>
  <c r="GR282" i="5"/>
  <c r="AV531" i="5"/>
  <c r="FV283" i="5"/>
  <c r="Y532" i="5"/>
  <c r="HF284" i="5"/>
  <c r="BJ537" i="5"/>
  <c r="HW282" i="5"/>
  <c r="CA531" i="5"/>
  <c r="AR532" i="5"/>
  <c r="GN283" i="5"/>
  <c r="FN283" i="5"/>
  <c r="N532" i="5"/>
  <c r="AW532" i="5"/>
  <c r="GS283" i="5"/>
  <c r="FI284" i="5"/>
  <c r="I537" i="5"/>
  <c r="FW286" i="5"/>
  <c r="Z539" i="5"/>
  <c r="GD283" i="5"/>
  <c r="AH532" i="5"/>
  <c r="JY283" i="5"/>
  <c r="EC532" i="5"/>
  <c r="IQ282" i="5"/>
  <c r="CU531" i="5"/>
  <c r="DC538" i="5"/>
  <c r="IY285" i="5"/>
  <c r="EE539" i="5"/>
  <c r="KA286" i="5"/>
  <c r="GO284" i="5"/>
  <c r="AS537" i="5"/>
  <c r="BM531" i="5"/>
  <c r="HI282" i="5"/>
  <c r="AY539" i="5"/>
  <c r="GU286" i="5"/>
  <c r="AW531" i="5"/>
  <c r="GS282" i="5"/>
  <c r="II282" i="5"/>
  <c r="CM531" i="5"/>
  <c r="AT531" i="5"/>
  <c r="GP282" i="5"/>
  <c r="AJ532" i="5"/>
  <c r="GF283" i="5"/>
  <c r="JD282" i="5"/>
  <c r="DH531" i="5"/>
  <c r="HQ284" i="5"/>
  <c r="BU537" i="5"/>
  <c r="GT283" i="5"/>
  <c r="AX532" i="5"/>
  <c r="KA283" i="5"/>
  <c r="EE532" i="5"/>
  <c r="IZ286" i="5"/>
  <c r="DD539" i="5"/>
  <c r="IM286" i="5"/>
  <c r="CQ539" i="5"/>
  <c r="FT282" i="5"/>
  <c r="U531" i="5"/>
  <c r="KB285" i="5"/>
  <c r="EF538" i="5"/>
  <c r="IB286" i="5"/>
  <c r="CF539" i="5"/>
  <c r="JA284" i="5"/>
  <c r="DE537" i="5"/>
  <c r="AJ539" i="5"/>
  <c r="GF286" i="5"/>
  <c r="IY283" i="5"/>
  <c r="DC532" i="5"/>
  <c r="CG538" i="5"/>
  <c r="IC285" i="5"/>
  <c r="CP537" i="5"/>
  <c r="IL284" i="5"/>
  <c r="FH286" i="5"/>
  <c r="H539" i="5"/>
  <c r="DW532" i="5"/>
  <c r="JS283" i="5"/>
  <c r="IO285" i="5"/>
  <c r="CS538" i="5"/>
  <c r="IT283" i="5"/>
  <c r="CX532" i="5"/>
  <c r="IZ282" i="5"/>
  <c r="DD531" i="5"/>
  <c r="IR286" i="5"/>
  <c r="CV539" i="5"/>
  <c r="GM283" i="5"/>
  <c r="AQ532" i="5"/>
  <c r="FR283" i="5"/>
  <c r="S532" i="5"/>
  <c r="HJ284" i="5"/>
  <c r="BN537" i="5"/>
  <c r="JK282" i="5"/>
  <c r="DO531" i="5"/>
  <c r="FP286" i="5"/>
  <c r="P539" i="5"/>
  <c r="IQ283" i="5"/>
  <c r="CU532" i="5"/>
  <c r="HX285" i="5"/>
  <c r="CB538" i="5"/>
  <c r="IT284" i="5"/>
  <c r="CX537" i="5"/>
  <c r="GY283" i="5"/>
  <c r="BC532" i="5"/>
  <c r="N5" i="11"/>
  <c r="O10" i="11"/>
  <c r="N11" i="11"/>
  <c r="O11" i="11"/>
  <c r="N19" i="11"/>
  <c r="O19" i="11"/>
  <c r="O20" i="11"/>
  <c r="N29" i="11"/>
  <c r="O29" i="11"/>
  <c r="BU274" i="16" l="1"/>
  <c r="BU194" i="16"/>
  <c r="BU303" i="16"/>
  <c r="T305" i="16" s="1"/>
  <c r="DY305" i="16" s="1"/>
  <c r="F304" i="18" s="1"/>
  <c r="BU283" i="16"/>
  <c r="T285" i="16" s="1"/>
  <c r="DY285" i="16" s="1"/>
  <c r="F284" i="18" s="1"/>
  <c r="BU323" i="16"/>
  <c r="T325" i="16" s="1"/>
  <c r="DY325" i="16" s="1"/>
  <c r="F324" i="18" s="1"/>
  <c r="BU304" i="16"/>
  <c r="BU243" i="16"/>
  <c r="T245" i="16" s="1"/>
  <c r="DY245" i="16" s="1"/>
  <c r="F244" i="18" s="1"/>
  <c r="BH324" i="16"/>
  <c r="BG324" i="16" s="1"/>
  <c r="BF324" i="16" s="1"/>
  <c r="J188" i="18"/>
  <c r="BU317" i="16"/>
  <c r="BU298" i="16"/>
  <c r="H299" i="16" s="1"/>
  <c r="DV299" i="16" s="1"/>
  <c r="C298" i="18" s="1"/>
  <c r="BJ288" i="16"/>
  <c r="BI288" i="16" s="1"/>
  <c r="BU247" i="16"/>
  <c r="I321" i="16"/>
  <c r="B123" i="25"/>
  <c r="B74" i="25"/>
  <c r="BF216" i="16"/>
  <c r="BE216" i="16" s="1"/>
  <c r="BU275" i="16"/>
  <c r="H275" i="16" s="1"/>
  <c r="DV275" i="16" s="1"/>
  <c r="C274" i="18" s="1"/>
  <c r="BU248" i="16"/>
  <c r="H249" i="16" s="1"/>
  <c r="DV249" i="16" s="1"/>
  <c r="C248" i="18" s="1"/>
  <c r="BU263" i="16"/>
  <c r="T265" i="16" s="1"/>
  <c r="DY265" i="16" s="1"/>
  <c r="F264" i="18" s="1"/>
  <c r="AF216" i="16"/>
  <c r="BD216" i="16" s="1"/>
  <c r="BC216" i="16" s="1"/>
  <c r="BB216" i="16" s="1"/>
  <c r="BA216" i="16" s="1"/>
  <c r="BE303" i="16"/>
  <c r="BU246" i="16"/>
  <c r="T249" i="16" s="1"/>
  <c r="DY249" i="16" s="1"/>
  <c r="F248" i="18" s="1"/>
  <c r="BU209" i="16"/>
  <c r="H211" i="16" s="1"/>
  <c r="DV211" i="16" s="1"/>
  <c r="C210" i="18" s="1"/>
  <c r="BU334" i="16"/>
  <c r="BU335" i="16"/>
  <c r="H335" i="16" s="1"/>
  <c r="DV335" i="16" s="1"/>
  <c r="C334" i="18" s="1"/>
  <c r="BU205" i="16"/>
  <c r="H205" i="16" s="1"/>
  <c r="DV205" i="16" s="1"/>
  <c r="C204" i="18" s="1"/>
  <c r="BQ228" i="16"/>
  <c r="D229" i="16" s="1"/>
  <c r="DU229" i="16" s="1"/>
  <c r="B228" i="18" s="1"/>
  <c r="BU223" i="16"/>
  <c r="T225" i="16" s="1"/>
  <c r="DY225" i="16" s="1"/>
  <c r="F224" i="18" s="1"/>
  <c r="BU206" i="16"/>
  <c r="T209" i="16" s="1"/>
  <c r="DY209" i="16" s="1"/>
  <c r="F208" i="18" s="1"/>
  <c r="BF215" i="16"/>
  <c r="BE215" i="16" s="1"/>
  <c r="BU316" i="16"/>
  <c r="T319" i="16" s="1"/>
  <c r="DY319" i="16" s="1"/>
  <c r="F318" i="18" s="1"/>
  <c r="BF299" i="16"/>
  <c r="BE299" i="16" s="1"/>
  <c r="BU255" i="16"/>
  <c r="H255" i="16" s="1"/>
  <c r="DV255" i="16" s="1"/>
  <c r="C254" i="18" s="1"/>
  <c r="BU253" i="16"/>
  <c r="T255" i="16" s="1"/>
  <c r="DY255" i="16" s="1"/>
  <c r="F254" i="18" s="1"/>
  <c r="BU256" i="16"/>
  <c r="T259" i="16" s="1"/>
  <c r="DY259" i="16" s="1"/>
  <c r="F258" i="18" s="1"/>
  <c r="BU284" i="16"/>
  <c r="BU233" i="16"/>
  <c r="T235" i="16" s="1"/>
  <c r="DY235" i="16" s="1"/>
  <c r="F234" i="18" s="1"/>
  <c r="CI311" i="16"/>
  <c r="CE311" i="16" s="1"/>
  <c r="CA311" i="16" s="1"/>
  <c r="CY311" i="16" s="1"/>
  <c r="CX311" i="16" s="1"/>
  <c r="BU297" i="16"/>
  <c r="BR328" i="16"/>
  <c r="E329" i="16" s="1"/>
  <c r="BU197" i="16"/>
  <c r="BU198" i="16"/>
  <c r="H199" i="16" s="1"/>
  <c r="DV199" i="16" s="1"/>
  <c r="C198" i="18" s="1"/>
  <c r="BU329" i="16"/>
  <c r="H331" i="16" s="1"/>
  <c r="DV331" i="16" s="1"/>
  <c r="C330" i="18" s="1"/>
  <c r="DY239" i="16"/>
  <c r="F238" i="18" s="1"/>
  <c r="I259" i="16"/>
  <c r="BU258" i="16"/>
  <c r="H259" i="16" s="1"/>
  <c r="BR198" i="16"/>
  <c r="E199" i="16" s="1"/>
  <c r="BU266" i="16"/>
  <c r="T269" i="16" s="1"/>
  <c r="DY269" i="16" s="1"/>
  <c r="F268" i="18" s="1"/>
  <c r="BQ278" i="16"/>
  <c r="D279" i="16" s="1"/>
  <c r="DU279" i="16" s="1"/>
  <c r="B278" i="18" s="1"/>
  <c r="BU286" i="16"/>
  <c r="T289" i="16" s="1"/>
  <c r="DY289" i="16" s="1"/>
  <c r="F288" i="18" s="1"/>
  <c r="BU237" i="16"/>
  <c r="BR265" i="16"/>
  <c r="E265" i="16" s="1"/>
  <c r="DQ231" i="16"/>
  <c r="DP231" i="16" s="1"/>
  <c r="P231" i="16" s="1"/>
  <c r="BU235" i="16"/>
  <c r="H235" i="16" s="1"/>
  <c r="DV235" i="16" s="1"/>
  <c r="C234" i="18" s="1"/>
  <c r="BU279" i="16"/>
  <c r="H281" i="16" s="1"/>
  <c r="DV281" i="16" s="1"/>
  <c r="C280" i="18" s="1"/>
  <c r="BU218" i="16"/>
  <c r="H219" i="16" s="1"/>
  <c r="DV219" i="16" s="1"/>
  <c r="C218" i="18" s="1"/>
  <c r="BQ215" i="16"/>
  <c r="D215" i="16" s="1"/>
  <c r="DU215" i="16" s="1"/>
  <c r="B214" i="18" s="1"/>
  <c r="BU337" i="16"/>
  <c r="BR195" i="16"/>
  <c r="BQ195" i="16" s="1"/>
  <c r="D195" i="16" s="1"/>
  <c r="BH296" i="16"/>
  <c r="BG296" i="16" s="1"/>
  <c r="BF296" i="16" s="1"/>
  <c r="BE296" i="16" s="1"/>
  <c r="BR238" i="16"/>
  <c r="E239" i="16" s="1"/>
  <c r="BU327" i="16"/>
  <c r="BH286" i="16"/>
  <c r="BG286" i="16" s="1"/>
  <c r="BJ287" i="16"/>
  <c r="BI287" i="16" s="1"/>
  <c r="BU228" i="16"/>
  <c r="H229" i="16" s="1"/>
  <c r="DV229" i="16" s="1"/>
  <c r="C228" i="18" s="1"/>
  <c r="BU204" i="16"/>
  <c r="BU313" i="16"/>
  <c r="T315" i="16" s="1"/>
  <c r="DY315" i="16" s="1"/>
  <c r="F314" i="18" s="1"/>
  <c r="BH209" i="16"/>
  <c r="BG209" i="16" s="1"/>
  <c r="BU287" i="16"/>
  <c r="BR268" i="16"/>
  <c r="E269" i="16" s="1"/>
  <c r="BU326" i="16"/>
  <c r="T329" i="16" s="1"/>
  <c r="DY329" i="16" s="1"/>
  <c r="F328" i="18" s="1"/>
  <c r="BU215" i="16"/>
  <c r="H215" i="16" s="1"/>
  <c r="DV215" i="16" s="1"/>
  <c r="C214" i="18" s="1"/>
  <c r="BR315" i="16"/>
  <c r="E315" i="16" s="1"/>
  <c r="E209" i="16"/>
  <c r="BQ208" i="16"/>
  <c r="D209" i="16" s="1"/>
  <c r="BD228" i="16"/>
  <c r="BC228" i="16" s="1"/>
  <c r="BU196" i="16"/>
  <c r="T199" i="16" s="1"/>
  <c r="DY199" i="16" s="1"/>
  <c r="F198" i="18" s="1"/>
  <c r="BJ236" i="16"/>
  <c r="BI236" i="16" s="1"/>
  <c r="DV315" i="16"/>
  <c r="C314" i="18" s="1"/>
  <c r="BN315" i="16"/>
  <c r="BM315" i="16" s="1"/>
  <c r="BJ247" i="16"/>
  <c r="BI247" i="16" s="1"/>
  <c r="BM213" i="16"/>
  <c r="BN227" i="16"/>
  <c r="BM227" i="16" s="1"/>
  <c r="BN277" i="16"/>
  <c r="BM277" i="16" s="1"/>
  <c r="BI274" i="16"/>
  <c r="BR338" i="16"/>
  <c r="BQ245" i="16"/>
  <c r="D245" i="16" s="1"/>
  <c r="DU245" i="16" s="1"/>
  <c r="B244" i="18" s="1"/>
  <c r="BF317" i="16"/>
  <c r="BE317" i="16" s="1"/>
  <c r="BU295" i="16"/>
  <c r="H295" i="16" s="1"/>
  <c r="DV295" i="16" s="1"/>
  <c r="C294" i="18" s="1"/>
  <c r="BA246" i="16"/>
  <c r="BN229" i="16"/>
  <c r="BM229" i="16" s="1"/>
  <c r="BA307" i="16"/>
  <c r="BU227" i="16"/>
  <c r="BU226" i="16"/>
  <c r="T229" i="16" s="1"/>
  <c r="DY229" i="16" s="1"/>
  <c r="F228" i="18" s="1"/>
  <c r="BU273" i="16"/>
  <c r="T275" i="16" s="1"/>
  <c r="DY275" i="16" s="1"/>
  <c r="F274" i="18" s="1"/>
  <c r="BU213" i="16"/>
  <c r="T215" i="16" s="1"/>
  <c r="DY215" i="16" s="1"/>
  <c r="F214" i="18" s="1"/>
  <c r="BR248" i="16"/>
  <c r="E249" i="16" s="1"/>
  <c r="BR318" i="16"/>
  <c r="BE239" i="16"/>
  <c r="BF323" i="16"/>
  <c r="BE323" i="16" s="1"/>
  <c r="BA329" i="16"/>
  <c r="BB245" i="16"/>
  <c r="BA245" i="16" s="1"/>
  <c r="BN207" i="16"/>
  <c r="BM207" i="16" s="1"/>
  <c r="BE257" i="16"/>
  <c r="BE263" i="16"/>
  <c r="BJ204" i="16"/>
  <c r="BI204" i="16" s="1"/>
  <c r="BB263" i="16"/>
  <c r="BA263" i="16" s="1"/>
  <c r="DZ337" i="16"/>
  <c r="G336" i="18" s="1"/>
  <c r="BJ248" i="16"/>
  <c r="BI248" i="16" s="1"/>
  <c r="DV269" i="16"/>
  <c r="C268" i="18" s="1"/>
  <c r="BU207" i="16"/>
  <c r="BN328" i="16"/>
  <c r="BM328" i="16" s="1"/>
  <c r="BN306" i="16"/>
  <c r="BM306" i="16" s="1"/>
  <c r="BN238" i="16"/>
  <c r="BM238" i="16" s="1"/>
  <c r="BJ276" i="16"/>
  <c r="BI276" i="16" s="1"/>
  <c r="BM226" i="16"/>
  <c r="BQ288" i="16"/>
  <c r="D289" i="16" s="1"/>
  <c r="DU289" i="16" s="1"/>
  <c r="B288" i="18" s="1"/>
  <c r="BA308" i="16"/>
  <c r="BB217" i="16"/>
  <c r="BA217" i="16" s="1"/>
  <c r="BE225" i="16"/>
  <c r="BJ268" i="16"/>
  <c r="BI268" i="16" s="1"/>
  <c r="BF326" i="16"/>
  <c r="BE326" i="16" s="1"/>
  <c r="BU305" i="16"/>
  <c r="H305" i="16" s="1"/>
  <c r="DV305" i="16" s="1"/>
  <c r="C304" i="18" s="1"/>
  <c r="BN266" i="16"/>
  <c r="BM266" i="16" s="1"/>
  <c r="BM297" i="16"/>
  <c r="I291" i="16"/>
  <c r="BU289" i="16"/>
  <c r="H291" i="16" s="1"/>
  <c r="BN209" i="16"/>
  <c r="BM209" i="16" s="1"/>
  <c r="BI293" i="16"/>
  <c r="BU294" i="16"/>
  <c r="BN218" i="16"/>
  <c r="BM218" i="16" s="1"/>
  <c r="BA303" i="16"/>
  <c r="BE333" i="16"/>
  <c r="BJ339" i="16"/>
  <c r="BI339" i="16" s="1"/>
  <c r="BA244" i="16"/>
  <c r="BK228" i="16"/>
  <c r="BJ228" i="16" s="1"/>
  <c r="I339" i="16"/>
  <c r="BU338" i="16"/>
  <c r="H339" i="16" s="1"/>
  <c r="E295" i="16"/>
  <c r="BQ295" i="16"/>
  <c r="D295" i="16" s="1"/>
  <c r="BI278" i="16"/>
  <c r="E309" i="16"/>
  <c r="BQ308" i="16"/>
  <c r="D309" i="16" s="1"/>
  <c r="BH228" i="16"/>
  <c r="BG228" i="16" s="1"/>
  <c r="I241" i="16"/>
  <c r="BU239" i="16"/>
  <c r="H241" i="16" s="1"/>
  <c r="I341" i="16"/>
  <c r="BU339" i="16"/>
  <c r="H341" i="16" s="1"/>
  <c r="BU309" i="16"/>
  <c r="H311" i="16" s="1"/>
  <c r="DV311" i="16" s="1"/>
  <c r="C310" i="18" s="1"/>
  <c r="BU217" i="16"/>
  <c r="BQ255" i="16"/>
  <c r="D255" i="16" s="1"/>
  <c r="DU255" i="16" s="1"/>
  <c r="B254" i="18" s="1"/>
  <c r="BE269" i="16"/>
  <c r="BJ227" i="16"/>
  <c r="BI227" i="16" s="1"/>
  <c r="BJ340" i="16"/>
  <c r="BI340" i="16" s="1"/>
  <c r="I301" i="16"/>
  <c r="BU299" i="16"/>
  <c r="H301" i="16" s="1"/>
  <c r="U299" i="16"/>
  <c r="BU296" i="16"/>
  <c r="T299" i="16" s="1"/>
  <c r="AF235" i="16"/>
  <c r="BH235" i="16"/>
  <c r="BG235" i="16" s="1"/>
  <c r="BF235" i="16" s="1"/>
  <c r="BE235" i="16" s="1"/>
  <c r="BH298" i="16"/>
  <c r="BG298" i="16" s="1"/>
  <c r="BF298" i="16" s="1"/>
  <c r="BE298" i="16" s="1"/>
  <c r="AF253" i="16"/>
  <c r="BH253" i="16"/>
  <c r="BG253" i="16" s="1"/>
  <c r="BF253" i="16" s="1"/>
  <c r="BE253" i="16" s="1"/>
  <c r="BB273" i="16"/>
  <c r="BA273" i="16" s="1"/>
  <c r="BD226" i="16"/>
  <c r="BC226" i="16" s="1"/>
  <c r="BB226" i="16" s="1"/>
  <c r="BD256" i="16"/>
  <c r="BC256" i="16" s="1"/>
  <c r="BJ285" i="16"/>
  <c r="BI285" i="16" s="1"/>
  <c r="BB296" i="16"/>
  <c r="BA296" i="16" s="1"/>
  <c r="BB224" i="16"/>
  <c r="BA224" i="16" s="1"/>
  <c r="BD274" i="16"/>
  <c r="BC274" i="16" s="1"/>
  <c r="BF214" i="16"/>
  <c r="BE214" i="16" s="1"/>
  <c r="BA336" i="16"/>
  <c r="AF243" i="16"/>
  <c r="BH243" i="16"/>
  <c r="BG243" i="16" s="1"/>
  <c r="BH265" i="16"/>
  <c r="BG265" i="16" s="1"/>
  <c r="BN318" i="16"/>
  <c r="BM318" i="16" s="1"/>
  <c r="BU249" i="16"/>
  <c r="H251" i="16" s="1"/>
  <c r="DV251" i="16" s="1"/>
  <c r="C250" i="18" s="1"/>
  <c r="BU259" i="16"/>
  <c r="H261" i="16" s="1"/>
  <c r="I261" i="16"/>
  <c r="AJ237" i="16"/>
  <c r="BL237" i="16"/>
  <c r="BK237" i="16" s="1"/>
  <c r="BJ237" i="16" s="1"/>
  <c r="BI237" i="16" s="1"/>
  <c r="BU293" i="16"/>
  <c r="T295" i="16" s="1"/>
  <c r="DY295" i="16" s="1"/>
  <c r="F294" i="18" s="1"/>
  <c r="BL315" i="16"/>
  <c r="BK315" i="16" s="1"/>
  <c r="BJ315" i="16" s="1"/>
  <c r="AF315" i="16"/>
  <c r="BI265" i="16"/>
  <c r="BL328" i="16"/>
  <c r="BK328" i="16" s="1"/>
  <c r="BH297" i="16"/>
  <c r="BG297" i="16" s="1"/>
  <c r="BF297" i="16" s="1"/>
  <c r="BE297" i="16" s="1"/>
  <c r="AJ306" i="16"/>
  <c r="AF306" i="16" s="1"/>
  <c r="BL306" i="16"/>
  <c r="BK306" i="16" s="1"/>
  <c r="BJ306" i="16" s="1"/>
  <c r="BI306" i="16" s="1"/>
  <c r="BF217" i="16"/>
  <c r="BE217" i="16" s="1"/>
  <c r="BN206" i="16"/>
  <c r="BM206" i="16" s="1"/>
  <c r="BL207" i="16"/>
  <c r="BK207" i="16" s="1"/>
  <c r="BJ207" i="16" s="1"/>
  <c r="BU324" i="16"/>
  <c r="BU308" i="16"/>
  <c r="H309" i="16" s="1"/>
  <c r="DV309" i="16" s="1"/>
  <c r="C308" i="18" s="1"/>
  <c r="E285" i="16"/>
  <c r="BQ285" i="16"/>
  <c r="D285" i="16" s="1"/>
  <c r="BD227" i="16"/>
  <c r="BC227" i="16" s="1"/>
  <c r="BB227" i="16" s="1"/>
  <c r="BA227" i="16" s="1"/>
  <c r="AJ277" i="16"/>
  <c r="BL277" i="16"/>
  <c r="BK277" i="16" s="1"/>
  <c r="BN309" i="16"/>
  <c r="BM309" i="16" s="1"/>
  <c r="BQ325" i="16"/>
  <c r="D325" i="16" s="1"/>
  <c r="DU325" i="16" s="1"/>
  <c r="B324" i="18" s="1"/>
  <c r="BM298" i="16"/>
  <c r="BI297" i="16"/>
  <c r="BJ334" i="16"/>
  <c r="BI334" i="16" s="1"/>
  <c r="BD254" i="16"/>
  <c r="BC254" i="16" s="1"/>
  <c r="BH255" i="16"/>
  <c r="BG255" i="16" s="1"/>
  <c r="BF255" i="16" s="1"/>
  <c r="AF255" i="16"/>
  <c r="BD257" i="16"/>
  <c r="BC257" i="16" s="1"/>
  <c r="BF258" i="16"/>
  <c r="BE258" i="16" s="1"/>
  <c r="BU288" i="16"/>
  <c r="H289" i="16" s="1"/>
  <c r="DV289" i="16" s="1"/>
  <c r="C288" i="18" s="1"/>
  <c r="BU278" i="16"/>
  <c r="H279" i="16" s="1"/>
  <c r="DV279" i="16" s="1"/>
  <c r="C278" i="18" s="1"/>
  <c r="BU225" i="16"/>
  <c r="H225" i="16" s="1"/>
  <c r="DV225" i="16" s="1"/>
  <c r="C224" i="18" s="1"/>
  <c r="AF316" i="16"/>
  <c r="BH316" i="16"/>
  <c r="BG316" i="16" s="1"/>
  <c r="BU265" i="16"/>
  <c r="H265" i="16" s="1"/>
  <c r="DV265" i="16" s="1"/>
  <c r="C264" i="18" s="1"/>
  <c r="BF259" i="16"/>
  <c r="BE259" i="16" s="1"/>
  <c r="BB323" i="16"/>
  <c r="BA323" i="16" s="1"/>
  <c r="BD333" i="16"/>
  <c r="BC333" i="16" s="1"/>
  <c r="BF246" i="16"/>
  <c r="BE246" i="16" s="1"/>
  <c r="BB284" i="16"/>
  <c r="BA284" i="16" s="1"/>
  <c r="BJ219" i="16"/>
  <c r="BI219" i="16" s="1"/>
  <c r="BH339" i="16"/>
  <c r="BG339" i="16" s="1"/>
  <c r="BF339" i="16" s="1"/>
  <c r="AF339" i="16"/>
  <c r="BD339" i="16" s="1"/>
  <c r="BC339" i="16" s="1"/>
  <c r="BB339" i="16" s="1"/>
  <c r="BA339" i="16" s="1"/>
  <c r="BU216" i="16"/>
  <c r="T219" i="16" s="1"/>
  <c r="DY219" i="16" s="1"/>
  <c r="F218" i="18" s="1"/>
  <c r="BG273" i="16"/>
  <c r="BF273" i="16" s="1"/>
  <c r="BE273" i="16" s="1"/>
  <c r="BU318" i="16"/>
  <c r="H319" i="16" s="1"/>
  <c r="DV319" i="16" s="1"/>
  <c r="C318" i="18" s="1"/>
  <c r="BF278" i="16"/>
  <c r="BE278" i="16" s="1"/>
  <c r="F235" i="16"/>
  <c r="BR235" i="16"/>
  <c r="E235" i="16" s="1"/>
  <c r="BU325" i="16"/>
  <c r="H325" i="16" s="1"/>
  <c r="DV325" i="16" s="1"/>
  <c r="C324" i="18" s="1"/>
  <c r="DV321" i="16"/>
  <c r="C320" i="18" s="1"/>
  <c r="BL275" i="16"/>
  <c r="BK275" i="16" s="1"/>
  <c r="AJ275" i="16"/>
  <c r="AF275" i="16" s="1"/>
  <c r="BM335" i="16"/>
  <c r="BU306" i="16"/>
  <c r="T309" i="16" s="1"/>
  <c r="DY309" i="16" s="1"/>
  <c r="F308" i="18" s="1"/>
  <c r="BJ313" i="16"/>
  <c r="BI313" i="16" s="1"/>
  <c r="BL249" i="16"/>
  <c r="BK249" i="16" s="1"/>
  <c r="BJ249" i="16" s="1"/>
  <c r="AJ249" i="16"/>
  <c r="BD214" i="16"/>
  <c r="BC214" i="16" s="1"/>
  <c r="BB214" i="16" s="1"/>
  <c r="BI209" i="16"/>
  <c r="BD286" i="16"/>
  <c r="BC286" i="16" s="1"/>
  <c r="BI244" i="16"/>
  <c r="BD209" i="16"/>
  <c r="BC209" i="16" s="1"/>
  <c r="BB225" i="16"/>
  <c r="BA225" i="16" s="1"/>
  <c r="AJ198" i="16"/>
  <c r="BH198" i="16" s="1"/>
  <c r="BG198" i="16" s="1"/>
  <c r="BF198" i="16" s="1"/>
  <c r="BE198" i="16" s="1"/>
  <c r="BL206" i="16"/>
  <c r="BK206" i="16" s="1"/>
  <c r="BL213" i="16"/>
  <c r="BK213" i="16" s="1"/>
  <c r="BJ213" i="16" s="1"/>
  <c r="BI213" i="16" s="1"/>
  <c r="AJ213" i="16"/>
  <c r="AF213" i="16" s="1"/>
  <c r="BN340" i="16"/>
  <c r="BM340" i="16" s="1"/>
  <c r="BD294" i="16"/>
  <c r="BC294" i="16" s="1"/>
  <c r="BB294" i="16" s="1"/>
  <c r="BA294" i="16" s="1"/>
  <c r="AF238" i="16"/>
  <c r="BH238" i="16"/>
  <c r="BG238" i="16" s="1"/>
  <c r="BF238" i="16" s="1"/>
  <c r="BE238" i="16" s="1"/>
  <c r="BD317" i="16"/>
  <c r="BC317" i="16" s="1"/>
  <c r="BU234" i="16"/>
  <c r="DY205" i="16"/>
  <c r="F204" i="18" s="1"/>
  <c r="BN253" i="16"/>
  <c r="BM253" i="16" s="1"/>
  <c r="BF248" i="16"/>
  <c r="BE248" i="16" s="1"/>
  <c r="BJ319" i="16"/>
  <c r="BI319" i="16" s="1"/>
  <c r="BB325" i="16"/>
  <c r="BA325" i="16" s="1"/>
  <c r="BN205" i="16"/>
  <c r="BM205" i="16" s="1"/>
  <c r="BE244" i="16"/>
  <c r="AJ218" i="16"/>
  <c r="AF218" i="16" s="1"/>
  <c r="BL218" i="16"/>
  <c r="BK218" i="16" s="1"/>
  <c r="BL229" i="16"/>
  <c r="BK229" i="16" s="1"/>
  <c r="BJ229" i="16" s="1"/>
  <c r="AJ229" i="16"/>
  <c r="AF229" i="16" s="1"/>
  <c r="BD229" i="16" s="1"/>
  <c r="BC229" i="16" s="1"/>
  <c r="BB229" i="16" s="1"/>
  <c r="BA229" i="16" s="1"/>
  <c r="BJ286" i="16"/>
  <c r="BI286" i="16" s="1"/>
  <c r="BL238" i="16"/>
  <c r="BK238" i="16" s="1"/>
  <c r="BJ238" i="16" s="1"/>
  <c r="BI238" i="16" s="1"/>
  <c r="BN267" i="16"/>
  <c r="BM267" i="16" s="1"/>
  <c r="BH276" i="16"/>
  <c r="BG276" i="16" s="1"/>
  <c r="BF276" i="16" s="1"/>
  <c r="BM235" i="16"/>
  <c r="BN223" i="16"/>
  <c r="BM223" i="16" s="1"/>
  <c r="BM237" i="16"/>
  <c r="BI309" i="16"/>
  <c r="BJ234" i="16"/>
  <c r="BI234" i="16" s="1"/>
  <c r="BJ256" i="16"/>
  <c r="BI256" i="16" s="1"/>
  <c r="AJ338" i="16"/>
  <c r="AF338" i="16" s="1"/>
  <c r="BL338" i="16"/>
  <c r="BK338" i="16" s="1"/>
  <c r="BE307" i="16"/>
  <c r="I285" i="16"/>
  <c r="BU285" i="16"/>
  <c r="H285" i="16" s="1"/>
  <c r="BI255" i="16"/>
  <c r="BN233" i="16"/>
  <c r="BM233" i="16" s="1"/>
  <c r="BN316" i="16"/>
  <c r="BM316" i="16" s="1"/>
  <c r="BH274" i="16"/>
  <c r="BG274" i="16" s="1"/>
  <c r="BD313" i="16"/>
  <c r="BC313" i="16" s="1"/>
  <c r="BB313" i="16" s="1"/>
  <c r="BA313" i="16" s="1"/>
  <c r="BU214" i="16"/>
  <c r="BH268" i="16"/>
  <c r="BG268" i="16" s="1"/>
  <c r="AF268" i="16"/>
  <c r="BU314" i="16"/>
  <c r="O315" i="16"/>
  <c r="DW315" i="16" s="1"/>
  <c r="D314" i="18" s="1"/>
  <c r="BU238" i="16"/>
  <c r="H239" i="16" s="1"/>
  <c r="DV239" i="16" s="1"/>
  <c r="C238" i="18" s="1"/>
  <c r="BU224" i="16"/>
  <c r="BH247" i="16"/>
  <c r="BG247" i="16" s="1"/>
  <c r="AF247" i="16"/>
  <c r="BD283" i="16"/>
  <c r="BC283" i="16" s="1"/>
  <c r="AF223" i="16"/>
  <c r="BH223" i="16"/>
  <c r="BG223" i="16" s="1"/>
  <c r="BF223" i="16" s="1"/>
  <c r="BU208" i="16"/>
  <c r="H209" i="16" s="1"/>
  <c r="I209" i="16"/>
  <c r="BH204" i="16"/>
  <c r="BG204" i="16" s="1"/>
  <c r="BU277" i="16"/>
  <c r="BD239" i="16"/>
  <c r="BC239" i="16" s="1"/>
  <c r="BR298" i="16"/>
  <c r="AJ206" i="16"/>
  <c r="AJ207" i="16"/>
  <c r="BH287" i="16"/>
  <c r="BG287" i="16" s="1"/>
  <c r="BF287" i="16" s="1"/>
  <c r="AJ328" i="16"/>
  <c r="BN234" i="16"/>
  <c r="BM234" i="16" s="1"/>
  <c r="BN286" i="16"/>
  <c r="BM286" i="16" s="1"/>
  <c r="BE294" i="16"/>
  <c r="BE293" i="16"/>
  <c r="BB293" i="16"/>
  <c r="BA293" i="16" s="1"/>
  <c r="BN287" i="16"/>
  <c r="BM287" i="16" s="1"/>
  <c r="BL318" i="16"/>
  <c r="BK318" i="16" s="1"/>
  <c r="BJ318" i="16" s="1"/>
  <c r="BI318" i="16" s="1"/>
  <c r="AF289" i="16"/>
  <c r="BD289" i="16" s="1"/>
  <c r="BC289" i="16" s="1"/>
  <c r="BB289" i="16" s="1"/>
  <c r="BA289" i="16" s="1"/>
  <c r="BH289" i="16"/>
  <c r="BG289" i="16" s="1"/>
  <c r="BF289" i="16" s="1"/>
  <c r="BE289" i="16" s="1"/>
  <c r="BD309" i="16"/>
  <c r="BC309" i="16" s="1"/>
  <c r="BB309" i="16" s="1"/>
  <c r="BA309" i="16" s="1"/>
  <c r="BH315" i="16"/>
  <c r="BG315" i="16" s="1"/>
  <c r="BH234" i="16"/>
  <c r="BG234" i="16" s="1"/>
  <c r="BD276" i="16"/>
  <c r="BH226" i="16"/>
  <c r="BG226" i="16" s="1"/>
  <c r="BF226" i="16" s="1"/>
  <c r="BE226" i="16" s="1"/>
  <c r="BL298" i="16"/>
  <c r="BK298" i="16" s="1"/>
  <c r="BD334" i="16"/>
  <c r="BC334" i="16" s="1"/>
  <c r="BB334" i="16" s="1"/>
  <c r="BA334" i="16" s="1"/>
  <c r="BD258" i="16"/>
  <c r="BC258" i="16" s="1"/>
  <c r="BD327" i="16"/>
  <c r="BC327" i="16" s="1"/>
  <c r="BB327" i="16" s="1"/>
  <c r="BD259" i="16"/>
  <c r="BC259" i="16" s="1"/>
  <c r="AJ337" i="16"/>
  <c r="AF337" i="16" s="1"/>
  <c r="BL337" i="16"/>
  <c r="BK337" i="16" s="1"/>
  <c r="AJ305" i="16"/>
  <c r="BL305" i="16"/>
  <c r="BK305" i="16" s="1"/>
  <c r="BD269" i="16"/>
  <c r="BC269" i="16" s="1"/>
  <c r="BB269" i="16" s="1"/>
  <c r="V337" i="16"/>
  <c r="BR340" i="16"/>
  <c r="BU336" i="16"/>
  <c r="T339" i="16" s="1"/>
  <c r="DY339" i="16" s="1"/>
  <c r="F338" i="18" s="1"/>
  <c r="BU219" i="16"/>
  <c r="H221" i="16" s="1"/>
  <c r="DV221" i="16" s="1"/>
  <c r="C220" i="18" s="1"/>
  <c r="BD278" i="16"/>
  <c r="BC278" i="16" s="1"/>
  <c r="BF283" i="16"/>
  <c r="BE283" i="16" s="1"/>
  <c r="BD264" i="16"/>
  <c r="BC264" i="16" s="1"/>
  <c r="BB264" i="16" s="1"/>
  <c r="BU276" i="16"/>
  <c r="T279" i="16" s="1"/>
  <c r="DY279" i="16" s="1"/>
  <c r="F278" i="18" s="1"/>
  <c r="BR275" i="16"/>
  <c r="BL335" i="16"/>
  <c r="BK335" i="16" s="1"/>
  <c r="AJ335" i="16"/>
  <c r="AF204" i="16"/>
  <c r="F205" i="16"/>
  <c r="BR205" i="16"/>
  <c r="E205" i="16" s="1"/>
  <c r="BJ289" i="16"/>
  <c r="BI289" i="16" s="1"/>
  <c r="BH264" i="16"/>
  <c r="AF298" i="16"/>
  <c r="F225" i="16"/>
  <c r="BR225" i="16"/>
  <c r="E225" i="16" s="1"/>
  <c r="BN249" i="16"/>
  <c r="BM249" i="16" s="1"/>
  <c r="AF287" i="16"/>
  <c r="AJ318" i="16"/>
  <c r="BH318" i="16" s="1"/>
  <c r="BG318" i="16" s="1"/>
  <c r="BF318" i="16" s="1"/>
  <c r="BE318" i="16" s="1"/>
  <c r="AJ279" i="16"/>
  <c r="BL279" i="16"/>
  <c r="BD265" i="16"/>
  <c r="BC265" i="16" s="1"/>
  <c r="BL253" i="16"/>
  <c r="BK253" i="16" s="1"/>
  <c r="BD248" i="16"/>
  <c r="BC248" i="16" s="1"/>
  <c r="BH319" i="16"/>
  <c r="BG319" i="16" s="1"/>
  <c r="BL205" i="16"/>
  <c r="BK205" i="16" s="1"/>
  <c r="BJ205" i="16" s="1"/>
  <c r="AJ205" i="16"/>
  <c r="AF233" i="16"/>
  <c r="BH233" i="16"/>
  <c r="BG233" i="16" s="1"/>
  <c r="BF233" i="16" s="1"/>
  <c r="BU328" i="16"/>
  <c r="H329" i="16" s="1"/>
  <c r="DV329" i="16" s="1"/>
  <c r="C328" i="18" s="1"/>
  <c r="AJ267" i="16"/>
  <c r="BH267" i="16" s="1"/>
  <c r="BG267" i="16" s="1"/>
  <c r="BF267" i="16" s="1"/>
  <c r="BE267" i="16" s="1"/>
  <c r="BL267" i="16"/>
  <c r="BK267" i="16" s="1"/>
  <c r="BL235" i="16"/>
  <c r="BK235" i="16" s="1"/>
  <c r="BH266" i="16"/>
  <c r="BG266" i="16" s="1"/>
  <c r="BF266" i="16" s="1"/>
  <c r="BU257" i="16"/>
  <c r="BH309" i="16"/>
  <c r="BG309" i="16" s="1"/>
  <c r="BH256" i="16"/>
  <c r="BG256" i="16" s="1"/>
  <c r="BH334" i="16"/>
  <c r="BG334" i="16" s="1"/>
  <c r="BU269" i="16"/>
  <c r="H271" i="16" s="1"/>
  <c r="DV271" i="16" s="1"/>
  <c r="C270" i="18" s="1"/>
  <c r="AF285" i="16"/>
  <c r="BH285" i="16"/>
  <c r="BG285" i="16" s="1"/>
  <c r="BF285" i="16" s="1"/>
  <c r="AF340" i="16"/>
  <c r="BH340" i="16"/>
  <c r="BG340" i="16" s="1"/>
  <c r="AF219" i="16"/>
  <c r="BH219" i="16"/>
  <c r="BG219" i="16" s="1"/>
  <c r="I231" i="16"/>
  <c r="BU229" i="16"/>
  <c r="H231" i="16" s="1"/>
  <c r="BU264" i="16"/>
  <c r="BQ258" i="16"/>
  <c r="D259" i="16" s="1"/>
  <c r="DU259" i="16" s="1"/>
  <c r="B258" i="18" s="1"/>
  <c r="F305" i="16"/>
  <c r="BR305" i="16"/>
  <c r="E305" i="16" s="1"/>
  <c r="F219" i="16"/>
  <c r="BR218" i="16"/>
  <c r="E219" i="16" s="1"/>
  <c r="F335" i="16"/>
  <c r="BR335" i="16"/>
  <c r="E335" i="16" s="1"/>
  <c r="BH227" i="16"/>
  <c r="BG227" i="16" s="1"/>
  <c r="AF234" i="16"/>
  <c r="AF266" i="16"/>
  <c r="AF297" i="16"/>
  <c r="AF236" i="16"/>
  <c r="BI193" i="16"/>
  <c r="BR291" i="16"/>
  <c r="U291" i="16" s="1"/>
  <c r="BV211" i="16"/>
  <c r="BU211" i="16" s="1"/>
  <c r="X211" i="16" s="1"/>
  <c r="BM195" i="16"/>
  <c r="BL195" i="16"/>
  <c r="BK195" i="16" s="1"/>
  <c r="BJ195" i="16" s="1"/>
  <c r="DY195" i="16"/>
  <c r="F194" i="18" s="1"/>
  <c r="BL196" i="16"/>
  <c r="BK196" i="16" s="1"/>
  <c r="AJ196" i="16"/>
  <c r="AF194" i="16"/>
  <c r="BH194" i="16"/>
  <c r="BG194" i="16" s="1"/>
  <c r="AJ195" i="16"/>
  <c r="I195" i="16"/>
  <c r="BU195" i="16"/>
  <c r="H195" i="16" s="1"/>
  <c r="BH199" i="16"/>
  <c r="BG199" i="16" s="1"/>
  <c r="BF199" i="16" s="1"/>
  <c r="AF199" i="16"/>
  <c r="BH193" i="16"/>
  <c r="BG193" i="16" s="1"/>
  <c r="BF193" i="16" s="1"/>
  <c r="BE193" i="16" s="1"/>
  <c r="AF193" i="16"/>
  <c r="BM196" i="16"/>
  <c r="BA197" i="16"/>
  <c r="BJ194" i="16"/>
  <c r="BI194" i="16" s="1"/>
  <c r="BJ199" i="16"/>
  <c r="BI199" i="16" s="1"/>
  <c r="DQ281" i="16"/>
  <c r="Q281" i="16" s="1"/>
  <c r="B278" i="16"/>
  <c r="C276" i="16"/>
  <c r="A276" i="18" s="1"/>
  <c r="H276" i="18" s="1"/>
  <c r="I276" i="18" s="1"/>
  <c r="CA271" i="16"/>
  <c r="CY271" i="16" s="1"/>
  <c r="CX271" i="16" s="1"/>
  <c r="DG271" i="16"/>
  <c r="DF271" i="16" s="1"/>
  <c r="DE271" i="16" s="1"/>
  <c r="DK211" i="16"/>
  <c r="DJ211" i="16" s="1"/>
  <c r="DI211" i="16" s="1"/>
  <c r="BW271" i="16"/>
  <c r="Z271" i="16" s="1"/>
  <c r="DR321" i="16"/>
  <c r="R321" i="16" s="1"/>
  <c r="DN231" i="16"/>
  <c r="N231" i="16" s="1"/>
  <c r="DR251" i="16"/>
  <c r="R251" i="16" s="1"/>
  <c r="BW261" i="16"/>
  <c r="Z261" i="16" s="1"/>
  <c r="DR211" i="16"/>
  <c r="R211" i="16" s="1"/>
  <c r="BS311" i="16"/>
  <c r="V311" i="16" s="1"/>
  <c r="BN341" i="16"/>
  <c r="BM341" i="16" s="1"/>
  <c r="DB201" i="16"/>
  <c r="DA201" i="16" s="1"/>
  <c r="CZ201" i="16" s="1"/>
  <c r="DN301" i="16"/>
  <c r="N301" i="16" s="1"/>
  <c r="DG211" i="16"/>
  <c r="DF211" i="16" s="1"/>
  <c r="CE211" i="16"/>
  <c r="CA211" i="16" s="1"/>
  <c r="DQ271" i="16"/>
  <c r="Q271" i="16" s="1"/>
  <c r="BV291" i="16"/>
  <c r="Y291" i="16" s="1"/>
  <c r="BW241" i="16"/>
  <c r="Z241" i="16" s="1"/>
  <c r="BN291" i="16"/>
  <c r="BM291" i="16" s="1"/>
  <c r="BW221" i="16"/>
  <c r="Z221" i="16" s="1"/>
  <c r="BW321" i="16"/>
  <c r="Z321" i="16" s="1"/>
  <c r="BS301" i="16"/>
  <c r="V301" i="16" s="1"/>
  <c r="CA201" i="16"/>
  <c r="BE211" i="16"/>
  <c r="BH183" i="16"/>
  <c r="BG183" i="16" s="1"/>
  <c r="DN281" i="16"/>
  <c r="N281" i="16" s="1"/>
  <c r="BS271" i="16"/>
  <c r="V271" i="16" s="1"/>
  <c r="BJ291" i="16"/>
  <c r="BI291" i="16" s="1"/>
  <c r="DN341" i="16"/>
  <c r="N341" i="16" s="1"/>
  <c r="BW251" i="16"/>
  <c r="Z251" i="16" s="1"/>
  <c r="DR261" i="16"/>
  <c r="R261" i="16" s="1"/>
  <c r="BN281" i="16"/>
  <c r="BM281" i="16" s="1"/>
  <c r="BW83" i="16"/>
  <c r="Z83" i="16" s="1"/>
  <c r="BR83" i="16"/>
  <c r="BQ83" i="16" s="1"/>
  <c r="AJ83" i="16"/>
  <c r="BL83" i="16"/>
  <c r="BP83" i="16"/>
  <c r="BO83" i="16" s="1"/>
  <c r="DC221" i="16"/>
  <c r="DB221" i="16" s="1"/>
  <c r="CA221" i="16"/>
  <c r="DC341" i="16"/>
  <c r="DB341" i="16" s="1"/>
  <c r="CA341" i="16"/>
  <c r="AJ271" i="16"/>
  <c r="AF271" i="16" s="1"/>
  <c r="BD271" i="16" s="1"/>
  <c r="BC271" i="16" s="1"/>
  <c r="BB271" i="16" s="1"/>
  <c r="BA271" i="16" s="1"/>
  <c r="BL271" i="16"/>
  <c r="BK271" i="16" s="1"/>
  <c r="BM201" i="16"/>
  <c r="CI261" i="16"/>
  <c r="DK261" i="16"/>
  <c r="DJ261" i="16" s="1"/>
  <c r="DI261" i="16" s="1"/>
  <c r="CA291" i="16"/>
  <c r="DC291" i="16"/>
  <c r="DB291" i="16" s="1"/>
  <c r="DA291" i="16" s="1"/>
  <c r="CZ291" i="16" s="1"/>
  <c r="BT251" i="16"/>
  <c r="W251" i="16" s="1"/>
  <c r="BT261" i="16"/>
  <c r="W261" i="16" s="1"/>
  <c r="AR261" i="16"/>
  <c r="DQ341" i="16"/>
  <c r="Q341" i="16" s="1"/>
  <c r="R341" i="16"/>
  <c r="DM221" i="16"/>
  <c r="M221" i="16" s="1"/>
  <c r="N201" i="16"/>
  <c r="DM201" i="16"/>
  <c r="M201" i="16" s="1"/>
  <c r="BD291" i="16"/>
  <c r="BC291" i="16" s="1"/>
  <c r="BB291" i="16" s="1"/>
  <c r="BH291" i="16"/>
  <c r="BG291" i="16" s="1"/>
  <c r="R291" i="16"/>
  <c r="DQ291" i="16"/>
  <c r="AN301" i="16"/>
  <c r="BP301" i="16"/>
  <c r="BO301" i="16" s="1"/>
  <c r="BN301" i="16" s="1"/>
  <c r="BL241" i="16"/>
  <c r="BK241" i="16" s="1"/>
  <c r="DO331" i="16"/>
  <c r="O331" i="16" s="1"/>
  <c r="CM331" i="16"/>
  <c r="CI331" i="16" s="1"/>
  <c r="CE331" i="16" s="1"/>
  <c r="AR221" i="16"/>
  <c r="BT221" i="16"/>
  <c r="W221" i="16" s="1"/>
  <c r="CM251" i="16"/>
  <c r="DO251" i="16"/>
  <c r="O251" i="16" s="1"/>
  <c r="BW201" i="16"/>
  <c r="BN211" i="16"/>
  <c r="BM211" i="16" s="1"/>
  <c r="DN291" i="16"/>
  <c r="BJ211" i="16"/>
  <c r="BI211" i="16" s="1"/>
  <c r="AF231" i="16"/>
  <c r="BH231" i="16"/>
  <c r="BG231" i="16" s="1"/>
  <c r="BF231" i="16" s="1"/>
  <c r="AR251" i="16"/>
  <c r="DQ201" i="16"/>
  <c r="Q201" i="16" s="1"/>
  <c r="BS281" i="16"/>
  <c r="BS341" i="16"/>
  <c r="DN241" i="16"/>
  <c r="DQ221" i="16"/>
  <c r="V231" i="16"/>
  <c r="BR231" i="16"/>
  <c r="BR211" i="16"/>
  <c r="U211" i="16" s="1"/>
  <c r="DN271" i="16"/>
  <c r="BW331" i="16"/>
  <c r="BH201" i="16"/>
  <c r="BG201" i="16" s="1"/>
  <c r="DK281" i="16"/>
  <c r="DJ281" i="16" s="1"/>
  <c r="DI281" i="16" s="1"/>
  <c r="DH281" i="16" s="1"/>
  <c r="CI281" i="16"/>
  <c r="DO261" i="16"/>
  <c r="O261" i="16" s="1"/>
  <c r="CM321" i="16"/>
  <c r="DO321" i="16"/>
  <c r="O321" i="16" s="1"/>
  <c r="BP241" i="16"/>
  <c r="BO241" i="16" s="1"/>
  <c r="BN241" i="16" s="1"/>
  <c r="DG291" i="16"/>
  <c r="DF291" i="16" s="1"/>
  <c r="BV311" i="16"/>
  <c r="DN211" i="16"/>
  <c r="N211" i="16" s="1"/>
  <c r="DK301" i="16"/>
  <c r="DJ301" i="16" s="1"/>
  <c r="DI301" i="16" s="1"/>
  <c r="DH301" i="16" s="1"/>
  <c r="BJ231" i="16"/>
  <c r="BI231" i="16" s="1"/>
  <c r="AN311" i="16"/>
  <c r="BP311" i="16"/>
  <c r="BO311" i="16" s="1"/>
  <c r="DG341" i="16"/>
  <c r="DF341" i="16" s="1"/>
  <c r="DC271" i="16"/>
  <c r="DB271" i="16" s="1"/>
  <c r="BL281" i="16"/>
  <c r="BK281" i="16" s="1"/>
  <c r="BJ281" i="16" s="1"/>
  <c r="BS241" i="16"/>
  <c r="V241" i="16" s="1"/>
  <c r="BD211" i="16"/>
  <c r="CI301" i="16"/>
  <c r="BL341" i="16"/>
  <c r="BK341" i="16" s="1"/>
  <c r="BL201" i="16"/>
  <c r="BK201" i="16" s="1"/>
  <c r="BJ201" i="16" s="1"/>
  <c r="BI201" i="16" s="1"/>
  <c r="DK231" i="16"/>
  <c r="DJ231" i="16" s="1"/>
  <c r="DI231" i="16" s="1"/>
  <c r="DH231" i="16" s="1"/>
  <c r="BP271" i="16"/>
  <c r="BO271" i="16" s="1"/>
  <c r="BN271" i="16" s="1"/>
  <c r="BM271" i="16" s="1"/>
  <c r="DR331" i="16"/>
  <c r="R331" i="16" s="1"/>
  <c r="AR321" i="16"/>
  <c r="BT321" i="16"/>
  <c r="W321" i="16" s="1"/>
  <c r="BD201" i="16"/>
  <c r="BC201" i="16" s="1"/>
  <c r="BB201" i="16" s="1"/>
  <c r="BA201" i="16" s="1"/>
  <c r="DR301" i="16"/>
  <c r="R301" i="16" s="1"/>
  <c r="BW281" i="16"/>
  <c r="Z281" i="16" s="1"/>
  <c r="BW341" i="16"/>
  <c r="Z341" i="16" s="1"/>
  <c r="DR241" i="16"/>
  <c r="R241" i="16" s="1"/>
  <c r="BP331" i="16"/>
  <c r="BO331" i="16" s="1"/>
  <c r="BN331" i="16" s="1"/>
  <c r="DK291" i="16"/>
  <c r="DJ291" i="16" s="1"/>
  <c r="BS331" i="16"/>
  <c r="V331" i="16" s="1"/>
  <c r="DR311" i="16"/>
  <c r="R311" i="16" s="1"/>
  <c r="DG221" i="16"/>
  <c r="DF221" i="16" s="1"/>
  <c r="BS201" i="16"/>
  <c r="BW301" i="16"/>
  <c r="DH221" i="16"/>
  <c r="DK241" i="16"/>
  <c r="Z231" i="16"/>
  <c r="BV231" i="16"/>
  <c r="DK341" i="16"/>
  <c r="DJ341" i="16" s="1"/>
  <c r="CI231" i="16"/>
  <c r="AJ281" i="16"/>
  <c r="CI241" i="16"/>
  <c r="CE241" i="16" s="1"/>
  <c r="AJ241" i="16"/>
  <c r="AJ341" i="16"/>
  <c r="DN311" i="16"/>
  <c r="N311" i="16" s="1"/>
  <c r="AN331" i="16"/>
  <c r="BL187" i="16"/>
  <c r="BK187" i="16" s="1"/>
  <c r="BJ187" i="16" s="1"/>
  <c r="BI187" i="16" s="1"/>
  <c r="AJ187" i="16"/>
  <c r="BJ189" i="16"/>
  <c r="BI189" i="16" s="1"/>
  <c r="BU189" i="16"/>
  <c r="H191" i="16" s="1"/>
  <c r="DV191" i="16" s="1"/>
  <c r="C190" i="18" s="1"/>
  <c r="BU70" i="16"/>
  <c r="X71" i="16" s="1"/>
  <c r="DZ71" i="16" s="1"/>
  <c r="G70" i="18" s="1"/>
  <c r="J70" i="18" s="1"/>
  <c r="BH70" i="16"/>
  <c r="BG70" i="16" s="1"/>
  <c r="AJ191" i="16"/>
  <c r="AF191" i="16" s="1"/>
  <c r="BD191" i="16" s="1"/>
  <c r="BC191" i="16" s="1"/>
  <c r="BN70" i="16"/>
  <c r="BM70" i="16" s="1"/>
  <c r="BD70" i="16"/>
  <c r="BC70" i="16" s="1"/>
  <c r="BQ190" i="16"/>
  <c r="T187" i="16" s="1"/>
  <c r="DY187" i="16" s="1"/>
  <c r="F186" i="18" s="1"/>
  <c r="J186" i="18" s="1"/>
  <c r="N191" i="16"/>
  <c r="DC191" i="16"/>
  <c r="DB191" i="16" s="1"/>
  <c r="BU182" i="16"/>
  <c r="X185" i="16" s="1"/>
  <c r="DZ185" i="16" s="1"/>
  <c r="G184" i="18" s="1"/>
  <c r="DL191" i="16"/>
  <c r="L191" i="16" s="1"/>
  <c r="BJ185" i="16"/>
  <c r="BI185" i="16" s="1"/>
  <c r="BJ184" i="16"/>
  <c r="BI184" i="16" s="1"/>
  <c r="DI191" i="16"/>
  <c r="DH191" i="16" s="1"/>
  <c r="DQ191" i="16"/>
  <c r="R191" i="16"/>
  <c r="BD190" i="16"/>
  <c r="AJ182" i="16"/>
  <c r="BL182" i="16"/>
  <c r="BK182" i="16" s="1"/>
  <c r="BN182" i="16"/>
  <c r="BM182" i="16" s="1"/>
  <c r="BR191" i="16"/>
  <c r="U191" i="16" s="1"/>
  <c r="V191" i="16"/>
  <c r="BB183" i="16"/>
  <c r="BA183" i="16" s="1"/>
  <c r="CW191" i="16"/>
  <c r="CV191" i="16" s="1"/>
  <c r="BH184" i="16"/>
  <c r="BG184" i="16" s="1"/>
  <c r="DF191" i="16"/>
  <c r="AF184" i="16"/>
  <c r="BD185" i="16"/>
  <c r="BC185" i="16" s="1"/>
  <c r="BV191" i="16"/>
  <c r="Z191" i="16"/>
  <c r="BK191" i="16"/>
  <c r="BF190" i="16"/>
  <c r="BE190" i="16" s="1"/>
  <c r="BQ185" i="16"/>
  <c r="D185" i="16" s="1"/>
  <c r="DU185" i="16" s="1"/>
  <c r="B184" i="18" s="1"/>
  <c r="BF189" i="16"/>
  <c r="BE189" i="16" s="1"/>
  <c r="BD189" i="16"/>
  <c r="BC189" i="16" s="1"/>
  <c r="BB189" i="16" s="1"/>
  <c r="C232" i="16"/>
  <c r="A232" i="18" s="1"/>
  <c r="H232" i="18" s="1"/>
  <c r="GY293" i="5"/>
  <c r="BC542" i="5"/>
  <c r="AQ542" i="5"/>
  <c r="GM293" i="5"/>
  <c r="U541" i="5"/>
  <c r="FT292" i="5"/>
  <c r="GT293" i="5"/>
  <c r="AX542" i="5"/>
  <c r="DH541" i="5"/>
  <c r="JD292" i="5"/>
  <c r="I547" i="5"/>
  <c r="FI294" i="5"/>
  <c r="Y542" i="5"/>
  <c r="FV293" i="5"/>
  <c r="JU294" i="5"/>
  <c r="DY547" i="5"/>
  <c r="M547" i="5"/>
  <c r="FM294" i="5"/>
  <c r="DD548" i="5"/>
  <c r="IZ295" i="5"/>
  <c r="GT294" i="5"/>
  <c r="AX547" i="5"/>
  <c r="AZ549" i="5"/>
  <c r="GV296" i="5"/>
  <c r="HK293" i="5"/>
  <c r="BO542" i="5"/>
  <c r="DR547" i="5"/>
  <c r="JN294" i="5"/>
  <c r="EB541" i="5"/>
  <c r="JX292" i="5"/>
  <c r="CH547" i="5"/>
  <c r="ID294" i="5"/>
  <c r="BE548" i="5"/>
  <c r="HA295" i="5"/>
  <c r="Q547" i="5"/>
  <c r="FQ294" i="5"/>
  <c r="CE541" i="5"/>
  <c r="IA292" i="5"/>
  <c r="L549" i="5"/>
  <c r="FL296" i="5"/>
  <c r="AB547" i="5"/>
  <c r="FY294" i="5"/>
  <c r="AP542" i="5"/>
  <c r="GL293" i="5"/>
  <c r="BL547" i="5"/>
  <c r="HH294" i="5"/>
  <c r="JI295" i="5"/>
  <c r="DM548" i="5"/>
  <c r="BH547" i="5"/>
  <c r="HD294" i="5"/>
  <c r="IH296" i="5"/>
  <c r="CL549" i="5"/>
  <c r="P547" i="5"/>
  <c r="FP294" i="5"/>
  <c r="CO548" i="5"/>
  <c r="IK295" i="5"/>
  <c r="BQ542" i="5"/>
  <c r="HM293" i="5"/>
  <c r="JQ293" i="5"/>
  <c r="DU542" i="5"/>
  <c r="H547" i="5"/>
  <c r="FH294" i="5"/>
  <c r="BB547" i="5"/>
  <c r="GX294" i="5"/>
  <c r="BG542" i="5"/>
  <c r="HC293" i="5"/>
  <c r="IL293" i="5"/>
  <c r="CP542" i="5"/>
  <c r="FT296" i="5"/>
  <c r="U549" i="5"/>
  <c r="AF549" i="5"/>
  <c r="GB296" i="5"/>
  <c r="Z541" i="5"/>
  <c r="FW292" i="5"/>
  <c r="AY541" i="5"/>
  <c r="GU292" i="5"/>
  <c r="JC292" i="5"/>
  <c r="DG541" i="5"/>
  <c r="AA548" i="5"/>
  <c r="FX295" i="5"/>
  <c r="DC541" i="5"/>
  <c r="IY292" i="5"/>
  <c r="DK541" i="5"/>
  <c r="JG292" i="5"/>
  <c r="I548" i="5"/>
  <c r="FI295" i="5"/>
  <c r="BS541" i="5"/>
  <c r="HO292" i="5"/>
  <c r="AB548" i="5"/>
  <c r="FY295" i="5"/>
  <c r="EH547" i="5"/>
  <c r="KD294" i="5"/>
  <c r="BC541" i="5"/>
  <c r="GY292" i="5"/>
  <c r="EA542" i="5"/>
  <c r="JW293" i="5"/>
  <c r="IJ292" i="5"/>
  <c r="CN541" i="5"/>
  <c r="EF541" i="5"/>
  <c r="KB292" i="5"/>
  <c r="EE541" i="5"/>
  <c r="KA292" i="5"/>
  <c r="CD547" i="5"/>
  <c r="HZ294" i="5"/>
  <c r="EG548" i="5"/>
  <c r="KC295" i="5"/>
  <c r="AW548" i="5"/>
  <c r="GS295" i="5"/>
  <c r="IJ296" i="5"/>
  <c r="CN549" i="5"/>
  <c r="Q542" i="5"/>
  <c r="FQ293" i="5"/>
  <c r="BW549" i="5"/>
  <c r="HS296" i="5"/>
  <c r="JF296" i="5"/>
  <c r="DJ549" i="5"/>
  <c r="BZ547" i="5"/>
  <c r="HV294" i="5"/>
  <c r="IC295" i="5"/>
  <c r="CG548" i="5"/>
  <c r="AJ549" i="5"/>
  <c r="GF296" i="5"/>
  <c r="AT541" i="5"/>
  <c r="GP292" i="5"/>
  <c r="AW541" i="5"/>
  <c r="GS292" i="5"/>
  <c r="BM541" i="5"/>
  <c r="HI292" i="5"/>
  <c r="EE549" i="5"/>
  <c r="KA296" i="5"/>
  <c r="GP296" i="5"/>
  <c r="AT549" i="5"/>
  <c r="AJ548" i="5"/>
  <c r="GF295" i="5"/>
  <c r="HR294" i="5"/>
  <c r="BV547" i="5"/>
  <c r="DP548" i="5"/>
  <c r="JL295" i="5"/>
  <c r="BT549" i="5"/>
  <c r="HP296" i="5"/>
  <c r="Q548" i="5"/>
  <c r="FQ295" i="5"/>
  <c r="DY548" i="5"/>
  <c r="JU295" i="5"/>
  <c r="HU296" i="5"/>
  <c r="BY549" i="5"/>
  <c r="CW548" i="5"/>
  <c r="IS295" i="5"/>
  <c r="BD549" i="5"/>
  <c r="GZ296" i="5"/>
  <c r="DG549" i="5"/>
  <c r="JC296" i="5"/>
  <c r="HO296" i="5"/>
  <c r="BS549" i="5"/>
  <c r="BO549" i="5"/>
  <c r="HK296" i="5"/>
  <c r="JJ296" i="5"/>
  <c r="DN549" i="5"/>
  <c r="JT295" i="5"/>
  <c r="DX548" i="5"/>
  <c r="GB295" i="5"/>
  <c r="AF548" i="5"/>
  <c r="IS292" i="5"/>
  <c r="CW541" i="5"/>
  <c r="IX295" i="5"/>
  <c r="DB548" i="5"/>
  <c r="JH293" i="5"/>
  <c r="DL542" i="5"/>
  <c r="HS294" i="5"/>
  <c r="BW547" i="5"/>
  <c r="BU542" i="5"/>
  <c r="HQ293" i="5"/>
  <c r="AN547" i="5"/>
  <c r="GJ294" i="5"/>
  <c r="IC292" i="5"/>
  <c r="CG541" i="5"/>
  <c r="IF296" i="5"/>
  <c r="CJ549" i="5"/>
  <c r="BM549" i="5"/>
  <c r="HI296" i="5"/>
  <c r="I541" i="5"/>
  <c r="FI292" i="5"/>
  <c r="JC295" i="5"/>
  <c r="DG548" i="5"/>
  <c r="DY541" i="5"/>
  <c r="JU292" i="5"/>
  <c r="AY548" i="5"/>
  <c r="GU295" i="5"/>
  <c r="AT548" i="5"/>
  <c r="GP295" i="5"/>
  <c r="FT293" i="5"/>
  <c r="U542" i="5"/>
  <c r="BI541" i="5"/>
  <c r="HE292" i="5"/>
  <c r="ID292" i="5"/>
  <c r="CH541" i="5"/>
  <c r="BX542" i="5"/>
  <c r="HT293" i="5"/>
  <c r="FI296" i="5"/>
  <c r="I549" i="5"/>
  <c r="IM294" i="5"/>
  <c r="CQ547" i="5"/>
  <c r="EA549" i="5"/>
  <c r="JW296" i="5"/>
  <c r="GI294" i="5"/>
  <c r="AM547" i="5"/>
  <c r="IV293" i="5"/>
  <c r="CZ542" i="5"/>
  <c r="AP541" i="5"/>
  <c r="GL292" i="5"/>
  <c r="AZ547" i="5"/>
  <c r="GV294" i="5"/>
  <c r="GF294" i="5"/>
  <c r="AJ547" i="5"/>
  <c r="BZ549" i="5"/>
  <c r="HV296" i="5"/>
  <c r="FG294" i="5"/>
  <c r="G547" i="5"/>
  <c r="JE293" i="5"/>
  <c r="DI542" i="5"/>
  <c r="HM292" i="5"/>
  <c r="BQ541" i="5"/>
  <c r="II294" i="5"/>
  <c r="CM547" i="5"/>
  <c r="HR295" i="5"/>
  <c r="BV548" i="5"/>
  <c r="U547" i="5"/>
  <c r="FT294" i="5"/>
  <c r="GI295" i="5"/>
  <c r="AM548" i="5"/>
  <c r="HD293" i="5"/>
  <c r="BH542" i="5"/>
  <c r="AG549" i="5"/>
  <c r="GC296" i="5"/>
  <c r="FG296" i="5"/>
  <c r="G549" i="5"/>
  <c r="AY547" i="5"/>
  <c r="GU294" i="5"/>
  <c r="HZ292" i="5"/>
  <c r="CD541" i="5"/>
  <c r="BN549" i="5"/>
  <c r="HJ296" i="5"/>
  <c r="Y548" i="5"/>
  <c r="FV295" i="5"/>
  <c r="FQ292" i="5"/>
  <c r="Q541" i="5"/>
  <c r="GQ295" i="5"/>
  <c r="AU548" i="5"/>
  <c r="FZ292" i="5"/>
  <c r="AC541" i="5"/>
  <c r="FG295" i="5"/>
  <c r="G548" i="5"/>
  <c r="IO293" i="5"/>
  <c r="CS542" i="5"/>
  <c r="BX549" i="5"/>
  <c r="HT296" i="5"/>
  <c r="JN295" i="5"/>
  <c r="DR548" i="5"/>
  <c r="DE549" i="5"/>
  <c r="JA296" i="5"/>
  <c r="DP549" i="5"/>
  <c r="JL296" i="5"/>
  <c r="JL293" i="5"/>
  <c r="DP542" i="5"/>
  <c r="CS541" i="5"/>
  <c r="IO292" i="5"/>
  <c r="BZ548" i="5"/>
  <c r="HV295" i="5"/>
  <c r="GQ294" i="5"/>
  <c r="AU547" i="5"/>
  <c r="DH542" i="5"/>
  <c r="JD293" i="5"/>
  <c r="S541" i="5"/>
  <c r="FR292" i="5"/>
  <c r="HV292" i="5"/>
  <c r="BZ541" i="5"/>
  <c r="JN296" i="5"/>
  <c r="DR549" i="5"/>
  <c r="DO548" i="5"/>
  <c r="JK295" i="5"/>
  <c r="JX293" i="5"/>
  <c r="EB542" i="5"/>
  <c r="BE542" i="5"/>
  <c r="HA293" i="5"/>
  <c r="GK293" i="5"/>
  <c r="AO542" i="5"/>
  <c r="IB293" i="5"/>
  <c r="CF542" i="5"/>
  <c r="CE548" i="5"/>
  <c r="IA295" i="5"/>
  <c r="IT292" i="5"/>
  <c r="CX541" i="5"/>
  <c r="JF292" i="5"/>
  <c r="DJ541" i="5"/>
  <c r="JR292" i="5"/>
  <c r="DV541" i="5"/>
  <c r="GT292" i="5"/>
  <c r="AX541" i="5"/>
  <c r="HB292" i="5"/>
  <c r="BF541" i="5"/>
  <c r="IF294" i="5"/>
  <c r="CJ547" i="5"/>
  <c r="J549" i="5"/>
  <c r="FJ296" i="5"/>
  <c r="FK294" i="5"/>
  <c r="K547" i="5"/>
  <c r="CL548" i="5"/>
  <c r="IH295" i="5"/>
  <c r="AG542" i="5"/>
  <c r="GC293" i="5"/>
  <c r="DO547" i="5"/>
  <c r="JK294" i="5"/>
  <c r="GL296" i="5"/>
  <c r="AP549" i="5"/>
  <c r="CY547" i="5"/>
  <c r="IU294" i="5"/>
  <c r="CV547" i="5"/>
  <c r="IR294" i="5"/>
  <c r="DF549" i="5"/>
  <c r="JB296" i="5"/>
  <c r="IK296" i="5"/>
  <c r="CO549" i="5"/>
  <c r="FN292" i="5"/>
  <c r="N541" i="5"/>
  <c r="CK542" i="5"/>
  <c r="IG293" i="5"/>
  <c r="HP293" i="5"/>
  <c r="BT542" i="5"/>
  <c r="CH548" i="5"/>
  <c r="ID295" i="5"/>
  <c r="HG294" i="5"/>
  <c r="BK547" i="5"/>
  <c r="AP548" i="5"/>
  <c r="GL295" i="5"/>
  <c r="M541" i="5"/>
  <c r="FM292" i="5"/>
  <c r="BV541" i="5"/>
  <c r="HR292" i="5"/>
  <c r="HW294" i="5"/>
  <c r="CA547" i="5"/>
  <c r="IK292" i="5"/>
  <c r="CO541" i="5"/>
  <c r="CX548" i="5"/>
  <c r="IT295" i="5"/>
  <c r="J548" i="5"/>
  <c r="FJ295" i="5"/>
  <c r="IE295" i="5"/>
  <c r="CI548" i="5"/>
  <c r="DK547" i="5"/>
  <c r="JG294" i="5"/>
  <c r="JR296" i="5"/>
  <c r="DV549" i="5"/>
  <c r="HW295" i="5"/>
  <c r="CA548" i="5"/>
  <c r="JV296" i="5"/>
  <c r="DZ549" i="5"/>
  <c r="HC294" i="5"/>
  <c r="BG547" i="5"/>
  <c r="JH294" i="5"/>
  <c r="DL547" i="5"/>
  <c r="HX294" i="5"/>
  <c r="CB547" i="5"/>
  <c r="FH292" i="5"/>
  <c r="H541" i="5"/>
  <c r="JY295" i="5"/>
  <c r="EC548" i="5"/>
  <c r="AB541" i="5"/>
  <c r="FY292" i="5"/>
  <c r="CR548" i="5"/>
  <c r="IN295" i="5"/>
  <c r="DN541" i="5"/>
  <c r="JJ292" i="5"/>
  <c r="DK548" i="5"/>
  <c r="JG295" i="5"/>
  <c r="EC549" i="5"/>
  <c r="JY296" i="5"/>
  <c r="AI549" i="5"/>
  <c r="GE296" i="5"/>
  <c r="P548" i="5"/>
  <c r="FP295" i="5"/>
  <c r="IA296" i="5"/>
  <c r="CE549" i="5"/>
  <c r="CK547" i="5"/>
  <c r="IG294" i="5"/>
  <c r="HL295" i="5"/>
  <c r="BP548" i="5"/>
  <c r="DL548" i="5"/>
  <c r="JH295" i="5"/>
  <c r="CP541" i="5"/>
  <c r="IL292" i="5"/>
  <c r="GH296" i="5"/>
  <c r="AL549" i="5"/>
  <c r="BH541" i="5"/>
  <c r="HD292" i="5"/>
  <c r="AK548" i="5"/>
  <c r="GG295" i="5"/>
  <c r="KB296" i="5"/>
  <c r="EF549" i="5"/>
  <c r="J547" i="5"/>
  <c r="FJ294" i="5"/>
  <c r="O549" i="5"/>
  <c r="FO296" i="5"/>
  <c r="IB295" i="5"/>
  <c r="CF548" i="5"/>
  <c r="CY549" i="5"/>
  <c r="IU296" i="5"/>
  <c r="FZ296" i="5"/>
  <c r="AC549" i="5"/>
  <c r="AQ541" i="5"/>
  <c r="GM292" i="5"/>
  <c r="IQ296" i="5"/>
  <c r="CU549" i="5"/>
  <c r="IR295" i="5"/>
  <c r="CV548" i="5"/>
  <c r="JX295" i="5"/>
  <c r="EB548" i="5"/>
  <c r="CS549" i="5"/>
  <c r="IO296" i="5"/>
  <c r="EG542" i="5"/>
  <c r="KC293" i="5"/>
  <c r="CH549" i="5"/>
  <c r="ID296" i="5"/>
  <c r="DY542" i="5"/>
  <c r="JU293" i="5"/>
  <c r="FJ292" i="5"/>
  <c r="J541" i="5"/>
  <c r="EE547" i="5"/>
  <c r="KA294" i="5"/>
  <c r="GK292" i="5"/>
  <c r="AO541" i="5"/>
  <c r="IJ293" i="5"/>
  <c r="CN542" i="5"/>
  <c r="W542" i="5"/>
  <c r="FU293" i="5"/>
  <c r="FY296" i="5"/>
  <c r="AB549" i="5"/>
  <c r="DD542" i="5"/>
  <c r="IZ293" i="5"/>
  <c r="CD549" i="5"/>
  <c r="HZ296" i="5"/>
  <c r="DR541" i="5"/>
  <c r="JN292" i="5"/>
  <c r="DK549" i="5"/>
  <c r="JG296" i="5"/>
  <c r="AE547" i="5"/>
  <c r="GA294" i="5"/>
  <c r="L542" i="5"/>
  <c r="FL293" i="5"/>
  <c r="GH295" i="5"/>
  <c r="AL548" i="5"/>
  <c r="JA292" i="5"/>
  <c r="DE541" i="5"/>
  <c r="GM295" i="5"/>
  <c r="AQ548" i="5"/>
  <c r="AH541" i="5"/>
  <c r="GD292" i="5"/>
  <c r="HX295" i="5"/>
  <c r="CB548" i="5"/>
  <c r="DD541" i="5"/>
  <c r="IZ292" i="5"/>
  <c r="IZ296" i="5"/>
  <c r="DD549" i="5"/>
  <c r="CU541" i="5"/>
  <c r="IQ292" i="5"/>
  <c r="N542" i="5"/>
  <c r="FN293" i="5"/>
  <c r="BG541" i="5"/>
  <c r="HC292" i="5"/>
  <c r="CE542" i="5"/>
  <c r="IA293" i="5"/>
  <c r="HN293" i="5"/>
  <c r="BR542" i="5"/>
  <c r="BR547" i="5"/>
  <c r="HN294" i="5"/>
  <c r="AR549" i="5"/>
  <c r="GN296" i="5"/>
  <c r="DQ548" i="5"/>
  <c r="JM295" i="5"/>
  <c r="EB549" i="5"/>
  <c r="JX296" i="5"/>
  <c r="T541" i="5"/>
  <c r="FS292" i="5"/>
  <c r="AA549" i="5"/>
  <c r="FX296" i="5"/>
  <c r="IP293" i="5"/>
  <c r="CT542" i="5"/>
  <c r="HY294" i="5"/>
  <c r="CC547" i="5"/>
  <c r="AW547" i="5"/>
  <c r="GS294" i="5"/>
  <c r="BV542" i="5"/>
  <c r="HR293" i="5"/>
  <c r="GP294" i="5"/>
  <c r="AT547" i="5"/>
  <c r="DV547" i="5"/>
  <c r="JR294" i="5"/>
  <c r="BB548" i="5"/>
  <c r="GX295" i="5"/>
  <c r="AO549" i="5"/>
  <c r="GK296" i="5"/>
  <c r="JB292" i="5"/>
  <c r="DF541" i="5"/>
  <c r="CY542" i="5"/>
  <c r="IU293" i="5"/>
  <c r="CR549" i="5"/>
  <c r="IN296" i="5"/>
  <c r="JS296" i="5"/>
  <c r="DW549" i="5"/>
  <c r="DU548" i="5"/>
  <c r="JQ295" i="5"/>
  <c r="JT296" i="5"/>
  <c r="DX549" i="5"/>
  <c r="G541" i="5"/>
  <c r="FG292" i="5"/>
  <c r="AX548" i="5"/>
  <c r="GT295" i="5"/>
  <c r="JH292" i="5"/>
  <c r="DL541" i="5"/>
  <c r="BH549" i="5"/>
  <c r="HD296" i="5"/>
  <c r="DP541" i="5"/>
  <c r="JL292" i="5"/>
  <c r="AG548" i="5"/>
  <c r="GC295" i="5"/>
  <c r="HG296" i="5"/>
  <c r="BK549" i="5"/>
  <c r="HD295" i="5"/>
  <c r="BH548" i="5"/>
  <c r="DJ542" i="5"/>
  <c r="JF293" i="5"/>
  <c r="DS541" i="5"/>
  <c r="JO292" i="5"/>
  <c r="AS548" i="5"/>
  <c r="GO295" i="5"/>
  <c r="DG542" i="5"/>
  <c r="JC293" i="5"/>
  <c r="AC542" i="5"/>
  <c r="FZ293" i="5"/>
  <c r="DN542" i="5"/>
  <c r="JJ293" i="5"/>
  <c r="IF295" i="5"/>
  <c r="CJ548" i="5"/>
  <c r="CF541" i="5"/>
  <c r="IB292" i="5"/>
  <c r="GI293" i="5"/>
  <c r="AM542" i="5"/>
  <c r="BY548" i="5"/>
  <c r="HU295" i="5"/>
  <c r="BF547" i="5"/>
  <c r="HB294" i="5"/>
  <c r="S547" i="5"/>
  <c r="FR294" i="5"/>
  <c r="DO542" i="5"/>
  <c r="JK293" i="5"/>
  <c r="CV541" i="5"/>
  <c r="IR292" i="5"/>
  <c r="DM549" i="5"/>
  <c r="JI296" i="5"/>
  <c r="DV542" i="5"/>
  <c r="JR293" i="5"/>
  <c r="CK548" i="5"/>
  <c r="IG295" i="5"/>
  <c r="M548" i="5"/>
  <c r="FM295" i="5"/>
  <c r="EA541" i="5"/>
  <c r="JW292" i="5"/>
  <c r="IH293" i="5"/>
  <c r="CL542" i="5"/>
  <c r="HP292" i="5"/>
  <c r="BT541" i="5"/>
  <c r="FP293" i="5"/>
  <c r="P542" i="5"/>
  <c r="JX294" i="5"/>
  <c r="EB547" i="5"/>
  <c r="GN294" i="5"/>
  <c r="AR547" i="5"/>
  <c r="IT294" i="5"/>
  <c r="CX547" i="5"/>
  <c r="CU542" i="5"/>
  <c r="IQ293" i="5"/>
  <c r="DO541" i="5"/>
  <c r="JK292" i="5"/>
  <c r="FR293" i="5"/>
  <c r="S542" i="5"/>
  <c r="CV549" i="5"/>
  <c r="IR296" i="5"/>
  <c r="CX542" i="5"/>
  <c r="IT293" i="5"/>
  <c r="IY293" i="5"/>
  <c r="DC542" i="5"/>
  <c r="JA294" i="5"/>
  <c r="DE547" i="5"/>
  <c r="EF548" i="5"/>
  <c r="KB295" i="5"/>
  <c r="IM296" i="5"/>
  <c r="CQ549" i="5"/>
  <c r="KA293" i="5"/>
  <c r="EE542" i="5"/>
  <c r="HQ294" i="5"/>
  <c r="BU547" i="5"/>
  <c r="CM541" i="5"/>
  <c r="II292" i="5"/>
  <c r="GO294" i="5"/>
  <c r="AS547" i="5"/>
  <c r="JY293" i="5"/>
  <c r="EC542" i="5"/>
  <c r="Z549" i="5"/>
  <c r="FW296" i="5"/>
  <c r="BJ547" i="5"/>
  <c r="HF294" i="5"/>
  <c r="GR292" i="5"/>
  <c r="AV541" i="5"/>
  <c r="BL541" i="5"/>
  <c r="HH292" i="5"/>
  <c r="O541" i="5"/>
  <c r="FO292" i="5"/>
  <c r="CS547" i="5"/>
  <c r="IO294" i="5"/>
  <c r="DI547" i="5"/>
  <c r="JE294" i="5"/>
  <c r="CB541" i="5"/>
  <c r="HX292" i="5"/>
  <c r="HO293" i="5"/>
  <c r="BS542" i="5"/>
  <c r="GE293" i="5"/>
  <c r="AI542" i="5"/>
  <c r="BJ542" i="5"/>
  <c r="HF293" i="5"/>
  <c r="CM542" i="5"/>
  <c r="II293" i="5"/>
  <c r="AU542" i="5"/>
  <c r="GQ293" i="5"/>
  <c r="DU547" i="5"/>
  <c r="JQ294" i="5"/>
  <c r="CB549" i="5"/>
  <c r="HX296" i="5"/>
  <c r="CO547" i="5"/>
  <c r="IK294" i="5"/>
  <c r="IH294" i="5"/>
  <c r="CL547" i="5"/>
  <c r="CQ542" i="5"/>
  <c r="IM293" i="5"/>
  <c r="BL549" i="5"/>
  <c r="HH296" i="5"/>
  <c r="N547" i="5"/>
  <c r="FN294" i="5"/>
  <c r="DN547" i="5"/>
  <c r="JJ294" i="5"/>
  <c r="IX293" i="5"/>
  <c r="DB542" i="5"/>
  <c r="GU293" i="5"/>
  <c r="AY542" i="5"/>
  <c r="BY547" i="5"/>
  <c r="HU294" i="5"/>
  <c r="AL542" i="5"/>
  <c r="GH293" i="5"/>
  <c r="DJ547" i="5"/>
  <c r="JF294" i="5"/>
  <c r="CY541" i="5"/>
  <c r="IU292" i="5"/>
  <c r="GV292" i="5"/>
  <c r="AZ541" i="5"/>
  <c r="GK295" i="5"/>
  <c r="AO548" i="5"/>
  <c r="BD541" i="5"/>
  <c r="GZ292" i="5"/>
  <c r="AV549" i="5"/>
  <c r="GR296" i="5"/>
  <c r="DZ547" i="5"/>
  <c r="JV294" i="5"/>
  <c r="IZ294" i="5"/>
  <c r="DD547" i="5"/>
  <c r="EC547" i="5"/>
  <c r="JY294" i="5"/>
  <c r="HV293" i="5"/>
  <c r="BZ542" i="5"/>
  <c r="AT542" i="5"/>
  <c r="GP293" i="5"/>
  <c r="IW294" i="5"/>
  <c r="DA547" i="5"/>
  <c r="DS549" i="5"/>
  <c r="JO296" i="5"/>
  <c r="HZ293" i="5"/>
  <c r="CD542" i="5"/>
  <c r="II296" i="5"/>
  <c r="CM549" i="5"/>
  <c r="KC294" i="5"/>
  <c r="EG547" i="5"/>
  <c r="CW547" i="5"/>
  <c r="IS294" i="5"/>
  <c r="AR548" i="5"/>
  <c r="GN295" i="5"/>
  <c r="CW542" i="5"/>
  <c r="IS293" i="5"/>
  <c r="BA542" i="5"/>
  <c r="GW293" i="5"/>
  <c r="IE294" i="5"/>
  <c r="CI547" i="5"/>
  <c r="CW549" i="5"/>
  <c r="IS296" i="5"/>
  <c r="ID293" i="5"/>
  <c r="CH542" i="5"/>
  <c r="DZ548" i="5"/>
  <c r="JV295" i="5"/>
  <c r="Q549" i="5"/>
  <c r="FQ296" i="5"/>
  <c r="CT548" i="5"/>
  <c r="IP295" i="5"/>
  <c r="AB542" i="5"/>
  <c r="FY293" i="5"/>
  <c r="N548" i="5"/>
  <c r="FN295" i="5"/>
  <c r="HS292" i="5"/>
  <c r="BW541" i="5"/>
  <c r="JD294" i="5"/>
  <c r="DH547" i="5"/>
  <c r="EH548" i="5"/>
  <c r="KD295" i="5"/>
  <c r="JS295" i="5"/>
  <c r="DW548" i="5"/>
  <c r="I542" i="5"/>
  <c r="FI293" i="5"/>
  <c r="BY542" i="5"/>
  <c r="HU293" i="5"/>
  <c r="HU292" i="5"/>
  <c r="BY541" i="5"/>
  <c r="CN547" i="5"/>
  <c r="IJ294" i="5"/>
  <c r="GR293" i="5"/>
  <c r="AV542" i="5"/>
  <c r="IK293" i="5"/>
  <c r="CO542" i="5"/>
  <c r="CR542" i="5"/>
  <c r="IN293" i="5"/>
  <c r="JP294" i="5"/>
  <c r="DT547" i="5"/>
  <c r="BA547" i="5"/>
  <c r="GW294" i="5"/>
  <c r="DX541" i="5"/>
  <c r="JT292" i="5"/>
  <c r="DV548" i="5"/>
  <c r="JR295" i="5"/>
  <c r="AC547" i="5"/>
  <c r="FZ294" i="5"/>
  <c r="IV292" i="5"/>
  <c r="CZ541" i="5"/>
  <c r="BB542" i="5"/>
  <c r="GX293" i="5"/>
  <c r="HA294" i="5"/>
  <c r="BE547" i="5"/>
  <c r="BJ549" i="5"/>
  <c r="HF296" i="5"/>
  <c r="JA293" i="5"/>
  <c r="DE542" i="5"/>
  <c r="BN548" i="5"/>
  <c r="HJ295" i="5"/>
  <c r="GW292" i="5"/>
  <c r="BA541" i="5"/>
  <c r="BX547" i="5"/>
  <c r="HT294" i="5"/>
  <c r="FK295" i="5"/>
  <c r="K548" i="5"/>
  <c r="AF547" i="5"/>
  <c r="GB294" i="5"/>
  <c r="DP547" i="5"/>
  <c r="JL294" i="5"/>
  <c r="HE293" i="5"/>
  <c r="BI542" i="5"/>
  <c r="ED541" i="5"/>
  <c r="JZ292" i="5"/>
  <c r="CG549" i="5"/>
  <c r="IC296" i="5"/>
  <c r="BB541" i="5"/>
  <c r="GX292" i="5"/>
  <c r="DM542" i="5"/>
  <c r="JI293" i="5"/>
  <c r="EH542" i="5"/>
  <c r="KD293" i="5"/>
  <c r="CD548" i="5"/>
  <c r="HZ295" i="5"/>
  <c r="BU548" i="5"/>
  <c r="HQ295" i="5"/>
  <c r="IV295" i="5"/>
  <c r="CZ548" i="5"/>
  <c r="HW296" i="5"/>
  <c r="CA549" i="5"/>
  <c r="DT549" i="5"/>
  <c r="JP296" i="5"/>
  <c r="DF547" i="5"/>
  <c r="JB294" i="5"/>
  <c r="CI542" i="5"/>
  <c r="IE293" i="5"/>
  <c r="GH294" i="5"/>
  <c r="AL547" i="5"/>
  <c r="CI541" i="5"/>
  <c r="IE292" i="5"/>
  <c r="DB547" i="5"/>
  <c r="IX294" i="5"/>
  <c r="T542" i="5"/>
  <c r="FS293" i="5"/>
  <c r="CR541" i="5"/>
  <c r="IN292" i="5"/>
  <c r="K549" i="5"/>
  <c r="FK296" i="5"/>
  <c r="GK294" i="5"/>
  <c r="AO547" i="5"/>
  <c r="DM547" i="5"/>
  <c r="JI294" i="5"/>
  <c r="J542" i="5"/>
  <c r="FJ293" i="5"/>
  <c r="H548" i="5"/>
  <c r="FH295" i="5"/>
  <c r="JB293" i="5"/>
  <c r="DF542" i="5"/>
  <c r="IC294" i="5"/>
  <c r="CG547" i="5"/>
  <c r="DH549" i="5"/>
  <c r="JD296" i="5"/>
  <c r="BF542" i="5"/>
  <c r="HB293" i="5"/>
  <c r="GG294" i="5"/>
  <c r="AK547" i="5"/>
  <c r="HM294" i="5"/>
  <c r="BQ547" i="5"/>
  <c r="BN542" i="5"/>
  <c r="HJ293" i="5"/>
  <c r="BX548" i="5"/>
  <c r="HT295" i="5"/>
  <c r="HC296" i="5"/>
  <c r="BG549" i="5"/>
  <c r="AF541" i="5"/>
  <c r="GB292" i="5"/>
  <c r="DR542" i="5"/>
  <c r="JN293" i="5"/>
  <c r="GJ295" i="5"/>
  <c r="AN548" i="5"/>
  <c r="AR541" i="5"/>
  <c r="GN292" i="5"/>
  <c r="JO293" i="5"/>
  <c r="DS542" i="5"/>
  <c r="FT295" i="5"/>
  <c r="U548" i="5"/>
  <c r="IW295" i="5"/>
  <c r="DA548" i="5"/>
  <c r="K542" i="5"/>
  <c r="FK293" i="5"/>
  <c r="HS293" i="5"/>
  <c r="BW542" i="5"/>
  <c r="JE295" i="5"/>
  <c r="DI548" i="5"/>
  <c r="FW293" i="5"/>
  <c r="Z542" i="5"/>
  <c r="HP295" i="5"/>
  <c r="BT548" i="5"/>
  <c r="CJ541" i="5"/>
  <c r="IF292" i="5"/>
  <c r="Y547" i="5"/>
  <c r="FV294" i="5"/>
  <c r="AJ541" i="5"/>
  <c r="GF292" i="5"/>
  <c r="GI292" i="5"/>
  <c r="AM541" i="5"/>
  <c r="DK542" i="5"/>
  <c r="JG293" i="5"/>
  <c r="GA296" i="5"/>
  <c r="AE549" i="5"/>
  <c r="AU549" i="5"/>
  <c r="GQ296" i="5"/>
  <c r="JZ293" i="5"/>
  <c r="ED542" i="5"/>
  <c r="AP547" i="5"/>
  <c r="GL294" i="5"/>
  <c r="BP541" i="5"/>
  <c r="HL292" i="5"/>
  <c r="BI548" i="5"/>
  <c r="HE295" i="5"/>
  <c r="O542" i="5"/>
  <c r="FO293" i="5"/>
  <c r="AA541" i="5"/>
  <c r="FX292" i="5"/>
  <c r="HE294" i="5"/>
  <c r="BI547" i="5"/>
  <c r="GC294" i="5"/>
  <c r="AG547" i="5"/>
  <c r="DT548" i="5"/>
  <c r="JP295" i="5"/>
  <c r="DW541" i="5"/>
  <c r="JS292" i="5"/>
  <c r="IM292" i="5"/>
  <c r="CQ541" i="5"/>
  <c r="DQ547" i="5"/>
  <c r="JM294" i="5"/>
  <c r="DT541" i="5"/>
  <c r="JP292" i="5"/>
  <c r="DC549" i="5"/>
  <c r="IY296" i="5"/>
  <c r="AE542" i="5"/>
  <c r="GA293" i="5"/>
  <c r="BP549" i="5"/>
  <c r="HL296" i="5"/>
  <c r="AQ549" i="5"/>
  <c r="GM296" i="5"/>
  <c r="BU549" i="5"/>
  <c r="HQ296" i="5"/>
  <c r="HM296" i="5"/>
  <c r="BQ549" i="5"/>
  <c r="CZ547" i="5"/>
  <c r="IV294" i="5"/>
  <c r="AV547" i="5"/>
  <c r="GR294" i="5"/>
  <c r="FX294" i="5"/>
  <c r="AA547" i="5"/>
  <c r="BK541" i="5"/>
  <c r="HG292" i="5"/>
  <c r="AH548" i="5"/>
  <c r="GD295" i="5"/>
  <c r="AK542" i="5"/>
  <c r="GG293" i="5"/>
  <c r="P549" i="5"/>
  <c r="FP296" i="5"/>
  <c r="BN547" i="5"/>
  <c r="HJ294" i="5"/>
  <c r="CS548" i="5"/>
  <c r="IO295" i="5"/>
  <c r="FH296" i="5"/>
  <c r="H549" i="5"/>
  <c r="IB296" i="5"/>
  <c r="CF549" i="5"/>
  <c r="GD293" i="5"/>
  <c r="AH542" i="5"/>
  <c r="HW292" i="5"/>
  <c r="CA541" i="5"/>
  <c r="BO541" i="5"/>
  <c r="HK292" i="5"/>
  <c r="BX541" i="5"/>
  <c r="HT292" i="5"/>
  <c r="AH547" i="5"/>
  <c r="GD294" i="5"/>
  <c r="FP292" i="5"/>
  <c r="P541" i="5"/>
  <c r="JA295" i="5"/>
  <c r="DE548" i="5"/>
  <c r="CA542" i="5"/>
  <c r="HW293" i="5"/>
  <c r="CN548" i="5"/>
  <c r="IJ295" i="5"/>
  <c r="K541" i="5"/>
  <c r="FK292" i="5"/>
  <c r="DA549" i="5"/>
  <c r="IW296" i="5"/>
  <c r="S548" i="5"/>
  <c r="FR295" i="5"/>
  <c r="EG549" i="5"/>
  <c r="KC296" i="5"/>
  <c r="KB294" i="5"/>
  <c r="EF547" i="5"/>
  <c r="DN548" i="5"/>
  <c r="JJ295" i="5"/>
  <c r="GJ292" i="5"/>
  <c r="AN541" i="5"/>
  <c r="BA549" i="5"/>
  <c r="GW296" i="5"/>
  <c r="L541" i="5"/>
  <c r="FL292" i="5"/>
  <c r="JO295" i="5"/>
  <c r="DS548" i="5"/>
  <c r="BD548" i="5"/>
  <c r="GZ295" i="5"/>
  <c r="BM547" i="5"/>
  <c r="HI294" i="5"/>
  <c r="AE541" i="5"/>
  <c r="GA292" i="5"/>
  <c r="AK549" i="5"/>
  <c r="GG296" i="5"/>
  <c r="IC293" i="5"/>
  <c r="CG542" i="5"/>
  <c r="JH296" i="5"/>
  <c r="DL549" i="5"/>
  <c r="BK542" i="5"/>
  <c r="HG293" i="5"/>
  <c r="AI541" i="5"/>
  <c r="GE292" i="5"/>
  <c r="JS293" i="5"/>
  <c r="DW542" i="5"/>
  <c r="IL294" i="5"/>
  <c r="CP547" i="5"/>
  <c r="GF293" i="5"/>
  <c r="AJ542" i="5"/>
  <c r="AY549" i="5"/>
  <c r="GU296" i="5"/>
  <c r="IY295" i="5"/>
  <c r="DC548" i="5"/>
  <c r="AW542" i="5"/>
  <c r="GS293" i="5"/>
  <c r="GN293" i="5"/>
  <c r="AR542" i="5"/>
  <c r="BE549" i="5"/>
  <c r="HA296" i="5"/>
  <c r="AK541" i="5"/>
  <c r="GG292" i="5"/>
  <c r="GV295" i="5"/>
  <c r="AZ548" i="5"/>
  <c r="AN549" i="5"/>
  <c r="GJ296" i="5"/>
  <c r="CZ549" i="5"/>
  <c r="IV296" i="5"/>
  <c r="BA548" i="5"/>
  <c r="GW295" i="5"/>
  <c r="HY295" i="5"/>
  <c r="CC548" i="5"/>
  <c r="W547" i="5"/>
  <c r="FU294" i="5"/>
  <c r="BL548" i="5"/>
  <c r="HH295" i="5"/>
  <c r="IP296" i="5"/>
  <c r="CT549" i="5"/>
  <c r="IE296" i="5"/>
  <c r="CI549" i="5"/>
  <c r="DH548" i="5"/>
  <c r="JD295" i="5"/>
  <c r="AL541" i="5"/>
  <c r="GH292" i="5"/>
  <c r="FO295" i="5"/>
  <c r="O548" i="5"/>
  <c r="IB294" i="5"/>
  <c r="CF547" i="5"/>
  <c r="AS541" i="5"/>
  <c r="GO292" i="5"/>
  <c r="CB542" i="5"/>
  <c r="HX293" i="5"/>
  <c r="DI549" i="5"/>
  <c r="JE296" i="5"/>
  <c r="HF292" i="5"/>
  <c r="BJ541" i="5"/>
  <c r="DZ542" i="5"/>
  <c r="JV293" i="5"/>
  <c r="IR293" i="5"/>
  <c r="CV542" i="5"/>
  <c r="JC294" i="5"/>
  <c r="DG547" i="5"/>
  <c r="DY549" i="5"/>
  <c r="JU296" i="5"/>
  <c r="AV548" i="5"/>
  <c r="GR295" i="5"/>
  <c r="DX542" i="5"/>
  <c r="JT293" i="5"/>
  <c r="CC541" i="5"/>
  <c r="HY292" i="5"/>
  <c r="JQ292" i="5"/>
  <c r="DU541" i="5"/>
  <c r="Y541" i="5"/>
  <c r="FV292" i="5"/>
  <c r="GJ293" i="5"/>
  <c r="AN542" i="5"/>
  <c r="BF548" i="5"/>
  <c r="HB295" i="5"/>
  <c r="IX296" i="5"/>
  <c r="DB549" i="5"/>
  <c r="KD296" i="5"/>
  <c r="EH549" i="5"/>
  <c r="HB296" i="5"/>
  <c r="BF549" i="5"/>
  <c r="IL296" i="5"/>
  <c r="CP549" i="5"/>
  <c r="JW295" i="5"/>
  <c r="EA548" i="5"/>
  <c r="IP292" i="5"/>
  <c r="CT541" i="5"/>
  <c r="BT547" i="5"/>
  <c r="HP294" i="5"/>
  <c r="CX549" i="5"/>
  <c r="IT296" i="5"/>
  <c r="AS542" i="5"/>
  <c r="GO293" i="5"/>
  <c r="JI292" i="5"/>
  <c r="DM541" i="5"/>
  <c r="BS548" i="5"/>
  <c r="HO295" i="5"/>
  <c r="BJ548" i="5"/>
  <c r="HF295" i="5"/>
  <c r="BK548" i="5"/>
  <c r="HG295" i="5"/>
  <c r="T548" i="5"/>
  <c r="FS295" i="5"/>
  <c r="HI293" i="5"/>
  <c r="BM542" i="5"/>
  <c r="HO294" i="5"/>
  <c r="BS547" i="5"/>
  <c r="IN294" i="5"/>
  <c r="CR547" i="5"/>
  <c r="AX549" i="5"/>
  <c r="GT296" i="5"/>
  <c r="CL541" i="5"/>
  <c r="IH292" i="5"/>
  <c r="DF548" i="5"/>
  <c r="JB295" i="5"/>
  <c r="GO296" i="5"/>
  <c r="AS549" i="5"/>
  <c r="W549" i="5"/>
  <c r="FU296" i="5"/>
  <c r="HY296" i="5"/>
  <c r="CC549" i="5"/>
  <c r="AW549" i="5"/>
  <c r="GS296" i="5"/>
  <c r="M549" i="5"/>
  <c r="FM296" i="5"/>
  <c r="CK549" i="5"/>
  <c r="IG296" i="5"/>
  <c r="DQ541" i="5"/>
  <c r="JM292" i="5"/>
  <c r="IF293" i="5"/>
  <c r="CJ542" i="5"/>
  <c r="JP293" i="5"/>
  <c r="DT542" i="5"/>
  <c r="GZ293" i="5"/>
  <c r="BD542" i="5"/>
  <c r="BD547" i="5"/>
  <c r="GZ294" i="5"/>
  <c r="CQ548" i="5"/>
  <c r="IM295" i="5"/>
  <c r="HQ292" i="5"/>
  <c r="BU541" i="5"/>
  <c r="GM294" i="5"/>
  <c r="AQ547" i="5"/>
  <c r="BN541" i="5"/>
  <c r="HJ292" i="5"/>
  <c r="BR548" i="5"/>
  <c r="HN295" i="5"/>
  <c r="IG292" i="5"/>
  <c r="CK541" i="5"/>
  <c r="DQ542" i="5"/>
  <c r="JM293" i="5"/>
  <c r="DC547" i="5"/>
  <c r="IY294" i="5"/>
  <c r="DA542" i="5"/>
  <c r="IW293" i="5"/>
  <c r="AA542" i="5"/>
  <c r="FX293" i="5"/>
  <c r="CP548" i="5"/>
  <c r="IL295" i="5"/>
  <c r="HC295" i="5"/>
  <c r="BG548" i="5"/>
  <c r="IX292" i="5"/>
  <c r="DB541" i="5"/>
  <c r="HA292" i="5"/>
  <c r="BE541" i="5"/>
  <c r="BO548" i="5"/>
  <c r="HK295" i="5"/>
  <c r="DA541" i="5"/>
  <c r="IW292" i="5"/>
  <c r="CU547" i="5"/>
  <c r="IQ294" i="5"/>
  <c r="JS294" i="5"/>
  <c r="DW547" i="5"/>
  <c r="KA295" i="5"/>
  <c r="EE548" i="5"/>
  <c r="JZ296" i="5"/>
  <c r="ED549" i="5"/>
  <c r="DI541" i="5"/>
  <c r="JE292" i="5"/>
  <c r="BR541" i="5"/>
  <c r="HN292" i="5"/>
  <c r="JY292" i="5"/>
  <c r="EC541" i="5"/>
  <c r="AF542" i="5"/>
  <c r="GB293" i="5"/>
  <c r="S549" i="5"/>
  <c r="FR296" i="5"/>
  <c r="JV292" i="5"/>
  <c r="DZ541" i="5"/>
  <c r="BI549" i="5"/>
  <c r="HE296" i="5"/>
  <c r="AI547" i="5"/>
  <c r="GE294" i="5"/>
  <c r="DJ548" i="5"/>
  <c r="JF295" i="5"/>
  <c r="DU549" i="5"/>
  <c r="JQ296" i="5"/>
  <c r="BP547" i="5"/>
  <c r="HL294" i="5"/>
  <c r="JT294" i="5"/>
  <c r="DX547" i="5"/>
  <c r="II295" i="5"/>
  <c r="CM548" i="5"/>
  <c r="GD296" i="5"/>
  <c r="AH549" i="5"/>
  <c r="GE295" i="5"/>
  <c r="AI548" i="5"/>
  <c r="KC292" i="5"/>
  <c r="EG541" i="5"/>
  <c r="FL294" i="5"/>
  <c r="L547" i="5"/>
  <c r="BB549" i="5"/>
  <c r="GX296" i="5"/>
  <c r="HR296" i="5"/>
  <c r="BV549" i="5"/>
  <c r="HL293" i="5"/>
  <c r="BP542" i="5"/>
  <c r="FV296" i="5"/>
  <c r="Y549" i="5"/>
  <c r="EH541" i="5"/>
  <c r="KD292" i="5"/>
  <c r="GV293" i="5"/>
  <c r="AZ542" i="5"/>
  <c r="FU295" i="5"/>
  <c r="W548" i="5"/>
  <c r="FW295" i="5"/>
  <c r="Z548" i="5"/>
  <c r="GI296" i="5"/>
  <c r="AM549" i="5"/>
  <c r="Z547" i="5"/>
  <c r="FW294" i="5"/>
  <c r="DS547" i="5"/>
  <c r="JO294" i="5"/>
  <c r="GY296" i="5"/>
  <c r="BC549" i="5"/>
  <c r="FS296" i="5"/>
  <c r="T549" i="5"/>
  <c r="FU292" i="5"/>
  <c r="W541" i="5"/>
  <c r="AU541" i="5"/>
  <c r="GQ292" i="5"/>
  <c r="JZ294" i="5"/>
  <c r="ED547" i="5"/>
  <c r="G542" i="5"/>
  <c r="FG293" i="5"/>
  <c r="HM295" i="5"/>
  <c r="BQ548" i="5"/>
  <c r="HI295" i="5"/>
  <c r="BM548" i="5"/>
  <c r="FL295" i="5"/>
  <c r="L548" i="5"/>
  <c r="CT547" i="5"/>
  <c r="IP294" i="5"/>
  <c r="JK296" i="5"/>
  <c r="DO549" i="5"/>
  <c r="IQ295" i="5"/>
  <c r="CU548" i="5"/>
  <c r="GA295" i="5"/>
  <c r="AE548" i="5"/>
  <c r="DQ549" i="5"/>
  <c r="JM296" i="5"/>
  <c r="HY293" i="5"/>
  <c r="CC542" i="5"/>
  <c r="KB293" i="5"/>
  <c r="EF542" i="5"/>
  <c r="AG541" i="5"/>
  <c r="GC292" i="5"/>
  <c r="HS295" i="5"/>
  <c r="BW548" i="5"/>
  <c r="AC548" i="5"/>
  <c r="FZ295" i="5"/>
  <c r="BL542" i="5"/>
  <c r="HH293" i="5"/>
  <c r="IU295" i="5"/>
  <c r="CY548" i="5"/>
  <c r="FS294" i="5"/>
  <c r="T547" i="5"/>
  <c r="ED548" i="5"/>
  <c r="JZ295" i="5"/>
  <c r="FO294" i="5"/>
  <c r="O547" i="5"/>
  <c r="FH293" i="5"/>
  <c r="H542" i="5"/>
  <c r="BO547" i="5"/>
  <c r="HK294" i="5"/>
  <c r="GY294" i="5"/>
  <c r="BC547" i="5"/>
  <c r="CE547" i="5"/>
  <c r="IA294" i="5"/>
  <c r="HN296" i="5"/>
  <c r="BR549" i="5"/>
  <c r="M542" i="5"/>
  <c r="FM293" i="5"/>
  <c r="FN296" i="5"/>
  <c r="N549" i="5"/>
  <c r="EA547" i="5"/>
  <c r="JW294" i="5"/>
  <c r="GY295" i="5"/>
  <c r="BC548" i="5"/>
  <c r="I3" i="11"/>
  <c r="BE324" i="16" l="1"/>
  <c r="I232" i="18"/>
  <c r="J232" i="18"/>
  <c r="J184" i="18"/>
  <c r="J228" i="18"/>
  <c r="B124" i="25"/>
  <c r="B75" i="25"/>
  <c r="DG311" i="16"/>
  <c r="DF311" i="16" s="1"/>
  <c r="DE311" i="16" s="1"/>
  <c r="DD311" i="16" s="1"/>
  <c r="DC311" i="16"/>
  <c r="DB311" i="16" s="1"/>
  <c r="DA311" i="16" s="1"/>
  <c r="CZ311" i="16" s="1"/>
  <c r="E195" i="16"/>
  <c r="DU195" i="16" s="1"/>
  <c r="B194" i="18" s="1"/>
  <c r="Q231" i="16"/>
  <c r="DX231" i="16" s="1"/>
  <c r="E230" i="18" s="1"/>
  <c r="DP281" i="16"/>
  <c r="P281" i="16" s="1"/>
  <c r="DX281" i="16" s="1"/>
  <c r="E280" i="18" s="1"/>
  <c r="BQ328" i="16"/>
  <c r="D329" i="16" s="1"/>
  <c r="DU329" i="16" s="1"/>
  <c r="B328" i="18" s="1"/>
  <c r="BQ238" i="16"/>
  <c r="D239" i="16" s="1"/>
  <c r="DU239" i="16" s="1"/>
  <c r="B238" i="18" s="1"/>
  <c r="J238" i="18" s="1"/>
  <c r="Y211" i="16"/>
  <c r="DZ211" i="16" s="1"/>
  <c r="G210" i="18" s="1"/>
  <c r="BQ198" i="16"/>
  <c r="D199" i="16" s="1"/>
  <c r="DU199" i="16" s="1"/>
  <c r="B198" i="18" s="1"/>
  <c r="J198" i="18" s="1"/>
  <c r="DV259" i="16"/>
  <c r="C258" i="18" s="1"/>
  <c r="J258" i="18" s="1"/>
  <c r="BQ265" i="16"/>
  <c r="D265" i="16" s="1"/>
  <c r="DU265" i="16" s="1"/>
  <c r="B264" i="18" s="1"/>
  <c r="BV261" i="16"/>
  <c r="BU261" i="16" s="1"/>
  <c r="X261" i="16" s="1"/>
  <c r="BV271" i="16"/>
  <c r="BU271" i="16" s="1"/>
  <c r="X271" i="16" s="1"/>
  <c r="BF286" i="16"/>
  <c r="BE286" i="16" s="1"/>
  <c r="BQ248" i="16"/>
  <c r="D249" i="16" s="1"/>
  <c r="DU249" i="16" s="1"/>
  <c r="B248" i="18" s="1"/>
  <c r="J248" i="18" s="1"/>
  <c r="BQ268" i="16"/>
  <c r="D269" i="16" s="1"/>
  <c r="DU269" i="16" s="1"/>
  <c r="B268" i="18" s="1"/>
  <c r="J268" i="18" s="1"/>
  <c r="AF198" i="16"/>
  <c r="BD198" i="16" s="1"/>
  <c r="BC198" i="16" s="1"/>
  <c r="BB198" i="16" s="1"/>
  <c r="DV209" i="16"/>
  <c r="C208" i="18" s="1"/>
  <c r="BQ315" i="16"/>
  <c r="D315" i="16" s="1"/>
  <c r="DU315" i="16" s="1"/>
  <c r="B314" i="18" s="1"/>
  <c r="BF209" i="16"/>
  <c r="BE209" i="16" s="1"/>
  <c r="BQ291" i="16"/>
  <c r="T291" i="16" s="1"/>
  <c r="DY291" i="16" s="1"/>
  <c r="F290" i="18" s="1"/>
  <c r="DQ211" i="16"/>
  <c r="Q211" i="16" s="1"/>
  <c r="DU209" i="16"/>
  <c r="B208" i="18" s="1"/>
  <c r="DU309" i="16"/>
  <c r="B308" i="18" s="1"/>
  <c r="DV291" i="16"/>
  <c r="C290" i="18" s="1"/>
  <c r="BB228" i="16"/>
  <c r="BA228" i="16" s="1"/>
  <c r="BQ225" i="16"/>
  <c r="D225" i="16" s="1"/>
  <c r="DU225" i="16" s="1"/>
  <c r="B224" i="18" s="1"/>
  <c r="BB258" i="16"/>
  <c r="BA258" i="16" s="1"/>
  <c r="BJ206" i="16"/>
  <c r="BI206" i="16" s="1"/>
  <c r="BB209" i="16"/>
  <c r="BA209" i="16" s="1"/>
  <c r="E339" i="16"/>
  <c r="BQ338" i="16"/>
  <c r="D339" i="16" s="1"/>
  <c r="E319" i="16"/>
  <c r="BQ318" i="16"/>
  <c r="D319" i="16" s="1"/>
  <c r="BQ335" i="16"/>
  <c r="D335" i="16" s="1"/>
  <c r="DU335" i="16" s="1"/>
  <c r="B334" i="18" s="1"/>
  <c r="BF256" i="16"/>
  <c r="BE256" i="16" s="1"/>
  <c r="BE266" i="16"/>
  <c r="BJ298" i="16"/>
  <c r="BI298" i="16" s="1"/>
  <c r="BF268" i="16"/>
  <c r="BE268" i="16" s="1"/>
  <c r="BI315" i="16"/>
  <c r="BB278" i="16"/>
  <c r="BA278" i="16" s="1"/>
  <c r="BF243" i="16"/>
  <c r="BE243" i="16" s="1"/>
  <c r="DY299" i="16"/>
  <c r="F298" i="18" s="1"/>
  <c r="DV241" i="16"/>
  <c r="C240" i="18" s="1"/>
  <c r="DV339" i="16"/>
  <c r="C338" i="18" s="1"/>
  <c r="BB256" i="16"/>
  <c r="BA256" i="16" s="1"/>
  <c r="BV321" i="16"/>
  <c r="BU321" i="16" s="1"/>
  <c r="X321" i="16" s="1"/>
  <c r="BQ305" i="16"/>
  <c r="D305" i="16" s="1"/>
  <c r="DU305" i="16" s="1"/>
  <c r="B304" i="18" s="1"/>
  <c r="BF334" i="16"/>
  <c r="BE334" i="16" s="1"/>
  <c r="BJ235" i="16"/>
  <c r="BI235" i="16" s="1"/>
  <c r="DV285" i="16"/>
  <c r="C284" i="18" s="1"/>
  <c r="BJ218" i="16"/>
  <c r="BI218" i="16" s="1"/>
  <c r="BA214" i="16"/>
  <c r="DU285" i="16"/>
  <c r="B284" i="18" s="1"/>
  <c r="BA226" i="16"/>
  <c r="DV301" i="16"/>
  <c r="C300" i="18" s="1"/>
  <c r="DV341" i="16"/>
  <c r="C340" i="18" s="1"/>
  <c r="BF228" i="16"/>
  <c r="BE228" i="16" s="1"/>
  <c r="BF340" i="16"/>
  <c r="BE340" i="16" s="1"/>
  <c r="BK279" i="16"/>
  <c r="BJ279" i="16" s="1"/>
  <c r="BQ205" i="16"/>
  <c r="D205" i="16" s="1"/>
  <c r="DU205" i="16" s="1"/>
  <c r="B204" i="18" s="1"/>
  <c r="BJ337" i="16"/>
  <c r="BI337" i="16" s="1"/>
  <c r="BB239" i="16"/>
  <c r="BA239" i="16" s="1"/>
  <c r="BB283" i="16"/>
  <c r="BA283" i="16" s="1"/>
  <c r="BB333" i="16"/>
  <c r="BA333" i="16" s="1"/>
  <c r="BB254" i="16"/>
  <c r="BA254" i="16" s="1"/>
  <c r="BF265" i="16"/>
  <c r="BE265" i="16" s="1"/>
  <c r="BB274" i="16"/>
  <c r="BA274" i="16" s="1"/>
  <c r="DU295" i="16"/>
  <c r="B294" i="18" s="1"/>
  <c r="BI228" i="16"/>
  <c r="BJ267" i="16"/>
  <c r="BI267" i="16" s="1"/>
  <c r="BD218" i="16"/>
  <c r="BC218" i="16" s="1"/>
  <c r="BF309" i="16"/>
  <c r="BE309" i="16" s="1"/>
  <c r="BJ338" i="16"/>
  <c r="BI338" i="16" s="1"/>
  <c r="BD275" i="16"/>
  <c r="BB257" i="16"/>
  <c r="BA257" i="16" s="1"/>
  <c r="BF227" i="16"/>
  <c r="BE227" i="16" s="1"/>
  <c r="BD236" i="16"/>
  <c r="BC236" i="16" s="1"/>
  <c r="BD234" i="16"/>
  <c r="BC234" i="16" s="1"/>
  <c r="BB234" i="16" s="1"/>
  <c r="BQ218" i="16"/>
  <c r="D219" i="16" s="1"/>
  <c r="DU219" i="16" s="1"/>
  <c r="B218" i="18" s="1"/>
  <c r="J218" i="18" s="1"/>
  <c r="DV231" i="16"/>
  <c r="C230" i="18" s="1"/>
  <c r="BD219" i="16"/>
  <c r="BC219" i="16" s="1"/>
  <c r="BB219" i="16" s="1"/>
  <c r="BE285" i="16"/>
  <c r="BD233" i="16"/>
  <c r="BC233" i="16" s="1"/>
  <c r="BB233" i="16" s="1"/>
  <c r="BF319" i="16"/>
  <c r="BE319" i="16" s="1"/>
  <c r="BJ253" i="16"/>
  <c r="BI253" i="16" s="1"/>
  <c r="BD306" i="16"/>
  <c r="BC306" i="16" s="1"/>
  <c r="BB306" i="16" s="1"/>
  <c r="BA306" i="16" s="1"/>
  <c r="BG264" i="16"/>
  <c r="BF264" i="16" s="1"/>
  <c r="BE264" i="16" s="1"/>
  <c r="BJ335" i="16"/>
  <c r="BI335" i="16" s="1"/>
  <c r="BA264" i="16"/>
  <c r="U337" i="16"/>
  <c r="BQ340" i="16"/>
  <c r="T337" i="16" s="1"/>
  <c r="BJ305" i="16"/>
  <c r="BI305" i="16" s="1"/>
  <c r="BA327" i="16"/>
  <c r="BC276" i="16"/>
  <c r="BB276" i="16" s="1"/>
  <c r="BA276" i="16" s="1"/>
  <c r="BF315" i="16"/>
  <c r="BE315" i="16" s="1"/>
  <c r="BE287" i="16"/>
  <c r="AF206" i="16"/>
  <c r="BH206" i="16"/>
  <c r="BG206" i="16" s="1"/>
  <c r="BF206" i="16" s="1"/>
  <c r="BE206" i="16" s="1"/>
  <c r="BD223" i="16"/>
  <c r="BC223" i="16" s="1"/>
  <c r="BF247" i="16"/>
  <c r="BE247" i="16" s="1"/>
  <c r="BH229" i="16"/>
  <c r="BG229" i="16" s="1"/>
  <c r="BB317" i="16"/>
  <c r="BA317" i="16" s="1"/>
  <c r="BI249" i="16"/>
  <c r="BJ275" i="16"/>
  <c r="BI275" i="16" s="1"/>
  <c r="BQ235" i="16"/>
  <c r="D235" i="16" s="1"/>
  <c r="DU235" i="16" s="1"/>
  <c r="B234" i="18" s="1"/>
  <c r="BE339" i="16"/>
  <c r="BF316" i="16"/>
  <c r="BE316" i="16" s="1"/>
  <c r="BE255" i="16"/>
  <c r="BH277" i="16"/>
  <c r="BG277" i="16" s="1"/>
  <c r="AF277" i="16"/>
  <c r="BI207" i="16"/>
  <c r="AF237" i="16"/>
  <c r="BH237" i="16"/>
  <c r="BG237" i="16" s="1"/>
  <c r="BD337" i="16"/>
  <c r="BC337" i="16" s="1"/>
  <c r="AF205" i="16"/>
  <c r="BH205" i="16"/>
  <c r="BG205" i="16" s="1"/>
  <c r="BD287" i="16"/>
  <c r="BC287" i="16" s="1"/>
  <c r="BB287" i="16" s="1"/>
  <c r="BA287" i="16" s="1"/>
  <c r="BH337" i="16"/>
  <c r="BG337" i="16" s="1"/>
  <c r="BF337" i="16" s="1"/>
  <c r="BE276" i="16"/>
  <c r="BD243" i="16"/>
  <c r="BC243" i="16" s="1"/>
  <c r="BB243" i="16" s="1"/>
  <c r="BD235" i="16"/>
  <c r="BC235" i="16" s="1"/>
  <c r="DV195" i="16"/>
  <c r="C194" i="18" s="1"/>
  <c r="BD297" i="16"/>
  <c r="BC297" i="16" s="1"/>
  <c r="BB297" i="16" s="1"/>
  <c r="BF219" i="16"/>
  <c r="BE219" i="16" s="1"/>
  <c r="BD285" i="16"/>
  <c r="BC285" i="16" s="1"/>
  <c r="BE233" i="16"/>
  <c r="BI205" i="16"/>
  <c r="BB248" i="16"/>
  <c r="BA248" i="16" s="1"/>
  <c r="BB265" i="16"/>
  <c r="BA265" i="16" s="1"/>
  <c r="BD338" i="16"/>
  <c r="BC338" i="16" s="1"/>
  <c r="BB338" i="16" s="1"/>
  <c r="BA338" i="16" s="1"/>
  <c r="BD298" i="16"/>
  <c r="BC298" i="16" s="1"/>
  <c r="BB298" i="16" s="1"/>
  <c r="BD204" i="16"/>
  <c r="BC204" i="16" s="1"/>
  <c r="E275" i="16"/>
  <c r="BQ275" i="16"/>
  <c r="D275" i="16" s="1"/>
  <c r="BA269" i="16"/>
  <c r="BH305" i="16"/>
  <c r="BG305" i="16" s="1"/>
  <c r="AF305" i="16"/>
  <c r="BB259" i="16"/>
  <c r="BA259" i="16" s="1"/>
  <c r="BF234" i="16"/>
  <c r="BE234" i="16" s="1"/>
  <c r="BH207" i="16"/>
  <c r="BG207" i="16" s="1"/>
  <c r="BF207" i="16" s="1"/>
  <c r="E299" i="16"/>
  <c r="BQ298" i="16"/>
  <c r="D299" i="16" s="1"/>
  <c r="BF204" i="16"/>
  <c r="BE204" i="16" s="1"/>
  <c r="BE223" i="16"/>
  <c r="BD268" i="16"/>
  <c r="BC268" i="16" s="1"/>
  <c r="BF274" i="16"/>
  <c r="BE274" i="16" s="1"/>
  <c r="BH338" i="16"/>
  <c r="BG338" i="16" s="1"/>
  <c r="BF338" i="16" s="1"/>
  <c r="BI229" i="16"/>
  <c r="BB286" i="16"/>
  <c r="BA286" i="16" s="1"/>
  <c r="BD316" i="16"/>
  <c r="BC316" i="16" s="1"/>
  <c r="BB316" i="16" s="1"/>
  <c r="BA316" i="16" s="1"/>
  <c r="BJ277" i="16"/>
  <c r="BI277" i="16" s="1"/>
  <c r="BJ328" i="16"/>
  <c r="BI328" i="16" s="1"/>
  <c r="BD315" i="16"/>
  <c r="BC315" i="16" s="1"/>
  <c r="DV261" i="16"/>
  <c r="C260" i="18" s="1"/>
  <c r="AF267" i="16"/>
  <c r="BD266" i="16"/>
  <c r="BC266" i="16" s="1"/>
  <c r="BB266" i="16" s="1"/>
  <c r="BD340" i="16"/>
  <c r="BC340" i="16" s="1"/>
  <c r="BB340" i="16" s="1"/>
  <c r="BH279" i="16"/>
  <c r="BG279" i="16" s="1"/>
  <c r="AF335" i="16"/>
  <c r="BH335" i="16"/>
  <c r="BG335" i="16" s="1"/>
  <c r="BF335" i="16" s="1"/>
  <c r="BE335" i="16" s="1"/>
  <c r="AF328" i="16"/>
  <c r="BD328" i="16" s="1"/>
  <c r="BC328" i="16" s="1"/>
  <c r="BB328" i="16" s="1"/>
  <c r="BA328" i="16" s="1"/>
  <c r="BH328" i="16"/>
  <c r="BG328" i="16" s="1"/>
  <c r="BD213" i="16"/>
  <c r="BC213" i="16" s="1"/>
  <c r="BD247" i="16"/>
  <c r="BC247" i="16" s="1"/>
  <c r="BH218" i="16"/>
  <c r="BG218" i="16" s="1"/>
  <c r="BF218" i="16" s="1"/>
  <c r="BD238" i="16"/>
  <c r="BC238" i="16" s="1"/>
  <c r="BH213" i="16"/>
  <c r="BG213" i="16" s="1"/>
  <c r="BF213" i="16" s="1"/>
  <c r="AF249" i="16"/>
  <c r="BH249" i="16"/>
  <c r="BG249" i="16" s="1"/>
  <c r="BH275" i="16"/>
  <c r="BG275" i="16" s="1"/>
  <c r="BF275" i="16" s="1"/>
  <c r="BD255" i="16"/>
  <c r="BC255" i="16" s="1"/>
  <c r="AF207" i="16"/>
  <c r="BH306" i="16"/>
  <c r="BG306" i="16" s="1"/>
  <c r="AF318" i="16"/>
  <c r="BD253" i="16"/>
  <c r="BC253" i="16" s="1"/>
  <c r="BB253" i="16" s="1"/>
  <c r="AF279" i="16"/>
  <c r="BE199" i="16"/>
  <c r="DQ321" i="16"/>
  <c r="Q321" i="16" s="1"/>
  <c r="BH195" i="16"/>
  <c r="BG195" i="16" s="1"/>
  <c r="BF195" i="16" s="1"/>
  <c r="BE195" i="16" s="1"/>
  <c r="AF195" i="16"/>
  <c r="BF194" i="16"/>
  <c r="BE194" i="16" s="1"/>
  <c r="BJ196" i="16"/>
  <c r="BI196" i="16" s="1"/>
  <c r="BI195" i="16"/>
  <c r="BH196" i="16"/>
  <c r="BG196" i="16" s="1"/>
  <c r="AF196" i="16"/>
  <c r="BD193" i="16"/>
  <c r="BC193" i="16" s="1"/>
  <c r="BD199" i="16"/>
  <c r="BC199" i="16" s="1"/>
  <c r="BB199" i="16" s="1"/>
  <c r="BA199" i="16" s="1"/>
  <c r="BD194" i="16"/>
  <c r="BC194" i="16" s="1"/>
  <c r="DC211" i="16"/>
  <c r="DB211" i="16" s="1"/>
  <c r="DM301" i="16"/>
  <c r="M301" i="16" s="1"/>
  <c r="DQ261" i="16"/>
  <c r="DP261" i="16" s="1"/>
  <c r="P261" i="16" s="1"/>
  <c r="DD271" i="16"/>
  <c r="BR271" i="16"/>
  <c r="U271" i="16" s="1"/>
  <c r="DP341" i="16"/>
  <c r="P341" i="16" s="1"/>
  <c r="DX341" i="16" s="1"/>
  <c r="E340" i="18" s="1"/>
  <c r="DL201" i="16"/>
  <c r="L201" i="16" s="1"/>
  <c r="DW201" i="16" s="1"/>
  <c r="D200" i="18" s="1"/>
  <c r="DM341" i="16"/>
  <c r="M341" i="16" s="1"/>
  <c r="BV241" i="16"/>
  <c r="Y241" i="16" s="1"/>
  <c r="DQ251" i="16"/>
  <c r="Q251" i="16" s="1"/>
  <c r="DH211" i="16"/>
  <c r="B280" i="16"/>
  <c r="C278" i="16"/>
  <c r="A278" i="18" s="1"/>
  <c r="H278" i="18" s="1"/>
  <c r="I278" i="18" s="1"/>
  <c r="DL221" i="16"/>
  <c r="L221" i="16" s="1"/>
  <c r="DW221" i="16" s="1"/>
  <c r="D220" i="18" s="1"/>
  <c r="DM231" i="16"/>
  <c r="DL231" i="16" s="1"/>
  <c r="L231" i="16" s="1"/>
  <c r="BR301" i="16"/>
  <c r="U301" i="16" s="1"/>
  <c r="BR311" i="16"/>
  <c r="U311" i="16" s="1"/>
  <c r="BQ211" i="16"/>
  <c r="T211" i="16" s="1"/>
  <c r="DY211" i="16" s="1"/>
  <c r="F210" i="18" s="1"/>
  <c r="DN261" i="16"/>
  <c r="N261" i="16" s="1"/>
  <c r="BV221" i="16"/>
  <c r="Y221" i="16" s="1"/>
  <c r="DM281" i="16"/>
  <c r="DL281" i="16" s="1"/>
  <c r="L281" i="16" s="1"/>
  <c r="BV251" i="16"/>
  <c r="BU251" i="16" s="1"/>
  <c r="X251" i="16" s="1"/>
  <c r="DN321" i="16"/>
  <c r="N321" i="16" s="1"/>
  <c r="BU291" i="16"/>
  <c r="X291" i="16" s="1"/>
  <c r="DZ291" i="16" s="1"/>
  <c r="G290" i="18" s="1"/>
  <c r="BS221" i="16"/>
  <c r="V221" i="16" s="1"/>
  <c r="DE211" i="16"/>
  <c r="DD211" i="16" s="1"/>
  <c r="DQ311" i="16"/>
  <c r="Q311" i="16" s="1"/>
  <c r="DH261" i="16"/>
  <c r="BR241" i="16"/>
  <c r="U241" i="16" s="1"/>
  <c r="DM211" i="16"/>
  <c r="M211" i="16" s="1"/>
  <c r="DP271" i="16"/>
  <c r="P271" i="16" s="1"/>
  <c r="DX271" i="16" s="1"/>
  <c r="E270" i="18" s="1"/>
  <c r="BM241" i="16"/>
  <c r="DM311" i="16"/>
  <c r="M311" i="16" s="1"/>
  <c r="BF183" i="16"/>
  <c r="BE183" i="16" s="1"/>
  <c r="DQ331" i="16"/>
  <c r="Q331" i="16" s="1"/>
  <c r="CY201" i="16"/>
  <c r="CX201" i="16" s="1"/>
  <c r="CW201" i="16" s="1"/>
  <c r="DJ241" i="16"/>
  <c r="DI241" i="16" s="1"/>
  <c r="BC211" i="16"/>
  <c r="BB211" i="16" s="1"/>
  <c r="BA211" i="16" s="1"/>
  <c r="DA271" i="16"/>
  <c r="CZ271" i="16" s="1"/>
  <c r="DE291" i="16"/>
  <c r="DD291" i="16" s="1"/>
  <c r="BV281" i="16"/>
  <c r="Y281" i="16" s="1"/>
  <c r="BF201" i="16"/>
  <c r="BE201" i="16" s="1"/>
  <c r="DA221" i="16"/>
  <c r="CZ221" i="16" s="1"/>
  <c r="BN83" i="16"/>
  <c r="BM83" i="16" s="1"/>
  <c r="BK83" i="16"/>
  <c r="BJ83" i="16" s="1"/>
  <c r="BH83" i="16"/>
  <c r="BV83" i="16"/>
  <c r="Y83" i="16" s="1"/>
  <c r="AF83" i="16"/>
  <c r="BJ241" i="16"/>
  <c r="BI241" i="16" s="1"/>
  <c r="CA331" i="16"/>
  <c r="DC331" i="16"/>
  <c r="DB331" i="16" s="1"/>
  <c r="BF291" i="16"/>
  <c r="BE291" i="16" s="1"/>
  <c r="CW271" i="16"/>
  <c r="CV271" i="16" s="1"/>
  <c r="CE281" i="16"/>
  <c r="DG281" i="16"/>
  <c r="DF281" i="16" s="1"/>
  <c r="DE281" i="16" s="1"/>
  <c r="DD281" i="16" s="1"/>
  <c r="Q221" i="16"/>
  <c r="DP221" i="16"/>
  <c r="P221" i="16" s="1"/>
  <c r="AN251" i="16"/>
  <c r="BP251" i="16"/>
  <c r="BO251" i="16" s="1"/>
  <c r="N291" i="16"/>
  <c r="DM291" i="16"/>
  <c r="M291" i="16" s="1"/>
  <c r="BL331" i="16"/>
  <c r="BK331" i="16" s="1"/>
  <c r="AF241" i="16"/>
  <c r="BH241" i="16"/>
  <c r="BG241" i="16" s="1"/>
  <c r="BF241" i="16" s="1"/>
  <c r="BE241" i="16" s="1"/>
  <c r="CE231" i="16"/>
  <c r="CA231" i="16" s="1"/>
  <c r="CY231" i="16" s="1"/>
  <c r="CX231" i="16" s="1"/>
  <c r="CW231" i="16" s="1"/>
  <c r="CV231" i="16" s="1"/>
  <c r="DG231" i="16"/>
  <c r="DF231" i="16" s="1"/>
  <c r="DE231" i="16" s="1"/>
  <c r="AJ331" i="16"/>
  <c r="Z301" i="16"/>
  <c r="BV301" i="16"/>
  <c r="Y301" i="16" s="1"/>
  <c r="BM331" i="16"/>
  <c r="BS321" i="16"/>
  <c r="DE341" i="16"/>
  <c r="DD341" i="16" s="1"/>
  <c r="BN311" i="16"/>
  <c r="BM311" i="16" s="1"/>
  <c r="BR331" i="16"/>
  <c r="U331" i="16" s="1"/>
  <c r="DQ301" i="16"/>
  <c r="Q301" i="16" s="1"/>
  <c r="DP201" i="16"/>
  <c r="P201" i="16" s="1"/>
  <c r="DX201" i="16" s="1"/>
  <c r="E200" i="18" s="1"/>
  <c r="V281" i="16"/>
  <c r="BR281" i="16"/>
  <c r="BD231" i="16"/>
  <c r="BC231" i="16" s="1"/>
  <c r="BB231" i="16" s="1"/>
  <c r="DK251" i="16"/>
  <c r="DJ251" i="16" s="1"/>
  <c r="CI251" i="16"/>
  <c r="DK331" i="16"/>
  <c r="DJ331" i="16" s="1"/>
  <c r="DN331" i="16"/>
  <c r="BL301" i="16"/>
  <c r="BK301" i="16" s="1"/>
  <c r="BJ301" i="16" s="1"/>
  <c r="AJ301" i="16"/>
  <c r="CW311" i="16"/>
  <c r="CV311" i="16" s="1"/>
  <c r="AN261" i="16"/>
  <c r="BP261" i="16"/>
  <c r="BO261" i="16" s="1"/>
  <c r="BS261" i="16"/>
  <c r="BS251" i="16"/>
  <c r="BH271" i="16"/>
  <c r="BG271" i="16" s="1"/>
  <c r="CY221" i="16"/>
  <c r="CX221" i="16" s="1"/>
  <c r="DC241" i="16"/>
  <c r="DB241" i="16" s="1"/>
  <c r="CE301" i="16"/>
  <c r="DG301" i="16"/>
  <c r="DF301" i="16" s="1"/>
  <c r="V341" i="16"/>
  <c r="BR341" i="16"/>
  <c r="U341" i="16" s="1"/>
  <c r="DG241" i="16"/>
  <c r="DF241" i="16" s="1"/>
  <c r="CA241" i="16"/>
  <c r="DI341" i="16"/>
  <c r="DH341" i="16" s="1"/>
  <c r="V201" i="16"/>
  <c r="BR201" i="16"/>
  <c r="U201" i="16" s="1"/>
  <c r="DI291" i="16"/>
  <c r="DH291" i="16" s="1"/>
  <c r="BI281" i="16"/>
  <c r="CY211" i="16"/>
  <c r="CX211" i="16" s="1"/>
  <c r="CW211" i="16" s="1"/>
  <c r="N271" i="16"/>
  <c r="DM271" i="16"/>
  <c r="U231" i="16"/>
  <c r="BQ231" i="16"/>
  <c r="T231" i="16" s="1"/>
  <c r="Q291" i="16"/>
  <c r="DP291" i="16"/>
  <c r="P291" i="16" s="1"/>
  <c r="CY291" i="16"/>
  <c r="CX291" i="16" s="1"/>
  <c r="CE261" i="16"/>
  <c r="DG261" i="16"/>
  <c r="DF261" i="16" s="1"/>
  <c r="CY341" i="16"/>
  <c r="CX341" i="16" s="1"/>
  <c r="Y311" i="16"/>
  <c r="BU311" i="16"/>
  <c r="X311" i="16" s="1"/>
  <c r="Z331" i="16"/>
  <c r="BV331" i="16"/>
  <c r="Y331" i="16" s="1"/>
  <c r="Z201" i="16"/>
  <c r="BV201" i="16"/>
  <c r="Y201" i="16" s="1"/>
  <c r="DG331" i="16"/>
  <c r="DF331" i="16" s="1"/>
  <c r="DE331" i="16" s="1"/>
  <c r="DD331" i="16" s="1"/>
  <c r="AF341" i="16"/>
  <c r="BH341" i="16"/>
  <c r="BG341" i="16" s="1"/>
  <c r="AF281" i="16"/>
  <c r="BH281" i="16"/>
  <c r="BG281" i="16" s="1"/>
  <c r="Y231" i="16"/>
  <c r="BU231" i="16"/>
  <c r="X231" i="16" s="1"/>
  <c r="DE221" i="16"/>
  <c r="DD221" i="16" s="1"/>
  <c r="BP321" i="16"/>
  <c r="BO321" i="16" s="1"/>
  <c r="AN321" i="16"/>
  <c r="BJ341" i="16"/>
  <c r="BI341" i="16" s="1"/>
  <c r="BL311" i="16"/>
  <c r="BK311" i="16" s="1"/>
  <c r="BV341" i="16"/>
  <c r="Y341" i="16" s="1"/>
  <c r="DK321" i="16"/>
  <c r="DJ321" i="16" s="1"/>
  <c r="DI321" i="16" s="1"/>
  <c r="N241" i="16"/>
  <c r="DM241" i="16"/>
  <c r="CI321" i="16"/>
  <c r="CE321" i="16" s="1"/>
  <c r="BE231" i="16"/>
  <c r="DQ241" i="16"/>
  <c r="DN251" i="16"/>
  <c r="N251" i="16" s="1"/>
  <c r="AN221" i="16"/>
  <c r="AJ221" i="16" s="1"/>
  <c r="BP221" i="16"/>
  <c r="BO221" i="16" s="1"/>
  <c r="BN221" i="16" s="1"/>
  <c r="BM221" i="16" s="1"/>
  <c r="BM301" i="16"/>
  <c r="BA291" i="16"/>
  <c r="AJ311" i="16"/>
  <c r="BJ271" i="16"/>
  <c r="BI271" i="16" s="1"/>
  <c r="DA341" i="16"/>
  <c r="CZ341" i="16" s="1"/>
  <c r="AF187" i="16"/>
  <c r="BD187" i="16" s="1"/>
  <c r="BC187" i="16" s="1"/>
  <c r="BH187" i="16"/>
  <c r="BG187" i="16" s="1"/>
  <c r="DW191" i="16"/>
  <c r="D190" i="18" s="1"/>
  <c r="BH191" i="16"/>
  <c r="BG191" i="16" s="1"/>
  <c r="BF70" i="16"/>
  <c r="BE70" i="16" s="1"/>
  <c r="BB70" i="16"/>
  <c r="BA70" i="16" s="1"/>
  <c r="BB185" i="16"/>
  <c r="BA185" i="16" s="1"/>
  <c r="DA191" i="16"/>
  <c r="CZ191" i="16" s="1"/>
  <c r="BB191" i="16"/>
  <c r="BA191" i="16" s="1"/>
  <c r="BF184" i="16"/>
  <c r="BE184" i="16" s="1"/>
  <c r="BJ191" i="16"/>
  <c r="BI191" i="16" s="1"/>
  <c r="Y191" i="16"/>
  <c r="BU191" i="16"/>
  <c r="X191" i="16" s="1"/>
  <c r="BH182" i="16"/>
  <c r="BG182" i="16" s="1"/>
  <c r="AF182" i="16"/>
  <c r="BC190" i="16"/>
  <c r="BB190" i="16" s="1"/>
  <c r="BA190" i="16" s="1"/>
  <c r="DP191" i="16"/>
  <c r="P191" i="16" s="1"/>
  <c r="Q191" i="16"/>
  <c r="DE191" i="16"/>
  <c r="DD191" i="16" s="1"/>
  <c r="BD184" i="16"/>
  <c r="BC184" i="16" s="1"/>
  <c r="BQ191" i="16"/>
  <c r="T191" i="16" s="1"/>
  <c r="BJ182" i="16"/>
  <c r="BI182" i="16" s="1"/>
  <c r="BA189" i="16"/>
  <c r="BC558" i="5"/>
  <c r="GY305" i="5"/>
  <c r="BR559" i="5"/>
  <c r="HN306" i="5"/>
  <c r="H552" i="5"/>
  <c r="FH303" i="5"/>
  <c r="FL305" i="5"/>
  <c r="L558" i="5"/>
  <c r="FV306" i="5"/>
  <c r="Y559" i="5"/>
  <c r="L557" i="5"/>
  <c r="FL304" i="5"/>
  <c r="CM558" i="5"/>
  <c r="II305" i="5"/>
  <c r="JY302" i="5"/>
  <c r="EC551" i="5"/>
  <c r="EE558" i="5"/>
  <c r="KA305" i="5"/>
  <c r="GM304" i="5"/>
  <c r="AQ557" i="5"/>
  <c r="JI302" i="5"/>
  <c r="DM551" i="5"/>
  <c r="CT551" i="5"/>
  <c r="IP302" i="5"/>
  <c r="EH559" i="5"/>
  <c r="KD306" i="5"/>
  <c r="DG557" i="5"/>
  <c r="JC304" i="5"/>
  <c r="DC558" i="5"/>
  <c r="IY305" i="5"/>
  <c r="JS303" i="5"/>
  <c r="DW552" i="5"/>
  <c r="CG552" i="5"/>
  <c r="IC303" i="5"/>
  <c r="KB304" i="5"/>
  <c r="EF557" i="5"/>
  <c r="P551" i="5"/>
  <c r="FP302" i="5"/>
  <c r="IB306" i="5"/>
  <c r="CF559" i="5"/>
  <c r="IW305" i="5"/>
  <c r="DA558" i="5"/>
  <c r="DT557" i="5"/>
  <c r="JP304" i="5"/>
  <c r="DH557" i="5"/>
  <c r="JD304" i="5"/>
  <c r="CD552" i="5"/>
  <c r="HZ303" i="5"/>
  <c r="DD557" i="5"/>
  <c r="IZ304" i="5"/>
  <c r="CL557" i="5"/>
  <c r="IH304" i="5"/>
  <c r="HO303" i="5"/>
  <c r="BS552" i="5"/>
  <c r="BU557" i="5"/>
  <c r="HQ304" i="5"/>
  <c r="JA304" i="5"/>
  <c r="DE557" i="5"/>
  <c r="FR303" i="5"/>
  <c r="S552" i="5"/>
  <c r="IH303" i="5"/>
  <c r="CL552" i="5"/>
  <c r="HY304" i="5"/>
  <c r="CC557" i="5"/>
  <c r="FY306" i="5"/>
  <c r="AB559" i="5"/>
  <c r="GH306" i="5"/>
  <c r="AL559" i="5"/>
  <c r="FH302" i="5"/>
  <c r="H551" i="5"/>
  <c r="DL557" i="5"/>
  <c r="JH304" i="5"/>
  <c r="DZ559" i="5"/>
  <c r="JV306" i="5"/>
  <c r="DV559" i="5"/>
  <c r="JR306" i="5"/>
  <c r="CI558" i="5"/>
  <c r="IE305" i="5"/>
  <c r="HW304" i="5"/>
  <c r="CA557" i="5"/>
  <c r="HG304" i="5"/>
  <c r="BK557" i="5"/>
  <c r="HP303" i="5"/>
  <c r="BT552" i="5"/>
  <c r="N551" i="5"/>
  <c r="FN302" i="5"/>
  <c r="BF551" i="5"/>
  <c r="HB302" i="5"/>
  <c r="DV551" i="5"/>
  <c r="JR302" i="5"/>
  <c r="IT302" i="5"/>
  <c r="CX551" i="5"/>
  <c r="IB303" i="5"/>
  <c r="CF552" i="5"/>
  <c r="BZ551" i="5"/>
  <c r="HV302" i="5"/>
  <c r="JL303" i="5"/>
  <c r="DP552" i="5"/>
  <c r="G558" i="5"/>
  <c r="FG305" i="5"/>
  <c r="AU558" i="5"/>
  <c r="GQ305" i="5"/>
  <c r="CD551" i="5"/>
  <c r="HZ302" i="5"/>
  <c r="FG306" i="5"/>
  <c r="G559" i="5"/>
  <c r="BH552" i="5"/>
  <c r="HD303" i="5"/>
  <c r="II304" i="5"/>
  <c r="CM557" i="5"/>
  <c r="DI552" i="5"/>
  <c r="JE303" i="5"/>
  <c r="CZ552" i="5"/>
  <c r="IV303" i="5"/>
  <c r="I559" i="5"/>
  <c r="FI306" i="5"/>
  <c r="ID302" i="5"/>
  <c r="CH551" i="5"/>
  <c r="U552" i="5"/>
  <c r="FT303" i="5"/>
  <c r="DG558" i="5"/>
  <c r="JC305" i="5"/>
  <c r="IC302" i="5"/>
  <c r="CG551" i="5"/>
  <c r="JH303" i="5"/>
  <c r="DL552" i="5"/>
  <c r="CW551" i="5"/>
  <c r="IS302" i="5"/>
  <c r="DX558" i="5"/>
  <c r="JT305" i="5"/>
  <c r="HR304" i="5"/>
  <c r="BV557" i="5"/>
  <c r="AT559" i="5"/>
  <c r="GP306" i="5"/>
  <c r="IC305" i="5"/>
  <c r="CG558" i="5"/>
  <c r="DJ559" i="5"/>
  <c r="JF306" i="5"/>
  <c r="IL303" i="5"/>
  <c r="CP552" i="5"/>
  <c r="DU552" i="5"/>
  <c r="JQ303" i="5"/>
  <c r="CL559" i="5"/>
  <c r="IH306" i="5"/>
  <c r="JI305" i="5"/>
  <c r="DM558" i="5"/>
  <c r="DY557" i="5"/>
  <c r="JU304" i="5"/>
  <c r="AX552" i="5"/>
  <c r="GT303" i="5"/>
  <c r="JZ305" i="5"/>
  <c r="ED558" i="5"/>
  <c r="FZ305" i="5"/>
  <c r="AC558" i="5"/>
  <c r="AG551" i="5"/>
  <c r="GC302" i="5"/>
  <c r="FW304" i="5"/>
  <c r="Z557" i="5"/>
  <c r="BP557" i="5"/>
  <c r="HL304" i="5"/>
  <c r="DJ558" i="5"/>
  <c r="JF305" i="5"/>
  <c r="HE306" i="5"/>
  <c r="BI559" i="5"/>
  <c r="S559" i="5"/>
  <c r="FR306" i="5"/>
  <c r="JE302" i="5"/>
  <c r="DI551" i="5"/>
  <c r="IQ304" i="5"/>
  <c r="CU557" i="5"/>
  <c r="BO558" i="5"/>
  <c r="HK305" i="5"/>
  <c r="IL305" i="5"/>
  <c r="CP558" i="5"/>
  <c r="DA552" i="5"/>
  <c r="IW303" i="5"/>
  <c r="JM303" i="5"/>
  <c r="DQ552" i="5"/>
  <c r="BR558" i="5"/>
  <c r="HN305" i="5"/>
  <c r="CQ558" i="5"/>
  <c r="IM305" i="5"/>
  <c r="IG306" i="5"/>
  <c r="CK559" i="5"/>
  <c r="GS306" i="5"/>
  <c r="AW559" i="5"/>
  <c r="FU306" i="5"/>
  <c r="W559" i="5"/>
  <c r="DF558" i="5"/>
  <c r="JB305" i="5"/>
  <c r="AX559" i="5"/>
  <c r="GT306" i="5"/>
  <c r="T558" i="5"/>
  <c r="FS305" i="5"/>
  <c r="HF305" i="5"/>
  <c r="BJ558" i="5"/>
  <c r="CX559" i="5"/>
  <c r="IT306" i="5"/>
  <c r="HB305" i="5"/>
  <c r="BF558" i="5"/>
  <c r="Y551" i="5"/>
  <c r="FV302" i="5"/>
  <c r="HY302" i="5"/>
  <c r="CC551" i="5"/>
  <c r="AV558" i="5"/>
  <c r="GR305" i="5"/>
  <c r="DZ552" i="5"/>
  <c r="JV303" i="5"/>
  <c r="JE306" i="5"/>
  <c r="DI559" i="5"/>
  <c r="AS551" i="5"/>
  <c r="GO302" i="5"/>
  <c r="JD305" i="5"/>
  <c r="DH558" i="5"/>
  <c r="W557" i="5"/>
  <c r="FU304" i="5"/>
  <c r="GW305" i="5"/>
  <c r="BA558" i="5"/>
  <c r="GJ306" i="5"/>
  <c r="AN559" i="5"/>
  <c r="AK551" i="5"/>
  <c r="GG302" i="5"/>
  <c r="HG303" i="5"/>
  <c r="BK552" i="5"/>
  <c r="GA302" i="5"/>
  <c r="AE551" i="5"/>
  <c r="BD558" i="5"/>
  <c r="GZ305" i="5"/>
  <c r="FL302" i="5"/>
  <c r="L551" i="5"/>
  <c r="FR305" i="5"/>
  <c r="S558" i="5"/>
  <c r="K551" i="5"/>
  <c r="FK302" i="5"/>
  <c r="HW303" i="5"/>
  <c r="CA552" i="5"/>
  <c r="BX551" i="5"/>
  <c r="HT302" i="5"/>
  <c r="IO305" i="5"/>
  <c r="CS558" i="5"/>
  <c r="P559" i="5"/>
  <c r="FP306" i="5"/>
  <c r="GD305" i="5"/>
  <c r="AH558" i="5"/>
  <c r="CZ557" i="5"/>
  <c r="IV304" i="5"/>
  <c r="BU559" i="5"/>
  <c r="HQ306" i="5"/>
  <c r="BP559" i="5"/>
  <c r="HL306" i="5"/>
  <c r="IY306" i="5"/>
  <c r="DC559" i="5"/>
  <c r="DQ557" i="5"/>
  <c r="JM304" i="5"/>
  <c r="JS302" i="5"/>
  <c r="DW551" i="5"/>
  <c r="FX302" i="5"/>
  <c r="AA551" i="5"/>
  <c r="HE305" i="5"/>
  <c r="BI558" i="5"/>
  <c r="GL304" i="5"/>
  <c r="AP557" i="5"/>
  <c r="GQ306" i="5"/>
  <c r="AU559" i="5"/>
  <c r="JG303" i="5"/>
  <c r="DK552" i="5"/>
  <c r="AJ551" i="5"/>
  <c r="GF302" i="5"/>
  <c r="IF302" i="5"/>
  <c r="CJ551" i="5"/>
  <c r="GB302" i="5"/>
  <c r="AF551" i="5"/>
  <c r="BX558" i="5"/>
  <c r="HT305" i="5"/>
  <c r="HB303" i="5"/>
  <c r="BF552" i="5"/>
  <c r="FH305" i="5"/>
  <c r="H558" i="5"/>
  <c r="JI304" i="5"/>
  <c r="DM557" i="5"/>
  <c r="FK306" i="5"/>
  <c r="K559" i="5"/>
  <c r="FS303" i="5"/>
  <c r="T552" i="5"/>
  <c r="IE302" i="5"/>
  <c r="CI551" i="5"/>
  <c r="IE303" i="5"/>
  <c r="CI552" i="5"/>
  <c r="DT559" i="5"/>
  <c r="JP306" i="5"/>
  <c r="HZ305" i="5"/>
  <c r="CD558" i="5"/>
  <c r="DM552" i="5"/>
  <c r="JI303" i="5"/>
  <c r="IC306" i="5"/>
  <c r="CG559" i="5"/>
  <c r="AF557" i="5"/>
  <c r="GB304" i="5"/>
  <c r="BX557" i="5"/>
  <c r="HT304" i="5"/>
  <c r="HJ305" i="5"/>
  <c r="BN558" i="5"/>
  <c r="HF306" i="5"/>
  <c r="BJ559" i="5"/>
  <c r="GX303" i="5"/>
  <c r="BB552" i="5"/>
  <c r="FZ304" i="5"/>
  <c r="AC557" i="5"/>
  <c r="JT302" i="5"/>
  <c r="DX551" i="5"/>
  <c r="CN557" i="5"/>
  <c r="IJ304" i="5"/>
  <c r="BY552" i="5"/>
  <c r="HU303" i="5"/>
  <c r="FN305" i="5"/>
  <c r="N558" i="5"/>
  <c r="IP305" i="5"/>
  <c r="CT558" i="5"/>
  <c r="JV305" i="5"/>
  <c r="DZ558" i="5"/>
  <c r="IS306" i="5"/>
  <c r="CW559" i="5"/>
  <c r="BA552" i="5"/>
  <c r="GW303" i="5"/>
  <c r="GN305" i="5"/>
  <c r="AR558" i="5"/>
  <c r="GR306" i="5"/>
  <c r="AV559" i="5"/>
  <c r="CY551" i="5"/>
  <c r="IU302" i="5"/>
  <c r="GH303" i="5"/>
  <c r="AL552" i="5"/>
  <c r="DN557" i="5"/>
  <c r="JJ304" i="5"/>
  <c r="HH306" i="5"/>
  <c r="BL559" i="5"/>
  <c r="HX306" i="5"/>
  <c r="CB559" i="5"/>
  <c r="GQ303" i="5"/>
  <c r="AU552" i="5"/>
  <c r="HF303" i="5"/>
  <c r="BJ552" i="5"/>
  <c r="DI557" i="5"/>
  <c r="JE304" i="5"/>
  <c r="O551" i="5"/>
  <c r="FO302" i="5"/>
  <c r="FW306" i="5"/>
  <c r="Z559" i="5"/>
  <c r="IT303" i="5"/>
  <c r="CX552" i="5"/>
  <c r="IQ303" i="5"/>
  <c r="CU552" i="5"/>
  <c r="FM305" i="5"/>
  <c r="M558" i="5"/>
  <c r="DV552" i="5"/>
  <c r="JR303" i="5"/>
  <c r="IR302" i="5"/>
  <c r="CV551" i="5"/>
  <c r="FR304" i="5"/>
  <c r="S557" i="5"/>
  <c r="HU305" i="5"/>
  <c r="BY558" i="5"/>
  <c r="IB302" i="5"/>
  <c r="CF551" i="5"/>
  <c r="JJ303" i="5"/>
  <c r="DN552" i="5"/>
  <c r="JC303" i="5"/>
  <c r="DG552" i="5"/>
  <c r="JO302" i="5"/>
  <c r="DS551" i="5"/>
  <c r="GC305" i="5"/>
  <c r="AG558" i="5"/>
  <c r="BH559" i="5"/>
  <c r="HD306" i="5"/>
  <c r="GT305" i="5"/>
  <c r="AX558" i="5"/>
  <c r="IU303" i="5"/>
  <c r="CY552" i="5"/>
  <c r="GK306" i="5"/>
  <c r="AO559" i="5"/>
  <c r="DV557" i="5"/>
  <c r="JR304" i="5"/>
  <c r="BV552" i="5"/>
  <c r="HR303" i="5"/>
  <c r="FX306" i="5"/>
  <c r="AA559" i="5"/>
  <c r="EB559" i="5"/>
  <c r="JX306" i="5"/>
  <c r="GN306" i="5"/>
  <c r="AR559" i="5"/>
  <c r="HC302" i="5"/>
  <c r="BG551" i="5"/>
  <c r="CU551" i="5"/>
  <c r="IQ302" i="5"/>
  <c r="IZ302" i="5"/>
  <c r="DD551" i="5"/>
  <c r="AH551" i="5"/>
  <c r="GD302" i="5"/>
  <c r="FL303" i="5"/>
  <c r="L552" i="5"/>
  <c r="JG306" i="5"/>
  <c r="DK559" i="5"/>
  <c r="CD559" i="5"/>
  <c r="HZ306" i="5"/>
  <c r="KA304" i="5"/>
  <c r="EE557" i="5"/>
  <c r="DY552" i="5"/>
  <c r="JU303" i="5"/>
  <c r="KC303" i="5"/>
  <c r="EG552" i="5"/>
  <c r="FJ304" i="5"/>
  <c r="J557" i="5"/>
  <c r="GG305" i="5"/>
  <c r="AK558" i="5"/>
  <c r="JH305" i="5"/>
  <c r="DL558" i="5"/>
  <c r="IG304" i="5"/>
  <c r="CK557" i="5"/>
  <c r="P558" i="5"/>
  <c r="FP305" i="5"/>
  <c r="JY306" i="5"/>
  <c r="EC559" i="5"/>
  <c r="DN551" i="5"/>
  <c r="JJ302" i="5"/>
  <c r="AB551" i="5"/>
  <c r="FY302" i="5"/>
  <c r="IT305" i="5"/>
  <c r="CX558" i="5"/>
  <c r="FM302" i="5"/>
  <c r="M551" i="5"/>
  <c r="DF559" i="5"/>
  <c r="JB306" i="5"/>
  <c r="IU304" i="5"/>
  <c r="CY557" i="5"/>
  <c r="JK304" i="5"/>
  <c r="DO557" i="5"/>
  <c r="IH305" i="5"/>
  <c r="CL558" i="5"/>
  <c r="FJ306" i="5"/>
  <c r="J559" i="5"/>
  <c r="BE552" i="5"/>
  <c r="HA303" i="5"/>
  <c r="DO558" i="5"/>
  <c r="JK305" i="5"/>
  <c r="DH552" i="5"/>
  <c r="JD303" i="5"/>
  <c r="HV305" i="5"/>
  <c r="BZ558" i="5"/>
  <c r="DE559" i="5"/>
  <c r="JA306" i="5"/>
  <c r="HT306" i="5"/>
  <c r="BX559" i="5"/>
  <c r="FV305" i="5"/>
  <c r="Y558" i="5"/>
  <c r="FT304" i="5"/>
  <c r="U557" i="5"/>
  <c r="BZ559" i="5"/>
  <c r="HV306" i="5"/>
  <c r="GV304" i="5"/>
  <c r="AZ557" i="5"/>
  <c r="EA559" i="5"/>
  <c r="JW306" i="5"/>
  <c r="AY558" i="5"/>
  <c r="GU305" i="5"/>
  <c r="HI306" i="5"/>
  <c r="BM559" i="5"/>
  <c r="BU552" i="5"/>
  <c r="HQ303" i="5"/>
  <c r="HK306" i="5"/>
  <c r="BO559" i="5"/>
  <c r="JC306" i="5"/>
  <c r="DG559" i="5"/>
  <c r="IS305" i="5"/>
  <c r="CW558" i="5"/>
  <c r="JU305" i="5"/>
  <c r="DY558" i="5"/>
  <c r="HP306" i="5"/>
  <c r="BT559" i="5"/>
  <c r="HI302" i="5"/>
  <c r="BM551" i="5"/>
  <c r="AT551" i="5"/>
  <c r="GP302" i="5"/>
  <c r="Q552" i="5"/>
  <c r="FQ303" i="5"/>
  <c r="GS305" i="5"/>
  <c r="AW558" i="5"/>
  <c r="CD557" i="5"/>
  <c r="HZ304" i="5"/>
  <c r="KB302" i="5"/>
  <c r="EF551" i="5"/>
  <c r="JW303" i="5"/>
  <c r="EA552" i="5"/>
  <c r="KD304" i="5"/>
  <c r="EH557" i="5"/>
  <c r="BS551" i="5"/>
  <c r="HO302" i="5"/>
  <c r="DK551" i="5"/>
  <c r="JG302" i="5"/>
  <c r="FX305" i="5"/>
  <c r="AA558" i="5"/>
  <c r="AY551" i="5"/>
  <c r="GU302" i="5"/>
  <c r="AF559" i="5"/>
  <c r="GB306" i="5"/>
  <c r="GX304" i="5"/>
  <c r="BB557" i="5"/>
  <c r="IK305" i="5"/>
  <c r="CO558" i="5"/>
  <c r="GL303" i="5"/>
  <c r="AP552" i="5"/>
  <c r="FL306" i="5"/>
  <c r="L559" i="5"/>
  <c r="FQ304" i="5"/>
  <c r="Q557" i="5"/>
  <c r="CH557" i="5"/>
  <c r="ID304" i="5"/>
  <c r="JN304" i="5"/>
  <c r="DR557" i="5"/>
  <c r="GV306" i="5"/>
  <c r="AZ559" i="5"/>
  <c r="IZ305" i="5"/>
  <c r="DD558" i="5"/>
  <c r="I557" i="5"/>
  <c r="FI304" i="5"/>
  <c r="GM303" i="5"/>
  <c r="AQ552" i="5"/>
  <c r="HY306" i="5"/>
  <c r="CC559" i="5"/>
  <c r="GO306" i="5"/>
  <c r="AS559" i="5"/>
  <c r="CR557" i="5"/>
  <c r="IN304" i="5"/>
  <c r="BM552" i="5"/>
  <c r="HI303" i="5"/>
  <c r="EA558" i="5"/>
  <c r="JW305" i="5"/>
  <c r="BF559" i="5"/>
  <c r="HB306" i="5"/>
  <c r="IX306" i="5"/>
  <c r="DB559" i="5"/>
  <c r="AN552" i="5"/>
  <c r="GJ303" i="5"/>
  <c r="DU551" i="5"/>
  <c r="JQ302" i="5"/>
  <c r="CV552" i="5"/>
  <c r="IR303" i="5"/>
  <c r="BJ551" i="5"/>
  <c r="HF302" i="5"/>
  <c r="CF557" i="5"/>
  <c r="IB304" i="5"/>
  <c r="CI559" i="5"/>
  <c r="IE306" i="5"/>
  <c r="HY305" i="5"/>
  <c r="CC558" i="5"/>
  <c r="GV305" i="5"/>
  <c r="AZ558" i="5"/>
  <c r="CP557" i="5"/>
  <c r="IL304" i="5"/>
  <c r="JH306" i="5"/>
  <c r="DL559" i="5"/>
  <c r="JO305" i="5"/>
  <c r="DS558" i="5"/>
  <c r="JA305" i="5"/>
  <c r="DE558" i="5"/>
  <c r="AH552" i="5"/>
  <c r="GD303" i="5"/>
  <c r="FH306" i="5"/>
  <c r="H559" i="5"/>
  <c r="HM306" i="5"/>
  <c r="BQ559" i="5"/>
  <c r="IM302" i="5"/>
  <c r="CQ551" i="5"/>
  <c r="HE304" i="5"/>
  <c r="BI557" i="5"/>
  <c r="ED552" i="5"/>
  <c r="JZ303" i="5"/>
  <c r="GA306" i="5"/>
  <c r="AE559" i="5"/>
  <c r="AM551" i="5"/>
  <c r="GI302" i="5"/>
  <c r="BT558" i="5"/>
  <c r="HP305" i="5"/>
  <c r="DI558" i="5"/>
  <c r="JE305" i="5"/>
  <c r="U558" i="5"/>
  <c r="FT305" i="5"/>
  <c r="HC306" i="5"/>
  <c r="BG559" i="5"/>
  <c r="GG304" i="5"/>
  <c r="AK557" i="5"/>
  <c r="JB303" i="5"/>
  <c r="DF552" i="5"/>
  <c r="AO557" i="5"/>
  <c r="GK304" i="5"/>
  <c r="AL557" i="5"/>
  <c r="GH304" i="5"/>
  <c r="CA559" i="5"/>
  <c r="HW306" i="5"/>
  <c r="K558" i="5"/>
  <c r="FK305" i="5"/>
  <c r="BA551" i="5"/>
  <c r="GW302" i="5"/>
  <c r="JA303" i="5"/>
  <c r="DE552" i="5"/>
  <c r="BE557" i="5"/>
  <c r="HA304" i="5"/>
  <c r="CZ551" i="5"/>
  <c r="IV302" i="5"/>
  <c r="GR303" i="5"/>
  <c r="AV552" i="5"/>
  <c r="BY551" i="5"/>
  <c r="HU302" i="5"/>
  <c r="HS302" i="5"/>
  <c r="BW551" i="5"/>
  <c r="ID303" i="5"/>
  <c r="CH552" i="5"/>
  <c r="IE304" i="5"/>
  <c r="CI557" i="5"/>
  <c r="II306" i="5"/>
  <c r="CM559" i="5"/>
  <c r="GV302" i="5"/>
  <c r="AZ551" i="5"/>
  <c r="IX303" i="5"/>
  <c r="DB552" i="5"/>
  <c r="GE303" i="5"/>
  <c r="AI552" i="5"/>
  <c r="EC552" i="5"/>
  <c r="JY303" i="5"/>
  <c r="EE552" i="5"/>
  <c r="KA303" i="5"/>
  <c r="IY303" i="5"/>
  <c r="DC552" i="5"/>
  <c r="IT304" i="5"/>
  <c r="CX557" i="5"/>
  <c r="JX304" i="5"/>
  <c r="EB557" i="5"/>
  <c r="HP302" i="5"/>
  <c r="BT551" i="5"/>
  <c r="GI303" i="5"/>
  <c r="AM552" i="5"/>
  <c r="CJ558" i="5"/>
  <c r="IF305" i="5"/>
  <c r="HG306" i="5"/>
  <c r="BK559" i="5"/>
  <c r="JH302" i="5"/>
  <c r="DL551" i="5"/>
  <c r="DF551" i="5"/>
  <c r="JB302" i="5"/>
  <c r="GP304" i="5"/>
  <c r="AT557" i="5"/>
  <c r="IP303" i="5"/>
  <c r="CT552" i="5"/>
  <c r="DD559" i="5"/>
  <c r="IZ306" i="5"/>
  <c r="CB558" i="5"/>
  <c r="HX305" i="5"/>
  <c r="AQ558" i="5"/>
  <c r="GM305" i="5"/>
  <c r="GH305" i="5"/>
  <c r="AL558" i="5"/>
  <c r="GK302" i="5"/>
  <c r="AO551" i="5"/>
  <c r="J551" i="5"/>
  <c r="FJ302" i="5"/>
  <c r="IR305" i="5"/>
  <c r="CV558" i="5"/>
  <c r="KB306" i="5"/>
  <c r="EF559" i="5"/>
  <c r="HL305" i="5"/>
  <c r="BP558" i="5"/>
  <c r="CE559" i="5"/>
  <c r="IA306" i="5"/>
  <c r="EC558" i="5"/>
  <c r="JY305" i="5"/>
  <c r="CB557" i="5"/>
  <c r="HX304" i="5"/>
  <c r="HC304" i="5"/>
  <c r="BG557" i="5"/>
  <c r="HW305" i="5"/>
  <c r="CA558" i="5"/>
  <c r="CO551" i="5"/>
  <c r="IK302" i="5"/>
  <c r="IK306" i="5"/>
  <c r="CO559" i="5"/>
  <c r="GL306" i="5"/>
  <c r="AP559" i="5"/>
  <c r="K557" i="5"/>
  <c r="FK304" i="5"/>
  <c r="IF304" i="5"/>
  <c r="CJ557" i="5"/>
  <c r="AX551" i="5"/>
  <c r="GT302" i="5"/>
  <c r="DJ551" i="5"/>
  <c r="JF302" i="5"/>
  <c r="GK303" i="5"/>
  <c r="AO552" i="5"/>
  <c r="JX303" i="5"/>
  <c r="EB552" i="5"/>
  <c r="JN306" i="5"/>
  <c r="DR559" i="5"/>
  <c r="GQ304" i="5"/>
  <c r="AU557" i="5"/>
  <c r="DR558" i="5"/>
  <c r="JN305" i="5"/>
  <c r="CS552" i="5"/>
  <c r="IO303" i="5"/>
  <c r="AC551" i="5"/>
  <c r="FZ302" i="5"/>
  <c r="Q551" i="5"/>
  <c r="FQ302" i="5"/>
  <c r="AM558" i="5"/>
  <c r="GI305" i="5"/>
  <c r="HR305" i="5"/>
  <c r="BV558" i="5"/>
  <c r="BQ551" i="5"/>
  <c r="HM302" i="5"/>
  <c r="G557" i="5"/>
  <c r="FG304" i="5"/>
  <c r="AJ557" i="5"/>
  <c r="GF304" i="5"/>
  <c r="AM557" i="5"/>
  <c r="GI304" i="5"/>
  <c r="IM304" i="5"/>
  <c r="CQ557" i="5"/>
  <c r="CJ559" i="5"/>
  <c r="IF306" i="5"/>
  <c r="HS304" i="5"/>
  <c r="BW557" i="5"/>
  <c r="IX305" i="5"/>
  <c r="DB558" i="5"/>
  <c r="GB305" i="5"/>
  <c r="AF558" i="5"/>
  <c r="DN559" i="5"/>
  <c r="JJ306" i="5"/>
  <c r="HO306" i="5"/>
  <c r="BS559" i="5"/>
  <c r="HU306" i="5"/>
  <c r="BY559" i="5"/>
  <c r="IJ306" i="5"/>
  <c r="CN559" i="5"/>
  <c r="IJ302" i="5"/>
  <c r="CN551" i="5"/>
  <c r="JC302" i="5"/>
  <c r="DG551" i="5"/>
  <c r="FT306" i="5"/>
  <c r="U559" i="5"/>
  <c r="BO552" i="5"/>
  <c r="HK303" i="5"/>
  <c r="GT304" i="5"/>
  <c r="AX557" i="5"/>
  <c r="GY303" i="5"/>
  <c r="BC552" i="5"/>
  <c r="N559" i="5"/>
  <c r="FN306" i="5"/>
  <c r="GY304" i="5"/>
  <c r="BC557" i="5"/>
  <c r="CY558" i="5"/>
  <c r="IU305" i="5"/>
  <c r="CC552" i="5"/>
  <c r="HY303" i="5"/>
  <c r="GA305" i="5"/>
  <c r="AE558" i="5"/>
  <c r="DO559" i="5"/>
  <c r="JK306" i="5"/>
  <c r="HM305" i="5"/>
  <c r="BQ558" i="5"/>
  <c r="JZ304" i="5"/>
  <c r="ED557" i="5"/>
  <c r="W551" i="5"/>
  <c r="FU302" i="5"/>
  <c r="GY306" i="5"/>
  <c r="BC559" i="5"/>
  <c r="Z558" i="5"/>
  <c r="FW305" i="5"/>
  <c r="GV303" i="5"/>
  <c r="AZ552" i="5"/>
  <c r="BV559" i="5"/>
  <c r="HR306" i="5"/>
  <c r="GE305" i="5"/>
  <c r="AI558" i="5"/>
  <c r="IX302" i="5"/>
  <c r="DB551" i="5"/>
  <c r="GZ303" i="5"/>
  <c r="BD552" i="5"/>
  <c r="CJ552" i="5"/>
  <c r="IF303" i="5"/>
  <c r="HO304" i="5"/>
  <c r="BS557" i="5"/>
  <c r="CP559" i="5"/>
  <c r="IL306" i="5"/>
  <c r="O558" i="5"/>
  <c r="FO305" i="5"/>
  <c r="CT559" i="5"/>
  <c r="IP306" i="5"/>
  <c r="AR552" i="5"/>
  <c r="GN303" i="5"/>
  <c r="AJ552" i="5"/>
  <c r="GF303" i="5"/>
  <c r="GJ302" i="5"/>
  <c r="AN551" i="5"/>
  <c r="HW302" i="5"/>
  <c r="CA551" i="5"/>
  <c r="AA557" i="5"/>
  <c r="FX304" i="5"/>
  <c r="GC304" i="5"/>
  <c r="AG557" i="5"/>
  <c r="FW303" i="5"/>
  <c r="Z552" i="5"/>
  <c r="BW552" i="5"/>
  <c r="HS303" i="5"/>
  <c r="DS552" i="5"/>
  <c r="JO303" i="5"/>
  <c r="AN558" i="5"/>
  <c r="GJ305" i="5"/>
  <c r="HM304" i="5"/>
  <c r="BQ557" i="5"/>
  <c r="IC304" i="5"/>
  <c r="CG557" i="5"/>
  <c r="CZ558" i="5"/>
  <c r="IV305" i="5"/>
  <c r="BI552" i="5"/>
  <c r="HE303" i="5"/>
  <c r="IK303" i="5"/>
  <c r="CO552" i="5"/>
  <c r="DW558" i="5"/>
  <c r="JS305" i="5"/>
  <c r="EG557" i="5"/>
  <c r="KC304" i="5"/>
  <c r="IW304" i="5"/>
  <c r="DA557" i="5"/>
  <c r="HV303" i="5"/>
  <c r="BZ552" i="5"/>
  <c r="GK305" i="5"/>
  <c r="AO558" i="5"/>
  <c r="GU303" i="5"/>
  <c r="AY552" i="5"/>
  <c r="GR302" i="5"/>
  <c r="AV551" i="5"/>
  <c r="GO304" i="5"/>
  <c r="AS557" i="5"/>
  <c r="IM306" i="5"/>
  <c r="CQ559" i="5"/>
  <c r="AR557" i="5"/>
  <c r="GN304" i="5"/>
  <c r="P552" i="5"/>
  <c r="FP303" i="5"/>
  <c r="HD305" i="5"/>
  <c r="BH558" i="5"/>
  <c r="DX559" i="5"/>
  <c r="JT306" i="5"/>
  <c r="DW559" i="5"/>
  <c r="JS306" i="5"/>
  <c r="HN303" i="5"/>
  <c r="BR552" i="5"/>
  <c r="JA302" i="5"/>
  <c r="DE551" i="5"/>
  <c r="CN552" i="5"/>
  <c r="IJ303" i="5"/>
  <c r="EB558" i="5"/>
  <c r="JX305" i="5"/>
  <c r="IQ306" i="5"/>
  <c r="CU559" i="5"/>
  <c r="FZ306" i="5"/>
  <c r="AC559" i="5"/>
  <c r="IB305" i="5"/>
  <c r="CF558" i="5"/>
  <c r="O557" i="5"/>
  <c r="FO304" i="5"/>
  <c r="FS304" i="5"/>
  <c r="T557" i="5"/>
  <c r="BW558" i="5"/>
  <c r="HS305" i="5"/>
  <c r="KB303" i="5"/>
  <c r="EF552" i="5"/>
  <c r="CU558" i="5"/>
  <c r="IQ305" i="5"/>
  <c r="BM558" i="5"/>
  <c r="HI305" i="5"/>
  <c r="T559" i="5"/>
  <c r="FS306" i="5"/>
  <c r="AM559" i="5"/>
  <c r="GI306" i="5"/>
  <c r="FU305" i="5"/>
  <c r="W558" i="5"/>
  <c r="BP552" i="5"/>
  <c r="HL303" i="5"/>
  <c r="EG551" i="5"/>
  <c r="KC302" i="5"/>
  <c r="AH559" i="5"/>
  <c r="GD306" i="5"/>
  <c r="JT304" i="5"/>
  <c r="DX557" i="5"/>
  <c r="DZ551" i="5"/>
  <c r="JV302" i="5"/>
  <c r="JZ306" i="5"/>
  <c r="ED559" i="5"/>
  <c r="JS304" i="5"/>
  <c r="DW557" i="5"/>
  <c r="BE551" i="5"/>
  <c r="HA302" i="5"/>
  <c r="BG558" i="5"/>
  <c r="HC305" i="5"/>
  <c r="IG302" i="5"/>
  <c r="CK551" i="5"/>
  <c r="HQ302" i="5"/>
  <c r="BU551" i="5"/>
  <c r="JP303" i="5"/>
  <c r="DT552" i="5"/>
  <c r="JW304" i="5"/>
  <c r="EA557" i="5"/>
  <c r="M552" i="5"/>
  <c r="FM303" i="5"/>
  <c r="IA304" i="5"/>
  <c r="CE557" i="5"/>
  <c r="BO557" i="5"/>
  <c r="HK304" i="5"/>
  <c r="BL552" i="5"/>
  <c r="HH303" i="5"/>
  <c r="JM306" i="5"/>
  <c r="DQ559" i="5"/>
  <c r="IP304" i="5"/>
  <c r="CT557" i="5"/>
  <c r="FG303" i="5"/>
  <c r="G552" i="5"/>
  <c r="GQ302" i="5"/>
  <c r="AU551" i="5"/>
  <c r="JO304" i="5"/>
  <c r="DS557" i="5"/>
  <c r="EH551" i="5"/>
  <c r="KD302" i="5"/>
  <c r="BB559" i="5"/>
  <c r="GX306" i="5"/>
  <c r="JQ306" i="5"/>
  <c r="DU559" i="5"/>
  <c r="AI557" i="5"/>
  <c r="GE304" i="5"/>
  <c r="GB303" i="5"/>
  <c r="AF552" i="5"/>
  <c r="BR551" i="5"/>
  <c r="HN302" i="5"/>
  <c r="DA551" i="5"/>
  <c r="IW302" i="5"/>
  <c r="FX303" i="5"/>
  <c r="AA552" i="5"/>
  <c r="IY304" i="5"/>
  <c r="DC557" i="5"/>
  <c r="BN551" i="5"/>
  <c r="HJ302" i="5"/>
  <c r="BD557" i="5"/>
  <c r="GZ304" i="5"/>
  <c r="DQ551" i="5"/>
  <c r="JM302" i="5"/>
  <c r="FM306" i="5"/>
  <c r="M559" i="5"/>
  <c r="CL551" i="5"/>
  <c r="IH302" i="5"/>
  <c r="BK558" i="5"/>
  <c r="HG305" i="5"/>
  <c r="HO305" i="5"/>
  <c r="BS558" i="5"/>
  <c r="AS552" i="5"/>
  <c r="GO303" i="5"/>
  <c r="HP304" i="5"/>
  <c r="BT557" i="5"/>
  <c r="JT303" i="5"/>
  <c r="DX552" i="5"/>
  <c r="JU306" i="5"/>
  <c r="DY559" i="5"/>
  <c r="CB552" i="5"/>
  <c r="HX303" i="5"/>
  <c r="AL551" i="5"/>
  <c r="GH302" i="5"/>
  <c r="BL558" i="5"/>
  <c r="HH305" i="5"/>
  <c r="IV306" i="5"/>
  <c r="CZ559" i="5"/>
  <c r="HA306" i="5"/>
  <c r="BE559" i="5"/>
  <c r="AW552" i="5"/>
  <c r="GS303" i="5"/>
  <c r="GU306" i="5"/>
  <c r="AY559" i="5"/>
  <c r="AI551" i="5"/>
  <c r="GE302" i="5"/>
  <c r="GG306" i="5"/>
  <c r="AK559" i="5"/>
  <c r="BM557" i="5"/>
  <c r="HI304" i="5"/>
  <c r="GW306" i="5"/>
  <c r="BA559" i="5"/>
  <c r="DN558" i="5"/>
  <c r="JJ305" i="5"/>
  <c r="KC306" i="5"/>
  <c r="EG559" i="5"/>
  <c r="IW306" i="5"/>
  <c r="DA559" i="5"/>
  <c r="IJ305" i="5"/>
  <c r="CN558" i="5"/>
  <c r="GD304" i="5"/>
  <c r="AH557" i="5"/>
  <c r="HK302" i="5"/>
  <c r="BO551" i="5"/>
  <c r="HJ304" i="5"/>
  <c r="BN557" i="5"/>
  <c r="AK552" i="5"/>
  <c r="GG303" i="5"/>
  <c r="HG302" i="5"/>
  <c r="BK551" i="5"/>
  <c r="AV557" i="5"/>
  <c r="GR304" i="5"/>
  <c r="GM306" i="5"/>
  <c r="AQ559" i="5"/>
  <c r="GA303" i="5"/>
  <c r="AE552" i="5"/>
  <c r="JP302" i="5"/>
  <c r="DT551" i="5"/>
  <c r="DT558" i="5"/>
  <c r="JP305" i="5"/>
  <c r="O552" i="5"/>
  <c r="FO303" i="5"/>
  <c r="HL302" i="5"/>
  <c r="BP551" i="5"/>
  <c r="FV304" i="5"/>
  <c r="Y557" i="5"/>
  <c r="FK303" i="5"/>
  <c r="K552" i="5"/>
  <c r="AR551" i="5"/>
  <c r="GN302" i="5"/>
  <c r="JN303" i="5"/>
  <c r="DR552" i="5"/>
  <c r="BN552" i="5"/>
  <c r="HJ303" i="5"/>
  <c r="JD306" i="5"/>
  <c r="DH559" i="5"/>
  <c r="FJ303" i="5"/>
  <c r="J552" i="5"/>
  <c r="IN302" i="5"/>
  <c r="CR551" i="5"/>
  <c r="IX304" i="5"/>
  <c r="DB557" i="5"/>
  <c r="JB304" i="5"/>
  <c r="DF557" i="5"/>
  <c r="HQ305" i="5"/>
  <c r="BU558" i="5"/>
  <c r="KD303" i="5"/>
  <c r="EH552" i="5"/>
  <c r="BB551" i="5"/>
  <c r="GX302" i="5"/>
  <c r="ED551" i="5"/>
  <c r="JZ302" i="5"/>
  <c r="DP557" i="5"/>
  <c r="JL304" i="5"/>
  <c r="JR305" i="5"/>
  <c r="DV558" i="5"/>
  <c r="GW304" i="5"/>
  <c r="BA557" i="5"/>
  <c r="CR552" i="5"/>
  <c r="IN303" i="5"/>
  <c r="I552" i="5"/>
  <c r="FI303" i="5"/>
  <c r="KD305" i="5"/>
  <c r="EH558" i="5"/>
  <c r="AB552" i="5"/>
  <c r="FY303" i="5"/>
  <c r="FQ306" i="5"/>
  <c r="Q559" i="5"/>
  <c r="IS303" i="5"/>
  <c r="CW552" i="5"/>
  <c r="CW557" i="5"/>
  <c r="IS304" i="5"/>
  <c r="JO306" i="5"/>
  <c r="DS559" i="5"/>
  <c r="AT552" i="5"/>
  <c r="GP303" i="5"/>
  <c r="JY304" i="5"/>
  <c r="EC557" i="5"/>
  <c r="DZ557" i="5"/>
  <c r="JV304" i="5"/>
  <c r="GZ302" i="5"/>
  <c r="BD551" i="5"/>
  <c r="JF304" i="5"/>
  <c r="DJ557" i="5"/>
  <c r="HU304" i="5"/>
  <c r="BY557" i="5"/>
  <c r="FN304" i="5"/>
  <c r="N557" i="5"/>
  <c r="IM303" i="5"/>
  <c r="CQ552" i="5"/>
  <c r="IK304" i="5"/>
  <c r="CO557" i="5"/>
  <c r="JQ304" i="5"/>
  <c r="DU557" i="5"/>
  <c r="II303" i="5"/>
  <c r="CM552" i="5"/>
  <c r="HX302" i="5"/>
  <c r="CB551" i="5"/>
  <c r="CS557" i="5"/>
  <c r="IO304" i="5"/>
  <c r="HH302" i="5"/>
  <c r="BL551" i="5"/>
  <c r="HF304" i="5"/>
  <c r="BJ557" i="5"/>
  <c r="CM551" i="5"/>
  <c r="II302" i="5"/>
  <c r="KB305" i="5"/>
  <c r="EF558" i="5"/>
  <c r="CV559" i="5"/>
  <c r="IR306" i="5"/>
  <c r="JK302" i="5"/>
  <c r="DO551" i="5"/>
  <c r="EA551" i="5"/>
  <c r="JW302" i="5"/>
  <c r="IG305" i="5"/>
  <c r="CK558" i="5"/>
  <c r="JI306" i="5"/>
  <c r="DM559" i="5"/>
  <c r="JK303" i="5"/>
  <c r="DO552" i="5"/>
  <c r="HB304" i="5"/>
  <c r="BF557" i="5"/>
  <c r="FZ303" i="5"/>
  <c r="AC552" i="5"/>
  <c r="GO305" i="5"/>
  <c r="AS558" i="5"/>
  <c r="DJ552" i="5"/>
  <c r="JF303" i="5"/>
  <c r="DP551" i="5"/>
  <c r="JL302" i="5"/>
  <c r="FG302" i="5"/>
  <c r="G551" i="5"/>
  <c r="JQ305" i="5"/>
  <c r="DU558" i="5"/>
  <c r="IN306" i="5"/>
  <c r="CR559" i="5"/>
  <c r="GX305" i="5"/>
  <c r="BB558" i="5"/>
  <c r="GS304" i="5"/>
  <c r="AW557" i="5"/>
  <c r="T551" i="5"/>
  <c r="FS302" i="5"/>
  <c r="JM305" i="5"/>
  <c r="DQ558" i="5"/>
  <c r="HN304" i="5"/>
  <c r="BR557" i="5"/>
  <c r="IA303" i="5"/>
  <c r="CE552" i="5"/>
  <c r="N552" i="5"/>
  <c r="FN303" i="5"/>
  <c r="AE557" i="5"/>
  <c r="GA304" i="5"/>
  <c r="DR551" i="5"/>
  <c r="JN302" i="5"/>
  <c r="DD552" i="5"/>
  <c r="IZ303" i="5"/>
  <c r="W552" i="5"/>
  <c r="FU303" i="5"/>
  <c r="CH559" i="5"/>
  <c r="ID306" i="5"/>
  <c r="IO306" i="5"/>
  <c r="CS559" i="5"/>
  <c r="GM302" i="5"/>
  <c r="AQ551" i="5"/>
  <c r="CY559" i="5"/>
  <c r="IU306" i="5"/>
  <c r="O559" i="5"/>
  <c r="FO306" i="5"/>
  <c r="HD302" i="5"/>
  <c r="BH551" i="5"/>
  <c r="CP551" i="5"/>
  <c r="IL302" i="5"/>
  <c r="GE306" i="5"/>
  <c r="AI559" i="5"/>
  <c r="DK558" i="5"/>
  <c r="JG305" i="5"/>
  <c r="CR558" i="5"/>
  <c r="IN305" i="5"/>
  <c r="JG304" i="5"/>
  <c r="DK557" i="5"/>
  <c r="FJ305" i="5"/>
  <c r="J558" i="5"/>
  <c r="BV551" i="5"/>
  <c r="HR302" i="5"/>
  <c r="GL305" i="5"/>
  <c r="AP558" i="5"/>
  <c r="ID305" i="5"/>
  <c r="CH558" i="5"/>
  <c r="CK552" i="5"/>
  <c r="IG303" i="5"/>
  <c r="CV557" i="5"/>
  <c r="IR304" i="5"/>
  <c r="AG552" i="5"/>
  <c r="GC303" i="5"/>
  <c r="CE558" i="5"/>
  <c r="IA305" i="5"/>
  <c r="S551" i="5"/>
  <c r="FR302" i="5"/>
  <c r="CS551" i="5"/>
  <c r="IO302" i="5"/>
  <c r="JL306" i="5"/>
  <c r="DP559" i="5"/>
  <c r="BN559" i="5"/>
  <c r="HJ306" i="5"/>
  <c r="AY557" i="5"/>
  <c r="GU304" i="5"/>
  <c r="GC306" i="5"/>
  <c r="AG559" i="5"/>
  <c r="AP551" i="5"/>
  <c r="GL302" i="5"/>
  <c r="BX552" i="5"/>
  <c r="HT303" i="5"/>
  <c r="BI551" i="5"/>
  <c r="HE302" i="5"/>
  <c r="GP305" i="5"/>
  <c r="AT558" i="5"/>
  <c r="DY551" i="5"/>
  <c r="JU302" i="5"/>
  <c r="I551" i="5"/>
  <c r="FI302" i="5"/>
  <c r="AN557" i="5"/>
  <c r="GJ304" i="5"/>
  <c r="GZ306" i="5"/>
  <c r="BD559" i="5"/>
  <c r="FQ305" i="5"/>
  <c r="Q558" i="5"/>
  <c r="DP558" i="5"/>
  <c r="JL305" i="5"/>
  <c r="GF305" i="5"/>
  <c r="AJ558" i="5"/>
  <c r="EE559" i="5"/>
  <c r="KA306" i="5"/>
  <c r="AW551" i="5"/>
  <c r="GS302" i="5"/>
  <c r="GF306" i="5"/>
  <c r="AJ559" i="5"/>
  <c r="HV304" i="5"/>
  <c r="BZ557" i="5"/>
  <c r="HS306" i="5"/>
  <c r="BW559" i="5"/>
  <c r="KC305" i="5"/>
  <c r="EG558" i="5"/>
  <c r="EE551" i="5"/>
  <c r="KA302" i="5"/>
  <c r="GY302" i="5"/>
  <c r="BC551" i="5"/>
  <c r="FY305" i="5"/>
  <c r="AB558" i="5"/>
  <c r="FI305" i="5"/>
  <c r="I558" i="5"/>
  <c r="IY302" i="5"/>
  <c r="DC551" i="5"/>
  <c r="Z551" i="5"/>
  <c r="FW302" i="5"/>
  <c r="HC303" i="5"/>
  <c r="BG552" i="5"/>
  <c r="H557" i="5"/>
  <c r="FH304" i="5"/>
  <c r="HM303" i="5"/>
  <c r="BQ552" i="5"/>
  <c r="P557" i="5"/>
  <c r="FP304" i="5"/>
  <c r="BH557" i="5"/>
  <c r="HD304" i="5"/>
  <c r="BL557" i="5"/>
  <c r="HH304" i="5"/>
  <c r="FY304" i="5"/>
  <c r="AB557" i="5"/>
  <c r="CE551" i="5"/>
  <c r="IA302" i="5"/>
  <c r="BE558" i="5"/>
  <c r="HA305" i="5"/>
  <c r="JX302" i="5"/>
  <c r="EB551" i="5"/>
  <c r="M557" i="5"/>
  <c r="FM304" i="5"/>
  <c r="FV303" i="5"/>
  <c r="Y552" i="5"/>
  <c r="JD302" i="5"/>
  <c r="DH551" i="5"/>
  <c r="U551" i="5"/>
  <c r="FT302" i="5"/>
  <c r="J208" i="18" l="1"/>
  <c r="J278" i="18"/>
  <c r="DL311" i="16"/>
  <c r="L311" i="16" s="1"/>
  <c r="DW311" i="16" s="1"/>
  <c r="D310" i="18" s="1"/>
  <c r="B125" i="25"/>
  <c r="B76" i="25"/>
  <c r="Y261" i="16"/>
  <c r="DZ261" i="16" s="1"/>
  <c r="G260" i="18" s="1"/>
  <c r="Y271" i="16"/>
  <c r="DZ271" i="16" s="1"/>
  <c r="G270" i="18" s="1"/>
  <c r="DP211" i="16"/>
  <c r="P211" i="16" s="1"/>
  <c r="DX211" i="16" s="1"/>
  <c r="E210" i="18" s="1"/>
  <c r="M281" i="16"/>
  <c r="DW281" i="16" s="1"/>
  <c r="D280" i="18" s="1"/>
  <c r="DP301" i="16"/>
  <c r="P301" i="16" s="1"/>
  <c r="DX301" i="16" s="1"/>
  <c r="E300" i="18" s="1"/>
  <c r="Q261" i="16"/>
  <c r="DX261" i="16" s="1"/>
  <c r="E260" i="18" s="1"/>
  <c r="Y321" i="16"/>
  <c r="DZ321" i="16" s="1"/>
  <c r="G320" i="18" s="1"/>
  <c r="DL301" i="16"/>
  <c r="L301" i="16" s="1"/>
  <c r="DW301" i="16" s="1"/>
  <c r="D300" i="18" s="1"/>
  <c r="BF237" i="16"/>
  <c r="BE237" i="16" s="1"/>
  <c r="DA211" i="16"/>
  <c r="CZ211" i="16" s="1"/>
  <c r="DL291" i="16"/>
  <c r="L291" i="16" s="1"/>
  <c r="DW291" i="16" s="1"/>
  <c r="D290" i="18" s="1"/>
  <c r="BQ301" i="16"/>
  <c r="T301" i="16" s="1"/>
  <c r="DY301" i="16" s="1"/>
  <c r="F300" i="18" s="1"/>
  <c r="BB337" i="16"/>
  <c r="BA337" i="16" s="1"/>
  <c r="BF306" i="16"/>
  <c r="BE306" i="16" s="1"/>
  <c r="DU319" i="16"/>
  <c r="B318" i="18" s="1"/>
  <c r="DU339" i="16"/>
  <c r="B338" i="18" s="1"/>
  <c r="BB238" i="16"/>
  <c r="BA238" i="16" s="1"/>
  <c r="BB247" i="16"/>
  <c r="BA247" i="16" s="1"/>
  <c r="BF328" i="16"/>
  <c r="BE328" i="16" s="1"/>
  <c r="BA266" i="16"/>
  <c r="DU275" i="16"/>
  <c r="B274" i="18" s="1"/>
  <c r="BB223" i="16"/>
  <c r="BA223" i="16" s="1"/>
  <c r="BB218" i="16"/>
  <c r="BA218" i="16" s="1"/>
  <c r="BE218" i="16"/>
  <c r="BB213" i="16"/>
  <c r="BA213" i="16" s="1"/>
  <c r="BE207" i="16"/>
  <c r="BB204" i="16"/>
  <c r="BA204" i="16" s="1"/>
  <c r="BA340" i="16"/>
  <c r="BB315" i="16"/>
  <c r="BA315" i="16" s="1"/>
  <c r="DL341" i="16"/>
  <c r="L341" i="16" s="1"/>
  <c r="DW341" i="16" s="1"/>
  <c r="D340" i="18" s="1"/>
  <c r="BF249" i="16"/>
  <c r="BE249" i="16" s="1"/>
  <c r="BE213" i="16"/>
  <c r="BE338" i="16"/>
  <c r="BB268" i="16"/>
  <c r="BA268" i="16" s="1"/>
  <c r="DU299" i="16"/>
  <c r="B298" i="18" s="1"/>
  <c r="BF305" i="16"/>
  <c r="BE305" i="16" s="1"/>
  <c r="BE275" i="16"/>
  <c r="BA243" i="16"/>
  <c r="DP321" i="16"/>
  <c r="P321" i="16" s="1"/>
  <c r="DX321" i="16" s="1"/>
  <c r="E320" i="18" s="1"/>
  <c r="BA253" i="16"/>
  <c r="BA233" i="16"/>
  <c r="BB236" i="16"/>
  <c r="BA236" i="16" s="1"/>
  <c r="BC275" i="16"/>
  <c r="BB275" i="16" s="1"/>
  <c r="BI279" i="16"/>
  <c r="BF229" i="16"/>
  <c r="BE229" i="16" s="1"/>
  <c r="BD279" i="16"/>
  <c r="BC279" i="16" s="1"/>
  <c r="BB279" i="16" s="1"/>
  <c r="BA279" i="16" s="1"/>
  <c r="BD335" i="16"/>
  <c r="BC335" i="16" s="1"/>
  <c r="BD237" i="16"/>
  <c r="BC237" i="16" s="1"/>
  <c r="BB237" i="16" s="1"/>
  <c r="BA237" i="16" s="1"/>
  <c r="BD305" i="16"/>
  <c r="BC305" i="16" s="1"/>
  <c r="BB305" i="16" s="1"/>
  <c r="BE337" i="16"/>
  <c r="BF205" i="16"/>
  <c r="BE205" i="16" s="1"/>
  <c r="DY337" i="16"/>
  <c r="F336" i="18" s="1"/>
  <c r="BA219" i="16"/>
  <c r="BA234" i="16"/>
  <c r="BD207" i="16"/>
  <c r="BC207" i="16" s="1"/>
  <c r="BB207" i="16" s="1"/>
  <c r="BA207" i="16" s="1"/>
  <c r="BD249" i="16"/>
  <c r="BC249" i="16" s="1"/>
  <c r="BA298" i="16"/>
  <c r="BA297" i="16"/>
  <c r="BD277" i="16"/>
  <c r="BC277" i="16" s="1"/>
  <c r="BD318" i="16"/>
  <c r="BC318" i="16" s="1"/>
  <c r="BB318" i="16" s="1"/>
  <c r="BB255" i="16"/>
  <c r="BA255" i="16" s="1"/>
  <c r="BF279" i="16"/>
  <c r="BE279" i="16" s="1"/>
  <c r="BD267" i="16"/>
  <c r="BC267" i="16" s="1"/>
  <c r="BB267" i="16" s="1"/>
  <c r="BA267" i="16" s="1"/>
  <c r="BB285" i="16"/>
  <c r="BA285" i="16" s="1"/>
  <c r="BB235" i="16"/>
  <c r="BA235" i="16" s="1"/>
  <c r="BD205" i="16"/>
  <c r="BC205" i="16" s="1"/>
  <c r="BF277" i="16"/>
  <c r="BE277" i="16" s="1"/>
  <c r="BD206" i="16"/>
  <c r="BC206" i="16" s="1"/>
  <c r="M231" i="16"/>
  <c r="DW231" i="16" s="1"/>
  <c r="D230" i="18" s="1"/>
  <c r="BA198" i="16"/>
  <c r="BD196" i="16"/>
  <c r="BC196" i="16" s="1"/>
  <c r="BD195" i="16"/>
  <c r="BC195" i="16" s="1"/>
  <c r="BB195" i="16" s="1"/>
  <c r="BF196" i="16"/>
  <c r="BE196" i="16" s="1"/>
  <c r="BB194" i="16"/>
  <c r="BA194" i="16" s="1"/>
  <c r="BB193" i="16"/>
  <c r="BA193" i="16" s="1"/>
  <c r="DP251" i="16"/>
  <c r="P251" i="16" s="1"/>
  <c r="DX251" i="16" s="1"/>
  <c r="E250" i="18" s="1"/>
  <c r="BF271" i="16"/>
  <c r="BE271" i="16" s="1"/>
  <c r="BI301" i="16"/>
  <c r="DP331" i="16"/>
  <c r="P331" i="16" s="1"/>
  <c r="DX331" i="16" s="1"/>
  <c r="E330" i="18" s="1"/>
  <c r="BU241" i="16"/>
  <c r="X241" i="16" s="1"/>
  <c r="DZ241" i="16" s="1"/>
  <c r="G240" i="18" s="1"/>
  <c r="BQ271" i="16"/>
  <c r="T271" i="16" s="1"/>
  <c r="DY271" i="16" s="1"/>
  <c r="F270" i="18" s="1"/>
  <c r="Y251" i="16"/>
  <c r="DZ251" i="16" s="1"/>
  <c r="G250" i="18" s="1"/>
  <c r="BQ241" i="16"/>
  <c r="T241" i="16" s="1"/>
  <c r="DY241" i="16" s="1"/>
  <c r="F240" i="18" s="1"/>
  <c r="DZ311" i="16"/>
  <c r="G310" i="18" s="1"/>
  <c r="B282" i="16"/>
  <c r="B284" i="16" s="1"/>
  <c r="C280" i="16"/>
  <c r="A280" i="18" s="1"/>
  <c r="H280" i="18" s="1"/>
  <c r="I280" i="18" s="1"/>
  <c r="BU221" i="16"/>
  <c r="X221" i="16" s="1"/>
  <c r="DZ221" i="16" s="1"/>
  <c r="G220" i="18" s="1"/>
  <c r="DP311" i="16"/>
  <c r="P311" i="16" s="1"/>
  <c r="DX311" i="16" s="1"/>
  <c r="E310" i="18" s="1"/>
  <c r="BQ311" i="16"/>
  <c r="T311" i="16" s="1"/>
  <c r="DY311" i="16" s="1"/>
  <c r="F310" i="18" s="1"/>
  <c r="CW341" i="16"/>
  <c r="CV341" i="16" s="1"/>
  <c r="DL211" i="16"/>
  <c r="L211" i="16" s="1"/>
  <c r="DW211" i="16" s="1"/>
  <c r="D210" i="18" s="1"/>
  <c r="J210" i="18" s="1"/>
  <c r="CW221" i="16"/>
  <c r="CV221" i="16" s="1"/>
  <c r="DM321" i="16"/>
  <c r="BB187" i="16"/>
  <c r="BA187" i="16" s="1"/>
  <c r="BF187" i="16"/>
  <c r="BE187" i="16" s="1"/>
  <c r="BQ331" i="16"/>
  <c r="T331" i="16" s="1"/>
  <c r="DY331" i="16" s="1"/>
  <c r="F330" i="18" s="1"/>
  <c r="DM261" i="16"/>
  <c r="DL261" i="16" s="1"/>
  <c r="L261" i="16" s="1"/>
  <c r="BR221" i="16"/>
  <c r="U221" i="16" s="1"/>
  <c r="BJ311" i="16"/>
  <c r="BI311" i="16" s="1"/>
  <c r="DX221" i="16"/>
  <c r="E220" i="18" s="1"/>
  <c r="DA331" i="16"/>
  <c r="CZ331" i="16" s="1"/>
  <c r="CW291" i="16"/>
  <c r="CV291" i="16" s="1"/>
  <c r="BQ201" i="16"/>
  <c r="T201" i="16" s="1"/>
  <c r="DY201" i="16" s="1"/>
  <c r="F200" i="18" s="1"/>
  <c r="DE241" i="16"/>
  <c r="DD241" i="16" s="1"/>
  <c r="DE301" i="16"/>
  <c r="DD301" i="16" s="1"/>
  <c r="DA241" i="16"/>
  <c r="CZ241" i="16" s="1"/>
  <c r="BU341" i="16"/>
  <c r="X341" i="16" s="1"/>
  <c r="DZ341" i="16" s="1"/>
  <c r="G340" i="18" s="1"/>
  <c r="BU281" i="16"/>
  <c r="X281" i="16" s="1"/>
  <c r="DZ281" i="16" s="1"/>
  <c r="G280" i="18" s="1"/>
  <c r="CV201" i="16"/>
  <c r="DH241" i="16"/>
  <c r="BF341" i="16"/>
  <c r="BE341" i="16" s="1"/>
  <c r="DX291" i="16"/>
  <c r="E290" i="18" s="1"/>
  <c r="DM251" i="16"/>
  <c r="M251" i="16" s="1"/>
  <c r="BJ331" i="16"/>
  <c r="BI331" i="16" s="1"/>
  <c r="BU83" i="16"/>
  <c r="BD83" i="16"/>
  <c r="BC83" i="16" s="1"/>
  <c r="BG83" i="16"/>
  <c r="BF83" i="16" s="1"/>
  <c r="BE83" i="16" s="1"/>
  <c r="BI83" i="16"/>
  <c r="AF221" i="16"/>
  <c r="BH221" i="16"/>
  <c r="BG221" i="16" s="1"/>
  <c r="BF221" i="16" s="1"/>
  <c r="BE221" i="16" s="1"/>
  <c r="DC321" i="16"/>
  <c r="DB321" i="16" s="1"/>
  <c r="DD231" i="16"/>
  <c r="BN261" i="16"/>
  <c r="BM261" i="16" s="1"/>
  <c r="BD341" i="16"/>
  <c r="BC341" i="16" s="1"/>
  <c r="N331" i="16"/>
  <c r="DM331" i="16"/>
  <c r="V321" i="16"/>
  <c r="BR321" i="16"/>
  <c r="U321" i="16" s="1"/>
  <c r="BU201" i="16"/>
  <c r="X201" i="16" s="1"/>
  <c r="DZ201" i="16" s="1"/>
  <c r="G200" i="18" s="1"/>
  <c r="DH321" i="16"/>
  <c r="DZ231" i="16"/>
  <c r="G230" i="18" s="1"/>
  <c r="BD281" i="16"/>
  <c r="BC281" i="16" s="1"/>
  <c r="BB281" i="16" s="1"/>
  <c r="BA281" i="16" s="1"/>
  <c r="DC261" i="16"/>
  <c r="DB261" i="16" s="1"/>
  <c r="DA261" i="16" s="1"/>
  <c r="CZ261" i="16" s="1"/>
  <c r="CA261" i="16"/>
  <c r="M271" i="16"/>
  <c r="DL271" i="16"/>
  <c r="L271" i="16" s="1"/>
  <c r="CV211" i="16"/>
  <c r="BH301" i="16"/>
  <c r="BG301" i="16" s="1"/>
  <c r="AF301" i="16"/>
  <c r="DI331" i="16"/>
  <c r="DH331" i="16" s="1"/>
  <c r="DI251" i="16"/>
  <c r="DH251" i="16" s="1"/>
  <c r="BH331" i="16"/>
  <c r="BG331" i="16" s="1"/>
  <c r="BF331" i="16" s="1"/>
  <c r="AF331" i="16"/>
  <c r="BD241" i="16"/>
  <c r="BC241" i="16" s="1"/>
  <c r="BB241" i="16" s="1"/>
  <c r="BL251" i="16"/>
  <c r="BK251" i="16" s="1"/>
  <c r="AJ251" i="16"/>
  <c r="BH311" i="16"/>
  <c r="BG311" i="16" s="1"/>
  <c r="BF311" i="16" s="1"/>
  <c r="AF311" i="16"/>
  <c r="DG321" i="16"/>
  <c r="DF321" i="16" s="1"/>
  <c r="CA321" i="16"/>
  <c r="AJ321" i="16"/>
  <c r="BL321" i="16"/>
  <c r="BK321" i="16" s="1"/>
  <c r="BJ321" i="16" s="1"/>
  <c r="DC301" i="16"/>
  <c r="V251" i="16"/>
  <c r="BR251" i="16"/>
  <c r="U281" i="16"/>
  <c r="BQ281" i="16"/>
  <c r="T281" i="16" s="1"/>
  <c r="DC231" i="16"/>
  <c r="DB231" i="16" s="1"/>
  <c r="DA231" i="16" s="1"/>
  <c r="DC281" i="16"/>
  <c r="DB281" i="16" s="1"/>
  <c r="CA281" i="16"/>
  <c r="BL221" i="16"/>
  <c r="BK221" i="16" s="1"/>
  <c r="Q241" i="16"/>
  <c r="DP241" i="16"/>
  <c r="P241" i="16" s="1"/>
  <c r="M241" i="16"/>
  <c r="DL241" i="16"/>
  <c r="L241" i="16" s="1"/>
  <c r="BN321" i="16"/>
  <c r="BM321" i="16" s="1"/>
  <c r="BF281" i="16"/>
  <c r="BE281" i="16" s="1"/>
  <c r="DE261" i="16"/>
  <c r="DD261" i="16" s="1"/>
  <c r="DY231" i="16"/>
  <c r="F230" i="18" s="1"/>
  <c r="CA301" i="16"/>
  <c r="CY241" i="16"/>
  <c r="CX241" i="16" s="1"/>
  <c r="V261" i="16"/>
  <c r="BR261" i="16"/>
  <c r="BL261" i="16"/>
  <c r="AJ261" i="16"/>
  <c r="AF261" i="16" s="1"/>
  <c r="CE251" i="16"/>
  <c r="DG251" i="16"/>
  <c r="DF251" i="16" s="1"/>
  <c r="DE251" i="16" s="1"/>
  <c r="BA231" i="16"/>
  <c r="BU301" i="16"/>
  <c r="X301" i="16" s="1"/>
  <c r="DZ301" i="16" s="1"/>
  <c r="G300" i="18" s="1"/>
  <c r="BN251" i="16"/>
  <c r="BM251" i="16" s="1"/>
  <c r="BQ341" i="16"/>
  <c r="T341" i="16" s="1"/>
  <c r="DY341" i="16" s="1"/>
  <c r="F340" i="18" s="1"/>
  <c r="CY331" i="16"/>
  <c r="CX331" i="16" s="1"/>
  <c r="CW331" i="16" s="1"/>
  <c r="CV331" i="16" s="1"/>
  <c r="BU331" i="16"/>
  <c r="X331" i="16" s="1"/>
  <c r="DZ331" i="16" s="1"/>
  <c r="G330" i="18" s="1"/>
  <c r="DY191" i="16"/>
  <c r="F190" i="18" s="1"/>
  <c r="DX191" i="16"/>
  <c r="E190" i="18" s="1"/>
  <c r="DZ191" i="16"/>
  <c r="G190" i="18" s="1"/>
  <c r="BB184" i="16"/>
  <c r="BA184" i="16" s="1"/>
  <c r="BF182" i="16"/>
  <c r="BE182" i="16" s="1"/>
  <c r="BF191" i="16"/>
  <c r="BE191" i="16" s="1"/>
  <c r="BD182" i="16"/>
  <c r="BC182" i="16" s="1"/>
  <c r="BB182" i="16" s="1"/>
  <c r="BA182" i="16" s="1"/>
  <c r="Y562" i="5"/>
  <c r="FV313" i="5"/>
  <c r="EB561" i="5"/>
  <c r="JX312" i="5"/>
  <c r="GY312" i="5"/>
  <c r="BC561" i="5"/>
  <c r="BZ567" i="5"/>
  <c r="HV314" i="5"/>
  <c r="AJ568" i="5"/>
  <c r="GF315" i="5"/>
  <c r="Q568" i="5"/>
  <c r="FQ315" i="5"/>
  <c r="DP569" i="5"/>
  <c r="JL316" i="5"/>
  <c r="J568" i="5"/>
  <c r="FJ315" i="5"/>
  <c r="AI569" i="5"/>
  <c r="GE316" i="5"/>
  <c r="BH561" i="5"/>
  <c r="HD312" i="5"/>
  <c r="IO316" i="5"/>
  <c r="CS569" i="5"/>
  <c r="BB568" i="5"/>
  <c r="GX315" i="5"/>
  <c r="AS568" i="5"/>
  <c r="GO315" i="5"/>
  <c r="DU567" i="5"/>
  <c r="JQ314" i="5"/>
  <c r="GZ312" i="5"/>
  <c r="BD561" i="5"/>
  <c r="JO316" i="5"/>
  <c r="DS569" i="5"/>
  <c r="CW562" i="5"/>
  <c r="IS313" i="5"/>
  <c r="Y567" i="5"/>
  <c r="FV314" i="5"/>
  <c r="AQ569" i="5"/>
  <c r="GM316" i="5"/>
  <c r="AH567" i="5"/>
  <c r="GD314" i="5"/>
  <c r="IW316" i="5"/>
  <c r="DA569" i="5"/>
  <c r="DY569" i="5"/>
  <c r="JU316" i="5"/>
  <c r="BS568" i="5"/>
  <c r="HO315" i="5"/>
  <c r="DS567" i="5"/>
  <c r="JO314" i="5"/>
  <c r="CK561" i="5"/>
  <c r="IG312" i="5"/>
  <c r="DX567" i="5"/>
  <c r="JT314" i="5"/>
  <c r="HD315" i="5"/>
  <c r="BH568" i="5"/>
  <c r="GO314" i="5"/>
  <c r="AS567" i="5"/>
  <c r="BZ562" i="5"/>
  <c r="HV313" i="5"/>
  <c r="GJ312" i="5"/>
  <c r="AN561" i="5"/>
  <c r="BS567" i="5"/>
  <c r="HO314" i="5"/>
  <c r="GE315" i="5"/>
  <c r="AI568" i="5"/>
  <c r="AZ562" i="5"/>
  <c r="GV313" i="5"/>
  <c r="BC569" i="5"/>
  <c r="GY316" i="5"/>
  <c r="JZ314" i="5"/>
  <c r="ED567" i="5"/>
  <c r="GY314" i="5"/>
  <c r="BC567" i="5"/>
  <c r="IJ316" i="5"/>
  <c r="CN569" i="5"/>
  <c r="AM562" i="5"/>
  <c r="GI313" i="5"/>
  <c r="IY313" i="5"/>
  <c r="DC562" i="5"/>
  <c r="CM569" i="5"/>
  <c r="II316" i="5"/>
  <c r="JA313" i="5"/>
  <c r="DE562" i="5"/>
  <c r="CQ561" i="5"/>
  <c r="IM312" i="5"/>
  <c r="DL569" i="5"/>
  <c r="JH316" i="5"/>
  <c r="IX316" i="5"/>
  <c r="DB569" i="5"/>
  <c r="AZ569" i="5"/>
  <c r="GV316" i="5"/>
  <c r="L569" i="5"/>
  <c r="FL316" i="5"/>
  <c r="EA562" i="5"/>
  <c r="JW313" i="5"/>
  <c r="DL568" i="5"/>
  <c r="JH315" i="5"/>
  <c r="J567" i="5"/>
  <c r="FJ314" i="5"/>
  <c r="FL313" i="5"/>
  <c r="L562" i="5"/>
  <c r="IZ312" i="5"/>
  <c r="DD561" i="5"/>
  <c r="BG561" i="5"/>
  <c r="HC312" i="5"/>
  <c r="AG568" i="5"/>
  <c r="GC315" i="5"/>
  <c r="S567" i="5"/>
  <c r="FR314" i="5"/>
  <c r="BL569" i="5"/>
  <c r="HH316" i="5"/>
  <c r="AV569" i="5"/>
  <c r="GR316" i="5"/>
  <c r="DZ568" i="5"/>
  <c r="JV315" i="5"/>
  <c r="N568" i="5"/>
  <c r="FN315" i="5"/>
  <c r="AC567" i="5"/>
  <c r="FZ314" i="5"/>
  <c r="CG569" i="5"/>
  <c r="IC316" i="5"/>
  <c r="T562" i="5"/>
  <c r="FS313" i="5"/>
  <c r="BF562" i="5"/>
  <c r="HB313" i="5"/>
  <c r="AU569" i="5"/>
  <c r="GQ316" i="5"/>
  <c r="DW561" i="5"/>
  <c r="JS312" i="5"/>
  <c r="AH568" i="5"/>
  <c r="GD315" i="5"/>
  <c r="HW313" i="5"/>
  <c r="CA562" i="5"/>
  <c r="CC561" i="5"/>
  <c r="HY312" i="5"/>
  <c r="BJ568" i="5"/>
  <c r="HF315" i="5"/>
  <c r="IG316" i="5"/>
  <c r="CK569" i="5"/>
  <c r="BI569" i="5"/>
  <c r="HE316" i="5"/>
  <c r="CP562" i="5"/>
  <c r="IL313" i="5"/>
  <c r="HR314" i="5"/>
  <c r="BV567" i="5"/>
  <c r="CG561" i="5"/>
  <c r="IC312" i="5"/>
  <c r="CX561" i="5"/>
  <c r="IT312" i="5"/>
  <c r="S562" i="5"/>
  <c r="FR313" i="5"/>
  <c r="CF569" i="5"/>
  <c r="IB316" i="5"/>
  <c r="EC561" i="5"/>
  <c r="JY312" i="5"/>
  <c r="HH314" i="5"/>
  <c r="BL567" i="5"/>
  <c r="AN567" i="5"/>
  <c r="GJ314" i="5"/>
  <c r="BI561" i="5"/>
  <c r="HE312" i="5"/>
  <c r="AY567" i="5"/>
  <c r="GU314" i="5"/>
  <c r="FR312" i="5"/>
  <c r="S561" i="5"/>
  <c r="JN312" i="5"/>
  <c r="DR561" i="5"/>
  <c r="FN313" i="5"/>
  <c r="N562" i="5"/>
  <c r="T561" i="5"/>
  <c r="FS312" i="5"/>
  <c r="JL312" i="5"/>
  <c r="DP561" i="5"/>
  <c r="JW312" i="5"/>
  <c r="EA561" i="5"/>
  <c r="CM561" i="5"/>
  <c r="II312" i="5"/>
  <c r="AB562" i="5"/>
  <c r="FY313" i="5"/>
  <c r="I562" i="5"/>
  <c r="FI313" i="5"/>
  <c r="DP567" i="5"/>
  <c r="JL314" i="5"/>
  <c r="BB561" i="5"/>
  <c r="GX312" i="5"/>
  <c r="BN562" i="5"/>
  <c r="HJ313" i="5"/>
  <c r="GN312" i="5"/>
  <c r="AR561" i="5"/>
  <c r="BM567" i="5"/>
  <c r="HI314" i="5"/>
  <c r="GS313" i="5"/>
  <c r="AW562" i="5"/>
  <c r="DQ561" i="5"/>
  <c r="JM312" i="5"/>
  <c r="HJ312" i="5"/>
  <c r="BN561" i="5"/>
  <c r="BR561" i="5"/>
  <c r="HN312" i="5"/>
  <c r="BB569" i="5"/>
  <c r="GX316" i="5"/>
  <c r="IQ315" i="5"/>
  <c r="CU568" i="5"/>
  <c r="FO314" i="5"/>
  <c r="O567" i="5"/>
  <c r="DW569" i="5"/>
  <c r="JS316" i="5"/>
  <c r="EG567" i="5"/>
  <c r="KC314" i="5"/>
  <c r="CZ568" i="5"/>
  <c r="IV315" i="5"/>
  <c r="FO315" i="5"/>
  <c r="O568" i="5"/>
  <c r="GF314" i="5"/>
  <c r="AJ567" i="5"/>
  <c r="FZ312" i="5"/>
  <c r="AC561" i="5"/>
  <c r="GT312" i="5"/>
  <c r="AX561" i="5"/>
  <c r="K567" i="5"/>
  <c r="FK314" i="5"/>
  <c r="CB567" i="5"/>
  <c r="HX314" i="5"/>
  <c r="IA316" i="5"/>
  <c r="CE569" i="5"/>
  <c r="FJ312" i="5"/>
  <c r="J561" i="5"/>
  <c r="CB568" i="5"/>
  <c r="HX315" i="5"/>
  <c r="JB312" i="5"/>
  <c r="DF561" i="5"/>
  <c r="BY561" i="5"/>
  <c r="HU312" i="5"/>
  <c r="IV312" i="5"/>
  <c r="CZ561" i="5"/>
  <c r="FK315" i="5"/>
  <c r="K568" i="5"/>
  <c r="GH314" i="5"/>
  <c r="AL567" i="5"/>
  <c r="DI568" i="5"/>
  <c r="JE315" i="5"/>
  <c r="AM561" i="5"/>
  <c r="GI312" i="5"/>
  <c r="ED562" i="5"/>
  <c r="JZ313" i="5"/>
  <c r="IE316" i="5"/>
  <c r="CI569" i="5"/>
  <c r="BJ561" i="5"/>
  <c r="HF312" i="5"/>
  <c r="DU561" i="5"/>
  <c r="JQ312" i="5"/>
  <c r="JW315" i="5"/>
  <c r="EA568" i="5"/>
  <c r="IN314" i="5"/>
  <c r="CR567" i="5"/>
  <c r="I567" i="5"/>
  <c r="FI314" i="5"/>
  <c r="CH567" i="5"/>
  <c r="ID314" i="5"/>
  <c r="GB316" i="5"/>
  <c r="AF569" i="5"/>
  <c r="BS561" i="5"/>
  <c r="HO312" i="5"/>
  <c r="CD567" i="5"/>
  <c r="HZ314" i="5"/>
  <c r="Q562" i="5"/>
  <c r="FQ313" i="5"/>
  <c r="HQ313" i="5"/>
  <c r="BU562" i="5"/>
  <c r="AY568" i="5"/>
  <c r="GU315" i="5"/>
  <c r="JK315" i="5"/>
  <c r="DO568" i="5"/>
  <c r="DF569" i="5"/>
  <c r="JB316" i="5"/>
  <c r="DN561" i="5"/>
  <c r="JJ312" i="5"/>
  <c r="P568" i="5"/>
  <c r="FP315" i="5"/>
  <c r="DY562" i="5"/>
  <c r="JU313" i="5"/>
  <c r="HZ316" i="5"/>
  <c r="CD569" i="5"/>
  <c r="EB569" i="5"/>
  <c r="JX316" i="5"/>
  <c r="BV562" i="5"/>
  <c r="HR313" i="5"/>
  <c r="DV562" i="5"/>
  <c r="JR313" i="5"/>
  <c r="JE314" i="5"/>
  <c r="DI567" i="5"/>
  <c r="BA562" i="5"/>
  <c r="GW313" i="5"/>
  <c r="IJ314" i="5"/>
  <c r="CN567" i="5"/>
  <c r="HT314" i="5"/>
  <c r="BX567" i="5"/>
  <c r="AJ561" i="5"/>
  <c r="GF312" i="5"/>
  <c r="BU569" i="5"/>
  <c r="HQ316" i="5"/>
  <c r="GZ315" i="5"/>
  <c r="BD568" i="5"/>
  <c r="W567" i="5"/>
  <c r="FU314" i="5"/>
  <c r="AS561" i="5"/>
  <c r="GO312" i="5"/>
  <c r="DZ562" i="5"/>
  <c r="JV313" i="5"/>
  <c r="GT316" i="5"/>
  <c r="AX569" i="5"/>
  <c r="BR568" i="5"/>
  <c r="HN315" i="5"/>
  <c r="IW313" i="5"/>
  <c r="DA562" i="5"/>
  <c r="BO568" i="5"/>
  <c r="HK315" i="5"/>
  <c r="BP567" i="5"/>
  <c r="HL314" i="5"/>
  <c r="AG561" i="5"/>
  <c r="GC312" i="5"/>
  <c r="DY567" i="5"/>
  <c r="JU314" i="5"/>
  <c r="CL569" i="5"/>
  <c r="IH316" i="5"/>
  <c r="CW561" i="5"/>
  <c r="IS312" i="5"/>
  <c r="U562" i="5"/>
  <c r="FT313" i="5"/>
  <c r="I569" i="5"/>
  <c r="FI316" i="5"/>
  <c r="JE313" i="5"/>
  <c r="DI562" i="5"/>
  <c r="BH562" i="5"/>
  <c r="HD313" i="5"/>
  <c r="HZ312" i="5"/>
  <c r="CD561" i="5"/>
  <c r="G568" i="5"/>
  <c r="FG315" i="5"/>
  <c r="HV312" i="5"/>
  <c r="BZ561" i="5"/>
  <c r="HB312" i="5"/>
  <c r="BF561" i="5"/>
  <c r="DV569" i="5"/>
  <c r="JR316" i="5"/>
  <c r="DL567" i="5"/>
  <c r="JH314" i="5"/>
  <c r="BU567" i="5"/>
  <c r="HQ314" i="5"/>
  <c r="IH314" i="5"/>
  <c r="CL567" i="5"/>
  <c r="HZ313" i="5"/>
  <c r="CD562" i="5"/>
  <c r="JP314" i="5"/>
  <c r="DT567" i="5"/>
  <c r="DG567" i="5"/>
  <c r="JC314" i="5"/>
  <c r="IP312" i="5"/>
  <c r="CT561" i="5"/>
  <c r="L567" i="5"/>
  <c r="FL314" i="5"/>
  <c r="BR569" i="5"/>
  <c r="HN316" i="5"/>
  <c r="AP568" i="5"/>
  <c r="GL315" i="5"/>
  <c r="BR567" i="5"/>
  <c r="HN314" i="5"/>
  <c r="HB314" i="5"/>
  <c r="BF567" i="5"/>
  <c r="BL561" i="5"/>
  <c r="HH312" i="5"/>
  <c r="CQ562" i="5"/>
  <c r="IM313" i="5"/>
  <c r="EC567" i="5"/>
  <c r="JY314" i="5"/>
  <c r="BA567" i="5"/>
  <c r="GW314" i="5"/>
  <c r="BU568" i="5"/>
  <c r="HQ315" i="5"/>
  <c r="DT561" i="5"/>
  <c r="JP312" i="5"/>
  <c r="HJ314" i="5"/>
  <c r="BN567" i="5"/>
  <c r="FG313" i="5"/>
  <c r="G562" i="5"/>
  <c r="JM316" i="5"/>
  <c r="DQ569" i="5"/>
  <c r="DT562" i="5"/>
  <c r="JP313" i="5"/>
  <c r="ED569" i="5"/>
  <c r="JZ316" i="5"/>
  <c r="AY562" i="5"/>
  <c r="GU313" i="5"/>
  <c r="DG561" i="5"/>
  <c r="JC312" i="5"/>
  <c r="AF568" i="5"/>
  <c r="GB315" i="5"/>
  <c r="HS314" i="5"/>
  <c r="BW567" i="5"/>
  <c r="CQ567" i="5"/>
  <c r="IM314" i="5"/>
  <c r="DR569" i="5"/>
  <c r="JN316" i="5"/>
  <c r="GK313" i="5"/>
  <c r="AO562" i="5"/>
  <c r="CO569" i="5"/>
  <c r="IK316" i="5"/>
  <c r="KB316" i="5"/>
  <c r="EF569" i="5"/>
  <c r="GH315" i="5"/>
  <c r="AL568" i="5"/>
  <c r="IP313" i="5"/>
  <c r="CT562" i="5"/>
  <c r="BK569" i="5"/>
  <c r="HG316" i="5"/>
  <c r="EB567" i="5"/>
  <c r="JX314" i="5"/>
  <c r="IX313" i="5"/>
  <c r="DB562" i="5"/>
  <c r="DF562" i="5"/>
  <c r="JB313" i="5"/>
  <c r="BG569" i="5"/>
  <c r="HC316" i="5"/>
  <c r="JA315" i="5"/>
  <c r="DE568" i="5"/>
  <c r="CC569" i="5"/>
  <c r="HY316" i="5"/>
  <c r="CO568" i="5"/>
  <c r="IK315" i="5"/>
  <c r="AA568" i="5"/>
  <c r="FX315" i="5"/>
  <c r="BM561" i="5"/>
  <c r="HI312" i="5"/>
  <c r="DY568" i="5"/>
  <c r="JU315" i="5"/>
  <c r="JC316" i="5"/>
  <c r="DG569" i="5"/>
  <c r="AZ567" i="5"/>
  <c r="GV314" i="5"/>
  <c r="HT316" i="5"/>
  <c r="BX569" i="5"/>
  <c r="J569" i="5"/>
  <c r="FJ316" i="5"/>
  <c r="DO567" i="5"/>
  <c r="JK314" i="5"/>
  <c r="AO569" i="5"/>
  <c r="GK316" i="5"/>
  <c r="DG562" i="5"/>
  <c r="JC313" i="5"/>
  <c r="CF561" i="5"/>
  <c r="IB312" i="5"/>
  <c r="IQ313" i="5"/>
  <c r="CU562" i="5"/>
  <c r="IE313" i="5"/>
  <c r="CI562" i="5"/>
  <c r="CS568" i="5"/>
  <c r="IO315" i="5"/>
  <c r="S568" i="5"/>
  <c r="FR315" i="5"/>
  <c r="BK562" i="5"/>
  <c r="HG313" i="5"/>
  <c r="BF568" i="5"/>
  <c r="HB315" i="5"/>
  <c r="W569" i="5"/>
  <c r="FU316" i="5"/>
  <c r="JE312" i="5"/>
  <c r="DI561" i="5"/>
  <c r="ED568" i="5"/>
  <c r="JZ315" i="5"/>
  <c r="HY314" i="5"/>
  <c r="CC567" i="5"/>
  <c r="DW562" i="5"/>
  <c r="JS313" i="5"/>
  <c r="AQ567" i="5"/>
  <c r="GM314" i="5"/>
  <c r="FL315" i="5"/>
  <c r="L568" i="5"/>
  <c r="U561" i="5"/>
  <c r="FT312" i="5"/>
  <c r="IA312" i="5"/>
  <c r="CE561" i="5"/>
  <c r="P567" i="5"/>
  <c r="FP314" i="5"/>
  <c r="FH314" i="5"/>
  <c r="H567" i="5"/>
  <c r="Z561" i="5"/>
  <c r="FW312" i="5"/>
  <c r="AW561" i="5"/>
  <c r="GS312" i="5"/>
  <c r="DY561" i="5"/>
  <c r="JU312" i="5"/>
  <c r="GL312" i="5"/>
  <c r="AP561" i="5"/>
  <c r="AG562" i="5"/>
  <c r="GC313" i="5"/>
  <c r="IG313" i="5"/>
  <c r="CK562" i="5"/>
  <c r="IN315" i="5"/>
  <c r="CR568" i="5"/>
  <c r="CY569" i="5"/>
  <c r="IU316" i="5"/>
  <c r="FU313" i="5"/>
  <c r="W562" i="5"/>
  <c r="IR316" i="5"/>
  <c r="CV569" i="5"/>
  <c r="O562" i="5"/>
  <c r="FO313" i="5"/>
  <c r="DN568" i="5"/>
  <c r="JJ315" i="5"/>
  <c r="AI561" i="5"/>
  <c r="GE312" i="5"/>
  <c r="AL561" i="5"/>
  <c r="GH312" i="5"/>
  <c r="IH312" i="5"/>
  <c r="CL561" i="5"/>
  <c r="AI567" i="5"/>
  <c r="GE314" i="5"/>
  <c r="BO567" i="5"/>
  <c r="HK314" i="5"/>
  <c r="FM313" i="5"/>
  <c r="M562" i="5"/>
  <c r="BE561" i="5"/>
  <c r="HA312" i="5"/>
  <c r="EG561" i="5"/>
  <c r="KC312" i="5"/>
  <c r="T569" i="5"/>
  <c r="FS316" i="5"/>
  <c r="HS315" i="5"/>
  <c r="BW568" i="5"/>
  <c r="EB568" i="5"/>
  <c r="JX315" i="5"/>
  <c r="AR567" i="5"/>
  <c r="GN314" i="5"/>
  <c r="DS562" i="5"/>
  <c r="JO313" i="5"/>
  <c r="FX314" i="5"/>
  <c r="AA567" i="5"/>
  <c r="AR562" i="5"/>
  <c r="GN313" i="5"/>
  <c r="DO569" i="5"/>
  <c r="JK316" i="5"/>
  <c r="HY313" i="5"/>
  <c r="CC562" i="5"/>
  <c r="HK313" i="5"/>
  <c r="BO562" i="5"/>
  <c r="BQ561" i="5"/>
  <c r="HM312" i="5"/>
  <c r="GI315" i="5"/>
  <c r="AM568" i="5"/>
  <c r="DR568" i="5"/>
  <c r="JN315" i="5"/>
  <c r="EC562" i="5"/>
  <c r="JY313" i="5"/>
  <c r="DH561" i="5"/>
  <c r="JD312" i="5"/>
  <c r="AB567" i="5"/>
  <c r="FY314" i="5"/>
  <c r="BQ562" i="5"/>
  <c r="HM313" i="5"/>
  <c r="HC313" i="5"/>
  <c r="BG562" i="5"/>
  <c r="DC561" i="5"/>
  <c r="IY312" i="5"/>
  <c r="AB568" i="5"/>
  <c r="FY315" i="5"/>
  <c r="BW569" i="5"/>
  <c r="HS316" i="5"/>
  <c r="GF316" i="5"/>
  <c r="AJ569" i="5"/>
  <c r="BD569" i="5"/>
  <c r="GZ316" i="5"/>
  <c r="AT568" i="5"/>
  <c r="GP315" i="5"/>
  <c r="GC316" i="5"/>
  <c r="AG569" i="5"/>
  <c r="CH568" i="5"/>
  <c r="ID315" i="5"/>
  <c r="DK567" i="5"/>
  <c r="JG314" i="5"/>
  <c r="AQ561" i="5"/>
  <c r="GM312" i="5"/>
  <c r="CE562" i="5"/>
  <c r="IA313" i="5"/>
  <c r="DQ568" i="5"/>
  <c r="JM315" i="5"/>
  <c r="GS314" i="5"/>
  <c r="AW567" i="5"/>
  <c r="CR569" i="5"/>
  <c r="IN316" i="5"/>
  <c r="G561" i="5"/>
  <c r="FG312" i="5"/>
  <c r="AC562" i="5"/>
  <c r="FZ313" i="5"/>
  <c r="DO562" i="5"/>
  <c r="JK313" i="5"/>
  <c r="IG315" i="5"/>
  <c r="CK568" i="5"/>
  <c r="DO561" i="5"/>
  <c r="JK312" i="5"/>
  <c r="KB315" i="5"/>
  <c r="EF568" i="5"/>
  <c r="BJ567" i="5"/>
  <c r="HF314" i="5"/>
  <c r="II313" i="5"/>
  <c r="CM562" i="5"/>
  <c r="CO567" i="5"/>
  <c r="IK314" i="5"/>
  <c r="FN314" i="5"/>
  <c r="N567" i="5"/>
  <c r="DJ567" i="5"/>
  <c r="JF314" i="5"/>
  <c r="Q569" i="5"/>
  <c r="FQ316" i="5"/>
  <c r="EH568" i="5"/>
  <c r="KD315" i="5"/>
  <c r="DV568" i="5"/>
  <c r="JR315" i="5"/>
  <c r="EH562" i="5"/>
  <c r="KD313" i="5"/>
  <c r="JB314" i="5"/>
  <c r="DF567" i="5"/>
  <c r="IN312" i="5"/>
  <c r="CR561" i="5"/>
  <c r="JD316" i="5"/>
  <c r="DH569" i="5"/>
  <c r="DR562" i="5"/>
  <c r="JN313" i="5"/>
  <c r="K562" i="5"/>
  <c r="FK313" i="5"/>
  <c r="BP561" i="5"/>
  <c r="HL312" i="5"/>
  <c r="AE562" i="5"/>
  <c r="GA313" i="5"/>
  <c r="BO561" i="5"/>
  <c r="HK312" i="5"/>
  <c r="CN568" i="5"/>
  <c r="IJ315" i="5"/>
  <c r="EG569" i="5"/>
  <c r="KC316" i="5"/>
  <c r="BA569" i="5"/>
  <c r="GW316" i="5"/>
  <c r="AK569" i="5"/>
  <c r="GG316" i="5"/>
  <c r="GU316" i="5"/>
  <c r="AY569" i="5"/>
  <c r="BE569" i="5"/>
  <c r="HA316" i="5"/>
  <c r="DX562" i="5"/>
  <c r="JT313" i="5"/>
  <c r="M569" i="5"/>
  <c r="FM316" i="5"/>
  <c r="DC567" i="5"/>
  <c r="IY314" i="5"/>
  <c r="AF562" i="5"/>
  <c r="GB313" i="5"/>
  <c r="JQ316" i="5"/>
  <c r="DU569" i="5"/>
  <c r="AU561" i="5"/>
  <c r="GQ312" i="5"/>
  <c r="IP314" i="5"/>
  <c r="CT567" i="5"/>
  <c r="CE567" i="5"/>
  <c r="IA314" i="5"/>
  <c r="EA567" i="5"/>
  <c r="JW314" i="5"/>
  <c r="BU561" i="5"/>
  <c r="HQ312" i="5"/>
  <c r="DW567" i="5"/>
  <c r="JS314" i="5"/>
  <c r="KB313" i="5"/>
  <c r="EF562" i="5"/>
  <c r="T567" i="5"/>
  <c r="FS314" i="5"/>
  <c r="CF568" i="5"/>
  <c r="IB315" i="5"/>
  <c r="CU569" i="5"/>
  <c r="IQ316" i="5"/>
  <c r="HN313" i="5"/>
  <c r="BR562" i="5"/>
  <c r="CQ569" i="5"/>
  <c r="IM316" i="5"/>
  <c r="AV561" i="5"/>
  <c r="GR312" i="5"/>
  <c r="AO568" i="5"/>
  <c r="GK315" i="5"/>
  <c r="DA567" i="5"/>
  <c r="IW314" i="5"/>
  <c r="CG567" i="5"/>
  <c r="IC314" i="5"/>
  <c r="GC314" i="5"/>
  <c r="AG567" i="5"/>
  <c r="CA561" i="5"/>
  <c r="HW312" i="5"/>
  <c r="IX312" i="5"/>
  <c r="DB561" i="5"/>
  <c r="BQ568" i="5"/>
  <c r="HM315" i="5"/>
  <c r="GA315" i="5"/>
  <c r="AE568" i="5"/>
  <c r="GT314" i="5"/>
  <c r="AX567" i="5"/>
  <c r="U569" i="5"/>
  <c r="FT316" i="5"/>
  <c r="CN561" i="5"/>
  <c r="IJ312" i="5"/>
  <c r="BY569" i="5"/>
  <c r="HU316" i="5"/>
  <c r="DB568" i="5"/>
  <c r="IX315" i="5"/>
  <c r="BV568" i="5"/>
  <c r="HR315" i="5"/>
  <c r="AU567" i="5"/>
  <c r="GQ314" i="5"/>
  <c r="EB562" i="5"/>
  <c r="JX313" i="5"/>
  <c r="IF314" i="5"/>
  <c r="CJ567" i="5"/>
  <c r="AP569" i="5"/>
  <c r="GL316" i="5"/>
  <c r="HC314" i="5"/>
  <c r="BG567" i="5"/>
  <c r="HL315" i="5"/>
  <c r="BP568" i="5"/>
  <c r="CV568" i="5"/>
  <c r="IR315" i="5"/>
  <c r="AO561" i="5"/>
  <c r="GK312" i="5"/>
  <c r="AT567" i="5"/>
  <c r="GP314" i="5"/>
  <c r="DL561" i="5"/>
  <c r="JH312" i="5"/>
  <c r="BT561" i="5"/>
  <c r="HP312" i="5"/>
  <c r="IT314" i="5"/>
  <c r="CX567" i="5"/>
  <c r="AI562" i="5"/>
  <c r="GE313" i="5"/>
  <c r="AZ561" i="5"/>
  <c r="GV312" i="5"/>
  <c r="CI567" i="5"/>
  <c r="IE314" i="5"/>
  <c r="BW561" i="5"/>
  <c r="HS312" i="5"/>
  <c r="GR313" i="5"/>
  <c r="AV562" i="5"/>
  <c r="AK567" i="5"/>
  <c r="GG314" i="5"/>
  <c r="AE569" i="5"/>
  <c r="GA316" i="5"/>
  <c r="HE314" i="5"/>
  <c r="BI567" i="5"/>
  <c r="BQ569" i="5"/>
  <c r="HM316" i="5"/>
  <c r="DS568" i="5"/>
  <c r="JO315" i="5"/>
  <c r="CC568" i="5"/>
  <c r="HY315" i="5"/>
  <c r="GO316" i="5"/>
  <c r="AS569" i="5"/>
  <c r="GM313" i="5"/>
  <c r="AQ562" i="5"/>
  <c r="DD568" i="5"/>
  <c r="IZ315" i="5"/>
  <c r="JN314" i="5"/>
  <c r="DR567" i="5"/>
  <c r="Q567" i="5"/>
  <c r="FQ314" i="5"/>
  <c r="GL313" i="5"/>
  <c r="AP562" i="5"/>
  <c r="BB567" i="5"/>
  <c r="GX314" i="5"/>
  <c r="KD314" i="5"/>
  <c r="EH567" i="5"/>
  <c r="EF561" i="5"/>
  <c r="KB312" i="5"/>
  <c r="AW568" i="5"/>
  <c r="GS315" i="5"/>
  <c r="BT569" i="5"/>
  <c r="HP316" i="5"/>
  <c r="CW568" i="5"/>
  <c r="IS315" i="5"/>
  <c r="BO569" i="5"/>
  <c r="HK316" i="5"/>
  <c r="BM569" i="5"/>
  <c r="HI316" i="5"/>
  <c r="Y568" i="5"/>
  <c r="FV315" i="5"/>
  <c r="CL568" i="5"/>
  <c r="IH315" i="5"/>
  <c r="CY567" i="5"/>
  <c r="IU314" i="5"/>
  <c r="M561" i="5"/>
  <c r="FM312" i="5"/>
  <c r="EC569" i="5"/>
  <c r="JY316" i="5"/>
  <c r="CK567" i="5"/>
  <c r="IG314" i="5"/>
  <c r="AK568" i="5"/>
  <c r="GG315" i="5"/>
  <c r="KC313" i="5"/>
  <c r="EG562" i="5"/>
  <c r="EE567" i="5"/>
  <c r="KA314" i="5"/>
  <c r="DK569" i="5"/>
  <c r="JG316" i="5"/>
  <c r="AR569" i="5"/>
  <c r="GN316" i="5"/>
  <c r="FX316" i="5"/>
  <c r="AA569" i="5"/>
  <c r="CY562" i="5"/>
  <c r="IU313" i="5"/>
  <c r="JO312" i="5"/>
  <c r="DS561" i="5"/>
  <c r="DN562" i="5"/>
  <c r="JJ313" i="5"/>
  <c r="BY568" i="5"/>
  <c r="HU315" i="5"/>
  <c r="IR312" i="5"/>
  <c r="CV561" i="5"/>
  <c r="FM315" i="5"/>
  <c r="M568" i="5"/>
  <c r="IT313" i="5"/>
  <c r="CX562" i="5"/>
  <c r="HF313" i="5"/>
  <c r="BJ562" i="5"/>
  <c r="CB569" i="5"/>
  <c r="HX316" i="5"/>
  <c r="AR568" i="5"/>
  <c r="GN315" i="5"/>
  <c r="CW569" i="5"/>
  <c r="IS316" i="5"/>
  <c r="IP315" i="5"/>
  <c r="CT568" i="5"/>
  <c r="DX561" i="5"/>
  <c r="JT312" i="5"/>
  <c r="BB562" i="5"/>
  <c r="GX313" i="5"/>
  <c r="BN568" i="5"/>
  <c r="HJ315" i="5"/>
  <c r="IE312" i="5"/>
  <c r="CI561" i="5"/>
  <c r="K569" i="5"/>
  <c r="FK316" i="5"/>
  <c r="H568" i="5"/>
  <c r="FH315" i="5"/>
  <c r="CJ561" i="5"/>
  <c r="IF312" i="5"/>
  <c r="DK562" i="5"/>
  <c r="JG313" i="5"/>
  <c r="GL314" i="5"/>
  <c r="AP567" i="5"/>
  <c r="AA561" i="5"/>
  <c r="FX312" i="5"/>
  <c r="L561" i="5"/>
  <c r="FL312" i="5"/>
  <c r="AE561" i="5"/>
  <c r="GA312" i="5"/>
  <c r="BA568" i="5"/>
  <c r="GW315" i="5"/>
  <c r="DH568" i="5"/>
  <c r="JD315" i="5"/>
  <c r="DI569" i="5"/>
  <c r="JE316" i="5"/>
  <c r="GS316" i="5"/>
  <c r="AW569" i="5"/>
  <c r="JM313" i="5"/>
  <c r="DQ562" i="5"/>
  <c r="CP568" i="5"/>
  <c r="IL315" i="5"/>
  <c r="CU567" i="5"/>
  <c r="IQ314" i="5"/>
  <c r="Z567" i="5"/>
  <c r="FW314" i="5"/>
  <c r="FZ315" i="5"/>
  <c r="AC568" i="5"/>
  <c r="DM568" i="5"/>
  <c r="JI315" i="5"/>
  <c r="DL562" i="5"/>
  <c r="JH313" i="5"/>
  <c r="CH561" i="5"/>
  <c r="ID312" i="5"/>
  <c r="II314" i="5"/>
  <c r="CM567" i="5"/>
  <c r="G569" i="5"/>
  <c r="FG316" i="5"/>
  <c r="JL313" i="5"/>
  <c r="DP562" i="5"/>
  <c r="CF562" i="5"/>
  <c r="IB313" i="5"/>
  <c r="BK567" i="5"/>
  <c r="HG314" i="5"/>
  <c r="FH312" i="5"/>
  <c r="H561" i="5"/>
  <c r="AB569" i="5"/>
  <c r="FY316" i="5"/>
  <c r="CL562" i="5"/>
  <c r="IH313" i="5"/>
  <c r="DE567" i="5"/>
  <c r="JA314" i="5"/>
  <c r="BS562" i="5"/>
  <c r="HO313" i="5"/>
  <c r="DA568" i="5"/>
  <c r="IW315" i="5"/>
  <c r="DM561" i="5"/>
  <c r="JI312" i="5"/>
  <c r="FV316" i="5"/>
  <c r="Y569" i="5"/>
  <c r="I568" i="5"/>
  <c r="FI315" i="5"/>
  <c r="EG568" i="5"/>
  <c r="KC315" i="5"/>
  <c r="JQ315" i="5"/>
  <c r="DU568" i="5"/>
  <c r="JI316" i="5"/>
  <c r="DM569" i="5"/>
  <c r="HX312" i="5"/>
  <c r="CB561" i="5"/>
  <c r="BY567" i="5"/>
  <c r="HU314" i="5"/>
  <c r="DB567" i="5"/>
  <c r="IX314" i="5"/>
  <c r="J562" i="5"/>
  <c r="FJ313" i="5"/>
  <c r="BK561" i="5"/>
  <c r="HG312" i="5"/>
  <c r="IV316" i="5"/>
  <c r="CZ569" i="5"/>
  <c r="BT567" i="5"/>
  <c r="HP314" i="5"/>
  <c r="AA562" i="5"/>
  <c r="FX313" i="5"/>
  <c r="FU315" i="5"/>
  <c r="W568" i="5"/>
  <c r="AC569" i="5"/>
  <c r="FZ316" i="5"/>
  <c r="DE561" i="5"/>
  <c r="JA312" i="5"/>
  <c r="IK313" i="5"/>
  <c r="CO562" i="5"/>
  <c r="HM314" i="5"/>
  <c r="BQ567" i="5"/>
  <c r="FW313" i="5"/>
  <c r="Z562" i="5"/>
  <c r="BD562" i="5"/>
  <c r="GZ313" i="5"/>
  <c r="BC562" i="5"/>
  <c r="GY313" i="5"/>
  <c r="HO316" i="5"/>
  <c r="BS569" i="5"/>
  <c r="HW315" i="5"/>
  <c r="CA568" i="5"/>
  <c r="CH562" i="5"/>
  <c r="ID313" i="5"/>
  <c r="FH316" i="5"/>
  <c r="H569" i="5"/>
  <c r="AZ568" i="5"/>
  <c r="GV315" i="5"/>
  <c r="FT314" i="5"/>
  <c r="U567" i="5"/>
  <c r="BZ568" i="5"/>
  <c r="HV315" i="5"/>
  <c r="CX568" i="5"/>
  <c r="IT315" i="5"/>
  <c r="AX568" i="5"/>
  <c r="GT315" i="5"/>
  <c r="Z569" i="5"/>
  <c r="FW316" i="5"/>
  <c r="AU562" i="5"/>
  <c r="GQ313" i="5"/>
  <c r="AL562" i="5"/>
  <c r="GH313" i="5"/>
  <c r="HF316" i="5"/>
  <c r="BJ569" i="5"/>
  <c r="HZ315" i="5"/>
  <c r="CD568" i="5"/>
  <c r="DM567" i="5"/>
  <c r="JI314" i="5"/>
  <c r="AF561" i="5"/>
  <c r="GB312" i="5"/>
  <c r="BI568" i="5"/>
  <c r="HE315" i="5"/>
  <c r="IY316" i="5"/>
  <c r="DC569" i="5"/>
  <c r="AN569" i="5"/>
  <c r="GJ316" i="5"/>
  <c r="CG568" i="5"/>
  <c r="IC315" i="5"/>
  <c r="HP313" i="5"/>
  <c r="BT562" i="5"/>
  <c r="HW314" i="5"/>
  <c r="CA567" i="5"/>
  <c r="AL569" i="5"/>
  <c r="GH316" i="5"/>
  <c r="KB314" i="5"/>
  <c r="EF567" i="5"/>
  <c r="FM314" i="5"/>
  <c r="M567" i="5"/>
  <c r="BE568" i="5"/>
  <c r="HA315" i="5"/>
  <c r="HD314" i="5"/>
  <c r="BH567" i="5"/>
  <c r="KA312" i="5"/>
  <c r="EE561" i="5"/>
  <c r="KA316" i="5"/>
  <c r="EE569" i="5"/>
  <c r="DP568" i="5"/>
  <c r="JL315" i="5"/>
  <c r="I561" i="5"/>
  <c r="FI312" i="5"/>
  <c r="BX562" i="5"/>
  <c r="HT313" i="5"/>
  <c r="HJ316" i="5"/>
  <c r="BN569" i="5"/>
  <c r="CS561" i="5"/>
  <c r="IO312" i="5"/>
  <c r="CE568" i="5"/>
  <c r="IA315" i="5"/>
  <c r="CV567" i="5"/>
  <c r="IR314" i="5"/>
  <c r="BV561" i="5"/>
  <c r="HR312" i="5"/>
  <c r="JG315" i="5"/>
  <c r="DK568" i="5"/>
  <c r="CP561" i="5"/>
  <c r="IL312" i="5"/>
  <c r="FO316" i="5"/>
  <c r="O569" i="5"/>
  <c r="CH569" i="5"/>
  <c r="ID316" i="5"/>
  <c r="DD562" i="5"/>
  <c r="IZ313" i="5"/>
  <c r="AE567" i="5"/>
  <c r="GA314" i="5"/>
  <c r="JF313" i="5"/>
  <c r="DJ562" i="5"/>
  <c r="CS567" i="5"/>
  <c r="IO314" i="5"/>
  <c r="DZ567" i="5"/>
  <c r="JV314" i="5"/>
  <c r="AT562" i="5"/>
  <c r="GP313" i="5"/>
  <c r="CW567" i="5"/>
  <c r="IS314" i="5"/>
  <c r="IN313" i="5"/>
  <c r="CR562" i="5"/>
  <c r="ED561" i="5"/>
  <c r="JZ312" i="5"/>
  <c r="DT568" i="5"/>
  <c r="JP315" i="5"/>
  <c r="GR314" i="5"/>
  <c r="AV567" i="5"/>
  <c r="AK562" i="5"/>
  <c r="GG313" i="5"/>
  <c r="BL568" i="5"/>
  <c r="HH315" i="5"/>
  <c r="CB562" i="5"/>
  <c r="HX313" i="5"/>
  <c r="GO313" i="5"/>
  <c r="AS562" i="5"/>
  <c r="HG315" i="5"/>
  <c r="BK568" i="5"/>
  <c r="GZ314" i="5"/>
  <c r="BD567" i="5"/>
  <c r="IW312" i="5"/>
  <c r="DA561" i="5"/>
  <c r="KD312" i="5"/>
  <c r="EH561" i="5"/>
  <c r="BL562" i="5"/>
  <c r="HH313" i="5"/>
  <c r="HC315" i="5"/>
  <c r="BG568" i="5"/>
  <c r="JV312" i="5"/>
  <c r="DZ561" i="5"/>
  <c r="GD316" i="5"/>
  <c r="AH569" i="5"/>
  <c r="BP562" i="5"/>
  <c r="HL313" i="5"/>
  <c r="AM569" i="5"/>
  <c r="GI316" i="5"/>
  <c r="HI315" i="5"/>
  <c r="BM568" i="5"/>
  <c r="CN562" i="5"/>
  <c r="IJ313" i="5"/>
  <c r="JT316" i="5"/>
  <c r="DX569" i="5"/>
  <c r="P562" i="5"/>
  <c r="FP313" i="5"/>
  <c r="JS315" i="5"/>
  <c r="DW568" i="5"/>
  <c r="BI562" i="5"/>
  <c r="HE313" i="5"/>
  <c r="AN568" i="5"/>
  <c r="GJ315" i="5"/>
  <c r="HS313" i="5"/>
  <c r="BW562" i="5"/>
  <c r="GF313" i="5"/>
  <c r="AJ562" i="5"/>
  <c r="IP316" i="5"/>
  <c r="CT569" i="5"/>
  <c r="IL316" i="5"/>
  <c r="CP569" i="5"/>
  <c r="CJ562" i="5"/>
  <c r="IF313" i="5"/>
  <c r="HR316" i="5"/>
  <c r="BV569" i="5"/>
  <c r="FW315" i="5"/>
  <c r="Z568" i="5"/>
  <c r="FU312" i="5"/>
  <c r="W561" i="5"/>
  <c r="CY568" i="5"/>
  <c r="IU315" i="5"/>
  <c r="FN316" i="5"/>
  <c r="N569" i="5"/>
  <c r="DN569" i="5"/>
  <c r="JJ316" i="5"/>
  <c r="CJ569" i="5"/>
  <c r="IF316" i="5"/>
  <c r="AM567" i="5"/>
  <c r="GI314" i="5"/>
  <c r="G567" i="5"/>
  <c r="FG314" i="5"/>
  <c r="FQ312" i="5"/>
  <c r="Q561" i="5"/>
  <c r="IO313" i="5"/>
  <c r="CS562" i="5"/>
  <c r="DJ561" i="5"/>
  <c r="JF312" i="5"/>
  <c r="CO561" i="5"/>
  <c r="IK312" i="5"/>
  <c r="EC568" i="5"/>
  <c r="JY315" i="5"/>
  <c r="GM315" i="5"/>
  <c r="AQ568" i="5"/>
  <c r="DD569" i="5"/>
  <c r="IZ316" i="5"/>
  <c r="IF315" i="5"/>
  <c r="CJ568" i="5"/>
  <c r="KA313" i="5"/>
  <c r="EE562" i="5"/>
  <c r="BE567" i="5"/>
  <c r="HA314" i="5"/>
  <c r="BA561" i="5"/>
  <c r="GW312" i="5"/>
  <c r="CA569" i="5"/>
  <c r="HW316" i="5"/>
  <c r="AO567" i="5"/>
  <c r="GK314" i="5"/>
  <c r="FT315" i="5"/>
  <c r="U568" i="5"/>
  <c r="HP315" i="5"/>
  <c r="BT568" i="5"/>
  <c r="AH562" i="5"/>
  <c r="GD313" i="5"/>
  <c r="CP567" i="5"/>
  <c r="IL314" i="5"/>
  <c r="IB314" i="5"/>
  <c r="CF567" i="5"/>
  <c r="CV562" i="5"/>
  <c r="IR313" i="5"/>
  <c r="AN562" i="5"/>
  <c r="GJ313" i="5"/>
  <c r="HB316" i="5"/>
  <c r="BF569" i="5"/>
  <c r="BM562" i="5"/>
  <c r="HI313" i="5"/>
  <c r="AY561" i="5"/>
  <c r="GU312" i="5"/>
  <c r="JG312" i="5"/>
  <c r="DK561" i="5"/>
  <c r="GP312" i="5"/>
  <c r="AT561" i="5"/>
  <c r="EA569" i="5"/>
  <c r="JW316" i="5"/>
  <c r="HV316" i="5"/>
  <c r="BZ569" i="5"/>
  <c r="DE569" i="5"/>
  <c r="JA316" i="5"/>
  <c r="DH562" i="5"/>
  <c r="JD313" i="5"/>
  <c r="HA313" i="5"/>
  <c r="BE562" i="5"/>
  <c r="FY312" i="5"/>
  <c r="AB561" i="5"/>
  <c r="AH561" i="5"/>
  <c r="GD312" i="5"/>
  <c r="IQ312" i="5"/>
  <c r="CU561" i="5"/>
  <c r="DV567" i="5"/>
  <c r="JR314" i="5"/>
  <c r="BH569" i="5"/>
  <c r="HD316" i="5"/>
  <c r="FO312" i="5"/>
  <c r="O561" i="5"/>
  <c r="DN567" i="5"/>
  <c r="JJ314" i="5"/>
  <c r="CY561" i="5"/>
  <c r="IU312" i="5"/>
  <c r="HU313" i="5"/>
  <c r="BY562" i="5"/>
  <c r="GB314" i="5"/>
  <c r="AF567" i="5"/>
  <c r="JI313" i="5"/>
  <c r="DM562" i="5"/>
  <c r="DT569" i="5"/>
  <c r="JP316" i="5"/>
  <c r="BX568" i="5"/>
  <c r="HT315" i="5"/>
  <c r="JM314" i="5"/>
  <c r="DQ567" i="5"/>
  <c r="HL316" i="5"/>
  <c r="BP569" i="5"/>
  <c r="IV314" i="5"/>
  <c r="CZ567" i="5"/>
  <c r="P569" i="5"/>
  <c r="FP316" i="5"/>
  <c r="HT312" i="5"/>
  <c r="BX561" i="5"/>
  <c r="K561" i="5"/>
  <c r="FK312" i="5"/>
  <c r="AK561" i="5"/>
  <c r="GG312" i="5"/>
  <c r="AV568" i="5"/>
  <c r="GR315" i="5"/>
  <c r="FV312" i="5"/>
  <c r="Y561" i="5"/>
  <c r="CX569" i="5"/>
  <c r="IT316" i="5"/>
  <c r="T568" i="5"/>
  <c r="FS315" i="5"/>
  <c r="DF568" i="5"/>
  <c r="JB315" i="5"/>
  <c r="CQ568" i="5"/>
  <c r="IM315" i="5"/>
  <c r="FR316" i="5"/>
  <c r="S569" i="5"/>
  <c r="DJ568" i="5"/>
  <c r="JF315" i="5"/>
  <c r="AX562" i="5"/>
  <c r="GT313" i="5"/>
  <c r="JQ313" i="5"/>
  <c r="DU562" i="5"/>
  <c r="JF316" i="5"/>
  <c r="DJ569" i="5"/>
  <c r="GP316" i="5"/>
  <c r="AT569" i="5"/>
  <c r="DX568" i="5"/>
  <c r="JT315" i="5"/>
  <c r="JC315" i="5"/>
  <c r="DG568" i="5"/>
  <c r="CZ562" i="5"/>
  <c r="IV313" i="5"/>
  <c r="GQ315" i="5"/>
  <c r="AU568" i="5"/>
  <c r="JR312" i="5"/>
  <c r="DV561" i="5"/>
  <c r="FN312" i="5"/>
  <c r="N561" i="5"/>
  <c r="CI568" i="5"/>
  <c r="IE315" i="5"/>
  <c r="JV316" i="5"/>
  <c r="DZ569" i="5"/>
  <c r="IZ314" i="5"/>
  <c r="DD567" i="5"/>
  <c r="JD314" i="5"/>
  <c r="DH567" i="5"/>
  <c r="FP312" i="5"/>
  <c r="P561" i="5"/>
  <c r="CG562" i="5"/>
  <c r="IC313" i="5"/>
  <c r="IY315" i="5"/>
  <c r="DC568" i="5"/>
  <c r="KD316" i="5"/>
  <c r="EH569" i="5"/>
  <c r="EE568" i="5"/>
  <c r="KA315" i="5"/>
  <c r="II315" i="5"/>
  <c r="CM568" i="5"/>
  <c r="H562" i="5"/>
  <c r="FH313" i="5"/>
  <c r="GY315" i="5"/>
  <c r="BC568" i="5"/>
  <c r="J230" i="18" l="1"/>
  <c r="J190" i="18"/>
  <c r="J200" i="18"/>
  <c r="B126" i="25"/>
  <c r="B77" i="25"/>
  <c r="M261" i="16"/>
  <c r="DW261" i="16" s="1"/>
  <c r="D260" i="18" s="1"/>
  <c r="DL251" i="16"/>
  <c r="L251" i="16" s="1"/>
  <c r="DW251" i="16" s="1"/>
  <c r="D250" i="18" s="1"/>
  <c r="BB335" i="16"/>
  <c r="BA335" i="16" s="1"/>
  <c r="BB205" i="16"/>
  <c r="BA205" i="16" s="1"/>
  <c r="BA305" i="16"/>
  <c r="BA275" i="16"/>
  <c r="BB277" i="16"/>
  <c r="BA277" i="16" s="1"/>
  <c r="BB206" i="16"/>
  <c r="BA206" i="16" s="1"/>
  <c r="BA318" i="16"/>
  <c r="BB249" i="16"/>
  <c r="BA249" i="16" s="1"/>
  <c r="BA195" i="16"/>
  <c r="BB196" i="16"/>
  <c r="BA196" i="16" s="1"/>
  <c r="BQ321" i="16"/>
  <c r="T321" i="16" s="1"/>
  <c r="DY321" i="16" s="1"/>
  <c r="F320" i="18" s="1"/>
  <c r="BJ221" i="16"/>
  <c r="BI221" i="16" s="1"/>
  <c r="B286" i="16"/>
  <c r="C284" i="16"/>
  <c r="A284" i="18" s="1"/>
  <c r="H284" i="18" s="1"/>
  <c r="I284" i="18" s="1"/>
  <c r="M321" i="16"/>
  <c r="DL321" i="16"/>
  <c r="L321" i="16" s="1"/>
  <c r="BQ221" i="16"/>
  <c r="T221" i="16" s="1"/>
  <c r="DY221" i="16" s="1"/>
  <c r="F220" i="18" s="1"/>
  <c r="J220" i="18" s="1"/>
  <c r="DW271" i="16"/>
  <c r="D270" i="18" s="1"/>
  <c r="J270" i="18" s="1"/>
  <c r="BB341" i="16"/>
  <c r="BA341" i="16" s="1"/>
  <c r="BI321" i="16"/>
  <c r="DE321" i="16"/>
  <c r="DD321" i="16" s="1"/>
  <c r="BK261" i="16"/>
  <c r="BJ261" i="16" s="1"/>
  <c r="CW241" i="16"/>
  <c r="CV241" i="16" s="1"/>
  <c r="DB301" i="16"/>
  <c r="DA301" i="16" s="1"/>
  <c r="BB83" i="16"/>
  <c r="BA83" i="16" s="1"/>
  <c r="BD261" i="16"/>
  <c r="BC261" i="16" s="1"/>
  <c r="BB261" i="16" s="1"/>
  <c r="BA261" i="16" s="1"/>
  <c r="BJ251" i="16"/>
  <c r="BI251" i="16" s="1"/>
  <c r="DC251" i="16"/>
  <c r="DB251" i="16" s="1"/>
  <c r="CA251" i="16"/>
  <c r="AF321" i="16"/>
  <c r="BH321" i="16"/>
  <c r="BG321" i="16" s="1"/>
  <c r="BF321" i="16" s="1"/>
  <c r="BD301" i="16"/>
  <c r="BC301" i="16" s="1"/>
  <c r="M331" i="16"/>
  <c r="DL331" i="16"/>
  <c r="L331" i="16" s="1"/>
  <c r="DD251" i="16"/>
  <c r="DW241" i="16"/>
  <c r="D240" i="18" s="1"/>
  <c r="DA281" i="16"/>
  <c r="CZ281" i="16" s="1"/>
  <c r="U251" i="16"/>
  <c r="BQ251" i="16"/>
  <c r="T251" i="16" s="1"/>
  <c r="CY321" i="16"/>
  <c r="CX321" i="16" s="1"/>
  <c r="BE311" i="16"/>
  <c r="BD331" i="16"/>
  <c r="BC331" i="16" s="1"/>
  <c r="BF301" i="16"/>
  <c r="BE301" i="16" s="1"/>
  <c r="CY281" i="16"/>
  <c r="CX281" i="16" s="1"/>
  <c r="BH261" i="16"/>
  <c r="BG261" i="16" s="1"/>
  <c r="U261" i="16"/>
  <c r="BQ261" i="16"/>
  <c r="T261" i="16" s="1"/>
  <c r="CY301" i="16"/>
  <c r="CX301" i="16" s="1"/>
  <c r="CW301" i="16" s="1"/>
  <c r="BE331" i="16"/>
  <c r="BD311" i="16"/>
  <c r="BC311" i="16" s="1"/>
  <c r="BB311" i="16" s="1"/>
  <c r="DX241" i="16"/>
  <c r="E240" i="18" s="1"/>
  <c r="CZ231" i="16"/>
  <c r="DY281" i="16"/>
  <c r="F280" i="18" s="1"/>
  <c r="J280" i="18" s="1"/>
  <c r="AF251" i="16"/>
  <c r="BH251" i="16"/>
  <c r="BG251" i="16" s="1"/>
  <c r="BA241" i="16"/>
  <c r="CY261" i="16"/>
  <c r="CX261" i="16" s="1"/>
  <c r="DA321" i="16"/>
  <c r="CZ321" i="16" s="1"/>
  <c r="BD221" i="16"/>
  <c r="BC221" i="16" s="1"/>
  <c r="BB221" i="16" s="1"/>
  <c r="GY325" i="5"/>
  <c r="BC578" i="5"/>
  <c r="EH579" i="5"/>
  <c r="KD326" i="5"/>
  <c r="JV326" i="5"/>
  <c r="DZ579" i="5"/>
  <c r="JG322" i="5"/>
  <c r="DK571" i="5"/>
  <c r="FT325" i="5"/>
  <c r="U578" i="5"/>
  <c r="CS572" i="5"/>
  <c r="IO323" i="5"/>
  <c r="N579" i="5"/>
  <c r="FN326" i="5"/>
  <c r="DX579" i="5"/>
  <c r="JT326" i="5"/>
  <c r="DZ571" i="5"/>
  <c r="JV322" i="5"/>
  <c r="BH577" i="5"/>
  <c r="HD324" i="5"/>
  <c r="BT572" i="5"/>
  <c r="HP323" i="5"/>
  <c r="DU578" i="5"/>
  <c r="JQ325" i="5"/>
  <c r="GS326" i="5"/>
  <c r="AW579" i="5"/>
  <c r="AA579" i="5"/>
  <c r="FX326" i="5"/>
  <c r="DR577" i="5"/>
  <c r="JN324" i="5"/>
  <c r="AV572" i="5"/>
  <c r="GR323" i="5"/>
  <c r="CT577" i="5"/>
  <c r="IP324" i="5"/>
  <c r="II323" i="5"/>
  <c r="CM572" i="5"/>
  <c r="BG572" i="5"/>
  <c r="HC323" i="5"/>
  <c r="IR326" i="5"/>
  <c r="CV579" i="5"/>
  <c r="CK572" i="5"/>
  <c r="IG323" i="5"/>
  <c r="FH324" i="5"/>
  <c r="H577" i="5"/>
  <c r="L578" i="5"/>
  <c r="FL325" i="5"/>
  <c r="KB326" i="5"/>
  <c r="EF579" i="5"/>
  <c r="BF577" i="5"/>
  <c r="HB324" i="5"/>
  <c r="CD572" i="5"/>
  <c r="HZ323" i="5"/>
  <c r="BZ571" i="5"/>
  <c r="HV322" i="5"/>
  <c r="DI572" i="5"/>
  <c r="JE323" i="5"/>
  <c r="DO578" i="5"/>
  <c r="JK325" i="5"/>
  <c r="GB326" i="5"/>
  <c r="AF579" i="5"/>
  <c r="AC571" i="5"/>
  <c r="FZ322" i="5"/>
  <c r="AR571" i="5"/>
  <c r="GN322" i="5"/>
  <c r="FR322" i="5"/>
  <c r="S571" i="5"/>
  <c r="HW323" i="5"/>
  <c r="CA572" i="5"/>
  <c r="L572" i="5"/>
  <c r="FL323" i="5"/>
  <c r="DB579" i="5"/>
  <c r="IX326" i="5"/>
  <c r="GJ322" i="5"/>
  <c r="AN571" i="5"/>
  <c r="AS577" i="5"/>
  <c r="GO324" i="5"/>
  <c r="DS579" i="5"/>
  <c r="JO326" i="5"/>
  <c r="CQ578" i="5"/>
  <c r="IM325" i="5"/>
  <c r="AK571" i="5"/>
  <c r="GG322" i="5"/>
  <c r="IU322" i="5"/>
  <c r="CY571" i="5"/>
  <c r="JR324" i="5"/>
  <c r="DV577" i="5"/>
  <c r="AH571" i="5"/>
  <c r="GD322" i="5"/>
  <c r="JA326" i="5"/>
  <c r="DE579" i="5"/>
  <c r="JW326" i="5"/>
  <c r="EA579" i="5"/>
  <c r="BM572" i="5"/>
  <c r="HI323" i="5"/>
  <c r="GJ323" i="5"/>
  <c r="AN572" i="5"/>
  <c r="AH572" i="5"/>
  <c r="GD323" i="5"/>
  <c r="CA579" i="5"/>
  <c r="HW326" i="5"/>
  <c r="BE577" i="5"/>
  <c r="HA324" i="5"/>
  <c r="IK322" i="5"/>
  <c r="CO571" i="5"/>
  <c r="FG324" i="5"/>
  <c r="G577" i="5"/>
  <c r="CJ579" i="5"/>
  <c r="IF326" i="5"/>
  <c r="AN578" i="5"/>
  <c r="GJ325" i="5"/>
  <c r="HL323" i="5"/>
  <c r="BP572" i="5"/>
  <c r="HH323" i="5"/>
  <c r="BL572" i="5"/>
  <c r="HX323" i="5"/>
  <c r="CB572" i="5"/>
  <c r="AK572" i="5"/>
  <c r="GG323" i="5"/>
  <c r="JP325" i="5"/>
  <c r="DT578" i="5"/>
  <c r="AT572" i="5"/>
  <c r="GP323" i="5"/>
  <c r="IO324" i="5"/>
  <c r="CS577" i="5"/>
  <c r="GA324" i="5"/>
  <c r="AE577" i="5"/>
  <c r="ID326" i="5"/>
  <c r="CH579" i="5"/>
  <c r="CP571" i="5"/>
  <c r="IL322" i="5"/>
  <c r="HR322" i="5"/>
  <c r="BV571" i="5"/>
  <c r="CE578" i="5"/>
  <c r="IA325" i="5"/>
  <c r="FI322" i="5"/>
  <c r="I571" i="5"/>
  <c r="GH326" i="5"/>
  <c r="AL579" i="5"/>
  <c r="GJ326" i="5"/>
  <c r="AN579" i="5"/>
  <c r="BI578" i="5"/>
  <c r="HE325" i="5"/>
  <c r="JI324" i="5"/>
  <c r="DM577" i="5"/>
  <c r="GQ323" i="5"/>
  <c r="AU572" i="5"/>
  <c r="GT325" i="5"/>
  <c r="AX578" i="5"/>
  <c r="HV325" i="5"/>
  <c r="BZ578" i="5"/>
  <c r="GV325" i="5"/>
  <c r="AZ578" i="5"/>
  <c r="CH572" i="5"/>
  <c r="ID323" i="5"/>
  <c r="GZ323" i="5"/>
  <c r="BD572" i="5"/>
  <c r="JA322" i="5"/>
  <c r="DE571" i="5"/>
  <c r="BT577" i="5"/>
  <c r="HP324" i="5"/>
  <c r="HG322" i="5"/>
  <c r="BK571" i="5"/>
  <c r="DB577" i="5"/>
  <c r="IX324" i="5"/>
  <c r="I578" i="5"/>
  <c r="FI325" i="5"/>
  <c r="JI322" i="5"/>
  <c r="DM571" i="5"/>
  <c r="HO323" i="5"/>
  <c r="BS572" i="5"/>
  <c r="IH323" i="5"/>
  <c r="CL572" i="5"/>
  <c r="CF572" i="5"/>
  <c r="IB323" i="5"/>
  <c r="FG326" i="5"/>
  <c r="G579" i="5"/>
  <c r="ID322" i="5"/>
  <c r="CH571" i="5"/>
  <c r="JI325" i="5"/>
  <c r="DM578" i="5"/>
  <c r="FW324" i="5"/>
  <c r="Z577" i="5"/>
  <c r="CP578" i="5"/>
  <c r="IL325" i="5"/>
  <c r="JD325" i="5"/>
  <c r="DH578" i="5"/>
  <c r="GA322" i="5"/>
  <c r="AE571" i="5"/>
  <c r="AA571" i="5"/>
  <c r="FX322" i="5"/>
  <c r="DK572" i="5"/>
  <c r="JG323" i="5"/>
  <c r="H578" i="5"/>
  <c r="FH325" i="5"/>
  <c r="GX323" i="5"/>
  <c r="BB572" i="5"/>
  <c r="AR578" i="5"/>
  <c r="GN325" i="5"/>
  <c r="BY578" i="5"/>
  <c r="HU325" i="5"/>
  <c r="DK579" i="5"/>
  <c r="JG326" i="5"/>
  <c r="CK577" i="5"/>
  <c r="IG324" i="5"/>
  <c r="FM322" i="5"/>
  <c r="M571" i="5"/>
  <c r="IH325" i="5"/>
  <c r="CL578" i="5"/>
  <c r="BM579" i="5"/>
  <c r="HI326" i="5"/>
  <c r="IS325" i="5"/>
  <c r="CW578" i="5"/>
  <c r="GS325" i="5"/>
  <c r="AW578" i="5"/>
  <c r="HY325" i="5"/>
  <c r="CC578" i="5"/>
  <c r="HM326" i="5"/>
  <c r="BQ579" i="5"/>
  <c r="AE579" i="5"/>
  <c r="GA326" i="5"/>
  <c r="IE324" i="5"/>
  <c r="CI577" i="5"/>
  <c r="GE323" i="5"/>
  <c r="AI572" i="5"/>
  <c r="BT571" i="5"/>
  <c r="HP322" i="5"/>
  <c r="GP324" i="5"/>
  <c r="AT577" i="5"/>
  <c r="CV578" i="5"/>
  <c r="IR325" i="5"/>
  <c r="GQ324" i="5"/>
  <c r="AU577" i="5"/>
  <c r="IX325" i="5"/>
  <c r="DB578" i="5"/>
  <c r="CN571" i="5"/>
  <c r="IJ322" i="5"/>
  <c r="HM325" i="5"/>
  <c r="BQ578" i="5"/>
  <c r="HW322" i="5"/>
  <c r="CA571" i="5"/>
  <c r="IC324" i="5"/>
  <c r="CG577" i="5"/>
  <c r="GK325" i="5"/>
  <c r="AO578" i="5"/>
  <c r="CQ579" i="5"/>
  <c r="IM326" i="5"/>
  <c r="CU579" i="5"/>
  <c r="IQ326" i="5"/>
  <c r="FS324" i="5"/>
  <c r="T577" i="5"/>
  <c r="JS324" i="5"/>
  <c r="DW577" i="5"/>
  <c r="EA577" i="5"/>
  <c r="JW324" i="5"/>
  <c r="DC577" i="5"/>
  <c r="IY324" i="5"/>
  <c r="JT323" i="5"/>
  <c r="DX572" i="5"/>
  <c r="GW326" i="5"/>
  <c r="BA579" i="5"/>
  <c r="IJ325" i="5"/>
  <c r="CN578" i="5"/>
  <c r="AE572" i="5"/>
  <c r="GA323" i="5"/>
  <c r="FK323" i="5"/>
  <c r="K572" i="5"/>
  <c r="JR325" i="5"/>
  <c r="DV578" i="5"/>
  <c r="FQ326" i="5"/>
  <c r="Q579" i="5"/>
  <c r="AC572" i="5"/>
  <c r="FZ323" i="5"/>
  <c r="CR579" i="5"/>
  <c r="IN326" i="5"/>
  <c r="JM325" i="5"/>
  <c r="DQ578" i="5"/>
  <c r="GM322" i="5"/>
  <c r="AQ571" i="5"/>
  <c r="ID325" i="5"/>
  <c r="CH578" i="5"/>
  <c r="AT578" i="5"/>
  <c r="GP325" i="5"/>
  <c r="AB578" i="5"/>
  <c r="FY325" i="5"/>
  <c r="AB577" i="5"/>
  <c r="FY324" i="5"/>
  <c r="JY323" i="5"/>
  <c r="EC572" i="5"/>
  <c r="JK326" i="5"/>
  <c r="DO579" i="5"/>
  <c r="AR577" i="5"/>
  <c r="GN324" i="5"/>
  <c r="KC322" i="5"/>
  <c r="EG571" i="5"/>
  <c r="AI577" i="5"/>
  <c r="GE324" i="5"/>
  <c r="GH322" i="5"/>
  <c r="AL571" i="5"/>
  <c r="JJ325" i="5"/>
  <c r="DN578" i="5"/>
  <c r="IU326" i="5"/>
  <c r="CY579" i="5"/>
  <c r="GS322" i="5"/>
  <c r="AW571" i="5"/>
  <c r="DW572" i="5"/>
  <c r="JS323" i="5"/>
  <c r="JZ325" i="5"/>
  <c r="ED578" i="5"/>
  <c r="FU326" i="5"/>
  <c r="W579" i="5"/>
  <c r="HG323" i="5"/>
  <c r="BK572" i="5"/>
  <c r="IO325" i="5"/>
  <c r="CS578" i="5"/>
  <c r="JC323" i="5"/>
  <c r="DG572" i="5"/>
  <c r="DO577" i="5"/>
  <c r="JK324" i="5"/>
  <c r="HI322" i="5"/>
  <c r="BM571" i="5"/>
  <c r="CO578" i="5"/>
  <c r="IK325" i="5"/>
  <c r="DF572" i="5"/>
  <c r="JB323" i="5"/>
  <c r="JX324" i="5"/>
  <c r="EB577" i="5"/>
  <c r="CQ577" i="5"/>
  <c r="IM324" i="5"/>
  <c r="GB325" i="5"/>
  <c r="AF578" i="5"/>
  <c r="AY572" i="5"/>
  <c r="GU323" i="5"/>
  <c r="JP323" i="5"/>
  <c r="DT572" i="5"/>
  <c r="DT571" i="5"/>
  <c r="JP322" i="5"/>
  <c r="GW324" i="5"/>
  <c r="BA577" i="5"/>
  <c r="IM323" i="5"/>
  <c r="CQ572" i="5"/>
  <c r="GL325" i="5"/>
  <c r="AP578" i="5"/>
  <c r="L577" i="5"/>
  <c r="FL324" i="5"/>
  <c r="JC324" i="5"/>
  <c r="DG577" i="5"/>
  <c r="BU577" i="5"/>
  <c r="HQ324" i="5"/>
  <c r="DV579" i="5"/>
  <c r="JR326" i="5"/>
  <c r="FT323" i="5"/>
  <c r="U572" i="5"/>
  <c r="CL579" i="5"/>
  <c r="IH326" i="5"/>
  <c r="AG571" i="5"/>
  <c r="GC322" i="5"/>
  <c r="BO578" i="5"/>
  <c r="HK325" i="5"/>
  <c r="HN325" i="5"/>
  <c r="BR578" i="5"/>
  <c r="DZ572" i="5"/>
  <c r="JV323" i="5"/>
  <c r="W577" i="5"/>
  <c r="FU324" i="5"/>
  <c r="BU579" i="5"/>
  <c r="HQ326" i="5"/>
  <c r="BA572" i="5"/>
  <c r="GW323" i="5"/>
  <c r="JR323" i="5"/>
  <c r="DV572" i="5"/>
  <c r="JX326" i="5"/>
  <c r="EB579" i="5"/>
  <c r="JU323" i="5"/>
  <c r="DY572" i="5"/>
  <c r="DN571" i="5"/>
  <c r="JJ322" i="5"/>
  <c r="CD577" i="5"/>
  <c r="HZ324" i="5"/>
  <c r="I577" i="5"/>
  <c r="FI324" i="5"/>
  <c r="BJ571" i="5"/>
  <c r="HF322" i="5"/>
  <c r="ED572" i="5"/>
  <c r="JZ323" i="5"/>
  <c r="JE325" i="5"/>
  <c r="DI578" i="5"/>
  <c r="BY571" i="5"/>
  <c r="HU322" i="5"/>
  <c r="CB578" i="5"/>
  <c r="HX325" i="5"/>
  <c r="FK324" i="5"/>
  <c r="K577" i="5"/>
  <c r="KC324" i="5"/>
  <c r="EG577" i="5"/>
  <c r="BB579" i="5"/>
  <c r="GX326" i="5"/>
  <c r="BB571" i="5"/>
  <c r="GX322" i="5"/>
  <c r="I572" i="5"/>
  <c r="FI323" i="5"/>
  <c r="II322" i="5"/>
  <c r="CM571" i="5"/>
  <c r="HE322" i="5"/>
  <c r="BI571" i="5"/>
  <c r="IB326" i="5"/>
  <c r="CF579" i="5"/>
  <c r="CX571" i="5"/>
  <c r="IT322" i="5"/>
  <c r="HE326" i="5"/>
  <c r="BI579" i="5"/>
  <c r="HF325" i="5"/>
  <c r="BJ578" i="5"/>
  <c r="DW571" i="5"/>
  <c r="JS322" i="5"/>
  <c r="BF572" i="5"/>
  <c r="HB323" i="5"/>
  <c r="IC326" i="5"/>
  <c r="CG579" i="5"/>
  <c r="FN325" i="5"/>
  <c r="N578" i="5"/>
  <c r="GR326" i="5"/>
  <c r="AV579" i="5"/>
  <c r="S577" i="5"/>
  <c r="FR324" i="5"/>
  <c r="HC322" i="5"/>
  <c r="BG571" i="5"/>
  <c r="DL578" i="5"/>
  <c r="JH325" i="5"/>
  <c r="L579" i="5"/>
  <c r="FL326" i="5"/>
  <c r="CQ571" i="5"/>
  <c r="IM322" i="5"/>
  <c r="II326" i="5"/>
  <c r="CM579" i="5"/>
  <c r="AM572" i="5"/>
  <c r="GI323" i="5"/>
  <c r="GY326" i="5"/>
  <c r="BC579" i="5"/>
  <c r="DX577" i="5"/>
  <c r="JT324" i="5"/>
  <c r="JO324" i="5"/>
  <c r="DS577" i="5"/>
  <c r="JU326" i="5"/>
  <c r="DY579" i="5"/>
  <c r="AH577" i="5"/>
  <c r="GD324" i="5"/>
  <c r="Y577" i="5"/>
  <c r="FV324" i="5"/>
  <c r="JQ324" i="5"/>
  <c r="DU577" i="5"/>
  <c r="GX325" i="5"/>
  <c r="BB578" i="5"/>
  <c r="BH571" i="5"/>
  <c r="HD322" i="5"/>
  <c r="FJ325" i="5"/>
  <c r="J578" i="5"/>
  <c r="Q578" i="5"/>
  <c r="FQ325" i="5"/>
  <c r="HV324" i="5"/>
  <c r="BZ577" i="5"/>
  <c r="EB571" i="5"/>
  <c r="JX322" i="5"/>
  <c r="CM578" i="5"/>
  <c r="II325" i="5"/>
  <c r="DH577" i="5"/>
  <c r="JD324" i="5"/>
  <c r="AU578" i="5"/>
  <c r="GQ325" i="5"/>
  <c r="JC325" i="5"/>
  <c r="DG578" i="5"/>
  <c r="DU572" i="5"/>
  <c r="JQ323" i="5"/>
  <c r="Y571" i="5"/>
  <c r="FV322" i="5"/>
  <c r="BX571" i="5"/>
  <c r="HT322" i="5"/>
  <c r="JM324" i="5"/>
  <c r="DQ577" i="5"/>
  <c r="AF577" i="5"/>
  <c r="GB324" i="5"/>
  <c r="FO322" i="5"/>
  <c r="O571" i="5"/>
  <c r="CF577" i="5"/>
  <c r="IB324" i="5"/>
  <c r="GM325" i="5"/>
  <c r="AQ578" i="5"/>
  <c r="FU322" i="5"/>
  <c r="W571" i="5"/>
  <c r="CP579" i="5"/>
  <c r="IL326" i="5"/>
  <c r="JS325" i="5"/>
  <c r="DW578" i="5"/>
  <c r="HI325" i="5"/>
  <c r="BM578" i="5"/>
  <c r="IW322" i="5"/>
  <c r="DA571" i="5"/>
  <c r="HG325" i="5"/>
  <c r="BK578" i="5"/>
  <c r="IN323" i="5"/>
  <c r="CR572" i="5"/>
  <c r="BN579" i="5"/>
  <c r="HJ326" i="5"/>
  <c r="BS579" i="5"/>
  <c r="HO326" i="5"/>
  <c r="BQ577" i="5"/>
  <c r="HM324" i="5"/>
  <c r="H571" i="5"/>
  <c r="FH322" i="5"/>
  <c r="M578" i="5"/>
  <c r="FM325" i="5"/>
  <c r="JO322" i="5"/>
  <c r="DS571" i="5"/>
  <c r="KD324" i="5"/>
  <c r="EH577" i="5"/>
  <c r="GM323" i="5"/>
  <c r="AQ572" i="5"/>
  <c r="CJ577" i="5"/>
  <c r="IF324" i="5"/>
  <c r="AX577" i="5"/>
  <c r="GT324" i="5"/>
  <c r="DU579" i="5"/>
  <c r="JQ326" i="5"/>
  <c r="EF578" i="5"/>
  <c r="KB325" i="5"/>
  <c r="GF326" i="5"/>
  <c r="AJ579" i="5"/>
  <c r="M572" i="5"/>
  <c r="FM323" i="5"/>
  <c r="DG579" i="5"/>
  <c r="JC326" i="5"/>
  <c r="BU572" i="5"/>
  <c r="HQ323" i="5"/>
  <c r="EA578" i="5"/>
  <c r="JW325" i="5"/>
  <c r="K578" i="5"/>
  <c r="FK325" i="5"/>
  <c r="O578" i="5"/>
  <c r="FO325" i="5"/>
  <c r="O577" i="5"/>
  <c r="FO324" i="5"/>
  <c r="AW572" i="5"/>
  <c r="GS323" i="5"/>
  <c r="DP571" i="5"/>
  <c r="JL322" i="5"/>
  <c r="BL577" i="5"/>
  <c r="HH324" i="5"/>
  <c r="IY325" i="5"/>
  <c r="DC578" i="5"/>
  <c r="IZ324" i="5"/>
  <c r="DD577" i="5"/>
  <c r="S579" i="5"/>
  <c r="FR326" i="5"/>
  <c r="BY572" i="5"/>
  <c r="HU323" i="5"/>
  <c r="IQ322" i="5"/>
  <c r="CU571" i="5"/>
  <c r="FY322" i="5"/>
  <c r="AB571" i="5"/>
  <c r="BZ579" i="5"/>
  <c r="HV326" i="5"/>
  <c r="GP322" i="5"/>
  <c r="AT571" i="5"/>
  <c r="BF579" i="5"/>
  <c r="HB326" i="5"/>
  <c r="BT578" i="5"/>
  <c r="HP325" i="5"/>
  <c r="EE572" i="5"/>
  <c r="KA323" i="5"/>
  <c r="FQ322" i="5"/>
  <c r="Q571" i="5"/>
  <c r="Z578" i="5"/>
  <c r="FW325" i="5"/>
  <c r="IP326" i="5"/>
  <c r="CT579" i="5"/>
  <c r="BW572" i="5"/>
  <c r="HS323" i="5"/>
  <c r="AH579" i="5"/>
  <c r="GD326" i="5"/>
  <c r="BG578" i="5"/>
  <c r="HC325" i="5"/>
  <c r="EH571" i="5"/>
  <c r="KD322" i="5"/>
  <c r="BD577" i="5"/>
  <c r="GZ324" i="5"/>
  <c r="AS572" i="5"/>
  <c r="GO323" i="5"/>
  <c r="AV577" i="5"/>
  <c r="GR324" i="5"/>
  <c r="JF323" i="5"/>
  <c r="DJ572" i="5"/>
  <c r="O579" i="5"/>
  <c r="FO326" i="5"/>
  <c r="DK578" i="5"/>
  <c r="JG325" i="5"/>
  <c r="EE571" i="5"/>
  <c r="KA322" i="5"/>
  <c r="EF577" i="5"/>
  <c r="KB324" i="5"/>
  <c r="CA577" i="5"/>
  <c r="HW324" i="5"/>
  <c r="DC579" i="5"/>
  <c r="IY326" i="5"/>
  <c r="HZ325" i="5"/>
  <c r="CD578" i="5"/>
  <c r="U577" i="5"/>
  <c r="FT324" i="5"/>
  <c r="H579" i="5"/>
  <c r="FH326" i="5"/>
  <c r="CA578" i="5"/>
  <c r="HW325" i="5"/>
  <c r="Z572" i="5"/>
  <c r="FW323" i="5"/>
  <c r="CO572" i="5"/>
  <c r="IK323" i="5"/>
  <c r="CZ579" i="5"/>
  <c r="IV326" i="5"/>
  <c r="DM579" i="5"/>
  <c r="JI326" i="5"/>
  <c r="FV326" i="5"/>
  <c r="Y579" i="5"/>
  <c r="JL323" i="5"/>
  <c r="DP572" i="5"/>
  <c r="II324" i="5"/>
  <c r="CM577" i="5"/>
  <c r="FZ325" i="5"/>
  <c r="AC578" i="5"/>
  <c r="JM323" i="5"/>
  <c r="DQ572" i="5"/>
  <c r="AP577" i="5"/>
  <c r="GL324" i="5"/>
  <c r="IT323" i="5"/>
  <c r="CX572" i="5"/>
  <c r="CV571" i="5"/>
  <c r="IR322" i="5"/>
  <c r="AS579" i="5"/>
  <c r="GO326" i="5"/>
  <c r="BI577" i="5"/>
  <c r="HE324" i="5"/>
  <c r="CX577" i="5"/>
  <c r="IT324" i="5"/>
  <c r="BP578" i="5"/>
  <c r="HL325" i="5"/>
  <c r="GA325" i="5"/>
  <c r="AE578" i="5"/>
  <c r="IX322" i="5"/>
  <c r="DB571" i="5"/>
  <c r="AG577" i="5"/>
  <c r="GC324" i="5"/>
  <c r="BR572" i="5"/>
  <c r="HN323" i="5"/>
  <c r="KB323" i="5"/>
  <c r="EF572" i="5"/>
  <c r="IN322" i="5"/>
  <c r="CR571" i="5"/>
  <c r="AW577" i="5"/>
  <c r="GS324" i="5"/>
  <c r="GC326" i="5"/>
  <c r="AG579" i="5"/>
  <c r="HY323" i="5"/>
  <c r="CC572" i="5"/>
  <c r="CL571" i="5"/>
  <c r="IH322" i="5"/>
  <c r="W572" i="5"/>
  <c r="FU323" i="5"/>
  <c r="CR578" i="5"/>
  <c r="IN325" i="5"/>
  <c r="CC577" i="5"/>
  <c r="HY324" i="5"/>
  <c r="JE322" i="5"/>
  <c r="DI571" i="5"/>
  <c r="IE323" i="5"/>
  <c r="CI572" i="5"/>
  <c r="DB572" i="5"/>
  <c r="IX323" i="5"/>
  <c r="GH325" i="5"/>
  <c r="AL578" i="5"/>
  <c r="HS324" i="5"/>
  <c r="BW577" i="5"/>
  <c r="JM326" i="5"/>
  <c r="DQ579" i="5"/>
  <c r="BN577" i="5"/>
  <c r="HJ324" i="5"/>
  <c r="CT571" i="5"/>
  <c r="IP322" i="5"/>
  <c r="JP324" i="5"/>
  <c r="DT577" i="5"/>
  <c r="IH324" i="5"/>
  <c r="CL577" i="5"/>
  <c r="HB322" i="5"/>
  <c r="BF571" i="5"/>
  <c r="DA572" i="5"/>
  <c r="IW323" i="5"/>
  <c r="AX579" i="5"/>
  <c r="GT326" i="5"/>
  <c r="BD578" i="5"/>
  <c r="GZ325" i="5"/>
  <c r="CN577" i="5"/>
  <c r="IJ324" i="5"/>
  <c r="JE324" i="5"/>
  <c r="DI577" i="5"/>
  <c r="CD579" i="5"/>
  <c r="HZ326" i="5"/>
  <c r="CR577" i="5"/>
  <c r="IN324" i="5"/>
  <c r="CI579" i="5"/>
  <c r="IE326" i="5"/>
  <c r="GH324" i="5"/>
  <c r="AL577" i="5"/>
  <c r="IV322" i="5"/>
  <c r="CZ571" i="5"/>
  <c r="DF571" i="5"/>
  <c r="JB322" i="5"/>
  <c r="FJ322" i="5"/>
  <c r="J571" i="5"/>
  <c r="AX571" i="5"/>
  <c r="GT322" i="5"/>
  <c r="AJ577" i="5"/>
  <c r="GF324" i="5"/>
  <c r="CU578" i="5"/>
  <c r="IQ325" i="5"/>
  <c r="JW322" i="5"/>
  <c r="EA571" i="5"/>
  <c r="JN322" i="5"/>
  <c r="DR571" i="5"/>
  <c r="CK579" i="5"/>
  <c r="IG326" i="5"/>
  <c r="DD571" i="5"/>
  <c r="IZ322" i="5"/>
  <c r="DE572" i="5"/>
  <c r="JA323" i="5"/>
  <c r="IY323" i="5"/>
  <c r="DC572" i="5"/>
  <c r="IJ326" i="5"/>
  <c r="CN579" i="5"/>
  <c r="JZ324" i="5"/>
  <c r="ED577" i="5"/>
  <c r="BH578" i="5"/>
  <c r="HD325" i="5"/>
  <c r="IW326" i="5"/>
  <c r="DA579" i="5"/>
  <c r="BD571" i="5"/>
  <c r="GZ322" i="5"/>
  <c r="IO326" i="5"/>
  <c r="CS579" i="5"/>
  <c r="BC571" i="5"/>
  <c r="GY322" i="5"/>
  <c r="FN322" i="5"/>
  <c r="N571" i="5"/>
  <c r="AT579" i="5"/>
  <c r="GP326" i="5"/>
  <c r="IV324" i="5"/>
  <c r="CZ577" i="5"/>
  <c r="BE572" i="5"/>
  <c r="HA323" i="5"/>
  <c r="CJ578" i="5"/>
  <c r="IF325" i="5"/>
  <c r="BV579" i="5"/>
  <c r="HR326" i="5"/>
  <c r="GF323" i="5"/>
  <c r="AJ572" i="5"/>
  <c r="EE579" i="5"/>
  <c r="KA326" i="5"/>
  <c r="FM324" i="5"/>
  <c r="M577" i="5"/>
  <c r="BJ579" i="5"/>
  <c r="HF326" i="5"/>
  <c r="W578" i="5"/>
  <c r="FU325" i="5"/>
  <c r="HX322" i="5"/>
  <c r="CB571" i="5"/>
  <c r="IE322" i="5"/>
  <c r="CI571" i="5"/>
  <c r="CT578" i="5"/>
  <c r="IP325" i="5"/>
  <c r="HF323" i="5"/>
  <c r="BJ572" i="5"/>
  <c r="KC323" i="5"/>
  <c r="EG572" i="5"/>
  <c r="AP572" i="5"/>
  <c r="GL323" i="5"/>
  <c r="HC324" i="5"/>
  <c r="BG577" i="5"/>
  <c r="GU326" i="5"/>
  <c r="AY579" i="5"/>
  <c r="JD326" i="5"/>
  <c r="DH579" i="5"/>
  <c r="JB324" i="5"/>
  <c r="DF577" i="5"/>
  <c r="N577" i="5"/>
  <c r="FN324" i="5"/>
  <c r="IG325" i="5"/>
  <c r="CK578" i="5"/>
  <c r="AM578" i="5"/>
  <c r="GI325" i="5"/>
  <c r="BO572" i="5"/>
  <c r="HK323" i="5"/>
  <c r="FX324" i="5"/>
  <c r="AA577" i="5"/>
  <c r="BW578" i="5"/>
  <c r="HS325" i="5"/>
  <c r="AP571" i="5"/>
  <c r="GL322" i="5"/>
  <c r="CE571" i="5"/>
  <c r="IA322" i="5"/>
  <c r="CU572" i="5"/>
  <c r="IQ323" i="5"/>
  <c r="HT326" i="5"/>
  <c r="BX579" i="5"/>
  <c r="DE578" i="5"/>
  <c r="JA325" i="5"/>
  <c r="CT572" i="5"/>
  <c r="IP323" i="5"/>
  <c r="AO572" i="5"/>
  <c r="GK323" i="5"/>
  <c r="G572" i="5"/>
  <c r="FG323" i="5"/>
  <c r="CD571" i="5"/>
  <c r="HZ322" i="5"/>
  <c r="BX577" i="5"/>
  <c r="HT324" i="5"/>
  <c r="IA326" i="5"/>
  <c r="CE579" i="5"/>
  <c r="HJ322" i="5"/>
  <c r="BN571" i="5"/>
  <c r="N572" i="5"/>
  <c r="FN323" i="5"/>
  <c r="BV577" i="5"/>
  <c r="HR324" i="5"/>
  <c r="GY324" i="5"/>
  <c r="BC577" i="5"/>
  <c r="AI578" i="5"/>
  <c r="GE325" i="5"/>
  <c r="CG572" i="5"/>
  <c r="IC323" i="5"/>
  <c r="JF325" i="5"/>
  <c r="DJ578" i="5"/>
  <c r="T578" i="5"/>
  <c r="FS325" i="5"/>
  <c r="DT579" i="5"/>
  <c r="JP326" i="5"/>
  <c r="FP322" i="5"/>
  <c r="P571" i="5"/>
  <c r="DV571" i="5"/>
  <c r="JR322" i="5"/>
  <c r="DJ579" i="5"/>
  <c r="JF326" i="5"/>
  <c r="HL326" i="5"/>
  <c r="BP579" i="5"/>
  <c r="JI323" i="5"/>
  <c r="DM572" i="5"/>
  <c r="H572" i="5"/>
  <c r="FH323" i="5"/>
  <c r="EE578" i="5"/>
  <c r="KA325" i="5"/>
  <c r="CI578" i="5"/>
  <c r="IE325" i="5"/>
  <c r="CZ572" i="5"/>
  <c r="IV323" i="5"/>
  <c r="DX578" i="5"/>
  <c r="JT325" i="5"/>
  <c r="AX572" i="5"/>
  <c r="GT323" i="5"/>
  <c r="JB325" i="5"/>
  <c r="DF578" i="5"/>
  <c r="IT326" i="5"/>
  <c r="CX579" i="5"/>
  <c r="AV578" i="5"/>
  <c r="GR325" i="5"/>
  <c r="FK322" i="5"/>
  <c r="K571" i="5"/>
  <c r="FP326" i="5"/>
  <c r="P579" i="5"/>
  <c r="BX578" i="5"/>
  <c r="HT325" i="5"/>
  <c r="DN577" i="5"/>
  <c r="JJ324" i="5"/>
  <c r="HD326" i="5"/>
  <c r="BH579" i="5"/>
  <c r="JD323" i="5"/>
  <c r="DH572" i="5"/>
  <c r="AY571" i="5"/>
  <c r="GU322" i="5"/>
  <c r="IR323" i="5"/>
  <c r="CV572" i="5"/>
  <c r="CP577" i="5"/>
  <c r="IL324" i="5"/>
  <c r="AO577" i="5"/>
  <c r="GK324" i="5"/>
  <c r="GW322" i="5"/>
  <c r="BA571" i="5"/>
  <c r="IZ326" i="5"/>
  <c r="DD579" i="5"/>
  <c r="JY325" i="5"/>
  <c r="EC578" i="5"/>
  <c r="JF322" i="5"/>
  <c r="DJ571" i="5"/>
  <c r="AM577" i="5"/>
  <c r="GI324" i="5"/>
  <c r="DN579" i="5"/>
  <c r="JJ326" i="5"/>
  <c r="IU325" i="5"/>
  <c r="CY578" i="5"/>
  <c r="IF323" i="5"/>
  <c r="CJ572" i="5"/>
  <c r="BI572" i="5"/>
  <c r="HE323" i="5"/>
  <c r="FP323" i="5"/>
  <c r="P572" i="5"/>
  <c r="CN572" i="5"/>
  <c r="IJ323" i="5"/>
  <c r="AM579" i="5"/>
  <c r="GI326" i="5"/>
  <c r="BL578" i="5"/>
  <c r="HH325" i="5"/>
  <c r="ED571" i="5"/>
  <c r="JZ322" i="5"/>
  <c r="IS324" i="5"/>
  <c r="CW577" i="5"/>
  <c r="DZ577" i="5"/>
  <c r="JV324" i="5"/>
  <c r="IZ323" i="5"/>
  <c r="DD572" i="5"/>
  <c r="CV577" i="5"/>
  <c r="IR324" i="5"/>
  <c r="IO322" i="5"/>
  <c r="CS571" i="5"/>
  <c r="HT323" i="5"/>
  <c r="BX572" i="5"/>
  <c r="JL325" i="5"/>
  <c r="DP578" i="5"/>
  <c r="BE578" i="5"/>
  <c r="HA325" i="5"/>
  <c r="IC325" i="5"/>
  <c r="CG578" i="5"/>
  <c r="GB322" i="5"/>
  <c r="AF571" i="5"/>
  <c r="AL572" i="5"/>
  <c r="GH323" i="5"/>
  <c r="FW326" i="5"/>
  <c r="Z579" i="5"/>
  <c r="CX578" i="5"/>
  <c r="IT325" i="5"/>
  <c r="GY323" i="5"/>
  <c r="BC572" i="5"/>
  <c r="AC579" i="5"/>
  <c r="FZ326" i="5"/>
  <c r="FX323" i="5"/>
  <c r="AA572" i="5"/>
  <c r="J572" i="5"/>
  <c r="FJ323" i="5"/>
  <c r="BY577" i="5"/>
  <c r="HU324" i="5"/>
  <c r="KC325" i="5"/>
  <c r="EG578" i="5"/>
  <c r="IW325" i="5"/>
  <c r="DA578" i="5"/>
  <c r="DE577" i="5"/>
  <c r="JA324" i="5"/>
  <c r="FY326" i="5"/>
  <c r="AB579" i="5"/>
  <c r="HG324" i="5"/>
  <c r="BK577" i="5"/>
  <c r="JH323" i="5"/>
  <c r="DL572" i="5"/>
  <c r="IQ324" i="5"/>
  <c r="CU577" i="5"/>
  <c r="DI579" i="5"/>
  <c r="JE326" i="5"/>
  <c r="GW325" i="5"/>
  <c r="BA578" i="5"/>
  <c r="FL322" i="5"/>
  <c r="L571" i="5"/>
  <c r="IF322" i="5"/>
  <c r="CJ571" i="5"/>
  <c r="K579" i="5"/>
  <c r="FK326" i="5"/>
  <c r="HJ325" i="5"/>
  <c r="BN578" i="5"/>
  <c r="JT322" i="5"/>
  <c r="DX571" i="5"/>
  <c r="IS326" i="5"/>
  <c r="CW579" i="5"/>
  <c r="CB579" i="5"/>
  <c r="HX326" i="5"/>
  <c r="DN572" i="5"/>
  <c r="JJ323" i="5"/>
  <c r="CY572" i="5"/>
  <c r="IU323" i="5"/>
  <c r="GN326" i="5"/>
  <c r="AR579" i="5"/>
  <c r="KA324" i="5"/>
  <c r="EE577" i="5"/>
  <c r="AK578" i="5"/>
  <c r="GG325" i="5"/>
  <c r="JY326" i="5"/>
  <c r="EC579" i="5"/>
  <c r="IU324" i="5"/>
  <c r="CY577" i="5"/>
  <c r="FV325" i="5"/>
  <c r="Y578" i="5"/>
  <c r="BO579" i="5"/>
  <c r="HK326" i="5"/>
  <c r="BT579" i="5"/>
  <c r="HP326" i="5"/>
  <c r="KB322" i="5"/>
  <c r="EF571" i="5"/>
  <c r="BB577" i="5"/>
  <c r="GX324" i="5"/>
  <c r="FQ324" i="5"/>
  <c r="Q577" i="5"/>
  <c r="DD578" i="5"/>
  <c r="IZ325" i="5"/>
  <c r="DS578" i="5"/>
  <c r="JO325" i="5"/>
  <c r="AK577" i="5"/>
  <c r="GG324" i="5"/>
  <c r="HS322" i="5"/>
  <c r="BW571" i="5"/>
  <c r="AZ571" i="5"/>
  <c r="GV322" i="5"/>
  <c r="JH322" i="5"/>
  <c r="DL571" i="5"/>
  <c r="GK322" i="5"/>
  <c r="AO571" i="5"/>
  <c r="AP579" i="5"/>
  <c r="GL326" i="5"/>
  <c r="EB572" i="5"/>
  <c r="JX323" i="5"/>
  <c r="HR325" i="5"/>
  <c r="BV578" i="5"/>
  <c r="HU326" i="5"/>
  <c r="BY579" i="5"/>
  <c r="U579" i="5"/>
  <c r="FT326" i="5"/>
  <c r="IW324" i="5"/>
  <c r="DA577" i="5"/>
  <c r="GR322" i="5"/>
  <c r="AV571" i="5"/>
  <c r="CF578" i="5"/>
  <c r="IB325" i="5"/>
  <c r="BU571" i="5"/>
  <c r="HQ322" i="5"/>
  <c r="IA324" i="5"/>
  <c r="CE577" i="5"/>
  <c r="GQ322" i="5"/>
  <c r="AU571" i="5"/>
  <c r="AF572" i="5"/>
  <c r="GB323" i="5"/>
  <c r="FM326" i="5"/>
  <c r="M579" i="5"/>
  <c r="HA326" i="5"/>
  <c r="BE579" i="5"/>
  <c r="GG326" i="5"/>
  <c r="AK579" i="5"/>
  <c r="KC326" i="5"/>
  <c r="EG579" i="5"/>
  <c r="HK322" i="5"/>
  <c r="BO571" i="5"/>
  <c r="HL322" i="5"/>
  <c r="BP571" i="5"/>
  <c r="DR572" i="5"/>
  <c r="JN323" i="5"/>
  <c r="EH572" i="5"/>
  <c r="KD323" i="5"/>
  <c r="KD325" i="5"/>
  <c r="EH578" i="5"/>
  <c r="DJ577" i="5"/>
  <c r="JF324" i="5"/>
  <c r="CO577" i="5"/>
  <c r="IK324" i="5"/>
  <c r="HF324" i="5"/>
  <c r="BJ577" i="5"/>
  <c r="DO571" i="5"/>
  <c r="JK322" i="5"/>
  <c r="JK323" i="5"/>
  <c r="DO572" i="5"/>
  <c r="G571" i="5"/>
  <c r="FG322" i="5"/>
  <c r="CE572" i="5"/>
  <c r="IA323" i="5"/>
  <c r="DK577" i="5"/>
  <c r="JG324" i="5"/>
  <c r="GZ326" i="5"/>
  <c r="BD579" i="5"/>
  <c r="HS326" i="5"/>
  <c r="BW579" i="5"/>
  <c r="IY322" i="5"/>
  <c r="DC571" i="5"/>
  <c r="HM323" i="5"/>
  <c r="BQ572" i="5"/>
  <c r="DH571" i="5"/>
  <c r="JD322" i="5"/>
  <c r="JN325" i="5"/>
  <c r="DR578" i="5"/>
  <c r="BQ571" i="5"/>
  <c r="HM322" i="5"/>
  <c r="GN323" i="5"/>
  <c r="AR572" i="5"/>
  <c r="JO323" i="5"/>
  <c r="DS572" i="5"/>
  <c r="EB578" i="5"/>
  <c r="JX325" i="5"/>
  <c r="FS326" i="5"/>
  <c r="T579" i="5"/>
  <c r="HA322" i="5"/>
  <c r="BE571" i="5"/>
  <c r="BO577" i="5"/>
  <c r="HK324" i="5"/>
  <c r="GE322" i="5"/>
  <c r="AI571" i="5"/>
  <c r="O572" i="5"/>
  <c r="FO323" i="5"/>
  <c r="AG572" i="5"/>
  <c r="GC323" i="5"/>
  <c r="DY571" i="5"/>
  <c r="JU322" i="5"/>
  <c r="FW322" i="5"/>
  <c r="Z571" i="5"/>
  <c r="FP324" i="5"/>
  <c r="P577" i="5"/>
  <c r="FT322" i="5"/>
  <c r="U571" i="5"/>
  <c r="AQ577" i="5"/>
  <c r="GM324" i="5"/>
  <c r="HB325" i="5"/>
  <c r="BF578" i="5"/>
  <c r="S578" i="5"/>
  <c r="FR325" i="5"/>
  <c r="IB322" i="5"/>
  <c r="CF571" i="5"/>
  <c r="GK326" i="5"/>
  <c r="AO579" i="5"/>
  <c r="J579" i="5"/>
  <c r="FJ326" i="5"/>
  <c r="AZ577" i="5"/>
  <c r="GV324" i="5"/>
  <c r="JU325" i="5"/>
  <c r="DY578" i="5"/>
  <c r="FX325" i="5"/>
  <c r="AA578" i="5"/>
  <c r="HY326" i="5"/>
  <c r="CC579" i="5"/>
  <c r="HC326" i="5"/>
  <c r="BG579" i="5"/>
  <c r="HG326" i="5"/>
  <c r="BK579" i="5"/>
  <c r="IK326" i="5"/>
  <c r="CO579" i="5"/>
  <c r="DR579" i="5"/>
  <c r="JN326" i="5"/>
  <c r="DG571" i="5"/>
  <c r="JC322" i="5"/>
  <c r="ED579" i="5"/>
  <c r="JZ326" i="5"/>
  <c r="BU578" i="5"/>
  <c r="HQ325" i="5"/>
  <c r="EC577" i="5"/>
  <c r="JY324" i="5"/>
  <c r="HH322" i="5"/>
  <c r="BL571" i="5"/>
  <c r="BR577" i="5"/>
  <c r="HN324" i="5"/>
  <c r="BR579" i="5"/>
  <c r="HN326" i="5"/>
  <c r="DL577" i="5"/>
  <c r="JH324" i="5"/>
  <c r="FG325" i="5"/>
  <c r="G578" i="5"/>
  <c r="HD323" i="5"/>
  <c r="BH572" i="5"/>
  <c r="I579" i="5"/>
  <c r="FI326" i="5"/>
  <c r="CW571" i="5"/>
  <c r="IS322" i="5"/>
  <c r="JU324" i="5"/>
  <c r="DY577" i="5"/>
  <c r="BP577" i="5"/>
  <c r="HL324" i="5"/>
  <c r="AS571" i="5"/>
  <c r="GO322" i="5"/>
  <c r="AJ571" i="5"/>
  <c r="GF322" i="5"/>
  <c r="BV572" i="5"/>
  <c r="HR323" i="5"/>
  <c r="FP325" i="5"/>
  <c r="P578" i="5"/>
  <c r="DF579" i="5"/>
  <c r="JB326" i="5"/>
  <c r="GU325" i="5"/>
  <c r="AY578" i="5"/>
  <c r="Q572" i="5"/>
  <c r="FQ323" i="5"/>
  <c r="BS571" i="5"/>
  <c r="HO322" i="5"/>
  <c r="CH577" i="5"/>
  <c r="ID324" i="5"/>
  <c r="JQ322" i="5"/>
  <c r="DU571" i="5"/>
  <c r="AM571" i="5"/>
  <c r="GI322" i="5"/>
  <c r="CB577" i="5"/>
  <c r="HX324" i="5"/>
  <c r="CZ578" i="5"/>
  <c r="IV325" i="5"/>
  <c r="DW579" i="5"/>
  <c r="JS326" i="5"/>
  <c r="HN322" i="5"/>
  <c r="BR571" i="5"/>
  <c r="DQ571" i="5"/>
  <c r="JM322" i="5"/>
  <c r="BM577" i="5"/>
  <c r="HI324" i="5"/>
  <c r="HJ323" i="5"/>
  <c r="BN572" i="5"/>
  <c r="DP577" i="5"/>
  <c r="JL324" i="5"/>
  <c r="FY323" i="5"/>
  <c r="AB572" i="5"/>
  <c r="T571" i="5"/>
  <c r="FS322" i="5"/>
  <c r="GU324" i="5"/>
  <c r="AY577" i="5"/>
  <c r="AN577" i="5"/>
  <c r="GJ324" i="5"/>
  <c r="JY322" i="5"/>
  <c r="EC571" i="5"/>
  <c r="S572" i="5"/>
  <c r="FR323" i="5"/>
  <c r="IC322" i="5"/>
  <c r="CG571" i="5"/>
  <c r="CP572" i="5"/>
  <c r="IL323" i="5"/>
  <c r="HY322" i="5"/>
  <c r="CC571" i="5"/>
  <c r="GD325" i="5"/>
  <c r="AH578" i="5"/>
  <c r="AU579" i="5"/>
  <c r="GQ326" i="5"/>
  <c r="FS323" i="5"/>
  <c r="T572" i="5"/>
  <c r="FZ324" i="5"/>
  <c r="AC577" i="5"/>
  <c r="JV325" i="5"/>
  <c r="DZ578" i="5"/>
  <c r="HH326" i="5"/>
  <c r="BL579" i="5"/>
  <c r="GC325" i="5"/>
  <c r="AG578" i="5"/>
  <c r="FJ324" i="5"/>
  <c r="J577" i="5"/>
  <c r="EA572" i="5"/>
  <c r="JW323" i="5"/>
  <c r="AZ579" i="5"/>
  <c r="GV326" i="5"/>
  <c r="DL579" i="5"/>
  <c r="JH326" i="5"/>
  <c r="GV323" i="5"/>
  <c r="AZ572" i="5"/>
  <c r="HO324" i="5"/>
  <c r="BS577" i="5"/>
  <c r="BZ572" i="5"/>
  <c r="HV323" i="5"/>
  <c r="IG322" i="5"/>
  <c r="CK571" i="5"/>
  <c r="BS578" i="5"/>
  <c r="HO325" i="5"/>
  <c r="AQ579" i="5"/>
  <c r="GM326" i="5"/>
  <c r="CW572" i="5"/>
  <c r="IS323" i="5"/>
  <c r="AS578" i="5"/>
  <c r="GO325" i="5"/>
  <c r="AI579" i="5"/>
  <c r="GE326" i="5"/>
  <c r="DP579" i="5"/>
  <c r="JL326" i="5"/>
  <c r="GF325" i="5"/>
  <c r="AJ578" i="5"/>
  <c r="Y572" i="5"/>
  <c r="FV323" i="5"/>
  <c r="I9" i="3"/>
  <c r="J240" i="18" l="1"/>
  <c r="DW321" i="16"/>
  <c r="D320" i="18" s="1"/>
  <c r="B127" i="25"/>
  <c r="B78" i="25"/>
  <c r="B288" i="16"/>
  <c r="C286" i="16"/>
  <c r="A286" i="18" s="1"/>
  <c r="H286" i="18" s="1"/>
  <c r="I286" i="18" s="1"/>
  <c r="DY251" i="16"/>
  <c r="F250" i="18" s="1"/>
  <c r="J250" i="18" s="1"/>
  <c r="BB301" i="16"/>
  <c r="BA301" i="16" s="1"/>
  <c r="CW321" i="16"/>
  <c r="CV321" i="16" s="1"/>
  <c r="DW331" i="16"/>
  <c r="D330" i="18" s="1"/>
  <c r="BE321" i="16"/>
  <c r="BI261" i="16"/>
  <c r="BA221" i="16"/>
  <c r="BF261" i="16"/>
  <c r="BE261" i="16" s="1"/>
  <c r="CW281" i="16"/>
  <c r="CV281" i="16" s="1"/>
  <c r="CZ301" i="16"/>
  <c r="DA251" i="16"/>
  <c r="CZ251" i="16" s="1"/>
  <c r="BD251" i="16"/>
  <c r="BC251" i="16" s="1"/>
  <c r="BB251" i="16" s="1"/>
  <c r="BA311" i="16"/>
  <c r="CV301" i="16"/>
  <c r="DY261" i="16"/>
  <c r="F260" i="18" s="1"/>
  <c r="J260" i="18" s="1"/>
  <c r="BB331" i="16"/>
  <c r="BA331" i="16" s="1"/>
  <c r="BF251" i="16"/>
  <c r="BE251" i="16" s="1"/>
  <c r="BD321" i="16"/>
  <c r="BC321" i="16" s="1"/>
  <c r="BB321" i="16" s="1"/>
  <c r="BA321" i="16" s="1"/>
  <c r="CW261" i="16"/>
  <c r="CV261" i="16" s="1"/>
  <c r="CY251" i="16"/>
  <c r="CX251" i="16" s="1"/>
  <c r="CW251" i="16" s="1"/>
  <c r="BS587" i="5"/>
  <c r="HO334" i="5"/>
  <c r="GC335" i="5"/>
  <c r="AG588" i="5"/>
  <c r="FP334" i="5"/>
  <c r="P587" i="5"/>
  <c r="DS582" i="5"/>
  <c r="JO333" i="5"/>
  <c r="DC581" i="5"/>
  <c r="IY332" i="5"/>
  <c r="CE587" i="5"/>
  <c r="IA334" i="5"/>
  <c r="BY589" i="5"/>
  <c r="HU336" i="5"/>
  <c r="JY336" i="5"/>
  <c r="EC589" i="5"/>
  <c r="EE587" i="5"/>
  <c r="KA334" i="5"/>
  <c r="GY333" i="5"/>
  <c r="BC582" i="5"/>
  <c r="FW336" i="5"/>
  <c r="Z589" i="5"/>
  <c r="BX582" i="5"/>
  <c r="HT333" i="5"/>
  <c r="DD589" i="5"/>
  <c r="IZ336" i="5"/>
  <c r="CV582" i="5"/>
  <c r="IR333" i="5"/>
  <c r="DF588" i="5"/>
  <c r="JB335" i="5"/>
  <c r="BP589" i="5"/>
  <c r="HL336" i="5"/>
  <c r="BX589" i="5"/>
  <c r="HT336" i="5"/>
  <c r="DF587" i="5"/>
  <c r="JB334" i="5"/>
  <c r="HF333" i="5"/>
  <c r="BJ582" i="5"/>
  <c r="CS589" i="5"/>
  <c r="IO336" i="5"/>
  <c r="ED587" i="5"/>
  <c r="JZ334" i="5"/>
  <c r="IH334" i="5"/>
  <c r="CL587" i="5"/>
  <c r="DQ589" i="5"/>
  <c r="JM336" i="5"/>
  <c r="IE333" i="5"/>
  <c r="CI582" i="5"/>
  <c r="DQ582" i="5"/>
  <c r="JM333" i="5"/>
  <c r="II334" i="5"/>
  <c r="CM587" i="5"/>
  <c r="Y589" i="5"/>
  <c r="FV336" i="5"/>
  <c r="HZ335" i="5"/>
  <c r="CD588" i="5"/>
  <c r="CU581" i="5"/>
  <c r="IQ332" i="5"/>
  <c r="DC588" i="5"/>
  <c r="IY335" i="5"/>
  <c r="AQ582" i="5"/>
  <c r="GM333" i="5"/>
  <c r="JO332" i="5"/>
  <c r="DS581" i="5"/>
  <c r="CR582" i="5"/>
  <c r="IN333" i="5"/>
  <c r="IW332" i="5"/>
  <c r="DA581" i="5"/>
  <c r="JS335" i="5"/>
  <c r="DW588" i="5"/>
  <c r="FU332" i="5"/>
  <c r="W581" i="5"/>
  <c r="BZ587" i="5"/>
  <c r="HV334" i="5"/>
  <c r="J588" i="5"/>
  <c r="FJ335" i="5"/>
  <c r="GX335" i="5"/>
  <c r="BB588" i="5"/>
  <c r="DY589" i="5"/>
  <c r="JU336" i="5"/>
  <c r="N588" i="5"/>
  <c r="FN335" i="5"/>
  <c r="BJ588" i="5"/>
  <c r="HF335" i="5"/>
  <c r="BI581" i="5"/>
  <c r="HE332" i="5"/>
  <c r="K587" i="5"/>
  <c r="FK334" i="5"/>
  <c r="JX336" i="5"/>
  <c r="EB589" i="5"/>
  <c r="BR588" i="5"/>
  <c r="HN335" i="5"/>
  <c r="U582" i="5"/>
  <c r="FT333" i="5"/>
  <c r="IM333" i="5"/>
  <c r="CQ582" i="5"/>
  <c r="BM581" i="5"/>
  <c r="HI332" i="5"/>
  <c r="DG582" i="5"/>
  <c r="JC333" i="5"/>
  <c r="BK582" i="5"/>
  <c r="HG333" i="5"/>
  <c r="ED588" i="5"/>
  <c r="JZ335" i="5"/>
  <c r="GS332" i="5"/>
  <c r="AW581" i="5"/>
  <c r="DN588" i="5"/>
  <c r="JJ335" i="5"/>
  <c r="JY333" i="5"/>
  <c r="EC582" i="5"/>
  <c r="CH588" i="5"/>
  <c r="ID335" i="5"/>
  <c r="DQ588" i="5"/>
  <c r="JM335" i="5"/>
  <c r="DV588" i="5"/>
  <c r="JR335" i="5"/>
  <c r="GW336" i="5"/>
  <c r="BA589" i="5"/>
  <c r="DW587" i="5"/>
  <c r="JS334" i="5"/>
  <c r="AO588" i="5"/>
  <c r="GK335" i="5"/>
  <c r="CA581" i="5"/>
  <c r="HW332" i="5"/>
  <c r="GQ334" i="5"/>
  <c r="AU587" i="5"/>
  <c r="GP334" i="5"/>
  <c r="AT587" i="5"/>
  <c r="AI582" i="5"/>
  <c r="GE333" i="5"/>
  <c r="CC588" i="5"/>
  <c r="HY335" i="5"/>
  <c r="IS335" i="5"/>
  <c r="CW588" i="5"/>
  <c r="CL588" i="5"/>
  <c r="IH335" i="5"/>
  <c r="GX333" i="5"/>
  <c r="BB582" i="5"/>
  <c r="AE581" i="5"/>
  <c r="GA332" i="5"/>
  <c r="DM588" i="5"/>
  <c r="JI335" i="5"/>
  <c r="FG336" i="5"/>
  <c r="G589" i="5"/>
  <c r="CL582" i="5"/>
  <c r="IH333" i="5"/>
  <c r="DM581" i="5"/>
  <c r="JI332" i="5"/>
  <c r="BD582" i="5"/>
  <c r="GZ333" i="5"/>
  <c r="AZ588" i="5"/>
  <c r="GV335" i="5"/>
  <c r="GT335" i="5"/>
  <c r="AX588" i="5"/>
  <c r="JI334" i="5"/>
  <c r="DM587" i="5"/>
  <c r="AN589" i="5"/>
  <c r="GJ336" i="5"/>
  <c r="I581" i="5"/>
  <c r="FI332" i="5"/>
  <c r="HR332" i="5"/>
  <c r="BV581" i="5"/>
  <c r="ID336" i="5"/>
  <c r="CH589" i="5"/>
  <c r="CS587" i="5"/>
  <c r="IO334" i="5"/>
  <c r="DT588" i="5"/>
  <c r="JP335" i="5"/>
  <c r="CB582" i="5"/>
  <c r="HX333" i="5"/>
  <c r="HL333" i="5"/>
  <c r="BP582" i="5"/>
  <c r="IK332" i="5"/>
  <c r="CO581" i="5"/>
  <c r="AN582" i="5"/>
  <c r="GJ333" i="5"/>
  <c r="EA589" i="5"/>
  <c r="JW336" i="5"/>
  <c r="CY581" i="5"/>
  <c r="IU332" i="5"/>
  <c r="HW333" i="5"/>
  <c r="CA582" i="5"/>
  <c r="GB336" i="5"/>
  <c r="AF589" i="5"/>
  <c r="EF589" i="5"/>
  <c r="KB336" i="5"/>
  <c r="H587" i="5"/>
  <c r="FH334" i="5"/>
  <c r="IR336" i="5"/>
  <c r="CV589" i="5"/>
  <c r="II333" i="5"/>
  <c r="CM582" i="5"/>
  <c r="DK581" i="5"/>
  <c r="JG332" i="5"/>
  <c r="FV333" i="5"/>
  <c r="Y582" i="5"/>
  <c r="DP589" i="5"/>
  <c r="JL336" i="5"/>
  <c r="AS588" i="5"/>
  <c r="GO335" i="5"/>
  <c r="GM336" i="5"/>
  <c r="AQ589" i="5"/>
  <c r="DL589" i="5"/>
  <c r="JH336" i="5"/>
  <c r="EA582" i="5"/>
  <c r="JW333" i="5"/>
  <c r="CP582" i="5"/>
  <c r="IL333" i="5"/>
  <c r="S582" i="5"/>
  <c r="FR333" i="5"/>
  <c r="AN587" i="5"/>
  <c r="GJ334" i="5"/>
  <c r="FS332" i="5"/>
  <c r="T581" i="5"/>
  <c r="JL334" i="5"/>
  <c r="DP587" i="5"/>
  <c r="HI334" i="5"/>
  <c r="BM587" i="5"/>
  <c r="CZ588" i="5"/>
  <c r="IV335" i="5"/>
  <c r="GI332" i="5"/>
  <c r="AM581" i="5"/>
  <c r="ID334" i="5"/>
  <c r="CH587" i="5"/>
  <c r="Q582" i="5"/>
  <c r="FQ333" i="5"/>
  <c r="DF589" i="5"/>
  <c r="JB336" i="5"/>
  <c r="HR333" i="5"/>
  <c r="BV582" i="5"/>
  <c r="GO332" i="5"/>
  <c r="AS581" i="5"/>
  <c r="FI336" i="5"/>
  <c r="I589" i="5"/>
  <c r="HN336" i="5"/>
  <c r="BR589" i="5"/>
  <c r="HQ335" i="5"/>
  <c r="BU588" i="5"/>
  <c r="DG581" i="5"/>
  <c r="JC332" i="5"/>
  <c r="AZ587" i="5"/>
  <c r="GV334" i="5"/>
  <c r="S588" i="5"/>
  <c r="FR335" i="5"/>
  <c r="AQ587" i="5"/>
  <c r="GM334" i="5"/>
  <c r="DY581" i="5"/>
  <c r="JU332" i="5"/>
  <c r="O582" i="5"/>
  <c r="FO333" i="5"/>
  <c r="BO587" i="5"/>
  <c r="HK334" i="5"/>
  <c r="BQ581" i="5"/>
  <c r="HM332" i="5"/>
  <c r="JD332" i="5"/>
  <c r="DH581" i="5"/>
  <c r="CE582" i="5"/>
  <c r="IA333" i="5"/>
  <c r="DJ587" i="5"/>
  <c r="JF334" i="5"/>
  <c r="EH582" i="5"/>
  <c r="KD333" i="5"/>
  <c r="GB333" i="5"/>
  <c r="AF582" i="5"/>
  <c r="CF588" i="5"/>
  <c r="IB335" i="5"/>
  <c r="EB582" i="5"/>
  <c r="JX333" i="5"/>
  <c r="AZ581" i="5"/>
  <c r="GV332" i="5"/>
  <c r="GG334" i="5"/>
  <c r="AK587" i="5"/>
  <c r="IZ335" i="5"/>
  <c r="DD588" i="5"/>
  <c r="BB587" i="5"/>
  <c r="GX334" i="5"/>
  <c r="BT589" i="5"/>
  <c r="HP336" i="5"/>
  <c r="CY582" i="5"/>
  <c r="IU333" i="5"/>
  <c r="HX336" i="5"/>
  <c r="CB589" i="5"/>
  <c r="K589" i="5"/>
  <c r="FK336" i="5"/>
  <c r="DI589" i="5"/>
  <c r="JE336" i="5"/>
  <c r="BY587" i="5"/>
  <c r="HU334" i="5"/>
  <c r="BE588" i="5"/>
  <c r="HA335" i="5"/>
  <c r="CV587" i="5"/>
  <c r="IR334" i="5"/>
  <c r="DZ587" i="5"/>
  <c r="JV334" i="5"/>
  <c r="ED581" i="5"/>
  <c r="JZ332" i="5"/>
  <c r="GI336" i="5"/>
  <c r="AM589" i="5"/>
  <c r="JJ336" i="5"/>
  <c r="DN589" i="5"/>
  <c r="GK334" i="5"/>
  <c r="AO587" i="5"/>
  <c r="JJ334" i="5"/>
  <c r="DN587" i="5"/>
  <c r="AV588" i="5"/>
  <c r="GR335" i="5"/>
  <c r="JT335" i="5"/>
  <c r="DX588" i="5"/>
  <c r="IE335" i="5"/>
  <c r="CI588" i="5"/>
  <c r="H582" i="5"/>
  <c r="FH333" i="5"/>
  <c r="DV581" i="5"/>
  <c r="JR332" i="5"/>
  <c r="JP336" i="5"/>
  <c r="DT589" i="5"/>
  <c r="GE335" i="5"/>
  <c r="AI588" i="5"/>
  <c r="BV587" i="5"/>
  <c r="HR334" i="5"/>
  <c r="BX587" i="5"/>
  <c r="HT334" i="5"/>
  <c r="G582" i="5"/>
  <c r="FG333" i="5"/>
  <c r="IP333" i="5"/>
  <c r="CT582" i="5"/>
  <c r="IA332" i="5"/>
  <c r="CE581" i="5"/>
  <c r="BW588" i="5"/>
  <c r="HS335" i="5"/>
  <c r="HK333" i="5"/>
  <c r="BO582" i="5"/>
  <c r="GL333" i="5"/>
  <c r="AP582" i="5"/>
  <c r="FU335" i="5"/>
  <c r="W588" i="5"/>
  <c r="IF335" i="5"/>
  <c r="CJ588" i="5"/>
  <c r="IZ332" i="5"/>
  <c r="DD581" i="5"/>
  <c r="IQ335" i="5"/>
  <c r="CU588" i="5"/>
  <c r="GT332" i="5"/>
  <c r="AX581" i="5"/>
  <c r="JB332" i="5"/>
  <c r="DF581" i="5"/>
  <c r="IN334" i="5"/>
  <c r="CR587" i="5"/>
  <c r="GZ335" i="5"/>
  <c r="BD588" i="5"/>
  <c r="DA582" i="5"/>
  <c r="IW333" i="5"/>
  <c r="IP332" i="5"/>
  <c r="CT581" i="5"/>
  <c r="CC587" i="5"/>
  <c r="HY334" i="5"/>
  <c r="FU333" i="5"/>
  <c r="W582" i="5"/>
  <c r="AW587" i="5"/>
  <c r="GS334" i="5"/>
  <c r="GC334" i="5"/>
  <c r="AG587" i="5"/>
  <c r="CX587" i="5"/>
  <c r="IT334" i="5"/>
  <c r="AS589" i="5"/>
  <c r="GO336" i="5"/>
  <c r="CZ589" i="5"/>
  <c r="IV336" i="5"/>
  <c r="Z582" i="5"/>
  <c r="FW333" i="5"/>
  <c r="FH336" i="5"/>
  <c r="H589" i="5"/>
  <c r="CA587" i="5"/>
  <c r="HW334" i="5"/>
  <c r="KA332" i="5"/>
  <c r="EE581" i="5"/>
  <c r="FO336" i="5"/>
  <c r="O589" i="5"/>
  <c r="GR334" i="5"/>
  <c r="AV587" i="5"/>
  <c r="BD587" i="5"/>
  <c r="GZ334" i="5"/>
  <c r="HC335" i="5"/>
  <c r="BG588" i="5"/>
  <c r="BW582" i="5"/>
  <c r="HS333" i="5"/>
  <c r="FW335" i="5"/>
  <c r="Z588" i="5"/>
  <c r="KA333" i="5"/>
  <c r="EE582" i="5"/>
  <c r="BF589" i="5"/>
  <c r="HB336" i="5"/>
  <c r="BZ589" i="5"/>
  <c r="HV336" i="5"/>
  <c r="FR336" i="5"/>
  <c r="S589" i="5"/>
  <c r="JL332" i="5"/>
  <c r="DP581" i="5"/>
  <c r="FO334" i="5"/>
  <c r="O587" i="5"/>
  <c r="K588" i="5"/>
  <c r="FK335" i="5"/>
  <c r="BU582" i="5"/>
  <c r="HQ333" i="5"/>
  <c r="M582" i="5"/>
  <c r="FM333" i="5"/>
  <c r="KB335" i="5"/>
  <c r="EF588" i="5"/>
  <c r="GT334" i="5"/>
  <c r="AX587" i="5"/>
  <c r="FH332" i="5"/>
  <c r="H581" i="5"/>
  <c r="HO336" i="5"/>
  <c r="BS589" i="5"/>
  <c r="IB334" i="5"/>
  <c r="CF587" i="5"/>
  <c r="AF587" i="5"/>
  <c r="GB334" i="5"/>
  <c r="HT332" i="5"/>
  <c r="BX581" i="5"/>
  <c r="JQ333" i="5"/>
  <c r="DU582" i="5"/>
  <c r="AU588" i="5"/>
  <c r="GQ335" i="5"/>
  <c r="CM588" i="5"/>
  <c r="II335" i="5"/>
  <c r="Y587" i="5"/>
  <c r="FV334" i="5"/>
  <c r="DX587" i="5"/>
  <c r="JT334" i="5"/>
  <c r="AM582" i="5"/>
  <c r="GI333" i="5"/>
  <c r="CQ581" i="5"/>
  <c r="IM332" i="5"/>
  <c r="JH335" i="5"/>
  <c r="DL588" i="5"/>
  <c r="FR334" i="5"/>
  <c r="S587" i="5"/>
  <c r="BF582" i="5"/>
  <c r="HB333" i="5"/>
  <c r="IT332" i="5"/>
  <c r="CX581" i="5"/>
  <c r="I582" i="5"/>
  <c r="FI333" i="5"/>
  <c r="GX336" i="5"/>
  <c r="BB589" i="5"/>
  <c r="HU332" i="5"/>
  <c r="BY581" i="5"/>
  <c r="JZ333" i="5"/>
  <c r="ED582" i="5"/>
  <c r="I587" i="5"/>
  <c r="FI334" i="5"/>
  <c r="DN581" i="5"/>
  <c r="JJ332" i="5"/>
  <c r="GW333" i="5"/>
  <c r="BA582" i="5"/>
  <c r="W587" i="5"/>
  <c r="FU334" i="5"/>
  <c r="AG581" i="5"/>
  <c r="GC332" i="5"/>
  <c r="HQ334" i="5"/>
  <c r="BU587" i="5"/>
  <c r="FL334" i="5"/>
  <c r="L587" i="5"/>
  <c r="JP332" i="5"/>
  <c r="DT581" i="5"/>
  <c r="AY582" i="5"/>
  <c r="GU333" i="5"/>
  <c r="CQ587" i="5"/>
  <c r="IM334" i="5"/>
  <c r="DF582" i="5"/>
  <c r="JB333" i="5"/>
  <c r="AI587" i="5"/>
  <c r="GE334" i="5"/>
  <c r="AR587" i="5"/>
  <c r="GN334" i="5"/>
  <c r="AB588" i="5"/>
  <c r="FY335" i="5"/>
  <c r="AC582" i="5"/>
  <c r="FZ333" i="5"/>
  <c r="AE582" i="5"/>
  <c r="GA333" i="5"/>
  <c r="IY334" i="5"/>
  <c r="DC587" i="5"/>
  <c r="CU589" i="5"/>
  <c r="IQ336" i="5"/>
  <c r="IJ332" i="5"/>
  <c r="CN581" i="5"/>
  <c r="AE589" i="5"/>
  <c r="GA336" i="5"/>
  <c r="IG334" i="5"/>
  <c r="CK587" i="5"/>
  <c r="BY588" i="5"/>
  <c r="HU335" i="5"/>
  <c r="DK582" i="5"/>
  <c r="JG333" i="5"/>
  <c r="CP588" i="5"/>
  <c r="IL335" i="5"/>
  <c r="DB587" i="5"/>
  <c r="IX334" i="5"/>
  <c r="HP334" i="5"/>
  <c r="BT587" i="5"/>
  <c r="CJ589" i="5"/>
  <c r="IF336" i="5"/>
  <c r="CA589" i="5"/>
  <c r="HW336" i="5"/>
  <c r="GD332" i="5"/>
  <c r="AH581" i="5"/>
  <c r="CQ588" i="5"/>
  <c r="IM335" i="5"/>
  <c r="AS587" i="5"/>
  <c r="GO334" i="5"/>
  <c r="DB589" i="5"/>
  <c r="IX336" i="5"/>
  <c r="AR581" i="5"/>
  <c r="GN332" i="5"/>
  <c r="JE333" i="5"/>
  <c r="DI582" i="5"/>
  <c r="HZ333" i="5"/>
  <c r="CD582" i="5"/>
  <c r="GR333" i="5"/>
  <c r="AV582" i="5"/>
  <c r="FX336" i="5"/>
  <c r="AA589" i="5"/>
  <c r="DU588" i="5"/>
  <c r="JQ335" i="5"/>
  <c r="HD334" i="5"/>
  <c r="BH587" i="5"/>
  <c r="DX589" i="5"/>
  <c r="JT336" i="5"/>
  <c r="CS582" i="5"/>
  <c r="IO333" i="5"/>
  <c r="EH589" i="5"/>
  <c r="KD336" i="5"/>
  <c r="DZ588" i="5"/>
  <c r="JV335" i="5"/>
  <c r="AH588" i="5"/>
  <c r="GD335" i="5"/>
  <c r="JU334" i="5"/>
  <c r="DY587" i="5"/>
  <c r="G588" i="5"/>
  <c r="FG335" i="5"/>
  <c r="FS336" i="5"/>
  <c r="T589" i="5"/>
  <c r="BD589" i="5"/>
  <c r="GZ336" i="5"/>
  <c r="EG589" i="5"/>
  <c r="KC336" i="5"/>
  <c r="Y588" i="5"/>
  <c r="FV335" i="5"/>
  <c r="JT332" i="5"/>
  <c r="DX581" i="5"/>
  <c r="FL332" i="5"/>
  <c r="L581" i="5"/>
  <c r="DL582" i="5"/>
  <c r="JH333" i="5"/>
  <c r="IW335" i="5"/>
  <c r="DA588" i="5"/>
  <c r="P582" i="5"/>
  <c r="FP333" i="5"/>
  <c r="JF332" i="5"/>
  <c r="DJ581" i="5"/>
  <c r="CK588" i="5"/>
  <c r="IG335" i="5"/>
  <c r="IE332" i="5"/>
  <c r="CI581" i="5"/>
  <c r="FM334" i="5"/>
  <c r="M587" i="5"/>
  <c r="FN332" i="5"/>
  <c r="N581" i="5"/>
  <c r="GH335" i="5"/>
  <c r="AL588" i="5"/>
  <c r="CC582" i="5"/>
  <c r="HY333" i="5"/>
  <c r="EF582" i="5"/>
  <c r="KB333" i="5"/>
  <c r="GF335" i="5"/>
  <c r="AJ588" i="5"/>
  <c r="FJ334" i="5"/>
  <c r="J587" i="5"/>
  <c r="HH336" i="5"/>
  <c r="BL589" i="5"/>
  <c r="FZ334" i="5"/>
  <c r="AC587" i="5"/>
  <c r="HY332" i="5"/>
  <c r="CC581" i="5"/>
  <c r="CG581" i="5"/>
  <c r="IC332" i="5"/>
  <c r="EC581" i="5"/>
  <c r="JY332" i="5"/>
  <c r="AY587" i="5"/>
  <c r="GU334" i="5"/>
  <c r="AB582" i="5"/>
  <c r="FY333" i="5"/>
  <c r="BN582" i="5"/>
  <c r="HJ333" i="5"/>
  <c r="DU581" i="5"/>
  <c r="JQ332" i="5"/>
  <c r="GU335" i="5"/>
  <c r="AY588" i="5"/>
  <c r="FP335" i="5"/>
  <c r="P588" i="5"/>
  <c r="BH582" i="5"/>
  <c r="HD333" i="5"/>
  <c r="BK589" i="5"/>
  <c r="HG336" i="5"/>
  <c r="CC589" i="5"/>
  <c r="HY336" i="5"/>
  <c r="JU335" i="5"/>
  <c r="DY588" i="5"/>
  <c r="CF581" i="5"/>
  <c r="IB332" i="5"/>
  <c r="HB335" i="5"/>
  <c r="BF588" i="5"/>
  <c r="FT332" i="5"/>
  <c r="U581" i="5"/>
  <c r="FW332" i="5"/>
  <c r="Z581" i="5"/>
  <c r="AI581" i="5"/>
  <c r="GE332" i="5"/>
  <c r="BE581" i="5"/>
  <c r="HA332" i="5"/>
  <c r="AR582" i="5"/>
  <c r="GN333" i="5"/>
  <c r="DR588" i="5"/>
  <c r="JN335" i="5"/>
  <c r="HM333" i="5"/>
  <c r="BQ582" i="5"/>
  <c r="HS336" i="5"/>
  <c r="BW589" i="5"/>
  <c r="EH588" i="5"/>
  <c r="KD335" i="5"/>
  <c r="HK332" i="5"/>
  <c r="BO581" i="5"/>
  <c r="AK589" i="5"/>
  <c r="GG336" i="5"/>
  <c r="FM336" i="5"/>
  <c r="M589" i="5"/>
  <c r="AU581" i="5"/>
  <c r="GQ332" i="5"/>
  <c r="AV581" i="5"/>
  <c r="GR332" i="5"/>
  <c r="BV588" i="5"/>
  <c r="HR335" i="5"/>
  <c r="DL581" i="5"/>
  <c r="JH332" i="5"/>
  <c r="HS332" i="5"/>
  <c r="BW581" i="5"/>
  <c r="FQ334" i="5"/>
  <c r="Q587" i="5"/>
  <c r="EF581" i="5"/>
  <c r="KB332" i="5"/>
  <c r="IU334" i="5"/>
  <c r="CY587" i="5"/>
  <c r="AR589" i="5"/>
  <c r="GN336" i="5"/>
  <c r="CW589" i="5"/>
  <c r="IS336" i="5"/>
  <c r="BN588" i="5"/>
  <c r="HJ335" i="5"/>
  <c r="CJ581" i="5"/>
  <c r="IF332" i="5"/>
  <c r="BA588" i="5"/>
  <c r="GW335" i="5"/>
  <c r="CU587" i="5"/>
  <c r="IQ334" i="5"/>
  <c r="BK587" i="5"/>
  <c r="HG334" i="5"/>
  <c r="KC335" i="5"/>
  <c r="EG588" i="5"/>
  <c r="CG588" i="5"/>
  <c r="IC335" i="5"/>
  <c r="JL335" i="5"/>
  <c r="DP588" i="5"/>
  <c r="IO332" i="5"/>
  <c r="CS581" i="5"/>
  <c r="IZ333" i="5"/>
  <c r="DD582" i="5"/>
  <c r="IS334" i="5"/>
  <c r="CW587" i="5"/>
  <c r="CY588" i="5"/>
  <c r="IU335" i="5"/>
  <c r="JY335" i="5"/>
  <c r="EC588" i="5"/>
  <c r="GW332" i="5"/>
  <c r="BA581" i="5"/>
  <c r="HD336" i="5"/>
  <c r="BH589" i="5"/>
  <c r="FK332" i="5"/>
  <c r="K581" i="5"/>
  <c r="CX589" i="5"/>
  <c r="IT336" i="5"/>
  <c r="DM582" i="5"/>
  <c r="JI333" i="5"/>
  <c r="P581" i="5"/>
  <c r="FP332" i="5"/>
  <c r="BC587" i="5"/>
  <c r="GY334" i="5"/>
  <c r="IA336" i="5"/>
  <c r="CE589" i="5"/>
  <c r="AA587" i="5"/>
  <c r="FX334" i="5"/>
  <c r="JD336" i="5"/>
  <c r="DH589" i="5"/>
  <c r="HC334" i="5"/>
  <c r="BG587" i="5"/>
  <c r="KC333" i="5"/>
  <c r="EG582" i="5"/>
  <c r="CB581" i="5"/>
  <c r="HX332" i="5"/>
  <c r="CN589" i="5"/>
  <c r="IJ336" i="5"/>
  <c r="EA581" i="5"/>
  <c r="JW332" i="5"/>
  <c r="J581" i="5"/>
  <c r="FJ332" i="5"/>
  <c r="CZ581" i="5"/>
  <c r="IV332" i="5"/>
  <c r="BF581" i="5"/>
  <c r="HB332" i="5"/>
  <c r="DT587" i="5"/>
  <c r="JP334" i="5"/>
  <c r="BW587" i="5"/>
  <c r="HS334" i="5"/>
  <c r="DI581" i="5"/>
  <c r="JE332" i="5"/>
  <c r="AG589" i="5"/>
  <c r="GC336" i="5"/>
  <c r="IN332" i="5"/>
  <c r="CR581" i="5"/>
  <c r="DB581" i="5"/>
  <c r="IX332" i="5"/>
  <c r="AC588" i="5"/>
  <c r="FZ335" i="5"/>
  <c r="DP582" i="5"/>
  <c r="JL333" i="5"/>
  <c r="JF333" i="5"/>
  <c r="DJ582" i="5"/>
  <c r="IP336" i="5"/>
  <c r="CT589" i="5"/>
  <c r="FQ332" i="5"/>
  <c r="Q581" i="5"/>
  <c r="GP332" i="5"/>
  <c r="AT581" i="5"/>
  <c r="AB581" i="5"/>
  <c r="FY332" i="5"/>
  <c r="DD587" i="5"/>
  <c r="IZ334" i="5"/>
  <c r="AJ589" i="5"/>
  <c r="GF336" i="5"/>
  <c r="EH587" i="5"/>
  <c r="KD334" i="5"/>
  <c r="BK588" i="5"/>
  <c r="HG335" i="5"/>
  <c r="HI335" i="5"/>
  <c r="BM588" i="5"/>
  <c r="AQ588" i="5"/>
  <c r="GM335" i="5"/>
  <c r="O581" i="5"/>
  <c r="FO332" i="5"/>
  <c r="JM334" i="5"/>
  <c r="DQ587" i="5"/>
  <c r="DG588" i="5"/>
  <c r="JC335" i="5"/>
  <c r="DU587" i="5"/>
  <c r="JQ334" i="5"/>
  <c r="JO334" i="5"/>
  <c r="DS587" i="5"/>
  <c r="BC589" i="5"/>
  <c r="GY336" i="5"/>
  <c r="II336" i="5"/>
  <c r="CM589" i="5"/>
  <c r="BG581" i="5"/>
  <c r="HC332" i="5"/>
  <c r="AV589" i="5"/>
  <c r="GR336" i="5"/>
  <c r="CG589" i="5"/>
  <c r="IC336" i="5"/>
  <c r="BI589" i="5"/>
  <c r="HE336" i="5"/>
  <c r="CF589" i="5"/>
  <c r="IB336" i="5"/>
  <c r="II332" i="5"/>
  <c r="CM581" i="5"/>
  <c r="EG587" i="5"/>
  <c r="KC334" i="5"/>
  <c r="DI588" i="5"/>
  <c r="JE335" i="5"/>
  <c r="JU333" i="5"/>
  <c r="DY582" i="5"/>
  <c r="DV582" i="5"/>
  <c r="JR333" i="5"/>
  <c r="DG587" i="5"/>
  <c r="JC334" i="5"/>
  <c r="AP588" i="5"/>
  <c r="GL335" i="5"/>
  <c r="GW334" i="5"/>
  <c r="BA587" i="5"/>
  <c r="JP333" i="5"/>
  <c r="DT582" i="5"/>
  <c r="AF588" i="5"/>
  <c r="GB335" i="5"/>
  <c r="EB587" i="5"/>
  <c r="JX334" i="5"/>
  <c r="CS588" i="5"/>
  <c r="IO335" i="5"/>
  <c r="W589" i="5"/>
  <c r="FU336" i="5"/>
  <c r="IU336" i="5"/>
  <c r="CY589" i="5"/>
  <c r="GH332" i="5"/>
  <c r="AL581" i="5"/>
  <c r="KC332" i="5"/>
  <c r="EG581" i="5"/>
  <c r="JK336" i="5"/>
  <c r="DO589" i="5"/>
  <c r="GM332" i="5"/>
  <c r="AQ581" i="5"/>
  <c r="Q589" i="5"/>
  <c r="FQ336" i="5"/>
  <c r="K582" i="5"/>
  <c r="FK333" i="5"/>
  <c r="IJ335" i="5"/>
  <c r="CN588" i="5"/>
  <c r="DX582" i="5"/>
  <c r="JT333" i="5"/>
  <c r="T587" i="5"/>
  <c r="FS334" i="5"/>
  <c r="IC334" i="5"/>
  <c r="CG587" i="5"/>
  <c r="BQ588" i="5"/>
  <c r="HM335" i="5"/>
  <c r="IX335" i="5"/>
  <c r="DB588" i="5"/>
  <c r="CI587" i="5"/>
  <c r="IE334" i="5"/>
  <c r="BQ589" i="5"/>
  <c r="HM336" i="5"/>
  <c r="AW588" i="5"/>
  <c r="GS335" i="5"/>
  <c r="M581" i="5"/>
  <c r="FM332" i="5"/>
  <c r="DH588" i="5"/>
  <c r="JD335" i="5"/>
  <c r="Z587" i="5"/>
  <c r="FW334" i="5"/>
  <c r="ID332" i="5"/>
  <c r="CH581" i="5"/>
  <c r="BS582" i="5"/>
  <c r="HO333" i="5"/>
  <c r="BK581" i="5"/>
  <c r="HG332" i="5"/>
  <c r="JA332" i="5"/>
  <c r="DE581" i="5"/>
  <c r="BZ588" i="5"/>
  <c r="HV335" i="5"/>
  <c r="AU582" i="5"/>
  <c r="GQ333" i="5"/>
  <c r="GH336" i="5"/>
  <c r="AL589" i="5"/>
  <c r="AE587" i="5"/>
  <c r="GA334" i="5"/>
  <c r="BL582" i="5"/>
  <c r="HH333" i="5"/>
  <c r="G587" i="5"/>
  <c r="FG334" i="5"/>
  <c r="DE589" i="5"/>
  <c r="JA336" i="5"/>
  <c r="JR334" i="5"/>
  <c r="DV587" i="5"/>
  <c r="GJ332" i="5"/>
  <c r="AN581" i="5"/>
  <c r="S581" i="5"/>
  <c r="FR332" i="5"/>
  <c r="AW589" i="5"/>
  <c r="GS336" i="5"/>
  <c r="FT335" i="5"/>
  <c r="U588" i="5"/>
  <c r="DZ589" i="5"/>
  <c r="JV336" i="5"/>
  <c r="GY335" i="5"/>
  <c r="BC588" i="5"/>
  <c r="CK581" i="5"/>
  <c r="IG332" i="5"/>
  <c r="T582" i="5"/>
  <c r="FS333" i="5"/>
  <c r="HN332" i="5"/>
  <c r="BR581" i="5"/>
  <c r="BL581" i="5"/>
  <c r="HH332" i="5"/>
  <c r="IK336" i="5"/>
  <c r="CO589" i="5"/>
  <c r="HC336" i="5"/>
  <c r="BG589" i="5"/>
  <c r="FX335" i="5"/>
  <c r="AA588" i="5"/>
  <c r="AO589" i="5"/>
  <c r="GK336" i="5"/>
  <c r="DO582" i="5"/>
  <c r="JK333" i="5"/>
  <c r="HF334" i="5"/>
  <c r="BJ587" i="5"/>
  <c r="BP581" i="5"/>
  <c r="HL332" i="5"/>
  <c r="BE589" i="5"/>
  <c r="HA336" i="5"/>
  <c r="IW334" i="5"/>
  <c r="DA587" i="5"/>
  <c r="AO581" i="5"/>
  <c r="GK332" i="5"/>
  <c r="FY336" i="5"/>
  <c r="AB589" i="5"/>
  <c r="AA582" i="5"/>
  <c r="FX333" i="5"/>
  <c r="GB332" i="5"/>
  <c r="AF581" i="5"/>
  <c r="IF333" i="5"/>
  <c r="CJ582" i="5"/>
  <c r="DH582" i="5"/>
  <c r="JD333" i="5"/>
  <c r="P589" i="5"/>
  <c r="FP336" i="5"/>
  <c r="JF335" i="5"/>
  <c r="DJ588" i="5"/>
  <c r="BN581" i="5"/>
  <c r="HJ332" i="5"/>
  <c r="GU336" i="5"/>
  <c r="AY589" i="5"/>
  <c r="AJ582" i="5"/>
  <c r="GF333" i="5"/>
  <c r="CZ587" i="5"/>
  <c r="IV334" i="5"/>
  <c r="DA589" i="5"/>
  <c r="IW336" i="5"/>
  <c r="DC582" i="5"/>
  <c r="IY333" i="5"/>
  <c r="DR581" i="5"/>
  <c r="JN332" i="5"/>
  <c r="AL587" i="5"/>
  <c r="GH334" i="5"/>
  <c r="JE334" i="5"/>
  <c r="DI587" i="5"/>
  <c r="GA335" i="5"/>
  <c r="AE588" i="5"/>
  <c r="IT333" i="5"/>
  <c r="CX582" i="5"/>
  <c r="AZ582" i="5"/>
  <c r="GV333" i="5"/>
  <c r="GE336" i="5"/>
  <c r="AI589" i="5"/>
  <c r="IS333" i="5"/>
  <c r="CW582" i="5"/>
  <c r="HO335" i="5"/>
  <c r="BS588" i="5"/>
  <c r="HV333" i="5"/>
  <c r="BZ582" i="5"/>
  <c r="AZ589" i="5"/>
  <c r="GV336" i="5"/>
  <c r="GQ336" i="5"/>
  <c r="AU589" i="5"/>
  <c r="DQ581" i="5"/>
  <c r="JM332" i="5"/>
  <c r="DW589" i="5"/>
  <c r="JS336" i="5"/>
  <c r="CB587" i="5"/>
  <c r="HX334" i="5"/>
  <c r="HO332" i="5"/>
  <c r="BS581" i="5"/>
  <c r="AJ581" i="5"/>
  <c r="GF332" i="5"/>
  <c r="HL334" i="5"/>
  <c r="BP587" i="5"/>
  <c r="CW581" i="5"/>
  <c r="IS332" i="5"/>
  <c r="DL587" i="5"/>
  <c r="JH334" i="5"/>
  <c r="BR587" i="5"/>
  <c r="HN334" i="5"/>
  <c r="JY334" i="5"/>
  <c r="EC587" i="5"/>
  <c r="JZ336" i="5"/>
  <c r="ED589" i="5"/>
  <c r="DR589" i="5"/>
  <c r="JN336" i="5"/>
  <c r="J589" i="5"/>
  <c r="FJ336" i="5"/>
  <c r="GC333" i="5"/>
  <c r="AG582" i="5"/>
  <c r="JX335" i="5"/>
  <c r="EB588" i="5"/>
  <c r="DK587" i="5"/>
  <c r="JG334" i="5"/>
  <c r="FG332" i="5"/>
  <c r="G581" i="5"/>
  <c r="DO581" i="5"/>
  <c r="JK332" i="5"/>
  <c r="CO587" i="5"/>
  <c r="IK334" i="5"/>
  <c r="JN333" i="5"/>
  <c r="DR582" i="5"/>
  <c r="HQ332" i="5"/>
  <c r="BU581" i="5"/>
  <c r="U589" i="5"/>
  <c r="FT336" i="5"/>
  <c r="GL336" i="5"/>
  <c r="AP589" i="5"/>
  <c r="DS588" i="5"/>
  <c r="JO335" i="5"/>
  <c r="HK336" i="5"/>
  <c r="BO589" i="5"/>
  <c r="GG335" i="5"/>
  <c r="AK588" i="5"/>
  <c r="JJ333" i="5"/>
  <c r="DN582" i="5"/>
  <c r="JA334" i="5"/>
  <c r="DE587" i="5"/>
  <c r="FJ333" i="5"/>
  <c r="J582" i="5"/>
  <c r="AC589" i="5"/>
  <c r="FZ336" i="5"/>
  <c r="CX588" i="5"/>
  <c r="IT335" i="5"/>
  <c r="GH333" i="5"/>
  <c r="AL582" i="5"/>
  <c r="BL588" i="5"/>
  <c r="HH335" i="5"/>
  <c r="IJ333" i="5"/>
  <c r="CN582" i="5"/>
  <c r="BI582" i="5"/>
  <c r="HE333" i="5"/>
  <c r="AM587" i="5"/>
  <c r="GI334" i="5"/>
  <c r="IL334" i="5"/>
  <c r="CP587" i="5"/>
  <c r="AY581" i="5"/>
  <c r="GU332" i="5"/>
  <c r="HT335" i="5"/>
  <c r="BX588" i="5"/>
  <c r="GT333" i="5"/>
  <c r="AX582" i="5"/>
  <c r="CZ582" i="5"/>
  <c r="IV333" i="5"/>
  <c r="KA335" i="5"/>
  <c r="EE588" i="5"/>
  <c r="JF336" i="5"/>
  <c r="DJ589" i="5"/>
  <c r="T588" i="5"/>
  <c r="FS335" i="5"/>
  <c r="IC333" i="5"/>
  <c r="CG582" i="5"/>
  <c r="FN333" i="5"/>
  <c r="N582" i="5"/>
  <c r="CD581" i="5"/>
  <c r="HZ332" i="5"/>
  <c r="GK333" i="5"/>
  <c r="AO582" i="5"/>
  <c r="DE588" i="5"/>
  <c r="JA335" i="5"/>
  <c r="CU582" i="5"/>
  <c r="IQ333" i="5"/>
  <c r="GL332" i="5"/>
  <c r="AP581" i="5"/>
  <c r="GI335" i="5"/>
  <c r="AM588" i="5"/>
  <c r="FN334" i="5"/>
  <c r="N587" i="5"/>
  <c r="IP335" i="5"/>
  <c r="CT588" i="5"/>
  <c r="HF336" i="5"/>
  <c r="BJ589" i="5"/>
  <c r="KA336" i="5"/>
  <c r="EE589" i="5"/>
  <c r="BV589" i="5"/>
  <c r="HR336" i="5"/>
  <c r="BE582" i="5"/>
  <c r="HA333" i="5"/>
  <c r="GP336" i="5"/>
  <c r="AT589" i="5"/>
  <c r="GY332" i="5"/>
  <c r="BC581" i="5"/>
  <c r="BD581" i="5"/>
  <c r="GZ332" i="5"/>
  <c r="HD335" i="5"/>
  <c r="BH588" i="5"/>
  <c r="JA333" i="5"/>
  <c r="DE582" i="5"/>
  <c r="CK589" i="5"/>
  <c r="IG336" i="5"/>
  <c r="GF334" i="5"/>
  <c r="AJ587" i="5"/>
  <c r="CI589" i="5"/>
  <c r="IE336" i="5"/>
  <c r="HZ336" i="5"/>
  <c r="CD589" i="5"/>
  <c r="IJ334" i="5"/>
  <c r="CN587" i="5"/>
  <c r="GT336" i="5"/>
  <c r="AX589" i="5"/>
  <c r="HJ334" i="5"/>
  <c r="BN587" i="5"/>
  <c r="IX333" i="5"/>
  <c r="DB582" i="5"/>
  <c r="CR588" i="5"/>
  <c r="IN335" i="5"/>
  <c r="CL581" i="5"/>
  <c r="IH332" i="5"/>
  <c r="HN333" i="5"/>
  <c r="BR582" i="5"/>
  <c r="HL335" i="5"/>
  <c r="BP588" i="5"/>
  <c r="BI587" i="5"/>
  <c r="HE334" i="5"/>
  <c r="CV581" i="5"/>
  <c r="IR332" i="5"/>
  <c r="AP587" i="5"/>
  <c r="GL334" i="5"/>
  <c r="DM589" i="5"/>
  <c r="JI336" i="5"/>
  <c r="CO582" i="5"/>
  <c r="IK333" i="5"/>
  <c r="HW335" i="5"/>
  <c r="CA588" i="5"/>
  <c r="U587" i="5"/>
  <c r="FT334" i="5"/>
  <c r="IY336" i="5"/>
  <c r="DC589" i="5"/>
  <c r="EF587" i="5"/>
  <c r="KB334" i="5"/>
  <c r="DK588" i="5"/>
  <c r="JG335" i="5"/>
  <c r="GO333" i="5"/>
  <c r="AS582" i="5"/>
  <c r="EH581" i="5"/>
  <c r="KD332" i="5"/>
  <c r="GD336" i="5"/>
  <c r="AH589" i="5"/>
  <c r="HP335" i="5"/>
  <c r="BT588" i="5"/>
  <c r="BY582" i="5"/>
  <c r="HU333" i="5"/>
  <c r="BL587" i="5"/>
  <c r="HH334" i="5"/>
  <c r="GS333" i="5"/>
  <c r="AW582" i="5"/>
  <c r="FO335" i="5"/>
  <c r="O588" i="5"/>
  <c r="JW335" i="5"/>
  <c r="EA588" i="5"/>
  <c r="DG589" i="5"/>
  <c r="JC336" i="5"/>
  <c r="DU589" i="5"/>
  <c r="JQ336" i="5"/>
  <c r="CJ587" i="5"/>
  <c r="IF334" i="5"/>
  <c r="M588" i="5"/>
  <c r="FM335" i="5"/>
  <c r="BQ587" i="5"/>
  <c r="HM334" i="5"/>
  <c r="HJ336" i="5"/>
  <c r="BN589" i="5"/>
  <c r="CP589" i="5"/>
  <c r="IL336" i="5"/>
  <c r="FV332" i="5"/>
  <c r="Y581" i="5"/>
  <c r="DH587" i="5"/>
  <c r="JD334" i="5"/>
  <c r="EB581" i="5"/>
  <c r="JX332" i="5"/>
  <c r="Q588" i="5"/>
  <c r="FQ335" i="5"/>
  <c r="HD332" i="5"/>
  <c r="BH581" i="5"/>
  <c r="AH587" i="5"/>
  <c r="GD334" i="5"/>
  <c r="L589" i="5"/>
  <c r="FL336" i="5"/>
  <c r="DW581" i="5"/>
  <c r="JS332" i="5"/>
  <c r="GX332" i="5"/>
  <c r="BB581" i="5"/>
  <c r="CB588" i="5"/>
  <c r="HX335" i="5"/>
  <c r="BJ581" i="5"/>
  <c r="HF332" i="5"/>
  <c r="CD587" i="5"/>
  <c r="HZ334" i="5"/>
  <c r="BU589" i="5"/>
  <c r="HQ336" i="5"/>
  <c r="JV333" i="5"/>
  <c r="DZ582" i="5"/>
  <c r="HK335" i="5"/>
  <c r="BO588" i="5"/>
  <c r="CL589" i="5"/>
  <c r="IH336" i="5"/>
  <c r="DV589" i="5"/>
  <c r="JR336" i="5"/>
  <c r="IK335" i="5"/>
  <c r="CO588" i="5"/>
  <c r="DO587" i="5"/>
  <c r="JK334" i="5"/>
  <c r="DW582" i="5"/>
  <c r="JS333" i="5"/>
  <c r="FY334" i="5"/>
  <c r="AB587" i="5"/>
  <c r="AT588" i="5"/>
  <c r="GP335" i="5"/>
  <c r="IN336" i="5"/>
  <c r="CR589" i="5"/>
  <c r="EA587" i="5"/>
  <c r="JW334" i="5"/>
  <c r="CQ589" i="5"/>
  <c r="IM336" i="5"/>
  <c r="CV588" i="5"/>
  <c r="IR335" i="5"/>
  <c r="BT581" i="5"/>
  <c r="HP332" i="5"/>
  <c r="BM589" i="5"/>
  <c r="HI336" i="5"/>
  <c r="DK589" i="5"/>
  <c r="JG336" i="5"/>
  <c r="GN335" i="5"/>
  <c r="AR588" i="5"/>
  <c r="FH335" i="5"/>
  <c r="H588" i="5"/>
  <c r="FX332" i="5"/>
  <c r="AA581" i="5"/>
  <c r="CF582" i="5"/>
  <c r="IB333" i="5"/>
  <c r="I588" i="5"/>
  <c r="FI335" i="5"/>
  <c r="ID333" i="5"/>
  <c r="CH582" i="5"/>
  <c r="BI588" i="5"/>
  <c r="HE335" i="5"/>
  <c r="IA335" i="5"/>
  <c r="CE588" i="5"/>
  <c r="CP581" i="5"/>
  <c r="IL332" i="5"/>
  <c r="AT582" i="5"/>
  <c r="GP333" i="5"/>
  <c r="GG333" i="5"/>
  <c r="AK582" i="5"/>
  <c r="GJ335" i="5"/>
  <c r="AN588" i="5"/>
  <c r="HA334" i="5"/>
  <c r="BE587" i="5"/>
  <c r="AH582" i="5"/>
  <c r="GD333" i="5"/>
  <c r="HI333" i="5"/>
  <c r="BM582" i="5"/>
  <c r="GG332" i="5"/>
  <c r="AK581" i="5"/>
  <c r="DS589" i="5"/>
  <c r="JO336" i="5"/>
  <c r="L582" i="5"/>
  <c r="FL333" i="5"/>
  <c r="AC581" i="5"/>
  <c r="FZ332" i="5"/>
  <c r="JK335" i="5"/>
  <c r="DO588" i="5"/>
  <c r="HV332" i="5"/>
  <c r="BZ581" i="5"/>
  <c r="HB334" i="5"/>
  <c r="BF587" i="5"/>
  <c r="L588" i="5"/>
  <c r="FL335" i="5"/>
  <c r="IG333" i="5"/>
  <c r="CK582" i="5"/>
  <c r="BG582" i="5"/>
  <c r="HC333" i="5"/>
  <c r="CT587" i="5"/>
  <c r="IP334" i="5"/>
  <c r="JN334" i="5"/>
  <c r="DR587" i="5"/>
  <c r="BT582" i="5"/>
  <c r="HP333" i="5"/>
  <c r="JV332" i="5"/>
  <c r="DZ581" i="5"/>
  <c r="FN336" i="5"/>
  <c r="N589" i="5"/>
  <c r="B5" i="9"/>
  <c r="B128" i="25" l="1"/>
  <c r="B79" i="25"/>
  <c r="B290" i="16"/>
  <c r="C288" i="16"/>
  <c r="A288" i="18" s="1"/>
  <c r="H288" i="18" s="1"/>
  <c r="BA251" i="16"/>
  <c r="CV251" i="16"/>
  <c r="C242" i="16"/>
  <c r="A242" i="18" s="1"/>
  <c r="H242" i="18" s="1"/>
  <c r="FN346" i="5"/>
  <c r="N599" i="5"/>
  <c r="CK592" i="5"/>
  <c r="IG343" i="5"/>
  <c r="GG342" i="5"/>
  <c r="AK591" i="5"/>
  <c r="AN598" i="5"/>
  <c r="GJ345" i="5"/>
  <c r="IA345" i="5"/>
  <c r="CE598" i="5"/>
  <c r="FH345" i="5"/>
  <c r="H598" i="5"/>
  <c r="CR599" i="5"/>
  <c r="IN346" i="5"/>
  <c r="AB597" i="5"/>
  <c r="FY344" i="5"/>
  <c r="GX342" i="5"/>
  <c r="BB591" i="5"/>
  <c r="BH591" i="5"/>
  <c r="HD342" i="5"/>
  <c r="AW592" i="5"/>
  <c r="GS343" i="5"/>
  <c r="AH599" i="5"/>
  <c r="GD346" i="5"/>
  <c r="HN343" i="5"/>
  <c r="BR592" i="5"/>
  <c r="BN597" i="5"/>
  <c r="HJ344" i="5"/>
  <c r="BC591" i="5"/>
  <c r="GY342" i="5"/>
  <c r="KA346" i="5"/>
  <c r="EE599" i="5"/>
  <c r="GI345" i="5"/>
  <c r="AM598" i="5"/>
  <c r="AO592" i="5"/>
  <c r="GK343" i="5"/>
  <c r="IJ343" i="5"/>
  <c r="CN592" i="5"/>
  <c r="DE597" i="5"/>
  <c r="JA344" i="5"/>
  <c r="GG345" i="5"/>
  <c r="AK598" i="5"/>
  <c r="BP597" i="5"/>
  <c r="HL344" i="5"/>
  <c r="GQ346" i="5"/>
  <c r="AU599" i="5"/>
  <c r="CW592" i="5"/>
  <c r="IS343" i="5"/>
  <c r="AE598" i="5"/>
  <c r="GA345" i="5"/>
  <c r="DJ598" i="5"/>
  <c r="JF345" i="5"/>
  <c r="CO599" i="5"/>
  <c r="IK346" i="5"/>
  <c r="AN591" i="5"/>
  <c r="GJ342" i="5"/>
  <c r="CH591" i="5"/>
  <c r="ID342" i="5"/>
  <c r="JP343" i="5"/>
  <c r="DT592" i="5"/>
  <c r="CM591" i="5"/>
  <c r="II342" i="5"/>
  <c r="II346" i="5"/>
  <c r="CM599" i="5"/>
  <c r="HI345" i="5"/>
  <c r="BM598" i="5"/>
  <c r="AT591" i="5"/>
  <c r="GP342" i="5"/>
  <c r="DH599" i="5"/>
  <c r="JD346" i="5"/>
  <c r="BW591" i="5"/>
  <c r="HS342" i="5"/>
  <c r="FZ344" i="5"/>
  <c r="AC597" i="5"/>
  <c r="DX591" i="5"/>
  <c r="JT342" i="5"/>
  <c r="HU342" i="5"/>
  <c r="BY591" i="5"/>
  <c r="CF597" i="5"/>
  <c r="IB344" i="5"/>
  <c r="EF598" i="5"/>
  <c r="KB345" i="5"/>
  <c r="FO344" i="5"/>
  <c r="O597" i="5"/>
  <c r="Z598" i="5"/>
  <c r="FW345" i="5"/>
  <c r="AX591" i="5"/>
  <c r="GT342" i="5"/>
  <c r="FU345" i="5"/>
  <c r="W598" i="5"/>
  <c r="DT599" i="5"/>
  <c r="JP346" i="5"/>
  <c r="JT345" i="5"/>
  <c r="DX598" i="5"/>
  <c r="DN599" i="5"/>
  <c r="JJ346" i="5"/>
  <c r="AF592" i="5"/>
  <c r="GB343" i="5"/>
  <c r="GO342" i="5"/>
  <c r="AS591" i="5"/>
  <c r="ID344" i="5"/>
  <c r="CH597" i="5"/>
  <c r="DP597" i="5"/>
  <c r="JL344" i="5"/>
  <c r="Y592" i="5"/>
  <c r="FV343" i="5"/>
  <c r="AF599" i="5"/>
  <c r="GB346" i="5"/>
  <c r="BP592" i="5"/>
  <c r="HL343" i="5"/>
  <c r="CH599" i="5"/>
  <c r="ID346" i="5"/>
  <c r="DM597" i="5"/>
  <c r="JI344" i="5"/>
  <c r="G599" i="5"/>
  <c r="FG346" i="5"/>
  <c r="CQ592" i="5"/>
  <c r="IM343" i="5"/>
  <c r="W591" i="5"/>
  <c r="FU342" i="5"/>
  <c r="IW342" i="5"/>
  <c r="DA591" i="5"/>
  <c r="JO342" i="5"/>
  <c r="DS591" i="5"/>
  <c r="HZ345" i="5"/>
  <c r="CD598" i="5"/>
  <c r="CM597" i="5"/>
  <c r="II344" i="5"/>
  <c r="CI592" i="5"/>
  <c r="IE343" i="5"/>
  <c r="CL597" i="5"/>
  <c r="IH344" i="5"/>
  <c r="BC592" i="5"/>
  <c r="GY343" i="5"/>
  <c r="JY346" i="5"/>
  <c r="EC599" i="5"/>
  <c r="GC345" i="5"/>
  <c r="AG598" i="5"/>
  <c r="BT592" i="5"/>
  <c r="HP343" i="5"/>
  <c r="CT597" i="5"/>
  <c r="IP344" i="5"/>
  <c r="FL343" i="5"/>
  <c r="L592" i="5"/>
  <c r="GD343" i="5"/>
  <c r="AH592" i="5"/>
  <c r="GP343" i="5"/>
  <c r="AT592" i="5"/>
  <c r="IB343" i="5"/>
  <c r="CF592" i="5"/>
  <c r="DK599" i="5"/>
  <c r="JG346" i="5"/>
  <c r="HP342" i="5"/>
  <c r="BT591" i="5"/>
  <c r="CQ599" i="5"/>
  <c r="IM346" i="5"/>
  <c r="JK344" i="5"/>
  <c r="DO597" i="5"/>
  <c r="JR346" i="5"/>
  <c r="DV599" i="5"/>
  <c r="BU599" i="5"/>
  <c r="HQ346" i="5"/>
  <c r="BJ591" i="5"/>
  <c r="HF342" i="5"/>
  <c r="L599" i="5"/>
  <c r="FL346" i="5"/>
  <c r="EB591" i="5"/>
  <c r="JX342" i="5"/>
  <c r="FM345" i="5"/>
  <c r="M598" i="5"/>
  <c r="DU599" i="5"/>
  <c r="JQ346" i="5"/>
  <c r="BY592" i="5"/>
  <c r="HU343" i="5"/>
  <c r="EF597" i="5"/>
  <c r="KB344" i="5"/>
  <c r="FT344" i="5"/>
  <c r="U597" i="5"/>
  <c r="CO592" i="5"/>
  <c r="IK343" i="5"/>
  <c r="AP597" i="5"/>
  <c r="GL344" i="5"/>
  <c r="BI597" i="5"/>
  <c r="HE344" i="5"/>
  <c r="CR598" i="5"/>
  <c r="IN345" i="5"/>
  <c r="CI599" i="5"/>
  <c r="IE346" i="5"/>
  <c r="CK599" i="5"/>
  <c r="IG346" i="5"/>
  <c r="HA343" i="5"/>
  <c r="BE592" i="5"/>
  <c r="IQ343" i="5"/>
  <c r="CU592" i="5"/>
  <c r="T598" i="5"/>
  <c r="FS345" i="5"/>
  <c r="GU342" i="5"/>
  <c r="AY591" i="5"/>
  <c r="GI344" i="5"/>
  <c r="AM597" i="5"/>
  <c r="FZ346" i="5"/>
  <c r="AC599" i="5"/>
  <c r="DS598" i="5"/>
  <c r="JO345" i="5"/>
  <c r="U599" i="5"/>
  <c r="FT346" i="5"/>
  <c r="DO591" i="5"/>
  <c r="JK342" i="5"/>
  <c r="JG344" i="5"/>
  <c r="DK597" i="5"/>
  <c r="DR599" i="5"/>
  <c r="JN346" i="5"/>
  <c r="JH344" i="5"/>
  <c r="DL597" i="5"/>
  <c r="JS346" i="5"/>
  <c r="DW599" i="5"/>
  <c r="GV343" i="5"/>
  <c r="AZ592" i="5"/>
  <c r="GH344" i="5"/>
  <c r="AL597" i="5"/>
  <c r="DC592" i="5"/>
  <c r="IY343" i="5"/>
  <c r="CZ597" i="5"/>
  <c r="IV344" i="5"/>
  <c r="JD343" i="5"/>
  <c r="DH592" i="5"/>
  <c r="HL342" i="5"/>
  <c r="BP591" i="5"/>
  <c r="JK343" i="5"/>
  <c r="DO592" i="5"/>
  <c r="IG342" i="5"/>
  <c r="CK591" i="5"/>
  <c r="DZ599" i="5"/>
  <c r="JV346" i="5"/>
  <c r="AW599" i="5"/>
  <c r="GS346" i="5"/>
  <c r="DE599" i="5"/>
  <c r="JA346" i="5"/>
  <c r="HH343" i="5"/>
  <c r="BL592" i="5"/>
  <c r="HV345" i="5"/>
  <c r="BZ598" i="5"/>
  <c r="BK591" i="5"/>
  <c r="HG342" i="5"/>
  <c r="JD345" i="5"/>
  <c r="DH598" i="5"/>
  <c r="GS345" i="5"/>
  <c r="AW598" i="5"/>
  <c r="CI597" i="5"/>
  <c r="IE344" i="5"/>
  <c r="HM345" i="5"/>
  <c r="BQ598" i="5"/>
  <c r="T597" i="5"/>
  <c r="FS344" i="5"/>
  <c r="FQ346" i="5"/>
  <c r="Q599" i="5"/>
  <c r="W599" i="5"/>
  <c r="FU346" i="5"/>
  <c r="EB597" i="5"/>
  <c r="JX344" i="5"/>
  <c r="GL345" i="5"/>
  <c r="AP598" i="5"/>
  <c r="DV592" i="5"/>
  <c r="JR343" i="5"/>
  <c r="DI598" i="5"/>
  <c r="JE345" i="5"/>
  <c r="BI599" i="5"/>
  <c r="HE346" i="5"/>
  <c r="AV599" i="5"/>
  <c r="GR346" i="5"/>
  <c r="DG598" i="5"/>
  <c r="JC345" i="5"/>
  <c r="O591" i="5"/>
  <c r="FO342" i="5"/>
  <c r="KD344" i="5"/>
  <c r="EH597" i="5"/>
  <c r="DD597" i="5"/>
  <c r="IZ344" i="5"/>
  <c r="DP592" i="5"/>
  <c r="JL343" i="5"/>
  <c r="IX342" i="5"/>
  <c r="DB591" i="5"/>
  <c r="AG599" i="5"/>
  <c r="GC346" i="5"/>
  <c r="HS344" i="5"/>
  <c r="BW597" i="5"/>
  <c r="HB342" i="5"/>
  <c r="BF591" i="5"/>
  <c r="J591" i="5"/>
  <c r="FJ342" i="5"/>
  <c r="IJ346" i="5"/>
  <c r="CN599" i="5"/>
  <c r="P591" i="5"/>
  <c r="FP342" i="5"/>
  <c r="CX599" i="5"/>
  <c r="IT346" i="5"/>
  <c r="IC345" i="5"/>
  <c r="CG598" i="5"/>
  <c r="HG344" i="5"/>
  <c r="BK597" i="5"/>
  <c r="GW345" i="5"/>
  <c r="BA598" i="5"/>
  <c r="BN598" i="5"/>
  <c r="HJ345" i="5"/>
  <c r="AR599" i="5"/>
  <c r="GN346" i="5"/>
  <c r="KB342" i="5"/>
  <c r="EF591" i="5"/>
  <c r="HR345" i="5"/>
  <c r="BV598" i="5"/>
  <c r="AU591" i="5"/>
  <c r="GQ342" i="5"/>
  <c r="GG346" i="5"/>
  <c r="AK599" i="5"/>
  <c r="KD345" i="5"/>
  <c r="EH598" i="5"/>
  <c r="GN343" i="5"/>
  <c r="AR592" i="5"/>
  <c r="AI591" i="5"/>
  <c r="GE342" i="5"/>
  <c r="IB342" i="5"/>
  <c r="CF591" i="5"/>
  <c r="HY346" i="5"/>
  <c r="CC599" i="5"/>
  <c r="BH592" i="5"/>
  <c r="HD343" i="5"/>
  <c r="BN592" i="5"/>
  <c r="HJ343" i="5"/>
  <c r="GU344" i="5"/>
  <c r="AY597" i="5"/>
  <c r="CG591" i="5"/>
  <c r="IC342" i="5"/>
  <c r="KB343" i="5"/>
  <c r="EF592" i="5"/>
  <c r="IG345" i="5"/>
  <c r="CK598" i="5"/>
  <c r="FP343" i="5"/>
  <c r="P592" i="5"/>
  <c r="JH343" i="5"/>
  <c r="DL592" i="5"/>
  <c r="KC346" i="5"/>
  <c r="EG599" i="5"/>
  <c r="DZ598" i="5"/>
  <c r="JV345" i="5"/>
  <c r="CS592" i="5"/>
  <c r="IO343" i="5"/>
  <c r="AR591" i="5"/>
  <c r="GN342" i="5"/>
  <c r="GO344" i="5"/>
  <c r="AS597" i="5"/>
  <c r="IF346" i="5"/>
  <c r="CJ599" i="5"/>
  <c r="DB597" i="5"/>
  <c r="IX344" i="5"/>
  <c r="JG343" i="5"/>
  <c r="DK592" i="5"/>
  <c r="FZ343" i="5"/>
  <c r="AC592" i="5"/>
  <c r="AR597" i="5"/>
  <c r="GN344" i="5"/>
  <c r="DF592" i="5"/>
  <c r="JB343" i="5"/>
  <c r="GU343" i="5"/>
  <c r="AY592" i="5"/>
  <c r="GC342" i="5"/>
  <c r="AG591" i="5"/>
  <c r="I597" i="5"/>
  <c r="FI344" i="5"/>
  <c r="I592" i="5"/>
  <c r="FI343" i="5"/>
  <c r="BF592" i="5"/>
  <c r="HB343" i="5"/>
  <c r="GI343" i="5"/>
  <c r="AM592" i="5"/>
  <c r="Y597" i="5"/>
  <c r="FV344" i="5"/>
  <c r="AU598" i="5"/>
  <c r="GQ345" i="5"/>
  <c r="BU592" i="5"/>
  <c r="HQ343" i="5"/>
  <c r="BF599" i="5"/>
  <c r="HB346" i="5"/>
  <c r="IV346" i="5"/>
  <c r="CZ599" i="5"/>
  <c r="CX597" i="5"/>
  <c r="IT344" i="5"/>
  <c r="GS344" i="5"/>
  <c r="AW597" i="5"/>
  <c r="CC597" i="5"/>
  <c r="HY344" i="5"/>
  <c r="IW343" i="5"/>
  <c r="DA592" i="5"/>
  <c r="G592" i="5"/>
  <c r="FG343" i="5"/>
  <c r="BV597" i="5"/>
  <c r="HR344" i="5"/>
  <c r="FH343" i="5"/>
  <c r="H592" i="5"/>
  <c r="ED591" i="5"/>
  <c r="JZ342" i="5"/>
  <c r="CV597" i="5"/>
  <c r="IR344" i="5"/>
  <c r="HU344" i="5"/>
  <c r="BY597" i="5"/>
  <c r="K599" i="5"/>
  <c r="FK346" i="5"/>
  <c r="IU343" i="5"/>
  <c r="CY592" i="5"/>
  <c r="BB597" i="5"/>
  <c r="GX344" i="5"/>
  <c r="JX343" i="5"/>
  <c r="EB592" i="5"/>
  <c r="JF344" i="5"/>
  <c r="DJ597" i="5"/>
  <c r="BO597" i="5"/>
  <c r="HK344" i="5"/>
  <c r="JU342" i="5"/>
  <c r="DY591" i="5"/>
  <c r="S598" i="5"/>
  <c r="FR345" i="5"/>
  <c r="DG591" i="5"/>
  <c r="JC342" i="5"/>
  <c r="DF599" i="5"/>
  <c r="JB346" i="5"/>
  <c r="IV345" i="5"/>
  <c r="CZ598" i="5"/>
  <c r="AN597" i="5"/>
  <c r="GJ344" i="5"/>
  <c r="CP592" i="5"/>
  <c r="IL343" i="5"/>
  <c r="JH346" i="5"/>
  <c r="DL599" i="5"/>
  <c r="AS598" i="5"/>
  <c r="GO345" i="5"/>
  <c r="FH344" i="5"/>
  <c r="H597" i="5"/>
  <c r="CY591" i="5"/>
  <c r="IU342" i="5"/>
  <c r="GJ343" i="5"/>
  <c r="AN592" i="5"/>
  <c r="DT598" i="5"/>
  <c r="JP345" i="5"/>
  <c r="FI342" i="5"/>
  <c r="I591" i="5"/>
  <c r="AZ598" i="5"/>
  <c r="GV345" i="5"/>
  <c r="JI342" i="5"/>
  <c r="DM591" i="5"/>
  <c r="AE591" i="5"/>
  <c r="GA342" i="5"/>
  <c r="IH345" i="5"/>
  <c r="CL598" i="5"/>
  <c r="CC598" i="5"/>
  <c r="HY345" i="5"/>
  <c r="HW342" i="5"/>
  <c r="CA591" i="5"/>
  <c r="JS344" i="5"/>
  <c r="DW597" i="5"/>
  <c r="JR345" i="5"/>
  <c r="DV598" i="5"/>
  <c r="ID345" i="5"/>
  <c r="CH598" i="5"/>
  <c r="JJ345" i="5"/>
  <c r="DN598" i="5"/>
  <c r="JZ345" i="5"/>
  <c r="ED598" i="5"/>
  <c r="DG592" i="5"/>
  <c r="JC343" i="5"/>
  <c r="HN345" i="5"/>
  <c r="BR598" i="5"/>
  <c r="FK344" i="5"/>
  <c r="K597" i="5"/>
  <c r="HF345" i="5"/>
  <c r="BJ598" i="5"/>
  <c r="DY599" i="5"/>
  <c r="JU346" i="5"/>
  <c r="J598" i="5"/>
  <c r="FJ345" i="5"/>
  <c r="DC598" i="5"/>
  <c r="IY345" i="5"/>
  <c r="IO346" i="5"/>
  <c r="CS599" i="5"/>
  <c r="JB344" i="5"/>
  <c r="DF597" i="5"/>
  <c r="HL346" i="5"/>
  <c r="BP599" i="5"/>
  <c r="IR343" i="5"/>
  <c r="CV592" i="5"/>
  <c r="HT343" i="5"/>
  <c r="BX592" i="5"/>
  <c r="IA344" i="5"/>
  <c r="CE597" i="5"/>
  <c r="JO343" i="5"/>
  <c r="DS592" i="5"/>
  <c r="BF597" i="5"/>
  <c r="HB344" i="5"/>
  <c r="HK345" i="5"/>
  <c r="BO598" i="5"/>
  <c r="GO343" i="5"/>
  <c r="AS592" i="5"/>
  <c r="CN597" i="5"/>
  <c r="IJ344" i="5"/>
  <c r="N592" i="5"/>
  <c r="FN343" i="5"/>
  <c r="EE598" i="5"/>
  <c r="KA345" i="5"/>
  <c r="AX592" i="5"/>
  <c r="GT343" i="5"/>
  <c r="DR592" i="5"/>
  <c r="JN343" i="5"/>
  <c r="BS591" i="5"/>
  <c r="HO342" i="5"/>
  <c r="AB599" i="5"/>
  <c r="FY346" i="5"/>
  <c r="IW344" i="5"/>
  <c r="DA597" i="5"/>
  <c r="AA598" i="5"/>
  <c r="FX345" i="5"/>
  <c r="BR591" i="5"/>
  <c r="HN342" i="5"/>
  <c r="AL599" i="5"/>
  <c r="GH346" i="5"/>
  <c r="CN598" i="5"/>
  <c r="IJ345" i="5"/>
  <c r="JO344" i="5"/>
  <c r="DS597" i="5"/>
  <c r="JY345" i="5"/>
  <c r="EC598" i="5"/>
  <c r="CW597" i="5"/>
  <c r="IS344" i="5"/>
  <c r="IO342" i="5"/>
  <c r="CS591" i="5"/>
  <c r="BQ592" i="5"/>
  <c r="HM343" i="5"/>
  <c r="DY597" i="5"/>
  <c r="JU344" i="5"/>
  <c r="IG344" i="5"/>
  <c r="CK597" i="5"/>
  <c r="DC597" i="5"/>
  <c r="IY344" i="5"/>
  <c r="L597" i="5"/>
  <c r="FL344" i="5"/>
  <c r="S599" i="5"/>
  <c r="FR346" i="5"/>
  <c r="BG598" i="5"/>
  <c r="HC345" i="5"/>
  <c r="EE591" i="5"/>
  <c r="KA342" i="5"/>
  <c r="H599" i="5"/>
  <c r="FH346" i="5"/>
  <c r="CR597" i="5"/>
  <c r="IN344" i="5"/>
  <c r="IZ342" i="5"/>
  <c r="DD591" i="5"/>
  <c r="CE591" i="5"/>
  <c r="IA342" i="5"/>
  <c r="DN597" i="5"/>
  <c r="JJ344" i="5"/>
  <c r="GG344" i="5"/>
  <c r="AK597" i="5"/>
  <c r="DH591" i="5"/>
  <c r="JD342" i="5"/>
  <c r="HN346" i="5"/>
  <c r="BR599" i="5"/>
  <c r="CM592" i="5"/>
  <c r="II343" i="5"/>
  <c r="DZ591" i="5"/>
  <c r="JV342" i="5"/>
  <c r="JN344" i="5"/>
  <c r="DR597" i="5"/>
  <c r="BZ591" i="5"/>
  <c r="HV342" i="5"/>
  <c r="BM592" i="5"/>
  <c r="HI343" i="5"/>
  <c r="HA344" i="5"/>
  <c r="BE597" i="5"/>
  <c r="GG343" i="5"/>
  <c r="AK592" i="5"/>
  <c r="FX342" i="5"/>
  <c r="AA591" i="5"/>
  <c r="AR598" i="5"/>
  <c r="GN345" i="5"/>
  <c r="CO598" i="5"/>
  <c r="IK345" i="5"/>
  <c r="DZ592" i="5"/>
  <c r="JV343" i="5"/>
  <c r="O598" i="5"/>
  <c r="FO345" i="5"/>
  <c r="BT598" i="5"/>
  <c r="HP345" i="5"/>
  <c r="DC599" i="5"/>
  <c r="IY346" i="5"/>
  <c r="CA598" i="5"/>
  <c r="HW345" i="5"/>
  <c r="BP598" i="5"/>
  <c r="HL345" i="5"/>
  <c r="DB592" i="5"/>
  <c r="IX343" i="5"/>
  <c r="GT346" i="5"/>
  <c r="AX599" i="5"/>
  <c r="CD599" i="5"/>
  <c r="HZ346" i="5"/>
  <c r="AJ597" i="5"/>
  <c r="GF344" i="5"/>
  <c r="DE592" i="5"/>
  <c r="JA343" i="5"/>
  <c r="GP346" i="5"/>
  <c r="AT599" i="5"/>
  <c r="HF346" i="5"/>
  <c r="BJ599" i="5"/>
  <c r="N597" i="5"/>
  <c r="FN344" i="5"/>
  <c r="GL342" i="5"/>
  <c r="AP591" i="5"/>
  <c r="CG592" i="5"/>
  <c r="IC343" i="5"/>
  <c r="DJ599" i="5"/>
  <c r="JF346" i="5"/>
  <c r="HT345" i="5"/>
  <c r="BX598" i="5"/>
  <c r="CP597" i="5"/>
  <c r="IL344" i="5"/>
  <c r="J592" i="5"/>
  <c r="FJ343" i="5"/>
  <c r="DN592" i="5"/>
  <c r="JJ343" i="5"/>
  <c r="BO599" i="5"/>
  <c r="HK346" i="5"/>
  <c r="GL346" i="5"/>
  <c r="AP599" i="5"/>
  <c r="HQ342" i="5"/>
  <c r="BU591" i="5"/>
  <c r="G591" i="5"/>
  <c r="FG342" i="5"/>
  <c r="EB598" i="5"/>
  <c r="JX345" i="5"/>
  <c r="ED599" i="5"/>
  <c r="JZ346" i="5"/>
  <c r="BS598" i="5"/>
  <c r="HO345" i="5"/>
  <c r="AI599" i="5"/>
  <c r="GE346" i="5"/>
  <c r="IT343" i="5"/>
  <c r="CX592" i="5"/>
  <c r="DI597" i="5"/>
  <c r="JE344" i="5"/>
  <c r="CJ592" i="5"/>
  <c r="IF343" i="5"/>
  <c r="BJ597" i="5"/>
  <c r="HF344" i="5"/>
  <c r="BG599" i="5"/>
  <c r="HC346" i="5"/>
  <c r="BC598" i="5"/>
  <c r="GY345" i="5"/>
  <c r="FT345" i="5"/>
  <c r="U598" i="5"/>
  <c r="DV597" i="5"/>
  <c r="JR344" i="5"/>
  <c r="DE591" i="5"/>
  <c r="JA342" i="5"/>
  <c r="DB598" i="5"/>
  <c r="IX345" i="5"/>
  <c r="IC344" i="5"/>
  <c r="CG597" i="5"/>
  <c r="AQ591" i="5"/>
  <c r="GM342" i="5"/>
  <c r="EG591" i="5"/>
  <c r="KC342" i="5"/>
  <c r="CY599" i="5"/>
  <c r="IU346" i="5"/>
  <c r="BA597" i="5"/>
  <c r="GW344" i="5"/>
  <c r="DY592" i="5"/>
  <c r="JU343" i="5"/>
  <c r="DQ597" i="5"/>
  <c r="JM344" i="5"/>
  <c r="FQ342" i="5"/>
  <c r="Q591" i="5"/>
  <c r="DJ592" i="5"/>
  <c r="JF343" i="5"/>
  <c r="CR591" i="5"/>
  <c r="IN342" i="5"/>
  <c r="HC344" i="5"/>
  <c r="BG597" i="5"/>
  <c r="K591" i="5"/>
  <c r="FK342" i="5"/>
  <c r="GW342" i="5"/>
  <c r="BA591" i="5"/>
  <c r="IZ343" i="5"/>
  <c r="DD592" i="5"/>
  <c r="DP598" i="5"/>
  <c r="JL345" i="5"/>
  <c r="KC345" i="5"/>
  <c r="EG598" i="5"/>
  <c r="CY597" i="5"/>
  <c r="IU344" i="5"/>
  <c r="FQ344" i="5"/>
  <c r="Q597" i="5"/>
  <c r="M599" i="5"/>
  <c r="FM346" i="5"/>
  <c r="BO591" i="5"/>
  <c r="HK342" i="5"/>
  <c r="HS346" i="5"/>
  <c r="BW599" i="5"/>
  <c r="FW342" i="5"/>
  <c r="Z591" i="5"/>
  <c r="HB345" i="5"/>
  <c r="BF598" i="5"/>
  <c r="JU345" i="5"/>
  <c r="DY598" i="5"/>
  <c r="P598" i="5"/>
  <c r="FP345" i="5"/>
  <c r="CC591" i="5"/>
  <c r="HY342" i="5"/>
  <c r="HH346" i="5"/>
  <c r="BL599" i="5"/>
  <c r="AJ598" i="5"/>
  <c r="GF345" i="5"/>
  <c r="N591" i="5"/>
  <c r="FN342" i="5"/>
  <c r="IE342" i="5"/>
  <c r="CI591" i="5"/>
  <c r="DJ591" i="5"/>
  <c r="JF342" i="5"/>
  <c r="DA598" i="5"/>
  <c r="IW345" i="5"/>
  <c r="FL342" i="5"/>
  <c r="L591" i="5"/>
  <c r="GR343" i="5"/>
  <c r="AV592" i="5"/>
  <c r="JE343" i="5"/>
  <c r="DI592" i="5"/>
  <c r="BT597" i="5"/>
  <c r="HP344" i="5"/>
  <c r="DT591" i="5"/>
  <c r="JP342" i="5"/>
  <c r="HQ344" i="5"/>
  <c r="BU597" i="5"/>
  <c r="ED592" i="5"/>
  <c r="JZ343" i="5"/>
  <c r="GX346" i="5"/>
  <c r="BB599" i="5"/>
  <c r="IT342" i="5"/>
  <c r="CX591" i="5"/>
  <c r="S597" i="5"/>
  <c r="FR344" i="5"/>
  <c r="DU592" i="5"/>
  <c r="JQ343" i="5"/>
  <c r="BS599" i="5"/>
  <c r="HO346" i="5"/>
  <c r="GT344" i="5"/>
  <c r="AX597" i="5"/>
  <c r="DP591" i="5"/>
  <c r="JL342" i="5"/>
  <c r="EE592" i="5"/>
  <c r="KA343" i="5"/>
  <c r="O599" i="5"/>
  <c r="FO346" i="5"/>
  <c r="GC344" i="5"/>
  <c r="AG597" i="5"/>
  <c r="FU343" i="5"/>
  <c r="W592" i="5"/>
  <c r="CT591" i="5"/>
  <c r="IP342" i="5"/>
  <c r="BD598" i="5"/>
  <c r="GZ345" i="5"/>
  <c r="JB342" i="5"/>
  <c r="DF591" i="5"/>
  <c r="CU598" i="5"/>
  <c r="IQ345" i="5"/>
  <c r="CJ598" i="5"/>
  <c r="IF345" i="5"/>
  <c r="AP592" i="5"/>
  <c r="GL343" i="5"/>
  <c r="CT592" i="5"/>
  <c r="IP343" i="5"/>
  <c r="AI598" i="5"/>
  <c r="GE345" i="5"/>
  <c r="IE345" i="5"/>
  <c r="CI598" i="5"/>
  <c r="AO597" i="5"/>
  <c r="GK344" i="5"/>
  <c r="GI346" i="5"/>
  <c r="AM599" i="5"/>
  <c r="HX346" i="5"/>
  <c r="CB599" i="5"/>
  <c r="DD598" i="5"/>
  <c r="IZ345" i="5"/>
  <c r="BU598" i="5"/>
  <c r="HQ345" i="5"/>
  <c r="I599" i="5"/>
  <c r="FI346" i="5"/>
  <c r="BV592" i="5"/>
  <c r="HR343" i="5"/>
  <c r="AM591" i="5"/>
  <c r="GI342" i="5"/>
  <c r="BM597" i="5"/>
  <c r="HI344" i="5"/>
  <c r="FS342" i="5"/>
  <c r="T591" i="5"/>
  <c r="AQ599" i="5"/>
  <c r="GM346" i="5"/>
  <c r="IR346" i="5"/>
  <c r="CV599" i="5"/>
  <c r="CA592" i="5"/>
  <c r="HW343" i="5"/>
  <c r="IK342" i="5"/>
  <c r="CO591" i="5"/>
  <c r="BV591" i="5"/>
  <c r="HR342" i="5"/>
  <c r="GT345" i="5"/>
  <c r="AX598" i="5"/>
  <c r="BB592" i="5"/>
  <c r="GX343" i="5"/>
  <c r="CW598" i="5"/>
  <c r="IS345" i="5"/>
  <c r="GQ344" i="5"/>
  <c r="AU597" i="5"/>
  <c r="BA599" i="5"/>
  <c r="GW346" i="5"/>
  <c r="EC592" i="5"/>
  <c r="JY343" i="5"/>
  <c r="GS342" i="5"/>
  <c r="AW591" i="5"/>
  <c r="EB599" i="5"/>
  <c r="JX346" i="5"/>
  <c r="GX345" i="5"/>
  <c r="BB598" i="5"/>
  <c r="JS345" i="5"/>
  <c r="DW598" i="5"/>
  <c r="BJ592" i="5"/>
  <c r="HF343" i="5"/>
  <c r="Z599" i="5"/>
  <c r="FW346" i="5"/>
  <c r="P597" i="5"/>
  <c r="FP344" i="5"/>
  <c r="JK345" i="5"/>
  <c r="DO598" i="5"/>
  <c r="CH592" i="5"/>
  <c r="ID343" i="5"/>
  <c r="Y591" i="5"/>
  <c r="FV342" i="5"/>
  <c r="BN599" i="5"/>
  <c r="HJ346" i="5"/>
  <c r="JW345" i="5"/>
  <c r="EA598" i="5"/>
  <c r="BH598" i="5"/>
  <c r="HD345" i="5"/>
  <c r="CT598" i="5"/>
  <c r="IP345" i="5"/>
  <c r="GH343" i="5"/>
  <c r="AL592" i="5"/>
  <c r="GC343" i="5"/>
  <c r="AG592" i="5"/>
  <c r="EC597" i="5"/>
  <c r="JY344" i="5"/>
  <c r="BZ592" i="5"/>
  <c r="HV343" i="5"/>
  <c r="AY599" i="5"/>
  <c r="GU346" i="5"/>
  <c r="AF591" i="5"/>
  <c r="GB342" i="5"/>
  <c r="DO599" i="5"/>
  <c r="JK346" i="5"/>
  <c r="GH342" i="5"/>
  <c r="AL591" i="5"/>
  <c r="IP346" i="5"/>
  <c r="CT599" i="5"/>
  <c r="EG592" i="5"/>
  <c r="KC343" i="5"/>
  <c r="CE599" i="5"/>
  <c r="IA346" i="5"/>
  <c r="BH599" i="5"/>
  <c r="HD346" i="5"/>
  <c r="FT342" i="5"/>
  <c r="U591" i="5"/>
  <c r="AY598" i="5"/>
  <c r="GU345" i="5"/>
  <c r="FJ344" i="5"/>
  <c r="J597" i="5"/>
  <c r="GH345" i="5"/>
  <c r="AL598" i="5"/>
  <c r="M597" i="5"/>
  <c r="FM344" i="5"/>
  <c r="FS346" i="5"/>
  <c r="T599" i="5"/>
  <c r="BH597" i="5"/>
  <c r="HD344" i="5"/>
  <c r="AA599" i="5"/>
  <c r="FX346" i="5"/>
  <c r="HZ343" i="5"/>
  <c r="CD592" i="5"/>
  <c r="AH591" i="5"/>
  <c r="GD342" i="5"/>
  <c r="IJ342" i="5"/>
  <c r="CN591" i="5"/>
  <c r="BA592" i="5"/>
  <c r="GW343" i="5"/>
  <c r="JH345" i="5"/>
  <c r="DL598" i="5"/>
  <c r="BX591" i="5"/>
  <c r="HT342" i="5"/>
  <c r="H591" i="5"/>
  <c r="FH342" i="5"/>
  <c r="GR344" i="5"/>
  <c r="AV597" i="5"/>
  <c r="BO592" i="5"/>
  <c r="HK343" i="5"/>
  <c r="AT597" i="5"/>
  <c r="GP344" i="5"/>
  <c r="HC343" i="5"/>
  <c r="BG592" i="5"/>
  <c r="L598" i="5"/>
  <c r="FL345" i="5"/>
  <c r="AC591" i="5"/>
  <c r="FZ342" i="5"/>
  <c r="DS599" i="5"/>
  <c r="JO346" i="5"/>
  <c r="CP591" i="5"/>
  <c r="IL342" i="5"/>
  <c r="BI598" i="5"/>
  <c r="HE345" i="5"/>
  <c r="FI345" i="5"/>
  <c r="I598" i="5"/>
  <c r="HI346" i="5"/>
  <c r="BM599" i="5"/>
  <c r="CV598" i="5"/>
  <c r="IR345" i="5"/>
  <c r="JW344" i="5"/>
  <c r="EA597" i="5"/>
  <c r="GP345" i="5"/>
  <c r="AT598" i="5"/>
  <c r="DW592" i="5"/>
  <c r="JS343" i="5"/>
  <c r="IH346" i="5"/>
  <c r="CL599" i="5"/>
  <c r="HZ344" i="5"/>
  <c r="CD597" i="5"/>
  <c r="CB598" i="5"/>
  <c r="HX345" i="5"/>
  <c r="DW591" i="5"/>
  <c r="JS342" i="5"/>
  <c r="GD344" i="5"/>
  <c r="AH597" i="5"/>
  <c r="Q598" i="5"/>
  <c r="FQ345" i="5"/>
  <c r="DH597" i="5"/>
  <c r="JD344" i="5"/>
  <c r="CP599" i="5"/>
  <c r="IL346" i="5"/>
  <c r="BQ597" i="5"/>
  <c r="HM344" i="5"/>
  <c r="CJ597" i="5"/>
  <c r="IF344" i="5"/>
  <c r="JC346" i="5"/>
  <c r="DG599" i="5"/>
  <c r="BL597" i="5"/>
  <c r="HH344" i="5"/>
  <c r="EH591" i="5"/>
  <c r="KD342" i="5"/>
  <c r="DK598" i="5"/>
  <c r="JG345" i="5"/>
  <c r="JI346" i="5"/>
  <c r="DM599" i="5"/>
  <c r="CV591" i="5"/>
  <c r="IR342" i="5"/>
  <c r="CL591" i="5"/>
  <c r="IH342" i="5"/>
  <c r="BD591" i="5"/>
  <c r="GZ342" i="5"/>
  <c r="HR346" i="5"/>
  <c r="BV599" i="5"/>
  <c r="DE598" i="5"/>
  <c r="JA345" i="5"/>
  <c r="CD591" i="5"/>
  <c r="HZ342" i="5"/>
  <c r="IV343" i="5"/>
  <c r="CZ592" i="5"/>
  <c r="HE343" i="5"/>
  <c r="BI592" i="5"/>
  <c r="BL598" i="5"/>
  <c r="HH345" i="5"/>
  <c r="IT345" i="5"/>
  <c r="CX598" i="5"/>
  <c r="CO597" i="5"/>
  <c r="IK344" i="5"/>
  <c r="J599" i="5"/>
  <c r="FJ346" i="5"/>
  <c r="BR597" i="5"/>
  <c r="HN344" i="5"/>
  <c r="IS342" i="5"/>
  <c r="CW591" i="5"/>
  <c r="AJ591" i="5"/>
  <c r="GF342" i="5"/>
  <c r="CB597" i="5"/>
  <c r="HX344" i="5"/>
  <c r="DQ591" i="5"/>
  <c r="JM342" i="5"/>
  <c r="AZ599" i="5"/>
  <c r="GV346" i="5"/>
  <c r="DR591" i="5"/>
  <c r="JN342" i="5"/>
  <c r="DA599" i="5"/>
  <c r="IW346" i="5"/>
  <c r="GF343" i="5"/>
  <c r="AJ592" i="5"/>
  <c r="BN591" i="5"/>
  <c r="HJ342" i="5"/>
  <c r="FP346" i="5"/>
  <c r="P599" i="5"/>
  <c r="FX343" i="5"/>
  <c r="AA592" i="5"/>
  <c r="GK342" i="5"/>
  <c r="AO591" i="5"/>
  <c r="BE599" i="5"/>
  <c r="HA346" i="5"/>
  <c r="GK346" i="5"/>
  <c r="AO599" i="5"/>
  <c r="HH342" i="5"/>
  <c r="BL591" i="5"/>
  <c r="FS343" i="5"/>
  <c r="T592" i="5"/>
  <c r="S591" i="5"/>
  <c r="FR342" i="5"/>
  <c r="FG344" i="5"/>
  <c r="G597" i="5"/>
  <c r="GA344" i="5"/>
  <c r="AE597" i="5"/>
  <c r="AU592" i="5"/>
  <c r="GQ343" i="5"/>
  <c r="BS592" i="5"/>
  <c r="HO343" i="5"/>
  <c r="FW344" i="5"/>
  <c r="Z597" i="5"/>
  <c r="M591" i="5"/>
  <c r="FM342" i="5"/>
  <c r="BQ599" i="5"/>
  <c r="HM346" i="5"/>
  <c r="JT343" i="5"/>
  <c r="DX592" i="5"/>
  <c r="K592" i="5"/>
  <c r="FK343" i="5"/>
  <c r="CS598" i="5"/>
  <c r="IO345" i="5"/>
  <c r="AF598" i="5"/>
  <c r="GB345" i="5"/>
  <c r="JC344" i="5"/>
  <c r="DG597" i="5"/>
  <c r="KC344" i="5"/>
  <c r="EG597" i="5"/>
  <c r="IB346" i="5"/>
  <c r="CF599" i="5"/>
  <c r="IC346" i="5"/>
  <c r="CG599" i="5"/>
  <c r="BG591" i="5"/>
  <c r="HC342" i="5"/>
  <c r="GY346" i="5"/>
  <c r="BC599" i="5"/>
  <c r="DU597" i="5"/>
  <c r="JQ344" i="5"/>
  <c r="GM345" i="5"/>
  <c r="AQ598" i="5"/>
  <c r="BK598" i="5"/>
  <c r="HG345" i="5"/>
  <c r="GF346" i="5"/>
  <c r="AJ599" i="5"/>
  <c r="FY342" i="5"/>
  <c r="AB591" i="5"/>
  <c r="FZ345" i="5"/>
  <c r="AC598" i="5"/>
  <c r="JE342" i="5"/>
  <c r="DI591" i="5"/>
  <c r="DT597" i="5"/>
  <c r="JP344" i="5"/>
  <c r="IV342" i="5"/>
  <c r="CZ591" i="5"/>
  <c r="EA591" i="5"/>
  <c r="JW342" i="5"/>
  <c r="CB591" i="5"/>
  <c r="HX342" i="5"/>
  <c r="AA597" i="5"/>
  <c r="FX344" i="5"/>
  <c r="GY344" i="5"/>
  <c r="BC597" i="5"/>
  <c r="DM592" i="5"/>
  <c r="JI343" i="5"/>
  <c r="CY598" i="5"/>
  <c r="IU345" i="5"/>
  <c r="CU597" i="5"/>
  <c r="IQ344" i="5"/>
  <c r="IF342" i="5"/>
  <c r="CJ591" i="5"/>
  <c r="IS346" i="5"/>
  <c r="CW599" i="5"/>
  <c r="DL591" i="5"/>
  <c r="JH342" i="5"/>
  <c r="AV591" i="5"/>
  <c r="GR342" i="5"/>
  <c r="JN345" i="5"/>
  <c r="DR598" i="5"/>
  <c r="HA342" i="5"/>
  <c r="BE591" i="5"/>
  <c r="BK599" i="5"/>
  <c r="HG346" i="5"/>
  <c r="DU591" i="5"/>
  <c r="JQ342" i="5"/>
  <c r="AB592" i="5"/>
  <c r="FY343" i="5"/>
  <c r="EC591" i="5"/>
  <c r="JY342" i="5"/>
  <c r="CC592" i="5"/>
  <c r="HY343" i="5"/>
  <c r="FV345" i="5"/>
  <c r="Y598" i="5"/>
  <c r="GZ346" i="5"/>
  <c r="BD599" i="5"/>
  <c r="G598" i="5"/>
  <c r="FG345" i="5"/>
  <c r="GD345" i="5"/>
  <c r="AH598" i="5"/>
  <c r="EH599" i="5"/>
  <c r="KD346" i="5"/>
  <c r="JT346" i="5"/>
  <c r="DX599" i="5"/>
  <c r="JQ345" i="5"/>
  <c r="DU598" i="5"/>
  <c r="IX346" i="5"/>
  <c r="DB599" i="5"/>
  <c r="IM345" i="5"/>
  <c r="CQ598" i="5"/>
  <c r="HW346" i="5"/>
  <c r="CA599" i="5"/>
  <c r="CP598" i="5"/>
  <c r="IL345" i="5"/>
  <c r="HU345" i="5"/>
  <c r="BY598" i="5"/>
  <c r="AE599" i="5"/>
  <c r="GA346" i="5"/>
  <c r="IQ346" i="5"/>
  <c r="CU599" i="5"/>
  <c r="AE592" i="5"/>
  <c r="GA343" i="5"/>
  <c r="AB598" i="5"/>
  <c r="FY345" i="5"/>
  <c r="GE344" i="5"/>
  <c r="AI597" i="5"/>
  <c r="IM344" i="5"/>
  <c r="CQ597" i="5"/>
  <c r="W597" i="5"/>
  <c r="FU344" i="5"/>
  <c r="DN591" i="5"/>
  <c r="JJ342" i="5"/>
  <c r="CQ591" i="5"/>
  <c r="IM342" i="5"/>
  <c r="JT344" i="5"/>
  <c r="DX597" i="5"/>
  <c r="II345" i="5"/>
  <c r="CM598" i="5"/>
  <c r="GB344" i="5"/>
  <c r="AF597" i="5"/>
  <c r="M592" i="5"/>
  <c r="FM343" i="5"/>
  <c r="K598" i="5"/>
  <c r="FK345" i="5"/>
  <c r="BZ599" i="5"/>
  <c r="HV346" i="5"/>
  <c r="BW592" i="5"/>
  <c r="HS343" i="5"/>
  <c r="GZ344" i="5"/>
  <c r="BD597" i="5"/>
  <c r="HW344" i="5"/>
  <c r="CA597" i="5"/>
  <c r="Z592" i="5"/>
  <c r="FW343" i="5"/>
  <c r="AS599" i="5"/>
  <c r="GO346" i="5"/>
  <c r="HS345" i="5"/>
  <c r="BW598" i="5"/>
  <c r="HT344" i="5"/>
  <c r="BX597" i="5"/>
  <c r="DV591" i="5"/>
  <c r="JR342" i="5"/>
  <c r="AV598" i="5"/>
  <c r="GR345" i="5"/>
  <c r="JV344" i="5"/>
  <c r="DZ597" i="5"/>
  <c r="BE598" i="5"/>
  <c r="HA345" i="5"/>
  <c r="DI599" i="5"/>
  <c r="JE346" i="5"/>
  <c r="BT599" i="5"/>
  <c r="HP346" i="5"/>
  <c r="GV342" i="5"/>
  <c r="AZ591" i="5"/>
  <c r="CF598" i="5"/>
  <c r="IB345" i="5"/>
  <c r="EH592" i="5"/>
  <c r="KD343" i="5"/>
  <c r="IA343" i="5"/>
  <c r="CE592" i="5"/>
  <c r="HM342" i="5"/>
  <c r="BQ591" i="5"/>
  <c r="O592" i="5"/>
  <c r="FO343" i="5"/>
  <c r="GM344" i="5"/>
  <c r="AQ597" i="5"/>
  <c r="AZ597" i="5"/>
  <c r="GV344" i="5"/>
  <c r="Q592" i="5"/>
  <c r="FQ343" i="5"/>
  <c r="S592" i="5"/>
  <c r="FR343" i="5"/>
  <c r="EA592" i="5"/>
  <c r="JW343" i="5"/>
  <c r="JL346" i="5"/>
  <c r="DP599" i="5"/>
  <c r="JG342" i="5"/>
  <c r="DK591" i="5"/>
  <c r="KB346" i="5"/>
  <c r="EF599" i="5"/>
  <c r="JW346" i="5"/>
  <c r="EA599" i="5"/>
  <c r="HX343" i="5"/>
  <c r="CB592" i="5"/>
  <c r="IO344" i="5"/>
  <c r="CS597" i="5"/>
  <c r="AN599" i="5"/>
  <c r="GJ346" i="5"/>
  <c r="BD592" i="5"/>
  <c r="GZ343" i="5"/>
  <c r="IH343" i="5"/>
  <c r="CL592" i="5"/>
  <c r="DM598" i="5"/>
  <c r="JI345" i="5"/>
  <c r="GE343" i="5"/>
  <c r="AI592" i="5"/>
  <c r="AO598" i="5"/>
  <c r="GK345" i="5"/>
  <c r="DQ598" i="5"/>
  <c r="JM345" i="5"/>
  <c r="BK592" i="5"/>
  <c r="HG343" i="5"/>
  <c r="HI342" i="5"/>
  <c r="BM591" i="5"/>
  <c r="FT343" i="5"/>
  <c r="U592" i="5"/>
  <c r="BI591" i="5"/>
  <c r="HE342" i="5"/>
  <c r="FN345" i="5"/>
  <c r="N598" i="5"/>
  <c r="BZ597" i="5"/>
  <c r="HV344" i="5"/>
  <c r="IN343" i="5"/>
  <c r="CR592" i="5"/>
  <c r="AQ592" i="5"/>
  <c r="GM343" i="5"/>
  <c r="CU591" i="5"/>
  <c r="IQ342" i="5"/>
  <c r="Y599" i="5"/>
  <c r="FV346" i="5"/>
  <c r="DQ592" i="5"/>
  <c r="JM343" i="5"/>
  <c r="JM346" i="5"/>
  <c r="DQ599" i="5"/>
  <c r="JZ344" i="5"/>
  <c r="ED597" i="5"/>
  <c r="BX599" i="5"/>
  <c r="HT346" i="5"/>
  <c r="DF598" i="5"/>
  <c r="JB345" i="5"/>
  <c r="IZ346" i="5"/>
  <c r="DD599" i="5"/>
  <c r="KA344" i="5"/>
  <c r="EE597" i="5"/>
  <c r="HU346" i="5"/>
  <c r="BY599" i="5"/>
  <c r="DC591" i="5"/>
  <c r="IY342" i="5"/>
  <c r="HO344" i="5"/>
  <c r="BS597" i="5"/>
  <c r="I288" i="18" l="1"/>
  <c r="J288" i="18"/>
  <c r="I242" i="18"/>
  <c r="J242" i="18"/>
  <c r="B129" i="25"/>
  <c r="B80" i="25"/>
  <c r="B292" i="16"/>
  <c r="B294" i="16" s="1"/>
  <c r="C290" i="16"/>
  <c r="A290" i="18" s="1"/>
  <c r="H290" i="18" s="1"/>
  <c r="BS607" i="5"/>
  <c r="HO354" i="5"/>
  <c r="HU356" i="5"/>
  <c r="BY609" i="5"/>
  <c r="IZ356" i="5"/>
  <c r="DD609" i="5"/>
  <c r="DQ609" i="5"/>
  <c r="JM356" i="5"/>
  <c r="HI352" i="5"/>
  <c r="BM601" i="5"/>
  <c r="AI602" i="5"/>
  <c r="GE353" i="5"/>
  <c r="HX353" i="5"/>
  <c r="CB602" i="5"/>
  <c r="DP609" i="5"/>
  <c r="JL356" i="5"/>
  <c r="GB354" i="5"/>
  <c r="AF607" i="5"/>
  <c r="JT354" i="5"/>
  <c r="DX607" i="5"/>
  <c r="CQ607" i="5"/>
  <c r="IM354" i="5"/>
  <c r="BY608" i="5"/>
  <c r="HU355" i="5"/>
  <c r="JT356" i="5"/>
  <c r="DX609" i="5"/>
  <c r="JN355" i="5"/>
  <c r="DR608" i="5"/>
  <c r="CZ601" i="5"/>
  <c r="IV352" i="5"/>
  <c r="AB601" i="5"/>
  <c r="FY352" i="5"/>
  <c r="DG607" i="5"/>
  <c r="JC354" i="5"/>
  <c r="DX602" i="5"/>
  <c r="JT353" i="5"/>
  <c r="BI602" i="5"/>
  <c r="HE353" i="5"/>
  <c r="BV609" i="5"/>
  <c r="HR356" i="5"/>
  <c r="DG609" i="5"/>
  <c r="JC356" i="5"/>
  <c r="IH356" i="5"/>
  <c r="CL609" i="5"/>
  <c r="AT608" i="5"/>
  <c r="GP355" i="5"/>
  <c r="I608" i="5"/>
  <c r="FI355" i="5"/>
  <c r="CT609" i="5"/>
  <c r="IP356" i="5"/>
  <c r="AL602" i="5"/>
  <c r="GH353" i="5"/>
  <c r="CO601" i="5"/>
  <c r="IK352" i="5"/>
  <c r="CI608" i="5"/>
  <c r="IE355" i="5"/>
  <c r="AG607" i="5"/>
  <c r="GC354" i="5"/>
  <c r="AX607" i="5"/>
  <c r="GT354" i="5"/>
  <c r="BL609" i="5"/>
  <c r="HH356" i="5"/>
  <c r="HS356" i="5"/>
  <c r="BW609" i="5"/>
  <c r="BG607" i="5"/>
  <c r="HC354" i="5"/>
  <c r="U608" i="5"/>
  <c r="FT355" i="5"/>
  <c r="BX608" i="5"/>
  <c r="HT355" i="5"/>
  <c r="GG354" i="5"/>
  <c r="AK607" i="5"/>
  <c r="AS602" i="5"/>
  <c r="GO353" i="5"/>
  <c r="IR353" i="5"/>
  <c r="CV602" i="5"/>
  <c r="DN608" i="5"/>
  <c r="JJ355" i="5"/>
  <c r="CL608" i="5"/>
  <c r="IH355" i="5"/>
  <c r="AN602" i="5"/>
  <c r="GJ353" i="5"/>
  <c r="DL609" i="5"/>
  <c r="JH356" i="5"/>
  <c r="CZ609" i="5"/>
  <c r="IV356" i="5"/>
  <c r="HY356" i="5"/>
  <c r="CC609" i="5"/>
  <c r="EH608" i="5"/>
  <c r="KD355" i="5"/>
  <c r="Q609" i="5"/>
  <c r="FQ356" i="5"/>
  <c r="AW608" i="5"/>
  <c r="GS355" i="5"/>
  <c r="BL602" i="5"/>
  <c r="HH353" i="5"/>
  <c r="BP601" i="5"/>
  <c r="HL352" i="5"/>
  <c r="AL607" i="5"/>
  <c r="GH354" i="5"/>
  <c r="DW609" i="5"/>
  <c r="JS356" i="5"/>
  <c r="DV609" i="5"/>
  <c r="JR356" i="5"/>
  <c r="DS601" i="5"/>
  <c r="JO352" i="5"/>
  <c r="AS601" i="5"/>
  <c r="GO352" i="5"/>
  <c r="O607" i="5"/>
  <c r="FO354" i="5"/>
  <c r="II356" i="5"/>
  <c r="CM609" i="5"/>
  <c r="KA356" i="5"/>
  <c r="EE609" i="5"/>
  <c r="H608" i="5"/>
  <c r="FH355" i="5"/>
  <c r="BX609" i="5"/>
  <c r="HT356" i="5"/>
  <c r="Y609" i="5"/>
  <c r="FV356" i="5"/>
  <c r="AQ602" i="5"/>
  <c r="GM353" i="5"/>
  <c r="BZ607" i="5"/>
  <c r="HV354" i="5"/>
  <c r="HE352" i="5"/>
  <c r="BI601" i="5"/>
  <c r="JM355" i="5"/>
  <c r="DQ608" i="5"/>
  <c r="AN609" i="5"/>
  <c r="GJ356" i="5"/>
  <c r="FR353" i="5"/>
  <c r="S602" i="5"/>
  <c r="AZ607" i="5"/>
  <c r="GV354" i="5"/>
  <c r="O602" i="5"/>
  <c r="FO353" i="5"/>
  <c r="CF608" i="5"/>
  <c r="IB355" i="5"/>
  <c r="BT609" i="5"/>
  <c r="HP356" i="5"/>
  <c r="HA355" i="5"/>
  <c r="BE608" i="5"/>
  <c r="GR355" i="5"/>
  <c r="AV608" i="5"/>
  <c r="AS609" i="5"/>
  <c r="GO356" i="5"/>
  <c r="HS353" i="5"/>
  <c r="BW602" i="5"/>
  <c r="K608" i="5"/>
  <c r="FK355" i="5"/>
  <c r="JJ352" i="5"/>
  <c r="DN601" i="5"/>
  <c r="AB608" i="5"/>
  <c r="FY355" i="5"/>
  <c r="HY353" i="5"/>
  <c r="CC602" i="5"/>
  <c r="FY353" i="5"/>
  <c r="AB602" i="5"/>
  <c r="BK609" i="5"/>
  <c r="HG356" i="5"/>
  <c r="DL601" i="5"/>
  <c r="JH352" i="5"/>
  <c r="IU355" i="5"/>
  <c r="CY608" i="5"/>
  <c r="CB601" i="5"/>
  <c r="HX352" i="5"/>
  <c r="BK608" i="5"/>
  <c r="HG355" i="5"/>
  <c r="DU607" i="5"/>
  <c r="JQ354" i="5"/>
  <c r="BG601" i="5"/>
  <c r="HC352" i="5"/>
  <c r="CS608" i="5"/>
  <c r="IO355" i="5"/>
  <c r="M601" i="5"/>
  <c r="FM352" i="5"/>
  <c r="BS602" i="5"/>
  <c r="HO353" i="5"/>
  <c r="FR352" i="5"/>
  <c r="S601" i="5"/>
  <c r="HA356" i="5"/>
  <c r="BE609" i="5"/>
  <c r="HJ352" i="5"/>
  <c r="BN601" i="5"/>
  <c r="DA609" i="5"/>
  <c r="IW356" i="5"/>
  <c r="AZ609" i="5"/>
  <c r="GV356" i="5"/>
  <c r="CB607" i="5"/>
  <c r="HX354" i="5"/>
  <c r="J609" i="5"/>
  <c r="FJ356" i="5"/>
  <c r="CD601" i="5"/>
  <c r="HZ352" i="5"/>
  <c r="IH352" i="5"/>
  <c r="CL601" i="5"/>
  <c r="EH601" i="5"/>
  <c r="KD352" i="5"/>
  <c r="HM354" i="5"/>
  <c r="BQ607" i="5"/>
  <c r="DH607" i="5"/>
  <c r="JD354" i="5"/>
  <c r="CB608" i="5"/>
  <c r="HX355" i="5"/>
  <c r="IR355" i="5"/>
  <c r="CV608" i="5"/>
  <c r="IL352" i="5"/>
  <c r="CP601" i="5"/>
  <c r="AC601" i="5"/>
  <c r="FZ352" i="5"/>
  <c r="BO602" i="5"/>
  <c r="HK353" i="5"/>
  <c r="H601" i="5"/>
  <c r="FH352" i="5"/>
  <c r="BH607" i="5"/>
  <c r="HD354" i="5"/>
  <c r="FM354" i="5"/>
  <c r="M607" i="5"/>
  <c r="CE609" i="5"/>
  <c r="IA356" i="5"/>
  <c r="JK356" i="5"/>
  <c r="DO609" i="5"/>
  <c r="GU356" i="5"/>
  <c r="AY609" i="5"/>
  <c r="JY354" i="5"/>
  <c r="EC607" i="5"/>
  <c r="BH608" i="5"/>
  <c r="HD355" i="5"/>
  <c r="HJ356" i="5"/>
  <c r="BN609" i="5"/>
  <c r="ID353" i="5"/>
  <c r="CH602" i="5"/>
  <c r="P607" i="5"/>
  <c r="FP354" i="5"/>
  <c r="BJ602" i="5"/>
  <c r="HF353" i="5"/>
  <c r="BA609" i="5"/>
  <c r="GW356" i="5"/>
  <c r="CW608" i="5"/>
  <c r="IS355" i="5"/>
  <c r="GI352" i="5"/>
  <c r="AM601" i="5"/>
  <c r="I609" i="5"/>
  <c r="FI356" i="5"/>
  <c r="DD608" i="5"/>
  <c r="IZ355" i="5"/>
  <c r="IP353" i="5"/>
  <c r="CT602" i="5"/>
  <c r="CJ608" i="5"/>
  <c r="IF355" i="5"/>
  <c r="CT601" i="5"/>
  <c r="IP352" i="5"/>
  <c r="EE602" i="5"/>
  <c r="KA353" i="5"/>
  <c r="JQ353" i="5"/>
  <c r="DU602" i="5"/>
  <c r="JZ353" i="5"/>
  <c r="ED602" i="5"/>
  <c r="DT601" i="5"/>
  <c r="JP352" i="5"/>
  <c r="JF352" i="5"/>
  <c r="DJ601" i="5"/>
  <c r="N601" i="5"/>
  <c r="FN352" i="5"/>
  <c r="FP355" i="5"/>
  <c r="P608" i="5"/>
  <c r="M609" i="5"/>
  <c r="FM356" i="5"/>
  <c r="IU354" i="5"/>
  <c r="CY607" i="5"/>
  <c r="DP608" i="5"/>
  <c r="JL355" i="5"/>
  <c r="DJ602" i="5"/>
  <c r="JF353" i="5"/>
  <c r="DQ607" i="5"/>
  <c r="JM354" i="5"/>
  <c r="GW354" i="5"/>
  <c r="BA607" i="5"/>
  <c r="EG601" i="5"/>
  <c r="KC352" i="5"/>
  <c r="DE601" i="5"/>
  <c r="JA352" i="5"/>
  <c r="HC356" i="5"/>
  <c r="BG609" i="5"/>
  <c r="IF353" i="5"/>
  <c r="CJ602" i="5"/>
  <c r="HO355" i="5"/>
  <c r="BS608" i="5"/>
  <c r="JX355" i="5"/>
  <c r="EB608" i="5"/>
  <c r="HK356" i="5"/>
  <c r="BO609" i="5"/>
  <c r="FJ353" i="5"/>
  <c r="J602" i="5"/>
  <c r="CG602" i="5"/>
  <c r="IC353" i="5"/>
  <c r="N607" i="5"/>
  <c r="FN354" i="5"/>
  <c r="GF354" i="5"/>
  <c r="AJ607" i="5"/>
  <c r="HL355" i="5"/>
  <c r="BP608" i="5"/>
  <c r="DC609" i="5"/>
  <c r="IY356" i="5"/>
  <c r="O608" i="5"/>
  <c r="FO355" i="5"/>
  <c r="IK355" i="5"/>
  <c r="CO608" i="5"/>
  <c r="BZ601" i="5"/>
  <c r="HV352" i="5"/>
  <c r="JV352" i="5"/>
  <c r="DZ601" i="5"/>
  <c r="IA352" i="5"/>
  <c r="CE601" i="5"/>
  <c r="CR607" i="5"/>
  <c r="IN354" i="5"/>
  <c r="KA352" i="5"/>
  <c r="EE601" i="5"/>
  <c r="S609" i="5"/>
  <c r="FR356" i="5"/>
  <c r="DC607" i="5"/>
  <c r="IY354" i="5"/>
  <c r="DY607" i="5"/>
  <c r="JU354" i="5"/>
  <c r="CN608" i="5"/>
  <c r="IJ355" i="5"/>
  <c r="BR601" i="5"/>
  <c r="HN352" i="5"/>
  <c r="HO352" i="5"/>
  <c r="BS601" i="5"/>
  <c r="AX602" i="5"/>
  <c r="GT353" i="5"/>
  <c r="N602" i="5"/>
  <c r="FN353" i="5"/>
  <c r="HB354" i="5"/>
  <c r="BF607" i="5"/>
  <c r="DC608" i="5"/>
  <c r="IY355" i="5"/>
  <c r="DY609" i="5"/>
  <c r="JU356" i="5"/>
  <c r="DG602" i="5"/>
  <c r="JC353" i="5"/>
  <c r="GJ354" i="5"/>
  <c r="AN607" i="5"/>
  <c r="JB356" i="5"/>
  <c r="DF609" i="5"/>
  <c r="S608" i="5"/>
  <c r="FR355" i="5"/>
  <c r="BO607" i="5"/>
  <c r="HK354" i="5"/>
  <c r="JZ352" i="5"/>
  <c r="ED601" i="5"/>
  <c r="BV607" i="5"/>
  <c r="HR354" i="5"/>
  <c r="BU602" i="5"/>
  <c r="HQ353" i="5"/>
  <c r="Y607" i="5"/>
  <c r="FV354" i="5"/>
  <c r="BF602" i="5"/>
  <c r="HB353" i="5"/>
  <c r="I607" i="5"/>
  <c r="FI354" i="5"/>
  <c r="AR607" i="5"/>
  <c r="GN354" i="5"/>
  <c r="GN352" i="5"/>
  <c r="AR601" i="5"/>
  <c r="DZ608" i="5"/>
  <c r="JV355" i="5"/>
  <c r="CG601" i="5"/>
  <c r="IC352" i="5"/>
  <c r="HJ353" i="5"/>
  <c r="BN602" i="5"/>
  <c r="GE352" i="5"/>
  <c r="AI601" i="5"/>
  <c r="AU601" i="5"/>
  <c r="GQ352" i="5"/>
  <c r="HJ355" i="5"/>
  <c r="BN608" i="5"/>
  <c r="CX609" i="5"/>
  <c r="IT356" i="5"/>
  <c r="AG609" i="5"/>
  <c r="GC356" i="5"/>
  <c r="DP602" i="5"/>
  <c r="JL353" i="5"/>
  <c r="DG608" i="5"/>
  <c r="JC355" i="5"/>
  <c r="BI609" i="5"/>
  <c r="HE356" i="5"/>
  <c r="DV602" i="5"/>
  <c r="JR353" i="5"/>
  <c r="JX354" i="5"/>
  <c r="EB607" i="5"/>
  <c r="HG352" i="5"/>
  <c r="BK601" i="5"/>
  <c r="GS356" i="5"/>
  <c r="AW609" i="5"/>
  <c r="CZ607" i="5"/>
  <c r="IV354" i="5"/>
  <c r="DR609" i="5"/>
  <c r="JN356" i="5"/>
  <c r="JK352" i="5"/>
  <c r="DO601" i="5"/>
  <c r="DS608" i="5"/>
  <c r="JO355" i="5"/>
  <c r="T608" i="5"/>
  <c r="FS355" i="5"/>
  <c r="CI609" i="5"/>
  <c r="IE356" i="5"/>
  <c r="HE354" i="5"/>
  <c r="BI607" i="5"/>
  <c r="CO602" i="5"/>
  <c r="IK353" i="5"/>
  <c r="EF607" i="5"/>
  <c r="KB354" i="5"/>
  <c r="DU609" i="5"/>
  <c r="JQ356" i="5"/>
  <c r="EB601" i="5"/>
  <c r="JX352" i="5"/>
  <c r="BJ601" i="5"/>
  <c r="HF352" i="5"/>
  <c r="CQ609" i="5"/>
  <c r="IM356" i="5"/>
  <c r="DK609" i="5"/>
  <c r="JG356" i="5"/>
  <c r="HP353" i="5"/>
  <c r="BT602" i="5"/>
  <c r="CL607" i="5"/>
  <c r="IH354" i="5"/>
  <c r="CM607" i="5"/>
  <c r="II354" i="5"/>
  <c r="FU352" i="5"/>
  <c r="W601" i="5"/>
  <c r="FG356" i="5"/>
  <c r="G609" i="5"/>
  <c r="ID356" i="5"/>
  <c r="CH609" i="5"/>
  <c r="AF609" i="5"/>
  <c r="GB356" i="5"/>
  <c r="DP607" i="5"/>
  <c r="JL354" i="5"/>
  <c r="DN609" i="5"/>
  <c r="JJ356" i="5"/>
  <c r="JP356" i="5"/>
  <c r="DT609" i="5"/>
  <c r="GT352" i="5"/>
  <c r="AX601" i="5"/>
  <c r="CF607" i="5"/>
  <c r="IB354" i="5"/>
  <c r="DX601" i="5"/>
  <c r="JT352" i="5"/>
  <c r="HS352" i="5"/>
  <c r="BW601" i="5"/>
  <c r="AT601" i="5"/>
  <c r="GP352" i="5"/>
  <c r="AN601" i="5"/>
  <c r="GJ352" i="5"/>
  <c r="JF355" i="5"/>
  <c r="DJ608" i="5"/>
  <c r="IS353" i="5"/>
  <c r="CW602" i="5"/>
  <c r="HL354" i="5"/>
  <c r="BP607" i="5"/>
  <c r="DE607" i="5"/>
  <c r="JA354" i="5"/>
  <c r="AO602" i="5"/>
  <c r="GK353" i="5"/>
  <c r="BN607" i="5"/>
  <c r="HJ354" i="5"/>
  <c r="AH609" i="5"/>
  <c r="GD356" i="5"/>
  <c r="BH601" i="5"/>
  <c r="HD352" i="5"/>
  <c r="FY354" i="5"/>
  <c r="AB607" i="5"/>
  <c r="GJ355" i="5"/>
  <c r="AN608" i="5"/>
  <c r="IG353" i="5"/>
  <c r="CK602" i="5"/>
  <c r="BX607" i="5"/>
  <c r="HT354" i="5"/>
  <c r="HW354" i="5"/>
  <c r="CA607" i="5"/>
  <c r="CU609" i="5"/>
  <c r="IQ356" i="5"/>
  <c r="IX356" i="5"/>
  <c r="DB609" i="5"/>
  <c r="GY354" i="5"/>
  <c r="BC607" i="5"/>
  <c r="DI601" i="5"/>
  <c r="JE352" i="5"/>
  <c r="HH352" i="5"/>
  <c r="BL601" i="5"/>
  <c r="IT355" i="5"/>
  <c r="CX608" i="5"/>
  <c r="GD354" i="5"/>
  <c r="AH607" i="5"/>
  <c r="CV609" i="5"/>
  <c r="IR356" i="5"/>
  <c r="JB352" i="5"/>
  <c r="DF601" i="5"/>
  <c r="CX601" i="5"/>
  <c r="IT352" i="5"/>
  <c r="DI602" i="5"/>
  <c r="JE353" i="5"/>
  <c r="BF608" i="5"/>
  <c r="HB355" i="5"/>
  <c r="BA601" i="5"/>
  <c r="GW352" i="5"/>
  <c r="IC354" i="5"/>
  <c r="CG607" i="5"/>
  <c r="CX602" i="5"/>
  <c r="IT353" i="5"/>
  <c r="AA601" i="5"/>
  <c r="FX352" i="5"/>
  <c r="BE607" i="5"/>
  <c r="HA354" i="5"/>
  <c r="HN356" i="5"/>
  <c r="BR609" i="5"/>
  <c r="CS601" i="5"/>
  <c r="IO352" i="5"/>
  <c r="JY355" i="5"/>
  <c r="EC608" i="5"/>
  <c r="DF607" i="5"/>
  <c r="JB354" i="5"/>
  <c r="CA601" i="5"/>
  <c r="HW352" i="5"/>
  <c r="I601" i="5"/>
  <c r="FI352" i="5"/>
  <c r="EB602" i="5"/>
  <c r="JX353" i="5"/>
  <c r="CY602" i="5"/>
  <c r="IU353" i="5"/>
  <c r="BY607" i="5"/>
  <c r="HU354" i="5"/>
  <c r="DA602" i="5"/>
  <c r="IW353" i="5"/>
  <c r="AW607" i="5"/>
  <c r="GS354" i="5"/>
  <c r="DK602" i="5"/>
  <c r="JG353" i="5"/>
  <c r="CJ609" i="5"/>
  <c r="IF356" i="5"/>
  <c r="EF601" i="5"/>
  <c r="KB352" i="5"/>
  <c r="BK607" i="5"/>
  <c r="HG354" i="5"/>
  <c r="CN609" i="5"/>
  <c r="IJ356" i="5"/>
  <c r="BF601" i="5"/>
  <c r="HB352" i="5"/>
  <c r="EH607" i="5"/>
  <c r="KD354" i="5"/>
  <c r="AM607" i="5"/>
  <c r="GI354" i="5"/>
  <c r="BE602" i="5"/>
  <c r="HA353" i="5"/>
  <c r="AT602" i="5"/>
  <c r="GP353" i="5"/>
  <c r="L602" i="5"/>
  <c r="FL353" i="5"/>
  <c r="JY356" i="5"/>
  <c r="EC609" i="5"/>
  <c r="DT602" i="5"/>
  <c r="JP353" i="5"/>
  <c r="N608" i="5"/>
  <c r="FN355" i="5"/>
  <c r="U602" i="5"/>
  <c r="FT353" i="5"/>
  <c r="CS607" i="5"/>
  <c r="IO354" i="5"/>
  <c r="JW356" i="5"/>
  <c r="EA609" i="5"/>
  <c r="JG352" i="5"/>
  <c r="DK601" i="5"/>
  <c r="AQ607" i="5"/>
  <c r="GM354" i="5"/>
  <c r="BQ601" i="5"/>
  <c r="HM352" i="5"/>
  <c r="AZ601" i="5"/>
  <c r="GV352" i="5"/>
  <c r="DZ607" i="5"/>
  <c r="JV354" i="5"/>
  <c r="HS355" i="5"/>
  <c r="BW608" i="5"/>
  <c r="BD607" i="5"/>
  <c r="GZ354" i="5"/>
  <c r="CM608" i="5"/>
  <c r="II355" i="5"/>
  <c r="AI607" i="5"/>
  <c r="GE354" i="5"/>
  <c r="CQ608" i="5"/>
  <c r="IM355" i="5"/>
  <c r="DU608" i="5"/>
  <c r="JQ355" i="5"/>
  <c r="Y608" i="5"/>
  <c r="FV355" i="5"/>
  <c r="BE601" i="5"/>
  <c r="HA352" i="5"/>
  <c r="IS356" i="5"/>
  <c r="CW609" i="5"/>
  <c r="AC608" i="5"/>
  <c r="FZ355" i="5"/>
  <c r="AJ609" i="5"/>
  <c r="GF356" i="5"/>
  <c r="AQ608" i="5"/>
  <c r="GM355" i="5"/>
  <c r="GY356" i="5"/>
  <c r="BC609" i="5"/>
  <c r="IC356" i="5"/>
  <c r="CG609" i="5"/>
  <c r="EG607" i="5"/>
  <c r="KC354" i="5"/>
  <c r="Z607" i="5"/>
  <c r="FW354" i="5"/>
  <c r="G607" i="5"/>
  <c r="FG354" i="5"/>
  <c r="T602" i="5"/>
  <c r="FS353" i="5"/>
  <c r="AO609" i="5"/>
  <c r="GK356" i="5"/>
  <c r="AO601" i="5"/>
  <c r="GK352" i="5"/>
  <c r="P609" i="5"/>
  <c r="FP356" i="5"/>
  <c r="AJ602" i="5"/>
  <c r="GF353" i="5"/>
  <c r="IV353" i="5"/>
  <c r="CZ602" i="5"/>
  <c r="CD607" i="5"/>
  <c r="HZ354" i="5"/>
  <c r="EA607" i="5"/>
  <c r="JW354" i="5"/>
  <c r="BM609" i="5"/>
  <c r="HI356" i="5"/>
  <c r="GR354" i="5"/>
  <c r="AV607" i="5"/>
  <c r="FS356" i="5"/>
  <c r="T609" i="5"/>
  <c r="AL608" i="5"/>
  <c r="GH355" i="5"/>
  <c r="GH352" i="5"/>
  <c r="AL601" i="5"/>
  <c r="AG602" i="5"/>
  <c r="GC353" i="5"/>
  <c r="EA608" i="5"/>
  <c r="JW355" i="5"/>
  <c r="DO608" i="5"/>
  <c r="JK355" i="5"/>
  <c r="JS355" i="5"/>
  <c r="DW608" i="5"/>
  <c r="AU607" i="5"/>
  <c r="GQ354" i="5"/>
  <c r="CB609" i="5"/>
  <c r="HX356" i="5"/>
  <c r="FU353" i="5"/>
  <c r="W602" i="5"/>
  <c r="BB609" i="5"/>
  <c r="GX356" i="5"/>
  <c r="BU607" i="5"/>
  <c r="HQ354" i="5"/>
  <c r="AV602" i="5"/>
  <c r="GR353" i="5"/>
  <c r="IE352" i="5"/>
  <c r="CI601" i="5"/>
  <c r="DY608" i="5"/>
  <c r="JU355" i="5"/>
  <c r="Z601" i="5"/>
  <c r="FW352" i="5"/>
  <c r="FQ354" i="5"/>
  <c r="Q607" i="5"/>
  <c r="KC355" i="5"/>
  <c r="EG608" i="5"/>
  <c r="DD602" i="5"/>
  <c r="IZ353" i="5"/>
  <c r="FQ352" i="5"/>
  <c r="Q601" i="5"/>
  <c r="GL356" i="5"/>
  <c r="AP609" i="5"/>
  <c r="AP601" i="5"/>
  <c r="GL352" i="5"/>
  <c r="BJ609" i="5"/>
  <c r="HF356" i="5"/>
  <c r="AK602" i="5"/>
  <c r="GG353" i="5"/>
  <c r="DR607" i="5"/>
  <c r="JN354" i="5"/>
  <c r="IZ352" i="5"/>
  <c r="DD601" i="5"/>
  <c r="CK607" i="5"/>
  <c r="IG354" i="5"/>
  <c r="DS607" i="5"/>
  <c r="JO354" i="5"/>
  <c r="HK355" i="5"/>
  <c r="BO608" i="5"/>
  <c r="JO353" i="5"/>
  <c r="DS602" i="5"/>
  <c r="HT353" i="5"/>
  <c r="BX602" i="5"/>
  <c r="BP609" i="5"/>
  <c r="HL356" i="5"/>
  <c r="IO356" i="5"/>
  <c r="CS609" i="5"/>
  <c r="BJ608" i="5"/>
  <c r="HF355" i="5"/>
  <c r="HN355" i="5"/>
  <c r="BR608" i="5"/>
  <c r="ED608" i="5"/>
  <c r="JZ355" i="5"/>
  <c r="CH608" i="5"/>
  <c r="ID355" i="5"/>
  <c r="DW607" i="5"/>
  <c r="JS354" i="5"/>
  <c r="IV355" i="5"/>
  <c r="CZ608" i="5"/>
  <c r="DY601" i="5"/>
  <c r="JU352" i="5"/>
  <c r="DJ607" i="5"/>
  <c r="JF354" i="5"/>
  <c r="H602" i="5"/>
  <c r="FH353" i="5"/>
  <c r="AM602" i="5"/>
  <c r="GI353" i="5"/>
  <c r="AG601" i="5"/>
  <c r="GC352" i="5"/>
  <c r="FZ353" i="5"/>
  <c r="AC602" i="5"/>
  <c r="AS607" i="5"/>
  <c r="GO354" i="5"/>
  <c r="EG609" i="5"/>
  <c r="KC356" i="5"/>
  <c r="P602" i="5"/>
  <c r="FP353" i="5"/>
  <c r="EF602" i="5"/>
  <c r="KB353" i="5"/>
  <c r="AY607" i="5"/>
  <c r="GU354" i="5"/>
  <c r="CF601" i="5"/>
  <c r="IB352" i="5"/>
  <c r="GN353" i="5"/>
  <c r="AR602" i="5"/>
  <c r="AK609" i="5"/>
  <c r="GG356" i="5"/>
  <c r="BV608" i="5"/>
  <c r="HR355" i="5"/>
  <c r="BA608" i="5"/>
  <c r="GW355" i="5"/>
  <c r="IC355" i="5"/>
  <c r="CG608" i="5"/>
  <c r="BW607" i="5"/>
  <c r="HS354" i="5"/>
  <c r="DB601" i="5"/>
  <c r="IX352" i="5"/>
  <c r="AP608" i="5"/>
  <c r="GL355" i="5"/>
  <c r="DH608" i="5"/>
  <c r="JD355" i="5"/>
  <c r="BZ608" i="5"/>
  <c r="HV355" i="5"/>
  <c r="DO602" i="5"/>
  <c r="JK353" i="5"/>
  <c r="DH602" i="5"/>
  <c r="JD353" i="5"/>
  <c r="GV353" i="5"/>
  <c r="AZ602" i="5"/>
  <c r="DL607" i="5"/>
  <c r="JH354" i="5"/>
  <c r="JG354" i="5"/>
  <c r="DK607" i="5"/>
  <c r="AC609" i="5"/>
  <c r="FZ356" i="5"/>
  <c r="AY601" i="5"/>
  <c r="GU352" i="5"/>
  <c r="CU602" i="5"/>
  <c r="IQ353" i="5"/>
  <c r="U607" i="5"/>
  <c r="FT354" i="5"/>
  <c r="M608" i="5"/>
  <c r="FM355" i="5"/>
  <c r="DO607" i="5"/>
  <c r="JK354" i="5"/>
  <c r="BT601" i="5"/>
  <c r="HP352" i="5"/>
  <c r="IB353" i="5"/>
  <c r="CF602" i="5"/>
  <c r="GD353" i="5"/>
  <c r="AH602" i="5"/>
  <c r="AG608" i="5"/>
  <c r="GC355" i="5"/>
  <c r="CD608" i="5"/>
  <c r="HZ355" i="5"/>
  <c r="DA601" i="5"/>
  <c r="IW352" i="5"/>
  <c r="CH607" i="5"/>
  <c r="ID354" i="5"/>
  <c r="DX608" i="5"/>
  <c r="JT355" i="5"/>
  <c r="FU355" i="5"/>
  <c r="W608" i="5"/>
  <c r="BY601" i="5"/>
  <c r="HU352" i="5"/>
  <c r="FZ354" i="5"/>
  <c r="AC607" i="5"/>
  <c r="BM608" i="5"/>
  <c r="HI355" i="5"/>
  <c r="AU609" i="5"/>
  <c r="GQ356" i="5"/>
  <c r="AK608" i="5"/>
  <c r="GG355" i="5"/>
  <c r="CN602" i="5"/>
  <c r="IJ353" i="5"/>
  <c r="AM608" i="5"/>
  <c r="GI355" i="5"/>
  <c r="BR602" i="5"/>
  <c r="HN353" i="5"/>
  <c r="GX352" i="5"/>
  <c r="BB601" i="5"/>
  <c r="CE608" i="5"/>
  <c r="IA355" i="5"/>
  <c r="AK601" i="5"/>
  <c r="GG352" i="5"/>
  <c r="N609" i="5"/>
  <c r="FN356" i="5"/>
  <c r="IH353" i="5"/>
  <c r="CL602" i="5"/>
  <c r="EF609" i="5"/>
  <c r="KB356" i="5"/>
  <c r="CE602" i="5"/>
  <c r="IA353" i="5"/>
  <c r="HW356" i="5"/>
  <c r="CA609" i="5"/>
  <c r="AH608" i="5"/>
  <c r="GD355" i="5"/>
  <c r="GZ356" i="5"/>
  <c r="BD609" i="5"/>
  <c r="IF352" i="5"/>
  <c r="CJ601" i="5"/>
  <c r="IB356" i="5"/>
  <c r="CF609" i="5"/>
  <c r="AE607" i="5"/>
  <c r="GA354" i="5"/>
  <c r="AA602" i="5"/>
  <c r="FX353" i="5"/>
  <c r="CW601" i="5"/>
  <c r="IS352" i="5"/>
  <c r="JI356" i="5"/>
  <c r="DM609" i="5"/>
  <c r="HC353" i="5"/>
  <c r="BG602" i="5"/>
  <c r="JH355" i="5"/>
  <c r="DL608" i="5"/>
  <c r="CN601" i="5"/>
  <c r="IJ352" i="5"/>
  <c r="HZ353" i="5"/>
  <c r="CD602" i="5"/>
  <c r="J607" i="5"/>
  <c r="FJ354" i="5"/>
  <c r="FT352" i="5"/>
  <c r="U601" i="5"/>
  <c r="BB608" i="5"/>
  <c r="GX355" i="5"/>
  <c r="AW601" i="5"/>
  <c r="GS352" i="5"/>
  <c r="GT355" i="5"/>
  <c r="AX608" i="5"/>
  <c r="FS352" i="5"/>
  <c r="T601" i="5"/>
  <c r="GI356" i="5"/>
  <c r="AM609" i="5"/>
  <c r="L601" i="5"/>
  <c r="FL352" i="5"/>
  <c r="BU601" i="5"/>
  <c r="HQ352" i="5"/>
  <c r="AT609" i="5"/>
  <c r="GP356" i="5"/>
  <c r="GT356" i="5"/>
  <c r="AX609" i="5"/>
  <c r="IW354" i="5"/>
  <c r="DA607" i="5"/>
  <c r="CE607" i="5"/>
  <c r="IA354" i="5"/>
  <c r="FK354" i="5"/>
  <c r="K607" i="5"/>
  <c r="DV608" i="5"/>
  <c r="JR355" i="5"/>
  <c r="DM601" i="5"/>
  <c r="JI352" i="5"/>
  <c r="H607" i="5"/>
  <c r="FH354" i="5"/>
  <c r="AY602" i="5"/>
  <c r="GU353" i="5"/>
  <c r="DL602" i="5"/>
  <c r="JH353" i="5"/>
  <c r="IG355" i="5"/>
  <c r="CK608" i="5"/>
  <c r="BQ608" i="5"/>
  <c r="HM355" i="5"/>
  <c r="CK601" i="5"/>
  <c r="IG352" i="5"/>
  <c r="KA354" i="5"/>
  <c r="EE607" i="5"/>
  <c r="JZ354" i="5"/>
  <c r="ED607" i="5"/>
  <c r="CR602" i="5"/>
  <c r="IN353" i="5"/>
  <c r="DC601" i="5"/>
  <c r="IY352" i="5"/>
  <c r="JB355" i="5"/>
  <c r="DF608" i="5"/>
  <c r="DQ602" i="5"/>
  <c r="JM353" i="5"/>
  <c r="CU601" i="5"/>
  <c r="IQ352" i="5"/>
  <c r="HG353" i="5"/>
  <c r="BK602" i="5"/>
  <c r="AO608" i="5"/>
  <c r="GK355" i="5"/>
  <c r="DM608" i="5"/>
  <c r="JI355" i="5"/>
  <c r="GZ353" i="5"/>
  <c r="BD602" i="5"/>
  <c r="EA602" i="5"/>
  <c r="JW353" i="5"/>
  <c r="Q602" i="5"/>
  <c r="FQ353" i="5"/>
  <c r="KD353" i="5"/>
  <c r="EH602" i="5"/>
  <c r="DI609" i="5"/>
  <c r="JE356" i="5"/>
  <c r="JR352" i="5"/>
  <c r="DV601" i="5"/>
  <c r="Z602" i="5"/>
  <c r="FW353" i="5"/>
  <c r="HV356" i="5"/>
  <c r="BZ609" i="5"/>
  <c r="FM353" i="5"/>
  <c r="M602" i="5"/>
  <c r="CQ601" i="5"/>
  <c r="IM352" i="5"/>
  <c r="W607" i="5"/>
  <c r="FU354" i="5"/>
  <c r="AE602" i="5"/>
  <c r="GA353" i="5"/>
  <c r="GA356" i="5"/>
  <c r="AE609" i="5"/>
  <c r="IL355" i="5"/>
  <c r="CP608" i="5"/>
  <c r="EH609" i="5"/>
  <c r="KD356" i="5"/>
  <c r="G608" i="5"/>
  <c r="FG355" i="5"/>
  <c r="EC601" i="5"/>
  <c r="JY352" i="5"/>
  <c r="DU601" i="5"/>
  <c r="JQ352" i="5"/>
  <c r="AV601" i="5"/>
  <c r="GR352" i="5"/>
  <c r="CU607" i="5"/>
  <c r="IQ354" i="5"/>
  <c r="JI353" i="5"/>
  <c r="DM602" i="5"/>
  <c r="AA607" i="5"/>
  <c r="FX354" i="5"/>
  <c r="JW352" i="5"/>
  <c r="EA601" i="5"/>
  <c r="JP354" i="5"/>
  <c r="DT607" i="5"/>
  <c r="GB355" i="5"/>
  <c r="AF608" i="5"/>
  <c r="K602" i="5"/>
  <c r="FK353" i="5"/>
  <c r="BQ609" i="5"/>
  <c r="HM356" i="5"/>
  <c r="AU602" i="5"/>
  <c r="GQ353" i="5"/>
  <c r="DR601" i="5"/>
  <c r="JN352" i="5"/>
  <c r="JM352" i="5"/>
  <c r="DQ601" i="5"/>
  <c r="AJ601" i="5"/>
  <c r="GF352" i="5"/>
  <c r="BR607" i="5"/>
  <c r="HN354" i="5"/>
  <c r="CO607" i="5"/>
  <c r="IK354" i="5"/>
  <c r="BL608" i="5"/>
  <c r="HH355" i="5"/>
  <c r="JA355" i="5"/>
  <c r="DE608" i="5"/>
  <c r="BD601" i="5"/>
  <c r="GZ352" i="5"/>
  <c r="CV601" i="5"/>
  <c r="IR352" i="5"/>
  <c r="DK608" i="5"/>
  <c r="JG355" i="5"/>
  <c r="BL607" i="5"/>
  <c r="HH354" i="5"/>
  <c r="IF354" i="5"/>
  <c r="CJ607" i="5"/>
  <c r="CP609" i="5"/>
  <c r="IL356" i="5"/>
  <c r="Q608" i="5"/>
  <c r="FQ355" i="5"/>
  <c r="DW601" i="5"/>
  <c r="JS352" i="5"/>
  <c r="JS353" i="5"/>
  <c r="DW602" i="5"/>
  <c r="BI608" i="5"/>
  <c r="HE355" i="5"/>
  <c r="DS609" i="5"/>
  <c r="JO356" i="5"/>
  <c r="FL355" i="5"/>
  <c r="L608" i="5"/>
  <c r="AT607" i="5"/>
  <c r="GP354" i="5"/>
  <c r="HT352" i="5"/>
  <c r="BX601" i="5"/>
  <c r="GW353" i="5"/>
  <c r="BA602" i="5"/>
  <c r="GD352" i="5"/>
  <c r="AH601" i="5"/>
  <c r="AA609" i="5"/>
  <c r="FX356" i="5"/>
  <c r="AY608" i="5"/>
  <c r="GU355" i="5"/>
  <c r="HD356" i="5"/>
  <c r="BH609" i="5"/>
  <c r="EG602" i="5"/>
  <c r="KC353" i="5"/>
  <c r="GB352" i="5"/>
  <c r="AF601" i="5"/>
  <c r="HV353" i="5"/>
  <c r="BZ602" i="5"/>
  <c r="IP355" i="5"/>
  <c r="CT608" i="5"/>
  <c r="Y601" i="5"/>
  <c r="FV352" i="5"/>
  <c r="Z609" i="5"/>
  <c r="FW356" i="5"/>
  <c r="EB609" i="5"/>
  <c r="JX356" i="5"/>
  <c r="EC602" i="5"/>
  <c r="JY353" i="5"/>
  <c r="GX353" i="5"/>
  <c r="BB602" i="5"/>
  <c r="BV601" i="5"/>
  <c r="HR352" i="5"/>
  <c r="CA602" i="5"/>
  <c r="HW353" i="5"/>
  <c r="GM356" i="5"/>
  <c r="AQ609" i="5"/>
  <c r="BM607" i="5"/>
  <c r="HI354" i="5"/>
  <c r="HR353" i="5"/>
  <c r="BV602" i="5"/>
  <c r="BU608" i="5"/>
  <c r="HQ355" i="5"/>
  <c r="GK354" i="5"/>
  <c r="AO607" i="5"/>
  <c r="AI608" i="5"/>
  <c r="GE355" i="5"/>
  <c r="GL353" i="5"/>
  <c r="AP602" i="5"/>
  <c r="IQ355" i="5"/>
  <c r="CU608" i="5"/>
  <c r="GZ355" i="5"/>
  <c r="BD608" i="5"/>
  <c r="O609" i="5"/>
  <c r="FO356" i="5"/>
  <c r="JL352" i="5"/>
  <c r="DP601" i="5"/>
  <c r="HO356" i="5"/>
  <c r="BS609" i="5"/>
  <c r="S607" i="5"/>
  <c r="FR354" i="5"/>
  <c r="BT607" i="5"/>
  <c r="HP354" i="5"/>
  <c r="DA608" i="5"/>
  <c r="IW355" i="5"/>
  <c r="GF355" i="5"/>
  <c r="AJ608" i="5"/>
  <c r="HY352" i="5"/>
  <c r="CC601" i="5"/>
  <c r="HK352" i="5"/>
  <c r="BO601" i="5"/>
  <c r="K601" i="5"/>
  <c r="FK352" i="5"/>
  <c r="IN352" i="5"/>
  <c r="CR601" i="5"/>
  <c r="JU353" i="5"/>
  <c r="DY602" i="5"/>
  <c r="IU356" i="5"/>
  <c r="CY609" i="5"/>
  <c r="GM352" i="5"/>
  <c r="AQ601" i="5"/>
  <c r="DB608" i="5"/>
  <c r="IX355" i="5"/>
  <c r="JR354" i="5"/>
  <c r="DV607" i="5"/>
  <c r="GY355" i="5"/>
  <c r="BC608" i="5"/>
  <c r="BJ607" i="5"/>
  <c r="HF354" i="5"/>
  <c r="DI607" i="5"/>
  <c r="JE354" i="5"/>
  <c r="AI609" i="5"/>
  <c r="GE356" i="5"/>
  <c r="JZ356" i="5"/>
  <c r="ED609" i="5"/>
  <c r="FG352" i="5"/>
  <c r="G601" i="5"/>
  <c r="JJ353" i="5"/>
  <c r="DN602" i="5"/>
  <c r="CP607" i="5"/>
  <c r="IL354" i="5"/>
  <c r="DJ609" i="5"/>
  <c r="JF356" i="5"/>
  <c r="DE602" i="5"/>
  <c r="JA353" i="5"/>
  <c r="CD609" i="5"/>
  <c r="HZ356" i="5"/>
  <c r="DB602" i="5"/>
  <c r="IX353" i="5"/>
  <c r="CA608" i="5"/>
  <c r="HW355" i="5"/>
  <c r="BT608" i="5"/>
  <c r="HP355" i="5"/>
  <c r="JV353" i="5"/>
  <c r="DZ602" i="5"/>
  <c r="AR608" i="5"/>
  <c r="GN355" i="5"/>
  <c r="HI353" i="5"/>
  <c r="BM602" i="5"/>
  <c r="II353" i="5"/>
  <c r="CM602" i="5"/>
  <c r="DH601" i="5"/>
  <c r="JD352" i="5"/>
  <c r="DN607" i="5"/>
  <c r="JJ354" i="5"/>
  <c r="H609" i="5"/>
  <c r="FH356" i="5"/>
  <c r="HC355" i="5"/>
  <c r="BG608" i="5"/>
  <c r="FL354" i="5"/>
  <c r="L607" i="5"/>
  <c r="BQ602" i="5"/>
  <c r="HM353" i="5"/>
  <c r="IS354" i="5"/>
  <c r="CW607" i="5"/>
  <c r="AL609" i="5"/>
  <c r="GH356" i="5"/>
  <c r="AA608" i="5"/>
  <c r="FX355" i="5"/>
  <c r="AB609" i="5"/>
  <c r="FY356" i="5"/>
  <c r="DR602" i="5"/>
  <c r="JN353" i="5"/>
  <c r="EE608" i="5"/>
  <c r="KA355" i="5"/>
  <c r="CN607" i="5"/>
  <c r="IJ354" i="5"/>
  <c r="FJ355" i="5"/>
  <c r="J608" i="5"/>
  <c r="CC608" i="5"/>
  <c r="HY355" i="5"/>
  <c r="AE601" i="5"/>
  <c r="GA352" i="5"/>
  <c r="GV355" i="5"/>
  <c r="AZ608" i="5"/>
  <c r="JP355" i="5"/>
  <c r="DT608" i="5"/>
  <c r="CY601" i="5"/>
  <c r="IU352" i="5"/>
  <c r="GO355" i="5"/>
  <c r="AS608" i="5"/>
  <c r="CP602" i="5"/>
  <c r="IL353" i="5"/>
  <c r="DG601" i="5"/>
  <c r="JC352" i="5"/>
  <c r="GX354" i="5"/>
  <c r="BB607" i="5"/>
  <c r="K609" i="5"/>
  <c r="FK356" i="5"/>
  <c r="CV607" i="5"/>
  <c r="IR354" i="5"/>
  <c r="G602" i="5"/>
  <c r="FG353" i="5"/>
  <c r="HY354" i="5"/>
  <c r="CC607" i="5"/>
  <c r="CX607" i="5"/>
  <c r="IT354" i="5"/>
  <c r="BF609" i="5"/>
  <c r="HB356" i="5"/>
  <c r="AU608" i="5"/>
  <c r="GQ355" i="5"/>
  <c r="I602" i="5"/>
  <c r="FI353" i="5"/>
  <c r="DF602" i="5"/>
  <c r="JB353" i="5"/>
  <c r="DB607" i="5"/>
  <c r="IX354" i="5"/>
  <c r="CS602" i="5"/>
  <c r="IO353" i="5"/>
  <c r="HD353" i="5"/>
  <c r="BH602" i="5"/>
  <c r="AR609" i="5"/>
  <c r="GN356" i="5"/>
  <c r="P601" i="5"/>
  <c r="FP352" i="5"/>
  <c r="J601" i="5"/>
  <c r="FJ352" i="5"/>
  <c r="DD607" i="5"/>
  <c r="IZ354" i="5"/>
  <c r="FO352" i="5"/>
  <c r="O601" i="5"/>
  <c r="AV609" i="5"/>
  <c r="GR356" i="5"/>
  <c r="JE355" i="5"/>
  <c r="DI608" i="5"/>
  <c r="FU356" i="5"/>
  <c r="W609" i="5"/>
  <c r="T607" i="5"/>
  <c r="FS354" i="5"/>
  <c r="CI607" i="5"/>
  <c r="IE354" i="5"/>
  <c r="DE609" i="5"/>
  <c r="JA356" i="5"/>
  <c r="DZ609" i="5"/>
  <c r="JV356" i="5"/>
  <c r="IY353" i="5"/>
  <c r="DC602" i="5"/>
  <c r="U609" i="5"/>
  <c r="FT356" i="5"/>
  <c r="CK609" i="5"/>
  <c r="IG356" i="5"/>
  <c r="CR608" i="5"/>
  <c r="IN355" i="5"/>
  <c r="GL354" i="5"/>
  <c r="AP607" i="5"/>
  <c r="BY602" i="5"/>
  <c r="HU353" i="5"/>
  <c r="L609" i="5"/>
  <c r="FL356" i="5"/>
  <c r="BU609" i="5"/>
  <c r="HQ356" i="5"/>
  <c r="CT607" i="5"/>
  <c r="IP354" i="5"/>
  <c r="BC602" i="5"/>
  <c r="GY353" i="5"/>
  <c r="CI602" i="5"/>
  <c r="IE353" i="5"/>
  <c r="IM353" i="5"/>
  <c r="CQ602" i="5"/>
  <c r="JI354" i="5"/>
  <c r="DM607" i="5"/>
  <c r="HL353" i="5"/>
  <c r="BP602" i="5"/>
  <c r="FV353" i="5"/>
  <c r="Y602" i="5"/>
  <c r="AF602" i="5"/>
  <c r="GB353" i="5"/>
  <c r="Z608" i="5"/>
  <c r="FW355" i="5"/>
  <c r="KB355" i="5"/>
  <c r="EF608" i="5"/>
  <c r="JD356" i="5"/>
  <c r="DH609" i="5"/>
  <c r="II352" i="5"/>
  <c r="CM601" i="5"/>
  <c r="ID352" i="5"/>
  <c r="CH601" i="5"/>
  <c r="CO609" i="5"/>
  <c r="IK356" i="5"/>
  <c r="AE608" i="5"/>
  <c r="GA355" i="5"/>
  <c r="BC601" i="5"/>
  <c r="GY352" i="5"/>
  <c r="AW602" i="5"/>
  <c r="GS353" i="5"/>
  <c r="IN356" i="5"/>
  <c r="CR609" i="5"/>
  <c r="I290" i="18" l="1"/>
  <c r="J290" i="18"/>
  <c r="B130" i="25"/>
  <c r="B81" i="25"/>
  <c r="B296" i="16"/>
  <c r="C294" i="16"/>
  <c r="A294" i="18" s="1"/>
  <c r="H294" i="18" s="1"/>
  <c r="I294" i="18" s="1"/>
  <c r="CR619" i="5"/>
  <c r="IN366" i="5"/>
  <c r="CQ612" i="5"/>
  <c r="IM363" i="5"/>
  <c r="CC617" i="5"/>
  <c r="HY364" i="5"/>
  <c r="DN612" i="5"/>
  <c r="JJ363" i="5"/>
  <c r="IQ365" i="5"/>
  <c r="CU618" i="5"/>
  <c r="BX611" i="5"/>
  <c r="HT362" i="5"/>
  <c r="L618" i="5"/>
  <c r="FL365" i="5"/>
  <c r="JW362" i="5"/>
  <c r="EA611" i="5"/>
  <c r="AE619" i="5"/>
  <c r="GA366" i="5"/>
  <c r="BD612" i="5"/>
  <c r="GZ363" i="5"/>
  <c r="AM619" i="5"/>
  <c r="GI366" i="5"/>
  <c r="CF612" i="5"/>
  <c r="IB363" i="5"/>
  <c r="AZ612" i="5"/>
  <c r="GV363" i="5"/>
  <c r="AR612" i="5"/>
  <c r="GN363" i="5"/>
  <c r="GR364" i="5"/>
  <c r="AV617" i="5"/>
  <c r="GY366" i="5"/>
  <c r="BC619" i="5"/>
  <c r="AH617" i="5"/>
  <c r="GD364" i="5"/>
  <c r="AW619" i="5"/>
  <c r="GS366" i="5"/>
  <c r="BN612" i="5"/>
  <c r="HJ363" i="5"/>
  <c r="ED611" i="5"/>
  <c r="JZ362" i="5"/>
  <c r="BF617" i="5"/>
  <c r="HB364" i="5"/>
  <c r="IK365" i="5"/>
  <c r="CO618" i="5"/>
  <c r="AJ617" i="5"/>
  <c r="GF364" i="5"/>
  <c r="JQ363" i="5"/>
  <c r="DU612" i="5"/>
  <c r="CH612" i="5"/>
  <c r="ID363" i="5"/>
  <c r="AY619" i="5"/>
  <c r="GU366" i="5"/>
  <c r="CP611" i="5"/>
  <c r="IL362" i="5"/>
  <c r="BQ617" i="5"/>
  <c r="HM364" i="5"/>
  <c r="IH362" i="5"/>
  <c r="CL611" i="5"/>
  <c r="BN611" i="5"/>
  <c r="HJ362" i="5"/>
  <c r="S611" i="5"/>
  <c r="FR362" i="5"/>
  <c r="HS363" i="5"/>
  <c r="BW612" i="5"/>
  <c r="CC619" i="5"/>
  <c r="HY366" i="5"/>
  <c r="CV612" i="5"/>
  <c r="IR363" i="5"/>
  <c r="HS366" i="5"/>
  <c r="BW619" i="5"/>
  <c r="CL619" i="5"/>
  <c r="IH366" i="5"/>
  <c r="DR618" i="5"/>
  <c r="JN365" i="5"/>
  <c r="DX617" i="5"/>
  <c r="JT364" i="5"/>
  <c r="CM611" i="5"/>
  <c r="II362" i="5"/>
  <c r="BH612" i="5"/>
  <c r="HD363" i="5"/>
  <c r="CW617" i="5"/>
  <c r="IS364" i="5"/>
  <c r="FL364" i="5"/>
  <c r="L617" i="5"/>
  <c r="HI363" i="5"/>
  <c r="BM612" i="5"/>
  <c r="JV363" i="5"/>
  <c r="DZ612" i="5"/>
  <c r="JZ366" i="5"/>
  <c r="ED619" i="5"/>
  <c r="BC618" i="5"/>
  <c r="GY365" i="5"/>
  <c r="CY619" i="5"/>
  <c r="IU366" i="5"/>
  <c r="BO611" i="5"/>
  <c r="HK362" i="5"/>
  <c r="GF365" i="5"/>
  <c r="AJ618" i="5"/>
  <c r="BS619" i="5"/>
  <c r="HO366" i="5"/>
  <c r="BB612" i="5"/>
  <c r="GX363" i="5"/>
  <c r="HV363" i="5"/>
  <c r="BZ612" i="5"/>
  <c r="AH611" i="5"/>
  <c r="GD362" i="5"/>
  <c r="DF618" i="5"/>
  <c r="JB365" i="5"/>
  <c r="GT366" i="5"/>
  <c r="AX619" i="5"/>
  <c r="GT365" i="5"/>
  <c r="AX618" i="5"/>
  <c r="BG612" i="5"/>
  <c r="HC363" i="5"/>
  <c r="BB611" i="5"/>
  <c r="GX362" i="5"/>
  <c r="DK617" i="5"/>
  <c r="JG364" i="5"/>
  <c r="CG618" i="5"/>
  <c r="IC365" i="5"/>
  <c r="DD611" i="5"/>
  <c r="IZ362" i="5"/>
  <c r="Q611" i="5"/>
  <c r="FQ362" i="5"/>
  <c r="EG618" i="5"/>
  <c r="KC365" i="5"/>
  <c r="CI611" i="5"/>
  <c r="IE362" i="5"/>
  <c r="IV363" i="5"/>
  <c r="CZ612" i="5"/>
  <c r="DF611" i="5"/>
  <c r="JB362" i="5"/>
  <c r="GY364" i="5"/>
  <c r="BC617" i="5"/>
  <c r="GJ365" i="5"/>
  <c r="AN618" i="5"/>
  <c r="CW612" i="5"/>
  <c r="IS363" i="5"/>
  <c r="HS362" i="5"/>
  <c r="BW611" i="5"/>
  <c r="ID366" i="5"/>
  <c r="CH619" i="5"/>
  <c r="W611" i="5"/>
  <c r="FU362" i="5"/>
  <c r="AN617" i="5"/>
  <c r="GJ364" i="5"/>
  <c r="JV362" i="5"/>
  <c r="DZ611" i="5"/>
  <c r="BO619" i="5"/>
  <c r="HK366" i="5"/>
  <c r="BS618" i="5"/>
  <c r="HO365" i="5"/>
  <c r="HC366" i="5"/>
  <c r="BG619" i="5"/>
  <c r="CT612" i="5"/>
  <c r="IP363" i="5"/>
  <c r="CY618" i="5"/>
  <c r="IU365" i="5"/>
  <c r="HY363" i="5"/>
  <c r="CC612" i="5"/>
  <c r="DN611" i="5"/>
  <c r="JJ362" i="5"/>
  <c r="AV618" i="5"/>
  <c r="GR365" i="5"/>
  <c r="FR363" i="5"/>
  <c r="S612" i="5"/>
  <c r="JM365" i="5"/>
  <c r="DQ618" i="5"/>
  <c r="CM619" i="5"/>
  <c r="II366" i="5"/>
  <c r="AK617" i="5"/>
  <c r="GG364" i="5"/>
  <c r="HU366" i="5"/>
  <c r="BY619" i="5"/>
  <c r="BC611" i="5"/>
  <c r="GY362" i="5"/>
  <c r="IK366" i="5"/>
  <c r="CO619" i="5"/>
  <c r="GB363" i="5"/>
  <c r="AF612" i="5"/>
  <c r="BC612" i="5"/>
  <c r="GY363" i="5"/>
  <c r="BU619" i="5"/>
  <c r="HQ366" i="5"/>
  <c r="HU363" i="5"/>
  <c r="BY612" i="5"/>
  <c r="CR618" i="5"/>
  <c r="IN365" i="5"/>
  <c r="FT366" i="5"/>
  <c r="U619" i="5"/>
  <c r="JV366" i="5"/>
  <c r="DZ619" i="5"/>
  <c r="IE364" i="5"/>
  <c r="CI617" i="5"/>
  <c r="AV619" i="5"/>
  <c r="GR366" i="5"/>
  <c r="IZ364" i="5"/>
  <c r="DD617" i="5"/>
  <c r="P611" i="5"/>
  <c r="FP362" i="5"/>
  <c r="IX364" i="5"/>
  <c r="DB617" i="5"/>
  <c r="I612" i="5"/>
  <c r="FI363" i="5"/>
  <c r="BF619" i="5"/>
  <c r="HB366" i="5"/>
  <c r="CV617" i="5"/>
  <c r="IR364" i="5"/>
  <c r="CP612" i="5"/>
  <c r="IL363" i="5"/>
  <c r="CY611" i="5"/>
  <c r="IU362" i="5"/>
  <c r="CC618" i="5"/>
  <c r="HY365" i="5"/>
  <c r="IJ364" i="5"/>
  <c r="CN617" i="5"/>
  <c r="DR612" i="5"/>
  <c r="JN363" i="5"/>
  <c r="AA618" i="5"/>
  <c r="FX365" i="5"/>
  <c r="FH366" i="5"/>
  <c r="H619" i="5"/>
  <c r="JD362" i="5"/>
  <c r="DH611" i="5"/>
  <c r="CA618" i="5"/>
  <c r="HW365" i="5"/>
  <c r="HZ366" i="5"/>
  <c r="CD619" i="5"/>
  <c r="DJ619" i="5"/>
  <c r="JF366" i="5"/>
  <c r="JE364" i="5"/>
  <c r="DI617" i="5"/>
  <c r="IX365" i="5"/>
  <c r="DB618" i="5"/>
  <c r="HP364" i="5"/>
  <c r="BT617" i="5"/>
  <c r="FO366" i="5"/>
  <c r="O619" i="5"/>
  <c r="GE365" i="5"/>
  <c r="AI618" i="5"/>
  <c r="HQ365" i="5"/>
  <c r="BU618" i="5"/>
  <c r="BM617" i="5"/>
  <c r="HI364" i="5"/>
  <c r="CA612" i="5"/>
  <c r="HW363" i="5"/>
  <c r="EB619" i="5"/>
  <c r="JX366" i="5"/>
  <c r="Y611" i="5"/>
  <c r="FV362" i="5"/>
  <c r="EG612" i="5"/>
  <c r="KC363" i="5"/>
  <c r="GU365" i="5"/>
  <c r="AY618" i="5"/>
  <c r="HE365" i="5"/>
  <c r="BI618" i="5"/>
  <c r="DW611" i="5"/>
  <c r="JS362" i="5"/>
  <c r="IL366" i="5"/>
  <c r="CP619" i="5"/>
  <c r="BL617" i="5"/>
  <c r="HH364" i="5"/>
  <c r="CV611" i="5"/>
  <c r="IR362" i="5"/>
  <c r="CO617" i="5"/>
  <c r="IK364" i="5"/>
  <c r="GF362" i="5"/>
  <c r="AJ611" i="5"/>
  <c r="JN362" i="5"/>
  <c r="DR611" i="5"/>
  <c r="BQ619" i="5"/>
  <c r="HM366" i="5"/>
  <c r="AV611" i="5"/>
  <c r="GR362" i="5"/>
  <c r="EC611" i="5"/>
  <c r="JY362" i="5"/>
  <c r="EH619" i="5"/>
  <c r="KD366" i="5"/>
  <c r="W617" i="5"/>
  <c r="FU364" i="5"/>
  <c r="Z612" i="5"/>
  <c r="FW363" i="5"/>
  <c r="DI619" i="5"/>
  <c r="JE366" i="5"/>
  <c r="Q612" i="5"/>
  <c r="FQ363" i="5"/>
  <c r="AO618" i="5"/>
  <c r="GK365" i="5"/>
  <c r="CU611" i="5"/>
  <c r="IQ362" i="5"/>
  <c r="CR612" i="5"/>
  <c r="IN363" i="5"/>
  <c r="BQ618" i="5"/>
  <c r="HM365" i="5"/>
  <c r="DL612" i="5"/>
  <c r="JH363" i="5"/>
  <c r="FH364" i="5"/>
  <c r="H617" i="5"/>
  <c r="DV618" i="5"/>
  <c r="JR365" i="5"/>
  <c r="CE617" i="5"/>
  <c r="IA364" i="5"/>
  <c r="BU611" i="5"/>
  <c r="HQ362" i="5"/>
  <c r="BB618" i="5"/>
  <c r="GX365" i="5"/>
  <c r="J617" i="5"/>
  <c r="FJ364" i="5"/>
  <c r="IJ362" i="5"/>
  <c r="CN611" i="5"/>
  <c r="CW611" i="5"/>
  <c r="IS362" i="5"/>
  <c r="AE617" i="5"/>
  <c r="GA364" i="5"/>
  <c r="GD365" i="5"/>
  <c r="AH618" i="5"/>
  <c r="CE612" i="5"/>
  <c r="IA363" i="5"/>
  <c r="AK611" i="5"/>
  <c r="GG362" i="5"/>
  <c r="GI365" i="5"/>
  <c r="AM618" i="5"/>
  <c r="AK618" i="5"/>
  <c r="GG365" i="5"/>
  <c r="BM618" i="5"/>
  <c r="HI365" i="5"/>
  <c r="HU362" i="5"/>
  <c r="BY611" i="5"/>
  <c r="DX618" i="5"/>
  <c r="JT365" i="5"/>
  <c r="IW362" i="5"/>
  <c r="DA611" i="5"/>
  <c r="AG618" i="5"/>
  <c r="GC365" i="5"/>
  <c r="DO617" i="5"/>
  <c r="JK364" i="5"/>
  <c r="U617" i="5"/>
  <c r="FT364" i="5"/>
  <c r="GU362" i="5"/>
  <c r="AY611" i="5"/>
  <c r="JK363" i="5"/>
  <c r="DO612" i="5"/>
  <c r="DH618" i="5"/>
  <c r="JD365" i="5"/>
  <c r="IX362" i="5"/>
  <c r="DB611" i="5"/>
  <c r="BV618" i="5"/>
  <c r="HR365" i="5"/>
  <c r="AY617" i="5"/>
  <c r="GU364" i="5"/>
  <c r="FP363" i="5"/>
  <c r="P612" i="5"/>
  <c r="AS617" i="5"/>
  <c r="GO364" i="5"/>
  <c r="AG611" i="5"/>
  <c r="GC362" i="5"/>
  <c r="H612" i="5"/>
  <c r="FH363" i="5"/>
  <c r="JU362" i="5"/>
  <c r="DY611" i="5"/>
  <c r="DW617" i="5"/>
  <c r="JS364" i="5"/>
  <c r="ED618" i="5"/>
  <c r="JZ365" i="5"/>
  <c r="BJ618" i="5"/>
  <c r="HF365" i="5"/>
  <c r="BP619" i="5"/>
  <c r="HL366" i="5"/>
  <c r="DS617" i="5"/>
  <c r="JO364" i="5"/>
  <c r="GG363" i="5"/>
  <c r="AK612" i="5"/>
  <c r="AP611" i="5"/>
  <c r="GL362" i="5"/>
  <c r="Z611" i="5"/>
  <c r="FW362" i="5"/>
  <c r="BU617" i="5"/>
  <c r="HQ364" i="5"/>
  <c r="AU617" i="5"/>
  <c r="GQ364" i="5"/>
  <c r="JK365" i="5"/>
  <c r="DO618" i="5"/>
  <c r="AG612" i="5"/>
  <c r="GC363" i="5"/>
  <c r="GH365" i="5"/>
  <c r="AL618" i="5"/>
  <c r="EA617" i="5"/>
  <c r="JW364" i="5"/>
  <c r="FP366" i="5"/>
  <c r="P619" i="5"/>
  <c r="GK366" i="5"/>
  <c r="AO619" i="5"/>
  <c r="G617" i="5"/>
  <c r="FG364" i="5"/>
  <c r="EG617" i="5"/>
  <c r="KC364" i="5"/>
  <c r="GF366" i="5"/>
  <c r="AJ619" i="5"/>
  <c r="FV365" i="5"/>
  <c r="Y618" i="5"/>
  <c r="CQ618" i="5"/>
  <c r="IM365" i="5"/>
  <c r="II365" i="5"/>
  <c r="CM618" i="5"/>
  <c r="AZ611" i="5"/>
  <c r="GV362" i="5"/>
  <c r="AQ617" i="5"/>
  <c r="GM364" i="5"/>
  <c r="FT363" i="5"/>
  <c r="U612" i="5"/>
  <c r="DT612" i="5"/>
  <c r="JP363" i="5"/>
  <c r="FL363" i="5"/>
  <c r="L612" i="5"/>
  <c r="HA363" i="5"/>
  <c r="BE612" i="5"/>
  <c r="EH617" i="5"/>
  <c r="KD364" i="5"/>
  <c r="CN619" i="5"/>
  <c r="IJ366" i="5"/>
  <c r="EF611" i="5"/>
  <c r="KB362" i="5"/>
  <c r="DK612" i="5"/>
  <c r="JG363" i="5"/>
  <c r="IW363" i="5"/>
  <c r="DA612" i="5"/>
  <c r="CY612" i="5"/>
  <c r="IU363" i="5"/>
  <c r="FI362" i="5"/>
  <c r="I611" i="5"/>
  <c r="DF617" i="5"/>
  <c r="JB364" i="5"/>
  <c r="IO362" i="5"/>
  <c r="CS611" i="5"/>
  <c r="HA364" i="5"/>
  <c r="BE617" i="5"/>
  <c r="CX612" i="5"/>
  <c r="IT363" i="5"/>
  <c r="BA611" i="5"/>
  <c r="GW362" i="5"/>
  <c r="DI612" i="5"/>
  <c r="JE363" i="5"/>
  <c r="IQ366" i="5"/>
  <c r="CU619" i="5"/>
  <c r="HT364" i="5"/>
  <c r="BX617" i="5"/>
  <c r="BH611" i="5"/>
  <c r="HD362" i="5"/>
  <c r="BN617" i="5"/>
  <c r="HJ364" i="5"/>
  <c r="JA364" i="5"/>
  <c r="DE617" i="5"/>
  <c r="AN611" i="5"/>
  <c r="GJ362" i="5"/>
  <c r="IB364" i="5"/>
  <c r="CF617" i="5"/>
  <c r="DP617" i="5"/>
  <c r="JL364" i="5"/>
  <c r="IH364" i="5"/>
  <c r="CL617" i="5"/>
  <c r="DK619" i="5"/>
  <c r="JG366" i="5"/>
  <c r="BJ611" i="5"/>
  <c r="HF362" i="5"/>
  <c r="DU619" i="5"/>
  <c r="JQ366" i="5"/>
  <c r="IK363" i="5"/>
  <c r="CO612" i="5"/>
  <c r="CI619" i="5"/>
  <c r="IE366" i="5"/>
  <c r="DS618" i="5"/>
  <c r="JO365" i="5"/>
  <c r="DR619" i="5"/>
  <c r="JN366" i="5"/>
  <c r="BI619" i="5"/>
  <c r="HE366" i="5"/>
  <c r="JL363" i="5"/>
  <c r="DP612" i="5"/>
  <c r="CX619" i="5"/>
  <c r="IT366" i="5"/>
  <c r="AU611" i="5"/>
  <c r="GQ362" i="5"/>
  <c r="JV365" i="5"/>
  <c r="DZ618" i="5"/>
  <c r="AR617" i="5"/>
  <c r="GN364" i="5"/>
  <c r="BF612" i="5"/>
  <c r="HB363" i="5"/>
  <c r="HQ363" i="5"/>
  <c r="BU612" i="5"/>
  <c r="FR365" i="5"/>
  <c r="S618" i="5"/>
  <c r="JU366" i="5"/>
  <c r="DY619" i="5"/>
  <c r="AX612" i="5"/>
  <c r="GT363" i="5"/>
  <c r="BR611" i="5"/>
  <c r="HN362" i="5"/>
  <c r="DY617" i="5"/>
  <c r="JU364" i="5"/>
  <c r="S619" i="5"/>
  <c r="FR366" i="5"/>
  <c r="IN364" i="5"/>
  <c r="CR617" i="5"/>
  <c r="DC619" i="5"/>
  <c r="IY366" i="5"/>
  <c r="IC363" i="5"/>
  <c r="CG612" i="5"/>
  <c r="EG611" i="5"/>
  <c r="KC362" i="5"/>
  <c r="JM364" i="5"/>
  <c r="DQ617" i="5"/>
  <c r="DP618" i="5"/>
  <c r="JL365" i="5"/>
  <c r="M619" i="5"/>
  <c r="FM366" i="5"/>
  <c r="FN362" i="5"/>
  <c r="N611" i="5"/>
  <c r="DT611" i="5"/>
  <c r="JP362" i="5"/>
  <c r="CT611" i="5"/>
  <c r="IP362" i="5"/>
  <c r="I619" i="5"/>
  <c r="FI366" i="5"/>
  <c r="CW618" i="5"/>
  <c r="IS365" i="5"/>
  <c r="BJ612" i="5"/>
  <c r="HF363" i="5"/>
  <c r="BH618" i="5"/>
  <c r="HD365" i="5"/>
  <c r="CE619" i="5"/>
  <c r="IA366" i="5"/>
  <c r="HD364" i="5"/>
  <c r="BH617" i="5"/>
  <c r="HK363" i="5"/>
  <c r="BO612" i="5"/>
  <c r="HX365" i="5"/>
  <c r="CB618" i="5"/>
  <c r="FJ366" i="5"/>
  <c r="J619" i="5"/>
  <c r="AZ619" i="5"/>
  <c r="GV366" i="5"/>
  <c r="FM362" i="5"/>
  <c r="M611" i="5"/>
  <c r="BG611" i="5"/>
  <c r="HC362" i="5"/>
  <c r="HG365" i="5"/>
  <c r="BK618" i="5"/>
  <c r="BK619" i="5"/>
  <c r="HG366" i="5"/>
  <c r="BT619" i="5"/>
  <c r="HP366" i="5"/>
  <c r="O612" i="5"/>
  <c r="FO363" i="5"/>
  <c r="BZ617" i="5"/>
  <c r="HV364" i="5"/>
  <c r="Y619" i="5"/>
  <c r="FV366" i="5"/>
  <c r="FH365" i="5"/>
  <c r="H618" i="5"/>
  <c r="AS611" i="5"/>
  <c r="GO362" i="5"/>
  <c r="JR366" i="5"/>
  <c r="DV619" i="5"/>
  <c r="GH364" i="5"/>
  <c r="AL617" i="5"/>
  <c r="HH363" i="5"/>
  <c r="BL612" i="5"/>
  <c r="FQ366" i="5"/>
  <c r="Q619" i="5"/>
  <c r="JH366" i="5"/>
  <c r="DL619" i="5"/>
  <c r="CL618" i="5"/>
  <c r="IH365" i="5"/>
  <c r="U618" i="5"/>
  <c r="FT365" i="5"/>
  <c r="GT364" i="5"/>
  <c r="AX617" i="5"/>
  <c r="CI618" i="5"/>
  <c r="IE365" i="5"/>
  <c r="AL612" i="5"/>
  <c r="GH363" i="5"/>
  <c r="FI365" i="5"/>
  <c r="I618" i="5"/>
  <c r="BV619" i="5"/>
  <c r="HR366" i="5"/>
  <c r="JT363" i="5"/>
  <c r="DX612" i="5"/>
  <c r="AB611" i="5"/>
  <c r="FY362" i="5"/>
  <c r="BY618" i="5"/>
  <c r="HU365" i="5"/>
  <c r="JL366" i="5"/>
  <c r="DP619" i="5"/>
  <c r="GE363" i="5"/>
  <c r="AI612" i="5"/>
  <c r="DQ619" i="5"/>
  <c r="JM366" i="5"/>
  <c r="EF618" i="5"/>
  <c r="KB365" i="5"/>
  <c r="HL363" i="5"/>
  <c r="BP612" i="5"/>
  <c r="W619" i="5"/>
  <c r="FU366" i="5"/>
  <c r="BB617" i="5"/>
  <c r="GX364" i="5"/>
  <c r="AZ618" i="5"/>
  <c r="GV365" i="5"/>
  <c r="IN362" i="5"/>
  <c r="CR611" i="5"/>
  <c r="DE618" i="5"/>
  <c r="JA365" i="5"/>
  <c r="AF618" i="5"/>
  <c r="GB365" i="5"/>
  <c r="DM612" i="5"/>
  <c r="JI363" i="5"/>
  <c r="M612" i="5"/>
  <c r="FM363" i="5"/>
  <c r="KA364" i="5"/>
  <c r="EE617" i="5"/>
  <c r="CJ611" i="5"/>
  <c r="IF362" i="5"/>
  <c r="CL612" i="5"/>
  <c r="IH363" i="5"/>
  <c r="DS612" i="5"/>
  <c r="JO363" i="5"/>
  <c r="W612" i="5"/>
  <c r="FU363" i="5"/>
  <c r="CW619" i="5"/>
  <c r="IS366" i="5"/>
  <c r="BW618" i="5"/>
  <c r="HS365" i="5"/>
  <c r="JW366" i="5"/>
  <c r="EA619" i="5"/>
  <c r="HH362" i="5"/>
  <c r="BL611" i="5"/>
  <c r="DT619" i="5"/>
  <c r="JP366" i="5"/>
  <c r="JX364" i="5"/>
  <c r="EB617" i="5"/>
  <c r="ID362" i="5"/>
  <c r="CH611" i="5"/>
  <c r="JD366" i="5"/>
  <c r="DH619" i="5"/>
  <c r="FV363" i="5"/>
  <c r="Y612" i="5"/>
  <c r="DM617" i="5"/>
  <c r="JI364" i="5"/>
  <c r="GL364" i="5"/>
  <c r="AP617" i="5"/>
  <c r="IY363" i="5"/>
  <c r="DC612" i="5"/>
  <c r="DI618" i="5"/>
  <c r="JE365" i="5"/>
  <c r="O611" i="5"/>
  <c r="FO362" i="5"/>
  <c r="GO365" i="5"/>
  <c r="AS618" i="5"/>
  <c r="DT618" i="5"/>
  <c r="JP365" i="5"/>
  <c r="J618" i="5"/>
  <c r="FJ365" i="5"/>
  <c r="BG618" i="5"/>
  <c r="HC365" i="5"/>
  <c r="CM612" i="5"/>
  <c r="II363" i="5"/>
  <c r="G611" i="5"/>
  <c r="FG362" i="5"/>
  <c r="DV617" i="5"/>
  <c r="JR364" i="5"/>
  <c r="AQ611" i="5"/>
  <c r="GM362" i="5"/>
  <c r="DY612" i="5"/>
  <c r="JU363" i="5"/>
  <c r="CC611" i="5"/>
  <c r="HY362" i="5"/>
  <c r="DP611" i="5"/>
  <c r="JL362" i="5"/>
  <c r="BD618" i="5"/>
  <c r="GZ365" i="5"/>
  <c r="AP612" i="5"/>
  <c r="GL363" i="5"/>
  <c r="AO617" i="5"/>
  <c r="GK364" i="5"/>
  <c r="HR363" i="5"/>
  <c r="BV612" i="5"/>
  <c r="AQ619" i="5"/>
  <c r="GM366" i="5"/>
  <c r="CT618" i="5"/>
  <c r="IP365" i="5"/>
  <c r="AF611" i="5"/>
  <c r="GB362" i="5"/>
  <c r="BH619" i="5"/>
  <c r="HD366" i="5"/>
  <c r="GW363" i="5"/>
  <c r="BA612" i="5"/>
  <c r="DW612" i="5"/>
  <c r="JS363" i="5"/>
  <c r="CJ617" i="5"/>
  <c r="IF364" i="5"/>
  <c r="JM362" i="5"/>
  <c r="DQ611" i="5"/>
  <c r="JP364" i="5"/>
  <c r="DT617" i="5"/>
  <c r="CP618" i="5"/>
  <c r="IL365" i="5"/>
  <c r="HV366" i="5"/>
  <c r="BZ619" i="5"/>
  <c r="JR362" i="5"/>
  <c r="DV611" i="5"/>
  <c r="EH612" i="5"/>
  <c r="KD363" i="5"/>
  <c r="BK612" i="5"/>
  <c r="HG363" i="5"/>
  <c r="JZ364" i="5"/>
  <c r="ED617" i="5"/>
  <c r="IG365" i="5"/>
  <c r="CK618" i="5"/>
  <c r="K617" i="5"/>
  <c r="FK364" i="5"/>
  <c r="DA617" i="5"/>
  <c r="IW364" i="5"/>
  <c r="T611" i="5"/>
  <c r="FS362" i="5"/>
  <c r="FT362" i="5"/>
  <c r="U611" i="5"/>
  <c r="HZ363" i="5"/>
  <c r="CD612" i="5"/>
  <c r="DL618" i="5"/>
  <c r="JH365" i="5"/>
  <c r="DM619" i="5"/>
  <c r="JI366" i="5"/>
  <c r="CF619" i="5"/>
  <c r="IB366" i="5"/>
  <c r="GZ366" i="5"/>
  <c r="BD619" i="5"/>
  <c r="CA619" i="5"/>
  <c r="HW366" i="5"/>
  <c r="AC617" i="5"/>
  <c r="FZ364" i="5"/>
  <c r="W618" i="5"/>
  <c r="FU365" i="5"/>
  <c r="AH612" i="5"/>
  <c r="GD363" i="5"/>
  <c r="AC612" i="5"/>
  <c r="FZ363" i="5"/>
  <c r="IV365" i="5"/>
  <c r="CZ618" i="5"/>
  <c r="BR618" i="5"/>
  <c r="HN365" i="5"/>
  <c r="CS619" i="5"/>
  <c r="IO366" i="5"/>
  <c r="BX612" i="5"/>
  <c r="HT363" i="5"/>
  <c r="HK365" i="5"/>
  <c r="BO618" i="5"/>
  <c r="GL366" i="5"/>
  <c r="AP619" i="5"/>
  <c r="FQ364" i="5"/>
  <c r="Q617" i="5"/>
  <c r="JS365" i="5"/>
  <c r="DW618" i="5"/>
  <c r="AL611" i="5"/>
  <c r="GH362" i="5"/>
  <c r="T619" i="5"/>
  <c r="FS366" i="5"/>
  <c r="CG619" i="5"/>
  <c r="IC366" i="5"/>
  <c r="JG362" i="5"/>
  <c r="DK611" i="5"/>
  <c r="EC619" i="5"/>
  <c r="JY366" i="5"/>
  <c r="JY365" i="5"/>
  <c r="EC618" i="5"/>
  <c r="HN366" i="5"/>
  <c r="BR619" i="5"/>
  <c r="IC364" i="5"/>
  <c r="CG617" i="5"/>
  <c r="CX618" i="5"/>
  <c r="IT365" i="5"/>
  <c r="DB619" i="5"/>
  <c r="IX366" i="5"/>
  <c r="HW364" i="5"/>
  <c r="CA617" i="5"/>
  <c r="IG363" i="5"/>
  <c r="CK612" i="5"/>
  <c r="FY364" i="5"/>
  <c r="AB617" i="5"/>
  <c r="BP617" i="5"/>
  <c r="HL364" i="5"/>
  <c r="JF365" i="5"/>
  <c r="DJ618" i="5"/>
  <c r="AX611" i="5"/>
  <c r="GT362" i="5"/>
  <c r="FG366" i="5"/>
  <c r="G619" i="5"/>
  <c r="BT612" i="5"/>
  <c r="HP363" i="5"/>
  <c r="BI617" i="5"/>
  <c r="HE364" i="5"/>
  <c r="DO611" i="5"/>
  <c r="JK362" i="5"/>
  <c r="BK611" i="5"/>
  <c r="HG362" i="5"/>
  <c r="HJ365" i="5"/>
  <c r="BN618" i="5"/>
  <c r="AI611" i="5"/>
  <c r="GE362" i="5"/>
  <c r="AR611" i="5"/>
  <c r="GN362" i="5"/>
  <c r="JB366" i="5"/>
  <c r="DF619" i="5"/>
  <c r="HO362" i="5"/>
  <c r="BS611" i="5"/>
  <c r="EE611" i="5"/>
  <c r="KA362" i="5"/>
  <c r="CE611" i="5"/>
  <c r="IA362" i="5"/>
  <c r="HL365" i="5"/>
  <c r="BP618" i="5"/>
  <c r="FJ363" i="5"/>
  <c r="J612" i="5"/>
  <c r="EB618" i="5"/>
  <c r="JX365" i="5"/>
  <c r="CJ612" i="5"/>
  <c r="IF363" i="5"/>
  <c r="BA617" i="5"/>
  <c r="GW364" i="5"/>
  <c r="IU364" i="5"/>
  <c r="CY617" i="5"/>
  <c r="FP365" i="5"/>
  <c r="P618" i="5"/>
  <c r="JF362" i="5"/>
  <c r="DJ611" i="5"/>
  <c r="ED612" i="5"/>
  <c r="JZ363" i="5"/>
  <c r="GI362" i="5"/>
  <c r="AM611" i="5"/>
  <c r="HJ366" i="5"/>
  <c r="BN619" i="5"/>
  <c r="EC617" i="5"/>
  <c r="JY364" i="5"/>
  <c r="JK366" i="5"/>
  <c r="DO619" i="5"/>
  <c r="FM364" i="5"/>
  <c r="M617" i="5"/>
  <c r="CV618" i="5"/>
  <c r="IR365" i="5"/>
  <c r="HA366" i="5"/>
  <c r="BE619" i="5"/>
  <c r="AB612" i="5"/>
  <c r="FY363" i="5"/>
  <c r="BE618" i="5"/>
  <c r="HA365" i="5"/>
  <c r="HE362" i="5"/>
  <c r="BI611" i="5"/>
  <c r="EE619" i="5"/>
  <c r="KA366" i="5"/>
  <c r="JT366" i="5"/>
  <c r="DX619" i="5"/>
  <c r="GB364" i="5"/>
  <c r="AF617" i="5"/>
  <c r="HX363" i="5"/>
  <c r="CB612" i="5"/>
  <c r="BM611" i="5"/>
  <c r="HI362" i="5"/>
  <c r="DD619" i="5"/>
  <c r="IZ366" i="5"/>
  <c r="AW612" i="5"/>
  <c r="GS363" i="5"/>
  <c r="GA365" i="5"/>
  <c r="AE618" i="5"/>
  <c r="Z618" i="5"/>
  <c r="FW365" i="5"/>
  <c r="CI612" i="5"/>
  <c r="IE363" i="5"/>
  <c r="CT617" i="5"/>
  <c r="IP364" i="5"/>
  <c r="FL366" i="5"/>
  <c r="L619" i="5"/>
  <c r="CK619" i="5"/>
  <c r="IG366" i="5"/>
  <c r="DE619" i="5"/>
  <c r="JA366" i="5"/>
  <c r="FS364" i="5"/>
  <c r="T617" i="5"/>
  <c r="FJ362" i="5"/>
  <c r="J611" i="5"/>
  <c r="AR619" i="5"/>
  <c r="GN366" i="5"/>
  <c r="IO363" i="5"/>
  <c r="CS612" i="5"/>
  <c r="DF612" i="5"/>
  <c r="JB363" i="5"/>
  <c r="GQ365" i="5"/>
  <c r="AU618" i="5"/>
  <c r="IT364" i="5"/>
  <c r="CX617" i="5"/>
  <c r="G612" i="5"/>
  <c r="FG363" i="5"/>
  <c r="K619" i="5"/>
  <c r="FK366" i="5"/>
  <c r="DG611" i="5"/>
  <c r="JC362" i="5"/>
  <c r="AE611" i="5"/>
  <c r="GA362" i="5"/>
  <c r="EE618" i="5"/>
  <c r="KA365" i="5"/>
  <c r="FY366" i="5"/>
  <c r="AB619" i="5"/>
  <c r="AL619" i="5"/>
  <c r="GH366" i="5"/>
  <c r="BQ612" i="5"/>
  <c r="HM363" i="5"/>
  <c r="DN617" i="5"/>
  <c r="JJ364" i="5"/>
  <c r="AR618" i="5"/>
  <c r="GN365" i="5"/>
  <c r="BT618" i="5"/>
  <c r="HP365" i="5"/>
  <c r="IX363" i="5"/>
  <c r="DB612" i="5"/>
  <c r="DE612" i="5"/>
  <c r="JA363" i="5"/>
  <c r="CP617" i="5"/>
  <c r="IL364" i="5"/>
  <c r="GE366" i="5"/>
  <c r="AI619" i="5"/>
  <c r="HF364" i="5"/>
  <c r="BJ617" i="5"/>
  <c r="K611" i="5"/>
  <c r="FK362" i="5"/>
  <c r="DA618" i="5"/>
  <c r="IW365" i="5"/>
  <c r="S617" i="5"/>
  <c r="FR364" i="5"/>
  <c r="BV611" i="5"/>
  <c r="HR362" i="5"/>
  <c r="EC612" i="5"/>
  <c r="JY363" i="5"/>
  <c r="Z619" i="5"/>
  <c r="FW366" i="5"/>
  <c r="FX366" i="5"/>
  <c r="AA619" i="5"/>
  <c r="GP364" i="5"/>
  <c r="AT617" i="5"/>
  <c r="DS619" i="5"/>
  <c r="JO366" i="5"/>
  <c r="Q618" i="5"/>
  <c r="FQ365" i="5"/>
  <c r="JG365" i="5"/>
  <c r="DK618" i="5"/>
  <c r="GZ362" i="5"/>
  <c r="BD611" i="5"/>
  <c r="BL618" i="5"/>
  <c r="HH365" i="5"/>
  <c r="HN364" i="5"/>
  <c r="BR617" i="5"/>
  <c r="AU612" i="5"/>
  <c r="GQ363" i="5"/>
  <c r="K612" i="5"/>
  <c r="FK363" i="5"/>
  <c r="FX364" i="5"/>
  <c r="AA617" i="5"/>
  <c r="CU617" i="5"/>
  <c r="IQ364" i="5"/>
  <c r="DU611" i="5"/>
  <c r="JQ362" i="5"/>
  <c r="G618" i="5"/>
  <c r="FG365" i="5"/>
  <c r="AE612" i="5"/>
  <c r="GA363" i="5"/>
  <c r="CQ611" i="5"/>
  <c r="IM362" i="5"/>
  <c r="EA612" i="5"/>
  <c r="JW363" i="5"/>
  <c r="DM618" i="5"/>
  <c r="JI365" i="5"/>
  <c r="DQ612" i="5"/>
  <c r="JM363" i="5"/>
  <c r="DC611" i="5"/>
  <c r="IY362" i="5"/>
  <c r="IG362" i="5"/>
  <c r="CK611" i="5"/>
  <c r="AY612" i="5"/>
  <c r="GU363" i="5"/>
  <c r="DM611" i="5"/>
  <c r="JI362" i="5"/>
  <c r="AT619" i="5"/>
  <c r="GP366" i="5"/>
  <c r="L611" i="5"/>
  <c r="FL362" i="5"/>
  <c r="AW611" i="5"/>
  <c r="GS362" i="5"/>
  <c r="AA612" i="5"/>
  <c r="FX363" i="5"/>
  <c r="KB366" i="5"/>
  <c r="EF619" i="5"/>
  <c r="FN366" i="5"/>
  <c r="N619" i="5"/>
  <c r="IA365" i="5"/>
  <c r="CE618" i="5"/>
  <c r="BR612" i="5"/>
  <c r="HN363" i="5"/>
  <c r="CN612" i="5"/>
  <c r="IJ363" i="5"/>
  <c r="AU619" i="5"/>
  <c r="GQ366" i="5"/>
  <c r="CH617" i="5"/>
  <c r="ID364" i="5"/>
  <c r="CD618" i="5"/>
  <c r="HZ365" i="5"/>
  <c r="BT611" i="5"/>
  <c r="HP362" i="5"/>
  <c r="M618" i="5"/>
  <c r="FM365" i="5"/>
  <c r="CU612" i="5"/>
  <c r="IQ363" i="5"/>
  <c r="FZ366" i="5"/>
  <c r="AC619" i="5"/>
  <c r="DL617" i="5"/>
  <c r="JH364" i="5"/>
  <c r="DH612" i="5"/>
  <c r="JD363" i="5"/>
  <c r="BZ618" i="5"/>
  <c r="HV365" i="5"/>
  <c r="AP618" i="5"/>
  <c r="GL365" i="5"/>
  <c r="BW617" i="5"/>
  <c r="HS364" i="5"/>
  <c r="BA618" i="5"/>
  <c r="GW365" i="5"/>
  <c r="AK619" i="5"/>
  <c r="GG366" i="5"/>
  <c r="CF611" i="5"/>
  <c r="IB362" i="5"/>
  <c r="EF612" i="5"/>
  <c r="KB363" i="5"/>
  <c r="KC366" i="5"/>
  <c r="EG619" i="5"/>
  <c r="AM612" i="5"/>
  <c r="GI363" i="5"/>
  <c r="DJ617" i="5"/>
  <c r="JF364" i="5"/>
  <c r="CH618" i="5"/>
  <c r="ID365" i="5"/>
  <c r="CK617" i="5"/>
  <c r="IG364" i="5"/>
  <c r="DR617" i="5"/>
  <c r="JN364" i="5"/>
  <c r="HF366" i="5"/>
  <c r="BJ619" i="5"/>
  <c r="DD612" i="5"/>
  <c r="IZ363" i="5"/>
  <c r="DY618" i="5"/>
  <c r="JU365" i="5"/>
  <c r="GR363" i="5"/>
  <c r="AV612" i="5"/>
  <c r="BB619" i="5"/>
  <c r="GX366" i="5"/>
  <c r="CB619" i="5"/>
  <c r="HX366" i="5"/>
  <c r="JW365" i="5"/>
  <c r="EA618" i="5"/>
  <c r="BM619" i="5"/>
  <c r="HI366" i="5"/>
  <c r="CD617" i="5"/>
  <c r="HZ364" i="5"/>
  <c r="AJ612" i="5"/>
  <c r="GF363" i="5"/>
  <c r="AO611" i="5"/>
  <c r="GK362" i="5"/>
  <c r="FS363" i="5"/>
  <c r="T612" i="5"/>
  <c r="Z617" i="5"/>
  <c r="FW364" i="5"/>
  <c r="AQ618" i="5"/>
  <c r="GM365" i="5"/>
  <c r="AC618" i="5"/>
  <c r="FZ365" i="5"/>
  <c r="HA362" i="5"/>
  <c r="BE611" i="5"/>
  <c r="JQ365" i="5"/>
  <c r="DU618" i="5"/>
  <c r="AI617" i="5"/>
  <c r="GE364" i="5"/>
  <c r="GZ364" i="5"/>
  <c r="BD617" i="5"/>
  <c r="DZ617" i="5"/>
  <c r="JV364" i="5"/>
  <c r="BQ611" i="5"/>
  <c r="HM362" i="5"/>
  <c r="CS617" i="5"/>
  <c r="IO364" i="5"/>
  <c r="N618" i="5"/>
  <c r="FN365" i="5"/>
  <c r="AT612" i="5"/>
  <c r="GP363" i="5"/>
  <c r="AM617" i="5"/>
  <c r="GI364" i="5"/>
  <c r="HB362" i="5"/>
  <c r="BF611" i="5"/>
  <c r="HG364" i="5"/>
  <c r="BK617" i="5"/>
  <c r="IF366" i="5"/>
  <c r="CJ619" i="5"/>
  <c r="AW617" i="5"/>
  <c r="GS364" i="5"/>
  <c r="BY617" i="5"/>
  <c r="HU364" i="5"/>
  <c r="EB612" i="5"/>
  <c r="JX363" i="5"/>
  <c r="CA611" i="5"/>
  <c r="HW362" i="5"/>
  <c r="AA611" i="5"/>
  <c r="FX362" i="5"/>
  <c r="BF618" i="5"/>
  <c r="HB365" i="5"/>
  <c r="CX611" i="5"/>
  <c r="IT362" i="5"/>
  <c r="CV619" i="5"/>
  <c r="IR366" i="5"/>
  <c r="JE362" i="5"/>
  <c r="DI611" i="5"/>
  <c r="AH619" i="5"/>
  <c r="GD366" i="5"/>
  <c r="AO612" i="5"/>
  <c r="GK363" i="5"/>
  <c r="AT611" i="5"/>
  <c r="GP362" i="5"/>
  <c r="DX611" i="5"/>
  <c r="JT362" i="5"/>
  <c r="DN619" i="5"/>
  <c r="JJ366" i="5"/>
  <c r="AF619" i="5"/>
  <c r="GB366" i="5"/>
  <c r="CM617" i="5"/>
  <c r="II364" i="5"/>
  <c r="CQ619" i="5"/>
  <c r="IM366" i="5"/>
  <c r="EB611" i="5"/>
  <c r="JX362" i="5"/>
  <c r="EF617" i="5"/>
  <c r="KB364" i="5"/>
  <c r="T618" i="5"/>
  <c r="FS365" i="5"/>
  <c r="CZ617" i="5"/>
  <c r="IV364" i="5"/>
  <c r="DV612" i="5"/>
  <c r="JR363" i="5"/>
  <c r="DG618" i="5"/>
  <c r="JC365" i="5"/>
  <c r="AG619" i="5"/>
  <c r="GC366" i="5"/>
  <c r="CG611" i="5"/>
  <c r="IC362" i="5"/>
  <c r="FI364" i="5"/>
  <c r="I617" i="5"/>
  <c r="FV364" i="5"/>
  <c r="Y617" i="5"/>
  <c r="BV617" i="5"/>
  <c r="HR364" i="5"/>
  <c r="BO617" i="5"/>
  <c r="HK364" i="5"/>
  <c r="JC363" i="5"/>
  <c r="DG612" i="5"/>
  <c r="DC618" i="5"/>
  <c r="IY365" i="5"/>
  <c r="FN363" i="5"/>
  <c r="N612" i="5"/>
  <c r="CN618" i="5"/>
  <c r="IJ365" i="5"/>
  <c r="DC617" i="5"/>
  <c r="IY364" i="5"/>
  <c r="HV362" i="5"/>
  <c r="BZ611" i="5"/>
  <c r="FO365" i="5"/>
  <c r="O618" i="5"/>
  <c r="N617" i="5"/>
  <c r="FN364" i="5"/>
  <c r="JA362" i="5"/>
  <c r="DE611" i="5"/>
  <c r="DJ612" i="5"/>
  <c r="JF363" i="5"/>
  <c r="EE612" i="5"/>
  <c r="KA363" i="5"/>
  <c r="CJ618" i="5"/>
  <c r="IF365" i="5"/>
  <c r="DD618" i="5"/>
  <c r="IZ365" i="5"/>
  <c r="BA619" i="5"/>
  <c r="GW366" i="5"/>
  <c r="P617" i="5"/>
  <c r="FP364" i="5"/>
  <c r="FH362" i="5"/>
  <c r="H611" i="5"/>
  <c r="AC611" i="5"/>
  <c r="FZ362" i="5"/>
  <c r="JD364" i="5"/>
  <c r="DH617" i="5"/>
  <c r="KD362" i="5"/>
  <c r="EH611" i="5"/>
  <c r="CD611" i="5"/>
  <c r="HZ362" i="5"/>
  <c r="HX364" i="5"/>
  <c r="CB617" i="5"/>
  <c r="DA619" i="5"/>
  <c r="IW366" i="5"/>
  <c r="BS612" i="5"/>
  <c r="HO363" i="5"/>
  <c r="IO365" i="5"/>
  <c r="CS618" i="5"/>
  <c r="DU617" i="5"/>
  <c r="JQ364" i="5"/>
  <c r="CB611" i="5"/>
  <c r="HX362" i="5"/>
  <c r="JH362" i="5"/>
  <c r="DL611" i="5"/>
  <c r="AB618" i="5"/>
  <c r="FY365" i="5"/>
  <c r="FK365" i="5"/>
  <c r="K618" i="5"/>
  <c r="AS619" i="5"/>
  <c r="GO366" i="5"/>
  <c r="IB365" i="5"/>
  <c r="CF618" i="5"/>
  <c r="AZ617" i="5"/>
  <c r="GV364" i="5"/>
  <c r="GJ366" i="5"/>
  <c r="AN619" i="5"/>
  <c r="AQ612" i="5"/>
  <c r="GM363" i="5"/>
  <c r="BX619" i="5"/>
  <c r="HT366" i="5"/>
  <c r="FO364" i="5"/>
  <c r="O617" i="5"/>
  <c r="DS611" i="5"/>
  <c r="JO362" i="5"/>
  <c r="DW619" i="5"/>
  <c r="JS366" i="5"/>
  <c r="HL362" i="5"/>
  <c r="BP611" i="5"/>
  <c r="AW618" i="5"/>
  <c r="GS365" i="5"/>
  <c r="EH618" i="5"/>
  <c r="KD365" i="5"/>
  <c r="CZ619" i="5"/>
  <c r="IV366" i="5"/>
  <c r="AN612" i="5"/>
  <c r="GJ363" i="5"/>
  <c r="DN618" i="5"/>
  <c r="JJ365" i="5"/>
  <c r="GO363" i="5"/>
  <c r="AS612" i="5"/>
  <c r="BX618" i="5"/>
  <c r="HT365" i="5"/>
  <c r="BG617" i="5"/>
  <c r="HC364" i="5"/>
  <c r="HH366" i="5"/>
  <c r="BL619" i="5"/>
  <c r="AG617" i="5"/>
  <c r="GC364" i="5"/>
  <c r="CO611" i="5"/>
  <c r="IK362" i="5"/>
  <c r="CT619" i="5"/>
  <c r="IP366" i="5"/>
  <c r="AT618" i="5"/>
  <c r="GP365" i="5"/>
  <c r="JC366" i="5"/>
  <c r="DG619" i="5"/>
  <c r="HE363" i="5"/>
  <c r="BI612" i="5"/>
  <c r="DG617" i="5"/>
  <c r="JC364" i="5"/>
  <c r="CZ611" i="5"/>
  <c r="IV362" i="5"/>
  <c r="CQ617" i="5"/>
  <c r="IM364" i="5"/>
  <c r="BS617" i="5"/>
  <c r="HO364" i="5"/>
  <c r="B131" i="25" l="1"/>
  <c r="B82" i="25"/>
  <c r="B298" i="16"/>
  <c r="C296" i="16"/>
  <c r="A296" i="18" s="1"/>
  <c r="H296" i="18" s="1"/>
  <c r="I296" i="18" s="1"/>
  <c r="BI622" i="5"/>
  <c r="BI632" i="5" s="1"/>
  <c r="BI642" i="5" s="1"/>
  <c r="HE373" i="5"/>
  <c r="FO374" i="5"/>
  <c r="O627" i="5"/>
  <c r="O637" i="5" s="1"/>
  <c r="H621" i="5"/>
  <c r="FH372" i="5"/>
  <c r="DI621" i="5"/>
  <c r="JE372" i="5"/>
  <c r="BD627" i="5"/>
  <c r="BD637" i="5" s="1"/>
  <c r="GZ374" i="5"/>
  <c r="DU628" i="5"/>
  <c r="DU638" i="5" s="1"/>
  <c r="JQ375" i="5"/>
  <c r="EA628" i="5"/>
  <c r="EA638" i="5" s="1"/>
  <c r="JW375" i="5"/>
  <c r="KC376" i="5"/>
  <c r="EG629" i="5"/>
  <c r="EG639" i="5" s="1"/>
  <c r="AC629" i="5"/>
  <c r="AC639" i="5" s="1"/>
  <c r="FZ376" i="5"/>
  <c r="FN376" i="5"/>
  <c r="N629" i="5"/>
  <c r="N639" i="5" s="1"/>
  <c r="GA375" i="5"/>
  <c r="AE628" i="5"/>
  <c r="AE638" i="5" s="1"/>
  <c r="P628" i="5"/>
  <c r="P638" i="5" s="1"/>
  <c r="FP375" i="5"/>
  <c r="G629" i="5"/>
  <c r="G639" i="5" s="1"/>
  <c r="FG376" i="5"/>
  <c r="AB627" i="5"/>
  <c r="AB637" i="5" s="1"/>
  <c r="FY374" i="5"/>
  <c r="CZ628" i="5"/>
  <c r="CZ638" i="5" s="1"/>
  <c r="IV375" i="5"/>
  <c r="CD622" i="5"/>
  <c r="CD632" i="5" s="1"/>
  <c r="CD642" i="5" s="1"/>
  <c r="HZ373" i="5"/>
  <c r="DT627" i="5"/>
  <c r="DT637" i="5" s="1"/>
  <c r="JP374" i="5"/>
  <c r="BA622" i="5"/>
  <c r="BA632" i="5" s="1"/>
  <c r="BA642" i="5" s="1"/>
  <c r="GW373" i="5"/>
  <c r="GE373" i="5"/>
  <c r="AI622" i="5"/>
  <c r="AI632" i="5" s="1"/>
  <c r="AI642" i="5" s="1"/>
  <c r="J629" i="5"/>
  <c r="J639" i="5" s="1"/>
  <c r="FJ376" i="5"/>
  <c r="DQ627" i="5"/>
  <c r="DQ637" i="5" s="1"/>
  <c r="JM374" i="5"/>
  <c r="S628" i="5"/>
  <c r="S638" i="5" s="1"/>
  <c r="FR375" i="5"/>
  <c r="CO622" i="5"/>
  <c r="CO632" i="5" s="1"/>
  <c r="CO642" i="5" s="1"/>
  <c r="IK373" i="5"/>
  <c r="II375" i="5"/>
  <c r="CM628" i="5"/>
  <c r="CM638" i="5" s="1"/>
  <c r="GK376" i="5"/>
  <c r="AO629" i="5"/>
  <c r="AO639" i="5" s="1"/>
  <c r="DY621" i="5"/>
  <c r="JU372" i="5"/>
  <c r="AY621" i="5"/>
  <c r="GU372" i="5"/>
  <c r="BT627" i="5"/>
  <c r="BT637" i="5" s="1"/>
  <c r="HP374" i="5"/>
  <c r="CD629" i="5"/>
  <c r="CD639" i="5" s="1"/>
  <c r="HZ376" i="5"/>
  <c r="JD372" i="5"/>
  <c r="DH621" i="5"/>
  <c r="CN627" i="5"/>
  <c r="CN637" i="5" s="1"/>
  <c r="IJ374" i="5"/>
  <c r="JV376" i="5"/>
  <c r="DZ629" i="5"/>
  <c r="DZ639" i="5" s="1"/>
  <c r="GB373" i="5"/>
  <c r="AF622" i="5"/>
  <c r="AF632" i="5" s="1"/>
  <c r="AF642" i="5" s="1"/>
  <c r="CC622" i="5"/>
  <c r="CC632" i="5" s="1"/>
  <c r="CC642" i="5" s="1"/>
  <c r="HY373" i="5"/>
  <c r="DZ621" i="5"/>
  <c r="JV372" i="5"/>
  <c r="BW621" i="5"/>
  <c r="HS372" i="5"/>
  <c r="GJ375" i="5"/>
  <c r="AN628" i="5"/>
  <c r="AN638" i="5" s="1"/>
  <c r="AX628" i="5"/>
  <c r="AX638" i="5" s="1"/>
  <c r="GT375" i="5"/>
  <c r="BZ622" i="5"/>
  <c r="BZ632" i="5" s="1"/>
  <c r="BZ642" i="5" s="1"/>
  <c r="HV373" i="5"/>
  <c r="DZ622" i="5"/>
  <c r="DZ632" i="5" s="1"/>
  <c r="DZ642" i="5" s="1"/>
  <c r="JV373" i="5"/>
  <c r="L627" i="5"/>
  <c r="L637" i="5" s="1"/>
  <c r="FL374" i="5"/>
  <c r="BW622" i="5"/>
  <c r="BW632" i="5" s="1"/>
  <c r="BW642" i="5" s="1"/>
  <c r="HS373" i="5"/>
  <c r="DU622" i="5"/>
  <c r="DU632" i="5" s="1"/>
  <c r="DU642" i="5" s="1"/>
  <c r="JQ373" i="5"/>
  <c r="IK375" i="5"/>
  <c r="CO628" i="5"/>
  <c r="CO638" i="5" s="1"/>
  <c r="BC629" i="5"/>
  <c r="BC639" i="5" s="1"/>
  <c r="GY376" i="5"/>
  <c r="EA621" i="5"/>
  <c r="JW372" i="5"/>
  <c r="HO374" i="5"/>
  <c r="BS627" i="5"/>
  <c r="BS637" i="5" s="1"/>
  <c r="IV372" i="5"/>
  <c r="CZ621" i="5"/>
  <c r="GP375" i="5"/>
  <c r="AT628" i="5"/>
  <c r="AT638" i="5" s="1"/>
  <c r="CO621" i="5"/>
  <c r="IK372" i="5"/>
  <c r="HT375" i="5"/>
  <c r="BX628" i="5"/>
  <c r="BX638" i="5" s="1"/>
  <c r="DN628" i="5"/>
  <c r="DN638" i="5" s="1"/>
  <c r="JJ375" i="5"/>
  <c r="CZ629" i="5"/>
  <c r="CZ639" i="5" s="1"/>
  <c r="IV376" i="5"/>
  <c r="AW628" i="5"/>
  <c r="AW638" i="5" s="1"/>
  <c r="GS375" i="5"/>
  <c r="DW629" i="5"/>
  <c r="DW639" i="5" s="1"/>
  <c r="JS376" i="5"/>
  <c r="AQ622" i="5"/>
  <c r="AQ632" i="5" s="1"/>
  <c r="AQ642" i="5" s="1"/>
  <c r="GM373" i="5"/>
  <c r="GV374" i="5"/>
  <c r="AZ627" i="5"/>
  <c r="AZ637" i="5" s="1"/>
  <c r="AS629" i="5"/>
  <c r="AS639" i="5" s="1"/>
  <c r="GO376" i="5"/>
  <c r="FY375" i="5"/>
  <c r="AB628" i="5"/>
  <c r="AB638" i="5" s="1"/>
  <c r="HX372" i="5"/>
  <c r="CB621" i="5"/>
  <c r="DA629" i="5"/>
  <c r="DA639" i="5" s="1"/>
  <c r="IW376" i="5"/>
  <c r="CD621" i="5"/>
  <c r="HZ372" i="5"/>
  <c r="GW376" i="5"/>
  <c r="BA629" i="5"/>
  <c r="BA639" i="5" s="1"/>
  <c r="IF375" i="5"/>
  <c r="CJ628" i="5"/>
  <c r="CJ638" i="5" s="1"/>
  <c r="DJ622" i="5"/>
  <c r="DJ632" i="5" s="1"/>
  <c r="DJ642" i="5" s="1"/>
  <c r="JF373" i="5"/>
  <c r="N627" i="5"/>
  <c r="N637" i="5" s="1"/>
  <c r="FN374" i="5"/>
  <c r="CN628" i="5"/>
  <c r="CN638" i="5" s="1"/>
  <c r="IJ375" i="5"/>
  <c r="DC628" i="5"/>
  <c r="DC638" i="5" s="1"/>
  <c r="IY375" i="5"/>
  <c r="BO627" i="5"/>
  <c r="BO637" i="5" s="1"/>
  <c r="HK374" i="5"/>
  <c r="IC372" i="5"/>
  <c r="CG621" i="5"/>
  <c r="DG628" i="5"/>
  <c r="DG638" i="5" s="1"/>
  <c r="JC375" i="5"/>
  <c r="CZ627" i="5"/>
  <c r="CZ637" i="5" s="1"/>
  <c r="IV374" i="5"/>
  <c r="EF627" i="5"/>
  <c r="EF637" i="5" s="1"/>
  <c r="KB374" i="5"/>
  <c r="CQ629" i="5"/>
  <c r="CQ639" i="5" s="1"/>
  <c r="IM376" i="5"/>
  <c r="GB376" i="5"/>
  <c r="AF629" i="5"/>
  <c r="AF639" i="5" s="1"/>
  <c r="JT372" i="5"/>
  <c r="DX621" i="5"/>
  <c r="AO622" i="5"/>
  <c r="AO632" i="5" s="1"/>
  <c r="AO642" i="5" s="1"/>
  <c r="GK373" i="5"/>
  <c r="IT372" i="5"/>
  <c r="CX621" i="5"/>
  <c r="AA621" i="5"/>
  <c r="FX372" i="5"/>
  <c r="EB622" i="5"/>
  <c r="EB632" i="5" s="1"/>
  <c r="EB642" i="5" s="1"/>
  <c r="JX373" i="5"/>
  <c r="AW627" i="5"/>
  <c r="AW637" i="5" s="1"/>
  <c r="GS374" i="5"/>
  <c r="AM627" i="5"/>
  <c r="AM637" i="5" s="1"/>
  <c r="GI374" i="5"/>
  <c r="FN375" i="5"/>
  <c r="N628" i="5"/>
  <c r="N638" i="5" s="1"/>
  <c r="BQ621" i="5"/>
  <c r="HM372" i="5"/>
  <c r="AC628" i="5"/>
  <c r="AC638" i="5" s="1"/>
  <c r="FZ375" i="5"/>
  <c r="Z627" i="5"/>
  <c r="Z637" i="5" s="1"/>
  <c r="FW374" i="5"/>
  <c r="AO621" i="5"/>
  <c r="GK372" i="5"/>
  <c r="CD627" i="5"/>
  <c r="CD637" i="5" s="1"/>
  <c r="HZ374" i="5"/>
  <c r="GX376" i="5"/>
  <c r="BB629" i="5"/>
  <c r="BB639" i="5" s="1"/>
  <c r="DY628" i="5"/>
  <c r="DY638" i="5" s="1"/>
  <c r="JU375" i="5"/>
  <c r="CK627" i="5"/>
  <c r="CK637" i="5" s="1"/>
  <c r="IG374" i="5"/>
  <c r="DJ627" i="5"/>
  <c r="DJ637" i="5" s="1"/>
  <c r="JF374" i="5"/>
  <c r="CF621" i="5"/>
  <c r="IB372" i="5"/>
  <c r="BA628" i="5"/>
  <c r="BA638" i="5" s="1"/>
  <c r="GW375" i="5"/>
  <c r="GL375" i="5"/>
  <c r="AP628" i="5"/>
  <c r="AP638" i="5" s="1"/>
  <c r="DH622" i="5"/>
  <c r="DH632" i="5" s="1"/>
  <c r="DH642" i="5" s="1"/>
  <c r="JD373" i="5"/>
  <c r="FM375" i="5"/>
  <c r="M628" i="5"/>
  <c r="M638" i="5" s="1"/>
  <c r="CD628" i="5"/>
  <c r="CD638" i="5" s="1"/>
  <c r="HZ375" i="5"/>
  <c r="AU629" i="5"/>
  <c r="AU639" i="5" s="1"/>
  <c r="GQ376" i="5"/>
  <c r="BR622" i="5"/>
  <c r="BR632" i="5" s="1"/>
  <c r="BR642" i="5" s="1"/>
  <c r="HN373" i="5"/>
  <c r="AA622" i="5"/>
  <c r="AA632" i="5" s="1"/>
  <c r="AA642" i="5" s="1"/>
  <c r="FX373" i="5"/>
  <c r="FL372" i="5"/>
  <c r="L621" i="5"/>
  <c r="DM621" i="5"/>
  <c r="JI372" i="5"/>
  <c r="DQ622" i="5"/>
  <c r="DQ632" i="5" s="1"/>
  <c r="DQ642" i="5" s="1"/>
  <c r="JM373" i="5"/>
  <c r="EA622" i="5"/>
  <c r="EA632" i="5" s="1"/>
  <c r="EA642" i="5" s="1"/>
  <c r="JW373" i="5"/>
  <c r="AE622" i="5"/>
  <c r="AE632" i="5" s="1"/>
  <c r="AE642" i="5" s="1"/>
  <c r="GA373" i="5"/>
  <c r="DU621" i="5"/>
  <c r="JQ372" i="5"/>
  <c r="GQ373" i="5"/>
  <c r="AU622" i="5"/>
  <c r="AU632" i="5" s="1"/>
  <c r="AU642" i="5" s="1"/>
  <c r="BL628" i="5"/>
  <c r="BL638" i="5" s="1"/>
  <c r="HH375" i="5"/>
  <c r="JO376" i="5"/>
  <c r="DS629" i="5"/>
  <c r="DS639" i="5" s="1"/>
  <c r="EC622" i="5"/>
  <c r="EC632" i="5" s="1"/>
  <c r="EC642" i="5" s="1"/>
  <c r="JY373" i="5"/>
  <c r="S627" i="5"/>
  <c r="S637" i="5" s="1"/>
  <c r="FR374" i="5"/>
  <c r="K621" i="5"/>
  <c r="FK372" i="5"/>
  <c r="DE622" i="5"/>
  <c r="DE632" i="5" s="1"/>
  <c r="DE642" i="5" s="1"/>
  <c r="JA373" i="5"/>
  <c r="BT628" i="5"/>
  <c r="BT638" i="5" s="1"/>
  <c r="HP375" i="5"/>
  <c r="DN627" i="5"/>
  <c r="DN637" i="5" s="1"/>
  <c r="JJ374" i="5"/>
  <c r="AL629" i="5"/>
  <c r="AL639" i="5" s="1"/>
  <c r="GH376" i="5"/>
  <c r="KA375" i="5"/>
  <c r="EE628" i="5"/>
  <c r="EE638" i="5" s="1"/>
  <c r="DG621" i="5"/>
  <c r="JC372" i="5"/>
  <c r="G622" i="5"/>
  <c r="G632" i="5" s="1"/>
  <c r="G642" i="5" s="1"/>
  <c r="FG373" i="5"/>
  <c r="DE629" i="5"/>
  <c r="DE639" i="5" s="1"/>
  <c r="JA376" i="5"/>
  <c r="CI622" i="5"/>
  <c r="CI632" i="5" s="1"/>
  <c r="CI642" i="5" s="1"/>
  <c r="IE373" i="5"/>
  <c r="IZ376" i="5"/>
  <c r="DD629" i="5"/>
  <c r="DD639" i="5" s="1"/>
  <c r="AB622" i="5"/>
  <c r="AB632" i="5" s="1"/>
  <c r="AB642" i="5" s="1"/>
  <c r="FY373" i="5"/>
  <c r="CV628" i="5"/>
  <c r="CV638" i="5" s="1"/>
  <c r="IR375" i="5"/>
  <c r="ED622" i="5"/>
  <c r="ED632" i="5" s="1"/>
  <c r="ED642" i="5" s="1"/>
  <c r="JZ373" i="5"/>
  <c r="BA627" i="5"/>
  <c r="BA637" i="5" s="1"/>
  <c r="GW374" i="5"/>
  <c r="JX375" i="5"/>
  <c r="EB628" i="5"/>
  <c r="EB638" i="5" s="1"/>
  <c r="EE621" i="5"/>
  <c r="KA372" i="5"/>
  <c r="AI621" i="5"/>
  <c r="GE372" i="5"/>
  <c r="HG372" i="5"/>
  <c r="BK621" i="5"/>
  <c r="BI627" i="5"/>
  <c r="BI637" i="5" s="1"/>
  <c r="HE374" i="5"/>
  <c r="CX628" i="5"/>
  <c r="CX638" i="5" s="1"/>
  <c r="IT375" i="5"/>
  <c r="EC629" i="5"/>
  <c r="EC639" i="5" s="1"/>
  <c r="JY376" i="5"/>
  <c r="IC376" i="5"/>
  <c r="CG629" i="5"/>
  <c r="CG639" i="5" s="1"/>
  <c r="AL621" i="5"/>
  <c r="GH372" i="5"/>
  <c r="CS629" i="5"/>
  <c r="CS639" i="5" s="1"/>
  <c r="IO376" i="5"/>
  <c r="AH622" i="5"/>
  <c r="AH632" i="5" s="1"/>
  <c r="AH642" i="5" s="1"/>
  <c r="GD373" i="5"/>
  <c r="AC627" i="5"/>
  <c r="AC637" i="5" s="1"/>
  <c r="FZ374" i="5"/>
  <c r="JI376" i="5"/>
  <c r="DM629" i="5"/>
  <c r="DM639" i="5" s="1"/>
  <c r="T621" i="5"/>
  <c r="FS372" i="5"/>
  <c r="K627" i="5"/>
  <c r="K637" i="5" s="1"/>
  <c r="FK374" i="5"/>
  <c r="KD373" i="5"/>
  <c r="EH622" i="5"/>
  <c r="EH632" i="5" s="1"/>
  <c r="EH642" i="5" s="1"/>
  <c r="CJ627" i="5"/>
  <c r="CJ637" i="5" s="1"/>
  <c r="IF374" i="5"/>
  <c r="AF621" i="5"/>
  <c r="GB372" i="5"/>
  <c r="AQ629" i="5"/>
  <c r="AQ639" i="5" s="1"/>
  <c r="GM376" i="5"/>
  <c r="AO627" i="5"/>
  <c r="AO637" i="5" s="1"/>
  <c r="GK374" i="5"/>
  <c r="BD628" i="5"/>
  <c r="BD638" i="5" s="1"/>
  <c r="GZ375" i="5"/>
  <c r="CC621" i="5"/>
  <c r="HY372" i="5"/>
  <c r="GM372" i="5"/>
  <c r="AQ621" i="5"/>
  <c r="FG372" i="5"/>
  <c r="G621" i="5"/>
  <c r="BG628" i="5"/>
  <c r="BG638" i="5" s="1"/>
  <c r="HC375" i="5"/>
  <c r="JP375" i="5"/>
  <c r="DT628" i="5"/>
  <c r="DT638" i="5" s="1"/>
  <c r="O621" i="5"/>
  <c r="FO372" i="5"/>
  <c r="DM627" i="5"/>
  <c r="DM637" i="5" s="1"/>
  <c r="JI374" i="5"/>
  <c r="BW628" i="5"/>
  <c r="BW638" i="5" s="1"/>
  <c r="HS375" i="5"/>
  <c r="W622" i="5"/>
  <c r="W632" i="5" s="1"/>
  <c r="W642" i="5" s="1"/>
  <c r="FU373" i="5"/>
  <c r="IH373" i="5"/>
  <c r="CL622" i="5"/>
  <c r="CL632" i="5" s="1"/>
  <c r="CL642" i="5" s="1"/>
  <c r="JI373" i="5"/>
  <c r="DM622" i="5"/>
  <c r="DM632" i="5" s="1"/>
  <c r="DM642" i="5" s="1"/>
  <c r="JA375" i="5"/>
  <c r="DE628" i="5"/>
  <c r="DE638" i="5" s="1"/>
  <c r="GV375" i="5"/>
  <c r="AZ628" i="5"/>
  <c r="AZ638" i="5" s="1"/>
  <c r="W629" i="5"/>
  <c r="W639" i="5" s="1"/>
  <c r="FU376" i="5"/>
  <c r="KB375" i="5"/>
  <c r="EF628" i="5"/>
  <c r="EF638" i="5" s="1"/>
  <c r="HU375" i="5"/>
  <c r="BY628" i="5"/>
  <c r="BY638" i="5" s="1"/>
  <c r="CI628" i="5"/>
  <c r="CI638" i="5" s="1"/>
  <c r="IE375" i="5"/>
  <c r="U628" i="5"/>
  <c r="U638" i="5" s="1"/>
  <c r="FT375" i="5"/>
  <c r="BZ627" i="5"/>
  <c r="BZ637" i="5" s="1"/>
  <c r="HV374" i="5"/>
  <c r="BT629" i="5"/>
  <c r="BT639" i="5" s="1"/>
  <c r="HP376" i="5"/>
  <c r="CE629" i="5"/>
  <c r="CE639" i="5" s="1"/>
  <c r="IA376" i="5"/>
  <c r="HF373" i="5"/>
  <c r="BJ622" i="5"/>
  <c r="BJ632" i="5" s="1"/>
  <c r="BJ642" i="5" s="1"/>
  <c r="I629" i="5"/>
  <c r="I639" i="5" s="1"/>
  <c r="FI376" i="5"/>
  <c r="DT621" i="5"/>
  <c r="JP372" i="5"/>
  <c r="FM376" i="5"/>
  <c r="M629" i="5"/>
  <c r="M639" i="5" s="1"/>
  <c r="JU374" i="5"/>
  <c r="DY627" i="5"/>
  <c r="DY637" i="5" s="1"/>
  <c r="AX622" i="5"/>
  <c r="AX632" i="5" s="1"/>
  <c r="AX642" i="5" s="1"/>
  <c r="GT373" i="5"/>
  <c r="HB373" i="5"/>
  <c r="BF622" i="5"/>
  <c r="BF632" i="5" s="1"/>
  <c r="BF642" i="5" s="1"/>
  <c r="CX629" i="5"/>
  <c r="CX639" i="5" s="1"/>
  <c r="IT376" i="5"/>
  <c r="BI629" i="5"/>
  <c r="BI639" i="5" s="1"/>
  <c r="HE376" i="5"/>
  <c r="DS628" i="5"/>
  <c r="DS638" i="5" s="1"/>
  <c r="JO375" i="5"/>
  <c r="BJ621" i="5"/>
  <c r="HF372" i="5"/>
  <c r="HD372" i="5"/>
  <c r="BH621" i="5"/>
  <c r="BA621" i="5"/>
  <c r="GW372" i="5"/>
  <c r="DF627" i="5"/>
  <c r="DF637" i="5" s="1"/>
  <c r="JB374" i="5"/>
  <c r="CY622" i="5"/>
  <c r="CY632" i="5" s="1"/>
  <c r="CY642" i="5" s="1"/>
  <c r="IU373" i="5"/>
  <c r="JG373" i="5"/>
  <c r="DK622" i="5"/>
  <c r="DK632" i="5" s="1"/>
  <c r="DK642" i="5" s="1"/>
  <c r="CN629" i="5"/>
  <c r="CN639" i="5" s="1"/>
  <c r="IJ376" i="5"/>
  <c r="DT622" i="5"/>
  <c r="DT632" i="5" s="1"/>
  <c r="DT642" i="5" s="1"/>
  <c r="JP373" i="5"/>
  <c r="AQ627" i="5"/>
  <c r="AQ637" i="5" s="1"/>
  <c r="GM374" i="5"/>
  <c r="EG627" i="5"/>
  <c r="EG637" i="5" s="1"/>
  <c r="KC374" i="5"/>
  <c r="JW374" i="5"/>
  <c r="EA627" i="5"/>
  <c r="EA637" i="5" s="1"/>
  <c r="GC373" i="5"/>
  <c r="AG622" i="5"/>
  <c r="AG632" i="5" s="1"/>
  <c r="AG642" i="5" s="1"/>
  <c r="GQ374" i="5"/>
  <c r="AU627" i="5"/>
  <c r="AU637" i="5" s="1"/>
  <c r="Z621" i="5"/>
  <c r="FW372" i="5"/>
  <c r="HL376" i="5"/>
  <c r="BP629" i="5"/>
  <c r="BP639" i="5" s="1"/>
  <c r="JZ375" i="5"/>
  <c r="ED628" i="5"/>
  <c r="ED638" i="5" s="1"/>
  <c r="AG621" i="5"/>
  <c r="GC372" i="5"/>
  <c r="BV628" i="5"/>
  <c r="BV638" i="5" s="1"/>
  <c r="HR375" i="5"/>
  <c r="DH628" i="5"/>
  <c r="DH638" i="5" s="1"/>
  <c r="JD375" i="5"/>
  <c r="DO627" i="5"/>
  <c r="DO637" i="5" s="1"/>
  <c r="JK374" i="5"/>
  <c r="GG375" i="5"/>
  <c r="AK628" i="5"/>
  <c r="AK638" i="5" s="1"/>
  <c r="AK621" i="5"/>
  <c r="GG372" i="5"/>
  <c r="CW621" i="5"/>
  <c r="IS372" i="5"/>
  <c r="J627" i="5"/>
  <c r="J637" i="5" s="1"/>
  <c r="FJ374" i="5"/>
  <c r="BU621" i="5"/>
  <c r="HQ372" i="5"/>
  <c r="JR375" i="5"/>
  <c r="DV628" i="5"/>
  <c r="DV638" i="5" s="1"/>
  <c r="JH373" i="5"/>
  <c r="DL622" i="5"/>
  <c r="DL632" i="5" s="1"/>
  <c r="DL642" i="5" s="1"/>
  <c r="CR622" i="5"/>
  <c r="CR632" i="5" s="1"/>
  <c r="CR642" i="5" s="1"/>
  <c r="IN373" i="5"/>
  <c r="GK375" i="5"/>
  <c r="AO628" i="5"/>
  <c r="AO638" i="5" s="1"/>
  <c r="JE376" i="5"/>
  <c r="DI629" i="5"/>
  <c r="DI639" i="5" s="1"/>
  <c r="W627" i="5"/>
  <c r="W637" i="5" s="1"/>
  <c r="FU374" i="5"/>
  <c r="JY372" i="5"/>
  <c r="EC621" i="5"/>
  <c r="BQ629" i="5"/>
  <c r="BQ639" i="5" s="1"/>
  <c r="HM376" i="5"/>
  <c r="IR372" i="5"/>
  <c r="CV621" i="5"/>
  <c r="EG622" i="5"/>
  <c r="EG632" i="5" s="1"/>
  <c r="EG642" i="5" s="1"/>
  <c r="KC373" i="5"/>
  <c r="JX376" i="5"/>
  <c r="EB629" i="5"/>
  <c r="EB639" i="5" s="1"/>
  <c r="BM627" i="5"/>
  <c r="BM637" i="5" s="1"/>
  <c r="HI374" i="5"/>
  <c r="FX375" i="5"/>
  <c r="AA628" i="5"/>
  <c r="AA638" i="5" s="1"/>
  <c r="CY621" i="5"/>
  <c r="IU372" i="5"/>
  <c r="CV627" i="5"/>
  <c r="CV637" i="5" s="1"/>
  <c r="IR374" i="5"/>
  <c r="I622" i="5"/>
  <c r="I632" i="5" s="1"/>
  <c r="I642" i="5" s="1"/>
  <c r="FI373" i="5"/>
  <c r="FP372" i="5"/>
  <c r="P621" i="5"/>
  <c r="AV629" i="5"/>
  <c r="AV639" i="5" s="1"/>
  <c r="GR376" i="5"/>
  <c r="IN375" i="5"/>
  <c r="CR628" i="5"/>
  <c r="CR638" i="5" s="1"/>
  <c r="BU629" i="5"/>
  <c r="BU639" i="5" s="1"/>
  <c r="HQ376" i="5"/>
  <c r="BC621" i="5"/>
  <c r="GY372" i="5"/>
  <c r="AK627" i="5"/>
  <c r="AK637" i="5" s="1"/>
  <c r="GG374" i="5"/>
  <c r="AV628" i="5"/>
  <c r="AV638" i="5" s="1"/>
  <c r="GR375" i="5"/>
  <c r="CT622" i="5"/>
  <c r="CT632" i="5" s="1"/>
  <c r="CT642" i="5" s="1"/>
  <c r="IP373" i="5"/>
  <c r="BS628" i="5"/>
  <c r="BS638" i="5" s="1"/>
  <c r="HO375" i="5"/>
  <c r="W621" i="5"/>
  <c r="FU372" i="5"/>
  <c r="DF621" i="5"/>
  <c r="JB372" i="5"/>
  <c r="IE372" i="5"/>
  <c r="CI621" i="5"/>
  <c r="FQ372" i="5"/>
  <c r="Q621" i="5"/>
  <c r="CG628" i="5"/>
  <c r="CG638" i="5" s="1"/>
  <c r="IC375" i="5"/>
  <c r="BB621" i="5"/>
  <c r="GX372" i="5"/>
  <c r="JB375" i="5"/>
  <c r="DF628" i="5"/>
  <c r="DF638" i="5" s="1"/>
  <c r="BS629" i="5"/>
  <c r="BS639" i="5" s="1"/>
  <c r="HO376" i="5"/>
  <c r="BO621" i="5"/>
  <c r="HK372" i="5"/>
  <c r="BC628" i="5"/>
  <c r="BC638" i="5" s="1"/>
  <c r="GY375" i="5"/>
  <c r="BH622" i="5"/>
  <c r="BH632" i="5" s="1"/>
  <c r="BH642" i="5" s="1"/>
  <c r="HD373" i="5"/>
  <c r="DX627" i="5"/>
  <c r="DX637" i="5" s="1"/>
  <c r="JT374" i="5"/>
  <c r="CL629" i="5"/>
  <c r="CL639" i="5" s="1"/>
  <c r="IH376" i="5"/>
  <c r="CV622" i="5"/>
  <c r="CV632" i="5" s="1"/>
  <c r="CV642" i="5" s="1"/>
  <c r="IR373" i="5"/>
  <c r="BN621" i="5"/>
  <c r="HJ372" i="5"/>
  <c r="BQ627" i="5"/>
  <c r="BQ637" i="5" s="1"/>
  <c r="HM374" i="5"/>
  <c r="GU376" i="5"/>
  <c r="AY629" i="5"/>
  <c r="AY639" i="5" s="1"/>
  <c r="ED621" i="5"/>
  <c r="JZ372" i="5"/>
  <c r="AW629" i="5"/>
  <c r="AW639" i="5" s="1"/>
  <c r="GS376" i="5"/>
  <c r="AR622" i="5"/>
  <c r="AR632" i="5" s="1"/>
  <c r="AR642" i="5" s="1"/>
  <c r="GN373" i="5"/>
  <c r="CF622" i="5"/>
  <c r="CF632" i="5" s="1"/>
  <c r="CF642" i="5" s="1"/>
  <c r="IB373" i="5"/>
  <c r="BD622" i="5"/>
  <c r="BD632" i="5" s="1"/>
  <c r="BD642" i="5" s="1"/>
  <c r="GZ373" i="5"/>
  <c r="BX621" i="5"/>
  <c r="HT372" i="5"/>
  <c r="JJ373" i="5"/>
  <c r="DN622" i="5"/>
  <c r="DN632" i="5" s="1"/>
  <c r="DN642" i="5" s="1"/>
  <c r="CQ622" i="5"/>
  <c r="CQ632" i="5" s="1"/>
  <c r="CQ642" i="5" s="1"/>
  <c r="IM373" i="5"/>
  <c r="HH376" i="5"/>
  <c r="BL629" i="5"/>
  <c r="BL639" i="5" s="1"/>
  <c r="CS628" i="5"/>
  <c r="CS638" i="5" s="1"/>
  <c r="IO375" i="5"/>
  <c r="JD374" i="5"/>
  <c r="DH627" i="5"/>
  <c r="DH637" i="5" s="1"/>
  <c r="BJ629" i="5"/>
  <c r="BJ639" i="5" s="1"/>
  <c r="HF376" i="5"/>
  <c r="CK621" i="5"/>
  <c r="IG372" i="5"/>
  <c r="FX374" i="5"/>
  <c r="AA627" i="5"/>
  <c r="AA637" i="5" s="1"/>
  <c r="AI629" i="5"/>
  <c r="AI639" i="5" s="1"/>
  <c r="GE376" i="5"/>
  <c r="AU628" i="5"/>
  <c r="AU638" i="5" s="1"/>
  <c r="GQ375" i="5"/>
  <c r="J621" i="5"/>
  <c r="FJ372" i="5"/>
  <c r="L629" i="5"/>
  <c r="L639" i="5" s="1"/>
  <c r="FL376" i="5"/>
  <c r="DX629" i="5"/>
  <c r="DX639" i="5" s="1"/>
  <c r="JT376" i="5"/>
  <c r="BI621" i="5"/>
  <c r="HE372" i="5"/>
  <c r="DO629" i="5"/>
  <c r="DO639" i="5" s="1"/>
  <c r="JK376" i="5"/>
  <c r="HL375" i="5"/>
  <c r="BP628" i="5"/>
  <c r="BP638" i="5" s="1"/>
  <c r="DF629" i="5"/>
  <c r="DF639" i="5" s="1"/>
  <c r="JB376" i="5"/>
  <c r="DJ628" i="5"/>
  <c r="DJ638" i="5" s="1"/>
  <c r="JF375" i="5"/>
  <c r="HW374" i="5"/>
  <c r="CA627" i="5"/>
  <c r="CA637" i="5" s="1"/>
  <c r="BR629" i="5"/>
  <c r="BR639" i="5" s="1"/>
  <c r="HN376" i="5"/>
  <c r="BO628" i="5"/>
  <c r="BO638" i="5" s="1"/>
  <c r="HK375" i="5"/>
  <c r="DC622" i="5"/>
  <c r="DC632" i="5" s="1"/>
  <c r="DC642" i="5" s="1"/>
  <c r="IY373" i="5"/>
  <c r="JT373" i="5"/>
  <c r="DX622" i="5"/>
  <c r="DX632" i="5" s="1"/>
  <c r="DX642" i="5" s="1"/>
  <c r="FI375" i="5"/>
  <c r="I628" i="5"/>
  <c r="I638" i="5" s="1"/>
  <c r="JH376" i="5"/>
  <c r="DL629" i="5"/>
  <c r="DL639" i="5" s="1"/>
  <c r="JA374" i="5"/>
  <c r="DE627" i="5"/>
  <c r="DE637" i="5" s="1"/>
  <c r="BE627" i="5"/>
  <c r="BE637" i="5" s="1"/>
  <c r="HA374" i="5"/>
  <c r="BE622" i="5"/>
  <c r="BE632" i="5" s="1"/>
  <c r="BE642" i="5" s="1"/>
  <c r="HA373" i="5"/>
  <c r="AK622" i="5"/>
  <c r="AK632" i="5" s="1"/>
  <c r="AK642" i="5" s="1"/>
  <c r="GG373" i="5"/>
  <c r="FP373" i="5"/>
  <c r="P622" i="5"/>
  <c r="P632" i="5" s="1"/>
  <c r="P642" i="5" s="1"/>
  <c r="BY621" i="5"/>
  <c r="HU372" i="5"/>
  <c r="AH628" i="5"/>
  <c r="AH638" i="5" s="1"/>
  <c r="GD375" i="5"/>
  <c r="GF372" i="5"/>
  <c r="AJ621" i="5"/>
  <c r="CP629" i="5"/>
  <c r="CP639" i="5" s="1"/>
  <c r="IL376" i="5"/>
  <c r="BI628" i="5"/>
  <c r="BI638" i="5" s="1"/>
  <c r="HE375" i="5"/>
  <c r="AI628" i="5"/>
  <c r="AI638" i="5" s="1"/>
  <c r="GE375" i="5"/>
  <c r="DI627" i="5"/>
  <c r="DI637" i="5" s="1"/>
  <c r="JE374" i="5"/>
  <c r="DG629" i="5"/>
  <c r="DG639" i="5" s="1"/>
  <c r="JC376" i="5"/>
  <c r="AN629" i="5"/>
  <c r="AN639" i="5" s="1"/>
  <c r="GJ376" i="5"/>
  <c r="CF628" i="5"/>
  <c r="CF638" i="5" s="1"/>
  <c r="IB375" i="5"/>
  <c r="K628" i="5"/>
  <c r="K638" i="5" s="1"/>
  <c r="FK375" i="5"/>
  <c r="DL621" i="5"/>
  <c r="JH372" i="5"/>
  <c r="CB627" i="5"/>
  <c r="CB637" i="5" s="1"/>
  <c r="HX374" i="5"/>
  <c r="KD372" i="5"/>
  <c r="EH621" i="5"/>
  <c r="DE621" i="5"/>
  <c r="JA372" i="5"/>
  <c r="O628" i="5"/>
  <c r="O638" i="5" s="1"/>
  <c r="FO375" i="5"/>
  <c r="N622" i="5"/>
  <c r="N632" i="5" s="1"/>
  <c r="N642" i="5" s="1"/>
  <c r="FN373" i="5"/>
  <c r="JC373" i="5"/>
  <c r="DG622" i="5"/>
  <c r="DG632" i="5" s="1"/>
  <c r="DG642" i="5" s="1"/>
  <c r="I627" i="5"/>
  <c r="I637" i="5" s="1"/>
  <c r="FI374" i="5"/>
  <c r="IF376" i="5"/>
  <c r="CJ629" i="5"/>
  <c r="CJ639" i="5" s="1"/>
  <c r="BF621" i="5"/>
  <c r="HB372" i="5"/>
  <c r="BE621" i="5"/>
  <c r="HA372" i="5"/>
  <c r="FS373" i="5"/>
  <c r="T622" i="5"/>
  <c r="T632" i="5" s="1"/>
  <c r="T642" i="5" s="1"/>
  <c r="AV622" i="5"/>
  <c r="AV632" i="5" s="1"/>
  <c r="AV642" i="5" s="1"/>
  <c r="GR373" i="5"/>
  <c r="CE628" i="5"/>
  <c r="CE638" i="5" s="1"/>
  <c r="IA375" i="5"/>
  <c r="EF629" i="5"/>
  <c r="EF639" i="5" s="1"/>
  <c r="KB376" i="5"/>
  <c r="BR627" i="5"/>
  <c r="BR637" i="5" s="1"/>
  <c r="HN374" i="5"/>
  <c r="BD621" i="5"/>
  <c r="GZ372" i="5"/>
  <c r="AT627" i="5"/>
  <c r="AT637" i="5" s="1"/>
  <c r="GP374" i="5"/>
  <c r="BJ627" i="5"/>
  <c r="BJ637" i="5" s="1"/>
  <c r="HF374" i="5"/>
  <c r="DB622" i="5"/>
  <c r="DB632" i="5" s="1"/>
  <c r="DB642" i="5" s="1"/>
  <c r="IX373" i="5"/>
  <c r="AB629" i="5"/>
  <c r="AB639" i="5" s="1"/>
  <c r="FY376" i="5"/>
  <c r="CX627" i="5"/>
  <c r="CX637" i="5" s="1"/>
  <c r="IT374" i="5"/>
  <c r="T627" i="5"/>
  <c r="T637" i="5" s="1"/>
  <c r="FS374" i="5"/>
  <c r="AF627" i="5"/>
  <c r="AF637" i="5" s="1"/>
  <c r="GB374" i="5"/>
  <c r="HA376" i="5"/>
  <c r="BE629" i="5"/>
  <c r="BE639" i="5" s="1"/>
  <c r="M627" i="5"/>
  <c r="M637" i="5" s="1"/>
  <c r="FM374" i="5"/>
  <c r="AM621" i="5"/>
  <c r="GI372" i="5"/>
  <c r="DJ621" i="5"/>
  <c r="JF372" i="5"/>
  <c r="CY627" i="5"/>
  <c r="CY637" i="5" s="1"/>
  <c r="IU374" i="5"/>
  <c r="J622" i="5"/>
  <c r="J632" i="5" s="1"/>
  <c r="J642" i="5" s="1"/>
  <c r="FJ373" i="5"/>
  <c r="BS621" i="5"/>
  <c r="HO372" i="5"/>
  <c r="HJ375" i="5"/>
  <c r="BN628" i="5"/>
  <c r="BN638" i="5" s="1"/>
  <c r="CK622" i="5"/>
  <c r="CK632" i="5" s="1"/>
  <c r="CK642" i="5" s="1"/>
  <c r="IG373" i="5"/>
  <c r="CG627" i="5"/>
  <c r="CG637" i="5" s="1"/>
  <c r="IC374" i="5"/>
  <c r="EC628" i="5"/>
  <c r="EC638" i="5" s="1"/>
  <c r="JY375" i="5"/>
  <c r="DK621" i="5"/>
  <c r="JG372" i="5"/>
  <c r="DW628" i="5"/>
  <c r="DW638" i="5" s="1"/>
  <c r="JS375" i="5"/>
  <c r="AP629" i="5"/>
  <c r="AP639" i="5" s="1"/>
  <c r="GL376" i="5"/>
  <c r="FT372" i="5"/>
  <c r="U621" i="5"/>
  <c r="CK628" i="5"/>
  <c r="CK638" i="5" s="1"/>
  <c r="IG375" i="5"/>
  <c r="DV621" i="5"/>
  <c r="JR372" i="5"/>
  <c r="JM372" i="5"/>
  <c r="DQ621" i="5"/>
  <c r="HR373" i="5"/>
  <c r="BV622" i="5"/>
  <c r="BV632" i="5" s="1"/>
  <c r="BV642" i="5" s="1"/>
  <c r="AS628" i="5"/>
  <c r="AS638" i="5" s="1"/>
  <c r="GO375" i="5"/>
  <c r="AP627" i="5"/>
  <c r="AP637" i="5" s="1"/>
  <c r="GL374" i="5"/>
  <c r="FV373" i="5"/>
  <c r="Y622" i="5"/>
  <c r="Y632" i="5" s="1"/>
  <c r="Y642" i="5" s="1"/>
  <c r="CH621" i="5"/>
  <c r="ID372" i="5"/>
  <c r="EA629" i="5"/>
  <c r="EA639" i="5" s="1"/>
  <c r="JW376" i="5"/>
  <c r="IN372" i="5"/>
  <c r="CR621" i="5"/>
  <c r="HL373" i="5"/>
  <c r="BP622" i="5"/>
  <c r="BP632" i="5" s="1"/>
  <c r="BP642" i="5" s="1"/>
  <c r="JL376" i="5"/>
  <c r="DP629" i="5"/>
  <c r="DP639" i="5" s="1"/>
  <c r="AX627" i="5"/>
  <c r="AX637" i="5" s="1"/>
  <c r="GT374" i="5"/>
  <c r="FQ376" i="5"/>
  <c r="Q629" i="5"/>
  <c r="Q639" i="5" s="1"/>
  <c r="AL627" i="5"/>
  <c r="AL637" i="5" s="1"/>
  <c r="GH374" i="5"/>
  <c r="CB628" i="5"/>
  <c r="CB638" i="5" s="1"/>
  <c r="HX375" i="5"/>
  <c r="HD374" i="5"/>
  <c r="BH627" i="5"/>
  <c r="BH637" i="5" s="1"/>
  <c r="FN372" i="5"/>
  <c r="N621" i="5"/>
  <c r="DY629" i="5"/>
  <c r="DY639" i="5" s="1"/>
  <c r="JU376" i="5"/>
  <c r="BU622" i="5"/>
  <c r="BU632" i="5" s="1"/>
  <c r="BU642" i="5" s="1"/>
  <c r="HQ373" i="5"/>
  <c r="JL373" i="5"/>
  <c r="DP622" i="5"/>
  <c r="DP632" i="5" s="1"/>
  <c r="DP642" i="5" s="1"/>
  <c r="BX627" i="5"/>
  <c r="BX637" i="5" s="1"/>
  <c r="HT374" i="5"/>
  <c r="IO372" i="5"/>
  <c r="CS621" i="5"/>
  <c r="I621" i="5"/>
  <c r="FI372" i="5"/>
  <c r="DA622" i="5"/>
  <c r="DA632" i="5" s="1"/>
  <c r="DA642" i="5" s="1"/>
  <c r="IW373" i="5"/>
  <c r="FL373" i="5"/>
  <c r="L622" i="5"/>
  <c r="L632" i="5" s="1"/>
  <c r="L642" i="5" s="1"/>
  <c r="FT373" i="5"/>
  <c r="U622" i="5"/>
  <c r="U632" i="5" s="1"/>
  <c r="U642" i="5" s="1"/>
  <c r="AJ629" i="5"/>
  <c r="AJ639" i="5" s="1"/>
  <c r="GF376" i="5"/>
  <c r="P629" i="5"/>
  <c r="P639" i="5" s="1"/>
  <c r="FP376" i="5"/>
  <c r="GH375" i="5"/>
  <c r="AL628" i="5"/>
  <c r="AL638" i="5" s="1"/>
  <c r="JK375" i="5"/>
  <c r="DO628" i="5"/>
  <c r="DO638" i="5" s="1"/>
  <c r="DB621" i="5"/>
  <c r="IX372" i="5"/>
  <c r="DO622" i="5"/>
  <c r="DO632" i="5" s="1"/>
  <c r="DO642" i="5" s="1"/>
  <c r="JK373" i="5"/>
  <c r="GI375" i="5"/>
  <c r="AM628" i="5"/>
  <c r="AM638" i="5" s="1"/>
  <c r="CN621" i="5"/>
  <c r="IJ372" i="5"/>
  <c r="H627" i="5"/>
  <c r="H637" i="5" s="1"/>
  <c r="FH374" i="5"/>
  <c r="DR621" i="5"/>
  <c r="JN372" i="5"/>
  <c r="AY628" i="5"/>
  <c r="AY638" i="5" s="1"/>
  <c r="GU375" i="5"/>
  <c r="HQ375" i="5"/>
  <c r="BU628" i="5"/>
  <c r="BU638" i="5" s="1"/>
  <c r="FO376" i="5"/>
  <c r="O629" i="5"/>
  <c r="O639" i="5" s="1"/>
  <c r="DB628" i="5"/>
  <c r="DB638" i="5" s="1"/>
  <c r="IX375" i="5"/>
  <c r="FH376" i="5"/>
  <c r="H629" i="5"/>
  <c r="H639" i="5" s="1"/>
  <c r="DB627" i="5"/>
  <c r="DB637" i="5" s="1"/>
  <c r="IX374" i="5"/>
  <c r="DD627" i="5"/>
  <c r="DD637" i="5" s="1"/>
  <c r="IZ374" i="5"/>
  <c r="CI627" i="5"/>
  <c r="CI637" i="5" s="1"/>
  <c r="IE374" i="5"/>
  <c r="FT376" i="5"/>
  <c r="U629" i="5"/>
  <c r="U639" i="5" s="1"/>
  <c r="BY622" i="5"/>
  <c r="BY632" i="5" s="1"/>
  <c r="BY642" i="5" s="1"/>
  <c r="HU373" i="5"/>
  <c r="CO629" i="5"/>
  <c r="CO639" i="5" s="1"/>
  <c r="IK376" i="5"/>
  <c r="BY629" i="5"/>
  <c r="BY639" i="5" s="1"/>
  <c r="HU376" i="5"/>
  <c r="S622" i="5"/>
  <c r="S632" i="5" s="1"/>
  <c r="S642" i="5" s="1"/>
  <c r="FR373" i="5"/>
  <c r="BG629" i="5"/>
  <c r="BG639" i="5" s="1"/>
  <c r="HC376" i="5"/>
  <c r="CH629" i="5"/>
  <c r="CH639" i="5" s="1"/>
  <c r="ID376" i="5"/>
  <c r="BC627" i="5"/>
  <c r="BC637" i="5" s="1"/>
  <c r="GY374" i="5"/>
  <c r="CZ622" i="5"/>
  <c r="CZ632" i="5" s="1"/>
  <c r="CZ642" i="5" s="1"/>
  <c r="IV373" i="5"/>
  <c r="AX629" i="5"/>
  <c r="AX639" i="5" s="1"/>
  <c r="GT376" i="5"/>
  <c r="AJ628" i="5"/>
  <c r="AJ638" i="5" s="1"/>
  <c r="GF375" i="5"/>
  <c r="ED629" i="5"/>
  <c r="ED639" i="5" s="1"/>
  <c r="JZ376" i="5"/>
  <c r="HI373" i="5"/>
  <c r="BM622" i="5"/>
  <c r="BM632" i="5" s="1"/>
  <c r="BM642" i="5" s="1"/>
  <c r="BW629" i="5"/>
  <c r="BW639" i="5" s="1"/>
  <c r="HS376" i="5"/>
  <c r="IH372" i="5"/>
  <c r="CL621" i="5"/>
  <c r="AV627" i="5"/>
  <c r="AV637" i="5" s="1"/>
  <c r="GR374" i="5"/>
  <c r="CU628" i="5"/>
  <c r="CU638" i="5" s="1"/>
  <c r="IQ375" i="5"/>
  <c r="BZ621" i="5"/>
  <c r="HV372" i="5"/>
  <c r="Y627" i="5"/>
  <c r="Y637" i="5" s="1"/>
  <c r="FV374" i="5"/>
  <c r="BK627" i="5"/>
  <c r="BK637" i="5" s="1"/>
  <c r="HG374" i="5"/>
  <c r="DK628" i="5"/>
  <c r="DK638" i="5" s="1"/>
  <c r="JG375" i="5"/>
  <c r="AA629" i="5"/>
  <c r="AA639" i="5" s="1"/>
  <c r="FX376" i="5"/>
  <c r="CS622" i="5"/>
  <c r="CS632" i="5" s="1"/>
  <c r="CS642" i="5" s="1"/>
  <c r="IO373" i="5"/>
  <c r="HX373" i="5"/>
  <c r="CB622" i="5"/>
  <c r="CB632" i="5" s="1"/>
  <c r="CB642" i="5" s="1"/>
  <c r="BN629" i="5"/>
  <c r="BN639" i="5" s="1"/>
  <c r="HJ376" i="5"/>
  <c r="Q627" i="5"/>
  <c r="Q637" i="5" s="1"/>
  <c r="FQ374" i="5"/>
  <c r="GZ376" i="5"/>
  <c r="BD629" i="5"/>
  <c r="BD639" i="5" s="1"/>
  <c r="ED627" i="5"/>
  <c r="ED637" i="5" s="1"/>
  <c r="JZ374" i="5"/>
  <c r="BZ629" i="5"/>
  <c r="BZ639" i="5" s="1"/>
  <c r="HV376" i="5"/>
  <c r="DH629" i="5"/>
  <c r="DH639" i="5" s="1"/>
  <c r="JD376" i="5"/>
  <c r="JX374" i="5"/>
  <c r="EB627" i="5"/>
  <c r="EB637" i="5" s="1"/>
  <c r="BL621" i="5"/>
  <c r="HH372" i="5"/>
  <c r="EE627" i="5"/>
  <c r="EE637" i="5" s="1"/>
  <c r="KA374" i="5"/>
  <c r="BL622" i="5"/>
  <c r="BL632" i="5" s="1"/>
  <c r="BL642" i="5" s="1"/>
  <c r="HH373" i="5"/>
  <c r="JR376" i="5"/>
  <c r="DV629" i="5"/>
  <c r="DV639" i="5" s="1"/>
  <c r="FH375" i="5"/>
  <c r="H628" i="5"/>
  <c r="H638" i="5" s="1"/>
  <c r="BK628" i="5"/>
  <c r="BK638" i="5" s="1"/>
  <c r="HG375" i="5"/>
  <c r="M621" i="5"/>
  <c r="FM372" i="5"/>
  <c r="BO622" i="5"/>
  <c r="BO632" i="5" s="1"/>
  <c r="BO642" i="5" s="1"/>
  <c r="HK373" i="5"/>
  <c r="CG622" i="5"/>
  <c r="CG632" i="5" s="1"/>
  <c r="CG642" i="5" s="1"/>
  <c r="IC373" i="5"/>
  <c r="CR627" i="5"/>
  <c r="CR637" i="5" s="1"/>
  <c r="IN374" i="5"/>
  <c r="DZ628" i="5"/>
  <c r="DZ638" i="5" s="1"/>
  <c r="JV375" i="5"/>
  <c r="CL627" i="5"/>
  <c r="CL637" i="5" s="1"/>
  <c r="IH374" i="5"/>
  <c r="IB374" i="5"/>
  <c r="CF627" i="5"/>
  <c r="CF637" i="5" s="1"/>
  <c r="CU629" i="5"/>
  <c r="CU639" i="5" s="1"/>
  <c r="IQ376" i="5"/>
  <c r="Y628" i="5"/>
  <c r="Y638" i="5" s="1"/>
  <c r="FV375" i="5"/>
  <c r="DA621" i="5"/>
  <c r="IW372" i="5"/>
  <c r="DQ628" i="5"/>
  <c r="DQ638" i="5" s="1"/>
  <c r="JM375" i="5"/>
  <c r="AS622" i="5"/>
  <c r="AS632" i="5" s="1"/>
  <c r="AS642" i="5" s="1"/>
  <c r="GO373" i="5"/>
  <c r="HL372" i="5"/>
  <c r="BP621" i="5"/>
  <c r="CQ627" i="5"/>
  <c r="CQ637" i="5" s="1"/>
  <c r="IM374" i="5"/>
  <c r="JC374" i="5"/>
  <c r="DG627" i="5"/>
  <c r="DG637" i="5" s="1"/>
  <c r="IP376" i="5"/>
  <c r="CT629" i="5"/>
  <c r="CT639" i="5" s="1"/>
  <c r="AG627" i="5"/>
  <c r="AG637" i="5" s="1"/>
  <c r="GC374" i="5"/>
  <c r="BG627" i="5"/>
  <c r="BG637" i="5" s="1"/>
  <c r="HC374" i="5"/>
  <c r="AN622" i="5"/>
  <c r="AN632" i="5" s="1"/>
  <c r="AN642" i="5" s="1"/>
  <c r="GJ373" i="5"/>
  <c r="KD375" i="5"/>
  <c r="EH628" i="5"/>
  <c r="EH638" i="5" s="1"/>
  <c r="DS621" i="5"/>
  <c r="JO372" i="5"/>
  <c r="HT376" i="5"/>
  <c r="BX629" i="5"/>
  <c r="BX639" i="5" s="1"/>
  <c r="DU627" i="5"/>
  <c r="DU637" i="5" s="1"/>
  <c r="JQ374" i="5"/>
  <c r="HO373" i="5"/>
  <c r="BS622" i="5"/>
  <c r="BS632" i="5" s="1"/>
  <c r="BS642" i="5" s="1"/>
  <c r="FZ372" i="5"/>
  <c r="AC621" i="5"/>
  <c r="P627" i="5"/>
  <c r="P637" i="5" s="1"/>
  <c r="FP374" i="5"/>
  <c r="IZ375" i="5"/>
  <c r="DD628" i="5"/>
  <c r="DD638" i="5" s="1"/>
  <c r="EE622" i="5"/>
  <c r="EE632" i="5" s="1"/>
  <c r="EE642" i="5" s="1"/>
  <c r="KA373" i="5"/>
  <c r="IY374" i="5"/>
  <c r="DC627" i="5"/>
  <c r="DC637" i="5" s="1"/>
  <c r="BV627" i="5"/>
  <c r="BV637" i="5" s="1"/>
  <c r="HR374" i="5"/>
  <c r="AG629" i="5"/>
  <c r="AG639" i="5" s="1"/>
  <c r="GC376" i="5"/>
  <c r="JR373" i="5"/>
  <c r="DV622" i="5"/>
  <c r="DV632" i="5" s="1"/>
  <c r="DV642" i="5" s="1"/>
  <c r="T628" i="5"/>
  <c r="T638" i="5" s="1"/>
  <c r="FS375" i="5"/>
  <c r="JX372" i="5"/>
  <c r="EB621" i="5"/>
  <c r="II374" i="5"/>
  <c r="CM627" i="5"/>
  <c r="CM637" i="5" s="1"/>
  <c r="DN629" i="5"/>
  <c r="DN639" i="5" s="1"/>
  <c r="JJ376" i="5"/>
  <c r="AT621" i="5"/>
  <c r="GP372" i="5"/>
  <c r="AH629" i="5"/>
  <c r="AH639" i="5" s="1"/>
  <c r="GD376" i="5"/>
  <c r="CV629" i="5"/>
  <c r="CV639" i="5" s="1"/>
  <c r="IR376" i="5"/>
  <c r="BF628" i="5"/>
  <c r="BF638" i="5" s="1"/>
  <c r="HB375" i="5"/>
  <c r="HW372" i="5"/>
  <c r="CA621" i="5"/>
  <c r="HU374" i="5"/>
  <c r="BY627" i="5"/>
  <c r="BY637" i="5" s="1"/>
  <c r="AT622" i="5"/>
  <c r="AT632" i="5" s="1"/>
  <c r="AT642" i="5" s="1"/>
  <c r="GP373" i="5"/>
  <c r="IO374" i="5"/>
  <c r="CS627" i="5"/>
  <c r="CS637" i="5" s="1"/>
  <c r="DZ627" i="5"/>
  <c r="DZ637" i="5" s="1"/>
  <c r="JV374" i="5"/>
  <c r="AI627" i="5"/>
  <c r="AI637" i="5" s="1"/>
  <c r="GE374" i="5"/>
  <c r="AQ628" i="5"/>
  <c r="AQ638" i="5" s="1"/>
  <c r="GM375" i="5"/>
  <c r="AJ622" i="5"/>
  <c r="AJ632" i="5" s="1"/>
  <c r="AJ642" i="5" s="1"/>
  <c r="GF373" i="5"/>
  <c r="BM629" i="5"/>
  <c r="BM639" i="5" s="1"/>
  <c r="HI376" i="5"/>
  <c r="CB629" i="5"/>
  <c r="CB639" i="5" s="1"/>
  <c r="HX376" i="5"/>
  <c r="DD622" i="5"/>
  <c r="DD632" i="5" s="1"/>
  <c r="DD642" i="5" s="1"/>
  <c r="IZ373" i="5"/>
  <c r="JN374" i="5"/>
  <c r="DR627" i="5"/>
  <c r="DR637" i="5" s="1"/>
  <c r="CH628" i="5"/>
  <c r="CH638" i="5" s="1"/>
  <c r="ID375" i="5"/>
  <c r="AM622" i="5"/>
  <c r="AM632" i="5" s="1"/>
  <c r="AM642" i="5" s="1"/>
  <c r="GI373" i="5"/>
  <c r="EF622" i="5"/>
  <c r="EF632" i="5" s="1"/>
  <c r="EF642" i="5" s="1"/>
  <c r="KB373" i="5"/>
  <c r="AK629" i="5"/>
  <c r="AK639" i="5" s="1"/>
  <c r="GG376" i="5"/>
  <c r="BW627" i="5"/>
  <c r="BW637" i="5" s="1"/>
  <c r="HS374" i="5"/>
  <c r="HV375" i="5"/>
  <c r="BZ628" i="5"/>
  <c r="BZ638" i="5" s="1"/>
  <c r="DL627" i="5"/>
  <c r="DL637" i="5" s="1"/>
  <c r="JH374" i="5"/>
  <c r="CU622" i="5"/>
  <c r="CU632" i="5" s="1"/>
  <c r="CU642" i="5" s="1"/>
  <c r="IQ373" i="5"/>
  <c r="HP372" i="5"/>
  <c r="BT621" i="5"/>
  <c r="CH627" i="5"/>
  <c r="CH637" i="5" s="1"/>
  <c r="ID374" i="5"/>
  <c r="IJ373" i="5"/>
  <c r="CN622" i="5"/>
  <c r="CN632" i="5" s="1"/>
  <c r="CN642" i="5" s="1"/>
  <c r="AW621" i="5"/>
  <c r="GS372" i="5"/>
  <c r="AT629" i="5"/>
  <c r="AT639" i="5" s="1"/>
  <c r="GP376" i="5"/>
  <c r="GU373" i="5"/>
  <c r="AY622" i="5"/>
  <c r="AY632" i="5" s="1"/>
  <c r="AY642" i="5" s="1"/>
  <c r="IY372" i="5"/>
  <c r="DC621" i="5"/>
  <c r="DM628" i="5"/>
  <c r="DM638" i="5" s="1"/>
  <c r="JI375" i="5"/>
  <c r="CQ621" i="5"/>
  <c r="IM372" i="5"/>
  <c r="FG375" i="5"/>
  <c r="G628" i="5"/>
  <c r="G638" i="5" s="1"/>
  <c r="CU627" i="5"/>
  <c r="CU637" i="5" s="1"/>
  <c r="IQ374" i="5"/>
  <c r="K622" i="5"/>
  <c r="K632" i="5" s="1"/>
  <c r="K642" i="5" s="1"/>
  <c r="FK373" i="5"/>
  <c r="Q628" i="5"/>
  <c r="Q638" i="5" s="1"/>
  <c r="FQ375" i="5"/>
  <c r="FW376" i="5"/>
  <c r="Z629" i="5"/>
  <c r="Z639" i="5" s="1"/>
  <c r="BV621" i="5"/>
  <c r="HR372" i="5"/>
  <c r="DA628" i="5"/>
  <c r="DA638" i="5" s="1"/>
  <c r="IW375" i="5"/>
  <c r="CP627" i="5"/>
  <c r="CP637" i="5" s="1"/>
  <c r="IL374" i="5"/>
  <c r="AR628" i="5"/>
  <c r="AR638" i="5" s="1"/>
  <c r="GN375" i="5"/>
  <c r="BQ622" i="5"/>
  <c r="BQ632" i="5" s="1"/>
  <c r="BQ642" i="5" s="1"/>
  <c r="HM373" i="5"/>
  <c r="AE621" i="5"/>
  <c r="GA372" i="5"/>
  <c r="K629" i="5"/>
  <c r="K639" i="5" s="1"/>
  <c r="FK376" i="5"/>
  <c r="JB373" i="5"/>
  <c r="DF622" i="5"/>
  <c r="DF632" i="5" s="1"/>
  <c r="DF642" i="5" s="1"/>
  <c r="GN376" i="5"/>
  <c r="AR629" i="5"/>
  <c r="AR639" i="5" s="1"/>
  <c r="CK629" i="5"/>
  <c r="CK639" i="5" s="1"/>
  <c r="IG376" i="5"/>
  <c r="CT627" i="5"/>
  <c r="CT637" i="5" s="1"/>
  <c r="IP374" i="5"/>
  <c r="FW375" i="5"/>
  <c r="Z628" i="5"/>
  <c r="Z638" i="5" s="1"/>
  <c r="AW622" i="5"/>
  <c r="AW632" i="5" s="1"/>
  <c r="AW642" i="5" s="1"/>
  <c r="GS373" i="5"/>
  <c r="BM621" i="5"/>
  <c r="HI372" i="5"/>
  <c r="EE629" i="5"/>
  <c r="EE639" i="5" s="1"/>
  <c r="KA376" i="5"/>
  <c r="BE628" i="5"/>
  <c r="BE638" i="5" s="1"/>
  <c r="HA375" i="5"/>
  <c r="JY374" i="5"/>
  <c r="EC627" i="5"/>
  <c r="EC637" i="5" s="1"/>
  <c r="IF373" i="5"/>
  <c r="CJ622" i="5"/>
  <c r="CJ632" i="5" s="1"/>
  <c r="CJ642" i="5" s="1"/>
  <c r="CE621" i="5"/>
  <c r="IA372" i="5"/>
  <c r="AR621" i="5"/>
  <c r="GN372" i="5"/>
  <c r="DO621" i="5"/>
  <c r="JK372" i="5"/>
  <c r="BT622" i="5"/>
  <c r="BT632" i="5" s="1"/>
  <c r="BT642" i="5" s="1"/>
  <c r="HP373" i="5"/>
  <c r="AX621" i="5"/>
  <c r="GT372" i="5"/>
  <c r="BP627" i="5"/>
  <c r="BP637" i="5" s="1"/>
  <c r="HL374" i="5"/>
  <c r="DB629" i="5"/>
  <c r="DB639" i="5" s="1"/>
  <c r="IX376" i="5"/>
  <c r="FS376" i="5"/>
  <c r="T629" i="5"/>
  <c r="T639" i="5" s="1"/>
  <c r="BX622" i="5"/>
  <c r="BX632" i="5" s="1"/>
  <c r="BX642" i="5" s="1"/>
  <c r="HT373" i="5"/>
  <c r="BR628" i="5"/>
  <c r="BR638" i="5" s="1"/>
  <c r="HN375" i="5"/>
  <c r="FZ373" i="5"/>
  <c r="AC622" i="5"/>
  <c r="AC632" i="5" s="1"/>
  <c r="AC642" i="5" s="1"/>
  <c r="FU375" i="5"/>
  <c r="W628" i="5"/>
  <c r="W638" i="5" s="1"/>
  <c r="HW376" i="5"/>
  <c r="CA629" i="5"/>
  <c r="CA639" i="5" s="1"/>
  <c r="CF629" i="5"/>
  <c r="CF639" i="5" s="1"/>
  <c r="IB376" i="5"/>
  <c r="DL628" i="5"/>
  <c r="DL638" i="5" s="1"/>
  <c r="JH375" i="5"/>
  <c r="IW374" i="5"/>
  <c r="DA627" i="5"/>
  <c r="DA637" i="5" s="1"/>
  <c r="BK622" i="5"/>
  <c r="BK632" i="5" s="1"/>
  <c r="BK642" i="5" s="1"/>
  <c r="HG373" i="5"/>
  <c r="CP628" i="5"/>
  <c r="CP638" i="5" s="1"/>
  <c r="IL375" i="5"/>
  <c r="DW622" i="5"/>
  <c r="DW632" i="5" s="1"/>
  <c r="DW642" i="5" s="1"/>
  <c r="JS373" i="5"/>
  <c r="BH629" i="5"/>
  <c r="BH639" i="5" s="1"/>
  <c r="HD376" i="5"/>
  <c r="CT628" i="5"/>
  <c r="CT638" i="5" s="1"/>
  <c r="IP375" i="5"/>
  <c r="AP622" i="5"/>
  <c r="AP632" i="5" s="1"/>
  <c r="AP642" i="5" s="1"/>
  <c r="GL373" i="5"/>
  <c r="JL372" i="5"/>
  <c r="DP621" i="5"/>
  <c r="JU373" i="5"/>
  <c r="DY622" i="5"/>
  <c r="DY632" i="5" s="1"/>
  <c r="DY642" i="5" s="1"/>
  <c r="JR374" i="5"/>
  <c r="DV627" i="5"/>
  <c r="DV637" i="5" s="1"/>
  <c r="CM622" i="5"/>
  <c r="CM632" i="5" s="1"/>
  <c r="CM642" i="5" s="1"/>
  <c r="II373" i="5"/>
  <c r="FJ375" i="5"/>
  <c r="J628" i="5"/>
  <c r="J638" i="5" s="1"/>
  <c r="DI628" i="5"/>
  <c r="DI638" i="5" s="1"/>
  <c r="JE375" i="5"/>
  <c r="DT629" i="5"/>
  <c r="DT639" i="5" s="1"/>
  <c r="JP376" i="5"/>
  <c r="CW629" i="5"/>
  <c r="CW639" i="5" s="1"/>
  <c r="IS376" i="5"/>
  <c r="JO373" i="5"/>
  <c r="DS622" i="5"/>
  <c r="DS632" i="5" s="1"/>
  <c r="DS642" i="5" s="1"/>
  <c r="CJ621" i="5"/>
  <c r="IF372" i="5"/>
  <c r="M622" i="5"/>
  <c r="M632" i="5" s="1"/>
  <c r="M642" i="5" s="1"/>
  <c r="FM373" i="5"/>
  <c r="AF628" i="5"/>
  <c r="AF638" i="5" s="1"/>
  <c r="GB375" i="5"/>
  <c r="BB627" i="5"/>
  <c r="BB637" i="5" s="1"/>
  <c r="GX374" i="5"/>
  <c r="DQ629" i="5"/>
  <c r="DQ639" i="5" s="1"/>
  <c r="JM376" i="5"/>
  <c r="AB621" i="5"/>
  <c r="FY372" i="5"/>
  <c r="BV629" i="5"/>
  <c r="BV639" i="5" s="1"/>
  <c r="HR376" i="5"/>
  <c r="GH373" i="5"/>
  <c r="AL622" i="5"/>
  <c r="AL632" i="5" s="1"/>
  <c r="AL642" i="5" s="1"/>
  <c r="CL628" i="5"/>
  <c r="CL638" i="5" s="1"/>
  <c r="IH375" i="5"/>
  <c r="AS621" i="5"/>
  <c r="GO372" i="5"/>
  <c r="Y629" i="5"/>
  <c r="Y639" i="5" s="1"/>
  <c r="FV376" i="5"/>
  <c r="FO373" i="5"/>
  <c r="O622" i="5"/>
  <c r="O632" i="5" s="1"/>
  <c r="O642" i="5" s="1"/>
  <c r="BK629" i="5"/>
  <c r="BK639" i="5" s="1"/>
  <c r="HG376" i="5"/>
  <c r="HC372" i="5"/>
  <c r="BG621" i="5"/>
  <c r="AZ629" i="5"/>
  <c r="AZ639" i="5" s="1"/>
  <c r="GV376" i="5"/>
  <c r="BH628" i="5"/>
  <c r="BH638" i="5" s="1"/>
  <c r="HD375" i="5"/>
  <c r="CW628" i="5"/>
  <c r="CW638" i="5" s="1"/>
  <c r="IS375" i="5"/>
  <c r="CT621" i="5"/>
  <c r="IP372" i="5"/>
  <c r="JL375" i="5"/>
  <c r="DP628" i="5"/>
  <c r="DP638" i="5" s="1"/>
  <c r="EG621" i="5"/>
  <c r="KC372" i="5"/>
  <c r="DC629" i="5"/>
  <c r="DC639" i="5" s="1"/>
  <c r="IY376" i="5"/>
  <c r="FR376" i="5"/>
  <c r="S629" i="5"/>
  <c r="S639" i="5" s="1"/>
  <c r="BR621" i="5"/>
  <c r="HN372" i="5"/>
  <c r="GN374" i="5"/>
  <c r="AR627" i="5"/>
  <c r="AR637" i="5" s="1"/>
  <c r="GQ372" i="5"/>
  <c r="AU621" i="5"/>
  <c r="DR629" i="5"/>
  <c r="DR639" i="5" s="1"/>
  <c r="JN376" i="5"/>
  <c r="IE376" i="5"/>
  <c r="CI629" i="5"/>
  <c r="CI639" i="5" s="1"/>
  <c r="JQ376" i="5"/>
  <c r="DU629" i="5"/>
  <c r="DU639" i="5" s="1"/>
  <c r="DK629" i="5"/>
  <c r="DK639" i="5" s="1"/>
  <c r="JG376" i="5"/>
  <c r="DP627" i="5"/>
  <c r="DP637" i="5" s="1"/>
  <c r="JL374" i="5"/>
  <c r="AN621" i="5"/>
  <c r="GJ372" i="5"/>
  <c r="HJ374" i="5"/>
  <c r="BN627" i="5"/>
  <c r="BN637" i="5" s="1"/>
  <c r="DI622" i="5"/>
  <c r="DI632" i="5" s="1"/>
  <c r="DI642" i="5" s="1"/>
  <c r="JE373" i="5"/>
  <c r="CX622" i="5"/>
  <c r="CX632" i="5" s="1"/>
  <c r="CX642" i="5" s="1"/>
  <c r="IT373" i="5"/>
  <c r="EF621" i="5"/>
  <c r="KB372" i="5"/>
  <c r="EH627" i="5"/>
  <c r="EH637" i="5" s="1"/>
  <c r="KD374" i="5"/>
  <c r="AZ621" i="5"/>
  <c r="GV372" i="5"/>
  <c r="CQ628" i="5"/>
  <c r="CQ638" i="5" s="1"/>
  <c r="IM375" i="5"/>
  <c r="G627" i="5"/>
  <c r="G637" i="5" s="1"/>
  <c r="FG374" i="5"/>
  <c r="BU627" i="5"/>
  <c r="BU637" i="5" s="1"/>
  <c r="HQ374" i="5"/>
  <c r="GL372" i="5"/>
  <c r="AP621" i="5"/>
  <c r="JO374" i="5"/>
  <c r="DS627" i="5"/>
  <c r="DS637" i="5" s="1"/>
  <c r="BJ628" i="5"/>
  <c r="BJ638" i="5" s="1"/>
  <c r="HF375" i="5"/>
  <c r="DW627" i="5"/>
  <c r="DW637" i="5" s="1"/>
  <c r="JS374" i="5"/>
  <c r="H622" i="5"/>
  <c r="H632" i="5" s="1"/>
  <c r="H642" i="5" s="1"/>
  <c r="FH373" i="5"/>
  <c r="AS627" i="5"/>
  <c r="AS637" i="5" s="1"/>
  <c r="GO374" i="5"/>
  <c r="GU374" i="5"/>
  <c r="AY627" i="5"/>
  <c r="AY637" i="5" s="1"/>
  <c r="U627" i="5"/>
  <c r="U637" i="5" s="1"/>
  <c r="FT374" i="5"/>
  <c r="AG628" i="5"/>
  <c r="AG638" i="5" s="1"/>
  <c r="GC375" i="5"/>
  <c r="DX628" i="5"/>
  <c r="DX638" i="5" s="1"/>
  <c r="JT375" i="5"/>
  <c r="BM628" i="5"/>
  <c r="BM638" i="5" s="1"/>
  <c r="HI375" i="5"/>
  <c r="CE622" i="5"/>
  <c r="CE632" i="5" s="1"/>
  <c r="CE642" i="5" s="1"/>
  <c r="IA373" i="5"/>
  <c r="AE627" i="5"/>
  <c r="AE637" i="5" s="1"/>
  <c r="GA374" i="5"/>
  <c r="BB628" i="5"/>
  <c r="BB638" i="5" s="1"/>
  <c r="GX375" i="5"/>
  <c r="IA374" i="5"/>
  <c r="CE627" i="5"/>
  <c r="CE637" i="5" s="1"/>
  <c r="HM375" i="5"/>
  <c r="BQ628" i="5"/>
  <c r="BQ638" i="5" s="1"/>
  <c r="CU621" i="5"/>
  <c r="IQ372" i="5"/>
  <c r="Q622" i="5"/>
  <c r="Q632" i="5" s="1"/>
  <c r="Q642" i="5" s="1"/>
  <c r="FQ373" i="5"/>
  <c r="FW373" i="5"/>
  <c r="Z622" i="5"/>
  <c r="Z632" i="5" s="1"/>
  <c r="Z642" i="5" s="1"/>
  <c r="KD376" i="5"/>
  <c r="EH629" i="5"/>
  <c r="EH639" i="5" s="1"/>
  <c r="GR372" i="5"/>
  <c r="AV621" i="5"/>
  <c r="CO627" i="5"/>
  <c r="CO637" i="5" s="1"/>
  <c r="IK374" i="5"/>
  <c r="BL627" i="5"/>
  <c r="BL637" i="5" s="1"/>
  <c r="HH374" i="5"/>
  <c r="DW621" i="5"/>
  <c r="JS372" i="5"/>
  <c r="Y621" i="5"/>
  <c r="FV372" i="5"/>
  <c r="CA622" i="5"/>
  <c r="CA632" i="5" s="1"/>
  <c r="CA642" i="5" s="1"/>
  <c r="HW373" i="5"/>
  <c r="DJ629" i="5"/>
  <c r="DJ639" i="5" s="1"/>
  <c r="JF376" i="5"/>
  <c r="CA628" i="5"/>
  <c r="CA638" i="5" s="1"/>
  <c r="HW375" i="5"/>
  <c r="DR622" i="5"/>
  <c r="DR632" i="5" s="1"/>
  <c r="DR642" i="5" s="1"/>
  <c r="JN373" i="5"/>
  <c r="CC628" i="5"/>
  <c r="CC638" i="5" s="1"/>
  <c r="HY375" i="5"/>
  <c r="CP622" i="5"/>
  <c r="CP632" i="5" s="1"/>
  <c r="CP642" i="5" s="1"/>
  <c r="IL373" i="5"/>
  <c r="HB376" i="5"/>
  <c r="BF629" i="5"/>
  <c r="BF639" i="5" s="1"/>
  <c r="BC622" i="5"/>
  <c r="BC632" i="5" s="1"/>
  <c r="BC642" i="5" s="1"/>
  <c r="GY373" i="5"/>
  <c r="CM629" i="5"/>
  <c r="CM639" i="5" s="1"/>
  <c r="II376" i="5"/>
  <c r="JJ372" i="5"/>
  <c r="DN621" i="5"/>
  <c r="CY628" i="5"/>
  <c r="CY638" i="5" s="1"/>
  <c r="IU375" i="5"/>
  <c r="BO629" i="5"/>
  <c r="BO639" i="5" s="1"/>
  <c r="HK376" i="5"/>
  <c r="GJ374" i="5"/>
  <c r="AN627" i="5"/>
  <c r="AN637" i="5" s="1"/>
  <c r="CW622" i="5"/>
  <c r="CW632" i="5" s="1"/>
  <c r="CW642" i="5" s="1"/>
  <c r="IS373" i="5"/>
  <c r="EG628" i="5"/>
  <c r="EG638" i="5" s="1"/>
  <c r="KC375" i="5"/>
  <c r="IZ372" i="5"/>
  <c r="DD621" i="5"/>
  <c r="JG374" i="5"/>
  <c r="DK627" i="5"/>
  <c r="DK637" i="5" s="1"/>
  <c r="BG622" i="5"/>
  <c r="BG632" i="5" s="1"/>
  <c r="BG642" i="5" s="1"/>
  <c r="HC373" i="5"/>
  <c r="AH621" i="5"/>
  <c r="GD372" i="5"/>
  <c r="BB622" i="5"/>
  <c r="BB632" i="5" s="1"/>
  <c r="BB642" i="5" s="1"/>
  <c r="GX373" i="5"/>
  <c r="CY629" i="5"/>
  <c r="CY639" i="5" s="1"/>
  <c r="IU376" i="5"/>
  <c r="CW627" i="5"/>
  <c r="CW637" i="5" s="1"/>
  <c r="IS374" i="5"/>
  <c r="CM621" i="5"/>
  <c r="II372" i="5"/>
  <c r="DR628" i="5"/>
  <c r="DR638" i="5" s="1"/>
  <c r="JN375" i="5"/>
  <c r="CC629" i="5"/>
  <c r="CC639" i="5" s="1"/>
  <c r="HY376" i="5"/>
  <c r="FR372" i="5"/>
  <c r="S621" i="5"/>
  <c r="CP621" i="5"/>
  <c r="IL372" i="5"/>
  <c r="CH622" i="5"/>
  <c r="CH632" i="5" s="1"/>
  <c r="CH642" i="5" s="1"/>
  <c r="ID373" i="5"/>
  <c r="AJ627" i="5"/>
  <c r="AJ637" i="5" s="1"/>
  <c r="GF374" i="5"/>
  <c r="BF627" i="5"/>
  <c r="BF637" i="5" s="1"/>
  <c r="HB374" i="5"/>
  <c r="HJ373" i="5"/>
  <c r="BN622" i="5"/>
  <c r="BN632" i="5" s="1"/>
  <c r="BN642" i="5" s="1"/>
  <c r="AH627" i="5"/>
  <c r="AH637" i="5" s="1"/>
  <c r="GD374" i="5"/>
  <c r="AZ622" i="5"/>
  <c r="AZ632" i="5" s="1"/>
  <c r="AZ642" i="5" s="1"/>
  <c r="GV373" i="5"/>
  <c r="AM629" i="5"/>
  <c r="AM639" i="5" s="1"/>
  <c r="GI376" i="5"/>
  <c r="AE629" i="5"/>
  <c r="AE639" i="5" s="1"/>
  <c r="GA376" i="5"/>
  <c r="FL375" i="5"/>
  <c r="L628" i="5"/>
  <c r="L638" i="5" s="1"/>
  <c r="CC627" i="5"/>
  <c r="CC637" i="5" s="1"/>
  <c r="HY374" i="5"/>
  <c r="IN376" i="5"/>
  <c r="CR629" i="5"/>
  <c r="CR639" i="5" s="1"/>
  <c r="B132" i="25" l="1"/>
  <c r="B83" i="25"/>
  <c r="B300" i="16"/>
  <c r="C298" i="16"/>
  <c r="A298" i="18" s="1"/>
  <c r="H298" i="18" s="1"/>
  <c r="FR382" i="5"/>
  <c r="S631" i="5"/>
  <c r="S641" i="5" s="1"/>
  <c r="IZ382" i="5"/>
  <c r="DD631" i="5"/>
  <c r="DD641" i="5" s="1"/>
  <c r="GR382" i="5"/>
  <c r="AV631" i="5"/>
  <c r="AV641" i="5" s="1"/>
  <c r="CI649" i="5"/>
  <c r="IE414" i="5"/>
  <c r="IE404" i="5"/>
  <c r="GQ382" i="5"/>
  <c r="AU631" i="5"/>
  <c r="AU641" i="5" s="1"/>
  <c r="CJ652" i="5"/>
  <c r="Z648" i="5"/>
  <c r="FW413" i="5"/>
  <c r="FW403" i="5"/>
  <c r="DF652" i="5"/>
  <c r="G648" i="5"/>
  <c r="FG413" i="5"/>
  <c r="FG403" i="5"/>
  <c r="CS647" i="5"/>
  <c r="IO412" i="5"/>
  <c r="DV652" i="5"/>
  <c r="BS652" i="5"/>
  <c r="EH648" i="5"/>
  <c r="KD413" i="5"/>
  <c r="KD403" i="5"/>
  <c r="CT649" i="5"/>
  <c r="IP414" i="5"/>
  <c r="IP404" i="5"/>
  <c r="DV649" i="5"/>
  <c r="JR414" i="5"/>
  <c r="JR404" i="5"/>
  <c r="JX412" i="5"/>
  <c r="EB647" i="5"/>
  <c r="BM652" i="5"/>
  <c r="U649" i="5"/>
  <c r="FT414" i="5"/>
  <c r="FT404" i="5"/>
  <c r="DP649" i="5"/>
  <c r="JL414" i="5"/>
  <c r="JL404" i="5"/>
  <c r="CJ649" i="5"/>
  <c r="IF414" i="5"/>
  <c r="IF404" i="5"/>
  <c r="P652" i="5"/>
  <c r="EA647" i="5"/>
  <c r="JW412" i="5"/>
  <c r="BF652" i="5"/>
  <c r="EB648" i="5"/>
  <c r="JX413" i="5"/>
  <c r="JX403" i="5"/>
  <c r="IT382" i="5"/>
  <c r="CX631" i="5"/>
  <c r="CX641" i="5" s="1"/>
  <c r="JT382" i="5"/>
  <c r="DX631" i="5"/>
  <c r="DX641" i="5" s="1"/>
  <c r="IC382" i="5"/>
  <c r="CG631" i="5"/>
  <c r="CG641" i="5" s="1"/>
  <c r="JD382" i="5"/>
  <c r="DH631" i="5"/>
  <c r="DH641" i="5" s="1"/>
  <c r="BN652" i="5"/>
  <c r="EH649" i="5"/>
  <c r="KD414" i="5"/>
  <c r="KD404" i="5"/>
  <c r="BQ648" i="5"/>
  <c r="HM413" i="5"/>
  <c r="HM403" i="5"/>
  <c r="BN647" i="5"/>
  <c r="HJ412" i="5"/>
  <c r="AR647" i="5"/>
  <c r="GN412" i="5"/>
  <c r="S649" i="5"/>
  <c r="FR404" i="5"/>
  <c r="FR414" i="5"/>
  <c r="HC382" i="5"/>
  <c r="BG631" i="5"/>
  <c r="BG641" i="5" s="1"/>
  <c r="O652" i="5"/>
  <c r="AL652" i="5"/>
  <c r="DS652" i="5"/>
  <c r="J648" i="5"/>
  <c r="FJ403" i="5"/>
  <c r="FJ413" i="5"/>
  <c r="DV647" i="5"/>
  <c r="JR412" i="5"/>
  <c r="JL382" i="5"/>
  <c r="DP631" i="5"/>
  <c r="DP641" i="5" s="1"/>
  <c r="CA649" i="5"/>
  <c r="HW414" i="5"/>
  <c r="HW404" i="5"/>
  <c r="AC652" i="5"/>
  <c r="EC647" i="5"/>
  <c r="JY412" i="5"/>
  <c r="AR649" i="5"/>
  <c r="GN414" i="5"/>
  <c r="GN404" i="5"/>
  <c r="IY382" i="5"/>
  <c r="DC631" i="5"/>
  <c r="DC641" i="5" s="1"/>
  <c r="CN652" i="5"/>
  <c r="HP382" i="5"/>
  <c r="BT631" i="5"/>
  <c r="BT641" i="5" s="1"/>
  <c r="HW382" i="5"/>
  <c r="CA631" i="5"/>
  <c r="CA641" i="5" s="1"/>
  <c r="CM647" i="5"/>
  <c r="II412" i="5"/>
  <c r="IY412" i="5"/>
  <c r="DC647" i="5"/>
  <c r="DD648" i="5"/>
  <c r="IZ413" i="5"/>
  <c r="IZ403" i="5"/>
  <c r="FZ382" i="5"/>
  <c r="AC631" i="5"/>
  <c r="AC641" i="5" s="1"/>
  <c r="DG647" i="5"/>
  <c r="JC412" i="5"/>
  <c r="HL382" i="5"/>
  <c r="BP631" i="5"/>
  <c r="BP641" i="5" s="1"/>
  <c r="CF647" i="5"/>
  <c r="IB412" i="5"/>
  <c r="H648" i="5"/>
  <c r="FH413" i="5"/>
  <c r="FH403" i="5"/>
  <c r="CB652" i="5"/>
  <c r="BU648" i="5"/>
  <c r="HQ413" i="5"/>
  <c r="HQ403" i="5"/>
  <c r="DO648" i="5"/>
  <c r="JK403" i="5"/>
  <c r="JK413" i="5"/>
  <c r="U652" i="5"/>
  <c r="IO382" i="5"/>
  <c r="CS631" i="5"/>
  <c r="CS641" i="5" s="1"/>
  <c r="DP652" i="5"/>
  <c r="BH647" i="5"/>
  <c r="HD412" i="5"/>
  <c r="BP652" i="5"/>
  <c r="Y652" i="5"/>
  <c r="JM382" i="5"/>
  <c r="DQ631" i="5"/>
  <c r="DQ641" i="5" s="1"/>
  <c r="BN648" i="5"/>
  <c r="HJ403" i="5"/>
  <c r="HJ413" i="5"/>
  <c r="T652" i="5"/>
  <c r="GF382" i="5"/>
  <c r="AJ631" i="5"/>
  <c r="AJ641" i="5" s="1"/>
  <c r="DL649" i="5"/>
  <c r="JH414" i="5"/>
  <c r="JH404" i="5"/>
  <c r="DX652" i="5"/>
  <c r="CA647" i="5"/>
  <c r="HW412" i="5"/>
  <c r="DH647" i="5"/>
  <c r="JD412" i="5"/>
  <c r="BL649" i="5"/>
  <c r="HH414" i="5"/>
  <c r="HH404" i="5"/>
  <c r="DN652" i="5"/>
  <c r="FQ382" i="5"/>
  <c r="Q631" i="5"/>
  <c r="Q641" i="5" s="1"/>
  <c r="CR648" i="5"/>
  <c r="IN413" i="5"/>
  <c r="IN403" i="5"/>
  <c r="FP382" i="5"/>
  <c r="P631" i="5"/>
  <c r="P641" i="5" s="1"/>
  <c r="AA648" i="5"/>
  <c r="FX413" i="5"/>
  <c r="FX403" i="5"/>
  <c r="EB649" i="5"/>
  <c r="JX414" i="5"/>
  <c r="JX404" i="5"/>
  <c r="IR382" i="5"/>
  <c r="CV631" i="5"/>
  <c r="CV641" i="5" s="1"/>
  <c r="JY382" i="5"/>
  <c r="EC631" i="5"/>
  <c r="EC641" i="5" s="1"/>
  <c r="DI649" i="5"/>
  <c r="JE414" i="5"/>
  <c r="JE404" i="5"/>
  <c r="DV648" i="5"/>
  <c r="JR403" i="5"/>
  <c r="JR413" i="5"/>
  <c r="JZ403" i="5"/>
  <c r="JZ413" i="5"/>
  <c r="ED648" i="5"/>
  <c r="AG652" i="5"/>
  <c r="DK652" i="5"/>
  <c r="HD382" i="5"/>
  <c r="BH631" i="5"/>
  <c r="BH641" i="5" s="1"/>
  <c r="M649" i="5"/>
  <c r="FM404" i="5"/>
  <c r="FM414" i="5"/>
  <c r="EF648" i="5"/>
  <c r="KB413" i="5"/>
  <c r="KB403" i="5"/>
  <c r="AZ648" i="5"/>
  <c r="GV413" i="5"/>
  <c r="GV403" i="5"/>
  <c r="DM652" i="5"/>
  <c r="DT648" i="5"/>
  <c r="JP413" i="5"/>
  <c r="JP403" i="5"/>
  <c r="FG382" i="5"/>
  <c r="G631" i="5"/>
  <c r="G641" i="5" s="1"/>
  <c r="EH652" i="5"/>
  <c r="CG649" i="5"/>
  <c r="IC414" i="5"/>
  <c r="IC404" i="5"/>
  <c r="HG382" i="5"/>
  <c r="BK631" i="5"/>
  <c r="BK641" i="5" s="1"/>
  <c r="DD649" i="5"/>
  <c r="IZ414" i="5"/>
  <c r="IZ404" i="5"/>
  <c r="M648" i="5"/>
  <c r="FM413" i="5"/>
  <c r="FM403" i="5"/>
  <c r="AP648" i="5"/>
  <c r="GL413" i="5"/>
  <c r="GL403" i="5"/>
  <c r="BB649" i="5"/>
  <c r="GX414" i="5"/>
  <c r="GX404" i="5"/>
  <c r="N648" i="5"/>
  <c r="FN403" i="5"/>
  <c r="FN413" i="5"/>
  <c r="AF649" i="5"/>
  <c r="GB414" i="5"/>
  <c r="GB404" i="5"/>
  <c r="BA649" i="5"/>
  <c r="GW414" i="5"/>
  <c r="GW404" i="5"/>
  <c r="AB648" i="5"/>
  <c r="FY403" i="5"/>
  <c r="FY413" i="5"/>
  <c r="AZ647" i="5"/>
  <c r="GV412" i="5"/>
  <c r="BX648" i="5"/>
  <c r="HT413" i="5"/>
  <c r="HT403" i="5"/>
  <c r="AT648" i="5"/>
  <c r="GP403" i="5"/>
  <c r="GP413" i="5"/>
  <c r="BS647" i="5"/>
  <c r="HO412" i="5"/>
  <c r="AN648" i="5"/>
  <c r="GJ413" i="5"/>
  <c r="GJ403" i="5"/>
  <c r="AF652" i="5"/>
  <c r="AO649" i="5"/>
  <c r="GK414" i="5"/>
  <c r="GK404" i="5"/>
  <c r="AI652" i="5"/>
  <c r="AE648" i="5"/>
  <c r="GA413" i="5"/>
  <c r="GA403" i="5"/>
  <c r="L648" i="5"/>
  <c r="FL413" i="5"/>
  <c r="FL403" i="5"/>
  <c r="CE647" i="5"/>
  <c r="IA412" i="5"/>
  <c r="AY647" i="5"/>
  <c r="GU412" i="5"/>
  <c r="DA647" i="5"/>
  <c r="IW412" i="5"/>
  <c r="T649" i="5"/>
  <c r="FS404" i="5"/>
  <c r="FS414" i="5"/>
  <c r="Z649" i="5"/>
  <c r="FW404" i="5"/>
  <c r="FW414" i="5"/>
  <c r="BZ648" i="5"/>
  <c r="HV403" i="5"/>
  <c r="HV413" i="5"/>
  <c r="DR647" i="5"/>
  <c r="JN412" i="5"/>
  <c r="BD649" i="5"/>
  <c r="GZ414" i="5"/>
  <c r="GZ404" i="5"/>
  <c r="H649" i="5"/>
  <c r="FH414" i="5"/>
  <c r="FH404" i="5"/>
  <c r="O649" i="5"/>
  <c r="FO414" i="5"/>
  <c r="FO404" i="5"/>
  <c r="L652" i="5"/>
  <c r="FN382" i="5"/>
  <c r="N631" i="5"/>
  <c r="N641" i="5" s="1"/>
  <c r="Q649" i="5"/>
  <c r="FQ414" i="5"/>
  <c r="FQ404" i="5"/>
  <c r="IN382" i="5"/>
  <c r="CR631" i="5"/>
  <c r="CR641" i="5" s="1"/>
  <c r="DG652" i="5"/>
  <c r="KD382" i="5"/>
  <c r="EH631" i="5"/>
  <c r="EH641" i="5" s="1"/>
  <c r="I648" i="5"/>
  <c r="FI403" i="5"/>
  <c r="FI413" i="5"/>
  <c r="BP648" i="5"/>
  <c r="HL413" i="5"/>
  <c r="HL403" i="5"/>
  <c r="AA647" i="5"/>
  <c r="FX412" i="5"/>
  <c r="AY649" i="5"/>
  <c r="GU414" i="5"/>
  <c r="GU404" i="5"/>
  <c r="DF648" i="5"/>
  <c r="JB403" i="5"/>
  <c r="JB413" i="5"/>
  <c r="IE382" i="5"/>
  <c r="CI631" i="5"/>
  <c r="CI641" i="5" s="1"/>
  <c r="AO648" i="5"/>
  <c r="GK413" i="5"/>
  <c r="GK403" i="5"/>
  <c r="AK648" i="5"/>
  <c r="GG413" i="5"/>
  <c r="GG403" i="5"/>
  <c r="BP649" i="5"/>
  <c r="HL414" i="5"/>
  <c r="HL404" i="5"/>
  <c r="DY647" i="5"/>
  <c r="JU412" i="5"/>
  <c r="BJ652" i="5"/>
  <c r="BY648" i="5"/>
  <c r="HU403" i="5"/>
  <c r="HU413" i="5"/>
  <c r="CL652" i="5"/>
  <c r="GM382" i="5"/>
  <c r="AQ631" i="5"/>
  <c r="AQ641" i="5" s="1"/>
  <c r="DM649" i="5"/>
  <c r="JI414" i="5"/>
  <c r="JI404" i="5"/>
  <c r="JO404" i="5"/>
  <c r="JO414" i="5"/>
  <c r="DS649" i="5"/>
  <c r="FL382" i="5"/>
  <c r="L631" i="5"/>
  <c r="L641" i="5" s="1"/>
  <c r="CJ648" i="5"/>
  <c r="IF413" i="5"/>
  <c r="IF403" i="5"/>
  <c r="O647" i="5"/>
  <c r="FO412" i="5"/>
  <c r="DK647" i="5"/>
  <c r="JG412" i="5"/>
  <c r="AN647" i="5"/>
  <c r="GJ412" i="5"/>
  <c r="BF649" i="5"/>
  <c r="HB414" i="5"/>
  <c r="HB404" i="5"/>
  <c r="DS647" i="5"/>
  <c r="JO412" i="5"/>
  <c r="DU649" i="5"/>
  <c r="JQ414" i="5"/>
  <c r="JQ404" i="5"/>
  <c r="CC647" i="5"/>
  <c r="HY412" i="5"/>
  <c r="AE649" i="5"/>
  <c r="GA414" i="5"/>
  <c r="GA404" i="5"/>
  <c r="AZ652" i="5"/>
  <c r="AJ647" i="5"/>
  <c r="GF412" i="5"/>
  <c r="IL382" i="5"/>
  <c r="CP631" i="5"/>
  <c r="CP641" i="5" s="1"/>
  <c r="CC649" i="5"/>
  <c r="HY404" i="5"/>
  <c r="HY414" i="5"/>
  <c r="II382" i="5"/>
  <c r="CM631" i="5"/>
  <c r="CM641" i="5" s="1"/>
  <c r="CY649" i="5"/>
  <c r="IU414" i="5"/>
  <c r="IU404" i="5"/>
  <c r="GD382" i="5"/>
  <c r="AH631" i="5"/>
  <c r="AH641" i="5" s="1"/>
  <c r="EG648" i="5"/>
  <c r="KC413" i="5"/>
  <c r="KC403" i="5"/>
  <c r="CY648" i="5"/>
  <c r="IU413" i="5"/>
  <c r="IU403" i="5"/>
  <c r="CM649" i="5"/>
  <c r="II404" i="5"/>
  <c r="II414" i="5"/>
  <c r="CC648" i="5"/>
  <c r="HY403" i="5"/>
  <c r="HY413" i="5"/>
  <c r="CA648" i="5"/>
  <c r="HW413" i="5"/>
  <c r="HW403" i="5"/>
  <c r="CA652" i="5"/>
  <c r="JS382" i="5"/>
  <c r="DW631" i="5"/>
  <c r="DW641" i="5" s="1"/>
  <c r="CO647" i="5"/>
  <c r="IK412" i="5"/>
  <c r="Q652" i="5"/>
  <c r="BB648" i="5"/>
  <c r="GX403" i="5"/>
  <c r="GX413" i="5"/>
  <c r="CE652" i="5"/>
  <c r="DX648" i="5"/>
  <c r="JT413" i="5"/>
  <c r="JT403" i="5"/>
  <c r="U647" i="5"/>
  <c r="FT412" i="5"/>
  <c r="AS647" i="5"/>
  <c r="GO412" i="5"/>
  <c r="DW647" i="5"/>
  <c r="JS412" i="5"/>
  <c r="BU647" i="5"/>
  <c r="HQ412" i="5"/>
  <c r="CQ648" i="5"/>
  <c r="IM413" i="5"/>
  <c r="IM403" i="5"/>
  <c r="EH647" i="5"/>
  <c r="KD412" i="5"/>
  <c r="CX652" i="5"/>
  <c r="DP647" i="5"/>
  <c r="JL412" i="5"/>
  <c r="DR649" i="5"/>
  <c r="JN414" i="5"/>
  <c r="JN404" i="5"/>
  <c r="KC382" i="5"/>
  <c r="EG631" i="5"/>
  <c r="EG641" i="5" s="1"/>
  <c r="IP382" i="5"/>
  <c r="CT631" i="5"/>
  <c r="CT641" i="5" s="1"/>
  <c r="BH648" i="5"/>
  <c r="HD413" i="5"/>
  <c r="HD403" i="5"/>
  <c r="GO382" i="5"/>
  <c r="AS631" i="5"/>
  <c r="AS641" i="5" s="1"/>
  <c r="FY382" i="5"/>
  <c r="AB631" i="5"/>
  <c r="AB641" i="5" s="1"/>
  <c r="BB647" i="5"/>
  <c r="GX412" i="5"/>
  <c r="M652" i="5"/>
  <c r="DT649" i="5"/>
  <c r="JP414" i="5"/>
  <c r="JP404" i="5"/>
  <c r="CT648" i="5"/>
  <c r="IP403" i="5"/>
  <c r="IP413" i="5"/>
  <c r="DW652" i="5"/>
  <c r="BK652" i="5"/>
  <c r="DL648" i="5"/>
  <c r="JH413" i="5"/>
  <c r="JH403" i="5"/>
  <c r="BX652" i="5"/>
  <c r="DB649" i="5"/>
  <c r="IX414" i="5"/>
  <c r="IX404" i="5"/>
  <c r="GT382" i="5"/>
  <c r="AX631" i="5"/>
  <c r="AX641" i="5" s="1"/>
  <c r="JK382" i="5"/>
  <c r="DO631" i="5"/>
  <c r="DO641" i="5" s="1"/>
  <c r="IA382" i="5"/>
  <c r="CE631" i="5"/>
  <c r="CE641" i="5" s="1"/>
  <c r="EE649" i="5"/>
  <c r="KA414" i="5"/>
  <c r="KA404" i="5"/>
  <c r="AW652" i="5"/>
  <c r="CT647" i="5"/>
  <c r="IP412" i="5"/>
  <c r="K649" i="5"/>
  <c r="FK414" i="5"/>
  <c r="FK404" i="5"/>
  <c r="BQ652" i="5"/>
  <c r="CP647" i="5"/>
  <c r="IL412" i="5"/>
  <c r="HR382" i="5"/>
  <c r="BV631" i="5"/>
  <c r="BV641" i="5" s="1"/>
  <c r="Q648" i="5"/>
  <c r="FQ413" i="5"/>
  <c r="FQ403" i="5"/>
  <c r="CU647" i="5"/>
  <c r="IQ412" i="5"/>
  <c r="IM382" i="5"/>
  <c r="CQ631" i="5"/>
  <c r="CQ641" i="5" s="1"/>
  <c r="AT649" i="5"/>
  <c r="GP414" i="5"/>
  <c r="GP404" i="5"/>
  <c r="DL647" i="5"/>
  <c r="JH412" i="5"/>
  <c r="BW647" i="5"/>
  <c r="HS412" i="5"/>
  <c r="EF652" i="5"/>
  <c r="CH648" i="5"/>
  <c r="ID403" i="5"/>
  <c r="ID413" i="5"/>
  <c r="DD652" i="5"/>
  <c r="BM649" i="5"/>
  <c r="HI404" i="5"/>
  <c r="HI414" i="5"/>
  <c r="AQ648" i="5"/>
  <c r="GM413" i="5"/>
  <c r="GM403" i="5"/>
  <c r="DZ647" i="5"/>
  <c r="JV412" i="5"/>
  <c r="AT652" i="5"/>
  <c r="CV649" i="5"/>
  <c r="IR414" i="5"/>
  <c r="IR404" i="5"/>
  <c r="GP382" i="5"/>
  <c r="AT631" i="5"/>
  <c r="AT641" i="5" s="1"/>
  <c r="T648" i="5"/>
  <c r="FS413" i="5"/>
  <c r="FS403" i="5"/>
  <c r="AG649" i="5"/>
  <c r="GC404" i="5"/>
  <c r="GC414" i="5"/>
  <c r="DU647" i="5"/>
  <c r="JQ412" i="5"/>
  <c r="JO382" i="5"/>
  <c r="DS631" i="5"/>
  <c r="DS641" i="5" s="1"/>
  <c r="AN652" i="5"/>
  <c r="AG647" i="5"/>
  <c r="GC412" i="5"/>
  <c r="DQ648" i="5"/>
  <c r="JM413" i="5"/>
  <c r="JM403" i="5"/>
  <c r="Y648" i="5"/>
  <c r="FV413" i="5"/>
  <c r="FV403" i="5"/>
  <c r="DZ648" i="5"/>
  <c r="JV403" i="5"/>
  <c r="JV413" i="5"/>
  <c r="CG652" i="5"/>
  <c r="FM382" i="5"/>
  <c r="M631" i="5"/>
  <c r="M641" i="5" s="1"/>
  <c r="BL652" i="5"/>
  <c r="HH382" i="5"/>
  <c r="BL631" i="5"/>
  <c r="BL641" i="5" s="1"/>
  <c r="DH649" i="5"/>
  <c r="JD414" i="5"/>
  <c r="JD404" i="5"/>
  <c r="ED647" i="5"/>
  <c r="JZ412" i="5"/>
  <c r="Q647" i="5"/>
  <c r="FQ412" i="5"/>
  <c r="AA649" i="5"/>
  <c r="FX414" i="5"/>
  <c r="FX404" i="5"/>
  <c r="BK647" i="5"/>
  <c r="HG412" i="5"/>
  <c r="HV382" i="5"/>
  <c r="BZ631" i="5"/>
  <c r="BZ641" i="5" s="1"/>
  <c r="AV647" i="5"/>
  <c r="GR412" i="5"/>
  <c r="BW649" i="5"/>
  <c r="HS414" i="5"/>
  <c r="HS404" i="5"/>
  <c r="JZ414" i="5"/>
  <c r="JZ404" i="5"/>
  <c r="ED649" i="5"/>
  <c r="AX649" i="5"/>
  <c r="GT414" i="5"/>
  <c r="GT404" i="5"/>
  <c r="BC647" i="5"/>
  <c r="GY412" i="5"/>
  <c r="BG649" i="5"/>
  <c r="HC404" i="5"/>
  <c r="HC414" i="5"/>
  <c r="BY649" i="5"/>
  <c r="HU414" i="5"/>
  <c r="HU404" i="5"/>
  <c r="BY652" i="5"/>
  <c r="CI647" i="5"/>
  <c r="IE412" i="5"/>
  <c r="DB647" i="5"/>
  <c r="IX412" i="5"/>
  <c r="DB648" i="5"/>
  <c r="IX413" i="5"/>
  <c r="IX403" i="5"/>
  <c r="JN382" i="5"/>
  <c r="DR631" i="5"/>
  <c r="DR641" i="5" s="1"/>
  <c r="IJ382" i="5"/>
  <c r="CN631" i="5"/>
  <c r="CN641" i="5" s="1"/>
  <c r="DO652" i="5"/>
  <c r="P649" i="5"/>
  <c r="FP414" i="5"/>
  <c r="FP404" i="5"/>
  <c r="DA652" i="5"/>
  <c r="DY649" i="5"/>
  <c r="JU414" i="5"/>
  <c r="JU404" i="5"/>
  <c r="AL647" i="5"/>
  <c r="GH412" i="5"/>
  <c r="AX647" i="5"/>
  <c r="GT412" i="5"/>
  <c r="EA649" i="5"/>
  <c r="JW414" i="5"/>
  <c r="JW404" i="5"/>
  <c r="AS648" i="5"/>
  <c r="GO403" i="5"/>
  <c r="GO413" i="5"/>
  <c r="CK648" i="5"/>
  <c r="IG413" i="5"/>
  <c r="IG403" i="5"/>
  <c r="AP649" i="5"/>
  <c r="GL414" i="5"/>
  <c r="GL404" i="5"/>
  <c r="JG382" i="5"/>
  <c r="DK631" i="5"/>
  <c r="DK641" i="5" s="1"/>
  <c r="CG647" i="5"/>
  <c r="IC412" i="5"/>
  <c r="J652" i="5"/>
  <c r="JF382" i="5"/>
  <c r="DJ631" i="5"/>
  <c r="DJ641" i="5" s="1"/>
  <c r="M647" i="5"/>
  <c r="FM412" i="5"/>
  <c r="AF647" i="5"/>
  <c r="GB412" i="5"/>
  <c r="CX647" i="5"/>
  <c r="IT412" i="5"/>
  <c r="DB652" i="5"/>
  <c r="AT647" i="5"/>
  <c r="GP412" i="5"/>
  <c r="BR647" i="5"/>
  <c r="HN412" i="5"/>
  <c r="CE648" i="5"/>
  <c r="IA413" i="5"/>
  <c r="IA403" i="5"/>
  <c r="HB382" i="5"/>
  <c r="BF631" i="5"/>
  <c r="BF641" i="5" s="1"/>
  <c r="I647" i="5"/>
  <c r="FI412" i="5"/>
  <c r="N652" i="5"/>
  <c r="JA382" i="5"/>
  <c r="DE631" i="5"/>
  <c r="DE641" i="5" s="1"/>
  <c r="CB647" i="5"/>
  <c r="HX412" i="5"/>
  <c r="K648" i="5"/>
  <c r="FK413" i="5"/>
  <c r="FK403" i="5"/>
  <c r="AN649" i="5"/>
  <c r="GJ414" i="5"/>
  <c r="GJ404" i="5"/>
  <c r="DI647" i="5"/>
  <c r="JE412" i="5"/>
  <c r="BI648" i="5"/>
  <c r="HE403" i="5"/>
  <c r="HE413" i="5"/>
  <c r="HU382" i="5"/>
  <c r="BY631" i="5"/>
  <c r="BY641" i="5" s="1"/>
  <c r="AK652" i="5"/>
  <c r="BE647" i="5"/>
  <c r="HA412" i="5"/>
  <c r="BO648" i="5"/>
  <c r="HK413" i="5"/>
  <c r="HK403" i="5"/>
  <c r="DF649" i="5"/>
  <c r="JB414" i="5"/>
  <c r="JB404" i="5"/>
  <c r="DO649" i="5"/>
  <c r="JK414" i="5"/>
  <c r="JK404" i="5"/>
  <c r="DX649" i="5"/>
  <c r="JT414" i="5"/>
  <c r="JT404" i="5"/>
  <c r="FJ382" i="5"/>
  <c r="J631" i="5"/>
  <c r="J641" i="5" s="1"/>
  <c r="AI649" i="5"/>
  <c r="GE404" i="5"/>
  <c r="GE414" i="5"/>
  <c r="IG382" i="5"/>
  <c r="CK631" i="5"/>
  <c r="CK641" i="5" s="1"/>
  <c r="BD652" i="5"/>
  <c r="AR652" i="5"/>
  <c r="JZ382" i="5"/>
  <c r="ED631" i="5"/>
  <c r="ED641" i="5" s="1"/>
  <c r="BQ647" i="5"/>
  <c r="HM412" i="5"/>
  <c r="CV652" i="5"/>
  <c r="DX647" i="5"/>
  <c r="JT412" i="5"/>
  <c r="BC648" i="5"/>
  <c r="GY413" i="5"/>
  <c r="GY403" i="5"/>
  <c r="BS649" i="5"/>
  <c r="HO414" i="5"/>
  <c r="HO404" i="5"/>
  <c r="GX382" i="5"/>
  <c r="BB631" i="5"/>
  <c r="BB641" i="5" s="1"/>
  <c r="JB382" i="5"/>
  <c r="DF631" i="5"/>
  <c r="DF641" i="5" s="1"/>
  <c r="BS648" i="5"/>
  <c r="HO403" i="5"/>
  <c r="HO413" i="5"/>
  <c r="GR413" i="5"/>
  <c r="GR403" i="5"/>
  <c r="AV648" i="5"/>
  <c r="GY382" i="5"/>
  <c r="BC631" i="5"/>
  <c r="BC641" i="5" s="1"/>
  <c r="CV647" i="5"/>
  <c r="IR412" i="5"/>
  <c r="CR652" i="5"/>
  <c r="J647" i="5"/>
  <c r="FJ412" i="5"/>
  <c r="GG382" i="5"/>
  <c r="AK631" i="5"/>
  <c r="AK641" i="5" s="1"/>
  <c r="DO647" i="5"/>
  <c r="JK412" i="5"/>
  <c r="BV648" i="5"/>
  <c r="HR413" i="5"/>
  <c r="HR403" i="5"/>
  <c r="FW382" i="5"/>
  <c r="Z631" i="5"/>
  <c r="Z641" i="5" s="1"/>
  <c r="EG647" i="5"/>
  <c r="KC412" i="5"/>
  <c r="DT652" i="5"/>
  <c r="DF647" i="5"/>
  <c r="JB412" i="5"/>
  <c r="DS648" i="5"/>
  <c r="JO413" i="5"/>
  <c r="JO403" i="5"/>
  <c r="CX649" i="5"/>
  <c r="IT414" i="5"/>
  <c r="IT404" i="5"/>
  <c r="AX652" i="5"/>
  <c r="I649" i="5"/>
  <c r="FI404" i="5"/>
  <c r="FI414" i="5"/>
  <c r="CE649" i="5"/>
  <c r="IA414" i="5"/>
  <c r="IA404" i="5"/>
  <c r="BZ647" i="5"/>
  <c r="HV412" i="5"/>
  <c r="CI648" i="5"/>
  <c r="IE403" i="5"/>
  <c r="IE413" i="5"/>
  <c r="W652" i="5"/>
  <c r="DM647" i="5"/>
  <c r="JI412" i="5"/>
  <c r="HY382" i="5"/>
  <c r="CC631" i="5"/>
  <c r="CC641" i="5" s="1"/>
  <c r="AO647" i="5"/>
  <c r="GK412" i="5"/>
  <c r="GB382" i="5"/>
  <c r="AF631" i="5"/>
  <c r="AF641" i="5" s="1"/>
  <c r="FS382" i="5"/>
  <c r="T631" i="5"/>
  <c r="T641" i="5" s="1"/>
  <c r="AC647" i="5"/>
  <c r="FZ412" i="5"/>
  <c r="CS649" i="5"/>
  <c r="IO414" i="5"/>
  <c r="IO404" i="5"/>
  <c r="CX648" i="5"/>
  <c r="IT403" i="5"/>
  <c r="IT413" i="5"/>
  <c r="KA382" i="5"/>
  <c r="EE631" i="5"/>
  <c r="EE641" i="5" s="1"/>
  <c r="BA647" i="5"/>
  <c r="GW412" i="5"/>
  <c r="CV648" i="5"/>
  <c r="IR413" i="5"/>
  <c r="IR403" i="5"/>
  <c r="DE649" i="5"/>
  <c r="JA414" i="5"/>
  <c r="JA404" i="5"/>
  <c r="JC382" i="5"/>
  <c r="DG631" i="5"/>
  <c r="DG641" i="5" s="1"/>
  <c r="AL649" i="5"/>
  <c r="GH404" i="5"/>
  <c r="GH414" i="5"/>
  <c r="BT648" i="5"/>
  <c r="HP413" i="5"/>
  <c r="HP403" i="5"/>
  <c r="FK382" i="5"/>
  <c r="K631" i="5"/>
  <c r="K641" i="5" s="1"/>
  <c r="EC652" i="5"/>
  <c r="BL648" i="5"/>
  <c r="HH413" i="5"/>
  <c r="HH403" i="5"/>
  <c r="JQ382" i="5"/>
  <c r="DU631" i="5"/>
  <c r="DU641" i="5" s="1"/>
  <c r="EA652" i="5"/>
  <c r="JI382" i="5"/>
  <c r="DM631" i="5"/>
  <c r="DM641" i="5" s="1"/>
  <c r="AA652" i="5"/>
  <c r="AU649" i="5"/>
  <c r="GQ414" i="5"/>
  <c r="GQ404" i="5"/>
  <c r="IB382" i="5"/>
  <c r="CF631" i="5"/>
  <c r="CF641" i="5" s="1"/>
  <c r="CK647" i="5"/>
  <c r="IG412" i="5"/>
  <c r="GK382" i="5"/>
  <c r="AO631" i="5"/>
  <c r="AO641" i="5" s="1"/>
  <c r="AC648" i="5"/>
  <c r="FZ403" i="5"/>
  <c r="FZ413" i="5"/>
  <c r="AW647" i="5"/>
  <c r="GS412" i="5"/>
  <c r="FX382" i="5"/>
  <c r="AA631" i="5"/>
  <c r="AA641" i="5" s="1"/>
  <c r="AO652" i="5"/>
  <c r="EF647" i="5"/>
  <c r="KB412" i="5"/>
  <c r="DG648" i="5"/>
  <c r="JC413" i="5"/>
  <c r="JC403" i="5"/>
  <c r="BO647" i="5"/>
  <c r="HK412" i="5"/>
  <c r="CN648" i="5"/>
  <c r="IJ413" i="5"/>
  <c r="IJ403" i="5"/>
  <c r="DJ652" i="5"/>
  <c r="DA649" i="5"/>
  <c r="IW414" i="5"/>
  <c r="IW404" i="5"/>
  <c r="DW649" i="5"/>
  <c r="JS414" i="5"/>
  <c r="JS404" i="5"/>
  <c r="CZ649" i="5"/>
  <c r="IV414" i="5"/>
  <c r="IV404" i="5"/>
  <c r="BC649" i="5"/>
  <c r="GY414" i="5"/>
  <c r="GY404" i="5"/>
  <c r="DU652" i="5"/>
  <c r="L647" i="5"/>
  <c r="FL412" i="5"/>
  <c r="BZ652" i="5"/>
  <c r="JV382" i="5"/>
  <c r="DZ631" i="5"/>
  <c r="DZ641" i="5" s="1"/>
  <c r="CN647" i="5"/>
  <c r="IJ412" i="5"/>
  <c r="CD649" i="5"/>
  <c r="HZ414" i="5"/>
  <c r="HZ404" i="5"/>
  <c r="GU382" i="5"/>
  <c r="AY631" i="5"/>
  <c r="AY641" i="5" s="1"/>
  <c r="CO652" i="5"/>
  <c r="DQ647" i="5"/>
  <c r="JM412" i="5"/>
  <c r="DT647" i="5"/>
  <c r="JP412" i="5"/>
  <c r="CZ648" i="5"/>
  <c r="IV413" i="5"/>
  <c r="IV403" i="5"/>
  <c r="G649" i="5"/>
  <c r="FG414" i="5"/>
  <c r="FG404" i="5"/>
  <c r="AC649" i="5"/>
  <c r="FZ404" i="5"/>
  <c r="FZ414" i="5"/>
  <c r="EA648" i="5"/>
  <c r="JW403" i="5"/>
  <c r="JW413" i="5"/>
  <c r="BD647" i="5"/>
  <c r="GZ412" i="5"/>
  <c r="FH382" i="5"/>
  <c r="H631" i="5"/>
  <c r="H641" i="5" s="1"/>
  <c r="BI652" i="5"/>
  <c r="CR649" i="5"/>
  <c r="IN414" i="5"/>
  <c r="IN404" i="5"/>
  <c r="JJ382" i="5"/>
  <c r="DN631" i="5"/>
  <c r="DN641" i="5" s="1"/>
  <c r="Z652" i="5"/>
  <c r="GL382" i="5"/>
  <c r="AP631" i="5"/>
  <c r="AP641" i="5" s="1"/>
  <c r="DP648" i="5"/>
  <c r="JL413" i="5"/>
  <c r="JL403" i="5"/>
  <c r="DY652" i="5"/>
  <c r="W648" i="5"/>
  <c r="FU413" i="5"/>
  <c r="FU403" i="5"/>
  <c r="AY652" i="5"/>
  <c r="BY647" i="5"/>
  <c r="HU412" i="5"/>
  <c r="JX382" i="5"/>
  <c r="EB631" i="5"/>
  <c r="EB641" i="5" s="1"/>
  <c r="BX649" i="5"/>
  <c r="HT414" i="5"/>
  <c r="HT404" i="5"/>
  <c r="IH382" i="5"/>
  <c r="CL631" i="5"/>
  <c r="CL641" i="5" s="1"/>
  <c r="AM648" i="5"/>
  <c r="GI403" i="5"/>
  <c r="GI413" i="5"/>
  <c r="AL648" i="5"/>
  <c r="GH403" i="5"/>
  <c r="GH413" i="5"/>
  <c r="BV652" i="5"/>
  <c r="FT382" i="5"/>
  <c r="U631" i="5"/>
  <c r="U641" i="5" s="1"/>
  <c r="BE649" i="5"/>
  <c r="HA414" i="5"/>
  <c r="HA404" i="5"/>
  <c r="DE647" i="5"/>
  <c r="JA412" i="5"/>
  <c r="DL652" i="5"/>
  <c r="AU647" i="5"/>
  <c r="GQ412" i="5"/>
  <c r="DE648" i="5"/>
  <c r="JA403" i="5"/>
  <c r="JA413" i="5"/>
  <c r="EE648" i="5"/>
  <c r="KA403" i="5"/>
  <c r="KA413" i="5"/>
  <c r="AU652" i="5"/>
  <c r="HX382" i="5"/>
  <c r="CB631" i="5"/>
  <c r="CB641" i="5" s="1"/>
  <c r="IV382" i="5"/>
  <c r="CZ631" i="5"/>
  <c r="CZ641" i="5" s="1"/>
  <c r="CO648" i="5"/>
  <c r="IK403" i="5"/>
  <c r="IK413" i="5"/>
  <c r="DZ649" i="5"/>
  <c r="JV414" i="5"/>
  <c r="JV404" i="5"/>
  <c r="CM648" i="5"/>
  <c r="II413" i="5"/>
  <c r="II403" i="5"/>
  <c r="N649" i="5"/>
  <c r="FN404" i="5"/>
  <c r="FN414" i="5"/>
  <c r="EG649" i="5"/>
  <c r="KC414" i="5"/>
  <c r="KC404" i="5"/>
  <c r="AM649" i="5"/>
  <c r="GI414" i="5"/>
  <c r="GI404" i="5"/>
  <c r="AH647" i="5"/>
  <c r="GD412" i="5"/>
  <c r="BF647" i="5"/>
  <c r="HB412" i="5"/>
  <c r="CH652" i="5"/>
  <c r="DR648" i="5"/>
  <c r="JN413" i="5"/>
  <c r="JN403" i="5"/>
  <c r="CW647" i="5"/>
  <c r="IS412" i="5"/>
  <c r="BB652" i="5"/>
  <c r="BG652" i="5"/>
  <c r="CW652" i="5"/>
  <c r="BO649" i="5"/>
  <c r="HK414" i="5"/>
  <c r="HK404" i="5"/>
  <c r="BC652" i="5"/>
  <c r="CP652" i="5"/>
  <c r="DR652" i="5"/>
  <c r="DJ649" i="5"/>
  <c r="JF414" i="5"/>
  <c r="JF404" i="5"/>
  <c r="FV382" i="5"/>
  <c r="Y631" i="5"/>
  <c r="Y641" i="5" s="1"/>
  <c r="BL647" i="5"/>
  <c r="HH412" i="5"/>
  <c r="IQ382" i="5"/>
  <c r="CU631" i="5"/>
  <c r="CU641" i="5" s="1"/>
  <c r="AE647" i="5"/>
  <c r="GA412" i="5"/>
  <c r="BM648" i="5"/>
  <c r="HI413" i="5"/>
  <c r="HI403" i="5"/>
  <c r="AG648" i="5"/>
  <c r="GC413" i="5"/>
  <c r="GC403" i="5"/>
  <c r="H652" i="5"/>
  <c r="BJ648" i="5"/>
  <c r="HF403" i="5"/>
  <c r="HF413" i="5"/>
  <c r="G647" i="5"/>
  <c r="FG412" i="5"/>
  <c r="GV382" i="5"/>
  <c r="AZ631" i="5"/>
  <c r="AZ641" i="5" s="1"/>
  <c r="KB382" i="5"/>
  <c r="EF631" i="5"/>
  <c r="EF641" i="5" s="1"/>
  <c r="DI652" i="5"/>
  <c r="GJ382" i="5"/>
  <c r="AN631" i="5"/>
  <c r="AN641" i="5" s="1"/>
  <c r="DK649" i="5"/>
  <c r="JG414" i="5"/>
  <c r="JG404" i="5"/>
  <c r="HN382" i="5"/>
  <c r="BR631" i="5"/>
  <c r="BR641" i="5" s="1"/>
  <c r="DC649" i="5"/>
  <c r="IY414" i="5"/>
  <c r="IY404" i="5"/>
  <c r="CW648" i="5"/>
  <c r="IS413" i="5"/>
  <c r="IS403" i="5"/>
  <c r="AZ649" i="5"/>
  <c r="GV414" i="5"/>
  <c r="GV404" i="5"/>
  <c r="BK649" i="5"/>
  <c r="HG414" i="5"/>
  <c r="HG404" i="5"/>
  <c r="Y649" i="5"/>
  <c r="FV414" i="5"/>
  <c r="FV404" i="5"/>
  <c r="CL648" i="5"/>
  <c r="IH413" i="5"/>
  <c r="IH403" i="5"/>
  <c r="BV649" i="5"/>
  <c r="HR414" i="5"/>
  <c r="HR404" i="5"/>
  <c r="DQ649" i="5"/>
  <c r="JM414" i="5"/>
  <c r="JM404" i="5"/>
  <c r="AF648" i="5"/>
  <c r="GB413" i="5"/>
  <c r="GB403" i="5"/>
  <c r="IF382" i="5"/>
  <c r="CJ631" i="5"/>
  <c r="CJ641" i="5" s="1"/>
  <c r="CW649" i="5"/>
  <c r="IS414" i="5"/>
  <c r="IS404" i="5"/>
  <c r="DI648" i="5"/>
  <c r="JE413" i="5"/>
  <c r="JE403" i="5"/>
  <c r="CM652" i="5"/>
  <c r="AP652" i="5"/>
  <c r="BH649" i="5"/>
  <c r="HD414" i="5"/>
  <c r="HD404" i="5"/>
  <c r="CP648" i="5"/>
  <c r="IL403" i="5"/>
  <c r="IL413" i="5"/>
  <c r="CF649" i="5"/>
  <c r="IB414" i="5"/>
  <c r="IB404" i="5"/>
  <c r="BR648" i="5"/>
  <c r="HN403" i="5"/>
  <c r="HN413" i="5"/>
  <c r="BP647" i="5"/>
  <c r="HL412" i="5"/>
  <c r="BT652" i="5"/>
  <c r="GN382" i="5"/>
  <c r="AR631" i="5"/>
  <c r="AR641" i="5" s="1"/>
  <c r="BE648" i="5"/>
  <c r="HA413" i="5"/>
  <c r="HA403" i="5"/>
  <c r="HI382" i="5"/>
  <c r="BM631" i="5"/>
  <c r="BM641" i="5" s="1"/>
  <c r="CK649" i="5"/>
  <c r="IG414" i="5"/>
  <c r="IG404" i="5"/>
  <c r="GA382" i="5"/>
  <c r="AE631" i="5"/>
  <c r="AE641" i="5" s="1"/>
  <c r="AR648" i="5"/>
  <c r="GN413" i="5"/>
  <c r="GN403" i="5"/>
  <c r="DA648" i="5"/>
  <c r="IW413" i="5"/>
  <c r="IW403" i="5"/>
  <c r="K652" i="5"/>
  <c r="DM648" i="5"/>
  <c r="JI413" i="5"/>
  <c r="JI403" i="5"/>
  <c r="GS382" i="5"/>
  <c r="AW631" i="5"/>
  <c r="AW641" i="5" s="1"/>
  <c r="CH647" i="5"/>
  <c r="ID412" i="5"/>
  <c r="CU652" i="5"/>
  <c r="AK649" i="5"/>
  <c r="GG414" i="5"/>
  <c r="GG404" i="5"/>
  <c r="AM652" i="5"/>
  <c r="CB649" i="5"/>
  <c r="HX414" i="5"/>
  <c r="HX404" i="5"/>
  <c r="AJ652" i="5"/>
  <c r="AI647" i="5"/>
  <c r="GE412" i="5"/>
  <c r="BF648" i="5"/>
  <c r="HB413" i="5"/>
  <c r="HB403" i="5"/>
  <c r="AH649" i="5"/>
  <c r="GD404" i="5"/>
  <c r="GD414" i="5"/>
  <c r="DN649" i="5"/>
  <c r="JJ414" i="5"/>
  <c r="JJ404" i="5"/>
  <c r="BV647" i="5"/>
  <c r="HR412" i="5"/>
  <c r="EE652" i="5"/>
  <c r="P647" i="5"/>
  <c r="FP412" i="5"/>
  <c r="BG647" i="5"/>
  <c r="HC412" i="5"/>
  <c r="CQ647" i="5"/>
  <c r="IM412" i="5"/>
  <c r="AS652" i="5"/>
  <c r="IW382" i="5"/>
  <c r="DA631" i="5"/>
  <c r="DA641" i="5" s="1"/>
  <c r="CU649" i="5"/>
  <c r="IQ414" i="5"/>
  <c r="IQ404" i="5"/>
  <c r="CL647" i="5"/>
  <c r="IH412" i="5"/>
  <c r="CR647" i="5"/>
  <c r="IN412" i="5"/>
  <c r="BO652" i="5"/>
  <c r="BK648" i="5"/>
  <c r="HG413" i="5"/>
  <c r="HG403" i="5"/>
  <c r="EE647" i="5"/>
  <c r="KA412" i="5"/>
  <c r="BZ649" i="5"/>
  <c r="HV414" i="5"/>
  <c r="HV404" i="5"/>
  <c r="BN649" i="5"/>
  <c r="HJ414" i="5"/>
  <c r="HJ404" i="5"/>
  <c r="CS652" i="5"/>
  <c r="DK648" i="5"/>
  <c r="JG413" i="5"/>
  <c r="JG403" i="5"/>
  <c r="Y647" i="5"/>
  <c r="FV412" i="5"/>
  <c r="CU648" i="5"/>
  <c r="IQ413" i="5"/>
  <c r="IQ403" i="5"/>
  <c r="AJ648" i="5"/>
  <c r="GF413" i="5"/>
  <c r="GF403" i="5"/>
  <c r="CZ652" i="5"/>
  <c r="CH649" i="5"/>
  <c r="ID414" i="5"/>
  <c r="ID404" i="5"/>
  <c r="S652" i="5"/>
  <c r="CO649" i="5"/>
  <c r="IK414" i="5"/>
  <c r="IK404" i="5"/>
  <c r="DD647" i="5"/>
  <c r="IZ412" i="5"/>
  <c r="AY648" i="5"/>
  <c r="GU403" i="5"/>
  <c r="GU413" i="5"/>
  <c r="H647" i="5"/>
  <c r="FH412" i="5"/>
  <c r="IX382" i="5"/>
  <c r="DB631" i="5"/>
  <c r="DB641" i="5" s="1"/>
  <c r="AJ649" i="5"/>
  <c r="GF414" i="5"/>
  <c r="GF404" i="5"/>
  <c r="FI382" i="5"/>
  <c r="I631" i="5"/>
  <c r="I641" i="5" s="1"/>
  <c r="BX647" i="5"/>
  <c r="HT412" i="5"/>
  <c r="BU652" i="5"/>
  <c r="CB648" i="5"/>
  <c r="HX413" i="5"/>
  <c r="HX403" i="5"/>
  <c r="ID382" i="5"/>
  <c r="CH631" i="5"/>
  <c r="CH641" i="5" s="1"/>
  <c r="AP647" i="5"/>
  <c r="GL412" i="5"/>
  <c r="JR382" i="5"/>
  <c r="DV631" i="5"/>
  <c r="DV641" i="5" s="1"/>
  <c r="DW648" i="5"/>
  <c r="JS413" i="5"/>
  <c r="JS403" i="5"/>
  <c r="EC648" i="5"/>
  <c r="JY413" i="5"/>
  <c r="JY403" i="5"/>
  <c r="CK652" i="5"/>
  <c r="HO382" i="5"/>
  <c r="BS631" i="5"/>
  <c r="BS641" i="5" s="1"/>
  <c r="CY647" i="5"/>
  <c r="IU412" i="5"/>
  <c r="GI382" i="5"/>
  <c r="AM631" i="5"/>
  <c r="AM641" i="5" s="1"/>
  <c r="T647" i="5"/>
  <c r="FS412" i="5"/>
  <c r="AB649" i="5"/>
  <c r="FY404" i="5"/>
  <c r="FY414" i="5"/>
  <c r="BJ647" i="5"/>
  <c r="HF412" i="5"/>
  <c r="GZ382" i="5"/>
  <c r="BD631" i="5"/>
  <c r="BD641" i="5" s="1"/>
  <c r="KB414" i="5"/>
  <c r="KB404" i="5"/>
  <c r="EF649" i="5"/>
  <c r="AV652" i="5"/>
  <c r="HA382" i="5"/>
  <c r="BE631" i="5"/>
  <c r="BE641" i="5" s="1"/>
  <c r="O648" i="5"/>
  <c r="FO403" i="5"/>
  <c r="FO413" i="5"/>
  <c r="JH382" i="5"/>
  <c r="DL631" i="5"/>
  <c r="DL641" i="5" s="1"/>
  <c r="CF648" i="5"/>
  <c r="IB413" i="5"/>
  <c r="IB403" i="5"/>
  <c r="DG649" i="5"/>
  <c r="JC414" i="5"/>
  <c r="JC404" i="5"/>
  <c r="AI648" i="5"/>
  <c r="GE413" i="5"/>
  <c r="GE403" i="5"/>
  <c r="CP649" i="5"/>
  <c r="IL414" i="5"/>
  <c r="IL404" i="5"/>
  <c r="AH648" i="5"/>
  <c r="GD403" i="5"/>
  <c r="GD413" i="5"/>
  <c r="BE652" i="5"/>
  <c r="DC652" i="5"/>
  <c r="BR649" i="5"/>
  <c r="HN414" i="5"/>
  <c r="HN404" i="5"/>
  <c r="DJ648" i="5"/>
  <c r="JF403" i="5"/>
  <c r="JF413" i="5"/>
  <c r="HE382" i="5"/>
  <c r="BI631" i="5"/>
  <c r="BI641" i="5" s="1"/>
  <c r="L649" i="5"/>
  <c r="FL414" i="5"/>
  <c r="FL404" i="5"/>
  <c r="AU648" i="5"/>
  <c r="GQ413" i="5"/>
  <c r="GQ403" i="5"/>
  <c r="BJ649" i="5"/>
  <c r="HF414" i="5"/>
  <c r="HF404" i="5"/>
  <c r="CS648" i="5"/>
  <c r="IO413" i="5"/>
  <c r="IO403" i="5"/>
  <c r="CQ652" i="5"/>
  <c r="HT382" i="5"/>
  <c r="BX631" i="5"/>
  <c r="BX641" i="5" s="1"/>
  <c r="CF652" i="5"/>
  <c r="AW649" i="5"/>
  <c r="GS414" i="5"/>
  <c r="GS404" i="5"/>
  <c r="HJ382" i="5"/>
  <c r="BN631" i="5"/>
  <c r="BN641" i="5" s="1"/>
  <c r="CL649" i="5"/>
  <c r="IH414" i="5"/>
  <c r="IH404" i="5"/>
  <c r="BH652" i="5"/>
  <c r="HK382" i="5"/>
  <c r="BO631" i="5"/>
  <c r="BO641" i="5" s="1"/>
  <c r="CG648" i="5"/>
  <c r="IC413" i="5"/>
  <c r="IC403" i="5"/>
  <c r="FU382" i="5"/>
  <c r="W631" i="5"/>
  <c r="W641" i="5" s="1"/>
  <c r="CT652" i="5"/>
  <c r="AK647" i="5"/>
  <c r="GG412" i="5"/>
  <c r="BU649" i="5"/>
  <c r="HQ414" i="5"/>
  <c r="HQ404" i="5"/>
  <c r="AV649" i="5"/>
  <c r="GR414" i="5"/>
  <c r="GR404" i="5"/>
  <c r="I652" i="5"/>
  <c r="IU382" i="5"/>
  <c r="CY631" i="5"/>
  <c r="CY641" i="5" s="1"/>
  <c r="BM647" i="5"/>
  <c r="HI412" i="5"/>
  <c r="EG652" i="5"/>
  <c r="BQ649" i="5"/>
  <c r="HM414" i="5"/>
  <c r="HM404" i="5"/>
  <c r="W647" i="5"/>
  <c r="FU412" i="5"/>
  <c r="HQ382" i="5"/>
  <c r="BU631" i="5"/>
  <c r="BU641" i="5" s="1"/>
  <c r="IS382" i="5"/>
  <c r="CW631" i="5"/>
  <c r="CW641" i="5" s="1"/>
  <c r="DH648" i="5"/>
  <c r="JD413" i="5"/>
  <c r="JD403" i="5"/>
  <c r="GC382" i="5"/>
  <c r="AG631" i="5"/>
  <c r="AG641" i="5" s="1"/>
  <c r="AQ647" i="5"/>
  <c r="GM412" i="5"/>
  <c r="CN649" i="5"/>
  <c r="IJ414" i="5"/>
  <c r="IJ404" i="5"/>
  <c r="CY652" i="5"/>
  <c r="GW382" i="5"/>
  <c r="BA631" i="5"/>
  <c r="BA641" i="5" s="1"/>
  <c r="HF382" i="5"/>
  <c r="BJ631" i="5"/>
  <c r="BJ641" i="5" s="1"/>
  <c r="BI649" i="5"/>
  <c r="HE414" i="5"/>
  <c r="HE404" i="5"/>
  <c r="JP382" i="5"/>
  <c r="DT631" i="5"/>
  <c r="DT641" i="5" s="1"/>
  <c r="BT649" i="5"/>
  <c r="HP414" i="5"/>
  <c r="HP404" i="5"/>
  <c r="U648" i="5"/>
  <c r="FT413" i="5"/>
  <c r="FT403" i="5"/>
  <c r="W649" i="5"/>
  <c r="FU414" i="5"/>
  <c r="FU404" i="5"/>
  <c r="BW648" i="5"/>
  <c r="HS413" i="5"/>
  <c r="HS403" i="5"/>
  <c r="FO382" i="5"/>
  <c r="O631" i="5"/>
  <c r="O641" i="5" s="1"/>
  <c r="BG648" i="5"/>
  <c r="HC403" i="5"/>
  <c r="HC413" i="5"/>
  <c r="BD648" i="5"/>
  <c r="GZ413" i="5"/>
  <c r="GZ403" i="5"/>
  <c r="AQ649" i="5"/>
  <c r="GM404" i="5"/>
  <c r="GM414" i="5"/>
  <c r="CJ647" i="5"/>
  <c r="IF412" i="5"/>
  <c r="K647" i="5"/>
  <c r="FK412" i="5"/>
  <c r="AH652" i="5"/>
  <c r="GH382" i="5"/>
  <c r="AL631" i="5"/>
  <c r="AL641" i="5" s="1"/>
  <c r="EC649" i="5"/>
  <c r="JY414" i="5"/>
  <c r="JY404" i="5"/>
  <c r="BI647" i="5"/>
  <c r="HE412" i="5"/>
  <c r="GE382" i="5"/>
  <c r="AI631" i="5"/>
  <c r="AI641" i="5" s="1"/>
  <c r="ED652" i="5"/>
  <c r="AB652" i="5"/>
  <c r="CI652" i="5"/>
  <c r="G652" i="5"/>
  <c r="DN647" i="5"/>
  <c r="JJ412" i="5"/>
  <c r="DE652" i="5"/>
  <c r="S647" i="5"/>
  <c r="FR412" i="5"/>
  <c r="AE652" i="5"/>
  <c r="DQ652" i="5"/>
  <c r="BR652" i="5"/>
  <c r="CD648" i="5"/>
  <c r="HZ403" i="5"/>
  <c r="HZ413" i="5"/>
  <c r="DH652" i="5"/>
  <c r="BA648" i="5"/>
  <c r="GW413" i="5"/>
  <c r="GW403" i="5"/>
  <c r="DJ647" i="5"/>
  <c r="JF412" i="5"/>
  <c r="JU403" i="5"/>
  <c r="JU413" i="5"/>
  <c r="DY648" i="5"/>
  <c r="CD647" i="5"/>
  <c r="HZ412" i="5"/>
  <c r="Z647" i="5"/>
  <c r="FW412" i="5"/>
  <c r="HM382" i="5"/>
  <c r="BQ631" i="5"/>
  <c r="BQ641" i="5" s="1"/>
  <c r="AM647" i="5"/>
  <c r="GI412" i="5"/>
  <c r="EB652" i="5"/>
  <c r="CQ649" i="5"/>
  <c r="IM414" i="5"/>
  <c r="IM404" i="5"/>
  <c r="CZ647" i="5"/>
  <c r="IV412" i="5"/>
  <c r="DC648" i="5"/>
  <c r="IY403" i="5"/>
  <c r="IY413" i="5"/>
  <c r="N647" i="5"/>
  <c r="FN412" i="5"/>
  <c r="HZ382" i="5"/>
  <c r="CD631" i="5"/>
  <c r="CD641" i="5" s="1"/>
  <c r="AS649" i="5"/>
  <c r="GO414" i="5"/>
  <c r="GO404" i="5"/>
  <c r="AQ652" i="5"/>
  <c r="AW648" i="5"/>
  <c r="GS413" i="5"/>
  <c r="GS403" i="5"/>
  <c r="DN648" i="5"/>
  <c r="JJ403" i="5"/>
  <c r="JJ413" i="5"/>
  <c r="IK382" i="5"/>
  <c r="CO631" i="5"/>
  <c r="CO641" i="5" s="1"/>
  <c r="JW382" i="5"/>
  <c r="EA631" i="5"/>
  <c r="EA641" i="5" s="1"/>
  <c r="BW652" i="5"/>
  <c r="DZ652" i="5"/>
  <c r="AX648" i="5"/>
  <c r="GT403" i="5"/>
  <c r="GT413" i="5"/>
  <c r="HS382" i="5"/>
  <c r="BW631" i="5"/>
  <c r="BW641" i="5" s="1"/>
  <c r="CC652" i="5"/>
  <c r="BT647" i="5"/>
  <c r="HP412" i="5"/>
  <c r="JU382" i="5"/>
  <c r="DY631" i="5"/>
  <c r="DY641" i="5" s="1"/>
  <c r="S648" i="5"/>
  <c r="FR403" i="5"/>
  <c r="FR413" i="5"/>
  <c r="J649" i="5"/>
  <c r="FJ404" i="5"/>
  <c r="FJ414" i="5"/>
  <c r="BA652" i="5"/>
  <c r="CD652" i="5"/>
  <c r="AB647" i="5"/>
  <c r="FY412" i="5"/>
  <c r="P648" i="5"/>
  <c r="FP413" i="5"/>
  <c r="FP403" i="5"/>
  <c r="DU648" i="5"/>
  <c r="JQ403" i="5"/>
  <c r="JQ413" i="5"/>
  <c r="JE382" i="5"/>
  <c r="DI631" i="5"/>
  <c r="DI641" i="5" s="1"/>
  <c r="HJ383" i="5"/>
  <c r="HJ393" i="5"/>
  <c r="JG384" i="5"/>
  <c r="JG394" i="5"/>
  <c r="GJ384" i="5"/>
  <c r="GJ394" i="5"/>
  <c r="HB386" i="5"/>
  <c r="HB396" i="5"/>
  <c r="HM385" i="5"/>
  <c r="HM395" i="5"/>
  <c r="JO384" i="5"/>
  <c r="JO394" i="5"/>
  <c r="HJ384" i="5"/>
  <c r="HJ394" i="5"/>
  <c r="JQ386" i="5"/>
  <c r="JQ396" i="5"/>
  <c r="GN384" i="5"/>
  <c r="GN394" i="5"/>
  <c r="JO383" i="5"/>
  <c r="JO393" i="5"/>
  <c r="FJ385" i="5"/>
  <c r="FJ395" i="5"/>
  <c r="JR384" i="5"/>
  <c r="JR394" i="5"/>
  <c r="FZ383" i="5"/>
  <c r="FZ393" i="5"/>
  <c r="IJ383" i="5"/>
  <c r="IJ393" i="5"/>
  <c r="II384" i="5"/>
  <c r="II394" i="5"/>
  <c r="HQ385" i="5"/>
  <c r="HQ395" i="5"/>
  <c r="JK385" i="5"/>
  <c r="JK395" i="5"/>
  <c r="FT383" i="5"/>
  <c r="FT393" i="5"/>
  <c r="JL383" i="5"/>
  <c r="JL393" i="5"/>
  <c r="HD384" i="5"/>
  <c r="HD394" i="5"/>
  <c r="FS383" i="5"/>
  <c r="FS393" i="5"/>
  <c r="JH386" i="5"/>
  <c r="JH396" i="5"/>
  <c r="JT383" i="5"/>
  <c r="JT393" i="5"/>
  <c r="HW384" i="5"/>
  <c r="HW394" i="5"/>
  <c r="HH386" i="5"/>
  <c r="HH396" i="5"/>
  <c r="IN385" i="5"/>
  <c r="IN395" i="5"/>
  <c r="JX386" i="5"/>
  <c r="JX396" i="5"/>
  <c r="JE386" i="5"/>
  <c r="JE396" i="5"/>
  <c r="JR385" i="5"/>
  <c r="JR395" i="5"/>
  <c r="JZ385" i="5"/>
  <c r="JZ395" i="5"/>
  <c r="JG383" i="5"/>
  <c r="JG393" i="5"/>
  <c r="GV385" i="5"/>
  <c r="GV395" i="5"/>
  <c r="FM385" i="5"/>
  <c r="FM395" i="5"/>
  <c r="GX386" i="5"/>
  <c r="GX396" i="5"/>
  <c r="GB386" i="5"/>
  <c r="GB396" i="5"/>
  <c r="GV384" i="5"/>
  <c r="GV394" i="5"/>
  <c r="GP385" i="5"/>
  <c r="GP395" i="5"/>
  <c r="GJ385" i="5"/>
  <c r="GJ395" i="5"/>
  <c r="GB383" i="5"/>
  <c r="GB393" i="5"/>
  <c r="GK386" i="5"/>
  <c r="GK396" i="5"/>
  <c r="GE383" i="5"/>
  <c r="GE393" i="5"/>
  <c r="GA386" i="5"/>
  <c r="GA396" i="5"/>
  <c r="GV383" i="5"/>
  <c r="GV393" i="5"/>
  <c r="IU386" i="5"/>
  <c r="IU396" i="5"/>
  <c r="KC385" i="5"/>
  <c r="KC395" i="5"/>
  <c r="IU385" i="5"/>
  <c r="IU395" i="5"/>
  <c r="II386" i="5"/>
  <c r="II396" i="5"/>
  <c r="HY385" i="5"/>
  <c r="HY395" i="5"/>
  <c r="IK384" i="5"/>
  <c r="IK394" i="5"/>
  <c r="GX385" i="5"/>
  <c r="GX395" i="5"/>
  <c r="IA383" i="5"/>
  <c r="IA393" i="5"/>
  <c r="FT384" i="5"/>
  <c r="FT394" i="5"/>
  <c r="GO384" i="5"/>
  <c r="GO394" i="5"/>
  <c r="JS384" i="5"/>
  <c r="JS394" i="5"/>
  <c r="HQ384" i="5"/>
  <c r="HQ394" i="5"/>
  <c r="KD384" i="5"/>
  <c r="KD394" i="5"/>
  <c r="IT383" i="5"/>
  <c r="IT393" i="5"/>
  <c r="JN386" i="5"/>
  <c r="JN396" i="5"/>
  <c r="HD385" i="5"/>
  <c r="HD395" i="5"/>
  <c r="GX384" i="5"/>
  <c r="GX394" i="5"/>
  <c r="JP386" i="5"/>
  <c r="JP396" i="5"/>
  <c r="IP385" i="5"/>
  <c r="IP395" i="5"/>
  <c r="JH385" i="5"/>
  <c r="JH395" i="5"/>
  <c r="KA386" i="5"/>
  <c r="KA396" i="5"/>
  <c r="GS383" i="5"/>
  <c r="GS393" i="5"/>
  <c r="IP384" i="5"/>
  <c r="IP394" i="5"/>
  <c r="FK386" i="5"/>
  <c r="FK396" i="5"/>
  <c r="HM383" i="5"/>
  <c r="HM393" i="5"/>
  <c r="IL384" i="5"/>
  <c r="IL394" i="5"/>
  <c r="FQ385" i="5"/>
  <c r="FQ395" i="5"/>
  <c r="JH384" i="5"/>
  <c r="JH394" i="5"/>
  <c r="KB383" i="5"/>
  <c r="KB393" i="5"/>
  <c r="IZ383" i="5"/>
  <c r="IZ393" i="5"/>
  <c r="GM385" i="5"/>
  <c r="GM395" i="5"/>
  <c r="IR386" i="5"/>
  <c r="IR396" i="5"/>
  <c r="GC386" i="5"/>
  <c r="GC396" i="5"/>
  <c r="JQ384" i="5"/>
  <c r="JQ394" i="5"/>
  <c r="GJ383" i="5"/>
  <c r="GJ393" i="5"/>
  <c r="JM385" i="5"/>
  <c r="JM395" i="5"/>
  <c r="FV385" i="5"/>
  <c r="FV395" i="5"/>
  <c r="JZ384" i="5"/>
  <c r="JZ394" i="5"/>
  <c r="FX386" i="5"/>
  <c r="FX396" i="5"/>
  <c r="HG384" i="5"/>
  <c r="HG394" i="5"/>
  <c r="GR384" i="5"/>
  <c r="GR394" i="5"/>
  <c r="JZ386" i="5"/>
  <c r="JZ396" i="5"/>
  <c r="GY384" i="5"/>
  <c r="GY394" i="5"/>
  <c r="HU386" i="5"/>
  <c r="HU396" i="5"/>
  <c r="IE384" i="5"/>
  <c r="IE394" i="5"/>
  <c r="JK383" i="5"/>
  <c r="JK393" i="5"/>
  <c r="IW383" i="5"/>
  <c r="IW393" i="5"/>
  <c r="JU386" i="5"/>
  <c r="JU396" i="5"/>
  <c r="GH384" i="5"/>
  <c r="GH394" i="5"/>
  <c r="JW386" i="5"/>
  <c r="JW396" i="5"/>
  <c r="IG385" i="5"/>
  <c r="IG395" i="5"/>
  <c r="GL386" i="5"/>
  <c r="GL396" i="5"/>
  <c r="IC384" i="5"/>
  <c r="IC394" i="5"/>
  <c r="GB384" i="5"/>
  <c r="GB394" i="5"/>
  <c r="IT384" i="5"/>
  <c r="IT394" i="5"/>
  <c r="IX383" i="5"/>
  <c r="IX393" i="5"/>
  <c r="HN384" i="5"/>
  <c r="HN394" i="5"/>
  <c r="IA385" i="5"/>
  <c r="IA395" i="5"/>
  <c r="FI384" i="5"/>
  <c r="FI394" i="5"/>
  <c r="FN383" i="5"/>
  <c r="FN393" i="5"/>
  <c r="HX384" i="5"/>
  <c r="HX394" i="5"/>
  <c r="JE384" i="5"/>
  <c r="JE394" i="5"/>
  <c r="JK386" i="5"/>
  <c r="JK396" i="5"/>
  <c r="GE386" i="5"/>
  <c r="GE396" i="5"/>
  <c r="GZ383" i="5"/>
  <c r="GZ393" i="5"/>
  <c r="GN383" i="5"/>
  <c r="GN393" i="5"/>
  <c r="IR383" i="5"/>
  <c r="IR393" i="5"/>
  <c r="HO385" i="5"/>
  <c r="HO395" i="5"/>
  <c r="GR385" i="5"/>
  <c r="GR395" i="5"/>
  <c r="FJ384" i="5"/>
  <c r="FJ394" i="5"/>
  <c r="JK384" i="5"/>
  <c r="JK394" i="5"/>
  <c r="HR385" i="5"/>
  <c r="HR395" i="5"/>
  <c r="KC384" i="5"/>
  <c r="KC394" i="5"/>
  <c r="JP383" i="5"/>
  <c r="JP393" i="5"/>
  <c r="IT386" i="5"/>
  <c r="IT396" i="5"/>
  <c r="GT383" i="5"/>
  <c r="GT393" i="5"/>
  <c r="FI386" i="5"/>
  <c r="FI396" i="5"/>
  <c r="HV384" i="5"/>
  <c r="HV394" i="5"/>
  <c r="IE385" i="5"/>
  <c r="IE395" i="5"/>
  <c r="GK384" i="5"/>
  <c r="GK394" i="5"/>
  <c r="JA386" i="5"/>
  <c r="JA396" i="5"/>
  <c r="HH385" i="5"/>
  <c r="HH395" i="5"/>
  <c r="IG384" i="5"/>
  <c r="IG394" i="5"/>
  <c r="GS384" i="5"/>
  <c r="GS394" i="5"/>
  <c r="HK384" i="5"/>
  <c r="HK394" i="5"/>
  <c r="JS386" i="5"/>
  <c r="JS396" i="5"/>
  <c r="FL384" i="5"/>
  <c r="FL394" i="5"/>
  <c r="IJ384" i="5"/>
  <c r="IJ394" i="5"/>
  <c r="IK383" i="5"/>
  <c r="IK393" i="5"/>
  <c r="JM384" i="5"/>
  <c r="JM394" i="5"/>
  <c r="JP384" i="5"/>
  <c r="JP394" i="5"/>
  <c r="IV385" i="5"/>
  <c r="IV395" i="5"/>
  <c r="FG386" i="5"/>
  <c r="FG396" i="5"/>
  <c r="FZ386" i="5"/>
  <c r="FZ396" i="5"/>
  <c r="JW385" i="5"/>
  <c r="JW395" i="5"/>
  <c r="GZ384" i="5"/>
  <c r="GZ394" i="5"/>
  <c r="HE383" i="5"/>
  <c r="HE393" i="5"/>
  <c r="IN386" i="5"/>
  <c r="IN396" i="5"/>
  <c r="FL385" i="5"/>
  <c r="FL395" i="5"/>
  <c r="FW383" i="5"/>
  <c r="FW393" i="5"/>
  <c r="IA384" i="5"/>
  <c r="IA394" i="5"/>
  <c r="GU384" i="5"/>
  <c r="GU394" i="5"/>
  <c r="IE386" i="5"/>
  <c r="IE396" i="5"/>
  <c r="JL385" i="5"/>
  <c r="JL395" i="5"/>
  <c r="JU383" i="5"/>
  <c r="JU393" i="5"/>
  <c r="IW384" i="5"/>
  <c r="IW394" i="5"/>
  <c r="FU385" i="5"/>
  <c r="FU395" i="5"/>
  <c r="FS386" i="5"/>
  <c r="FS396" i="5"/>
  <c r="IF383" i="5"/>
  <c r="IF393" i="5"/>
  <c r="FW385" i="5"/>
  <c r="FW395" i="5"/>
  <c r="JB383" i="5"/>
  <c r="JB393" i="5"/>
  <c r="FW386" i="5"/>
  <c r="FW396" i="5"/>
  <c r="FG385" i="5"/>
  <c r="FG395" i="5"/>
  <c r="GU383" i="5"/>
  <c r="GU393" i="5"/>
  <c r="HV385" i="5"/>
  <c r="HV395" i="5"/>
  <c r="JN384" i="5"/>
  <c r="JN394" i="5"/>
  <c r="IO384" i="5"/>
  <c r="IO394" i="5"/>
  <c r="HU384" i="5"/>
  <c r="HU394" i="5"/>
  <c r="JR383" i="5"/>
  <c r="JR393" i="5"/>
  <c r="HO383" i="5"/>
  <c r="HO393" i="5"/>
  <c r="HT386" i="5"/>
  <c r="HT396" i="5"/>
  <c r="KD385" i="5"/>
  <c r="KD395" i="5"/>
  <c r="IP386" i="5"/>
  <c r="IP396" i="5"/>
  <c r="JR386" i="5"/>
  <c r="JR396" i="5"/>
  <c r="JX384" i="5"/>
  <c r="JX394" i="5"/>
  <c r="GZ386" i="5"/>
  <c r="GZ396" i="5"/>
  <c r="HI383" i="5"/>
  <c r="HI393" i="5"/>
  <c r="FT386" i="5"/>
  <c r="FT396" i="5"/>
  <c r="FH386" i="5"/>
  <c r="FH396" i="5"/>
  <c r="FO386" i="5"/>
  <c r="FO396" i="5"/>
  <c r="GI385" i="5"/>
  <c r="GI395" i="5"/>
  <c r="GH385" i="5"/>
  <c r="GH395" i="5"/>
  <c r="FL383" i="5"/>
  <c r="FL393" i="5"/>
  <c r="FQ386" i="5"/>
  <c r="FQ396" i="5"/>
  <c r="JL386" i="5"/>
  <c r="JL396" i="5"/>
  <c r="HR383" i="5"/>
  <c r="HR393" i="5"/>
  <c r="HA386" i="5"/>
  <c r="HA396" i="5"/>
  <c r="IF386" i="5"/>
  <c r="IF396" i="5"/>
  <c r="JC383" i="5"/>
  <c r="JC393" i="5"/>
  <c r="FP383" i="5"/>
  <c r="FP393" i="5"/>
  <c r="JA384" i="5"/>
  <c r="JA394" i="5"/>
  <c r="FI385" i="5"/>
  <c r="FI395" i="5"/>
  <c r="HL385" i="5"/>
  <c r="HL395" i="5"/>
  <c r="FX384" i="5"/>
  <c r="FX394" i="5"/>
  <c r="GU386" i="5"/>
  <c r="GU396" i="5"/>
  <c r="JB385" i="5"/>
  <c r="JB395" i="5"/>
  <c r="GK385" i="5"/>
  <c r="GK395" i="5"/>
  <c r="JH383" i="5"/>
  <c r="JH393" i="5"/>
  <c r="GG385" i="5"/>
  <c r="GG395" i="5"/>
  <c r="HL386" i="5"/>
  <c r="HL396" i="5"/>
  <c r="GQ384" i="5"/>
  <c r="GQ394" i="5"/>
  <c r="JW384" i="5"/>
  <c r="JW394" i="5"/>
  <c r="HB383" i="5"/>
  <c r="HB393" i="5"/>
  <c r="JU384" i="5"/>
  <c r="JU394" i="5"/>
  <c r="HF383" i="5"/>
  <c r="HF393" i="5"/>
  <c r="HU385" i="5"/>
  <c r="HU395" i="5"/>
  <c r="JA385" i="5"/>
  <c r="JA395" i="5"/>
  <c r="IH383" i="5"/>
  <c r="IH393" i="5"/>
  <c r="JI386" i="5"/>
  <c r="JI396" i="5"/>
  <c r="JX385" i="5"/>
  <c r="JX395" i="5"/>
  <c r="KA385" i="5"/>
  <c r="KA395" i="5"/>
  <c r="JO386" i="5"/>
  <c r="JO396" i="5"/>
  <c r="GQ383" i="5"/>
  <c r="GQ393" i="5"/>
  <c r="IF385" i="5"/>
  <c r="IF395" i="5"/>
  <c r="IK385" i="5"/>
  <c r="IK395" i="5"/>
  <c r="JV386" i="5"/>
  <c r="JV396" i="5"/>
  <c r="II385" i="5"/>
  <c r="II395" i="5"/>
  <c r="FN386" i="5"/>
  <c r="FN396" i="5"/>
  <c r="KC386" i="5"/>
  <c r="KC396" i="5"/>
  <c r="FO384" i="5"/>
  <c r="FO394" i="5"/>
  <c r="KD386" i="5"/>
  <c r="KD396" i="5"/>
  <c r="FR386" i="5"/>
  <c r="FR396" i="5"/>
  <c r="FO383" i="5"/>
  <c r="FO393" i="5"/>
  <c r="GH383" i="5"/>
  <c r="GH393" i="5"/>
  <c r="HW386" i="5"/>
  <c r="HW396" i="5"/>
  <c r="JY384" i="5"/>
  <c r="JY394" i="5"/>
  <c r="GN386" i="5"/>
  <c r="GN396" i="5"/>
  <c r="IY384" i="5"/>
  <c r="IY394" i="5"/>
  <c r="IZ385" i="5"/>
  <c r="IZ395" i="5"/>
  <c r="JC384" i="5"/>
  <c r="JC394" i="5"/>
  <c r="IB384" i="5"/>
  <c r="IB394" i="5"/>
  <c r="FH385" i="5"/>
  <c r="FH395" i="5"/>
  <c r="HX383" i="5"/>
  <c r="HX393" i="5"/>
  <c r="HL383" i="5"/>
  <c r="HL393" i="5"/>
  <c r="FV383" i="5"/>
  <c r="FV393" i="5"/>
  <c r="HJ385" i="5"/>
  <c r="HJ395" i="5"/>
  <c r="JD384" i="5"/>
  <c r="JD394" i="5"/>
  <c r="JJ383" i="5"/>
  <c r="JJ393" i="5"/>
  <c r="FX385" i="5"/>
  <c r="FX395" i="5"/>
  <c r="GC383" i="5"/>
  <c r="GC393" i="5"/>
  <c r="FM386" i="5"/>
  <c r="FM396" i="5"/>
  <c r="KB385" i="5"/>
  <c r="KB395" i="5"/>
  <c r="JI383" i="5"/>
  <c r="JI393" i="5"/>
  <c r="JP385" i="5"/>
  <c r="JP395" i="5"/>
  <c r="KD383" i="5"/>
  <c r="KD393" i="5"/>
  <c r="IC386" i="5"/>
  <c r="IC396" i="5"/>
  <c r="IZ386" i="5"/>
  <c r="IZ396" i="5"/>
  <c r="GL385" i="5"/>
  <c r="GL395" i="5"/>
  <c r="FN385" i="5"/>
  <c r="FN395" i="5"/>
  <c r="GW386" i="5"/>
  <c r="GW396" i="5"/>
  <c r="FY385" i="5"/>
  <c r="FY395" i="5"/>
  <c r="HT385" i="5"/>
  <c r="HT395" i="5"/>
  <c r="HO384" i="5"/>
  <c r="HO394" i="5"/>
  <c r="GA385" i="5"/>
  <c r="GA395" i="5"/>
  <c r="HY384" i="5"/>
  <c r="HY394" i="5"/>
  <c r="GF384" i="5"/>
  <c r="GF394" i="5"/>
  <c r="HY386" i="5"/>
  <c r="HY396" i="5"/>
  <c r="HW385" i="5"/>
  <c r="HW395" i="5"/>
  <c r="HW383" i="5"/>
  <c r="HW393" i="5"/>
  <c r="FQ383" i="5"/>
  <c r="FQ393" i="5"/>
  <c r="JT385" i="5"/>
  <c r="JT395" i="5"/>
  <c r="IM385" i="5"/>
  <c r="IM395" i="5"/>
  <c r="JL384" i="5"/>
  <c r="JL394" i="5"/>
  <c r="FM383" i="5"/>
  <c r="FM393" i="5"/>
  <c r="JS383" i="5"/>
  <c r="JS393" i="5"/>
  <c r="HG383" i="5"/>
  <c r="HG393" i="5"/>
  <c r="HT383" i="5"/>
  <c r="HT393" i="5"/>
  <c r="IX386" i="5"/>
  <c r="IX396" i="5"/>
  <c r="IQ384" i="5"/>
  <c r="IQ394" i="5"/>
  <c r="GP386" i="5"/>
  <c r="GP396" i="5"/>
  <c r="HS384" i="5"/>
  <c r="HS394" i="5"/>
  <c r="ID385" i="5"/>
  <c r="ID395" i="5"/>
  <c r="HI386" i="5"/>
  <c r="HI396" i="5"/>
  <c r="JV384" i="5"/>
  <c r="JV394" i="5"/>
  <c r="GP383" i="5"/>
  <c r="GP393" i="5"/>
  <c r="FS385" i="5"/>
  <c r="FS395" i="5"/>
  <c r="GC384" i="5"/>
  <c r="GC394" i="5"/>
  <c r="JV385" i="5"/>
  <c r="JV395" i="5"/>
  <c r="IC383" i="5"/>
  <c r="IC393" i="5"/>
  <c r="HH383" i="5"/>
  <c r="HH393" i="5"/>
  <c r="JD386" i="5"/>
  <c r="JD396" i="5"/>
  <c r="FQ384" i="5"/>
  <c r="FQ394" i="5"/>
  <c r="HS386" i="5"/>
  <c r="HS396" i="5"/>
  <c r="GT386" i="5"/>
  <c r="GT396" i="5"/>
  <c r="HC386" i="5"/>
  <c r="HC396" i="5"/>
  <c r="HU383" i="5"/>
  <c r="HU393" i="5"/>
  <c r="IX384" i="5"/>
  <c r="IX394" i="5"/>
  <c r="IX385" i="5"/>
  <c r="IX395" i="5"/>
  <c r="FP386" i="5"/>
  <c r="FP396" i="5"/>
  <c r="GT384" i="5"/>
  <c r="GT394" i="5"/>
  <c r="GO385" i="5"/>
  <c r="GO395" i="5"/>
  <c r="FJ383" i="5"/>
  <c r="FJ393" i="5"/>
  <c r="FM384" i="5"/>
  <c r="FM394" i="5"/>
  <c r="GP384" i="5"/>
  <c r="GP394" i="5"/>
  <c r="FK385" i="5"/>
  <c r="FK395" i="5"/>
  <c r="GJ386" i="5"/>
  <c r="GJ396" i="5"/>
  <c r="HE385" i="5"/>
  <c r="HE395" i="5"/>
  <c r="GG383" i="5"/>
  <c r="GG393" i="5"/>
  <c r="HA384" i="5"/>
  <c r="HA394" i="5"/>
  <c r="HK385" i="5"/>
  <c r="HK395" i="5"/>
  <c r="JB386" i="5"/>
  <c r="JB396" i="5"/>
  <c r="JT386" i="5"/>
  <c r="JT396" i="5"/>
  <c r="HM384" i="5"/>
  <c r="HM394" i="5"/>
  <c r="JT384" i="5"/>
  <c r="JT394" i="5"/>
  <c r="GY385" i="5"/>
  <c r="GY395" i="5"/>
  <c r="HO386" i="5"/>
  <c r="HO396" i="5"/>
  <c r="IR384" i="5"/>
  <c r="IR394" i="5"/>
  <c r="IN383" i="5"/>
  <c r="IN393" i="5"/>
  <c r="JB384" i="5"/>
  <c r="JB394" i="5"/>
  <c r="JO385" i="5"/>
  <c r="JO395" i="5"/>
  <c r="IA386" i="5"/>
  <c r="IA396" i="5"/>
  <c r="FU383" i="5"/>
  <c r="FU393" i="5"/>
  <c r="JI384" i="5"/>
  <c r="JI394" i="5"/>
  <c r="FZ384" i="5"/>
  <c r="FZ394" i="5"/>
  <c r="IO386" i="5"/>
  <c r="IO396" i="5"/>
  <c r="IT385" i="5"/>
  <c r="IT395" i="5"/>
  <c r="GW384" i="5"/>
  <c r="GW394" i="5"/>
  <c r="IR385" i="5"/>
  <c r="IR395" i="5"/>
  <c r="GH386" i="5"/>
  <c r="GH396" i="5"/>
  <c r="HP385" i="5"/>
  <c r="HP395" i="5"/>
  <c r="JY383" i="5"/>
  <c r="JY393" i="5"/>
  <c r="JW383" i="5"/>
  <c r="JW393" i="5"/>
  <c r="FX383" i="5"/>
  <c r="FX393" i="5"/>
  <c r="GQ386" i="5"/>
  <c r="GQ396" i="5"/>
  <c r="FZ385" i="5"/>
  <c r="FZ395" i="5"/>
  <c r="GK383" i="5"/>
  <c r="GK393" i="5"/>
  <c r="KB384" i="5"/>
  <c r="KB394" i="5"/>
  <c r="JC385" i="5"/>
  <c r="JC395" i="5"/>
  <c r="IJ385" i="5"/>
  <c r="IJ395" i="5"/>
  <c r="JF383" i="5"/>
  <c r="JF393" i="5"/>
  <c r="IW386" i="5"/>
  <c r="IW396" i="5"/>
  <c r="IV386" i="5"/>
  <c r="IV396" i="5"/>
  <c r="GY386" i="5"/>
  <c r="GY396" i="5"/>
  <c r="JQ383" i="5"/>
  <c r="JQ393" i="5"/>
  <c r="HV383" i="5"/>
  <c r="HV393" i="5"/>
  <c r="HZ386" i="5"/>
  <c r="HZ396" i="5"/>
  <c r="GI386" i="5"/>
  <c r="GI396" i="5"/>
  <c r="GD384" i="5"/>
  <c r="GD394" i="5"/>
  <c r="HB384" i="5"/>
  <c r="HB394" i="5"/>
  <c r="ID383" i="5"/>
  <c r="ID393" i="5"/>
  <c r="JN385" i="5"/>
  <c r="JN395" i="5"/>
  <c r="IS384" i="5"/>
  <c r="IS394" i="5"/>
  <c r="GX383" i="5"/>
  <c r="GX393" i="5"/>
  <c r="HC383" i="5"/>
  <c r="HC393" i="5"/>
  <c r="IS383" i="5"/>
  <c r="IS393" i="5"/>
  <c r="HK386" i="5"/>
  <c r="HK396" i="5"/>
  <c r="GY383" i="5"/>
  <c r="GY393" i="5"/>
  <c r="IL383" i="5"/>
  <c r="IL393" i="5"/>
  <c r="JN383" i="5"/>
  <c r="JN393" i="5"/>
  <c r="JF386" i="5"/>
  <c r="JF396" i="5"/>
  <c r="HH384" i="5"/>
  <c r="HH394" i="5"/>
  <c r="GA384" i="5"/>
  <c r="GA394" i="5"/>
  <c r="HI385" i="5"/>
  <c r="HI395" i="5"/>
  <c r="GC385" i="5"/>
  <c r="GC395" i="5"/>
  <c r="FH383" i="5"/>
  <c r="FH393" i="5"/>
  <c r="HF385" i="5"/>
  <c r="HF395" i="5"/>
  <c r="FG384" i="5"/>
  <c r="FG394" i="5"/>
  <c r="JE383" i="5"/>
  <c r="JE393" i="5"/>
  <c r="JG386" i="5"/>
  <c r="JG396" i="5"/>
  <c r="IY386" i="5"/>
  <c r="IY396" i="5"/>
  <c r="IS385" i="5"/>
  <c r="IS395" i="5"/>
  <c r="GV386" i="5"/>
  <c r="GV396" i="5"/>
  <c r="HG386" i="5"/>
  <c r="HG396" i="5"/>
  <c r="FV386" i="5"/>
  <c r="FV396" i="5"/>
  <c r="IH385" i="5"/>
  <c r="IH395" i="5"/>
  <c r="HR386" i="5"/>
  <c r="HR396" i="5"/>
  <c r="JM386" i="5"/>
  <c r="JM396" i="5"/>
  <c r="GB385" i="5"/>
  <c r="GB395" i="5"/>
  <c r="IS386" i="5"/>
  <c r="IS396" i="5"/>
  <c r="JE385" i="5"/>
  <c r="JE395" i="5"/>
  <c r="II383" i="5"/>
  <c r="II393" i="5"/>
  <c r="GL383" i="5"/>
  <c r="GL393" i="5"/>
  <c r="HD386" i="5"/>
  <c r="HD396" i="5"/>
  <c r="IL385" i="5"/>
  <c r="IL395" i="5"/>
  <c r="IB386" i="5"/>
  <c r="IB396" i="5"/>
  <c r="HN385" i="5"/>
  <c r="HN395" i="5"/>
  <c r="HL384" i="5"/>
  <c r="HL394" i="5"/>
  <c r="HP383" i="5"/>
  <c r="HP393" i="5"/>
  <c r="HA385" i="5"/>
  <c r="HA395" i="5"/>
  <c r="IG386" i="5"/>
  <c r="IG396" i="5"/>
  <c r="GN385" i="5"/>
  <c r="GN395" i="5"/>
  <c r="IW385" i="5"/>
  <c r="IW395" i="5"/>
  <c r="FK383" i="5"/>
  <c r="FK393" i="5"/>
  <c r="JI385" i="5"/>
  <c r="JI395" i="5"/>
  <c r="ID384" i="5"/>
  <c r="ID394" i="5"/>
  <c r="IQ383" i="5"/>
  <c r="IQ393" i="5"/>
  <c r="GG386" i="5"/>
  <c r="GG396" i="5"/>
  <c r="GI383" i="5"/>
  <c r="GI393" i="5"/>
  <c r="HX386" i="5"/>
  <c r="HX396" i="5"/>
  <c r="GF383" i="5"/>
  <c r="GF393" i="5"/>
  <c r="GE384" i="5"/>
  <c r="GE394" i="5"/>
  <c r="HB385" i="5"/>
  <c r="HB395" i="5"/>
  <c r="GD386" i="5"/>
  <c r="GD396" i="5"/>
  <c r="JJ386" i="5"/>
  <c r="JJ396" i="5"/>
  <c r="HR384" i="5"/>
  <c r="HR394" i="5"/>
  <c r="KA383" i="5"/>
  <c r="KA393" i="5"/>
  <c r="FP384" i="5"/>
  <c r="FP394" i="5"/>
  <c r="HC384" i="5"/>
  <c r="HC394" i="5"/>
  <c r="IM384" i="5"/>
  <c r="IM394" i="5"/>
  <c r="GO383" i="5"/>
  <c r="GO393" i="5"/>
  <c r="IQ386" i="5"/>
  <c r="IQ396" i="5"/>
  <c r="IH384" i="5"/>
  <c r="IH394" i="5"/>
  <c r="IN384" i="5"/>
  <c r="IN394" i="5"/>
  <c r="HK383" i="5"/>
  <c r="HK393" i="5"/>
  <c r="HG385" i="5"/>
  <c r="HG395" i="5"/>
  <c r="KA384" i="5"/>
  <c r="KA394" i="5"/>
  <c r="HV386" i="5"/>
  <c r="HV396" i="5"/>
  <c r="HJ386" i="5"/>
  <c r="HJ396" i="5"/>
  <c r="IO383" i="5"/>
  <c r="IO393" i="5"/>
  <c r="JG385" i="5"/>
  <c r="JG395" i="5"/>
  <c r="FV384" i="5"/>
  <c r="FV394" i="5"/>
  <c r="IQ385" i="5"/>
  <c r="IQ395" i="5"/>
  <c r="GF385" i="5"/>
  <c r="GF395" i="5"/>
  <c r="IV383" i="5"/>
  <c r="IV393" i="5"/>
  <c r="ID386" i="5"/>
  <c r="ID396" i="5"/>
  <c r="FR383" i="5"/>
  <c r="FR393" i="5"/>
  <c r="IK386" i="5"/>
  <c r="IK396" i="5"/>
  <c r="IZ384" i="5"/>
  <c r="IZ394" i="5"/>
  <c r="GU385" i="5"/>
  <c r="GU395" i="5"/>
  <c r="FH384" i="5"/>
  <c r="FH394" i="5"/>
  <c r="GF386" i="5"/>
  <c r="GF396" i="5"/>
  <c r="HT384" i="5"/>
  <c r="HT394" i="5"/>
  <c r="HQ383" i="5"/>
  <c r="HQ393" i="5"/>
  <c r="HX385" i="5"/>
  <c r="HX395" i="5"/>
  <c r="GL384" i="5"/>
  <c r="GL394" i="5"/>
  <c r="JS385" i="5"/>
  <c r="JS395" i="5"/>
  <c r="JY385" i="5"/>
  <c r="JY395" i="5"/>
  <c r="IG383" i="5"/>
  <c r="IG393" i="5"/>
  <c r="IU384" i="5"/>
  <c r="IU394" i="5"/>
  <c r="FS384" i="5"/>
  <c r="FS394" i="5"/>
  <c r="FY386" i="5"/>
  <c r="FY396" i="5"/>
  <c r="HF384" i="5"/>
  <c r="HF394" i="5"/>
  <c r="KB386" i="5"/>
  <c r="KB396" i="5"/>
  <c r="GR383" i="5"/>
  <c r="GR393" i="5"/>
  <c r="FO385" i="5"/>
  <c r="FO395" i="5"/>
  <c r="IB385" i="5"/>
  <c r="IB395" i="5"/>
  <c r="JC386" i="5"/>
  <c r="JC396" i="5"/>
  <c r="GE385" i="5"/>
  <c r="GE395" i="5"/>
  <c r="IL386" i="5"/>
  <c r="IL396" i="5"/>
  <c r="GD385" i="5"/>
  <c r="GD395" i="5"/>
  <c r="HA383" i="5"/>
  <c r="HA393" i="5"/>
  <c r="IY383" i="5"/>
  <c r="IY393" i="5"/>
  <c r="HN386" i="5"/>
  <c r="HN396" i="5"/>
  <c r="JF385" i="5"/>
  <c r="JF395" i="5"/>
  <c r="FL386" i="5"/>
  <c r="FL396" i="5"/>
  <c r="GQ385" i="5"/>
  <c r="GQ395" i="5"/>
  <c r="HF386" i="5"/>
  <c r="HF396" i="5"/>
  <c r="IO385" i="5"/>
  <c r="IO395" i="5"/>
  <c r="IM383" i="5"/>
  <c r="IM393" i="5"/>
  <c r="IB383" i="5"/>
  <c r="IB393" i="5"/>
  <c r="GS386" i="5"/>
  <c r="GS396" i="5"/>
  <c r="IH386" i="5"/>
  <c r="IH396" i="5"/>
  <c r="HD383" i="5"/>
  <c r="HD393" i="5"/>
  <c r="IC385" i="5"/>
  <c r="IC395" i="5"/>
  <c r="IP383" i="5"/>
  <c r="IP393" i="5"/>
  <c r="GG384" i="5"/>
  <c r="GG394" i="5"/>
  <c r="HQ386" i="5"/>
  <c r="HQ396" i="5"/>
  <c r="GR386" i="5"/>
  <c r="GR396" i="5"/>
  <c r="FI383" i="5"/>
  <c r="FI393" i="5"/>
  <c r="HI384" i="5"/>
  <c r="HI394" i="5"/>
  <c r="KC383" i="5"/>
  <c r="KC393" i="5"/>
  <c r="HM386" i="5"/>
  <c r="HM396" i="5"/>
  <c r="FU384" i="5"/>
  <c r="FU394" i="5"/>
  <c r="JD385" i="5"/>
  <c r="JD395" i="5"/>
  <c r="GM384" i="5"/>
  <c r="GM394" i="5"/>
  <c r="IJ386" i="5"/>
  <c r="IJ396" i="5"/>
  <c r="IU383" i="5"/>
  <c r="IU393" i="5"/>
  <c r="HE386" i="5"/>
  <c r="HE396" i="5"/>
  <c r="HP386" i="5"/>
  <c r="HP396" i="5"/>
  <c r="FT385" i="5"/>
  <c r="FT395" i="5"/>
  <c r="FU386" i="5"/>
  <c r="FU396" i="5"/>
  <c r="HS385" i="5"/>
  <c r="HS395" i="5"/>
  <c r="HC385" i="5"/>
  <c r="HC395" i="5"/>
  <c r="GZ385" i="5"/>
  <c r="GZ395" i="5"/>
  <c r="GM386" i="5"/>
  <c r="GM396" i="5"/>
  <c r="IF384" i="5"/>
  <c r="IF394" i="5"/>
  <c r="FK384" i="5"/>
  <c r="FK394" i="5"/>
  <c r="GD383" i="5"/>
  <c r="GD393" i="5"/>
  <c r="JY386" i="5"/>
  <c r="JY396" i="5"/>
  <c r="HE384" i="5"/>
  <c r="HE394" i="5"/>
  <c r="JZ383" i="5"/>
  <c r="JZ393" i="5"/>
  <c r="FY383" i="5"/>
  <c r="FY393" i="5"/>
  <c r="IE383" i="5"/>
  <c r="IE393" i="5"/>
  <c r="FG383" i="5"/>
  <c r="FG393" i="5"/>
  <c r="JJ384" i="5"/>
  <c r="JJ394" i="5"/>
  <c r="JA383" i="5"/>
  <c r="JA393" i="5"/>
  <c r="FR384" i="5"/>
  <c r="FR394" i="5"/>
  <c r="GA383" i="5"/>
  <c r="GA393" i="5"/>
  <c r="JM383" i="5"/>
  <c r="JM393" i="5"/>
  <c r="HN383" i="5"/>
  <c r="HN393" i="5"/>
  <c r="HZ385" i="5"/>
  <c r="HZ395" i="5"/>
  <c r="JD383" i="5"/>
  <c r="JD393" i="5"/>
  <c r="GW385" i="5"/>
  <c r="GW395" i="5"/>
  <c r="JF384" i="5"/>
  <c r="JF394" i="5"/>
  <c r="JU385" i="5"/>
  <c r="JU395" i="5"/>
  <c r="HZ384" i="5"/>
  <c r="HZ394" i="5"/>
  <c r="FW384" i="5"/>
  <c r="FW394" i="5"/>
  <c r="GI384" i="5"/>
  <c r="GI394" i="5"/>
  <c r="JX383" i="5"/>
  <c r="JX393" i="5"/>
  <c r="IM386" i="5"/>
  <c r="IM396" i="5"/>
  <c r="IV384" i="5"/>
  <c r="IV394" i="5"/>
  <c r="IY385" i="5"/>
  <c r="IY395" i="5"/>
  <c r="FN384" i="5"/>
  <c r="FN394" i="5"/>
  <c r="GO386" i="5"/>
  <c r="GO396" i="5"/>
  <c r="GM383" i="5"/>
  <c r="GM393" i="5"/>
  <c r="GS385" i="5"/>
  <c r="GS395" i="5"/>
  <c r="JJ385" i="5"/>
  <c r="JJ395" i="5"/>
  <c r="HS383" i="5"/>
  <c r="HS393" i="5"/>
  <c r="JV383" i="5"/>
  <c r="JV393" i="5"/>
  <c r="GT385" i="5"/>
  <c r="GT395" i="5"/>
  <c r="HY383" i="5"/>
  <c r="HY393" i="5"/>
  <c r="HP384" i="5"/>
  <c r="HP394" i="5"/>
  <c r="FR385" i="5"/>
  <c r="FR395" i="5"/>
  <c r="FJ386" i="5"/>
  <c r="FJ396" i="5"/>
  <c r="GW383" i="5"/>
  <c r="GW393" i="5"/>
  <c r="HZ383" i="5"/>
  <c r="HZ393" i="5"/>
  <c r="FY384" i="5"/>
  <c r="FY394" i="5"/>
  <c r="FP385" i="5"/>
  <c r="FP395" i="5"/>
  <c r="JQ385" i="5"/>
  <c r="JQ395" i="5"/>
  <c r="I298" i="18" l="1"/>
  <c r="J298" i="18"/>
  <c r="B133" i="25"/>
  <c r="B84" i="25"/>
  <c r="B302" i="16"/>
  <c r="B304" i="16" s="1"/>
  <c r="C300" i="16"/>
  <c r="A300" i="18" s="1"/>
  <c r="H300" i="18" s="1"/>
  <c r="AX658" i="5"/>
  <c r="CZ657" i="5"/>
  <c r="IV426" i="5"/>
  <c r="IV416" i="5"/>
  <c r="BR662" i="5"/>
  <c r="HN425" i="5"/>
  <c r="DE662" i="5"/>
  <c r="JA425" i="5"/>
  <c r="AB662" i="5"/>
  <c r="FY425" i="5"/>
  <c r="BA651" i="5"/>
  <c r="GW406" i="5"/>
  <c r="AQ657" i="5"/>
  <c r="GM426" i="5"/>
  <c r="GM416" i="5"/>
  <c r="BU651" i="5"/>
  <c r="HQ406" i="5"/>
  <c r="AU658" i="5"/>
  <c r="DJ658" i="5"/>
  <c r="EF659" i="5"/>
  <c r="KB432" i="5"/>
  <c r="KB422" i="5"/>
  <c r="BU662" i="5"/>
  <c r="HQ425" i="5"/>
  <c r="DB651" i="5"/>
  <c r="IX406" i="5"/>
  <c r="CH659" i="5"/>
  <c r="ID432" i="5"/>
  <c r="ID422" i="5"/>
  <c r="CU658" i="5"/>
  <c r="CL657" i="5"/>
  <c r="IH426" i="5"/>
  <c r="IH416" i="5"/>
  <c r="DA651" i="5"/>
  <c r="IW406" i="5"/>
  <c r="DN659" i="5"/>
  <c r="JJ432" i="5"/>
  <c r="JJ422" i="5"/>
  <c r="DA658" i="5"/>
  <c r="CP658" i="5"/>
  <c r="BV659" i="5"/>
  <c r="HR432" i="5"/>
  <c r="HR422" i="5"/>
  <c r="AZ659" i="5"/>
  <c r="GV432" i="5"/>
  <c r="GV422" i="5"/>
  <c r="EF651" i="5"/>
  <c r="KB406" i="5"/>
  <c r="BJ658" i="5"/>
  <c r="BO659" i="5"/>
  <c r="HK432" i="5"/>
  <c r="HK422" i="5"/>
  <c r="CZ651" i="5"/>
  <c r="IV406" i="5"/>
  <c r="EB651" i="5"/>
  <c r="JX406" i="5"/>
  <c r="W658" i="5"/>
  <c r="AA651" i="5"/>
  <c r="FX406" i="5"/>
  <c r="EC662" i="5"/>
  <c r="JY425" i="5"/>
  <c r="AL659" i="5"/>
  <c r="GH432" i="5"/>
  <c r="GH422" i="5"/>
  <c r="AC657" i="5"/>
  <c r="FZ426" i="5"/>
  <c r="FZ416" i="5"/>
  <c r="CE659" i="5"/>
  <c r="IA432" i="5"/>
  <c r="IA422" i="5"/>
  <c r="CX659" i="5"/>
  <c r="IT432" i="5"/>
  <c r="IT422" i="5"/>
  <c r="DO657" i="5"/>
  <c r="JK426" i="5"/>
  <c r="JK416" i="5"/>
  <c r="CV657" i="5"/>
  <c r="IR426" i="5"/>
  <c r="IR416" i="5"/>
  <c r="CA658" i="5"/>
  <c r="DI651" i="5"/>
  <c r="JE406" i="5"/>
  <c r="DU658" i="5"/>
  <c r="J659" i="5"/>
  <c r="FJ432" i="5"/>
  <c r="FJ422" i="5"/>
  <c r="DY651" i="5"/>
  <c r="JU406" i="5"/>
  <c r="DZ662" i="5"/>
  <c r="JV425" i="5"/>
  <c r="AW658" i="5"/>
  <c r="DC658" i="5"/>
  <c r="DY658" i="5"/>
  <c r="DJ657" i="5"/>
  <c r="JF426" i="5"/>
  <c r="JF416" i="5"/>
  <c r="CD658" i="5"/>
  <c r="DQ662" i="5"/>
  <c r="JM425" i="5"/>
  <c r="S657" i="5"/>
  <c r="FR426" i="5"/>
  <c r="FR416" i="5"/>
  <c r="DN657" i="5"/>
  <c r="JJ426" i="5"/>
  <c r="JJ416" i="5"/>
  <c r="CI662" i="5"/>
  <c r="IE425" i="5"/>
  <c r="ED662" i="5"/>
  <c r="JZ425" i="5"/>
  <c r="BI657" i="5"/>
  <c r="HE426" i="5"/>
  <c r="HE416" i="5"/>
  <c r="AL651" i="5"/>
  <c r="GH406" i="5"/>
  <c r="BG658" i="5"/>
  <c r="W659" i="5"/>
  <c r="FU432" i="5"/>
  <c r="FU422" i="5"/>
  <c r="BJ651" i="5"/>
  <c r="HF406" i="5"/>
  <c r="CN659" i="5"/>
  <c r="IJ432" i="5"/>
  <c r="IJ422" i="5"/>
  <c r="CW651" i="5"/>
  <c r="IS406" i="5"/>
  <c r="BQ659" i="5"/>
  <c r="HM432" i="5"/>
  <c r="HM422" i="5"/>
  <c r="BM657" i="5"/>
  <c r="HI416" i="5"/>
  <c r="HI426" i="5"/>
  <c r="I662" i="5"/>
  <c r="FI425" i="5"/>
  <c r="AK657" i="5"/>
  <c r="GG426" i="5"/>
  <c r="GG416" i="5"/>
  <c r="BO651" i="5"/>
  <c r="HK406" i="5"/>
  <c r="CS658" i="5"/>
  <c r="AH658" i="5"/>
  <c r="CF658" i="5"/>
  <c r="BJ657" i="5"/>
  <c r="HF426" i="5"/>
  <c r="HF416" i="5"/>
  <c r="EC658" i="5"/>
  <c r="DV651" i="5"/>
  <c r="JR406" i="5"/>
  <c r="CH651" i="5"/>
  <c r="ID406" i="5"/>
  <c r="CB658" i="5"/>
  <c r="BX657" i="5"/>
  <c r="HT426" i="5"/>
  <c r="HT416" i="5"/>
  <c r="AY658" i="5"/>
  <c r="CZ662" i="5"/>
  <c r="IV425" i="5"/>
  <c r="Y657" i="5"/>
  <c r="FV426" i="5"/>
  <c r="FV416" i="5"/>
  <c r="BN659" i="5"/>
  <c r="HJ432" i="5"/>
  <c r="HJ422" i="5"/>
  <c r="BK658" i="5"/>
  <c r="CR657" i="5"/>
  <c r="IN426" i="5"/>
  <c r="IN416" i="5"/>
  <c r="BF658" i="5"/>
  <c r="AJ662" i="5"/>
  <c r="GF425" i="5"/>
  <c r="AK659" i="5"/>
  <c r="GG432" i="5"/>
  <c r="GG422" i="5"/>
  <c r="CH657" i="5"/>
  <c r="ID426" i="5"/>
  <c r="ID416" i="5"/>
  <c r="AR651" i="5"/>
  <c r="GN406" i="5"/>
  <c r="BR658" i="5"/>
  <c r="DI658" i="5"/>
  <c r="CJ651" i="5"/>
  <c r="IF406" i="5"/>
  <c r="AF658" i="5"/>
  <c r="Y659" i="5"/>
  <c r="FV432" i="5"/>
  <c r="FV422" i="5"/>
  <c r="DC659" i="5"/>
  <c r="IY432" i="5"/>
  <c r="IY422" i="5"/>
  <c r="AZ651" i="5"/>
  <c r="GV406" i="5"/>
  <c r="H662" i="5"/>
  <c r="FH425" i="5"/>
  <c r="AE657" i="5"/>
  <c r="GA426" i="5"/>
  <c r="GA416" i="5"/>
  <c r="BL657" i="5"/>
  <c r="HH426" i="5"/>
  <c r="HH416" i="5"/>
  <c r="CW662" i="5"/>
  <c r="IS425" i="5"/>
  <c r="BB662" i="5"/>
  <c r="GX425" i="5"/>
  <c r="N659" i="5"/>
  <c r="FN432" i="5"/>
  <c r="FN422" i="5"/>
  <c r="CB651" i="5"/>
  <c r="HX406" i="5"/>
  <c r="AM658" i="5"/>
  <c r="DY662" i="5"/>
  <c r="JU425" i="5"/>
  <c r="AP651" i="5"/>
  <c r="GL406" i="5"/>
  <c r="DN651" i="5"/>
  <c r="JJ406" i="5"/>
  <c r="CR659" i="5"/>
  <c r="IN432" i="5"/>
  <c r="IN422" i="5"/>
  <c r="AC659" i="5"/>
  <c r="FZ432" i="5"/>
  <c r="FZ422" i="5"/>
  <c r="DT657" i="5"/>
  <c r="JP426" i="5"/>
  <c r="JP416" i="5"/>
  <c r="CO662" i="5"/>
  <c r="IK425" i="5"/>
  <c r="DZ651" i="5"/>
  <c r="JV406" i="5"/>
  <c r="DW659" i="5"/>
  <c r="JS432" i="5"/>
  <c r="JS422" i="5"/>
  <c r="CN658" i="5"/>
  <c r="AC658" i="5"/>
  <c r="CK657" i="5"/>
  <c r="IG426" i="5"/>
  <c r="IG416" i="5"/>
  <c r="DM651" i="5"/>
  <c r="JI406" i="5"/>
  <c r="JQ406" i="5"/>
  <c r="DU651" i="5"/>
  <c r="BL658" i="5"/>
  <c r="BA657" i="5"/>
  <c r="GW426" i="5"/>
  <c r="GW416" i="5"/>
  <c r="CS659" i="5"/>
  <c r="IO432" i="5"/>
  <c r="IO422" i="5"/>
  <c r="AO657" i="5"/>
  <c r="GK416" i="5"/>
  <c r="GK426" i="5"/>
  <c r="DM657" i="5"/>
  <c r="JI426" i="5"/>
  <c r="JI416" i="5"/>
  <c r="Z651" i="5"/>
  <c r="FW406" i="5"/>
  <c r="BV658" i="5"/>
  <c r="CR662" i="5"/>
  <c r="IN425" i="5"/>
  <c r="BC658" i="5"/>
  <c r="CV662" i="5"/>
  <c r="IR425" i="5"/>
  <c r="BD662" i="5"/>
  <c r="GZ425" i="5"/>
  <c r="DF659" i="5"/>
  <c r="JB432" i="5"/>
  <c r="JB422" i="5"/>
  <c r="BY651" i="5"/>
  <c r="HU406" i="5"/>
  <c r="BI658" i="5"/>
  <c r="K658" i="5"/>
  <c r="I657" i="5"/>
  <c r="FI426" i="5"/>
  <c r="FI416" i="5"/>
  <c r="DK651" i="5"/>
  <c r="JG406" i="5"/>
  <c r="AP659" i="5"/>
  <c r="GL432" i="5"/>
  <c r="GL422" i="5"/>
  <c r="DY659" i="5"/>
  <c r="JU432" i="5"/>
  <c r="JU422" i="5"/>
  <c r="CN651" i="5"/>
  <c r="IJ406" i="5"/>
  <c r="DB657" i="5"/>
  <c r="IX426" i="5"/>
  <c r="IX416" i="5"/>
  <c r="BY662" i="5"/>
  <c r="HU425" i="5"/>
  <c r="BC657" i="5"/>
  <c r="GY426" i="5"/>
  <c r="GY416" i="5"/>
  <c r="ED659" i="5"/>
  <c r="JZ432" i="5"/>
  <c r="JZ422" i="5"/>
  <c r="BZ651" i="5"/>
  <c r="HV406" i="5"/>
  <c r="Q657" i="5"/>
  <c r="FQ426" i="5"/>
  <c r="FQ416" i="5"/>
  <c r="DZ658" i="5"/>
  <c r="AG657" i="5"/>
  <c r="GC416" i="5"/>
  <c r="GC426" i="5"/>
  <c r="T658" i="5"/>
  <c r="AQ658" i="5"/>
  <c r="CH658" i="5"/>
  <c r="BW657" i="5"/>
  <c r="HS426" i="5"/>
  <c r="HS416" i="5"/>
  <c r="Q658" i="5"/>
  <c r="CP657" i="5"/>
  <c r="IL426" i="5"/>
  <c r="IL416" i="5"/>
  <c r="EE659" i="5"/>
  <c r="KA432" i="5"/>
  <c r="KA422" i="5"/>
  <c r="BK662" i="5"/>
  <c r="HG425" i="5"/>
  <c r="DT659" i="5"/>
  <c r="JP432" i="5"/>
  <c r="JP422" i="5"/>
  <c r="BB657" i="5"/>
  <c r="GX426" i="5"/>
  <c r="GX416" i="5"/>
  <c r="CT651" i="5"/>
  <c r="IP406" i="5"/>
  <c r="DP657" i="5"/>
  <c r="JL426" i="5"/>
  <c r="JL416" i="5"/>
  <c r="EH657" i="5"/>
  <c r="KD426" i="5"/>
  <c r="KD416" i="5"/>
  <c r="CE662" i="5"/>
  <c r="IA425" i="5"/>
  <c r="JS406" i="5"/>
  <c r="DW651" i="5"/>
  <c r="CM659" i="5"/>
  <c r="II432" i="5"/>
  <c r="II422" i="5"/>
  <c r="CM651" i="5"/>
  <c r="II406" i="5"/>
  <c r="CC659" i="5"/>
  <c r="HY432" i="5"/>
  <c r="HY422" i="5"/>
  <c r="AJ657" i="5"/>
  <c r="GF426" i="5"/>
  <c r="GF416" i="5"/>
  <c r="DS657" i="5"/>
  <c r="JO426" i="5"/>
  <c r="JO416" i="5"/>
  <c r="CJ658" i="5"/>
  <c r="DM659" i="5"/>
  <c r="JI432" i="5"/>
  <c r="JI422" i="5"/>
  <c r="CL662" i="5"/>
  <c r="IH425" i="5"/>
  <c r="AO658" i="5"/>
  <c r="AY659" i="5"/>
  <c r="GU432" i="5"/>
  <c r="GU422" i="5"/>
  <c r="I658" i="5"/>
  <c r="DG662" i="5"/>
  <c r="JC425" i="5"/>
  <c r="O659" i="5"/>
  <c r="FO432" i="5"/>
  <c r="FO422" i="5"/>
  <c r="DR657" i="5"/>
  <c r="JN426" i="5"/>
  <c r="JN416" i="5"/>
  <c r="AF662" i="5"/>
  <c r="GB425" i="5"/>
  <c r="AT658" i="5"/>
  <c r="AB658" i="5"/>
  <c r="BB659" i="5"/>
  <c r="GX432" i="5"/>
  <c r="GX422" i="5"/>
  <c r="M659" i="5"/>
  <c r="FM432" i="5"/>
  <c r="FM422" i="5"/>
  <c r="DK662" i="5"/>
  <c r="JG425" i="5"/>
  <c r="DV658" i="5"/>
  <c r="EC651" i="5"/>
  <c r="JY406" i="5"/>
  <c r="CS651" i="5"/>
  <c r="IO406" i="5"/>
  <c r="CF657" i="5"/>
  <c r="IB426" i="5"/>
  <c r="IB416" i="5"/>
  <c r="DG657" i="5"/>
  <c r="JC426" i="5"/>
  <c r="JC416" i="5"/>
  <c r="BT651" i="5"/>
  <c r="HP406" i="5"/>
  <c r="DC651" i="5"/>
  <c r="IY406" i="5"/>
  <c r="AR659" i="5"/>
  <c r="GN432" i="5"/>
  <c r="GN422" i="5"/>
  <c r="AC662" i="5"/>
  <c r="FZ425" i="5"/>
  <c r="DP651" i="5"/>
  <c r="JL406" i="5"/>
  <c r="DS662" i="5"/>
  <c r="JO425" i="5"/>
  <c r="O662" i="5"/>
  <c r="FO425" i="5"/>
  <c r="BQ658" i="5"/>
  <c r="CG651" i="5"/>
  <c r="IC406" i="5"/>
  <c r="CX651" i="5"/>
  <c r="IT406" i="5"/>
  <c r="EB658" i="5"/>
  <c r="EA657" i="5"/>
  <c r="JW426" i="5"/>
  <c r="JW416" i="5"/>
  <c r="DP659" i="5"/>
  <c r="JL432" i="5"/>
  <c r="JL422" i="5"/>
  <c r="EH658" i="5"/>
  <c r="DV662" i="5"/>
  <c r="JR425" i="5"/>
  <c r="CJ662" i="5"/>
  <c r="IF425" i="5"/>
  <c r="DD651" i="5"/>
  <c r="IZ406" i="5"/>
  <c r="AB657" i="5"/>
  <c r="FY426" i="5"/>
  <c r="FY416" i="5"/>
  <c r="BA662" i="5"/>
  <c r="GW425" i="5"/>
  <c r="CC662" i="5"/>
  <c r="HY425" i="5"/>
  <c r="CO651" i="5"/>
  <c r="IK406" i="5"/>
  <c r="DN658" i="5"/>
  <c r="AS659" i="5"/>
  <c r="GO432" i="5"/>
  <c r="GO422" i="5"/>
  <c r="N657" i="5"/>
  <c r="FN426" i="5"/>
  <c r="FN416" i="5"/>
  <c r="CQ659" i="5"/>
  <c r="IM432" i="5"/>
  <c r="IM422" i="5"/>
  <c r="AM657" i="5"/>
  <c r="GI426" i="5"/>
  <c r="GI416" i="5"/>
  <c r="Z657" i="5"/>
  <c r="FW426" i="5"/>
  <c r="FW416" i="5"/>
  <c r="DH662" i="5"/>
  <c r="JD425" i="5"/>
  <c r="AI651" i="5"/>
  <c r="GE406" i="5"/>
  <c r="K657" i="5"/>
  <c r="FK426" i="5"/>
  <c r="FK416" i="5"/>
  <c r="BD658" i="5"/>
  <c r="O651" i="5"/>
  <c r="FO406" i="5"/>
  <c r="BW658" i="5"/>
  <c r="CY662" i="5"/>
  <c r="IU425" i="5"/>
  <c r="W657" i="5"/>
  <c r="FU426" i="5"/>
  <c r="FU416" i="5"/>
  <c r="CY651" i="5"/>
  <c r="IU406" i="5"/>
  <c r="CF662" i="5"/>
  <c r="IB425" i="5"/>
  <c r="CQ662" i="5"/>
  <c r="IM425" i="5"/>
  <c r="L659" i="5"/>
  <c r="FL432" i="5"/>
  <c r="FL422" i="5"/>
  <c r="BR659" i="5"/>
  <c r="HN432" i="5"/>
  <c r="HN422" i="5"/>
  <c r="BE662" i="5"/>
  <c r="HA425" i="5"/>
  <c r="DG659" i="5"/>
  <c r="JC432" i="5"/>
  <c r="JC422" i="5"/>
  <c r="DL651" i="5"/>
  <c r="JH406" i="5"/>
  <c r="O658" i="5"/>
  <c r="AV662" i="5"/>
  <c r="GR425" i="5"/>
  <c r="BD651" i="5"/>
  <c r="GZ406" i="5"/>
  <c r="T657" i="5"/>
  <c r="FS426" i="5"/>
  <c r="FS416" i="5"/>
  <c r="CY657" i="5"/>
  <c r="IU426" i="5"/>
  <c r="IU416" i="5"/>
  <c r="CK662" i="5"/>
  <c r="IG425" i="5"/>
  <c r="I651" i="5"/>
  <c r="FI406" i="5"/>
  <c r="AJ659" i="5"/>
  <c r="GF432" i="5"/>
  <c r="GF422" i="5"/>
  <c r="H657" i="5"/>
  <c r="FH426" i="5"/>
  <c r="FH416" i="5"/>
  <c r="CO659" i="5"/>
  <c r="IK432" i="5"/>
  <c r="IK422" i="5"/>
  <c r="CS662" i="5"/>
  <c r="IO425" i="5"/>
  <c r="EE657" i="5"/>
  <c r="KA426" i="5"/>
  <c r="KA416" i="5"/>
  <c r="CU659" i="5"/>
  <c r="IQ432" i="5"/>
  <c r="IQ422" i="5"/>
  <c r="AS662" i="5"/>
  <c r="GO425" i="5"/>
  <c r="BG657" i="5"/>
  <c r="HC426" i="5"/>
  <c r="HC416" i="5"/>
  <c r="EE662" i="5"/>
  <c r="KA425" i="5"/>
  <c r="AH659" i="5"/>
  <c r="GD432" i="5"/>
  <c r="GD422" i="5"/>
  <c r="AM662" i="5"/>
  <c r="GI425" i="5"/>
  <c r="AW651" i="5"/>
  <c r="GS406" i="5"/>
  <c r="DM658" i="5"/>
  <c r="AR658" i="5"/>
  <c r="BP657" i="5"/>
  <c r="HL426" i="5"/>
  <c r="HL416" i="5"/>
  <c r="BH659" i="5"/>
  <c r="HD432" i="5"/>
  <c r="HD422" i="5"/>
  <c r="CM662" i="5"/>
  <c r="II425" i="5"/>
  <c r="CL658" i="5"/>
  <c r="CW658" i="5"/>
  <c r="BR651" i="5"/>
  <c r="HN406" i="5"/>
  <c r="DK659" i="5"/>
  <c r="JG432" i="5"/>
  <c r="JG422" i="5"/>
  <c r="DI662" i="5"/>
  <c r="JE425" i="5"/>
  <c r="CU651" i="5"/>
  <c r="IQ406" i="5"/>
  <c r="Y651" i="5"/>
  <c r="FV406" i="5"/>
  <c r="DJ659" i="5"/>
  <c r="JF432" i="5"/>
  <c r="JF422" i="5"/>
  <c r="CP662" i="5"/>
  <c r="IL425" i="5"/>
  <c r="DR658" i="5"/>
  <c r="BF657" i="5"/>
  <c r="HB426" i="5"/>
  <c r="HB416" i="5"/>
  <c r="KC422" i="5"/>
  <c r="KC432" i="5"/>
  <c r="EG659" i="5"/>
  <c r="CO658" i="5"/>
  <c r="DE658" i="5"/>
  <c r="DL662" i="5"/>
  <c r="JH425" i="5"/>
  <c r="AL658" i="5"/>
  <c r="CL651" i="5"/>
  <c r="IH406" i="5"/>
  <c r="BX659" i="5"/>
  <c r="HT432" i="5"/>
  <c r="HT422" i="5"/>
  <c r="BY657" i="5"/>
  <c r="HU426" i="5"/>
  <c r="HU416" i="5"/>
  <c r="EA658" i="5"/>
  <c r="AY651" i="5"/>
  <c r="GU406" i="5"/>
  <c r="CD659" i="5"/>
  <c r="HZ432" i="5"/>
  <c r="HZ422" i="5"/>
  <c r="L657" i="5"/>
  <c r="FL426" i="5"/>
  <c r="FL416" i="5"/>
  <c r="CZ659" i="5"/>
  <c r="IV432" i="5"/>
  <c r="IV422" i="5"/>
  <c r="DJ662" i="5"/>
  <c r="JF425" i="5"/>
  <c r="DG658" i="5"/>
  <c r="AO662" i="5"/>
  <c r="GK425" i="5"/>
  <c r="AW657" i="5"/>
  <c r="GS426" i="5"/>
  <c r="GS416" i="5"/>
  <c r="AO651" i="5"/>
  <c r="GK406" i="5"/>
  <c r="CF651" i="5"/>
  <c r="IB406" i="5"/>
  <c r="AU659" i="5"/>
  <c r="GQ432" i="5"/>
  <c r="GQ422" i="5"/>
  <c r="EE651" i="5"/>
  <c r="KA406" i="5"/>
  <c r="CX658" i="5"/>
  <c r="AF651" i="5"/>
  <c r="GB406" i="5"/>
  <c r="CC651" i="5"/>
  <c r="HY406" i="5"/>
  <c r="CI658" i="5"/>
  <c r="I659" i="5"/>
  <c r="FI432" i="5"/>
  <c r="FI422" i="5"/>
  <c r="DS658" i="5"/>
  <c r="DT662" i="5"/>
  <c r="JP425" i="5"/>
  <c r="AV658" i="5"/>
  <c r="BB651" i="5"/>
  <c r="GX406" i="5"/>
  <c r="BS659" i="5"/>
  <c r="HO432" i="5"/>
  <c r="HO422" i="5"/>
  <c r="CK651" i="5"/>
  <c r="IG406" i="5"/>
  <c r="AI659" i="5"/>
  <c r="GE432" i="5"/>
  <c r="GE422" i="5"/>
  <c r="DO659" i="5"/>
  <c r="JK432" i="5"/>
  <c r="JK422" i="5"/>
  <c r="BE657" i="5"/>
  <c r="HA416" i="5"/>
  <c r="HA426" i="5"/>
  <c r="AN659" i="5"/>
  <c r="GJ432" i="5"/>
  <c r="GJ422" i="5"/>
  <c r="BF651" i="5"/>
  <c r="HB406" i="5"/>
  <c r="CE658" i="5"/>
  <c r="AT657" i="5"/>
  <c r="GP426" i="5"/>
  <c r="GP416" i="5"/>
  <c r="CX657" i="5"/>
  <c r="IT426" i="5"/>
  <c r="IT416" i="5"/>
  <c r="M657" i="5"/>
  <c r="FM416" i="5"/>
  <c r="FM426" i="5"/>
  <c r="J662" i="5"/>
  <c r="FJ425" i="5"/>
  <c r="EA659" i="5"/>
  <c r="JW432" i="5"/>
  <c r="JW422" i="5"/>
  <c r="AL657" i="5"/>
  <c r="GH426" i="5"/>
  <c r="GH416" i="5"/>
  <c r="P659" i="5"/>
  <c r="FP432" i="5"/>
  <c r="FP422" i="5"/>
  <c r="BW659" i="5"/>
  <c r="HS432" i="5"/>
  <c r="HS422" i="5"/>
  <c r="DH659" i="5"/>
  <c r="JD432" i="5"/>
  <c r="JD422" i="5"/>
  <c r="BL662" i="5"/>
  <c r="HH425" i="5"/>
  <c r="CG662" i="5"/>
  <c r="IC425" i="5"/>
  <c r="AG659" i="5"/>
  <c r="GC432" i="5"/>
  <c r="GC422" i="5"/>
  <c r="AT651" i="5"/>
  <c r="GP406" i="5"/>
  <c r="CV659" i="5"/>
  <c r="IR432" i="5"/>
  <c r="IR422" i="5"/>
  <c r="DZ657" i="5"/>
  <c r="JV426" i="5"/>
  <c r="JV416" i="5"/>
  <c r="DD662" i="5"/>
  <c r="IZ425" i="5"/>
  <c r="KB425" i="5"/>
  <c r="EF662" i="5"/>
  <c r="AT659" i="5"/>
  <c r="GP432" i="5"/>
  <c r="GP422" i="5"/>
  <c r="CU657" i="5"/>
  <c r="IQ426" i="5"/>
  <c r="IQ416" i="5"/>
  <c r="BV651" i="5"/>
  <c r="HR406" i="5"/>
  <c r="K659" i="5"/>
  <c r="FK432" i="5"/>
  <c r="FK422" i="5"/>
  <c r="AW662" i="5"/>
  <c r="GS425" i="5"/>
  <c r="CE651" i="5"/>
  <c r="IA406" i="5"/>
  <c r="AX651" i="5"/>
  <c r="GT406" i="5"/>
  <c r="DB659" i="5"/>
  <c r="IX432" i="5"/>
  <c r="IX422" i="5"/>
  <c r="CT658" i="5"/>
  <c r="AB651" i="5"/>
  <c r="FY406" i="5"/>
  <c r="BU657" i="5"/>
  <c r="HQ416" i="5"/>
  <c r="HQ426" i="5"/>
  <c r="AS657" i="5"/>
  <c r="GO426" i="5"/>
  <c r="GO416" i="5"/>
  <c r="Q662" i="5"/>
  <c r="FQ425" i="5"/>
  <c r="CC658" i="5"/>
  <c r="CP651" i="5"/>
  <c r="IL406" i="5"/>
  <c r="AE659" i="5"/>
  <c r="GA432" i="5"/>
  <c r="GA422" i="5"/>
  <c r="AN657" i="5"/>
  <c r="GJ426" i="5"/>
  <c r="GJ416" i="5"/>
  <c r="O657" i="5"/>
  <c r="FO426" i="5"/>
  <c r="FO416" i="5"/>
  <c r="L651" i="5"/>
  <c r="FL406" i="5"/>
  <c r="AQ651" i="5"/>
  <c r="GM406" i="5"/>
  <c r="BJ662" i="5"/>
  <c r="HF425" i="5"/>
  <c r="AK658" i="5"/>
  <c r="CI651" i="5"/>
  <c r="IE406" i="5"/>
  <c r="DF658" i="5"/>
  <c r="BP658" i="5"/>
  <c r="EH651" i="5"/>
  <c r="KD406" i="5"/>
  <c r="CR651" i="5"/>
  <c r="IN406" i="5"/>
  <c r="Q659" i="5"/>
  <c r="FQ432" i="5"/>
  <c r="FQ422" i="5"/>
  <c r="L662" i="5"/>
  <c r="FL425" i="5"/>
  <c r="T659" i="5"/>
  <c r="FS432" i="5"/>
  <c r="FS422" i="5"/>
  <c r="AY657" i="5"/>
  <c r="GU426" i="5"/>
  <c r="GU416" i="5"/>
  <c r="AE658" i="5"/>
  <c r="BS657" i="5"/>
  <c r="HO426" i="5"/>
  <c r="HO416" i="5"/>
  <c r="AZ657" i="5"/>
  <c r="GV426" i="5"/>
  <c r="GV416" i="5"/>
  <c r="N658" i="5"/>
  <c r="DD659" i="5"/>
  <c r="IZ432" i="5"/>
  <c r="IZ422" i="5"/>
  <c r="G651" i="5"/>
  <c r="FG406" i="5"/>
  <c r="DT658" i="5"/>
  <c r="EF658" i="5"/>
  <c r="BH651" i="5"/>
  <c r="HD406" i="5"/>
  <c r="AA658" i="5"/>
  <c r="BL659" i="5"/>
  <c r="HH432" i="5"/>
  <c r="HH422" i="5"/>
  <c r="CA657" i="5"/>
  <c r="HW426" i="5"/>
  <c r="HW416" i="5"/>
  <c r="BN658" i="5"/>
  <c r="Y662" i="5"/>
  <c r="FV425" i="5"/>
  <c r="BH657" i="5"/>
  <c r="HD426" i="5"/>
  <c r="HD416" i="5"/>
  <c r="BU658" i="5"/>
  <c r="BP651" i="5"/>
  <c r="HL406" i="5"/>
  <c r="AC651" i="5"/>
  <c r="FZ406" i="5"/>
  <c r="DD658" i="5"/>
  <c r="CM657" i="5"/>
  <c r="II426" i="5"/>
  <c r="II416" i="5"/>
  <c r="BG651" i="5"/>
  <c r="HC406" i="5"/>
  <c r="S659" i="5"/>
  <c r="FR432" i="5"/>
  <c r="FR422" i="5"/>
  <c r="BN657" i="5"/>
  <c r="HJ426" i="5"/>
  <c r="HJ416" i="5"/>
  <c r="BN662" i="5"/>
  <c r="HJ425" i="5"/>
  <c r="CJ659" i="5"/>
  <c r="IF432" i="5"/>
  <c r="IF422" i="5"/>
  <c r="BM662" i="5"/>
  <c r="HI425" i="5"/>
  <c r="CT659" i="5"/>
  <c r="IP432" i="5"/>
  <c r="IP422" i="5"/>
  <c r="G658" i="5"/>
  <c r="AU651" i="5"/>
  <c r="GQ406" i="5"/>
  <c r="CI659" i="5"/>
  <c r="IE432" i="5"/>
  <c r="IE422" i="5"/>
  <c r="BW651" i="5"/>
  <c r="HS406" i="5"/>
  <c r="BW662" i="5"/>
  <c r="HS425" i="5"/>
  <c r="AQ662" i="5"/>
  <c r="GM425" i="5"/>
  <c r="CD651" i="5"/>
  <c r="HZ406" i="5"/>
  <c r="BQ651" i="5"/>
  <c r="HM406" i="5"/>
  <c r="AE662" i="5"/>
  <c r="GA425" i="5"/>
  <c r="G662" i="5"/>
  <c r="FG425" i="5"/>
  <c r="AQ659" i="5"/>
  <c r="GM432" i="5"/>
  <c r="GM422" i="5"/>
  <c r="BT659" i="5"/>
  <c r="HP432" i="5"/>
  <c r="HP422" i="5"/>
  <c r="KC425" i="5"/>
  <c r="EG662" i="5"/>
  <c r="BU659" i="5"/>
  <c r="HQ432" i="5"/>
  <c r="HQ422" i="5"/>
  <c r="CT662" i="5"/>
  <c r="IP425" i="5"/>
  <c r="CL659" i="5"/>
  <c r="IH432" i="5"/>
  <c r="IH422" i="5"/>
  <c r="BX651" i="5"/>
  <c r="HT406" i="5"/>
  <c r="BI651" i="5"/>
  <c r="HE406" i="5"/>
  <c r="AI658" i="5"/>
  <c r="BE651" i="5"/>
  <c r="HA406" i="5"/>
  <c r="AM651" i="5"/>
  <c r="GI406" i="5"/>
  <c r="BS651" i="5"/>
  <c r="HO406" i="5"/>
  <c r="DD657" i="5"/>
  <c r="IZ426" i="5"/>
  <c r="IZ416" i="5"/>
  <c r="BO662" i="5"/>
  <c r="HK425" i="5"/>
  <c r="AI657" i="5"/>
  <c r="GE426" i="5"/>
  <c r="GE416" i="5"/>
  <c r="CU662" i="5"/>
  <c r="IQ425" i="5"/>
  <c r="AE651" i="5"/>
  <c r="GA406" i="5"/>
  <c r="CK659" i="5"/>
  <c r="IG422" i="5"/>
  <c r="IG432" i="5"/>
  <c r="AN651" i="5"/>
  <c r="GJ406" i="5"/>
  <c r="BM658" i="5"/>
  <c r="BG662" i="5"/>
  <c r="HC425" i="5"/>
  <c r="CW657" i="5"/>
  <c r="IS426" i="5"/>
  <c r="IS416" i="5"/>
  <c r="AM659" i="5"/>
  <c r="GI432" i="5"/>
  <c r="GI422" i="5"/>
  <c r="DZ659" i="5"/>
  <c r="JV432" i="5"/>
  <c r="JV422" i="5"/>
  <c r="EE658" i="5"/>
  <c r="BE659" i="5"/>
  <c r="HA422" i="5"/>
  <c r="HA432" i="5"/>
  <c r="BV662" i="5"/>
  <c r="HR425" i="5"/>
  <c r="BI662" i="5"/>
  <c r="HE425" i="5"/>
  <c r="BD657" i="5"/>
  <c r="GZ426" i="5"/>
  <c r="GZ416" i="5"/>
  <c r="CZ658" i="5"/>
  <c r="DQ657" i="5"/>
  <c r="JM416" i="5"/>
  <c r="JM426" i="5"/>
  <c r="BC659" i="5"/>
  <c r="GY432" i="5"/>
  <c r="GY422" i="5"/>
  <c r="BO657" i="5"/>
  <c r="HK426" i="5"/>
  <c r="HK416" i="5"/>
  <c r="CV658" i="5"/>
  <c r="W662" i="5"/>
  <c r="FU425" i="5"/>
  <c r="J657" i="5"/>
  <c r="FJ426" i="5"/>
  <c r="FJ416" i="5"/>
  <c r="BS658" i="5"/>
  <c r="DX657" i="5"/>
  <c r="JT426" i="5"/>
  <c r="JT416" i="5"/>
  <c r="BQ657" i="5"/>
  <c r="HM426" i="5"/>
  <c r="HM416" i="5"/>
  <c r="AR662" i="5"/>
  <c r="GN425" i="5"/>
  <c r="J651" i="5"/>
  <c r="FJ406" i="5"/>
  <c r="DX659" i="5"/>
  <c r="JT432" i="5"/>
  <c r="JT422" i="5"/>
  <c r="DI657" i="5"/>
  <c r="JE426" i="5"/>
  <c r="JE416" i="5"/>
  <c r="CB657" i="5"/>
  <c r="HX426" i="5"/>
  <c r="HX416" i="5"/>
  <c r="N662" i="5"/>
  <c r="FN425" i="5"/>
  <c r="DJ651" i="5"/>
  <c r="JF406" i="5"/>
  <c r="AS658" i="5"/>
  <c r="DA662" i="5"/>
  <c r="IW425" i="5"/>
  <c r="DR651" i="5"/>
  <c r="JN406" i="5"/>
  <c r="DB658" i="5"/>
  <c r="CI657" i="5"/>
  <c r="IE426" i="5"/>
  <c r="IE416" i="5"/>
  <c r="BG659" i="5"/>
  <c r="HC432" i="5"/>
  <c r="HC422" i="5"/>
  <c r="AA659" i="5"/>
  <c r="FX432" i="5"/>
  <c r="FX422" i="5"/>
  <c r="ED657" i="5"/>
  <c r="JZ426" i="5"/>
  <c r="JZ416" i="5"/>
  <c r="BL651" i="5"/>
  <c r="HH406" i="5"/>
  <c r="M651" i="5"/>
  <c r="FM406" i="5"/>
  <c r="DQ658" i="5"/>
  <c r="AN662" i="5"/>
  <c r="GJ425" i="5"/>
  <c r="DU657" i="5"/>
  <c r="JQ426" i="5"/>
  <c r="JQ416" i="5"/>
  <c r="DL657" i="5"/>
  <c r="JH426" i="5"/>
  <c r="JH416" i="5"/>
  <c r="CQ651" i="5"/>
  <c r="IM406" i="5"/>
  <c r="BQ662" i="5"/>
  <c r="HM425" i="5"/>
  <c r="DL658" i="5"/>
  <c r="DW662" i="5"/>
  <c r="JS425" i="5"/>
  <c r="M662" i="5"/>
  <c r="FM425" i="5"/>
  <c r="EG651" i="5"/>
  <c r="KC406" i="5"/>
  <c r="DR659" i="5"/>
  <c r="JN432" i="5"/>
  <c r="JN422" i="5"/>
  <c r="CX662" i="5"/>
  <c r="IT425" i="5"/>
  <c r="DX658" i="5"/>
  <c r="EG658" i="5"/>
  <c r="AZ662" i="5"/>
  <c r="GV425" i="5"/>
  <c r="DU659" i="5"/>
  <c r="JQ432" i="5"/>
  <c r="JQ422" i="5"/>
  <c r="BP659" i="5"/>
  <c r="HL432" i="5"/>
  <c r="HL422" i="5"/>
  <c r="AA657" i="5"/>
  <c r="FX426" i="5"/>
  <c r="FX416" i="5"/>
  <c r="N651" i="5"/>
  <c r="FN406" i="5"/>
  <c r="BD659" i="5"/>
  <c r="GZ432" i="5"/>
  <c r="GZ422" i="5"/>
  <c r="Z659" i="5"/>
  <c r="FW432" i="5"/>
  <c r="FW422" i="5"/>
  <c r="L658" i="5"/>
  <c r="AO659" i="5"/>
  <c r="GK432" i="5"/>
  <c r="GK422" i="5"/>
  <c r="AF659" i="5"/>
  <c r="GB432" i="5"/>
  <c r="GB422" i="5"/>
  <c r="M658" i="5"/>
  <c r="BK651" i="5"/>
  <c r="HG406" i="5"/>
  <c r="CG659" i="5"/>
  <c r="IC432" i="5"/>
  <c r="IC422" i="5"/>
  <c r="AZ658" i="5"/>
  <c r="AG662" i="5"/>
  <c r="GC425" i="5"/>
  <c r="CV651" i="5"/>
  <c r="IR406" i="5"/>
  <c r="EB659" i="5"/>
  <c r="JX432" i="5"/>
  <c r="JX422" i="5"/>
  <c r="P651" i="5"/>
  <c r="FP406" i="5"/>
  <c r="CR658" i="5"/>
  <c r="DN662" i="5"/>
  <c r="JJ425" i="5"/>
  <c r="DL659" i="5"/>
  <c r="JH432" i="5"/>
  <c r="JH422" i="5"/>
  <c r="T662" i="5"/>
  <c r="FS425" i="5"/>
  <c r="DQ651" i="5"/>
  <c r="JM406" i="5"/>
  <c r="DO658" i="5"/>
  <c r="H658" i="5"/>
  <c r="DC657" i="5"/>
  <c r="IY426" i="5"/>
  <c r="IY416" i="5"/>
  <c r="CA651" i="5"/>
  <c r="HW406" i="5"/>
  <c r="EC657" i="5"/>
  <c r="JY426" i="5"/>
  <c r="JY416" i="5"/>
  <c r="J658" i="5"/>
  <c r="AL662" i="5"/>
  <c r="GH425" i="5"/>
  <c r="DH651" i="5"/>
  <c r="JD406" i="5"/>
  <c r="DX651" i="5"/>
  <c r="JT406" i="5"/>
  <c r="BF662" i="5"/>
  <c r="HB425" i="5"/>
  <c r="P662" i="5"/>
  <c r="FP425" i="5"/>
  <c r="EB657" i="5"/>
  <c r="JX426" i="5"/>
  <c r="JX416" i="5"/>
  <c r="DV659" i="5"/>
  <c r="JR432" i="5"/>
  <c r="JR422" i="5"/>
  <c r="BS662" i="5"/>
  <c r="HO425" i="5"/>
  <c r="CS657" i="5"/>
  <c r="IO426" i="5"/>
  <c r="IO416" i="5"/>
  <c r="Z658" i="5"/>
  <c r="AV651" i="5"/>
  <c r="GR406" i="5"/>
  <c r="S651" i="5"/>
  <c r="FR406" i="5"/>
  <c r="P658" i="5"/>
  <c r="CD662" i="5"/>
  <c r="HZ425" i="5"/>
  <c r="S658" i="5"/>
  <c r="BT657" i="5"/>
  <c r="HP426" i="5"/>
  <c r="HP416" i="5"/>
  <c r="EA651" i="5"/>
  <c r="JW406" i="5"/>
  <c r="EB662" i="5"/>
  <c r="JX425" i="5"/>
  <c r="CD657" i="5"/>
  <c r="HZ426" i="5"/>
  <c r="HZ416" i="5"/>
  <c r="BA658" i="5"/>
  <c r="EC659" i="5"/>
  <c r="JY432" i="5"/>
  <c r="JY422" i="5"/>
  <c r="AH662" i="5"/>
  <c r="GD425" i="5"/>
  <c r="CJ657" i="5"/>
  <c r="IF426" i="5"/>
  <c r="IF416" i="5"/>
  <c r="U658" i="5"/>
  <c r="DT651" i="5"/>
  <c r="JP406" i="5"/>
  <c r="BI659" i="5"/>
  <c r="HE432" i="5"/>
  <c r="HE422" i="5"/>
  <c r="AG651" i="5"/>
  <c r="GC406" i="5"/>
  <c r="DH658" i="5"/>
  <c r="AV659" i="5"/>
  <c r="GR432" i="5"/>
  <c r="GR422" i="5"/>
  <c r="W651" i="5"/>
  <c r="FU406" i="5"/>
  <c r="CG658" i="5"/>
  <c r="BH662" i="5"/>
  <c r="HD425" i="5"/>
  <c r="BN651" i="5"/>
  <c r="HJ406" i="5"/>
  <c r="AW659" i="5"/>
  <c r="GS432" i="5"/>
  <c r="GS422" i="5"/>
  <c r="BJ659" i="5"/>
  <c r="HF432" i="5"/>
  <c r="HF422" i="5"/>
  <c r="DC662" i="5"/>
  <c r="IY425" i="5"/>
  <c r="CP659" i="5"/>
  <c r="IL432" i="5"/>
  <c r="IL422" i="5"/>
  <c r="AB659" i="5"/>
  <c r="FY432" i="5"/>
  <c r="FY422" i="5"/>
  <c r="DW658" i="5"/>
  <c r="AP657" i="5"/>
  <c r="GL426" i="5"/>
  <c r="GL416" i="5"/>
  <c r="S662" i="5"/>
  <c r="FR425" i="5"/>
  <c r="AJ658" i="5"/>
  <c r="DK658" i="5"/>
  <c r="BZ659" i="5"/>
  <c r="HV432" i="5"/>
  <c r="HV422" i="5"/>
  <c r="CQ657" i="5"/>
  <c r="IM426" i="5"/>
  <c r="IM416" i="5"/>
  <c r="P657" i="5"/>
  <c r="FP426" i="5"/>
  <c r="FP416" i="5"/>
  <c r="BV657" i="5"/>
  <c r="HR426" i="5"/>
  <c r="HR416" i="5"/>
  <c r="CB659" i="5"/>
  <c r="HX432" i="5"/>
  <c r="HX422" i="5"/>
  <c r="K662" i="5"/>
  <c r="FK425" i="5"/>
  <c r="BM651" i="5"/>
  <c r="HI406" i="5"/>
  <c r="BE658" i="5"/>
  <c r="BT662" i="5"/>
  <c r="HP425" i="5"/>
  <c r="CF659" i="5"/>
  <c r="IB432" i="5"/>
  <c r="IB422" i="5"/>
  <c r="AP662" i="5"/>
  <c r="GL425" i="5"/>
  <c r="CW659" i="5"/>
  <c r="IS432" i="5"/>
  <c r="IS422" i="5"/>
  <c r="DQ659" i="5"/>
  <c r="JM432" i="5"/>
  <c r="JM422" i="5"/>
  <c r="BK659" i="5"/>
  <c r="HG432" i="5"/>
  <c r="HG422" i="5"/>
  <c r="G657" i="5"/>
  <c r="FG426" i="5"/>
  <c r="FG416" i="5"/>
  <c r="AG658" i="5"/>
  <c r="DR662" i="5"/>
  <c r="JN425" i="5"/>
  <c r="BC662" i="5"/>
  <c r="GY425" i="5"/>
  <c r="CH662" i="5"/>
  <c r="ID425" i="5"/>
  <c r="AH657" i="5"/>
  <c r="GD426" i="5"/>
  <c r="GD416" i="5"/>
  <c r="CM658" i="5"/>
  <c r="AU662" i="5"/>
  <c r="GQ425" i="5"/>
  <c r="AU657" i="5"/>
  <c r="GQ426" i="5"/>
  <c r="GQ416" i="5"/>
  <c r="DE657" i="5"/>
  <c r="JA426" i="5"/>
  <c r="JA416" i="5"/>
  <c r="U651" i="5"/>
  <c r="FT406" i="5"/>
  <c r="AY662" i="5"/>
  <c r="GU425" i="5"/>
  <c r="DP658" i="5"/>
  <c r="Z662" i="5"/>
  <c r="FW425" i="5"/>
  <c r="H651" i="5"/>
  <c r="FH406" i="5"/>
  <c r="G659" i="5"/>
  <c r="FG432" i="5"/>
  <c r="FG422" i="5"/>
  <c r="CN657" i="5"/>
  <c r="IJ426" i="5"/>
  <c r="IJ416" i="5"/>
  <c r="BZ662" i="5"/>
  <c r="HV425" i="5"/>
  <c r="DU662" i="5"/>
  <c r="JQ425" i="5"/>
  <c r="DA659" i="5"/>
  <c r="IW422" i="5"/>
  <c r="IW432" i="5"/>
  <c r="KB426" i="5"/>
  <c r="KB416" i="5"/>
  <c r="EF657" i="5"/>
  <c r="AA662" i="5"/>
  <c r="FX425" i="5"/>
  <c r="EA662" i="5"/>
  <c r="JW425" i="5"/>
  <c r="K651" i="5"/>
  <c r="FK406" i="5"/>
  <c r="BT658" i="5"/>
  <c r="DG651" i="5"/>
  <c r="JC406" i="5"/>
  <c r="DE659" i="5"/>
  <c r="JA432" i="5"/>
  <c r="JA422" i="5"/>
  <c r="T651" i="5"/>
  <c r="FS406" i="5"/>
  <c r="BZ657" i="5"/>
  <c r="HV426" i="5"/>
  <c r="HV416" i="5"/>
  <c r="AX662" i="5"/>
  <c r="GT425" i="5"/>
  <c r="DF657" i="5"/>
  <c r="JB426" i="5"/>
  <c r="JB416" i="5"/>
  <c r="EG657" i="5"/>
  <c r="KC426" i="5"/>
  <c r="KC416" i="5"/>
  <c r="AK651" i="5"/>
  <c r="GG406" i="5"/>
  <c r="BC651" i="5"/>
  <c r="GY406" i="5"/>
  <c r="DF651" i="5"/>
  <c r="JB406" i="5"/>
  <c r="ED651" i="5"/>
  <c r="JZ406" i="5"/>
  <c r="BO658" i="5"/>
  <c r="AK662" i="5"/>
  <c r="GG425" i="5"/>
  <c r="DE651" i="5"/>
  <c r="JA406" i="5"/>
  <c r="BR657" i="5"/>
  <c r="HN426" i="5"/>
  <c r="HN416" i="5"/>
  <c r="DB662" i="5"/>
  <c r="IX425" i="5"/>
  <c r="AF657" i="5"/>
  <c r="GB426" i="5"/>
  <c r="GB416" i="5"/>
  <c r="CG657" i="5"/>
  <c r="IC426" i="5"/>
  <c r="IC416" i="5"/>
  <c r="CK658" i="5"/>
  <c r="AX657" i="5"/>
  <c r="GT426" i="5"/>
  <c r="GT416" i="5"/>
  <c r="DO662" i="5"/>
  <c r="JK425" i="5"/>
  <c r="BY659" i="5"/>
  <c r="HU432" i="5"/>
  <c r="HU422" i="5"/>
  <c r="AX659" i="5"/>
  <c r="GT432" i="5"/>
  <c r="GT422" i="5"/>
  <c r="AV657" i="5"/>
  <c r="GR426" i="5"/>
  <c r="GR416" i="5"/>
  <c r="BK657" i="5"/>
  <c r="HG426" i="5"/>
  <c r="HG416" i="5"/>
  <c r="Y658" i="5"/>
  <c r="DS651" i="5"/>
  <c r="JO406" i="5"/>
  <c r="AT662" i="5"/>
  <c r="GP425" i="5"/>
  <c r="BM659" i="5"/>
  <c r="HI432" i="5"/>
  <c r="HI422" i="5"/>
  <c r="CT657" i="5"/>
  <c r="IP426" i="5"/>
  <c r="IP416" i="5"/>
  <c r="DO651" i="5"/>
  <c r="JK406" i="5"/>
  <c r="BX662" i="5"/>
  <c r="HT425" i="5"/>
  <c r="AS651" i="5"/>
  <c r="GO406" i="5"/>
  <c r="BH658" i="5"/>
  <c r="CQ658" i="5"/>
  <c r="DW657" i="5"/>
  <c r="JS426" i="5"/>
  <c r="JS416" i="5"/>
  <c r="U657" i="5"/>
  <c r="FT426" i="5"/>
  <c r="FT416" i="5"/>
  <c r="BB658" i="5"/>
  <c r="CO657" i="5"/>
  <c r="IK426" i="5"/>
  <c r="IK416" i="5"/>
  <c r="CA662" i="5"/>
  <c r="HW425" i="5"/>
  <c r="CY658" i="5"/>
  <c r="AH651" i="5"/>
  <c r="GD406" i="5"/>
  <c r="CY659" i="5"/>
  <c r="IU432" i="5"/>
  <c r="IU422" i="5"/>
  <c r="CC657" i="5"/>
  <c r="HY416" i="5"/>
  <c r="HY426" i="5"/>
  <c r="BF659" i="5"/>
  <c r="HB432" i="5"/>
  <c r="HB422" i="5"/>
  <c r="JG426" i="5"/>
  <c r="JG416" i="5"/>
  <c r="DK657" i="5"/>
  <c r="DS659" i="5"/>
  <c r="JO432" i="5"/>
  <c r="JO422" i="5"/>
  <c r="BY658" i="5"/>
  <c r="DY657" i="5"/>
  <c r="JU426" i="5"/>
  <c r="JU416" i="5"/>
  <c r="H659" i="5"/>
  <c r="FH432" i="5"/>
  <c r="FH422" i="5"/>
  <c r="BZ658" i="5"/>
  <c r="DA657" i="5"/>
  <c r="IW416" i="5"/>
  <c r="IW426" i="5"/>
  <c r="CE657" i="5"/>
  <c r="IA426" i="5"/>
  <c r="IA416" i="5"/>
  <c r="AI662" i="5"/>
  <c r="GE425" i="5"/>
  <c r="AN658" i="5"/>
  <c r="BX658" i="5"/>
  <c r="BA659" i="5"/>
  <c r="GW432" i="5"/>
  <c r="GW422" i="5"/>
  <c r="AP658" i="5"/>
  <c r="KD425" i="5"/>
  <c r="EH662" i="5"/>
  <c r="DM662" i="5"/>
  <c r="JI425" i="5"/>
  <c r="ED658" i="5"/>
  <c r="DI659" i="5"/>
  <c r="JE432" i="5"/>
  <c r="JE422" i="5"/>
  <c r="Q651" i="5"/>
  <c r="FQ406" i="5"/>
  <c r="DH657" i="5"/>
  <c r="JD426" i="5"/>
  <c r="JD416" i="5"/>
  <c r="DX662" i="5"/>
  <c r="JT425" i="5"/>
  <c r="AJ651" i="5"/>
  <c r="GF406" i="5"/>
  <c r="BP662" i="5"/>
  <c r="HL425" i="5"/>
  <c r="DP662" i="5"/>
  <c r="JL425" i="5"/>
  <c r="U662" i="5"/>
  <c r="FT425" i="5"/>
  <c r="CB662" i="5"/>
  <c r="HX425" i="5"/>
  <c r="CN662" i="5"/>
  <c r="IJ425" i="5"/>
  <c r="CA659" i="5"/>
  <c r="HW432" i="5"/>
  <c r="HW422" i="5"/>
  <c r="DV657" i="5"/>
  <c r="JR426" i="5"/>
  <c r="JR416" i="5"/>
  <c r="AR657" i="5"/>
  <c r="GN426" i="5"/>
  <c r="GN416" i="5"/>
  <c r="EH659" i="5"/>
  <c r="KD432" i="5"/>
  <c r="KD422" i="5"/>
  <c r="U659" i="5"/>
  <c r="FT432" i="5"/>
  <c r="FT422" i="5"/>
  <c r="DF662" i="5"/>
  <c r="JB425" i="5"/>
  <c r="C252" i="16"/>
  <c r="A252" i="18" s="1"/>
  <c r="H252" i="18" s="1"/>
  <c r="I252" i="18" l="1"/>
  <c r="J252" i="18"/>
  <c r="I300" i="18"/>
  <c r="J300" i="18"/>
  <c r="B134" i="25"/>
  <c r="B85" i="25"/>
  <c r="B306" i="16"/>
  <c r="C304" i="16"/>
  <c r="A304" i="18" s="1"/>
  <c r="H304" i="18" s="1"/>
  <c r="I304" i="18" s="1"/>
  <c r="CB672" i="5"/>
  <c r="HX443" i="5"/>
  <c r="AJ661" i="5"/>
  <c r="GF424" i="5"/>
  <c r="U667" i="5"/>
  <c r="FT444" i="5"/>
  <c r="FT434" i="5"/>
  <c r="Y668" i="5"/>
  <c r="FV445" i="5"/>
  <c r="FV435" i="5"/>
  <c r="BY669" i="5"/>
  <c r="HU446" i="5"/>
  <c r="HU436" i="5"/>
  <c r="CK668" i="5"/>
  <c r="IG445" i="5"/>
  <c r="IG435" i="5"/>
  <c r="DB672" i="5"/>
  <c r="IX443" i="5"/>
  <c r="ED661" i="5"/>
  <c r="JZ424" i="5"/>
  <c r="BC661" i="5"/>
  <c r="GY424" i="5"/>
  <c r="DF667" i="5"/>
  <c r="JB444" i="5"/>
  <c r="JB434" i="5"/>
  <c r="DG661" i="5"/>
  <c r="JC424" i="5"/>
  <c r="DP668" i="5"/>
  <c r="JL445" i="5"/>
  <c r="JL435" i="5"/>
  <c r="U661" i="5"/>
  <c r="FT424" i="5"/>
  <c r="AU672" i="5"/>
  <c r="GQ443" i="5"/>
  <c r="CH672" i="5"/>
  <c r="ID443" i="5"/>
  <c r="DR672" i="5"/>
  <c r="JN443" i="5"/>
  <c r="DQ669" i="5"/>
  <c r="JM446" i="5"/>
  <c r="JM436" i="5"/>
  <c r="CF669" i="5"/>
  <c r="IB446" i="5"/>
  <c r="IB436" i="5"/>
  <c r="CB669" i="5"/>
  <c r="HX446" i="5"/>
  <c r="HX436" i="5"/>
  <c r="BZ669" i="5"/>
  <c r="HV446" i="5"/>
  <c r="HV436" i="5"/>
  <c r="S672" i="5"/>
  <c r="FR443" i="5"/>
  <c r="CP669" i="5"/>
  <c r="IL446" i="5"/>
  <c r="IL436" i="5"/>
  <c r="AW669" i="5"/>
  <c r="GS446" i="5"/>
  <c r="GS436" i="5"/>
  <c r="BH672" i="5"/>
  <c r="HD443" i="5"/>
  <c r="AV669" i="5"/>
  <c r="GR446" i="5"/>
  <c r="GR436" i="5"/>
  <c r="BI669" i="5"/>
  <c r="HE446" i="5"/>
  <c r="HE436" i="5"/>
  <c r="CJ667" i="5"/>
  <c r="IF444" i="5"/>
  <c r="IF434" i="5"/>
  <c r="BA668" i="5"/>
  <c r="GW445" i="5"/>
  <c r="GW435" i="5"/>
  <c r="S661" i="5"/>
  <c r="FR424" i="5"/>
  <c r="CS667" i="5"/>
  <c r="IO444" i="5"/>
  <c r="IO434" i="5"/>
  <c r="EB667" i="5"/>
  <c r="JX444" i="5"/>
  <c r="JX434" i="5"/>
  <c r="BF672" i="5"/>
  <c r="HB443" i="5"/>
  <c r="DH661" i="5"/>
  <c r="JD424" i="5"/>
  <c r="EC667" i="5"/>
  <c r="JY444" i="5"/>
  <c r="JY434" i="5"/>
  <c r="H668" i="5"/>
  <c r="FH445" i="5"/>
  <c r="FH435" i="5"/>
  <c r="DN672" i="5"/>
  <c r="JJ443" i="5"/>
  <c r="EB669" i="5"/>
  <c r="JX446" i="5"/>
  <c r="JX436" i="5"/>
  <c r="AG672" i="5"/>
  <c r="GC443" i="5"/>
  <c r="BK661" i="5"/>
  <c r="HG424" i="5"/>
  <c r="L668" i="5"/>
  <c r="FL445" i="5"/>
  <c r="FL435" i="5"/>
  <c r="N661" i="5"/>
  <c r="FN424" i="5"/>
  <c r="KC424" i="5"/>
  <c r="EG661" i="5"/>
  <c r="DW672" i="5"/>
  <c r="JS443" i="5"/>
  <c r="M661" i="5"/>
  <c r="FM424" i="5"/>
  <c r="AA669" i="5"/>
  <c r="FX446" i="5"/>
  <c r="FX436" i="5"/>
  <c r="AS668" i="5"/>
  <c r="GO445" i="5"/>
  <c r="GO435" i="5"/>
  <c r="N672" i="5"/>
  <c r="FN443" i="5"/>
  <c r="BQ667" i="5"/>
  <c r="HM444" i="5"/>
  <c r="HM434" i="5"/>
  <c r="BC669" i="5"/>
  <c r="GY446" i="5"/>
  <c r="GY436" i="5"/>
  <c r="BE669" i="5"/>
  <c r="HA446" i="5"/>
  <c r="HA436" i="5"/>
  <c r="CW667" i="5"/>
  <c r="IS444" i="5"/>
  <c r="IS434" i="5"/>
  <c r="AE661" i="5"/>
  <c r="GA424" i="5"/>
  <c r="BS661" i="5"/>
  <c r="HO424" i="5"/>
  <c r="BE661" i="5"/>
  <c r="HA424" i="5"/>
  <c r="CT672" i="5"/>
  <c r="IP443" i="5"/>
  <c r="EG672" i="5"/>
  <c r="KC443" i="5"/>
  <c r="BT669" i="5"/>
  <c r="HP446" i="5"/>
  <c r="HP436" i="5"/>
  <c r="CI669" i="5"/>
  <c r="IE446" i="5"/>
  <c r="IE436" i="5"/>
  <c r="CT669" i="5"/>
  <c r="IP446" i="5"/>
  <c r="IP436" i="5"/>
  <c r="BU668" i="5"/>
  <c r="HQ445" i="5"/>
  <c r="HQ435" i="5"/>
  <c r="BN668" i="5"/>
  <c r="HJ445" i="5"/>
  <c r="HJ435" i="5"/>
  <c r="KB445" i="5"/>
  <c r="KB435" i="5"/>
  <c r="EF668" i="5"/>
  <c r="AZ667" i="5"/>
  <c r="GV444" i="5"/>
  <c r="GV434" i="5"/>
  <c r="T669" i="5"/>
  <c r="FS446" i="5"/>
  <c r="FS436" i="5"/>
  <c r="BP668" i="5"/>
  <c r="HL445" i="5"/>
  <c r="HL435" i="5"/>
  <c r="AK668" i="5"/>
  <c r="GG445" i="5"/>
  <c r="GG435" i="5"/>
  <c r="AQ661" i="5"/>
  <c r="GM424" i="5"/>
  <c r="AN667" i="5"/>
  <c r="GJ444" i="5"/>
  <c r="GJ434" i="5"/>
  <c r="CC668" i="5"/>
  <c r="HY445" i="5"/>
  <c r="HY435" i="5"/>
  <c r="BU667" i="5"/>
  <c r="HQ444" i="5"/>
  <c r="HQ434" i="5"/>
  <c r="DB669" i="5"/>
  <c r="IX446" i="5"/>
  <c r="IX436" i="5"/>
  <c r="CE661" i="5"/>
  <c r="IA424" i="5"/>
  <c r="DZ667" i="5"/>
  <c r="JV444" i="5"/>
  <c r="JV434" i="5"/>
  <c r="AG669" i="5"/>
  <c r="GC446" i="5"/>
  <c r="GC436" i="5"/>
  <c r="BL672" i="5"/>
  <c r="HH443" i="5"/>
  <c r="AL667" i="5"/>
  <c r="GH434" i="5"/>
  <c r="GH444" i="5"/>
  <c r="M667" i="5"/>
  <c r="FM444" i="5"/>
  <c r="FM434" i="5"/>
  <c r="DO669" i="5"/>
  <c r="JK446" i="5"/>
  <c r="JK436" i="5"/>
  <c r="BS669" i="5"/>
  <c r="HO446" i="5"/>
  <c r="HO436" i="5"/>
  <c r="CI668" i="5"/>
  <c r="IE445" i="5"/>
  <c r="IE435" i="5"/>
  <c r="AF661" i="5"/>
  <c r="GB424" i="5"/>
  <c r="AU669" i="5"/>
  <c r="GQ446" i="5"/>
  <c r="GQ436" i="5"/>
  <c r="AO661" i="5"/>
  <c r="GK424" i="5"/>
  <c r="L667" i="5"/>
  <c r="FL444" i="5"/>
  <c r="FL434" i="5"/>
  <c r="EA668" i="5"/>
  <c r="JW445" i="5"/>
  <c r="JW435" i="5"/>
  <c r="CL661" i="5"/>
  <c r="IH424" i="5"/>
  <c r="DE668" i="5"/>
  <c r="JA445" i="5"/>
  <c r="JA435" i="5"/>
  <c r="KC446" i="5"/>
  <c r="KC436" i="5"/>
  <c r="EG669" i="5"/>
  <c r="JN445" i="5"/>
  <c r="JN435" i="5"/>
  <c r="DR668" i="5"/>
  <c r="BR661" i="5"/>
  <c r="HN424" i="5"/>
  <c r="CM672" i="5"/>
  <c r="II443" i="5"/>
  <c r="DM668" i="5"/>
  <c r="JI445" i="5"/>
  <c r="JI435" i="5"/>
  <c r="AM672" i="5"/>
  <c r="GI443" i="5"/>
  <c r="BG667" i="5"/>
  <c r="HC434" i="5"/>
  <c r="HC444" i="5"/>
  <c r="EE667" i="5"/>
  <c r="KA444" i="5"/>
  <c r="KA434" i="5"/>
  <c r="H667" i="5"/>
  <c r="FH444" i="5"/>
  <c r="FH434" i="5"/>
  <c r="O668" i="5"/>
  <c r="FO445" i="5"/>
  <c r="FO435" i="5"/>
  <c r="CY672" i="5"/>
  <c r="IU443" i="5"/>
  <c r="BD668" i="5"/>
  <c r="GZ445" i="5"/>
  <c r="GZ435" i="5"/>
  <c r="CQ669" i="5"/>
  <c r="IM446" i="5"/>
  <c r="IM436" i="5"/>
  <c r="DD661" i="5"/>
  <c r="IZ424" i="5"/>
  <c r="DV672" i="5"/>
  <c r="JR443" i="5"/>
  <c r="EB668" i="5"/>
  <c r="JX445" i="5"/>
  <c r="JX435" i="5"/>
  <c r="CG661" i="5"/>
  <c r="IC424" i="5"/>
  <c r="DC661" i="5"/>
  <c r="IY424" i="5"/>
  <c r="CF667" i="5"/>
  <c r="IB444" i="5"/>
  <c r="IB434" i="5"/>
  <c r="EC661" i="5"/>
  <c r="JY424" i="5"/>
  <c r="M669" i="5"/>
  <c r="FM446" i="5"/>
  <c r="FM436" i="5"/>
  <c r="AO668" i="5"/>
  <c r="GK445" i="5"/>
  <c r="GK435" i="5"/>
  <c r="CJ668" i="5"/>
  <c r="IF445" i="5"/>
  <c r="IF435" i="5"/>
  <c r="DP667" i="5"/>
  <c r="JL444" i="5"/>
  <c r="JL434" i="5"/>
  <c r="DT669" i="5"/>
  <c r="JP446" i="5"/>
  <c r="JP436" i="5"/>
  <c r="CP667" i="5"/>
  <c r="IL444" i="5"/>
  <c r="IL434" i="5"/>
  <c r="AQ668" i="5"/>
  <c r="GM435" i="5"/>
  <c r="GM445" i="5"/>
  <c r="Q667" i="5"/>
  <c r="FQ444" i="5"/>
  <c r="FQ434" i="5"/>
  <c r="BC667" i="5"/>
  <c r="GY434" i="5"/>
  <c r="GY444" i="5"/>
  <c r="BI668" i="5"/>
  <c r="HE445" i="5"/>
  <c r="HE435" i="5"/>
  <c r="BC668" i="5"/>
  <c r="GY445" i="5"/>
  <c r="GY435" i="5"/>
  <c r="CS669" i="5"/>
  <c r="IO446" i="5"/>
  <c r="IO436" i="5"/>
  <c r="AC668" i="5"/>
  <c r="FZ445" i="5"/>
  <c r="FZ435" i="5"/>
  <c r="DZ661" i="5"/>
  <c r="JV424" i="5"/>
  <c r="AC669" i="5"/>
  <c r="FZ446" i="5"/>
  <c r="FZ436" i="5"/>
  <c r="AM668" i="5"/>
  <c r="GI445" i="5"/>
  <c r="GI435" i="5"/>
  <c r="BL667" i="5"/>
  <c r="HH444" i="5"/>
  <c r="HH434" i="5"/>
  <c r="AF668" i="5"/>
  <c r="GB445" i="5"/>
  <c r="GB435" i="5"/>
  <c r="BR668" i="5"/>
  <c r="HN445" i="5"/>
  <c r="HN435" i="5"/>
  <c r="AK669" i="5"/>
  <c r="GG446" i="5"/>
  <c r="GG436" i="5"/>
  <c r="CR667" i="5"/>
  <c r="IN444" i="5"/>
  <c r="IN434" i="5"/>
  <c r="CB668" i="5"/>
  <c r="HX445" i="5"/>
  <c r="HX435" i="5"/>
  <c r="JR424" i="5"/>
  <c r="DV661" i="5"/>
  <c r="AH668" i="5"/>
  <c r="GD445" i="5"/>
  <c r="GD435" i="5"/>
  <c r="AK667" i="5"/>
  <c r="GG444" i="5"/>
  <c r="GG434" i="5"/>
  <c r="BQ669" i="5"/>
  <c r="HM446" i="5"/>
  <c r="HM436" i="5"/>
  <c r="ED672" i="5"/>
  <c r="JZ443" i="5"/>
  <c r="S667" i="5"/>
  <c r="FR434" i="5"/>
  <c r="FR444" i="5"/>
  <c r="DJ667" i="5"/>
  <c r="JF444" i="5"/>
  <c r="JF434" i="5"/>
  <c r="J669" i="5"/>
  <c r="FJ446" i="5"/>
  <c r="FJ436" i="5"/>
  <c r="CA668" i="5"/>
  <c r="HW445" i="5"/>
  <c r="HW435" i="5"/>
  <c r="CE669" i="5"/>
  <c r="IA446" i="5"/>
  <c r="IA436" i="5"/>
  <c r="EC672" i="5"/>
  <c r="JY443" i="5"/>
  <c r="BO669" i="5"/>
  <c r="HK446" i="5"/>
  <c r="HK436" i="5"/>
  <c r="AZ669" i="5"/>
  <c r="GV446" i="5"/>
  <c r="GV436" i="5"/>
  <c r="DN669" i="5"/>
  <c r="JJ446" i="5"/>
  <c r="JJ436" i="5"/>
  <c r="CU668" i="5"/>
  <c r="IQ445" i="5"/>
  <c r="IQ435" i="5"/>
  <c r="AU668" i="5"/>
  <c r="GQ445" i="5"/>
  <c r="GQ435" i="5"/>
  <c r="CZ667" i="5"/>
  <c r="IV444" i="5"/>
  <c r="IV434" i="5"/>
  <c r="DS669" i="5"/>
  <c r="JO446" i="5"/>
  <c r="JO436" i="5"/>
  <c r="ED668" i="5"/>
  <c r="JZ445" i="5"/>
  <c r="JZ435" i="5"/>
  <c r="AN668" i="5"/>
  <c r="GJ445" i="5"/>
  <c r="GJ435" i="5"/>
  <c r="DA667" i="5"/>
  <c r="IW444" i="5"/>
  <c r="IW434" i="5"/>
  <c r="BY668" i="5"/>
  <c r="HU445" i="5"/>
  <c r="HU435" i="5"/>
  <c r="DK667" i="5"/>
  <c r="JG444" i="5"/>
  <c r="JG434" i="5"/>
  <c r="CC667" i="5"/>
  <c r="HY444" i="5"/>
  <c r="HY434" i="5"/>
  <c r="CY668" i="5"/>
  <c r="IU445" i="5"/>
  <c r="IU435" i="5"/>
  <c r="BB668" i="5"/>
  <c r="GX445" i="5"/>
  <c r="GX435" i="5"/>
  <c r="BH668" i="5"/>
  <c r="HD445" i="5"/>
  <c r="HD435" i="5"/>
  <c r="BX672" i="5"/>
  <c r="HT443" i="5"/>
  <c r="BM669" i="5"/>
  <c r="HI446" i="5"/>
  <c r="HI436" i="5"/>
  <c r="DS661" i="5"/>
  <c r="JO424" i="5"/>
  <c r="AX669" i="5"/>
  <c r="GT446" i="5"/>
  <c r="GT436" i="5"/>
  <c r="AX667" i="5"/>
  <c r="GT444" i="5"/>
  <c r="GT434" i="5"/>
  <c r="DE661" i="5"/>
  <c r="JA424" i="5"/>
  <c r="KC444" i="5"/>
  <c r="KC434" i="5"/>
  <c r="EG667" i="5"/>
  <c r="BZ667" i="5"/>
  <c r="HV444" i="5"/>
  <c r="HV434" i="5"/>
  <c r="K661" i="5"/>
  <c r="FK424" i="5"/>
  <c r="AA672" i="5"/>
  <c r="FX443" i="5"/>
  <c r="DU672" i="5"/>
  <c r="JQ443" i="5"/>
  <c r="G669" i="5"/>
  <c r="FG446" i="5"/>
  <c r="FG436" i="5"/>
  <c r="Z672" i="5"/>
  <c r="FW443" i="5"/>
  <c r="BK669" i="5"/>
  <c r="HG446" i="5"/>
  <c r="HG436" i="5"/>
  <c r="AP672" i="5"/>
  <c r="GL443" i="5"/>
  <c r="BE668" i="5"/>
  <c r="HA445" i="5"/>
  <c r="HA435" i="5"/>
  <c r="K672" i="5"/>
  <c r="FK443" i="5"/>
  <c r="CQ667" i="5"/>
  <c r="IM444" i="5"/>
  <c r="IM434" i="5"/>
  <c r="AB669" i="5"/>
  <c r="FY446" i="5"/>
  <c r="FY436" i="5"/>
  <c r="BJ669" i="5"/>
  <c r="HF446" i="5"/>
  <c r="HF436" i="5"/>
  <c r="W661" i="5"/>
  <c r="FU424" i="5"/>
  <c r="AG661" i="5"/>
  <c r="GC424" i="5"/>
  <c r="U668" i="5"/>
  <c r="FT445" i="5"/>
  <c r="FT435" i="5"/>
  <c r="EC669" i="5"/>
  <c r="JY446" i="5"/>
  <c r="JY436" i="5"/>
  <c r="EB672" i="5"/>
  <c r="JX443" i="5"/>
  <c r="S668" i="5"/>
  <c r="FR445" i="5"/>
  <c r="FR435" i="5"/>
  <c r="Z668" i="5"/>
  <c r="FW445" i="5"/>
  <c r="FW435" i="5"/>
  <c r="DV669" i="5"/>
  <c r="JR446" i="5"/>
  <c r="JR436" i="5"/>
  <c r="J668" i="5"/>
  <c r="FJ445" i="5"/>
  <c r="FJ435" i="5"/>
  <c r="DC667" i="5"/>
  <c r="IY444" i="5"/>
  <c r="IY434" i="5"/>
  <c r="DQ661" i="5"/>
  <c r="JM424" i="5"/>
  <c r="P661" i="5"/>
  <c r="FP424" i="5"/>
  <c r="AO669" i="5"/>
  <c r="GK446" i="5"/>
  <c r="GK436" i="5"/>
  <c r="DU669" i="5"/>
  <c r="JQ446" i="5"/>
  <c r="JQ436" i="5"/>
  <c r="DX668" i="5"/>
  <c r="JT445" i="5"/>
  <c r="JT435" i="5"/>
  <c r="BQ672" i="5"/>
  <c r="HM443" i="5"/>
  <c r="DU667" i="5"/>
  <c r="JQ444" i="5"/>
  <c r="JQ434" i="5"/>
  <c r="ED667" i="5"/>
  <c r="JZ444" i="5"/>
  <c r="JZ434" i="5"/>
  <c r="DB668" i="5"/>
  <c r="IX445" i="5"/>
  <c r="IX435" i="5"/>
  <c r="DA672" i="5"/>
  <c r="IW443" i="5"/>
  <c r="DX669" i="5"/>
  <c r="JT446" i="5"/>
  <c r="JT436" i="5"/>
  <c r="AR672" i="5"/>
  <c r="GN443" i="5"/>
  <c r="J667" i="5"/>
  <c r="FJ444" i="5"/>
  <c r="FJ434" i="5"/>
  <c r="BO667" i="5"/>
  <c r="HK444" i="5"/>
  <c r="HK434" i="5"/>
  <c r="BD667" i="5"/>
  <c r="GZ444" i="5"/>
  <c r="GZ434" i="5"/>
  <c r="BV672" i="5"/>
  <c r="HR443" i="5"/>
  <c r="AM669" i="5"/>
  <c r="GI446" i="5"/>
  <c r="GI436" i="5"/>
  <c r="BM668" i="5"/>
  <c r="HI445" i="5"/>
  <c r="HI435" i="5"/>
  <c r="AI667" i="5"/>
  <c r="GE444" i="5"/>
  <c r="GE434" i="5"/>
  <c r="BI661" i="5"/>
  <c r="HE424" i="5"/>
  <c r="G672" i="5"/>
  <c r="FG443" i="5"/>
  <c r="BQ661" i="5"/>
  <c r="HM424" i="5"/>
  <c r="AQ672" i="5"/>
  <c r="GM443" i="5"/>
  <c r="BW661" i="5"/>
  <c r="HS424" i="5"/>
  <c r="G668" i="5"/>
  <c r="FG445" i="5"/>
  <c r="FG435" i="5"/>
  <c r="CJ669" i="5"/>
  <c r="IF446" i="5"/>
  <c r="IF436" i="5"/>
  <c r="S669" i="5"/>
  <c r="FR436" i="5"/>
  <c r="FR446" i="5"/>
  <c r="DD668" i="5"/>
  <c r="IZ445" i="5"/>
  <c r="IZ435" i="5"/>
  <c r="BP661" i="5"/>
  <c r="HL424" i="5"/>
  <c r="Y672" i="5"/>
  <c r="FV443" i="5"/>
  <c r="AA668" i="5"/>
  <c r="FX445" i="5"/>
  <c r="FX435" i="5"/>
  <c r="DT668" i="5"/>
  <c r="JP445" i="5"/>
  <c r="JP435" i="5"/>
  <c r="N668" i="5"/>
  <c r="FN445" i="5"/>
  <c r="FN435" i="5"/>
  <c r="AY667" i="5"/>
  <c r="GU444" i="5"/>
  <c r="GU434" i="5"/>
  <c r="Q669" i="5"/>
  <c r="FQ446" i="5"/>
  <c r="FQ436" i="5"/>
  <c r="EH661" i="5"/>
  <c r="KD424" i="5"/>
  <c r="CI661" i="5"/>
  <c r="IE424" i="5"/>
  <c r="O667" i="5"/>
  <c r="FO444" i="5"/>
  <c r="FO434" i="5"/>
  <c r="CP661" i="5"/>
  <c r="IL424" i="5"/>
  <c r="AS667" i="5"/>
  <c r="GO444" i="5"/>
  <c r="GO434" i="5"/>
  <c r="CT668" i="5"/>
  <c r="IP445" i="5"/>
  <c r="IP435" i="5"/>
  <c r="K669" i="5"/>
  <c r="FK446" i="5"/>
  <c r="FK436" i="5"/>
  <c r="AT669" i="5"/>
  <c r="GP446" i="5"/>
  <c r="GP436" i="5"/>
  <c r="DD672" i="5"/>
  <c r="IZ443" i="5"/>
  <c r="AT661" i="5"/>
  <c r="GP424" i="5"/>
  <c r="P669" i="5"/>
  <c r="FP446" i="5"/>
  <c r="FP436" i="5"/>
  <c r="J672" i="5"/>
  <c r="FJ443" i="5"/>
  <c r="CE668" i="5"/>
  <c r="IA445" i="5"/>
  <c r="IA435" i="5"/>
  <c r="BE667" i="5"/>
  <c r="HA444" i="5"/>
  <c r="HA434" i="5"/>
  <c r="CK661" i="5"/>
  <c r="IG424" i="5"/>
  <c r="AV668" i="5"/>
  <c r="GR445" i="5"/>
  <c r="GR435" i="5"/>
  <c r="I669" i="5"/>
  <c r="FI446" i="5"/>
  <c r="FI436" i="5"/>
  <c r="EE661" i="5"/>
  <c r="KA424" i="5"/>
  <c r="AO672" i="5"/>
  <c r="GK443" i="5"/>
  <c r="CZ669" i="5"/>
  <c r="IV446" i="5"/>
  <c r="IV436" i="5"/>
  <c r="AY661" i="5"/>
  <c r="GU424" i="5"/>
  <c r="DL672" i="5"/>
  <c r="JH443" i="5"/>
  <c r="BF667" i="5"/>
  <c r="HB444" i="5"/>
  <c r="HB434" i="5"/>
  <c r="DJ669" i="5"/>
  <c r="JF446" i="5"/>
  <c r="JF436" i="5"/>
  <c r="CU661" i="5"/>
  <c r="IQ424" i="5"/>
  <c r="AR668" i="5"/>
  <c r="GN445" i="5"/>
  <c r="GN435" i="5"/>
  <c r="EE672" i="5"/>
  <c r="KA443" i="5"/>
  <c r="CU669" i="5"/>
  <c r="IQ446" i="5"/>
  <c r="IQ436" i="5"/>
  <c r="CO669" i="5"/>
  <c r="IK446" i="5"/>
  <c r="IK436" i="5"/>
  <c r="I661" i="5"/>
  <c r="FI424" i="5"/>
  <c r="T667" i="5"/>
  <c r="FS434" i="5"/>
  <c r="FS444" i="5"/>
  <c r="AV672" i="5"/>
  <c r="GR443" i="5"/>
  <c r="DG669" i="5"/>
  <c r="JC446" i="5"/>
  <c r="JC436" i="5"/>
  <c r="L669" i="5"/>
  <c r="FL446" i="5"/>
  <c r="FL436" i="5"/>
  <c r="CF672" i="5"/>
  <c r="IB443" i="5"/>
  <c r="O661" i="5"/>
  <c r="FO424" i="5"/>
  <c r="AI661" i="5"/>
  <c r="GE424" i="5"/>
  <c r="AM667" i="5"/>
  <c r="GI434" i="5"/>
  <c r="GI444" i="5"/>
  <c r="DN668" i="5"/>
  <c r="JJ445" i="5"/>
  <c r="JJ435" i="5"/>
  <c r="CC672" i="5"/>
  <c r="HY443" i="5"/>
  <c r="EA667" i="5"/>
  <c r="JW444" i="5"/>
  <c r="JW434" i="5"/>
  <c r="O672" i="5"/>
  <c r="FO443" i="5"/>
  <c r="DP661" i="5"/>
  <c r="JL424" i="5"/>
  <c r="DG667" i="5"/>
  <c r="JC444" i="5"/>
  <c r="JC434" i="5"/>
  <c r="DK672" i="5"/>
  <c r="JG443" i="5"/>
  <c r="AT668" i="5"/>
  <c r="GP445" i="5"/>
  <c r="GP435" i="5"/>
  <c r="O669" i="5"/>
  <c r="FO446" i="5"/>
  <c r="FO436" i="5"/>
  <c r="AY669" i="5"/>
  <c r="GU446" i="5"/>
  <c r="GU436" i="5"/>
  <c r="DM669" i="5"/>
  <c r="JI446" i="5"/>
  <c r="JI436" i="5"/>
  <c r="CC669" i="5"/>
  <c r="HY446" i="5"/>
  <c r="HY436" i="5"/>
  <c r="KD444" i="5"/>
  <c r="KD434" i="5"/>
  <c r="EH667" i="5"/>
  <c r="BB667" i="5"/>
  <c r="GX434" i="5"/>
  <c r="GX444" i="5"/>
  <c r="EE669" i="5"/>
  <c r="KA446" i="5"/>
  <c r="KA436" i="5"/>
  <c r="CH668" i="5"/>
  <c r="ID435" i="5"/>
  <c r="ID445" i="5"/>
  <c r="DZ668" i="5"/>
  <c r="JV445" i="5"/>
  <c r="JV435" i="5"/>
  <c r="ED669" i="5"/>
  <c r="JZ446" i="5"/>
  <c r="JZ436" i="5"/>
  <c r="DB667" i="5"/>
  <c r="IX444" i="5"/>
  <c r="IX434" i="5"/>
  <c r="AP669" i="5"/>
  <c r="GL446" i="5"/>
  <c r="GL436" i="5"/>
  <c r="K668" i="5"/>
  <c r="FK445" i="5"/>
  <c r="FK435" i="5"/>
  <c r="DF669" i="5"/>
  <c r="JB446" i="5"/>
  <c r="JB436" i="5"/>
  <c r="CV672" i="5"/>
  <c r="IR443" i="5"/>
  <c r="BV668" i="5"/>
  <c r="HR445" i="5"/>
  <c r="HR435" i="5"/>
  <c r="AO667" i="5"/>
  <c r="GK444" i="5"/>
  <c r="GK434" i="5"/>
  <c r="CK667" i="5"/>
  <c r="IG444" i="5"/>
  <c r="IG434" i="5"/>
  <c r="DT667" i="5"/>
  <c r="JP444" i="5"/>
  <c r="JP434" i="5"/>
  <c r="DN661" i="5"/>
  <c r="JJ424" i="5"/>
  <c r="DY672" i="5"/>
  <c r="JU443" i="5"/>
  <c r="N669" i="5"/>
  <c r="FN446" i="5"/>
  <c r="FN436" i="5"/>
  <c r="CW672" i="5"/>
  <c r="IS443" i="5"/>
  <c r="H672" i="5"/>
  <c r="FH443" i="5"/>
  <c r="Y669" i="5"/>
  <c r="FV446" i="5"/>
  <c r="FV436" i="5"/>
  <c r="DI668" i="5"/>
  <c r="JE445" i="5"/>
  <c r="JE435" i="5"/>
  <c r="CH667" i="5"/>
  <c r="ID434" i="5"/>
  <c r="ID444" i="5"/>
  <c r="BF668" i="5"/>
  <c r="HB445" i="5"/>
  <c r="HB435" i="5"/>
  <c r="Y667" i="5"/>
  <c r="FV444" i="5"/>
  <c r="FV434" i="5"/>
  <c r="BX667" i="5"/>
  <c r="HT444" i="5"/>
  <c r="HT434" i="5"/>
  <c r="CF668" i="5"/>
  <c r="IB445" i="5"/>
  <c r="IB435" i="5"/>
  <c r="BO661" i="5"/>
  <c r="HK424" i="5"/>
  <c r="BM667" i="5"/>
  <c r="HI434" i="5"/>
  <c r="HI444" i="5"/>
  <c r="CN669" i="5"/>
  <c r="IJ446" i="5"/>
  <c r="IJ436" i="5"/>
  <c r="BG668" i="5"/>
  <c r="HC445" i="5"/>
  <c r="HC435" i="5"/>
  <c r="DN667" i="5"/>
  <c r="JJ444" i="5"/>
  <c r="JJ434" i="5"/>
  <c r="CD668" i="5"/>
  <c r="HZ445" i="5"/>
  <c r="HZ435" i="5"/>
  <c r="AW668" i="5"/>
  <c r="GS445" i="5"/>
  <c r="GS435" i="5"/>
  <c r="DY661" i="5"/>
  <c r="JU424" i="5"/>
  <c r="DI661" i="5"/>
  <c r="JE424" i="5"/>
  <c r="CX669" i="5"/>
  <c r="IT446" i="5"/>
  <c r="IT436" i="5"/>
  <c r="W668" i="5"/>
  <c r="FU445" i="5"/>
  <c r="FU435" i="5"/>
  <c r="CZ661" i="5"/>
  <c r="IV424" i="5"/>
  <c r="EF661" i="5"/>
  <c r="KB424" i="5"/>
  <c r="DA668" i="5"/>
  <c r="IW445" i="5"/>
  <c r="IW435" i="5"/>
  <c r="CL667" i="5"/>
  <c r="IH444" i="5"/>
  <c r="IH434" i="5"/>
  <c r="DB661" i="5"/>
  <c r="IX424" i="5"/>
  <c r="DJ668" i="5"/>
  <c r="JF445" i="5"/>
  <c r="JF435" i="5"/>
  <c r="AQ667" i="5"/>
  <c r="GM434" i="5"/>
  <c r="GM444" i="5"/>
  <c r="AB672" i="5"/>
  <c r="FY443" i="5"/>
  <c r="BR672" i="5"/>
  <c r="HN443" i="5"/>
  <c r="U669" i="5"/>
  <c r="FT446" i="5"/>
  <c r="FT436" i="5"/>
  <c r="CA669" i="5"/>
  <c r="HW446" i="5"/>
  <c r="HW436" i="5"/>
  <c r="DP672" i="5"/>
  <c r="JL443" i="5"/>
  <c r="EH672" i="5"/>
  <c r="KD443" i="5"/>
  <c r="AP668" i="5"/>
  <c r="GL445" i="5"/>
  <c r="GL435" i="5"/>
  <c r="CY669" i="5"/>
  <c r="IU446" i="5"/>
  <c r="IU436" i="5"/>
  <c r="DF672" i="5"/>
  <c r="JB443" i="5"/>
  <c r="DV667" i="5"/>
  <c r="JR444" i="5"/>
  <c r="JR434" i="5"/>
  <c r="DH667" i="5"/>
  <c r="JD444" i="5"/>
  <c r="JD434" i="5"/>
  <c r="AR667" i="5"/>
  <c r="GN444" i="5"/>
  <c r="GN434" i="5"/>
  <c r="CN672" i="5"/>
  <c r="IJ443" i="5"/>
  <c r="U672" i="5"/>
  <c r="FT443" i="5"/>
  <c r="BP672" i="5"/>
  <c r="HL443" i="5"/>
  <c r="DX672" i="5"/>
  <c r="JT443" i="5"/>
  <c r="DI669" i="5"/>
  <c r="JE446" i="5"/>
  <c r="JE436" i="5"/>
  <c r="BX668" i="5"/>
  <c r="HT445" i="5"/>
  <c r="HT435" i="5"/>
  <c r="CE667" i="5"/>
  <c r="IA444" i="5"/>
  <c r="IA434" i="5"/>
  <c r="DY667" i="5"/>
  <c r="JU434" i="5"/>
  <c r="JU444" i="5"/>
  <c r="BF669" i="5"/>
  <c r="HB446" i="5"/>
  <c r="HB436" i="5"/>
  <c r="AH661" i="5"/>
  <c r="GD424" i="5"/>
  <c r="CO667" i="5"/>
  <c r="IK444" i="5"/>
  <c r="IK434" i="5"/>
  <c r="CQ668" i="5"/>
  <c r="IM445" i="5"/>
  <c r="IM435" i="5"/>
  <c r="CT667" i="5"/>
  <c r="IP444" i="5"/>
  <c r="IP434" i="5"/>
  <c r="AV667" i="5"/>
  <c r="GR444" i="5"/>
  <c r="GR434" i="5"/>
  <c r="DO672" i="5"/>
  <c r="JK443" i="5"/>
  <c r="AF667" i="5"/>
  <c r="GB444" i="5"/>
  <c r="GB434" i="5"/>
  <c r="BO668" i="5"/>
  <c r="HK445" i="5"/>
  <c r="HK435" i="5"/>
  <c r="DF661" i="5"/>
  <c r="JB424" i="5"/>
  <c r="AK661" i="5"/>
  <c r="GG424" i="5"/>
  <c r="AX672" i="5"/>
  <c r="GT443" i="5"/>
  <c r="DE669" i="5"/>
  <c r="JA446" i="5"/>
  <c r="JA436" i="5"/>
  <c r="KB444" i="5"/>
  <c r="KB434" i="5"/>
  <c r="EF667" i="5"/>
  <c r="CN667" i="5"/>
  <c r="IJ444" i="5"/>
  <c r="IJ434" i="5"/>
  <c r="AY672" i="5"/>
  <c r="GU443" i="5"/>
  <c r="AU667" i="5"/>
  <c r="GQ444" i="5"/>
  <c r="GQ434" i="5"/>
  <c r="AH667" i="5"/>
  <c r="GD444" i="5"/>
  <c r="GD434" i="5"/>
  <c r="BC672" i="5"/>
  <c r="GY443" i="5"/>
  <c r="G667" i="5"/>
  <c r="FG434" i="5"/>
  <c r="FG444" i="5"/>
  <c r="BT672" i="5"/>
  <c r="HP443" i="5"/>
  <c r="P667" i="5"/>
  <c r="FP444" i="5"/>
  <c r="FP434" i="5"/>
  <c r="AJ668" i="5"/>
  <c r="GF445" i="5"/>
  <c r="GF435" i="5"/>
  <c r="DW668" i="5"/>
  <c r="JS445" i="5"/>
  <c r="JS435" i="5"/>
  <c r="DC672" i="5"/>
  <c r="IY443" i="5"/>
  <c r="BN661" i="5"/>
  <c r="HJ424" i="5"/>
  <c r="DT661" i="5"/>
  <c r="JP424" i="5"/>
  <c r="AH672" i="5"/>
  <c r="GD443" i="5"/>
  <c r="BT667" i="5"/>
  <c r="HP444" i="5"/>
  <c r="HP434" i="5"/>
  <c r="P668" i="5"/>
  <c r="FP445" i="5"/>
  <c r="FP435" i="5"/>
  <c r="AV661" i="5"/>
  <c r="GR424" i="5"/>
  <c r="BS672" i="5"/>
  <c r="HO443" i="5"/>
  <c r="P672" i="5"/>
  <c r="FP443" i="5"/>
  <c r="DX661" i="5"/>
  <c r="JT424" i="5"/>
  <c r="AL672" i="5"/>
  <c r="GH443" i="5"/>
  <c r="CA661" i="5"/>
  <c r="HW424" i="5"/>
  <c r="DL669" i="5"/>
  <c r="JH446" i="5"/>
  <c r="JH436" i="5"/>
  <c r="CV661" i="5"/>
  <c r="IR424" i="5"/>
  <c r="CG669" i="5"/>
  <c r="IC446" i="5"/>
  <c r="IC436" i="5"/>
  <c r="AF669" i="5"/>
  <c r="GB446" i="5"/>
  <c r="GB436" i="5"/>
  <c r="BD669" i="5"/>
  <c r="GZ446" i="5"/>
  <c r="GZ436" i="5"/>
  <c r="BP669" i="5"/>
  <c r="HL446" i="5"/>
  <c r="HL436" i="5"/>
  <c r="EG668" i="5"/>
  <c r="KC445" i="5"/>
  <c r="KC435" i="5"/>
  <c r="JN446" i="5"/>
  <c r="JN436" i="5"/>
  <c r="DR669" i="5"/>
  <c r="M672" i="5"/>
  <c r="FM443" i="5"/>
  <c r="DL667" i="5"/>
  <c r="JH444" i="5"/>
  <c r="JH434" i="5"/>
  <c r="DQ668" i="5"/>
  <c r="JM445" i="5"/>
  <c r="JM435" i="5"/>
  <c r="BL661" i="5"/>
  <c r="HH424" i="5"/>
  <c r="CI667" i="5"/>
  <c r="IE434" i="5"/>
  <c r="IE444" i="5"/>
  <c r="DJ661" i="5"/>
  <c r="JF424" i="5"/>
  <c r="DI667" i="5"/>
  <c r="JE444" i="5"/>
  <c r="JE434" i="5"/>
  <c r="BS668" i="5"/>
  <c r="HO445" i="5"/>
  <c r="HO435" i="5"/>
  <c r="CV668" i="5"/>
  <c r="IR445" i="5"/>
  <c r="IR435" i="5"/>
  <c r="CZ668" i="5"/>
  <c r="IV445" i="5"/>
  <c r="IV435" i="5"/>
  <c r="DZ669" i="5"/>
  <c r="JV446" i="5"/>
  <c r="JV436" i="5"/>
  <c r="BG672" i="5"/>
  <c r="HC443" i="5"/>
  <c r="CK669" i="5"/>
  <c r="IG446" i="5"/>
  <c r="IG436" i="5"/>
  <c r="CU672" i="5"/>
  <c r="IQ443" i="5"/>
  <c r="DD667" i="5"/>
  <c r="IZ444" i="5"/>
  <c r="IZ434" i="5"/>
  <c r="AM661" i="5"/>
  <c r="GI424" i="5"/>
  <c r="CL669" i="5"/>
  <c r="IH446" i="5"/>
  <c r="IH436" i="5"/>
  <c r="AU661" i="5"/>
  <c r="GQ424" i="5"/>
  <c r="BM672" i="5"/>
  <c r="HI443" i="5"/>
  <c r="BN667" i="5"/>
  <c r="HJ444" i="5"/>
  <c r="HJ434" i="5"/>
  <c r="CM667" i="5"/>
  <c r="II434" i="5"/>
  <c r="II444" i="5"/>
  <c r="BL669" i="5"/>
  <c r="HH446" i="5"/>
  <c r="HH436" i="5"/>
  <c r="DD669" i="5"/>
  <c r="IZ446" i="5"/>
  <c r="IZ436" i="5"/>
  <c r="AE668" i="5"/>
  <c r="GA445" i="5"/>
  <c r="GA435" i="5"/>
  <c r="L672" i="5"/>
  <c r="FL443" i="5"/>
  <c r="BJ672" i="5"/>
  <c r="HF443" i="5"/>
  <c r="L661" i="5"/>
  <c r="FL424" i="5"/>
  <c r="Q672" i="5"/>
  <c r="FQ443" i="5"/>
  <c r="AB661" i="5"/>
  <c r="FY424" i="5"/>
  <c r="AX661" i="5"/>
  <c r="GT424" i="5"/>
  <c r="AW672" i="5"/>
  <c r="GS443" i="5"/>
  <c r="CU667" i="5"/>
  <c r="IQ444" i="5"/>
  <c r="IQ434" i="5"/>
  <c r="KB443" i="5"/>
  <c r="EF672" i="5"/>
  <c r="CG672" i="5"/>
  <c r="IC443" i="5"/>
  <c r="BW669" i="5"/>
  <c r="HS446" i="5"/>
  <c r="HS436" i="5"/>
  <c r="AT667" i="5"/>
  <c r="GP444" i="5"/>
  <c r="GP434" i="5"/>
  <c r="AN669" i="5"/>
  <c r="GJ446" i="5"/>
  <c r="GJ436" i="5"/>
  <c r="BB661" i="5"/>
  <c r="GX424" i="5"/>
  <c r="DS668" i="5"/>
  <c r="JO445" i="5"/>
  <c r="JO435" i="5"/>
  <c r="CC661" i="5"/>
  <c r="HY424" i="5"/>
  <c r="CF661" i="5"/>
  <c r="IB424" i="5"/>
  <c r="DG668" i="5"/>
  <c r="JC445" i="5"/>
  <c r="JC435" i="5"/>
  <c r="DJ672" i="5"/>
  <c r="JF443" i="5"/>
  <c r="BX669" i="5"/>
  <c r="HT446" i="5"/>
  <c r="HT436" i="5"/>
  <c r="CP672" i="5"/>
  <c r="IL443" i="5"/>
  <c r="DK669" i="5"/>
  <c r="JG446" i="5"/>
  <c r="JG436" i="5"/>
  <c r="CL668" i="5"/>
  <c r="IH445" i="5"/>
  <c r="IH435" i="5"/>
  <c r="BP667" i="5"/>
  <c r="HL444" i="5"/>
  <c r="HL434" i="5"/>
  <c r="AW661" i="5"/>
  <c r="GS424" i="5"/>
  <c r="AS672" i="5"/>
  <c r="GO443" i="5"/>
  <c r="CS672" i="5"/>
  <c r="IO443" i="5"/>
  <c r="CY667" i="5"/>
  <c r="IU444" i="5"/>
  <c r="IU434" i="5"/>
  <c r="DL661" i="5"/>
  <c r="JH424" i="5"/>
  <c r="BR669" i="5"/>
  <c r="HN446" i="5"/>
  <c r="HN436" i="5"/>
  <c r="W667" i="5"/>
  <c r="FU444" i="5"/>
  <c r="FU434" i="5"/>
  <c r="Z667" i="5"/>
  <c r="FW434" i="5"/>
  <c r="FW444" i="5"/>
  <c r="AS669" i="5"/>
  <c r="GO446" i="5"/>
  <c r="GO436" i="5"/>
  <c r="AB667" i="5"/>
  <c r="FY444" i="5"/>
  <c r="FY434" i="5"/>
  <c r="CJ672" i="5"/>
  <c r="IF443" i="5"/>
  <c r="DP669" i="5"/>
  <c r="JL446" i="5"/>
  <c r="JL436" i="5"/>
  <c r="CX661" i="5"/>
  <c r="IT424" i="5"/>
  <c r="AR669" i="5"/>
  <c r="GN446" i="5"/>
  <c r="GN436" i="5"/>
  <c r="BT661" i="5"/>
  <c r="HP424" i="5"/>
  <c r="CS661" i="5"/>
  <c r="IO424" i="5"/>
  <c r="AB668" i="5"/>
  <c r="FY445" i="5"/>
  <c r="FY435" i="5"/>
  <c r="DR667" i="5"/>
  <c r="JN444" i="5"/>
  <c r="JN434" i="5"/>
  <c r="I668" i="5"/>
  <c r="FI445" i="5"/>
  <c r="FI435" i="5"/>
  <c r="CL672" i="5"/>
  <c r="IH443" i="5"/>
  <c r="AJ667" i="5"/>
  <c r="GF444" i="5"/>
  <c r="GF434" i="5"/>
  <c r="CM669" i="5"/>
  <c r="II446" i="5"/>
  <c r="II436" i="5"/>
  <c r="CE672" i="5"/>
  <c r="IA443" i="5"/>
  <c r="CT661" i="5"/>
  <c r="IP424" i="5"/>
  <c r="BK672" i="5"/>
  <c r="HG443" i="5"/>
  <c r="BW667" i="5"/>
  <c r="HS434" i="5"/>
  <c r="HS444" i="5"/>
  <c r="AG667" i="5"/>
  <c r="GC444" i="5"/>
  <c r="GC434" i="5"/>
  <c r="BZ661" i="5"/>
  <c r="HV424" i="5"/>
  <c r="BY672" i="5"/>
  <c r="HU443" i="5"/>
  <c r="DY669" i="5"/>
  <c r="JU446" i="5"/>
  <c r="JU436" i="5"/>
  <c r="I667" i="5"/>
  <c r="FI444" i="5"/>
  <c r="FI434" i="5"/>
  <c r="BY661" i="5"/>
  <c r="HU424" i="5"/>
  <c r="CR672" i="5"/>
  <c r="IN443" i="5"/>
  <c r="DM667" i="5"/>
  <c r="JI444" i="5"/>
  <c r="JI434" i="5"/>
  <c r="BL668" i="5"/>
  <c r="HH445" i="5"/>
  <c r="HH435" i="5"/>
  <c r="DM661" i="5"/>
  <c r="JI424" i="5"/>
  <c r="DW669" i="5"/>
  <c r="JS446" i="5"/>
  <c r="JS436" i="5"/>
  <c r="CO672" i="5"/>
  <c r="IK443" i="5"/>
  <c r="CB661" i="5"/>
  <c r="HX424" i="5"/>
  <c r="DC669" i="5"/>
  <c r="IY446" i="5"/>
  <c r="IY436" i="5"/>
  <c r="CJ661" i="5"/>
  <c r="IF424" i="5"/>
  <c r="AR661" i="5"/>
  <c r="GN424" i="5"/>
  <c r="AJ672" i="5"/>
  <c r="GF443" i="5"/>
  <c r="BN669" i="5"/>
  <c r="HJ446" i="5"/>
  <c r="HJ436" i="5"/>
  <c r="AY668" i="5"/>
  <c r="GU445" i="5"/>
  <c r="GU435" i="5"/>
  <c r="CH661" i="5"/>
  <c r="ID424" i="5"/>
  <c r="BJ667" i="5"/>
  <c r="HF444" i="5"/>
  <c r="HF434" i="5"/>
  <c r="I672" i="5"/>
  <c r="FI443" i="5"/>
  <c r="CW661" i="5"/>
  <c r="IS424" i="5"/>
  <c r="W669" i="5"/>
  <c r="FU446" i="5"/>
  <c r="FU436" i="5"/>
  <c r="BI667" i="5"/>
  <c r="HE444" i="5"/>
  <c r="HE434" i="5"/>
  <c r="CI672" i="5"/>
  <c r="IE443" i="5"/>
  <c r="DQ672" i="5"/>
  <c r="JM443" i="5"/>
  <c r="DC668" i="5"/>
  <c r="IY435" i="5"/>
  <c r="IY445" i="5"/>
  <c r="DO667" i="5"/>
  <c r="JK444" i="5"/>
  <c r="JK434" i="5"/>
  <c r="AL669" i="5"/>
  <c r="GH446" i="5"/>
  <c r="GH436" i="5"/>
  <c r="AA661" i="5"/>
  <c r="FX424" i="5"/>
  <c r="CP668" i="5"/>
  <c r="IL445" i="5"/>
  <c r="IL435" i="5"/>
  <c r="DA661" i="5"/>
  <c r="IW424" i="5"/>
  <c r="EF669" i="5"/>
  <c r="KB446" i="5"/>
  <c r="KB436" i="5"/>
  <c r="BU661" i="5"/>
  <c r="HQ424" i="5"/>
  <c r="BZ668" i="5"/>
  <c r="HV445" i="5"/>
  <c r="HV435" i="5"/>
  <c r="EH669" i="5"/>
  <c r="KD446" i="5"/>
  <c r="KD436" i="5"/>
  <c r="Q661" i="5"/>
  <c r="FQ424" i="5"/>
  <c r="DM672" i="5"/>
  <c r="JI443" i="5"/>
  <c r="BA669" i="5"/>
  <c r="GW446" i="5"/>
  <c r="GW436" i="5"/>
  <c r="AI672" i="5"/>
  <c r="GE443" i="5"/>
  <c r="H669" i="5"/>
  <c r="FH446" i="5"/>
  <c r="FH436" i="5"/>
  <c r="CA672" i="5"/>
  <c r="HW443" i="5"/>
  <c r="DW667" i="5"/>
  <c r="JS444" i="5"/>
  <c r="JS434" i="5"/>
  <c r="AS661" i="5"/>
  <c r="GO424" i="5"/>
  <c r="DO661" i="5"/>
  <c r="JK424" i="5"/>
  <c r="AT672" i="5"/>
  <c r="GP443" i="5"/>
  <c r="BK667" i="5"/>
  <c r="HG444" i="5"/>
  <c r="HG434" i="5"/>
  <c r="CG667" i="5"/>
  <c r="IC444" i="5"/>
  <c r="IC434" i="5"/>
  <c r="BR667" i="5"/>
  <c r="HN434" i="5"/>
  <c r="HN444" i="5"/>
  <c r="AK672" i="5"/>
  <c r="GG443" i="5"/>
  <c r="T661" i="5"/>
  <c r="FS424" i="5"/>
  <c r="BT668" i="5"/>
  <c r="HP445" i="5"/>
  <c r="HP435" i="5"/>
  <c r="EA672" i="5"/>
  <c r="JW443" i="5"/>
  <c r="DA669" i="5"/>
  <c r="IW446" i="5"/>
  <c r="IW436" i="5"/>
  <c r="BZ672" i="5"/>
  <c r="HV443" i="5"/>
  <c r="H661" i="5"/>
  <c r="FH424" i="5"/>
  <c r="DE667" i="5"/>
  <c r="JA444" i="5"/>
  <c r="JA434" i="5"/>
  <c r="CM668" i="5"/>
  <c r="II445" i="5"/>
  <c r="II435" i="5"/>
  <c r="AG668" i="5"/>
  <c r="GC445" i="5"/>
  <c r="GC435" i="5"/>
  <c r="CW669" i="5"/>
  <c r="IS446" i="5"/>
  <c r="IS436" i="5"/>
  <c r="BM661" i="5"/>
  <c r="HI424" i="5"/>
  <c r="BV667" i="5"/>
  <c r="HR444" i="5"/>
  <c r="HR434" i="5"/>
  <c r="DK668" i="5"/>
  <c r="JG445" i="5"/>
  <c r="JG435" i="5"/>
  <c r="AP667" i="5"/>
  <c r="GL444" i="5"/>
  <c r="GL434" i="5"/>
  <c r="CG668" i="5"/>
  <c r="IC445" i="5"/>
  <c r="IC435" i="5"/>
  <c r="DH668" i="5"/>
  <c r="JD445" i="5"/>
  <c r="JD435" i="5"/>
  <c r="CD667" i="5"/>
  <c r="HZ444" i="5"/>
  <c r="HZ434" i="5"/>
  <c r="EA661" i="5"/>
  <c r="JW424" i="5"/>
  <c r="CD672" i="5"/>
  <c r="HZ443" i="5"/>
  <c r="DO668" i="5"/>
  <c r="JK445" i="5"/>
  <c r="JK435" i="5"/>
  <c r="T672" i="5"/>
  <c r="FS443" i="5"/>
  <c r="CR668" i="5"/>
  <c r="IN445" i="5"/>
  <c r="IN435" i="5"/>
  <c r="AZ668" i="5"/>
  <c r="GV445" i="5"/>
  <c r="GV435" i="5"/>
  <c r="M668" i="5"/>
  <c r="FM445" i="5"/>
  <c r="FM435" i="5"/>
  <c r="Z669" i="5"/>
  <c r="FW446" i="5"/>
  <c r="FW436" i="5"/>
  <c r="AA667" i="5"/>
  <c r="FX444" i="5"/>
  <c r="FX434" i="5"/>
  <c r="AZ672" i="5"/>
  <c r="GV443" i="5"/>
  <c r="CX672" i="5"/>
  <c r="IT443" i="5"/>
  <c r="DL668" i="5"/>
  <c r="JH445" i="5"/>
  <c r="JH435" i="5"/>
  <c r="CQ661" i="5"/>
  <c r="IM424" i="5"/>
  <c r="AN672" i="5"/>
  <c r="GJ443" i="5"/>
  <c r="BG669" i="5"/>
  <c r="HC446" i="5"/>
  <c r="HC436" i="5"/>
  <c r="DR661" i="5"/>
  <c r="JN424" i="5"/>
  <c r="CB667" i="5"/>
  <c r="HX444" i="5"/>
  <c r="HX434" i="5"/>
  <c r="J661" i="5"/>
  <c r="FJ424" i="5"/>
  <c r="DX667" i="5"/>
  <c r="JT444" i="5"/>
  <c r="JT434" i="5"/>
  <c r="W672" i="5"/>
  <c r="FU443" i="5"/>
  <c r="DQ667" i="5"/>
  <c r="JM444" i="5"/>
  <c r="JM434" i="5"/>
  <c r="BI672" i="5"/>
  <c r="HE443" i="5"/>
  <c r="EE668" i="5"/>
  <c r="KA445" i="5"/>
  <c r="KA435" i="5"/>
  <c r="AN661" i="5"/>
  <c r="GJ424" i="5"/>
  <c r="BO672" i="5"/>
  <c r="HK443" i="5"/>
  <c r="AI668" i="5"/>
  <c r="GE445" i="5"/>
  <c r="GE435" i="5"/>
  <c r="BX661" i="5"/>
  <c r="HT424" i="5"/>
  <c r="BU669" i="5"/>
  <c r="HQ446" i="5"/>
  <c r="HQ436" i="5"/>
  <c r="AQ669" i="5"/>
  <c r="GM446" i="5"/>
  <c r="GM436" i="5"/>
  <c r="AE672" i="5"/>
  <c r="GA443" i="5"/>
  <c r="CD661" i="5"/>
  <c r="HZ424" i="5"/>
  <c r="BW672" i="5"/>
  <c r="HS443" i="5"/>
  <c r="BN672" i="5"/>
  <c r="HJ443" i="5"/>
  <c r="BG661" i="5"/>
  <c r="HC424" i="5"/>
  <c r="AC661" i="5"/>
  <c r="FZ424" i="5"/>
  <c r="BH667" i="5"/>
  <c r="HD444" i="5"/>
  <c r="HD434" i="5"/>
  <c r="CA667" i="5"/>
  <c r="HW444" i="5"/>
  <c r="HW434" i="5"/>
  <c r="BH661" i="5"/>
  <c r="HD424" i="5"/>
  <c r="G661" i="5"/>
  <c r="FG424" i="5"/>
  <c r="BS667" i="5"/>
  <c r="HO434" i="5"/>
  <c r="HO444" i="5"/>
  <c r="CR661" i="5"/>
  <c r="IN424" i="5"/>
  <c r="DF668" i="5"/>
  <c r="JB445" i="5"/>
  <c r="JB435" i="5"/>
  <c r="AE669" i="5"/>
  <c r="GA446" i="5"/>
  <c r="GA436" i="5"/>
  <c r="BV661" i="5"/>
  <c r="HR424" i="5"/>
  <c r="CV669" i="5"/>
  <c r="IR446" i="5"/>
  <c r="IR436" i="5"/>
  <c r="DH669" i="5"/>
  <c r="JD446" i="5"/>
  <c r="JD436" i="5"/>
  <c r="EA669" i="5"/>
  <c r="JW446" i="5"/>
  <c r="JW436" i="5"/>
  <c r="CX667" i="5"/>
  <c r="IT444" i="5"/>
  <c r="IT434" i="5"/>
  <c r="BF661" i="5"/>
  <c r="HB424" i="5"/>
  <c r="AI669" i="5"/>
  <c r="GE446" i="5"/>
  <c r="GE436" i="5"/>
  <c r="DT672" i="5"/>
  <c r="JP443" i="5"/>
  <c r="CX668" i="5"/>
  <c r="IT445" i="5"/>
  <c r="IT435" i="5"/>
  <c r="AW667" i="5"/>
  <c r="GS434" i="5"/>
  <c r="GS444" i="5"/>
  <c r="CD669" i="5"/>
  <c r="HZ446" i="5"/>
  <c r="HZ436" i="5"/>
  <c r="BY667" i="5"/>
  <c r="HU444" i="5"/>
  <c r="HU434" i="5"/>
  <c r="AL668" i="5"/>
  <c r="GH445" i="5"/>
  <c r="GH435" i="5"/>
  <c r="CO668" i="5"/>
  <c r="IK445" i="5"/>
  <c r="IK435" i="5"/>
  <c r="Y661" i="5"/>
  <c r="FV424" i="5"/>
  <c r="DI672" i="5"/>
  <c r="JE443" i="5"/>
  <c r="CW668" i="5"/>
  <c r="IS445" i="5"/>
  <c r="IS435" i="5"/>
  <c r="BH669" i="5"/>
  <c r="HD446" i="5"/>
  <c r="HD436" i="5"/>
  <c r="AH669" i="5"/>
  <c r="GD446" i="5"/>
  <c r="GD436" i="5"/>
  <c r="AJ669" i="5"/>
  <c r="GF446" i="5"/>
  <c r="GF436" i="5"/>
  <c r="CK672" i="5"/>
  <c r="IG443" i="5"/>
  <c r="BD661" i="5"/>
  <c r="GZ424" i="5"/>
  <c r="BE672" i="5"/>
  <c r="HA443" i="5"/>
  <c r="CQ672" i="5"/>
  <c r="IM443" i="5"/>
  <c r="CY661" i="5"/>
  <c r="IU424" i="5"/>
  <c r="BW668" i="5"/>
  <c r="HS445" i="5"/>
  <c r="HS435" i="5"/>
  <c r="K667" i="5"/>
  <c r="FK444" i="5"/>
  <c r="FK434" i="5"/>
  <c r="DH672" i="5"/>
  <c r="JD443" i="5"/>
  <c r="N667" i="5"/>
  <c r="FN444" i="5"/>
  <c r="FN434" i="5"/>
  <c r="CO661" i="5"/>
  <c r="IK424" i="5"/>
  <c r="BA672" i="5"/>
  <c r="GW443" i="5"/>
  <c r="EH668" i="5"/>
  <c r="KD445" i="5"/>
  <c r="KD435" i="5"/>
  <c r="BQ668" i="5"/>
  <c r="HM445" i="5"/>
  <c r="HM435" i="5"/>
  <c r="JO443" i="5"/>
  <c r="DS672" i="5"/>
  <c r="AC672" i="5"/>
  <c r="FZ443" i="5"/>
  <c r="DV668" i="5"/>
  <c r="JR445" i="5"/>
  <c r="JR435" i="5"/>
  <c r="BB669" i="5"/>
  <c r="GX446" i="5"/>
  <c r="GX436" i="5"/>
  <c r="AF672" i="5"/>
  <c r="GB443" i="5"/>
  <c r="DG672" i="5"/>
  <c r="JC443" i="5"/>
  <c r="DS667" i="5"/>
  <c r="JO444" i="5"/>
  <c r="JO434" i="5"/>
  <c r="CM661" i="5"/>
  <c r="II424" i="5"/>
  <c r="DW661" i="5"/>
  <c r="JS424" i="5"/>
  <c r="Q668" i="5"/>
  <c r="FQ445" i="5"/>
  <c r="FQ435" i="5"/>
  <c r="T668" i="5"/>
  <c r="FS445" i="5"/>
  <c r="FS435" i="5"/>
  <c r="CN661" i="5"/>
  <c r="IJ424" i="5"/>
  <c r="DK661" i="5"/>
  <c r="JG424" i="5"/>
  <c r="BD672" i="5"/>
  <c r="GZ443" i="5"/>
  <c r="Z661" i="5"/>
  <c r="FW424" i="5"/>
  <c r="BA667" i="5"/>
  <c r="GW444" i="5"/>
  <c r="GW434" i="5"/>
  <c r="DU661" i="5"/>
  <c r="JQ424" i="5"/>
  <c r="CN668" i="5"/>
  <c r="IJ445" i="5"/>
  <c r="IJ435" i="5"/>
  <c r="CR669" i="5"/>
  <c r="IN446" i="5"/>
  <c r="IN436" i="5"/>
  <c r="AP661" i="5"/>
  <c r="GL424" i="5"/>
  <c r="BB672" i="5"/>
  <c r="GX443" i="5"/>
  <c r="AE667" i="5"/>
  <c r="GA444" i="5"/>
  <c r="GA434" i="5"/>
  <c r="AZ661" i="5"/>
  <c r="GV424" i="5"/>
  <c r="BK668" i="5"/>
  <c r="HG445" i="5"/>
  <c r="HG435" i="5"/>
  <c r="CZ672" i="5"/>
  <c r="IV443" i="5"/>
  <c r="EC668" i="5"/>
  <c r="JY445" i="5"/>
  <c r="JY435" i="5"/>
  <c r="CS668" i="5"/>
  <c r="IO445" i="5"/>
  <c r="IO435" i="5"/>
  <c r="BJ661" i="5"/>
  <c r="HF424" i="5"/>
  <c r="AL661" i="5"/>
  <c r="GH424" i="5"/>
  <c r="DY668" i="5"/>
  <c r="JU445" i="5"/>
  <c r="JU435" i="5"/>
  <c r="DZ672" i="5"/>
  <c r="JV443" i="5"/>
  <c r="DU668" i="5"/>
  <c r="JQ445" i="5"/>
  <c r="JQ435" i="5"/>
  <c r="CV667" i="5"/>
  <c r="IR444" i="5"/>
  <c r="IR434" i="5"/>
  <c r="AC667" i="5"/>
  <c r="FZ444" i="5"/>
  <c r="FZ434" i="5"/>
  <c r="EB661" i="5"/>
  <c r="JX424" i="5"/>
  <c r="BJ668" i="5"/>
  <c r="HF445" i="5"/>
  <c r="HF435" i="5"/>
  <c r="BV669" i="5"/>
  <c r="HR446" i="5"/>
  <c r="HR436" i="5"/>
  <c r="CH669" i="5"/>
  <c r="ID436" i="5"/>
  <c r="ID446" i="5"/>
  <c r="BU672" i="5"/>
  <c r="HQ443" i="5"/>
  <c r="BA661" i="5"/>
  <c r="GW424" i="5"/>
  <c r="DE672" i="5"/>
  <c r="JA443" i="5"/>
  <c r="AX668" i="5"/>
  <c r="GT445" i="5"/>
  <c r="GT435" i="5"/>
  <c r="B135" i="25" l="1"/>
  <c r="B86" i="25"/>
  <c r="B308" i="16"/>
  <c r="C306" i="16"/>
  <c r="A306" i="18" s="1"/>
  <c r="H306" i="18" s="1"/>
  <c r="I306" i="18" s="1"/>
  <c r="DE682" i="5"/>
  <c r="DE692" i="5" s="1"/>
  <c r="DE702" i="5" s="1"/>
  <c r="BU682" i="5"/>
  <c r="BU692" i="5" s="1"/>
  <c r="BU702" i="5" s="1"/>
  <c r="DU678" i="5"/>
  <c r="JQ463" i="5"/>
  <c r="JQ453" i="5"/>
  <c r="CS678" i="5"/>
  <c r="IO463" i="5"/>
  <c r="IO453" i="5"/>
  <c r="BK678" i="5"/>
  <c r="HG463" i="5"/>
  <c r="HG453" i="5"/>
  <c r="CR679" i="5"/>
  <c r="CR689" i="5" s="1"/>
  <c r="CR699" i="5" s="1"/>
  <c r="CR709" i="5" s="1"/>
  <c r="IN464" i="5"/>
  <c r="IN454" i="5"/>
  <c r="BA677" i="5"/>
  <c r="GW452" i="5"/>
  <c r="GW462" i="5"/>
  <c r="BD682" i="5"/>
  <c r="BD692" i="5" s="1"/>
  <c r="BD702" i="5" s="1"/>
  <c r="CN671" i="5"/>
  <c r="IJ442" i="5"/>
  <c r="DW671" i="5"/>
  <c r="JS442" i="5"/>
  <c r="BB679" i="5"/>
  <c r="BB689" i="5" s="1"/>
  <c r="BB699" i="5" s="1"/>
  <c r="BB709" i="5" s="1"/>
  <c r="GX464" i="5"/>
  <c r="GX454" i="5"/>
  <c r="N677" i="5"/>
  <c r="FN462" i="5"/>
  <c r="FN452" i="5"/>
  <c r="BW678" i="5"/>
  <c r="HS463" i="5"/>
  <c r="HS453" i="5"/>
  <c r="CQ682" i="5"/>
  <c r="CQ692" i="5" s="1"/>
  <c r="CQ702" i="5" s="1"/>
  <c r="BD671" i="5"/>
  <c r="GZ442" i="5"/>
  <c r="AH679" i="5"/>
  <c r="AH689" i="5" s="1"/>
  <c r="AH699" i="5" s="1"/>
  <c r="AH709" i="5" s="1"/>
  <c r="GD464" i="5"/>
  <c r="GD454" i="5"/>
  <c r="DI682" i="5"/>
  <c r="DI692" i="5" s="1"/>
  <c r="DI702" i="5" s="1"/>
  <c r="AL678" i="5"/>
  <c r="GH463" i="5"/>
  <c r="GH453" i="5"/>
  <c r="CX678" i="5"/>
  <c r="IT463" i="5"/>
  <c r="IT453" i="5"/>
  <c r="DH679" i="5"/>
  <c r="DH689" i="5" s="1"/>
  <c r="DH699" i="5" s="1"/>
  <c r="DH709" i="5" s="1"/>
  <c r="JD464" i="5"/>
  <c r="JD454" i="5"/>
  <c r="AE679" i="5"/>
  <c r="AE689" i="5" s="1"/>
  <c r="AE699" i="5" s="1"/>
  <c r="AE709" i="5" s="1"/>
  <c r="GA464" i="5"/>
  <c r="GA454" i="5"/>
  <c r="BS677" i="5"/>
  <c r="HO462" i="5"/>
  <c r="HO452" i="5"/>
  <c r="BH671" i="5"/>
  <c r="HD442" i="5"/>
  <c r="AC671" i="5"/>
  <c r="FZ442" i="5"/>
  <c r="BN682" i="5"/>
  <c r="BN692" i="5" s="1"/>
  <c r="BN702" i="5" s="1"/>
  <c r="CD671" i="5"/>
  <c r="HZ442" i="5"/>
  <c r="BU679" i="5"/>
  <c r="BU689" i="5" s="1"/>
  <c r="BU699" i="5" s="1"/>
  <c r="BU709" i="5" s="1"/>
  <c r="HQ454" i="5"/>
  <c r="HQ464" i="5"/>
  <c r="EE678" i="5"/>
  <c r="KA463" i="5"/>
  <c r="KA453" i="5"/>
  <c r="J671" i="5"/>
  <c r="FJ442" i="5"/>
  <c r="BG679" i="5"/>
  <c r="BG689" i="5" s="1"/>
  <c r="BG699" i="5" s="1"/>
  <c r="BG709" i="5" s="1"/>
  <c r="HC464" i="5"/>
  <c r="HC454" i="5"/>
  <c r="CQ671" i="5"/>
  <c r="IM442" i="5"/>
  <c r="M678" i="5"/>
  <c r="FM463" i="5"/>
  <c r="FM453" i="5"/>
  <c r="T682" i="5"/>
  <c r="T692" i="5" s="1"/>
  <c r="T702" i="5" s="1"/>
  <c r="CG678" i="5"/>
  <c r="IC453" i="5"/>
  <c r="IC463" i="5"/>
  <c r="CM678" i="5"/>
  <c r="II463" i="5"/>
  <c r="II453" i="5"/>
  <c r="EA682" i="5"/>
  <c r="EA692" i="5" s="1"/>
  <c r="EA702" i="5" s="1"/>
  <c r="BK677" i="5"/>
  <c r="HG462" i="5"/>
  <c r="HG452" i="5"/>
  <c r="DO671" i="5"/>
  <c r="JK442" i="5"/>
  <c r="AI682" i="5"/>
  <c r="AI692" i="5" s="1"/>
  <c r="AI702" i="5" s="1"/>
  <c r="DA671" i="5"/>
  <c r="IW442" i="5"/>
  <c r="AL679" i="5"/>
  <c r="AL689" i="5" s="1"/>
  <c r="AL699" i="5" s="1"/>
  <c r="AL709" i="5" s="1"/>
  <c r="GH464" i="5"/>
  <c r="GH454" i="5"/>
  <c r="DQ682" i="5"/>
  <c r="DQ692" i="5" s="1"/>
  <c r="DQ702" i="5" s="1"/>
  <c r="W679" i="5"/>
  <c r="W689" i="5" s="1"/>
  <c r="W699" i="5" s="1"/>
  <c r="W709" i="5" s="1"/>
  <c r="FU454" i="5"/>
  <c r="FU464" i="5"/>
  <c r="I682" i="5"/>
  <c r="I692" i="5" s="1"/>
  <c r="I702" i="5" s="1"/>
  <c r="AY678" i="5"/>
  <c r="GU463" i="5"/>
  <c r="GU453" i="5"/>
  <c r="DC679" i="5"/>
  <c r="DC689" i="5" s="1"/>
  <c r="DC699" i="5" s="1"/>
  <c r="DC709" i="5" s="1"/>
  <c r="IY464" i="5"/>
  <c r="IY454" i="5"/>
  <c r="CO682" i="5"/>
  <c r="CO692" i="5" s="1"/>
  <c r="CO702" i="5" s="1"/>
  <c r="BL678" i="5"/>
  <c r="HH463" i="5"/>
  <c r="HH453" i="5"/>
  <c r="AG677" i="5"/>
  <c r="GC462" i="5"/>
  <c r="GC452" i="5"/>
  <c r="CM679" i="5"/>
  <c r="CM689" i="5" s="1"/>
  <c r="CM699" i="5" s="1"/>
  <c r="CM709" i="5" s="1"/>
  <c r="II464" i="5"/>
  <c r="II454" i="5"/>
  <c r="I678" i="5"/>
  <c r="FI463" i="5"/>
  <c r="FI453" i="5"/>
  <c r="CS671" i="5"/>
  <c r="IO442" i="5"/>
  <c r="CJ682" i="5"/>
  <c r="CJ692" i="5" s="1"/>
  <c r="CJ702" i="5" s="1"/>
  <c r="W677" i="5"/>
  <c r="FU452" i="5"/>
  <c r="FU462" i="5"/>
  <c r="CY677" i="5"/>
  <c r="IU462" i="5"/>
  <c r="IU452" i="5"/>
  <c r="AS682" i="5"/>
  <c r="AS692" i="5" s="1"/>
  <c r="AS702" i="5" s="1"/>
  <c r="CL678" i="5"/>
  <c r="IH463" i="5"/>
  <c r="IH453" i="5"/>
  <c r="BX679" i="5"/>
  <c r="BX689" i="5" s="1"/>
  <c r="BX699" i="5" s="1"/>
  <c r="BX709" i="5" s="1"/>
  <c r="HT464" i="5"/>
  <c r="HT454" i="5"/>
  <c r="DS678" i="5"/>
  <c r="JO463" i="5"/>
  <c r="JO453" i="5"/>
  <c r="AT677" i="5"/>
  <c r="GP462" i="5"/>
  <c r="GP452" i="5"/>
  <c r="AW682" i="5"/>
  <c r="AW692" i="5" s="1"/>
  <c r="AW702" i="5" s="1"/>
  <c r="AB671" i="5"/>
  <c r="FY442" i="5"/>
  <c r="L671" i="5"/>
  <c r="FL442" i="5"/>
  <c r="L682" i="5"/>
  <c r="L692" i="5" s="1"/>
  <c r="L702" i="5" s="1"/>
  <c r="CM677" i="5"/>
  <c r="II462" i="5"/>
  <c r="II452" i="5"/>
  <c r="AM671" i="5"/>
  <c r="GI442" i="5"/>
  <c r="CK679" i="5"/>
  <c r="CK689" i="5" s="1"/>
  <c r="CK699" i="5" s="1"/>
  <c r="CK709" i="5" s="1"/>
  <c r="IG454" i="5"/>
  <c r="IG464" i="5"/>
  <c r="CZ678" i="5"/>
  <c r="IV463" i="5"/>
  <c r="IV453" i="5"/>
  <c r="BL671" i="5"/>
  <c r="HH442" i="5"/>
  <c r="M682" i="5"/>
  <c r="M692" i="5" s="1"/>
  <c r="M702" i="5" s="1"/>
  <c r="BD679" i="5"/>
  <c r="BD689" i="5" s="1"/>
  <c r="BD699" i="5" s="1"/>
  <c r="BD709" i="5" s="1"/>
  <c r="GZ464" i="5"/>
  <c r="GZ454" i="5"/>
  <c r="CV671" i="5"/>
  <c r="IR442" i="5"/>
  <c r="DW678" i="5"/>
  <c r="JS463" i="5"/>
  <c r="JS453" i="5"/>
  <c r="BT682" i="5"/>
  <c r="BT692" i="5" s="1"/>
  <c r="BT702" i="5" s="1"/>
  <c r="AH677" i="5"/>
  <c r="GD462" i="5"/>
  <c r="GD452" i="5"/>
  <c r="CN677" i="5"/>
  <c r="IJ462" i="5"/>
  <c r="IJ452" i="5"/>
  <c r="AX682" i="5"/>
  <c r="AX692" i="5" s="1"/>
  <c r="AX702" i="5" s="1"/>
  <c r="DF671" i="5"/>
  <c r="JB442" i="5"/>
  <c r="DO682" i="5"/>
  <c r="DO692" i="5" s="1"/>
  <c r="DO702" i="5" s="1"/>
  <c r="CO677" i="5"/>
  <c r="IK462" i="5"/>
  <c r="IK452" i="5"/>
  <c r="DY677" i="5"/>
  <c r="JU462" i="5"/>
  <c r="JU452" i="5"/>
  <c r="AR677" i="5"/>
  <c r="GN462" i="5"/>
  <c r="GN452" i="5"/>
  <c r="DF682" i="5"/>
  <c r="DF692" i="5" s="1"/>
  <c r="DF702" i="5" s="1"/>
  <c r="EH682" i="5"/>
  <c r="EH692" i="5" s="1"/>
  <c r="EH702" i="5" s="1"/>
  <c r="U679" i="5"/>
  <c r="U689" i="5" s="1"/>
  <c r="U699" i="5" s="1"/>
  <c r="U709" i="5" s="1"/>
  <c r="FT464" i="5"/>
  <c r="FT454" i="5"/>
  <c r="AB682" i="5"/>
  <c r="AB692" i="5" s="1"/>
  <c r="AB702" i="5" s="1"/>
  <c r="DB671" i="5"/>
  <c r="IX442" i="5"/>
  <c r="KB442" i="5"/>
  <c r="EF671" i="5"/>
  <c r="CX679" i="5"/>
  <c r="CX689" i="5" s="1"/>
  <c r="CX699" i="5" s="1"/>
  <c r="CX709" i="5" s="1"/>
  <c r="IT464" i="5"/>
  <c r="IT454" i="5"/>
  <c r="DY671" i="5"/>
  <c r="JU442" i="5"/>
  <c r="BG678" i="5"/>
  <c r="HC463" i="5"/>
  <c r="HC453" i="5"/>
  <c r="BO671" i="5"/>
  <c r="HK442" i="5"/>
  <c r="BF678" i="5"/>
  <c r="HB463" i="5"/>
  <c r="HB453" i="5"/>
  <c r="N679" i="5"/>
  <c r="N689" i="5" s="1"/>
  <c r="N699" i="5" s="1"/>
  <c r="N709" i="5" s="1"/>
  <c r="FN464" i="5"/>
  <c r="FN454" i="5"/>
  <c r="DN671" i="5"/>
  <c r="JJ442" i="5"/>
  <c r="BV678" i="5"/>
  <c r="HR463" i="5"/>
  <c r="HR453" i="5"/>
  <c r="K678" i="5"/>
  <c r="FK463" i="5"/>
  <c r="FK453" i="5"/>
  <c r="DZ678" i="5"/>
  <c r="JV463" i="5"/>
  <c r="JV453" i="5"/>
  <c r="O679" i="5"/>
  <c r="O689" i="5" s="1"/>
  <c r="O699" i="5" s="1"/>
  <c r="O709" i="5" s="1"/>
  <c r="FO464" i="5"/>
  <c r="FO454" i="5"/>
  <c r="DG677" i="5"/>
  <c r="JC462" i="5"/>
  <c r="JC452" i="5"/>
  <c r="O682" i="5"/>
  <c r="O692" i="5" s="1"/>
  <c r="O702" i="5" s="1"/>
  <c r="DN678" i="5"/>
  <c r="JJ463" i="5"/>
  <c r="JJ453" i="5"/>
  <c r="L679" i="5"/>
  <c r="L689" i="5" s="1"/>
  <c r="L699" i="5" s="1"/>
  <c r="L709" i="5" s="1"/>
  <c r="FL464" i="5"/>
  <c r="FL454" i="5"/>
  <c r="T677" i="5"/>
  <c r="FS462" i="5"/>
  <c r="FS452" i="5"/>
  <c r="CU679" i="5"/>
  <c r="CU689" i="5" s="1"/>
  <c r="CU699" i="5" s="1"/>
  <c r="CU709" i="5" s="1"/>
  <c r="IQ464" i="5"/>
  <c r="IQ454" i="5"/>
  <c r="CZ679" i="5"/>
  <c r="CZ689" i="5" s="1"/>
  <c r="CZ699" i="5" s="1"/>
  <c r="CZ709" i="5" s="1"/>
  <c r="IV464" i="5"/>
  <c r="IV454" i="5"/>
  <c r="EE671" i="5"/>
  <c r="KA442" i="5"/>
  <c r="CK671" i="5"/>
  <c r="IG442" i="5"/>
  <c r="J682" i="5"/>
  <c r="J692" i="5" s="1"/>
  <c r="J702" i="5" s="1"/>
  <c r="CT678" i="5"/>
  <c r="IP463" i="5"/>
  <c r="IP453" i="5"/>
  <c r="O677" i="5"/>
  <c r="FO462" i="5"/>
  <c r="FO452" i="5"/>
  <c r="KD442" i="5"/>
  <c r="EH671" i="5"/>
  <c r="DT678" i="5"/>
  <c r="JP463" i="5"/>
  <c r="JP453" i="5"/>
  <c r="CJ679" i="5"/>
  <c r="CJ689" i="5" s="1"/>
  <c r="CJ699" i="5" s="1"/>
  <c r="CJ709" i="5" s="1"/>
  <c r="IF464" i="5"/>
  <c r="IF454" i="5"/>
  <c r="AI677" i="5"/>
  <c r="GE462" i="5"/>
  <c r="GE452" i="5"/>
  <c r="BV682" i="5"/>
  <c r="BV692" i="5" s="1"/>
  <c r="BV702" i="5" s="1"/>
  <c r="DA682" i="5"/>
  <c r="DA692" i="5" s="1"/>
  <c r="DA702" i="5" s="1"/>
  <c r="AO679" i="5"/>
  <c r="AO689" i="5" s="1"/>
  <c r="AO699" i="5" s="1"/>
  <c r="AO709" i="5" s="1"/>
  <c r="GK454" i="5"/>
  <c r="GK464" i="5"/>
  <c r="DQ671" i="5"/>
  <c r="JM442" i="5"/>
  <c r="Z678" i="5"/>
  <c r="FW463" i="5"/>
  <c r="FW453" i="5"/>
  <c r="EC679" i="5"/>
  <c r="EC689" i="5" s="1"/>
  <c r="EC699" i="5" s="1"/>
  <c r="EC709" i="5" s="1"/>
  <c r="JY464" i="5"/>
  <c r="JY454" i="5"/>
  <c r="CQ677" i="5"/>
  <c r="IM462" i="5"/>
  <c r="IM452" i="5"/>
  <c r="Z682" i="5"/>
  <c r="Z692" i="5" s="1"/>
  <c r="Z702" i="5" s="1"/>
  <c r="BZ677" i="5"/>
  <c r="HV462" i="5"/>
  <c r="HV452" i="5"/>
  <c r="AX677" i="5"/>
  <c r="GT462" i="5"/>
  <c r="GT452" i="5"/>
  <c r="BM679" i="5"/>
  <c r="BM689" i="5" s="1"/>
  <c r="BM699" i="5" s="1"/>
  <c r="BM709" i="5" s="1"/>
  <c r="HI464" i="5"/>
  <c r="HI454" i="5"/>
  <c r="BB678" i="5"/>
  <c r="GX463" i="5"/>
  <c r="GX453" i="5"/>
  <c r="BY678" i="5"/>
  <c r="HU463" i="5"/>
  <c r="HU453" i="5"/>
  <c r="DS679" i="5"/>
  <c r="DS689" i="5" s="1"/>
  <c r="DS699" i="5" s="1"/>
  <c r="DS709" i="5" s="1"/>
  <c r="JO464" i="5"/>
  <c r="JO454" i="5"/>
  <c r="DN679" i="5"/>
  <c r="DN689" i="5" s="1"/>
  <c r="DN699" i="5" s="1"/>
  <c r="DN709" i="5" s="1"/>
  <c r="JJ464" i="5"/>
  <c r="JJ454" i="5"/>
  <c r="EC682" i="5"/>
  <c r="EC692" i="5" s="1"/>
  <c r="EC702" i="5" s="1"/>
  <c r="DJ677" i="5"/>
  <c r="JF462" i="5"/>
  <c r="JF452" i="5"/>
  <c r="BQ679" i="5"/>
  <c r="BQ689" i="5" s="1"/>
  <c r="BQ699" i="5" s="1"/>
  <c r="BQ709" i="5" s="1"/>
  <c r="HM454" i="5"/>
  <c r="HM464" i="5"/>
  <c r="BR678" i="5"/>
  <c r="HN463" i="5"/>
  <c r="HN453" i="5"/>
  <c r="AC679" i="5"/>
  <c r="AC689" i="5" s="1"/>
  <c r="AC699" i="5" s="1"/>
  <c r="AC709" i="5" s="1"/>
  <c r="FZ464" i="5"/>
  <c r="FZ454" i="5"/>
  <c r="CS679" i="5"/>
  <c r="CS689" i="5" s="1"/>
  <c r="CS699" i="5" s="1"/>
  <c r="CS709" i="5" s="1"/>
  <c r="IO464" i="5"/>
  <c r="IO454" i="5"/>
  <c r="Q677" i="5"/>
  <c r="FQ452" i="5"/>
  <c r="FQ462" i="5"/>
  <c r="DP677" i="5"/>
  <c r="JL462" i="5"/>
  <c r="JL452" i="5"/>
  <c r="DC671" i="5"/>
  <c r="IY442" i="5"/>
  <c r="CQ679" i="5"/>
  <c r="CQ689" i="5" s="1"/>
  <c r="CQ699" i="5" s="1"/>
  <c r="CQ709" i="5" s="1"/>
  <c r="IM464" i="5"/>
  <c r="IM454" i="5"/>
  <c r="O678" i="5"/>
  <c r="FO463" i="5"/>
  <c r="FO453" i="5"/>
  <c r="CM682" i="5"/>
  <c r="CM692" i="5" s="1"/>
  <c r="CM702" i="5" s="1"/>
  <c r="EA678" i="5"/>
  <c r="JW463" i="5"/>
  <c r="JW453" i="5"/>
  <c r="AU679" i="5"/>
  <c r="AU689" i="5" s="1"/>
  <c r="AU699" i="5" s="1"/>
  <c r="AU709" i="5" s="1"/>
  <c r="GQ464" i="5"/>
  <c r="GQ454" i="5"/>
  <c r="BS679" i="5"/>
  <c r="BS689" i="5" s="1"/>
  <c r="BS699" i="5" s="1"/>
  <c r="BS709" i="5" s="1"/>
  <c r="HO464" i="5"/>
  <c r="HO454" i="5"/>
  <c r="CC678" i="5"/>
  <c r="HY463" i="5"/>
  <c r="HY453" i="5"/>
  <c r="AK678" i="5"/>
  <c r="GG453" i="5"/>
  <c r="GG463" i="5"/>
  <c r="CI679" i="5"/>
  <c r="CI689" i="5" s="1"/>
  <c r="CI699" i="5" s="1"/>
  <c r="CI709" i="5" s="1"/>
  <c r="IE464" i="5"/>
  <c r="IE454" i="5"/>
  <c r="CW677" i="5"/>
  <c r="IS452" i="5"/>
  <c r="IS462" i="5"/>
  <c r="L678" i="5"/>
  <c r="FL463" i="5"/>
  <c r="FL453" i="5"/>
  <c r="AG682" i="5"/>
  <c r="AG692" i="5" s="1"/>
  <c r="AG702" i="5" s="1"/>
  <c r="H678" i="5"/>
  <c r="FH463" i="5"/>
  <c r="FH453" i="5"/>
  <c r="BI679" i="5"/>
  <c r="BI689" i="5" s="1"/>
  <c r="BI699" i="5" s="1"/>
  <c r="BI709" i="5" s="1"/>
  <c r="HE464" i="5"/>
  <c r="HE454" i="5"/>
  <c r="AW679" i="5"/>
  <c r="AW689" i="5" s="1"/>
  <c r="AW699" i="5" s="1"/>
  <c r="AW709" i="5" s="1"/>
  <c r="GS464" i="5"/>
  <c r="GS454" i="5"/>
  <c r="BZ679" i="5"/>
  <c r="BZ689" i="5" s="1"/>
  <c r="BZ699" i="5" s="1"/>
  <c r="BZ709" i="5" s="1"/>
  <c r="HV464" i="5"/>
  <c r="HV454" i="5"/>
  <c r="DP678" i="5"/>
  <c r="JL463" i="5"/>
  <c r="JL453" i="5"/>
  <c r="Y678" i="5"/>
  <c r="FV463" i="5"/>
  <c r="FV453" i="5"/>
  <c r="BJ678" i="5"/>
  <c r="HF463" i="5"/>
  <c r="HF453" i="5"/>
  <c r="CV677" i="5"/>
  <c r="IR462" i="5"/>
  <c r="IR452" i="5"/>
  <c r="DY678" i="5"/>
  <c r="JU463" i="5"/>
  <c r="JU453" i="5"/>
  <c r="BJ671" i="5"/>
  <c r="HF442" i="5"/>
  <c r="CZ682" i="5"/>
  <c r="CZ692" i="5" s="1"/>
  <c r="CZ702" i="5" s="1"/>
  <c r="AE677" i="5"/>
  <c r="GA462" i="5"/>
  <c r="GA452" i="5"/>
  <c r="AP671" i="5"/>
  <c r="GL442" i="5"/>
  <c r="DU671" i="5"/>
  <c r="JQ442" i="5"/>
  <c r="DS677" i="5"/>
  <c r="JO462" i="5"/>
  <c r="JO452" i="5"/>
  <c r="AF682" i="5"/>
  <c r="AF692" i="5" s="1"/>
  <c r="AF702" i="5" s="1"/>
  <c r="AC682" i="5"/>
  <c r="AC692" i="5" s="1"/>
  <c r="AC702" i="5" s="1"/>
  <c r="EH678" i="5"/>
  <c r="KD463" i="5"/>
  <c r="KD453" i="5"/>
  <c r="CO671" i="5"/>
  <c r="IK442" i="5"/>
  <c r="K677" i="5"/>
  <c r="FK462" i="5"/>
  <c r="FK452" i="5"/>
  <c r="AJ679" i="5"/>
  <c r="AJ689" i="5" s="1"/>
  <c r="AJ699" i="5" s="1"/>
  <c r="AJ709" i="5" s="1"/>
  <c r="GF464" i="5"/>
  <c r="GF454" i="5"/>
  <c r="CO678" i="5"/>
  <c r="IK463" i="5"/>
  <c r="IK453" i="5"/>
  <c r="AW677" i="5"/>
  <c r="GS462" i="5"/>
  <c r="GS452" i="5"/>
  <c r="AI679" i="5"/>
  <c r="AI689" i="5" s="1"/>
  <c r="AI699" i="5" s="1"/>
  <c r="AI709" i="5" s="1"/>
  <c r="GE464" i="5"/>
  <c r="GE454" i="5"/>
  <c r="EA679" i="5"/>
  <c r="EA689" i="5" s="1"/>
  <c r="EA699" i="5" s="1"/>
  <c r="EA709" i="5" s="1"/>
  <c r="JW464" i="5"/>
  <c r="JW454" i="5"/>
  <c r="BV671" i="5"/>
  <c r="HR442" i="5"/>
  <c r="CR671" i="5"/>
  <c r="IN442" i="5"/>
  <c r="AQ679" i="5"/>
  <c r="AQ689" i="5" s="1"/>
  <c r="AQ699" i="5" s="1"/>
  <c r="AQ709" i="5" s="1"/>
  <c r="GM464" i="5"/>
  <c r="GM454" i="5"/>
  <c r="AI678" i="5"/>
  <c r="GE463" i="5"/>
  <c r="GE453" i="5"/>
  <c r="AN671" i="5"/>
  <c r="GJ442" i="5"/>
  <c r="DQ677" i="5"/>
  <c r="JM452" i="5"/>
  <c r="JM462" i="5"/>
  <c r="DR671" i="5"/>
  <c r="JN442" i="5"/>
  <c r="CX682" i="5"/>
  <c r="CX692" i="5" s="1"/>
  <c r="CX702" i="5" s="1"/>
  <c r="Z679" i="5"/>
  <c r="Z689" i="5" s="1"/>
  <c r="Z699" i="5" s="1"/>
  <c r="Z709" i="5" s="1"/>
  <c r="FW464" i="5"/>
  <c r="FW454" i="5"/>
  <c r="CD682" i="5"/>
  <c r="CD692" i="5" s="1"/>
  <c r="CD702" i="5" s="1"/>
  <c r="DH678" i="5"/>
  <c r="JD463" i="5"/>
  <c r="JD453" i="5"/>
  <c r="BV677" i="5"/>
  <c r="HR462" i="5"/>
  <c r="HR452" i="5"/>
  <c r="AG678" i="5"/>
  <c r="GC463" i="5"/>
  <c r="GC453" i="5"/>
  <c r="H671" i="5"/>
  <c r="FH442" i="5"/>
  <c r="T671" i="5"/>
  <c r="FS442" i="5"/>
  <c r="CG677" i="5"/>
  <c r="IC452" i="5"/>
  <c r="IC462" i="5"/>
  <c r="JS462" i="5"/>
  <c r="JS452" i="5"/>
  <c r="DW677" i="5"/>
  <c r="DM682" i="5"/>
  <c r="DM692" i="5" s="1"/>
  <c r="DM702" i="5" s="1"/>
  <c r="BZ678" i="5"/>
  <c r="HV463" i="5"/>
  <c r="HV453" i="5"/>
  <c r="AA671" i="5"/>
  <c r="FX442" i="5"/>
  <c r="BI677" i="5"/>
  <c r="HE462" i="5"/>
  <c r="HE452" i="5"/>
  <c r="CH671" i="5"/>
  <c r="ID442" i="5"/>
  <c r="AJ682" i="5"/>
  <c r="AJ692" i="5" s="1"/>
  <c r="AJ702" i="5" s="1"/>
  <c r="CJ671" i="5"/>
  <c r="IF442" i="5"/>
  <c r="DM671" i="5"/>
  <c r="JI442" i="5"/>
  <c r="CR682" i="5"/>
  <c r="CR692" i="5" s="1"/>
  <c r="CR702" i="5" s="1"/>
  <c r="DY679" i="5"/>
  <c r="DY689" i="5" s="1"/>
  <c r="DY699" i="5" s="1"/>
  <c r="DY709" i="5" s="1"/>
  <c r="JU464" i="5"/>
  <c r="JU454" i="5"/>
  <c r="BZ671" i="5"/>
  <c r="HV442" i="5"/>
  <c r="BK682" i="5"/>
  <c r="BK692" i="5" s="1"/>
  <c r="BK702" i="5" s="1"/>
  <c r="CE682" i="5"/>
  <c r="CE692" i="5" s="1"/>
  <c r="CE702" i="5" s="1"/>
  <c r="CL682" i="5"/>
  <c r="CL692" i="5" s="1"/>
  <c r="CL702" i="5" s="1"/>
  <c r="AR679" i="5"/>
  <c r="AR689" i="5" s="1"/>
  <c r="AR699" i="5" s="1"/>
  <c r="AR709" i="5" s="1"/>
  <c r="GN464" i="5"/>
  <c r="GN454" i="5"/>
  <c r="Z677" i="5"/>
  <c r="FW462" i="5"/>
  <c r="FW452" i="5"/>
  <c r="DL671" i="5"/>
  <c r="JH442" i="5"/>
  <c r="BP677" i="5"/>
  <c r="HL462" i="5"/>
  <c r="HL452" i="5"/>
  <c r="CP682" i="5"/>
  <c r="CP692" i="5" s="1"/>
  <c r="CP702" i="5" s="1"/>
  <c r="DG678" i="5"/>
  <c r="JC463" i="5"/>
  <c r="JC453" i="5"/>
  <c r="CC671" i="5"/>
  <c r="HY442" i="5"/>
  <c r="AN679" i="5"/>
  <c r="AN689" i="5" s="1"/>
  <c r="AN699" i="5" s="1"/>
  <c r="AN709" i="5" s="1"/>
  <c r="GJ464" i="5"/>
  <c r="GJ454" i="5"/>
  <c r="CG682" i="5"/>
  <c r="CG692" i="5" s="1"/>
  <c r="CG702" i="5" s="1"/>
  <c r="BL679" i="5"/>
  <c r="BL689" i="5" s="1"/>
  <c r="BL699" i="5" s="1"/>
  <c r="BL709" i="5" s="1"/>
  <c r="HH464" i="5"/>
  <c r="HH454" i="5"/>
  <c r="BM682" i="5"/>
  <c r="BM692" i="5" s="1"/>
  <c r="BM702" i="5" s="1"/>
  <c r="CU682" i="5"/>
  <c r="CU692" i="5" s="1"/>
  <c r="CU702" i="5" s="1"/>
  <c r="DZ679" i="5"/>
  <c r="DZ689" i="5" s="1"/>
  <c r="DZ699" i="5" s="1"/>
  <c r="DZ709" i="5" s="1"/>
  <c r="JV464" i="5"/>
  <c r="JV454" i="5"/>
  <c r="DI677" i="5"/>
  <c r="JE462" i="5"/>
  <c r="JE452" i="5"/>
  <c r="DR679" i="5"/>
  <c r="DR689" i="5" s="1"/>
  <c r="DR699" i="5" s="1"/>
  <c r="DR709" i="5" s="1"/>
  <c r="JN464" i="5"/>
  <c r="JN454" i="5"/>
  <c r="BP679" i="5"/>
  <c r="BP689" i="5" s="1"/>
  <c r="BP699" i="5" s="1"/>
  <c r="BP709" i="5" s="1"/>
  <c r="HL464" i="5"/>
  <c r="HL454" i="5"/>
  <c r="CA671" i="5"/>
  <c r="HW442" i="5"/>
  <c r="DX671" i="5"/>
  <c r="JT442" i="5"/>
  <c r="BS682" i="5"/>
  <c r="BS692" i="5" s="1"/>
  <c r="BS702" i="5" s="1"/>
  <c r="BT677" i="5"/>
  <c r="HP462" i="5"/>
  <c r="HP452" i="5"/>
  <c r="DT671" i="5"/>
  <c r="JP442" i="5"/>
  <c r="DC682" i="5"/>
  <c r="DC692" i="5" s="1"/>
  <c r="DC702" i="5" s="1"/>
  <c r="BC682" i="5"/>
  <c r="BC692" i="5" s="1"/>
  <c r="BC702" i="5" s="1"/>
  <c r="AY682" i="5"/>
  <c r="AY692" i="5" s="1"/>
  <c r="AY702" i="5" s="1"/>
  <c r="EF677" i="5"/>
  <c r="KB462" i="5"/>
  <c r="KB452" i="5"/>
  <c r="CQ678" i="5"/>
  <c r="IM463" i="5"/>
  <c r="IM453" i="5"/>
  <c r="BF679" i="5"/>
  <c r="BF689" i="5" s="1"/>
  <c r="BF699" i="5" s="1"/>
  <c r="BF709" i="5" s="1"/>
  <c r="HB464" i="5"/>
  <c r="HB454" i="5"/>
  <c r="DI679" i="5"/>
  <c r="DI689" i="5" s="1"/>
  <c r="DI699" i="5" s="1"/>
  <c r="DI709" i="5" s="1"/>
  <c r="JE464" i="5"/>
  <c r="JE454" i="5"/>
  <c r="BP682" i="5"/>
  <c r="BP692" i="5" s="1"/>
  <c r="BP702" i="5" s="1"/>
  <c r="CN682" i="5"/>
  <c r="CN692" i="5" s="1"/>
  <c r="CN702" i="5" s="1"/>
  <c r="CA679" i="5"/>
  <c r="CA689" i="5" s="1"/>
  <c r="CA699" i="5" s="1"/>
  <c r="CA709" i="5" s="1"/>
  <c r="HW464" i="5"/>
  <c r="HW454" i="5"/>
  <c r="W678" i="5"/>
  <c r="FU453" i="5"/>
  <c r="FU463" i="5"/>
  <c r="DN677" i="5"/>
  <c r="JJ462" i="5"/>
  <c r="JJ452" i="5"/>
  <c r="Y677" i="5"/>
  <c r="FV462" i="5"/>
  <c r="FV452" i="5"/>
  <c r="Y679" i="5"/>
  <c r="Y689" i="5" s="1"/>
  <c r="Y699" i="5" s="1"/>
  <c r="Y709" i="5" s="1"/>
  <c r="FV464" i="5"/>
  <c r="FV454" i="5"/>
  <c r="CW682" i="5"/>
  <c r="CW692" i="5" s="1"/>
  <c r="CW702" i="5" s="1"/>
  <c r="AO677" i="5"/>
  <c r="GK452" i="5"/>
  <c r="GK462" i="5"/>
  <c r="DF679" i="5"/>
  <c r="DF689" i="5" s="1"/>
  <c r="DF699" i="5" s="1"/>
  <c r="DF709" i="5" s="1"/>
  <c r="JB464" i="5"/>
  <c r="JB454" i="5"/>
  <c r="ED679" i="5"/>
  <c r="ED689" i="5" s="1"/>
  <c r="ED699" i="5" s="1"/>
  <c r="ED709" i="5" s="1"/>
  <c r="JZ464" i="5"/>
  <c r="JZ454" i="5"/>
  <c r="BB677" i="5"/>
  <c r="GX462" i="5"/>
  <c r="GX452" i="5"/>
  <c r="AY679" i="5"/>
  <c r="AY689" i="5" s="1"/>
  <c r="AY699" i="5" s="1"/>
  <c r="AY709" i="5" s="1"/>
  <c r="GU464" i="5"/>
  <c r="GU454" i="5"/>
  <c r="DK682" i="5"/>
  <c r="DK692" i="5" s="1"/>
  <c r="DK702" i="5" s="1"/>
  <c r="CC682" i="5"/>
  <c r="CC692" i="5" s="1"/>
  <c r="CC702" i="5" s="1"/>
  <c r="AI671" i="5"/>
  <c r="GE442" i="5"/>
  <c r="CF682" i="5"/>
  <c r="CF692" i="5" s="1"/>
  <c r="CF702" i="5" s="1"/>
  <c r="AV682" i="5"/>
  <c r="AV692" i="5" s="1"/>
  <c r="AV702" i="5" s="1"/>
  <c r="CO679" i="5"/>
  <c r="CO689" i="5" s="1"/>
  <c r="CO699" i="5" s="1"/>
  <c r="CO709" i="5" s="1"/>
  <c r="IK464" i="5"/>
  <c r="IK454" i="5"/>
  <c r="AR678" i="5"/>
  <c r="GN463" i="5"/>
  <c r="GN453" i="5"/>
  <c r="BF677" i="5"/>
  <c r="HB462" i="5"/>
  <c r="HB452" i="5"/>
  <c r="AY671" i="5"/>
  <c r="GU442" i="5"/>
  <c r="AT671" i="5"/>
  <c r="GP442" i="5"/>
  <c r="K679" i="5"/>
  <c r="K689" i="5" s="1"/>
  <c r="K699" i="5" s="1"/>
  <c r="K709" i="5" s="1"/>
  <c r="FK464" i="5"/>
  <c r="FK454" i="5"/>
  <c r="CP671" i="5"/>
  <c r="IL442" i="5"/>
  <c r="N678" i="5"/>
  <c r="FN463" i="5"/>
  <c r="FN453" i="5"/>
  <c r="Y682" i="5"/>
  <c r="Y692" i="5" s="1"/>
  <c r="Y702" i="5" s="1"/>
  <c r="S679" i="5"/>
  <c r="S689" i="5" s="1"/>
  <c r="S699" i="5" s="1"/>
  <c r="S709" i="5" s="1"/>
  <c r="FR464" i="5"/>
  <c r="FR454" i="5"/>
  <c r="BW671" i="5"/>
  <c r="HS442" i="5"/>
  <c r="BQ671" i="5"/>
  <c r="HM442" i="5"/>
  <c r="BI671" i="5"/>
  <c r="HE442" i="5"/>
  <c r="J677" i="5"/>
  <c r="FJ462" i="5"/>
  <c r="FJ452" i="5"/>
  <c r="DU677" i="5"/>
  <c r="JQ462" i="5"/>
  <c r="JQ452" i="5"/>
  <c r="JQ464" i="5"/>
  <c r="JQ454" i="5"/>
  <c r="DU679" i="5"/>
  <c r="DU689" i="5" s="1"/>
  <c r="DU699" i="5" s="1"/>
  <c r="DU709" i="5" s="1"/>
  <c r="DV679" i="5"/>
  <c r="DV689" i="5" s="1"/>
  <c r="DV699" i="5" s="1"/>
  <c r="DV709" i="5" s="1"/>
  <c r="JR464" i="5"/>
  <c r="JR454" i="5"/>
  <c r="EB682" i="5"/>
  <c r="EB692" i="5" s="1"/>
  <c r="EB702" i="5" s="1"/>
  <c r="AG671" i="5"/>
  <c r="GC442" i="5"/>
  <c r="AB679" i="5"/>
  <c r="AB689" i="5" s="1"/>
  <c r="AB699" i="5" s="1"/>
  <c r="AB709" i="5" s="1"/>
  <c r="FY464" i="5"/>
  <c r="FY454" i="5"/>
  <c r="BE678" i="5"/>
  <c r="HA453" i="5"/>
  <c r="HA463" i="5"/>
  <c r="DU682" i="5"/>
  <c r="DU692" i="5" s="1"/>
  <c r="DU702" i="5" s="1"/>
  <c r="K671" i="5"/>
  <c r="FK442" i="5"/>
  <c r="EG677" i="5"/>
  <c r="KC452" i="5"/>
  <c r="KC462" i="5"/>
  <c r="DE671" i="5"/>
  <c r="JA442" i="5"/>
  <c r="DS671" i="5"/>
  <c r="JO442" i="5"/>
  <c r="BH678" i="5"/>
  <c r="HD463" i="5"/>
  <c r="HD453" i="5"/>
  <c r="DK677" i="5"/>
  <c r="JG462" i="5"/>
  <c r="JG452" i="5"/>
  <c r="ED678" i="5"/>
  <c r="JZ463" i="5"/>
  <c r="JZ453" i="5"/>
  <c r="CU678" i="5"/>
  <c r="IQ463" i="5"/>
  <c r="IQ453" i="5"/>
  <c r="J679" i="5"/>
  <c r="J689" i="5" s="1"/>
  <c r="J699" i="5" s="1"/>
  <c r="J709" i="5" s="1"/>
  <c r="FJ464" i="5"/>
  <c r="FJ454" i="5"/>
  <c r="ED682" i="5"/>
  <c r="ED692" i="5" s="1"/>
  <c r="ED702" i="5" s="1"/>
  <c r="AK679" i="5"/>
  <c r="AK689" i="5" s="1"/>
  <c r="AK699" i="5" s="1"/>
  <c r="AK709" i="5" s="1"/>
  <c r="GG454" i="5"/>
  <c r="GG464" i="5"/>
  <c r="AM678" i="5"/>
  <c r="GI463" i="5"/>
  <c r="GI453" i="5"/>
  <c r="AC678" i="5"/>
  <c r="FZ463" i="5"/>
  <c r="FZ453" i="5"/>
  <c r="BC677" i="5"/>
  <c r="GY462" i="5"/>
  <c r="GY452" i="5"/>
  <c r="JP464" i="5"/>
  <c r="JP454" i="5"/>
  <c r="DT679" i="5"/>
  <c r="DT689" i="5" s="1"/>
  <c r="DT699" i="5" s="1"/>
  <c r="DT709" i="5" s="1"/>
  <c r="M679" i="5"/>
  <c r="M689" i="5" s="1"/>
  <c r="M699" i="5" s="1"/>
  <c r="M709" i="5" s="1"/>
  <c r="FM464" i="5"/>
  <c r="FM454" i="5"/>
  <c r="EB678" i="5"/>
  <c r="JX463" i="5"/>
  <c r="JX453" i="5"/>
  <c r="DD671" i="5"/>
  <c r="IZ442" i="5"/>
  <c r="CY682" i="5"/>
  <c r="CY692" i="5" s="1"/>
  <c r="CY702" i="5" s="1"/>
  <c r="BG677" i="5"/>
  <c r="HC462" i="5"/>
  <c r="HC452" i="5"/>
  <c r="CL671" i="5"/>
  <c r="IH442" i="5"/>
  <c r="AO671" i="5"/>
  <c r="GK442" i="5"/>
  <c r="CI678" i="5"/>
  <c r="IE463" i="5"/>
  <c r="IE453" i="5"/>
  <c r="AL677" i="5"/>
  <c r="GH462" i="5"/>
  <c r="GH452" i="5"/>
  <c r="JV462" i="5"/>
  <c r="JV452" i="5"/>
  <c r="DZ677" i="5"/>
  <c r="BU677" i="5"/>
  <c r="HQ452" i="5"/>
  <c r="HQ462" i="5"/>
  <c r="AQ671" i="5"/>
  <c r="GM442" i="5"/>
  <c r="AZ677" i="5"/>
  <c r="GV462" i="5"/>
  <c r="GV452" i="5"/>
  <c r="CT679" i="5"/>
  <c r="CT689" i="5" s="1"/>
  <c r="CT699" i="5" s="1"/>
  <c r="CT709" i="5" s="1"/>
  <c r="IP464" i="5"/>
  <c r="IP454" i="5"/>
  <c r="EG682" i="5"/>
  <c r="EG692" i="5" s="1"/>
  <c r="EG702" i="5" s="1"/>
  <c r="BE671" i="5"/>
  <c r="HA442" i="5"/>
  <c r="AE671" i="5"/>
  <c r="GA442" i="5"/>
  <c r="BQ677" i="5"/>
  <c r="HM452" i="5"/>
  <c r="HM462" i="5"/>
  <c r="AA679" i="5"/>
  <c r="AA689" i="5" s="1"/>
  <c r="AA699" i="5" s="1"/>
  <c r="AA709" i="5" s="1"/>
  <c r="FX464" i="5"/>
  <c r="FX454" i="5"/>
  <c r="DW682" i="5"/>
  <c r="DW692" i="5" s="1"/>
  <c r="DW702" i="5" s="1"/>
  <c r="N671" i="5"/>
  <c r="FN442" i="5"/>
  <c r="DN682" i="5"/>
  <c r="DN692" i="5" s="1"/>
  <c r="DN702" i="5" s="1"/>
  <c r="DH671" i="5"/>
  <c r="JD442" i="5"/>
  <c r="CS677" i="5"/>
  <c r="IO462" i="5"/>
  <c r="IO452" i="5"/>
  <c r="CJ677" i="5"/>
  <c r="IF462" i="5"/>
  <c r="IF452" i="5"/>
  <c r="BH682" i="5"/>
  <c r="BH692" i="5" s="1"/>
  <c r="BH702" i="5" s="1"/>
  <c r="S682" i="5"/>
  <c r="S692" i="5" s="1"/>
  <c r="S702" i="5" s="1"/>
  <c r="DQ679" i="5"/>
  <c r="DQ689" i="5" s="1"/>
  <c r="DQ699" i="5" s="1"/>
  <c r="DQ709" i="5" s="1"/>
  <c r="JM464" i="5"/>
  <c r="JM454" i="5"/>
  <c r="CH682" i="5"/>
  <c r="CH692" i="5" s="1"/>
  <c r="CH702" i="5" s="1"/>
  <c r="U671" i="5"/>
  <c r="FT442" i="5"/>
  <c r="DF677" i="5"/>
  <c r="JB462" i="5"/>
  <c r="JB452" i="5"/>
  <c r="ED671" i="5"/>
  <c r="JZ442" i="5"/>
  <c r="BY679" i="5"/>
  <c r="BY689" i="5" s="1"/>
  <c r="BY699" i="5" s="1"/>
  <c r="BY709" i="5" s="1"/>
  <c r="HU464" i="5"/>
  <c r="HU454" i="5"/>
  <c r="AJ671" i="5"/>
  <c r="GF442" i="5"/>
  <c r="BV679" i="5"/>
  <c r="BV689" i="5" s="1"/>
  <c r="BV699" i="5" s="1"/>
  <c r="BV709" i="5" s="1"/>
  <c r="HR464" i="5"/>
  <c r="HR454" i="5"/>
  <c r="AC677" i="5"/>
  <c r="FZ462" i="5"/>
  <c r="FZ452" i="5"/>
  <c r="DZ682" i="5"/>
  <c r="DZ692" i="5" s="1"/>
  <c r="DZ702" i="5" s="1"/>
  <c r="AZ671" i="5"/>
  <c r="GV442" i="5"/>
  <c r="Z671" i="5"/>
  <c r="FW442" i="5"/>
  <c r="DK671" i="5"/>
  <c r="JG442" i="5"/>
  <c r="Q678" i="5"/>
  <c r="FQ453" i="5"/>
  <c r="FQ463" i="5"/>
  <c r="CM671" i="5"/>
  <c r="II442" i="5"/>
  <c r="DS682" i="5"/>
  <c r="DS692" i="5" s="1"/>
  <c r="DS702" i="5" s="1"/>
  <c r="BQ678" i="5"/>
  <c r="HM453" i="5"/>
  <c r="HM463" i="5"/>
  <c r="DH682" i="5"/>
  <c r="DH692" i="5" s="1"/>
  <c r="DH702" i="5" s="1"/>
  <c r="CY671" i="5"/>
  <c r="IU442" i="5"/>
  <c r="BE682" i="5"/>
  <c r="BE692" i="5" s="1"/>
  <c r="BE702" i="5" s="1"/>
  <c r="CK682" i="5"/>
  <c r="CK692" i="5" s="1"/>
  <c r="CK702" i="5" s="1"/>
  <c r="CW678" i="5"/>
  <c r="IS453" i="5"/>
  <c r="IS463" i="5"/>
  <c r="Y671" i="5"/>
  <c r="FV442" i="5"/>
  <c r="CD679" i="5"/>
  <c r="CD689" i="5" s="1"/>
  <c r="CD699" i="5" s="1"/>
  <c r="CD709" i="5" s="1"/>
  <c r="HZ464" i="5"/>
  <c r="HZ454" i="5"/>
  <c r="DT682" i="5"/>
  <c r="DT692" i="5" s="1"/>
  <c r="DT702" i="5" s="1"/>
  <c r="CX677" i="5"/>
  <c r="IT462" i="5"/>
  <c r="IT452" i="5"/>
  <c r="G671" i="5"/>
  <c r="FG442" i="5"/>
  <c r="BH677" i="5"/>
  <c r="HD462" i="5"/>
  <c r="HD452" i="5"/>
  <c r="BG671" i="5"/>
  <c r="HC442" i="5"/>
  <c r="BW682" i="5"/>
  <c r="BW692" i="5" s="1"/>
  <c r="BW702" i="5" s="1"/>
  <c r="AE682" i="5"/>
  <c r="AE692" i="5" s="1"/>
  <c r="AE702" i="5" s="1"/>
  <c r="BX671" i="5"/>
  <c r="HT442" i="5"/>
  <c r="BI682" i="5"/>
  <c r="BI692" i="5" s="1"/>
  <c r="BI702" i="5" s="1"/>
  <c r="DX677" i="5"/>
  <c r="JT462" i="5"/>
  <c r="JT452" i="5"/>
  <c r="AN682" i="5"/>
  <c r="AN692" i="5" s="1"/>
  <c r="AN702" i="5" s="1"/>
  <c r="AA677" i="5"/>
  <c r="FX462" i="5"/>
  <c r="FX452" i="5"/>
  <c r="CR678" i="5"/>
  <c r="IN463" i="5"/>
  <c r="IN453" i="5"/>
  <c r="CD677" i="5"/>
  <c r="HZ462" i="5"/>
  <c r="HZ452" i="5"/>
  <c r="DK678" i="5"/>
  <c r="JG463" i="5"/>
  <c r="JG453" i="5"/>
  <c r="CW679" i="5"/>
  <c r="CW689" i="5" s="1"/>
  <c r="CW699" i="5" s="1"/>
  <c r="CW709" i="5" s="1"/>
  <c r="IS454" i="5"/>
  <c r="IS464" i="5"/>
  <c r="DA679" i="5"/>
  <c r="DA689" i="5" s="1"/>
  <c r="DA699" i="5" s="1"/>
  <c r="DA709" i="5" s="1"/>
  <c r="IW464" i="5"/>
  <c r="IW454" i="5"/>
  <c r="BR677" i="5"/>
  <c r="HN462" i="5"/>
  <c r="HN452" i="5"/>
  <c r="AT682" i="5"/>
  <c r="AT692" i="5" s="1"/>
  <c r="AT702" i="5" s="1"/>
  <c r="AS671" i="5"/>
  <c r="GO442" i="5"/>
  <c r="H679" i="5"/>
  <c r="H689" i="5" s="1"/>
  <c r="H699" i="5" s="1"/>
  <c r="H709" i="5" s="1"/>
  <c r="FH464" i="5"/>
  <c r="FH454" i="5"/>
  <c r="KD464" i="5"/>
  <c r="KD454" i="5"/>
  <c r="EH679" i="5"/>
  <c r="EH689" i="5" s="1"/>
  <c r="EH699" i="5" s="1"/>
  <c r="EH709" i="5" s="1"/>
  <c r="EF679" i="5"/>
  <c r="EF689" i="5" s="1"/>
  <c r="EF699" i="5" s="1"/>
  <c r="EF709" i="5" s="1"/>
  <c r="KB464" i="5"/>
  <c r="KB454" i="5"/>
  <c r="DC678" i="5"/>
  <c r="IY463" i="5"/>
  <c r="IY453" i="5"/>
  <c r="CI682" i="5"/>
  <c r="CI692" i="5" s="1"/>
  <c r="CI702" i="5" s="1"/>
  <c r="CW671" i="5"/>
  <c r="IS442" i="5"/>
  <c r="CB671" i="5"/>
  <c r="HX442" i="5"/>
  <c r="I677" i="5"/>
  <c r="FI462" i="5"/>
  <c r="FI452" i="5"/>
  <c r="AB678" i="5"/>
  <c r="FY463" i="5"/>
  <c r="FY453" i="5"/>
  <c r="BT671" i="5"/>
  <c r="HP442" i="5"/>
  <c r="DP679" i="5"/>
  <c r="DP689" i="5" s="1"/>
  <c r="DP699" i="5" s="1"/>
  <c r="DP709" i="5" s="1"/>
  <c r="JL464" i="5"/>
  <c r="JL454" i="5"/>
  <c r="AS679" i="5"/>
  <c r="AS689" i="5" s="1"/>
  <c r="AS699" i="5" s="1"/>
  <c r="AS709" i="5" s="1"/>
  <c r="GO464" i="5"/>
  <c r="GO454" i="5"/>
  <c r="CS682" i="5"/>
  <c r="CS692" i="5" s="1"/>
  <c r="CS702" i="5" s="1"/>
  <c r="AW671" i="5"/>
  <c r="GS442" i="5"/>
  <c r="DJ682" i="5"/>
  <c r="DJ692" i="5" s="1"/>
  <c r="DJ702" i="5" s="1"/>
  <c r="BB671" i="5"/>
  <c r="GX442" i="5"/>
  <c r="EF682" i="5"/>
  <c r="EF692" i="5" s="1"/>
  <c r="EF702" i="5" s="1"/>
  <c r="CU677" i="5"/>
  <c r="IQ462" i="5"/>
  <c r="IQ452" i="5"/>
  <c r="AX671" i="5"/>
  <c r="GT442" i="5"/>
  <c r="Q682" i="5"/>
  <c r="Q692" i="5" s="1"/>
  <c r="Q702" i="5" s="1"/>
  <c r="BJ682" i="5"/>
  <c r="BJ692" i="5" s="1"/>
  <c r="BJ702" i="5" s="1"/>
  <c r="DD679" i="5"/>
  <c r="DD689" i="5" s="1"/>
  <c r="DD699" i="5" s="1"/>
  <c r="DD709" i="5" s="1"/>
  <c r="IZ464" i="5"/>
  <c r="IZ454" i="5"/>
  <c r="CL679" i="5"/>
  <c r="CL689" i="5" s="1"/>
  <c r="CL699" i="5" s="1"/>
  <c r="CL709" i="5" s="1"/>
  <c r="IH464" i="5"/>
  <c r="IH454" i="5"/>
  <c r="BG682" i="5"/>
  <c r="BG692" i="5" s="1"/>
  <c r="BG702" i="5" s="1"/>
  <c r="BS678" i="5"/>
  <c r="HO463" i="5"/>
  <c r="HO453" i="5"/>
  <c r="CI677" i="5"/>
  <c r="IE462" i="5"/>
  <c r="IE452" i="5"/>
  <c r="DL677" i="5"/>
  <c r="JH462" i="5"/>
  <c r="JH452" i="5"/>
  <c r="EG678" i="5"/>
  <c r="KC453" i="5"/>
  <c r="KC463" i="5"/>
  <c r="CG679" i="5"/>
  <c r="CG689" i="5" s="1"/>
  <c r="CG699" i="5" s="1"/>
  <c r="CG709" i="5" s="1"/>
  <c r="IC454" i="5"/>
  <c r="IC464" i="5"/>
  <c r="P678" i="5"/>
  <c r="FP463" i="5"/>
  <c r="FP453" i="5"/>
  <c r="P677" i="5"/>
  <c r="FP462" i="5"/>
  <c r="FP452" i="5"/>
  <c r="DE679" i="5"/>
  <c r="DE689" i="5" s="1"/>
  <c r="DE699" i="5" s="1"/>
  <c r="DE709" i="5" s="1"/>
  <c r="JA464" i="5"/>
  <c r="JA454" i="5"/>
  <c r="AK671" i="5"/>
  <c r="GG442" i="5"/>
  <c r="AF677" i="5"/>
  <c r="GB462" i="5"/>
  <c r="GB452" i="5"/>
  <c r="CT677" i="5"/>
  <c r="IP462" i="5"/>
  <c r="IP452" i="5"/>
  <c r="AH671" i="5"/>
  <c r="GD442" i="5"/>
  <c r="BX678" i="5"/>
  <c r="HT463" i="5"/>
  <c r="HT453" i="5"/>
  <c r="DV677" i="5"/>
  <c r="JR462" i="5"/>
  <c r="JR452" i="5"/>
  <c r="GL463" i="5"/>
  <c r="GL453" i="5"/>
  <c r="AP678" i="5"/>
  <c r="DP682" i="5"/>
  <c r="DP692" i="5" s="1"/>
  <c r="DP702" i="5" s="1"/>
  <c r="BR682" i="5"/>
  <c r="BR692" i="5" s="1"/>
  <c r="BR702" i="5" s="1"/>
  <c r="DJ678" i="5"/>
  <c r="JF463" i="5"/>
  <c r="JF453" i="5"/>
  <c r="DA678" i="5"/>
  <c r="IW453" i="5"/>
  <c r="IW463" i="5"/>
  <c r="CZ671" i="5"/>
  <c r="IV442" i="5"/>
  <c r="DI671" i="5"/>
  <c r="JE442" i="5"/>
  <c r="CD678" i="5"/>
  <c r="HZ463" i="5"/>
  <c r="HZ453" i="5"/>
  <c r="BM677" i="5"/>
  <c r="HI462" i="5"/>
  <c r="HI452" i="5"/>
  <c r="BX677" i="5"/>
  <c r="HT462" i="5"/>
  <c r="HT452" i="5"/>
  <c r="DI678" i="5"/>
  <c r="JE463" i="5"/>
  <c r="JE453" i="5"/>
  <c r="DY682" i="5"/>
  <c r="DY692" i="5" s="1"/>
  <c r="DY702" i="5" s="1"/>
  <c r="CK677" i="5"/>
  <c r="IG452" i="5"/>
  <c r="IG462" i="5"/>
  <c r="CV682" i="5"/>
  <c r="CV692" i="5" s="1"/>
  <c r="CV702" i="5" s="1"/>
  <c r="DB677" i="5"/>
  <c r="IX462" i="5"/>
  <c r="IX452" i="5"/>
  <c r="EE679" i="5"/>
  <c r="EE689" i="5" s="1"/>
  <c r="EE699" i="5" s="1"/>
  <c r="EE709" i="5" s="1"/>
  <c r="KA464" i="5"/>
  <c r="KA454" i="5"/>
  <c r="EH677" i="5"/>
  <c r="KD462" i="5"/>
  <c r="KD452" i="5"/>
  <c r="DM679" i="5"/>
  <c r="DM689" i="5" s="1"/>
  <c r="DM699" i="5" s="1"/>
  <c r="DM709" i="5" s="1"/>
  <c r="JI464" i="5"/>
  <c r="JI454" i="5"/>
  <c r="DP671" i="5"/>
  <c r="JL442" i="5"/>
  <c r="I671" i="5"/>
  <c r="FI442" i="5"/>
  <c r="EE682" i="5"/>
  <c r="EE692" i="5" s="1"/>
  <c r="EE702" i="5" s="1"/>
  <c r="DJ679" i="5"/>
  <c r="DJ689" i="5" s="1"/>
  <c r="DJ699" i="5" s="1"/>
  <c r="DJ709" i="5" s="1"/>
  <c r="JF464" i="5"/>
  <c r="JF454" i="5"/>
  <c r="AO682" i="5"/>
  <c r="AO692" i="5" s="1"/>
  <c r="AO702" i="5" s="1"/>
  <c r="AV678" i="5"/>
  <c r="GR463" i="5"/>
  <c r="GR453" i="5"/>
  <c r="CE678" i="5"/>
  <c r="IA463" i="5"/>
  <c r="IA453" i="5"/>
  <c r="AT679" i="5"/>
  <c r="AT689" i="5" s="1"/>
  <c r="AT699" i="5" s="1"/>
  <c r="AT709" i="5" s="1"/>
  <c r="GP464" i="5"/>
  <c r="GP454" i="5"/>
  <c r="CI671" i="5"/>
  <c r="IE442" i="5"/>
  <c r="AY677" i="5"/>
  <c r="GU462" i="5"/>
  <c r="GU452" i="5"/>
  <c r="DD678" i="5"/>
  <c r="IZ463" i="5"/>
  <c r="IZ453" i="5"/>
  <c r="AM679" i="5"/>
  <c r="AM689" i="5" s="1"/>
  <c r="AM699" i="5" s="1"/>
  <c r="AM709" i="5" s="1"/>
  <c r="GI464" i="5"/>
  <c r="GI454" i="5"/>
  <c r="BO677" i="5"/>
  <c r="HK462" i="5"/>
  <c r="HK452" i="5"/>
  <c r="DX679" i="5"/>
  <c r="DX689" i="5" s="1"/>
  <c r="DX699" i="5" s="1"/>
  <c r="DX709" i="5" s="1"/>
  <c r="JT464" i="5"/>
  <c r="JT454" i="5"/>
  <c r="ED677" i="5"/>
  <c r="JZ462" i="5"/>
  <c r="JZ452" i="5"/>
  <c r="DX678" i="5"/>
  <c r="JT463" i="5"/>
  <c r="JT453" i="5"/>
  <c r="P671" i="5"/>
  <c r="FP442" i="5"/>
  <c r="J678" i="5"/>
  <c r="FJ463" i="5"/>
  <c r="FJ453" i="5"/>
  <c r="BJ679" i="5"/>
  <c r="BJ689" i="5" s="1"/>
  <c r="BJ699" i="5" s="1"/>
  <c r="BJ709" i="5" s="1"/>
  <c r="HF464" i="5"/>
  <c r="HF454" i="5"/>
  <c r="K682" i="5"/>
  <c r="K692" i="5" s="1"/>
  <c r="K702" i="5" s="1"/>
  <c r="BK679" i="5"/>
  <c r="BK689" i="5" s="1"/>
  <c r="BK699" i="5" s="1"/>
  <c r="BK709" i="5" s="1"/>
  <c r="HG464" i="5"/>
  <c r="HG454" i="5"/>
  <c r="BX682" i="5"/>
  <c r="BX692" i="5" s="1"/>
  <c r="BX702" i="5" s="1"/>
  <c r="CC677" i="5"/>
  <c r="HY462" i="5"/>
  <c r="HY452" i="5"/>
  <c r="AN678" i="5"/>
  <c r="GJ463" i="5"/>
  <c r="GJ453" i="5"/>
  <c r="AU678" i="5"/>
  <c r="GQ463" i="5"/>
  <c r="GQ453" i="5"/>
  <c r="BO679" i="5"/>
  <c r="BO689" i="5" s="1"/>
  <c r="BO699" i="5" s="1"/>
  <c r="BO709" i="5" s="1"/>
  <c r="HK464" i="5"/>
  <c r="HK454" i="5"/>
  <c r="CA678" i="5"/>
  <c r="HW463" i="5"/>
  <c r="HW453" i="5"/>
  <c r="AH678" i="5"/>
  <c r="GD463" i="5"/>
  <c r="GD453" i="5"/>
  <c r="CR677" i="5"/>
  <c r="IN462" i="5"/>
  <c r="IN452" i="5"/>
  <c r="BL677" i="5"/>
  <c r="HH462" i="5"/>
  <c r="HH452" i="5"/>
  <c r="DZ671" i="5"/>
  <c r="JV442" i="5"/>
  <c r="BI678" i="5"/>
  <c r="HE463" i="5"/>
  <c r="HE453" i="5"/>
  <c r="CP677" i="5"/>
  <c r="IL462" i="5"/>
  <c r="IL452" i="5"/>
  <c r="AO678" i="5"/>
  <c r="GK453" i="5"/>
  <c r="GK463" i="5"/>
  <c r="CF677" i="5"/>
  <c r="IB462" i="5"/>
  <c r="IB452" i="5"/>
  <c r="CG671" i="5"/>
  <c r="IC442" i="5"/>
  <c r="EE677" i="5"/>
  <c r="KA462" i="5"/>
  <c r="KA452" i="5"/>
  <c r="DM678" i="5"/>
  <c r="JI453" i="5"/>
  <c r="JI463" i="5"/>
  <c r="BR671" i="5"/>
  <c r="HN442" i="5"/>
  <c r="EG679" i="5"/>
  <c r="EG689" i="5" s="1"/>
  <c r="EG699" i="5" s="1"/>
  <c r="EG709" i="5" s="1"/>
  <c r="KC464" i="5"/>
  <c r="KC454" i="5"/>
  <c r="AF671" i="5"/>
  <c r="GB442" i="5"/>
  <c r="M677" i="5"/>
  <c r="FM462" i="5"/>
  <c r="FM452" i="5"/>
  <c r="AG679" i="5"/>
  <c r="AG689" i="5" s="1"/>
  <c r="AG699" i="5" s="1"/>
  <c r="AG709" i="5" s="1"/>
  <c r="GC464" i="5"/>
  <c r="GC454" i="5"/>
  <c r="DB679" i="5"/>
  <c r="DB689" i="5" s="1"/>
  <c r="DB699" i="5" s="1"/>
  <c r="DB709" i="5" s="1"/>
  <c r="IX464" i="5"/>
  <c r="IX454" i="5"/>
  <c r="T679" i="5"/>
  <c r="T689" i="5" s="1"/>
  <c r="T699" i="5" s="1"/>
  <c r="T709" i="5" s="1"/>
  <c r="FS464" i="5"/>
  <c r="FS454" i="5"/>
  <c r="KB463" i="5"/>
  <c r="KB453" i="5"/>
  <c r="EF678" i="5"/>
  <c r="BU678" i="5"/>
  <c r="HQ453" i="5"/>
  <c r="HQ463" i="5"/>
  <c r="BC679" i="5"/>
  <c r="BC689" i="5" s="1"/>
  <c r="BC699" i="5" s="1"/>
  <c r="BC709" i="5" s="1"/>
  <c r="GY464" i="5"/>
  <c r="GY454" i="5"/>
  <c r="AS678" i="5"/>
  <c r="GO463" i="5"/>
  <c r="GO453" i="5"/>
  <c r="KC442" i="5"/>
  <c r="EG671" i="5"/>
  <c r="BK671" i="5"/>
  <c r="HG442" i="5"/>
  <c r="EB677" i="5"/>
  <c r="JX462" i="5"/>
  <c r="JX452" i="5"/>
  <c r="BA678" i="5"/>
  <c r="GW453" i="5"/>
  <c r="GW463" i="5"/>
  <c r="CF679" i="5"/>
  <c r="CF689" i="5" s="1"/>
  <c r="CF699" i="5" s="1"/>
  <c r="CF709" i="5" s="1"/>
  <c r="IB464" i="5"/>
  <c r="IB454" i="5"/>
  <c r="DG671" i="5"/>
  <c r="JC442" i="5"/>
  <c r="CK678" i="5"/>
  <c r="IG453" i="5"/>
  <c r="IG463" i="5"/>
  <c r="AX678" i="5"/>
  <c r="GT463" i="5"/>
  <c r="GT453" i="5"/>
  <c r="BA671" i="5"/>
  <c r="GW442" i="5"/>
  <c r="CH679" i="5"/>
  <c r="CH689" i="5" s="1"/>
  <c r="CH699" i="5" s="1"/>
  <c r="CH709" i="5" s="1"/>
  <c r="ID464" i="5"/>
  <c r="ID454" i="5"/>
  <c r="EB671" i="5"/>
  <c r="JX442" i="5"/>
  <c r="AL671" i="5"/>
  <c r="GH442" i="5"/>
  <c r="EC678" i="5"/>
  <c r="JY453" i="5"/>
  <c r="JY463" i="5"/>
  <c r="BB682" i="5"/>
  <c r="BB692" i="5" s="1"/>
  <c r="BB702" i="5" s="1"/>
  <c r="CN678" i="5"/>
  <c r="IJ463" i="5"/>
  <c r="IJ453" i="5"/>
  <c r="T678" i="5"/>
  <c r="FS463" i="5"/>
  <c r="FS453" i="5"/>
  <c r="DG682" i="5"/>
  <c r="DG692" i="5" s="1"/>
  <c r="DG702" i="5" s="1"/>
  <c r="DV678" i="5"/>
  <c r="JR463" i="5"/>
  <c r="JR453" i="5"/>
  <c r="BA682" i="5"/>
  <c r="BA692" i="5" s="1"/>
  <c r="BA702" i="5" s="1"/>
  <c r="BH679" i="5"/>
  <c r="BH689" i="5" s="1"/>
  <c r="BH699" i="5" s="1"/>
  <c r="BH709" i="5" s="1"/>
  <c r="HD464" i="5"/>
  <c r="HD454" i="5"/>
  <c r="BY677" i="5"/>
  <c r="HU462" i="5"/>
  <c r="HU452" i="5"/>
  <c r="BF671" i="5"/>
  <c r="HB442" i="5"/>
  <c r="CV679" i="5"/>
  <c r="CV689" i="5" s="1"/>
  <c r="CV699" i="5" s="1"/>
  <c r="CV709" i="5" s="1"/>
  <c r="IR464" i="5"/>
  <c r="IR454" i="5"/>
  <c r="DF678" i="5"/>
  <c r="JB463" i="5"/>
  <c r="JB453" i="5"/>
  <c r="CA677" i="5"/>
  <c r="HW462" i="5"/>
  <c r="HW452" i="5"/>
  <c r="BO682" i="5"/>
  <c r="BO692" i="5" s="1"/>
  <c r="BO702" i="5" s="1"/>
  <c r="W682" i="5"/>
  <c r="W692" i="5" s="1"/>
  <c r="W702" i="5" s="1"/>
  <c r="CB677" i="5"/>
  <c r="HX462" i="5"/>
  <c r="HX452" i="5"/>
  <c r="DL678" i="5"/>
  <c r="JH463" i="5"/>
  <c r="JH453" i="5"/>
  <c r="AZ682" i="5"/>
  <c r="AZ692" i="5" s="1"/>
  <c r="AZ702" i="5" s="1"/>
  <c r="AZ678" i="5"/>
  <c r="GV463" i="5"/>
  <c r="GV453" i="5"/>
  <c r="DO678" i="5"/>
  <c r="JK463" i="5"/>
  <c r="JK453" i="5"/>
  <c r="EA671" i="5"/>
  <c r="JW442" i="5"/>
  <c r="AP677" i="5"/>
  <c r="GL462" i="5"/>
  <c r="GL452" i="5"/>
  <c r="BM671" i="5"/>
  <c r="HI442" i="5"/>
  <c r="DE677" i="5"/>
  <c r="JA462" i="5"/>
  <c r="JA452" i="5"/>
  <c r="BZ682" i="5"/>
  <c r="BZ692" i="5" s="1"/>
  <c r="BZ702" i="5" s="1"/>
  <c r="BT678" i="5"/>
  <c r="HP463" i="5"/>
  <c r="HP453" i="5"/>
  <c r="AK682" i="5"/>
  <c r="AK692" i="5" s="1"/>
  <c r="AK702" i="5" s="1"/>
  <c r="CA682" i="5"/>
  <c r="CA692" i="5" s="1"/>
  <c r="CA702" i="5" s="1"/>
  <c r="BA679" i="5"/>
  <c r="BA689" i="5" s="1"/>
  <c r="BA699" i="5" s="1"/>
  <c r="BA709" i="5" s="1"/>
  <c r="GW454" i="5"/>
  <c r="GW464" i="5"/>
  <c r="Q671" i="5"/>
  <c r="FQ442" i="5"/>
  <c r="BU671" i="5"/>
  <c r="HQ442" i="5"/>
  <c r="CP678" i="5"/>
  <c r="IL463" i="5"/>
  <c r="IL453" i="5"/>
  <c r="DO677" i="5"/>
  <c r="JK462" i="5"/>
  <c r="JK452" i="5"/>
  <c r="BJ677" i="5"/>
  <c r="HF462" i="5"/>
  <c r="HF452" i="5"/>
  <c r="BN679" i="5"/>
  <c r="BN689" i="5" s="1"/>
  <c r="BN699" i="5" s="1"/>
  <c r="BN709" i="5" s="1"/>
  <c r="HJ464" i="5"/>
  <c r="HJ454" i="5"/>
  <c r="AR671" i="5"/>
  <c r="GN442" i="5"/>
  <c r="DW679" i="5"/>
  <c r="DW689" i="5" s="1"/>
  <c r="DW699" i="5" s="1"/>
  <c r="DW709" i="5" s="1"/>
  <c r="JS464" i="5"/>
  <c r="JS454" i="5"/>
  <c r="DM677" i="5"/>
  <c r="JI452" i="5"/>
  <c r="JI462" i="5"/>
  <c r="BY671" i="5"/>
  <c r="HU442" i="5"/>
  <c r="BY682" i="5"/>
  <c r="BY692" i="5" s="1"/>
  <c r="BY702" i="5" s="1"/>
  <c r="BW677" i="5"/>
  <c r="HS462" i="5"/>
  <c r="HS452" i="5"/>
  <c r="CT671" i="5"/>
  <c r="IP442" i="5"/>
  <c r="AJ677" i="5"/>
  <c r="GF462" i="5"/>
  <c r="GF452" i="5"/>
  <c r="DR677" i="5"/>
  <c r="JN462" i="5"/>
  <c r="JN452" i="5"/>
  <c r="CX671" i="5"/>
  <c r="IT442" i="5"/>
  <c r="AB677" i="5"/>
  <c r="FY462" i="5"/>
  <c r="FY452" i="5"/>
  <c r="BR679" i="5"/>
  <c r="BR689" i="5" s="1"/>
  <c r="BR699" i="5" s="1"/>
  <c r="BR709" i="5" s="1"/>
  <c r="HN464" i="5"/>
  <c r="HN454" i="5"/>
  <c r="DK679" i="5"/>
  <c r="DK689" i="5" s="1"/>
  <c r="DK699" i="5" s="1"/>
  <c r="DK709" i="5" s="1"/>
  <c r="JG464" i="5"/>
  <c r="JG454" i="5"/>
  <c r="CF671" i="5"/>
  <c r="IB442" i="5"/>
  <c r="BW679" i="5"/>
  <c r="BW689" i="5" s="1"/>
  <c r="BW699" i="5" s="1"/>
  <c r="BW709" i="5" s="1"/>
  <c r="HS464" i="5"/>
  <c r="HS454" i="5"/>
  <c r="AE678" i="5"/>
  <c r="GA463" i="5"/>
  <c r="GA453" i="5"/>
  <c r="BN677" i="5"/>
  <c r="HJ462" i="5"/>
  <c r="HJ452" i="5"/>
  <c r="AU671" i="5"/>
  <c r="GQ442" i="5"/>
  <c r="DD677" i="5"/>
  <c r="IZ462" i="5"/>
  <c r="IZ452" i="5"/>
  <c r="CV678" i="5"/>
  <c r="IR463" i="5"/>
  <c r="IR453" i="5"/>
  <c r="DJ671" i="5"/>
  <c r="JF442" i="5"/>
  <c r="DQ678" i="5"/>
  <c r="JM453" i="5"/>
  <c r="JM463" i="5"/>
  <c r="AF679" i="5"/>
  <c r="AF689" i="5" s="1"/>
  <c r="AF699" i="5" s="1"/>
  <c r="AF709" i="5" s="1"/>
  <c r="GB464" i="5"/>
  <c r="GB454" i="5"/>
  <c r="DL679" i="5"/>
  <c r="DL689" i="5" s="1"/>
  <c r="DL699" i="5" s="1"/>
  <c r="DL709" i="5" s="1"/>
  <c r="JH464" i="5"/>
  <c r="JH454" i="5"/>
  <c r="AL682" i="5"/>
  <c r="AL692" i="5" s="1"/>
  <c r="AL702" i="5" s="1"/>
  <c r="P682" i="5"/>
  <c r="P692" i="5" s="1"/>
  <c r="P702" i="5" s="1"/>
  <c r="AV671" i="5"/>
  <c r="GR442" i="5"/>
  <c r="AH682" i="5"/>
  <c r="AH692" i="5" s="1"/>
  <c r="AH702" i="5" s="1"/>
  <c r="BN671" i="5"/>
  <c r="HJ442" i="5"/>
  <c r="AJ678" i="5"/>
  <c r="GF463" i="5"/>
  <c r="GF453" i="5"/>
  <c r="G677" i="5"/>
  <c r="FG462" i="5"/>
  <c r="FG452" i="5"/>
  <c r="AU677" i="5"/>
  <c r="GQ462" i="5"/>
  <c r="GQ452" i="5"/>
  <c r="BO678" i="5"/>
  <c r="HK463" i="5"/>
  <c r="HK453" i="5"/>
  <c r="AV677" i="5"/>
  <c r="GR462" i="5"/>
  <c r="GR452" i="5"/>
  <c r="CE677" i="5"/>
  <c r="IA462" i="5"/>
  <c r="IA452" i="5"/>
  <c r="DX682" i="5"/>
  <c r="DX692" i="5" s="1"/>
  <c r="DX702" i="5" s="1"/>
  <c r="U682" i="5"/>
  <c r="U692" i="5" s="1"/>
  <c r="U702" i="5" s="1"/>
  <c r="DH677" i="5"/>
  <c r="JD462" i="5"/>
  <c r="JD452" i="5"/>
  <c r="CY679" i="5"/>
  <c r="CY689" i="5" s="1"/>
  <c r="CY699" i="5" s="1"/>
  <c r="CY709" i="5" s="1"/>
  <c r="IU464" i="5"/>
  <c r="IU454" i="5"/>
  <c r="AQ677" i="5"/>
  <c r="GM462" i="5"/>
  <c r="GM452" i="5"/>
  <c r="CL677" i="5"/>
  <c r="IH462" i="5"/>
  <c r="IH452" i="5"/>
  <c r="AW678" i="5"/>
  <c r="GS463" i="5"/>
  <c r="GS453" i="5"/>
  <c r="CN679" i="5"/>
  <c r="CN689" i="5" s="1"/>
  <c r="CN699" i="5" s="1"/>
  <c r="CN709" i="5" s="1"/>
  <c r="IJ464" i="5"/>
  <c r="IJ454" i="5"/>
  <c r="CF678" i="5"/>
  <c r="IB463" i="5"/>
  <c r="IB453" i="5"/>
  <c r="CH677" i="5"/>
  <c r="ID462" i="5"/>
  <c r="ID452" i="5"/>
  <c r="H682" i="5"/>
  <c r="H692" i="5" s="1"/>
  <c r="H702" i="5" s="1"/>
  <c r="DT677" i="5"/>
  <c r="JP462" i="5"/>
  <c r="JP452" i="5"/>
  <c r="AP679" i="5"/>
  <c r="AP689" i="5" s="1"/>
  <c r="AP699" i="5" s="1"/>
  <c r="AP709" i="5" s="1"/>
  <c r="GL464" i="5"/>
  <c r="GL454" i="5"/>
  <c r="CH678" i="5"/>
  <c r="ID463" i="5"/>
  <c r="ID453" i="5"/>
  <c r="CC679" i="5"/>
  <c r="CC689" i="5" s="1"/>
  <c r="CC699" i="5" s="1"/>
  <c r="CC709" i="5" s="1"/>
  <c r="HY464" i="5"/>
  <c r="HY454" i="5"/>
  <c r="AT678" i="5"/>
  <c r="GP463" i="5"/>
  <c r="GP453" i="5"/>
  <c r="EA677" i="5"/>
  <c r="JW462" i="5"/>
  <c r="JW452" i="5"/>
  <c r="AM677" i="5"/>
  <c r="GI462" i="5"/>
  <c r="GI452" i="5"/>
  <c r="O671" i="5"/>
  <c r="FO442" i="5"/>
  <c r="DG679" i="5"/>
  <c r="DG689" i="5" s="1"/>
  <c r="DG699" i="5" s="1"/>
  <c r="DG709" i="5" s="1"/>
  <c r="JC464" i="5"/>
  <c r="JC454" i="5"/>
  <c r="CU671" i="5"/>
  <c r="IQ442" i="5"/>
  <c r="DL682" i="5"/>
  <c r="DL692" i="5" s="1"/>
  <c r="DL702" i="5" s="1"/>
  <c r="I679" i="5"/>
  <c r="I689" i="5" s="1"/>
  <c r="I699" i="5" s="1"/>
  <c r="I709" i="5" s="1"/>
  <c r="FI464" i="5"/>
  <c r="FI454" i="5"/>
  <c r="BE677" i="5"/>
  <c r="HA452" i="5"/>
  <c r="HA462" i="5"/>
  <c r="P679" i="5"/>
  <c r="P689" i="5" s="1"/>
  <c r="P699" i="5" s="1"/>
  <c r="P709" i="5" s="1"/>
  <c r="FP464" i="5"/>
  <c r="FP454" i="5"/>
  <c r="DD682" i="5"/>
  <c r="DD692" i="5" s="1"/>
  <c r="DD702" i="5" s="1"/>
  <c r="AS677" i="5"/>
  <c r="GO462" i="5"/>
  <c r="GO452" i="5"/>
  <c r="Q679" i="5"/>
  <c r="Q689" i="5" s="1"/>
  <c r="Q699" i="5" s="1"/>
  <c r="Q709" i="5" s="1"/>
  <c r="FQ454" i="5"/>
  <c r="FQ464" i="5"/>
  <c r="AA678" i="5"/>
  <c r="FX463" i="5"/>
  <c r="FX453" i="5"/>
  <c r="BP671" i="5"/>
  <c r="HL442" i="5"/>
  <c r="G678" i="5"/>
  <c r="FG463" i="5"/>
  <c r="FG453" i="5"/>
  <c r="AQ682" i="5"/>
  <c r="AQ692" i="5" s="1"/>
  <c r="AQ702" i="5" s="1"/>
  <c r="G682" i="5"/>
  <c r="G692" i="5" s="1"/>
  <c r="G702" i="5" s="1"/>
  <c r="BM678" i="5"/>
  <c r="HI463" i="5"/>
  <c r="HI453" i="5"/>
  <c r="BD677" i="5"/>
  <c r="GZ462" i="5"/>
  <c r="GZ452" i="5"/>
  <c r="AR682" i="5"/>
  <c r="AR692" i="5" s="1"/>
  <c r="AR702" i="5" s="1"/>
  <c r="DB678" i="5"/>
  <c r="IX463" i="5"/>
  <c r="IX453" i="5"/>
  <c r="BQ682" i="5"/>
  <c r="BQ692" i="5" s="1"/>
  <c r="BQ702" i="5" s="1"/>
  <c r="DC677" i="5"/>
  <c r="IY462" i="5"/>
  <c r="IY452" i="5"/>
  <c r="S678" i="5"/>
  <c r="FR463" i="5"/>
  <c r="FR453" i="5"/>
  <c r="U678" i="5"/>
  <c r="FT463" i="5"/>
  <c r="FT453" i="5"/>
  <c r="W671" i="5"/>
  <c r="FU442" i="5"/>
  <c r="AP682" i="5"/>
  <c r="AP692" i="5" s="1"/>
  <c r="AP702" i="5" s="1"/>
  <c r="G679" i="5"/>
  <c r="G689" i="5" s="1"/>
  <c r="G699" i="5" s="1"/>
  <c r="G709" i="5" s="1"/>
  <c r="FG464" i="5"/>
  <c r="FG454" i="5"/>
  <c r="AA682" i="5"/>
  <c r="AA692" i="5" s="1"/>
  <c r="AA702" i="5" s="1"/>
  <c r="AX679" i="5"/>
  <c r="AX689" i="5" s="1"/>
  <c r="AX699" i="5" s="1"/>
  <c r="AX709" i="5" s="1"/>
  <c r="GT464" i="5"/>
  <c r="GT454" i="5"/>
  <c r="CY678" i="5"/>
  <c r="IU463" i="5"/>
  <c r="IU453" i="5"/>
  <c r="DA677" i="5"/>
  <c r="IW452" i="5"/>
  <c r="IW462" i="5"/>
  <c r="CZ677" i="5"/>
  <c r="IV462" i="5"/>
  <c r="IV452" i="5"/>
  <c r="AZ679" i="5"/>
  <c r="AZ689" i="5" s="1"/>
  <c r="AZ699" i="5" s="1"/>
  <c r="AZ709" i="5" s="1"/>
  <c r="GV464" i="5"/>
  <c r="GV454" i="5"/>
  <c r="CE679" i="5"/>
  <c r="CE689" i="5" s="1"/>
  <c r="CE699" i="5" s="1"/>
  <c r="CE709" i="5" s="1"/>
  <c r="IA464" i="5"/>
  <c r="IA454" i="5"/>
  <c r="S677" i="5"/>
  <c r="FR462" i="5"/>
  <c r="FR452" i="5"/>
  <c r="AK677" i="5"/>
  <c r="GG452" i="5"/>
  <c r="GG462" i="5"/>
  <c r="DV671" i="5"/>
  <c r="JR442" i="5"/>
  <c r="CB678" i="5"/>
  <c r="HX463" i="5"/>
  <c r="HX453" i="5"/>
  <c r="AF678" i="5"/>
  <c r="GB463" i="5"/>
  <c r="GB453" i="5"/>
  <c r="BC678" i="5"/>
  <c r="GY463" i="5"/>
  <c r="GY453" i="5"/>
  <c r="AQ678" i="5"/>
  <c r="GM463" i="5"/>
  <c r="GM453" i="5"/>
  <c r="CJ678" i="5"/>
  <c r="IF463" i="5"/>
  <c r="IF453" i="5"/>
  <c r="EC671" i="5"/>
  <c r="JY442" i="5"/>
  <c r="DV682" i="5"/>
  <c r="DV692" i="5" s="1"/>
  <c r="DV702" i="5" s="1"/>
  <c r="BD678" i="5"/>
  <c r="GZ463" i="5"/>
  <c r="GZ453" i="5"/>
  <c r="H677" i="5"/>
  <c r="FH462" i="5"/>
  <c r="FH452" i="5"/>
  <c r="AM682" i="5"/>
  <c r="AM692" i="5" s="1"/>
  <c r="AM702" i="5" s="1"/>
  <c r="DR678" i="5"/>
  <c r="JN463" i="5"/>
  <c r="JN453" i="5"/>
  <c r="DE678" i="5"/>
  <c r="JA463" i="5"/>
  <c r="JA453" i="5"/>
  <c r="L677" i="5"/>
  <c r="FL462" i="5"/>
  <c r="FL452" i="5"/>
  <c r="DO679" i="5"/>
  <c r="DO689" i="5" s="1"/>
  <c r="DO699" i="5" s="1"/>
  <c r="DO709" i="5" s="1"/>
  <c r="JK464" i="5"/>
  <c r="JK454" i="5"/>
  <c r="BL682" i="5"/>
  <c r="BL692" i="5" s="1"/>
  <c r="BL702" i="5" s="1"/>
  <c r="CE671" i="5"/>
  <c r="IA442" i="5"/>
  <c r="AN677" i="5"/>
  <c r="GJ462" i="5"/>
  <c r="GJ452" i="5"/>
  <c r="BP678" i="5"/>
  <c r="HL463" i="5"/>
  <c r="HL453" i="5"/>
  <c r="BN678" i="5"/>
  <c r="HJ463" i="5"/>
  <c r="HJ453" i="5"/>
  <c r="BT679" i="5"/>
  <c r="BT689" i="5" s="1"/>
  <c r="BT699" i="5" s="1"/>
  <c r="BT709" i="5" s="1"/>
  <c r="HP464" i="5"/>
  <c r="HP454" i="5"/>
  <c r="CT682" i="5"/>
  <c r="CT692" i="5" s="1"/>
  <c r="CT702" i="5" s="1"/>
  <c r="BS671" i="5"/>
  <c r="HO442" i="5"/>
  <c r="BE679" i="5"/>
  <c r="BE689" i="5" s="1"/>
  <c r="BE699" i="5" s="1"/>
  <c r="BE709" i="5" s="1"/>
  <c r="HA454" i="5"/>
  <c r="HA464" i="5"/>
  <c r="N682" i="5"/>
  <c r="N692" i="5" s="1"/>
  <c r="N702" i="5" s="1"/>
  <c r="M671" i="5"/>
  <c r="FM442" i="5"/>
  <c r="EB679" i="5"/>
  <c r="EB689" i="5" s="1"/>
  <c r="EB699" i="5" s="1"/>
  <c r="EB709" i="5" s="1"/>
  <c r="JX464" i="5"/>
  <c r="JX454" i="5"/>
  <c r="EC677" i="5"/>
  <c r="JY452" i="5"/>
  <c r="JY462" i="5"/>
  <c r="BF682" i="5"/>
  <c r="BF692" i="5" s="1"/>
  <c r="BF702" i="5" s="1"/>
  <c r="S671" i="5"/>
  <c r="FR442" i="5"/>
  <c r="AV679" i="5"/>
  <c r="AV689" i="5" s="1"/>
  <c r="AV699" i="5" s="1"/>
  <c r="AV709" i="5" s="1"/>
  <c r="GR464" i="5"/>
  <c r="GR454" i="5"/>
  <c r="CP679" i="5"/>
  <c r="CP689" i="5" s="1"/>
  <c r="CP699" i="5" s="1"/>
  <c r="CP709" i="5" s="1"/>
  <c r="IL464" i="5"/>
  <c r="IL454" i="5"/>
  <c r="CB679" i="5"/>
  <c r="CB689" i="5" s="1"/>
  <c r="CB699" i="5" s="1"/>
  <c r="CB709" i="5" s="1"/>
  <c r="HX464" i="5"/>
  <c r="HX454" i="5"/>
  <c r="DR682" i="5"/>
  <c r="DR692" i="5" s="1"/>
  <c r="DR702" i="5" s="1"/>
  <c r="AU682" i="5"/>
  <c r="AU692" i="5" s="1"/>
  <c r="AU702" i="5" s="1"/>
  <c r="BC671" i="5"/>
  <c r="GY442" i="5"/>
  <c r="DB682" i="5"/>
  <c r="DB692" i="5" s="1"/>
  <c r="DB702" i="5" s="1"/>
  <c r="U677" i="5"/>
  <c r="FT462" i="5"/>
  <c r="FT452" i="5"/>
  <c r="CB682" i="5"/>
  <c r="CB692" i="5" s="1"/>
  <c r="CB702" i="5" s="1"/>
  <c r="C39" i="3"/>
  <c r="B136" i="25" l="1"/>
  <c r="B87" i="25"/>
  <c r="B310" i="16"/>
  <c r="C308" i="16"/>
  <c r="A308" i="18" s="1"/>
  <c r="H308" i="18" s="1"/>
  <c r="C53" i="3"/>
  <c r="C60" i="3"/>
  <c r="B12" i="11"/>
  <c r="B13" i="11" s="1"/>
  <c r="S681" i="5"/>
  <c r="S691" i="5" s="1"/>
  <c r="S701" i="5" s="1"/>
  <c r="FR456" i="5"/>
  <c r="BP688" i="5"/>
  <c r="BP698" i="5" s="1"/>
  <c r="BP708" i="5" s="1"/>
  <c r="DE688" i="5"/>
  <c r="DE698" i="5" s="1"/>
  <c r="DE708" i="5" s="1"/>
  <c r="U687" i="5"/>
  <c r="U697" i="5" s="1"/>
  <c r="U707" i="5" s="1"/>
  <c r="FT466" i="5"/>
  <c r="BC681" i="5"/>
  <c r="BC691" i="5" s="1"/>
  <c r="BC701" i="5" s="1"/>
  <c r="GY456" i="5"/>
  <c r="EC687" i="5"/>
  <c r="EC697" i="5" s="1"/>
  <c r="EC707" i="5" s="1"/>
  <c r="JY466" i="5"/>
  <c r="BS681" i="5"/>
  <c r="BS691" i="5" s="1"/>
  <c r="BS701" i="5" s="1"/>
  <c r="HO456" i="5"/>
  <c r="BN688" i="5"/>
  <c r="BN698" i="5" s="1"/>
  <c r="BN708" i="5" s="1"/>
  <c r="CE681" i="5"/>
  <c r="CE691" i="5" s="1"/>
  <c r="CE701" i="5" s="1"/>
  <c r="IA456" i="5"/>
  <c r="L687" i="5"/>
  <c r="L697" i="5" s="1"/>
  <c r="L707" i="5" s="1"/>
  <c r="FL466" i="5"/>
  <c r="AQ688" i="5"/>
  <c r="AQ698" i="5" s="1"/>
  <c r="AQ708" i="5" s="1"/>
  <c r="CY688" i="5"/>
  <c r="CY698" i="5" s="1"/>
  <c r="CY708" i="5" s="1"/>
  <c r="W681" i="5"/>
  <c r="W691" i="5" s="1"/>
  <c r="W701" i="5" s="1"/>
  <c r="FU456" i="5"/>
  <c r="AS687" i="5"/>
  <c r="AS697" i="5" s="1"/>
  <c r="AS707" i="5" s="1"/>
  <c r="GO466" i="5"/>
  <c r="BE687" i="5"/>
  <c r="BE697" i="5" s="1"/>
  <c r="BE707" i="5" s="1"/>
  <c r="HA466" i="5"/>
  <c r="O681" i="5"/>
  <c r="O691" i="5" s="1"/>
  <c r="O701" i="5" s="1"/>
  <c r="FO456" i="5"/>
  <c r="BO688" i="5"/>
  <c r="BO698" i="5" s="1"/>
  <c r="BO708" i="5" s="1"/>
  <c r="DQ688" i="5"/>
  <c r="DQ698" i="5" s="1"/>
  <c r="DQ708" i="5" s="1"/>
  <c r="DD687" i="5"/>
  <c r="DD697" i="5" s="1"/>
  <c r="DD707" i="5" s="1"/>
  <c r="IZ466" i="5"/>
  <c r="AE688" i="5"/>
  <c r="AE698" i="5" s="1"/>
  <c r="AE708" i="5" s="1"/>
  <c r="CX681" i="5"/>
  <c r="CX691" i="5" s="1"/>
  <c r="CX701" i="5" s="1"/>
  <c r="IT456" i="5"/>
  <c r="CT681" i="5"/>
  <c r="CT691" i="5" s="1"/>
  <c r="CT701" i="5" s="1"/>
  <c r="IP456" i="5"/>
  <c r="DO687" i="5"/>
  <c r="DO697" i="5" s="1"/>
  <c r="DO707" i="5" s="1"/>
  <c r="JK466" i="5"/>
  <c r="BM681" i="5"/>
  <c r="BM691" i="5" s="1"/>
  <c r="BM701" i="5" s="1"/>
  <c r="HI456" i="5"/>
  <c r="DO688" i="5"/>
  <c r="DO698" i="5" s="1"/>
  <c r="DO708" i="5" s="1"/>
  <c r="DL688" i="5"/>
  <c r="DL698" i="5" s="1"/>
  <c r="DL708" i="5" s="1"/>
  <c r="AL681" i="5"/>
  <c r="AL691" i="5" s="1"/>
  <c r="AL701" i="5" s="1"/>
  <c r="GH456" i="5"/>
  <c r="EB687" i="5"/>
  <c r="EB697" i="5" s="1"/>
  <c r="EB707" i="5" s="1"/>
  <c r="JX466" i="5"/>
  <c r="M687" i="5"/>
  <c r="M697" i="5" s="1"/>
  <c r="M707" i="5" s="1"/>
  <c r="FM466" i="5"/>
  <c r="CP687" i="5"/>
  <c r="CP697" i="5" s="1"/>
  <c r="CP707" i="5" s="1"/>
  <c r="IL466" i="5"/>
  <c r="BL687" i="5"/>
  <c r="BL697" i="5" s="1"/>
  <c r="BL707" i="5" s="1"/>
  <c r="HH466" i="5"/>
  <c r="P681" i="5"/>
  <c r="P691" i="5" s="1"/>
  <c r="P701" i="5" s="1"/>
  <c r="FP456" i="5"/>
  <c r="BO687" i="5"/>
  <c r="BO697" i="5" s="1"/>
  <c r="BO707" i="5" s="1"/>
  <c r="HK466" i="5"/>
  <c r="AV688" i="5"/>
  <c r="AV698" i="5" s="1"/>
  <c r="AV708" i="5" s="1"/>
  <c r="CK687" i="5"/>
  <c r="CK697" i="5" s="1"/>
  <c r="CK707" i="5" s="1"/>
  <c r="IG466" i="5"/>
  <c r="BX687" i="5"/>
  <c r="BX697" i="5" s="1"/>
  <c r="BX707" i="5" s="1"/>
  <c r="HT466" i="5"/>
  <c r="DI681" i="5"/>
  <c r="DI691" i="5" s="1"/>
  <c r="DI701" i="5" s="1"/>
  <c r="JE456" i="5"/>
  <c r="DJ688" i="5"/>
  <c r="DJ698" i="5" s="1"/>
  <c r="DJ708" i="5" s="1"/>
  <c r="P688" i="5"/>
  <c r="P698" i="5" s="1"/>
  <c r="P708" i="5" s="1"/>
  <c r="CI687" i="5"/>
  <c r="CI697" i="5" s="1"/>
  <c r="CI707" i="5" s="1"/>
  <c r="IE466" i="5"/>
  <c r="CU687" i="5"/>
  <c r="CU697" i="5" s="1"/>
  <c r="CU707" i="5" s="1"/>
  <c r="IQ466" i="5"/>
  <c r="BB681" i="5"/>
  <c r="BB691" i="5" s="1"/>
  <c r="BB701" i="5" s="1"/>
  <c r="GX456" i="5"/>
  <c r="AW681" i="5"/>
  <c r="AW691" i="5" s="1"/>
  <c r="AW701" i="5" s="1"/>
  <c r="GS456" i="5"/>
  <c r="I687" i="5"/>
  <c r="I697" i="5" s="1"/>
  <c r="I707" i="5" s="1"/>
  <c r="FI466" i="5"/>
  <c r="CW681" i="5"/>
  <c r="CW691" i="5" s="1"/>
  <c r="CW701" i="5" s="1"/>
  <c r="IS456" i="5"/>
  <c r="AS681" i="5"/>
  <c r="AS691" i="5" s="1"/>
  <c r="AS701" i="5" s="1"/>
  <c r="GO456" i="5"/>
  <c r="CR688" i="5"/>
  <c r="CR698" i="5" s="1"/>
  <c r="CR708" i="5" s="1"/>
  <c r="DX687" i="5"/>
  <c r="DX697" i="5" s="1"/>
  <c r="DX707" i="5" s="1"/>
  <c r="JT466" i="5"/>
  <c r="BX681" i="5"/>
  <c r="BX691" i="5" s="1"/>
  <c r="BX701" i="5" s="1"/>
  <c r="HT456" i="5"/>
  <c r="CW688" i="5"/>
  <c r="CW698" i="5" s="1"/>
  <c r="CW708" i="5" s="1"/>
  <c r="DK681" i="5"/>
  <c r="DK691" i="5" s="1"/>
  <c r="DK701" i="5" s="1"/>
  <c r="JG456" i="5"/>
  <c r="AZ681" i="5"/>
  <c r="AZ691" i="5" s="1"/>
  <c r="AZ701" i="5" s="1"/>
  <c r="GV456" i="5"/>
  <c r="U681" i="5"/>
  <c r="U691" i="5" s="1"/>
  <c r="U701" i="5" s="1"/>
  <c r="FT456" i="5"/>
  <c r="CJ687" i="5"/>
  <c r="CJ697" i="5" s="1"/>
  <c r="CJ707" i="5" s="1"/>
  <c r="IF466" i="5"/>
  <c r="AL687" i="5"/>
  <c r="AL697" i="5" s="1"/>
  <c r="AL707" i="5" s="1"/>
  <c r="GH466" i="5"/>
  <c r="AM688" i="5"/>
  <c r="AM698" i="5" s="1"/>
  <c r="AM708" i="5" s="1"/>
  <c r="BH688" i="5"/>
  <c r="BH698" i="5" s="1"/>
  <c r="BH708" i="5" s="1"/>
  <c r="DE681" i="5"/>
  <c r="DE691" i="5" s="1"/>
  <c r="DE701" i="5" s="1"/>
  <c r="JA456" i="5"/>
  <c r="AY681" i="5"/>
  <c r="AY691" i="5" s="1"/>
  <c r="AY701" i="5" s="1"/>
  <c r="GU456" i="5"/>
  <c r="W688" i="5"/>
  <c r="W698" i="5" s="1"/>
  <c r="W708" i="5" s="1"/>
  <c r="CQ688" i="5"/>
  <c r="CQ698" i="5" s="1"/>
  <c r="CQ708" i="5" s="1"/>
  <c r="CA681" i="5"/>
  <c r="CA691" i="5" s="1"/>
  <c r="CA701" i="5" s="1"/>
  <c r="HW456" i="5"/>
  <c r="DL681" i="5"/>
  <c r="DL691" i="5" s="1"/>
  <c r="DL701" i="5" s="1"/>
  <c r="JH456" i="5"/>
  <c r="AA681" i="5"/>
  <c r="AA691" i="5" s="1"/>
  <c r="AA701" i="5" s="1"/>
  <c r="FX456" i="5"/>
  <c r="DH688" i="5"/>
  <c r="DH698" i="5" s="1"/>
  <c r="DH708" i="5" s="1"/>
  <c r="DQ687" i="5"/>
  <c r="DQ697" i="5" s="1"/>
  <c r="DQ707" i="5" s="1"/>
  <c r="JM466" i="5"/>
  <c r="BV681" i="5"/>
  <c r="BV691" i="5" s="1"/>
  <c r="BV701" i="5" s="1"/>
  <c r="HR456" i="5"/>
  <c r="CO688" i="5"/>
  <c r="CO698" i="5" s="1"/>
  <c r="CO708" i="5" s="1"/>
  <c r="CO681" i="5"/>
  <c r="CO691" i="5" s="1"/>
  <c r="CO701" i="5" s="1"/>
  <c r="IK456" i="5"/>
  <c r="DU681" i="5"/>
  <c r="DU691" i="5" s="1"/>
  <c r="DU701" i="5" s="1"/>
  <c r="JQ456" i="5"/>
  <c r="DY688" i="5"/>
  <c r="DY698" i="5" s="1"/>
  <c r="DY708" i="5" s="1"/>
  <c r="DP688" i="5"/>
  <c r="DP698" i="5" s="1"/>
  <c r="DP708" i="5" s="1"/>
  <c r="H688" i="5"/>
  <c r="H698" i="5" s="1"/>
  <c r="H708" i="5" s="1"/>
  <c r="CW687" i="5"/>
  <c r="CW697" i="5" s="1"/>
  <c r="CW707" i="5" s="1"/>
  <c r="IS466" i="5"/>
  <c r="DC681" i="5"/>
  <c r="DC691" i="5" s="1"/>
  <c r="DC701" i="5" s="1"/>
  <c r="IY456" i="5"/>
  <c r="BY688" i="5"/>
  <c r="BY698" i="5" s="1"/>
  <c r="BY708" i="5" s="1"/>
  <c r="BZ687" i="5"/>
  <c r="BZ697" i="5" s="1"/>
  <c r="BZ707" i="5" s="1"/>
  <c r="HV466" i="5"/>
  <c r="T687" i="5"/>
  <c r="T697" i="5" s="1"/>
  <c r="T707" i="5" s="1"/>
  <c r="FS466" i="5"/>
  <c r="K688" i="5"/>
  <c r="K698" i="5" s="1"/>
  <c r="K708" i="5" s="1"/>
  <c r="BG688" i="5"/>
  <c r="BG698" i="5" s="1"/>
  <c r="BG708" i="5" s="1"/>
  <c r="DY687" i="5"/>
  <c r="DY697" i="5" s="1"/>
  <c r="DY707" i="5" s="1"/>
  <c r="JU466" i="5"/>
  <c r="CN687" i="5"/>
  <c r="CN697" i="5" s="1"/>
  <c r="CN707" i="5" s="1"/>
  <c r="IJ466" i="5"/>
  <c r="DW688" i="5"/>
  <c r="DW698" i="5" s="1"/>
  <c r="DW708" i="5" s="1"/>
  <c r="CZ688" i="5"/>
  <c r="CZ698" i="5" s="1"/>
  <c r="CZ708" i="5" s="1"/>
  <c r="CM687" i="5"/>
  <c r="CM697" i="5" s="1"/>
  <c r="CM707" i="5" s="1"/>
  <c r="II466" i="5"/>
  <c r="L681" i="5"/>
  <c r="L691" i="5" s="1"/>
  <c r="L701" i="5" s="1"/>
  <c r="FL456" i="5"/>
  <c r="CL688" i="5"/>
  <c r="CL698" i="5" s="1"/>
  <c r="CL708" i="5" s="1"/>
  <c r="W687" i="5"/>
  <c r="W697" i="5" s="1"/>
  <c r="W707" i="5" s="1"/>
  <c r="FU466" i="5"/>
  <c r="CS681" i="5"/>
  <c r="CS691" i="5" s="1"/>
  <c r="CS701" i="5" s="1"/>
  <c r="IO456" i="5"/>
  <c r="BL688" i="5"/>
  <c r="BL698" i="5" s="1"/>
  <c r="BL708" i="5" s="1"/>
  <c r="AY688" i="5"/>
  <c r="AY698" i="5" s="1"/>
  <c r="AY708" i="5" s="1"/>
  <c r="DA681" i="5"/>
  <c r="DA691" i="5" s="1"/>
  <c r="DA701" i="5" s="1"/>
  <c r="IW456" i="5"/>
  <c r="DO681" i="5"/>
  <c r="DO691" i="5" s="1"/>
  <c r="DO701" i="5" s="1"/>
  <c r="JK456" i="5"/>
  <c r="CM688" i="5"/>
  <c r="CM698" i="5" s="1"/>
  <c r="CM708" i="5" s="1"/>
  <c r="M688" i="5"/>
  <c r="M698" i="5" s="1"/>
  <c r="M708" i="5" s="1"/>
  <c r="BS687" i="5"/>
  <c r="BS697" i="5" s="1"/>
  <c r="BS707" i="5" s="1"/>
  <c r="HO466" i="5"/>
  <c r="AL688" i="5"/>
  <c r="AL698" i="5" s="1"/>
  <c r="AL708" i="5" s="1"/>
  <c r="BW688" i="5"/>
  <c r="BW698" i="5" s="1"/>
  <c r="BW708" i="5" s="1"/>
  <c r="DW681" i="5"/>
  <c r="DW691" i="5" s="1"/>
  <c r="DW701" i="5" s="1"/>
  <c r="JS456" i="5"/>
  <c r="CS688" i="5"/>
  <c r="CS698" i="5" s="1"/>
  <c r="CS708" i="5" s="1"/>
  <c r="CJ688" i="5"/>
  <c r="CJ698" i="5" s="1"/>
  <c r="CJ708" i="5" s="1"/>
  <c r="CB688" i="5"/>
  <c r="CB698" i="5" s="1"/>
  <c r="CB708" i="5" s="1"/>
  <c r="S687" i="5"/>
  <c r="S697" i="5" s="1"/>
  <c r="S707" i="5" s="1"/>
  <c r="FR466" i="5"/>
  <c r="DA687" i="5"/>
  <c r="DA697" i="5" s="1"/>
  <c r="DA707" i="5" s="1"/>
  <c r="IW466" i="5"/>
  <c r="DC687" i="5"/>
  <c r="DC697" i="5" s="1"/>
  <c r="DC707" i="5" s="1"/>
  <c r="IY466" i="5"/>
  <c r="G688" i="5"/>
  <c r="G698" i="5" s="1"/>
  <c r="G708" i="5" s="1"/>
  <c r="AT688" i="5"/>
  <c r="AT698" i="5" s="1"/>
  <c r="AT708" i="5" s="1"/>
  <c r="DT687" i="5"/>
  <c r="DT697" i="5" s="1"/>
  <c r="DT707" i="5" s="1"/>
  <c r="JP466" i="5"/>
  <c r="CF688" i="5"/>
  <c r="CF698" i="5" s="1"/>
  <c r="CF708" i="5" s="1"/>
  <c r="AQ687" i="5"/>
  <c r="AQ697" i="5" s="1"/>
  <c r="AQ707" i="5" s="1"/>
  <c r="GM466" i="5"/>
  <c r="AV687" i="5"/>
  <c r="AV697" i="5" s="1"/>
  <c r="AV707" i="5" s="1"/>
  <c r="GR466" i="5"/>
  <c r="AJ688" i="5"/>
  <c r="AJ698" i="5" s="1"/>
  <c r="AJ708" i="5" s="1"/>
  <c r="CV688" i="5"/>
  <c r="CV698" i="5" s="1"/>
  <c r="CV708" i="5" s="1"/>
  <c r="BN687" i="5"/>
  <c r="BN697" i="5" s="1"/>
  <c r="BN707" i="5" s="1"/>
  <c r="HJ466" i="5"/>
  <c r="CF681" i="5"/>
  <c r="CF691" i="5" s="1"/>
  <c r="CF701" i="5" s="1"/>
  <c r="IB456" i="5"/>
  <c r="BJ687" i="5"/>
  <c r="BJ697" i="5" s="1"/>
  <c r="BJ707" i="5" s="1"/>
  <c r="HF466" i="5"/>
  <c r="BU681" i="5"/>
  <c r="BU691" i="5" s="1"/>
  <c r="BU701" i="5" s="1"/>
  <c r="HQ456" i="5"/>
  <c r="BT688" i="5"/>
  <c r="BT698" i="5" s="1"/>
  <c r="BT708" i="5" s="1"/>
  <c r="EA681" i="5"/>
  <c r="EA691" i="5" s="1"/>
  <c r="EA701" i="5" s="1"/>
  <c r="JW456" i="5"/>
  <c r="DF688" i="5"/>
  <c r="DF698" i="5" s="1"/>
  <c r="DF708" i="5" s="1"/>
  <c r="BY687" i="5"/>
  <c r="BY697" i="5" s="1"/>
  <c r="BY707" i="5" s="1"/>
  <c r="HU466" i="5"/>
  <c r="DV688" i="5"/>
  <c r="DV698" i="5" s="1"/>
  <c r="DV708" i="5" s="1"/>
  <c r="CN688" i="5"/>
  <c r="CN698" i="5" s="1"/>
  <c r="CN708" i="5" s="1"/>
  <c r="CK688" i="5"/>
  <c r="CK698" i="5" s="1"/>
  <c r="CK708" i="5" s="1"/>
  <c r="BA688" i="5"/>
  <c r="BA698" i="5" s="1"/>
  <c r="BA708" i="5" s="1"/>
  <c r="BU688" i="5"/>
  <c r="BU698" i="5" s="1"/>
  <c r="BU708" i="5" s="1"/>
  <c r="EE687" i="5"/>
  <c r="EE697" i="5" s="1"/>
  <c r="EE707" i="5" s="1"/>
  <c r="KA466" i="5"/>
  <c r="AO688" i="5"/>
  <c r="AO698" i="5" s="1"/>
  <c r="AO708" i="5" s="1"/>
  <c r="DZ681" i="5"/>
  <c r="DZ691" i="5" s="1"/>
  <c r="DZ701" i="5" s="1"/>
  <c r="JV456" i="5"/>
  <c r="CA688" i="5"/>
  <c r="CA698" i="5" s="1"/>
  <c r="CA708" i="5" s="1"/>
  <c r="CC687" i="5"/>
  <c r="CC697" i="5" s="1"/>
  <c r="CC707" i="5" s="1"/>
  <c r="HY466" i="5"/>
  <c r="AY687" i="5"/>
  <c r="AY697" i="5" s="1"/>
  <c r="AY707" i="5" s="1"/>
  <c r="GU466" i="5"/>
  <c r="CE688" i="5"/>
  <c r="CE698" i="5" s="1"/>
  <c r="CE708" i="5" s="1"/>
  <c r="I681" i="5"/>
  <c r="I691" i="5" s="1"/>
  <c r="I701" i="5" s="1"/>
  <c r="FI456" i="5"/>
  <c r="EH687" i="5"/>
  <c r="EH697" i="5" s="1"/>
  <c r="EH707" i="5" s="1"/>
  <c r="KD466" i="5"/>
  <c r="DI688" i="5"/>
  <c r="DI698" i="5" s="1"/>
  <c r="DI708" i="5" s="1"/>
  <c r="DA688" i="5"/>
  <c r="DA698" i="5" s="1"/>
  <c r="DA708" i="5" s="1"/>
  <c r="AP688" i="5"/>
  <c r="AP698" i="5" s="1"/>
  <c r="AP708" i="5" s="1"/>
  <c r="BX688" i="5"/>
  <c r="BX698" i="5" s="1"/>
  <c r="BX708" i="5" s="1"/>
  <c r="AF687" i="5"/>
  <c r="AF697" i="5" s="1"/>
  <c r="AF707" i="5" s="1"/>
  <c r="GB466" i="5"/>
  <c r="P687" i="5"/>
  <c r="P697" i="5" s="1"/>
  <c r="P707" i="5" s="1"/>
  <c r="FP466" i="5"/>
  <c r="DL687" i="5"/>
  <c r="DL697" i="5" s="1"/>
  <c r="DL707" i="5" s="1"/>
  <c r="JH466" i="5"/>
  <c r="AX681" i="5"/>
  <c r="AX691" i="5" s="1"/>
  <c r="AX701" i="5" s="1"/>
  <c r="GT456" i="5"/>
  <c r="AB688" i="5"/>
  <c r="AB698" i="5" s="1"/>
  <c r="AB708" i="5" s="1"/>
  <c r="DC688" i="5"/>
  <c r="DC698" i="5" s="1"/>
  <c r="DC708" i="5" s="1"/>
  <c r="BR687" i="5"/>
  <c r="BR697" i="5" s="1"/>
  <c r="BR707" i="5" s="1"/>
  <c r="HN466" i="5"/>
  <c r="CD687" i="5"/>
  <c r="CD697" i="5" s="1"/>
  <c r="CD707" i="5" s="1"/>
  <c r="HZ466" i="5"/>
  <c r="BH687" i="5"/>
  <c r="BH697" i="5" s="1"/>
  <c r="BH707" i="5" s="1"/>
  <c r="HD466" i="5"/>
  <c r="Y681" i="5"/>
  <c r="Y691" i="5" s="1"/>
  <c r="Y701" i="5" s="1"/>
  <c r="FV456" i="5"/>
  <c r="AC687" i="5"/>
  <c r="AC697" i="5" s="1"/>
  <c r="AC707" i="5" s="1"/>
  <c r="FZ466" i="5"/>
  <c r="DH681" i="5"/>
  <c r="DH691" i="5" s="1"/>
  <c r="DH701" i="5" s="1"/>
  <c r="JD456" i="5"/>
  <c r="N681" i="5"/>
  <c r="N691" i="5" s="1"/>
  <c r="N701" i="5" s="1"/>
  <c r="FN456" i="5"/>
  <c r="BQ687" i="5"/>
  <c r="BQ697" i="5" s="1"/>
  <c r="BQ707" i="5" s="1"/>
  <c r="HM466" i="5"/>
  <c r="BE681" i="5"/>
  <c r="BE691" i="5" s="1"/>
  <c r="BE701" i="5" s="1"/>
  <c r="HA456" i="5"/>
  <c r="AZ687" i="5"/>
  <c r="AZ697" i="5" s="1"/>
  <c r="AZ707" i="5" s="1"/>
  <c r="GV466" i="5"/>
  <c r="AO681" i="5"/>
  <c r="AO691" i="5" s="1"/>
  <c r="AO701" i="5" s="1"/>
  <c r="GK456" i="5"/>
  <c r="EB688" i="5"/>
  <c r="EB698" i="5" s="1"/>
  <c r="EB708" i="5" s="1"/>
  <c r="AC688" i="5"/>
  <c r="AC698" i="5" s="1"/>
  <c r="AC708" i="5" s="1"/>
  <c r="DK687" i="5"/>
  <c r="DK697" i="5" s="1"/>
  <c r="DK707" i="5" s="1"/>
  <c r="JG466" i="5"/>
  <c r="K681" i="5"/>
  <c r="K691" i="5" s="1"/>
  <c r="K701" i="5" s="1"/>
  <c r="FK456" i="5"/>
  <c r="J687" i="5"/>
  <c r="J697" i="5" s="1"/>
  <c r="J707" i="5" s="1"/>
  <c r="FJ466" i="5"/>
  <c r="BQ681" i="5"/>
  <c r="BQ691" i="5" s="1"/>
  <c r="BQ701" i="5" s="1"/>
  <c r="HM456" i="5"/>
  <c r="CP681" i="5"/>
  <c r="CP691" i="5" s="1"/>
  <c r="CP701" i="5" s="1"/>
  <c r="IL456" i="5"/>
  <c r="BB687" i="5"/>
  <c r="BB697" i="5" s="1"/>
  <c r="BB707" i="5" s="1"/>
  <c r="GX466" i="5"/>
  <c r="DN687" i="5"/>
  <c r="DN697" i="5" s="1"/>
  <c r="DN707" i="5" s="1"/>
  <c r="JJ466" i="5"/>
  <c r="JE466" i="5"/>
  <c r="DI687" i="5"/>
  <c r="DI697" i="5" s="1"/>
  <c r="DI707" i="5" s="1"/>
  <c r="DG688" i="5"/>
  <c r="DG698" i="5" s="1"/>
  <c r="DG708" i="5" s="1"/>
  <c r="DM681" i="5"/>
  <c r="DM691" i="5" s="1"/>
  <c r="DM701" i="5" s="1"/>
  <c r="JI456" i="5"/>
  <c r="T681" i="5"/>
  <c r="T691" i="5" s="1"/>
  <c r="T701" i="5" s="1"/>
  <c r="FS456" i="5"/>
  <c r="BV687" i="5"/>
  <c r="BV697" i="5" s="1"/>
  <c r="BV707" i="5" s="1"/>
  <c r="HR466" i="5"/>
  <c r="DR681" i="5"/>
  <c r="DR691" i="5" s="1"/>
  <c r="DR701" i="5" s="1"/>
  <c r="JN456" i="5"/>
  <c r="AI688" i="5"/>
  <c r="AI698" i="5" s="1"/>
  <c r="AI708" i="5" s="1"/>
  <c r="AW687" i="5"/>
  <c r="AW697" i="5" s="1"/>
  <c r="AW707" i="5" s="1"/>
  <c r="GS466" i="5"/>
  <c r="AE687" i="5"/>
  <c r="AE697" i="5" s="1"/>
  <c r="AE707" i="5" s="1"/>
  <c r="GA466" i="5"/>
  <c r="BJ681" i="5"/>
  <c r="BJ691" i="5" s="1"/>
  <c r="BJ701" i="5" s="1"/>
  <c r="HF456" i="5"/>
  <c r="Y688" i="5"/>
  <c r="Y698" i="5" s="1"/>
  <c r="Y708" i="5" s="1"/>
  <c r="L688" i="5"/>
  <c r="L698" i="5" s="1"/>
  <c r="L708" i="5" s="1"/>
  <c r="CC688" i="5"/>
  <c r="CC698" i="5" s="1"/>
  <c r="CC708" i="5" s="1"/>
  <c r="DJ687" i="5"/>
  <c r="DJ697" i="5" s="1"/>
  <c r="DJ707" i="5" s="1"/>
  <c r="JF466" i="5"/>
  <c r="AX687" i="5"/>
  <c r="AX697" i="5" s="1"/>
  <c r="AX707" i="5" s="1"/>
  <c r="GT466" i="5"/>
  <c r="CQ687" i="5"/>
  <c r="CQ697" i="5" s="1"/>
  <c r="CQ707" i="5" s="1"/>
  <c r="IM466" i="5"/>
  <c r="DQ681" i="5"/>
  <c r="DQ691" i="5" s="1"/>
  <c r="DQ701" i="5" s="1"/>
  <c r="JM456" i="5"/>
  <c r="DT688" i="5"/>
  <c r="DT698" i="5" s="1"/>
  <c r="DT708" i="5" s="1"/>
  <c r="CT688" i="5"/>
  <c r="CT698" i="5" s="1"/>
  <c r="CT708" i="5" s="1"/>
  <c r="CK681" i="5"/>
  <c r="CK691" i="5" s="1"/>
  <c r="CK701" i="5" s="1"/>
  <c r="IG456" i="5"/>
  <c r="DZ688" i="5"/>
  <c r="DZ698" i="5" s="1"/>
  <c r="DZ708" i="5" s="1"/>
  <c r="DN681" i="5"/>
  <c r="DN691" i="5" s="1"/>
  <c r="DN701" i="5" s="1"/>
  <c r="JJ456" i="5"/>
  <c r="BO681" i="5"/>
  <c r="BO691" i="5" s="1"/>
  <c r="BO701" i="5" s="1"/>
  <c r="HK456" i="5"/>
  <c r="DB681" i="5"/>
  <c r="DB691" i="5" s="1"/>
  <c r="DB701" i="5" s="1"/>
  <c r="IX456" i="5"/>
  <c r="AR687" i="5"/>
  <c r="AR697" i="5" s="1"/>
  <c r="AR707" i="5" s="1"/>
  <c r="GN466" i="5"/>
  <c r="BL681" i="5"/>
  <c r="BL691" i="5" s="1"/>
  <c r="BL701" i="5" s="1"/>
  <c r="HH456" i="5"/>
  <c r="AM681" i="5"/>
  <c r="AM691" i="5" s="1"/>
  <c r="AM701" i="5" s="1"/>
  <c r="GI456" i="5"/>
  <c r="CY687" i="5"/>
  <c r="CY697" i="5" s="1"/>
  <c r="CY707" i="5" s="1"/>
  <c r="IU466" i="5"/>
  <c r="AG687" i="5"/>
  <c r="AG697" i="5" s="1"/>
  <c r="AG707" i="5" s="1"/>
  <c r="GC466" i="5"/>
  <c r="BH681" i="5"/>
  <c r="BH691" i="5" s="1"/>
  <c r="BH701" i="5" s="1"/>
  <c r="HD456" i="5"/>
  <c r="CX688" i="5"/>
  <c r="CX698" i="5" s="1"/>
  <c r="CX708" i="5" s="1"/>
  <c r="BK688" i="5"/>
  <c r="BK698" i="5" s="1"/>
  <c r="BK708" i="5" s="1"/>
  <c r="M681" i="5"/>
  <c r="M691" i="5" s="1"/>
  <c r="M701" i="5" s="1"/>
  <c r="FM456" i="5"/>
  <c r="AN687" i="5"/>
  <c r="AN697" i="5" s="1"/>
  <c r="AN707" i="5" s="1"/>
  <c r="GJ466" i="5"/>
  <c r="DR688" i="5"/>
  <c r="DR698" i="5" s="1"/>
  <c r="DR708" i="5" s="1"/>
  <c r="BD688" i="5"/>
  <c r="BD698" i="5" s="1"/>
  <c r="BD708" i="5" s="1"/>
  <c r="EC681" i="5"/>
  <c r="EC691" i="5" s="1"/>
  <c r="EC701" i="5" s="1"/>
  <c r="JY456" i="5"/>
  <c r="AF688" i="5"/>
  <c r="AF698" i="5" s="1"/>
  <c r="AF708" i="5" s="1"/>
  <c r="AK687" i="5"/>
  <c r="AK697" i="5" s="1"/>
  <c r="AK707" i="5" s="1"/>
  <c r="GG466" i="5"/>
  <c r="CZ687" i="5"/>
  <c r="CZ697" i="5" s="1"/>
  <c r="CZ707" i="5" s="1"/>
  <c r="IV466" i="5"/>
  <c r="S688" i="5"/>
  <c r="S698" i="5" s="1"/>
  <c r="S708" i="5" s="1"/>
  <c r="DB688" i="5"/>
  <c r="DB698" i="5" s="1"/>
  <c r="DB708" i="5" s="1"/>
  <c r="BM688" i="5"/>
  <c r="BM698" i="5" s="1"/>
  <c r="BM708" i="5" s="1"/>
  <c r="AA688" i="5"/>
  <c r="AA698" i="5" s="1"/>
  <c r="AA708" i="5" s="1"/>
  <c r="EA687" i="5"/>
  <c r="EA697" i="5" s="1"/>
  <c r="EA707" i="5" s="1"/>
  <c r="JW466" i="5"/>
  <c r="CH687" i="5"/>
  <c r="CH697" i="5" s="1"/>
  <c r="CH707" i="5" s="1"/>
  <c r="ID466" i="5"/>
  <c r="CL687" i="5"/>
  <c r="CL697" i="5" s="1"/>
  <c r="CL707" i="5" s="1"/>
  <c r="IH466" i="5"/>
  <c r="CE687" i="5"/>
  <c r="CE697" i="5" s="1"/>
  <c r="CE707" i="5" s="1"/>
  <c r="IA466" i="5"/>
  <c r="G687" i="5"/>
  <c r="G697" i="5" s="1"/>
  <c r="G707" i="5" s="1"/>
  <c r="FG466" i="5"/>
  <c r="DJ681" i="5"/>
  <c r="DJ691" i="5" s="1"/>
  <c r="DJ701" i="5" s="1"/>
  <c r="JF456" i="5"/>
  <c r="AU681" i="5"/>
  <c r="AU691" i="5" s="1"/>
  <c r="AU701" i="5" s="1"/>
  <c r="GQ456" i="5"/>
  <c r="AB687" i="5"/>
  <c r="AB697" i="5" s="1"/>
  <c r="AB707" i="5" s="1"/>
  <c r="FY466" i="5"/>
  <c r="AJ687" i="5"/>
  <c r="AJ697" i="5" s="1"/>
  <c r="AJ707" i="5" s="1"/>
  <c r="GF466" i="5"/>
  <c r="DM687" i="5"/>
  <c r="DM697" i="5" s="1"/>
  <c r="DM707" i="5" s="1"/>
  <c r="JI466" i="5"/>
  <c r="DE687" i="5"/>
  <c r="DE697" i="5" s="1"/>
  <c r="DE707" i="5" s="1"/>
  <c r="JA466" i="5"/>
  <c r="CA687" i="5"/>
  <c r="CA697" i="5" s="1"/>
  <c r="CA707" i="5" s="1"/>
  <c r="HW466" i="5"/>
  <c r="BF681" i="5"/>
  <c r="BF691" i="5" s="1"/>
  <c r="BF701" i="5" s="1"/>
  <c r="HB456" i="5"/>
  <c r="T688" i="5"/>
  <c r="T698" i="5" s="1"/>
  <c r="T708" i="5" s="1"/>
  <c r="EC688" i="5"/>
  <c r="EC698" i="5" s="1"/>
  <c r="EC708" i="5" s="1"/>
  <c r="EB681" i="5"/>
  <c r="EB691" i="5" s="1"/>
  <c r="EB701" i="5" s="1"/>
  <c r="JX456" i="5"/>
  <c r="AX688" i="5"/>
  <c r="AX698" i="5" s="1"/>
  <c r="AX708" i="5" s="1"/>
  <c r="BK681" i="5"/>
  <c r="BK691" i="5" s="1"/>
  <c r="BK701" i="5" s="1"/>
  <c r="HG456" i="5"/>
  <c r="EF688" i="5"/>
  <c r="EF698" i="5" s="1"/>
  <c r="EF708" i="5" s="1"/>
  <c r="AF681" i="5"/>
  <c r="AF691" i="5" s="1"/>
  <c r="AF701" i="5" s="1"/>
  <c r="GB456" i="5"/>
  <c r="DM688" i="5"/>
  <c r="DM698" i="5" s="1"/>
  <c r="DM708" i="5" s="1"/>
  <c r="CF687" i="5"/>
  <c r="CF697" i="5" s="1"/>
  <c r="CF707" i="5" s="1"/>
  <c r="IB466" i="5"/>
  <c r="AH688" i="5"/>
  <c r="AH698" i="5" s="1"/>
  <c r="AH708" i="5" s="1"/>
  <c r="AN688" i="5"/>
  <c r="AN698" i="5" s="1"/>
  <c r="AN708" i="5" s="1"/>
  <c r="J688" i="5"/>
  <c r="J698" i="5" s="1"/>
  <c r="J708" i="5" s="1"/>
  <c r="ED687" i="5"/>
  <c r="ED697" i="5" s="1"/>
  <c r="ED707" i="5" s="1"/>
  <c r="JZ466" i="5"/>
  <c r="DD688" i="5"/>
  <c r="DD698" i="5" s="1"/>
  <c r="DD708" i="5" s="1"/>
  <c r="CD688" i="5"/>
  <c r="CD698" i="5" s="1"/>
  <c r="CD708" i="5" s="1"/>
  <c r="CZ681" i="5"/>
  <c r="CZ691" i="5" s="1"/>
  <c r="CZ701" i="5" s="1"/>
  <c r="IV456" i="5"/>
  <c r="DV687" i="5"/>
  <c r="DV697" i="5" s="1"/>
  <c r="DV707" i="5" s="1"/>
  <c r="JR466" i="5"/>
  <c r="CT687" i="5"/>
  <c r="CT697" i="5" s="1"/>
  <c r="CT707" i="5" s="1"/>
  <c r="IP466" i="5"/>
  <c r="EG688" i="5"/>
  <c r="EG698" i="5" s="1"/>
  <c r="EG708" i="5" s="1"/>
  <c r="BT681" i="5"/>
  <c r="BT691" i="5" s="1"/>
  <c r="BT701" i="5" s="1"/>
  <c r="HP456" i="5"/>
  <c r="CB681" i="5"/>
  <c r="CB691" i="5" s="1"/>
  <c r="CB701" i="5" s="1"/>
  <c r="HX456" i="5"/>
  <c r="DK688" i="5"/>
  <c r="DK698" i="5" s="1"/>
  <c r="DK708" i="5" s="1"/>
  <c r="BG681" i="5"/>
  <c r="BG691" i="5" s="1"/>
  <c r="BG701" i="5" s="1"/>
  <c r="HC456" i="5"/>
  <c r="CX687" i="5"/>
  <c r="CX697" i="5" s="1"/>
  <c r="CX707" i="5" s="1"/>
  <c r="IT466" i="5"/>
  <c r="CY681" i="5"/>
  <c r="CY691" i="5" s="1"/>
  <c r="CY701" i="5" s="1"/>
  <c r="IU456" i="5"/>
  <c r="Q688" i="5"/>
  <c r="Q698" i="5" s="1"/>
  <c r="Q708" i="5" s="1"/>
  <c r="Z681" i="5"/>
  <c r="Z691" i="5" s="1"/>
  <c r="Z701" i="5" s="1"/>
  <c r="FW456" i="5"/>
  <c r="AJ681" i="5"/>
  <c r="AJ691" i="5" s="1"/>
  <c r="AJ701" i="5" s="1"/>
  <c r="GF456" i="5"/>
  <c r="DF687" i="5"/>
  <c r="DF697" i="5" s="1"/>
  <c r="DF707" i="5" s="1"/>
  <c r="JB466" i="5"/>
  <c r="BU687" i="5"/>
  <c r="BU697" i="5" s="1"/>
  <c r="BU707" i="5" s="1"/>
  <c r="HQ466" i="5"/>
  <c r="BG687" i="5"/>
  <c r="BG697" i="5" s="1"/>
  <c r="BG707" i="5" s="1"/>
  <c r="HC466" i="5"/>
  <c r="DD681" i="5"/>
  <c r="DD691" i="5" s="1"/>
  <c r="DD701" i="5" s="1"/>
  <c r="IZ456" i="5"/>
  <c r="BC687" i="5"/>
  <c r="BC697" i="5" s="1"/>
  <c r="BC707" i="5" s="1"/>
  <c r="GY466" i="5"/>
  <c r="ED688" i="5"/>
  <c r="ED698" i="5" s="1"/>
  <c r="ED708" i="5" s="1"/>
  <c r="DS681" i="5"/>
  <c r="DS691" i="5" s="1"/>
  <c r="DS701" i="5" s="1"/>
  <c r="JO456" i="5"/>
  <c r="BE688" i="5"/>
  <c r="BE698" i="5" s="1"/>
  <c r="BE708" i="5" s="1"/>
  <c r="DU687" i="5"/>
  <c r="DU697" i="5" s="1"/>
  <c r="DU707" i="5" s="1"/>
  <c r="JQ466" i="5"/>
  <c r="AT681" i="5"/>
  <c r="AT691" i="5" s="1"/>
  <c r="AT701" i="5" s="1"/>
  <c r="GP456" i="5"/>
  <c r="AR688" i="5"/>
  <c r="AR698" i="5" s="1"/>
  <c r="AR708" i="5" s="1"/>
  <c r="AO687" i="5"/>
  <c r="AO697" i="5" s="1"/>
  <c r="AO707" i="5" s="1"/>
  <c r="GK466" i="5"/>
  <c r="Y687" i="5"/>
  <c r="Y697" i="5" s="1"/>
  <c r="Y707" i="5" s="1"/>
  <c r="FV466" i="5"/>
  <c r="BT687" i="5"/>
  <c r="BT697" i="5" s="1"/>
  <c r="BT707" i="5" s="1"/>
  <c r="HP466" i="5"/>
  <c r="DX681" i="5"/>
  <c r="DX691" i="5" s="1"/>
  <c r="DX701" i="5" s="1"/>
  <c r="JT456" i="5"/>
  <c r="CC681" i="5"/>
  <c r="CC691" i="5" s="1"/>
  <c r="CC701" i="5" s="1"/>
  <c r="HY456" i="5"/>
  <c r="BP687" i="5"/>
  <c r="BP697" i="5" s="1"/>
  <c r="BP707" i="5" s="1"/>
  <c r="HL466" i="5"/>
  <c r="BZ681" i="5"/>
  <c r="BZ691" i="5" s="1"/>
  <c r="BZ701" i="5" s="1"/>
  <c r="HV456" i="5"/>
  <c r="BI687" i="5"/>
  <c r="BI697" i="5" s="1"/>
  <c r="BI707" i="5" s="1"/>
  <c r="HE466" i="5"/>
  <c r="JS466" i="5"/>
  <c r="DW687" i="5"/>
  <c r="DW697" i="5" s="1"/>
  <c r="DW707" i="5" s="1"/>
  <c r="AG688" i="5"/>
  <c r="AG698" i="5" s="1"/>
  <c r="AG708" i="5" s="1"/>
  <c r="AN681" i="5"/>
  <c r="AN691" i="5" s="1"/>
  <c r="AN701" i="5" s="1"/>
  <c r="GJ456" i="5"/>
  <c r="CR681" i="5"/>
  <c r="CR691" i="5" s="1"/>
  <c r="CR701" i="5" s="1"/>
  <c r="IN456" i="5"/>
  <c r="K687" i="5"/>
  <c r="K697" i="5" s="1"/>
  <c r="K707" i="5" s="1"/>
  <c r="FK466" i="5"/>
  <c r="DS687" i="5"/>
  <c r="DS697" i="5" s="1"/>
  <c r="DS707" i="5" s="1"/>
  <c r="JO466" i="5"/>
  <c r="AP681" i="5"/>
  <c r="AP691" i="5" s="1"/>
  <c r="AP701" i="5" s="1"/>
  <c r="GL456" i="5"/>
  <c r="BJ688" i="5"/>
  <c r="BJ698" i="5" s="1"/>
  <c r="BJ708" i="5" s="1"/>
  <c r="AK688" i="5"/>
  <c r="AK698" i="5" s="1"/>
  <c r="AK708" i="5" s="1"/>
  <c r="EA688" i="5"/>
  <c r="EA698" i="5" s="1"/>
  <c r="EA708" i="5" s="1"/>
  <c r="Q687" i="5"/>
  <c r="Q697" i="5" s="1"/>
  <c r="Q707" i="5" s="1"/>
  <c r="FQ466" i="5"/>
  <c r="KD456" i="5"/>
  <c r="EH681" i="5"/>
  <c r="EH691" i="5" s="1"/>
  <c r="EH701" i="5" s="1"/>
  <c r="O687" i="5"/>
  <c r="O697" i="5" s="1"/>
  <c r="O707" i="5" s="1"/>
  <c r="FO466" i="5"/>
  <c r="DN688" i="5"/>
  <c r="DN698" i="5" s="1"/>
  <c r="DN708" i="5" s="1"/>
  <c r="JU456" i="5"/>
  <c r="DY681" i="5"/>
  <c r="DY691" i="5" s="1"/>
  <c r="DY701" i="5" s="1"/>
  <c r="EF681" i="5"/>
  <c r="EF691" i="5" s="1"/>
  <c r="EF701" i="5" s="1"/>
  <c r="KB456" i="5"/>
  <c r="CV681" i="5"/>
  <c r="CV691" i="5" s="1"/>
  <c r="CV701" i="5" s="1"/>
  <c r="IR456" i="5"/>
  <c r="AB681" i="5"/>
  <c r="AB691" i="5" s="1"/>
  <c r="AB701" i="5" s="1"/>
  <c r="FY456" i="5"/>
  <c r="DS688" i="5"/>
  <c r="DS698" i="5" s="1"/>
  <c r="DS708" i="5" s="1"/>
  <c r="CQ681" i="5"/>
  <c r="CQ691" i="5" s="1"/>
  <c r="CQ701" i="5" s="1"/>
  <c r="IM456" i="5"/>
  <c r="EE688" i="5"/>
  <c r="EE698" i="5" s="1"/>
  <c r="EE708" i="5" s="1"/>
  <c r="CN681" i="5"/>
  <c r="CN691" i="5" s="1"/>
  <c r="CN701" i="5" s="1"/>
  <c r="IJ456" i="5"/>
  <c r="H687" i="5"/>
  <c r="H697" i="5" s="1"/>
  <c r="H707" i="5" s="1"/>
  <c r="FH466" i="5"/>
  <c r="BC688" i="5"/>
  <c r="BC698" i="5" s="1"/>
  <c r="BC708" i="5" s="1"/>
  <c r="DV681" i="5"/>
  <c r="DV691" i="5" s="1"/>
  <c r="DV701" i="5" s="1"/>
  <c r="JR456" i="5"/>
  <c r="U688" i="5"/>
  <c r="U698" i="5" s="1"/>
  <c r="U708" i="5" s="1"/>
  <c r="BD687" i="5"/>
  <c r="BD697" i="5" s="1"/>
  <c r="BD707" i="5" s="1"/>
  <c r="GZ466" i="5"/>
  <c r="BP681" i="5"/>
  <c r="BP691" i="5" s="1"/>
  <c r="BP701" i="5" s="1"/>
  <c r="HL456" i="5"/>
  <c r="CU681" i="5"/>
  <c r="CU691" i="5" s="1"/>
  <c r="CU701" i="5" s="1"/>
  <c r="IQ456" i="5"/>
  <c r="AM687" i="5"/>
  <c r="AM697" i="5" s="1"/>
  <c r="AM707" i="5" s="1"/>
  <c r="GI466" i="5"/>
  <c r="CH688" i="5"/>
  <c r="CH698" i="5" s="1"/>
  <c r="CH708" i="5" s="1"/>
  <c r="AW688" i="5"/>
  <c r="AW698" i="5" s="1"/>
  <c r="AW708" i="5" s="1"/>
  <c r="DH687" i="5"/>
  <c r="DH697" i="5" s="1"/>
  <c r="DH707" i="5" s="1"/>
  <c r="JD466" i="5"/>
  <c r="AU687" i="5"/>
  <c r="AU697" i="5" s="1"/>
  <c r="AU707" i="5" s="1"/>
  <c r="GQ466" i="5"/>
  <c r="BN681" i="5"/>
  <c r="BN691" i="5" s="1"/>
  <c r="BN701" i="5" s="1"/>
  <c r="HJ456" i="5"/>
  <c r="AV681" i="5"/>
  <c r="AV691" i="5" s="1"/>
  <c r="AV701" i="5" s="1"/>
  <c r="GR456" i="5"/>
  <c r="DR687" i="5"/>
  <c r="DR697" i="5" s="1"/>
  <c r="DR707" i="5" s="1"/>
  <c r="JN466" i="5"/>
  <c r="BW687" i="5"/>
  <c r="BW697" i="5" s="1"/>
  <c r="BW707" i="5" s="1"/>
  <c r="HS466" i="5"/>
  <c r="BY681" i="5"/>
  <c r="BY691" i="5" s="1"/>
  <c r="BY701" i="5" s="1"/>
  <c r="HU456" i="5"/>
  <c r="AR681" i="5"/>
  <c r="AR691" i="5" s="1"/>
  <c r="AR701" i="5" s="1"/>
  <c r="GN456" i="5"/>
  <c r="CP688" i="5"/>
  <c r="CP698" i="5" s="1"/>
  <c r="CP708" i="5" s="1"/>
  <c r="Q681" i="5"/>
  <c r="Q691" i="5" s="1"/>
  <c r="Q701" i="5" s="1"/>
  <c r="FQ456" i="5"/>
  <c r="AP687" i="5"/>
  <c r="AP697" i="5" s="1"/>
  <c r="AP707" i="5" s="1"/>
  <c r="GL466" i="5"/>
  <c r="AZ688" i="5"/>
  <c r="AZ698" i="5" s="1"/>
  <c r="AZ708" i="5" s="1"/>
  <c r="CB687" i="5"/>
  <c r="CB697" i="5" s="1"/>
  <c r="CB707" i="5" s="1"/>
  <c r="HX466" i="5"/>
  <c r="BA681" i="5"/>
  <c r="BA691" i="5" s="1"/>
  <c r="BA701" i="5" s="1"/>
  <c r="GW456" i="5"/>
  <c r="DG681" i="5"/>
  <c r="DG691" i="5" s="1"/>
  <c r="DG701" i="5" s="1"/>
  <c r="JC456" i="5"/>
  <c r="EG681" i="5"/>
  <c r="EG691" i="5" s="1"/>
  <c r="EG701" i="5" s="1"/>
  <c r="KC456" i="5"/>
  <c r="AS688" i="5"/>
  <c r="AS698" i="5" s="1"/>
  <c r="AS708" i="5" s="1"/>
  <c r="BR681" i="5"/>
  <c r="BR691" i="5" s="1"/>
  <c r="BR701" i="5" s="1"/>
  <c r="HN456" i="5"/>
  <c r="CG681" i="5"/>
  <c r="CG691" i="5" s="1"/>
  <c r="CG701" i="5" s="1"/>
  <c r="IC456" i="5"/>
  <c r="BI688" i="5"/>
  <c r="BI698" i="5" s="1"/>
  <c r="BI708" i="5" s="1"/>
  <c r="CR687" i="5"/>
  <c r="CR697" i="5" s="1"/>
  <c r="CR707" i="5" s="1"/>
  <c r="IN466" i="5"/>
  <c r="AU688" i="5"/>
  <c r="AU698" i="5" s="1"/>
  <c r="AU708" i="5" s="1"/>
  <c r="DX688" i="5"/>
  <c r="DX698" i="5" s="1"/>
  <c r="DX708" i="5" s="1"/>
  <c r="CI681" i="5"/>
  <c r="CI691" i="5" s="1"/>
  <c r="CI701" i="5" s="1"/>
  <c r="IE456" i="5"/>
  <c r="DP681" i="5"/>
  <c r="DP691" i="5" s="1"/>
  <c r="DP701" i="5" s="1"/>
  <c r="JL456" i="5"/>
  <c r="DB687" i="5"/>
  <c r="DB697" i="5" s="1"/>
  <c r="DB707" i="5" s="1"/>
  <c r="IX466" i="5"/>
  <c r="BM687" i="5"/>
  <c r="BM697" i="5" s="1"/>
  <c r="BM707" i="5" s="1"/>
  <c r="HI466" i="5"/>
  <c r="AH681" i="5"/>
  <c r="AH691" i="5" s="1"/>
  <c r="AH701" i="5" s="1"/>
  <c r="GD456" i="5"/>
  <c r="AK681" i="5"/>
  <c r="AK691" i="5" s="1"/>
  <c r="AK701" i="5" s="1"/>
  <c r="GG456" i="5"/>
  <c r="BS688" i="5"/>
  <c r="BS698" i="5" s="1"/>
  <c r="BS708" i="5" s="1"/>
  <c r="AA687" i="5"/>
  <c r="AA697" i="5" s="1"/>
  <c r="AA707" i="5" s="1"/>
  <c r="FX466" i="5"/>
  <c r="G681" i="5"/>
  <c r="G691" i="5" s="1"/>
  <c r="G701" i="5" s="1"/>
  <c r="FG456" i="5"/>
  <c r="BQ688" i="5"/>
  <c r="BQ698" i="5" s="1"/>
  <c r="BQ708" i="5" s="1"/>
  <c r="CM681" i="5"/>
  <c r="CM691" i="5" s="1"/>
  <c r="CM701" i="5" s="1"/>
  <c r="II456" i="5"/>
  <c r="ED681" i="5"/>
  <c r="ED691" i="5" s="1"/>
  <c r="ED701" i="5" s="1"/>
  <c r="JZ456" i="5"/>
  <c r="CS687" i="5"/>
  <c r="CS697" i="5" s="1"/>
  <c r="CS707" i="5" s="1"/>
  <c r="IO466" i="5"/>
  <c r="AE681" i="5"/>
  <c r="AE691" i="5" s="1"/>
  <c r="AE701" i="5" s="1"/>
  <c r="GA456" i="5"/>
  <c r="AQ681" i="5"/>
  <c r="AQ691" i="5" s="1"/>
  <c r="AQ701" i="5" s="1"/>
  <c r="GM456" i="5"/>
  <c r="DZ687" i="5"/>
  <c r="DZ697" i="5" s="1"/>
  <c r="DZ707" i="5" s="1"/>
  <c r="JV466" i="5"/>
  <c r="CI688" i="5"/>
  <c r="CI698" i="5" s="1"/>
  <c r="CI708" i="5" s="1"/>
  <c r="CL681" i="5"/>
  <c r="CL691" i="5" s="1"/>
  <c r="CL701" i="5" s="1"/>
  <c r="IH456" i="5"/>
  <c r="CU688" i="5"/>
  <c r="CU698" i="5" s="1"/>
  <c r="CU708" i="5" s="1"/>
  <c r="EG687" i="5"/>
  <c r="EG697" i="5" s="1"/>
  <c r="EG707" i="5" s="1"/>
  <c r="KC466" i="5"/>
  <c r="AG681" i="5"/>
  <c r="AG691" i="5" s="1"/>
  <c r="AG701" i="5" s="1"/>
  <c r="GC456" i="5"/>
  <c r="BI681" i="5"/>
  <c r="BI691" i="5" s="1"/>
  <c r="BI701" i="5" s="1"/>
  <c r="HE456" i="5"/>
  <c r="BW681" i="5"/>
  <c r="BW691" i="5" s="1"/>
  <c r="BW701" i="5" s="1"/>
  <c r="HS456" i="5"/>
  <c r="N688" i="5"/>
  <c r="N698" i="5" s="1"/>
  <c r="N708" i="5" s="1"/>
  <c r="BF687" i="5"/>
  <c r="BF697" i="5" s="1"/>
  <c r="BF707" i="5" s="1"/>
  <c r="HB466" i="5"/>
  <c r="AI681" i="5"/>
  <c r="AI691" i="5" s="1"/>
  <c r="AI701" i="5" s="1"/>
  <c r="GE456" i="5"/>
  <c r="EF687" i="5"/>
  <c r="EF697" i="5" s="1"/>
  <c r="EF707" i="5" s="1"/>
  <c r="KB466" i="5"/>
  <c r="JP456" i="5"/>
  <c r="DT681" i="5"/>
  <c r="DT691" i="5" s="1"/>
  <c r="DT701" i="5" s="1"/>
  <c r="Z687" i="5"/>
  <c r="Z697" i="5" s="1"/>
  <c r="Z707" i="5" s="1"/>
  <c r="FW466" i="5"/>
  <c r="CJ681" i="5"/>
  <c r="CJ691" i="5" s="1"/>
  <c r="CJ701" i="5" s="1"/>
  <c r="IF456" i="5"/>
  <c r="CH681" i="5"/>
  <c r="CH691" i="5" s="1"/>
  <c r="CH701" i="5" s="1"/>
  <c r="ID456" i="5"/>
  <c r="BZ688" i="5"/>
  <c r="BZ698" i="5" s="1"/>
  <c r="BZ708" i="5" s="1"/>
  <c r="CG687" i="5"/>
  <c r="CG697" i="5" s="1"/>
  <c r="CG707" i="5" s="1"/>
  <c r="IC466" i="5"/>
  <c r="H681" i="5"/>
  <c r="H691" i="5" s="1"/>
  <c r="H701" i="5" s="1"/>
  <c r="FH456" i="5"/>
  <c r="EH688" i="5"/>
  <c r="EH698" i="5" s="1"/>
  <c r="EH708" i="5" s="1"/>
  <c r="CV687" i="5"/>
  <c r="CV697" i="5" s="1"/>
  <c r="CV707" i="5" s="1"/>
  <c r="IR466" i="5"/>
  <c r="O688" i="5"/>
  <c r="O698" i="5" s="1"/>
  <c r="O708" i="5" s="1"/>
  <c r="DP687" i="5"/>
  <c r="DP697" i="5" s="1"/>
  <c r="DP707" i="5" s="1"/>
  <c r="JL466" i="5"/>
  <c r="BR688" i="5"/>
  <c r="BR698" i="5" s="1"/>
  <c r="BR708" i="5" s="1"/>
  <c r="BB688" i="5"/>
  <c r="BB698" i="5" s="1"/>
  <c r="BB708" i="5" s="1"/>
  <c r="Z688" i="5"/>
  <c r="Z698" i="5" s="1"/>
  <c r="Z708" i="5" s="1"/>
  <c r="AI687" i="5"/>
  <c r="AI697" i="5" s="1"/>
  <c r="AI707" i="5" s="1"/>
  <c r="GE466" i="5"/>
  <c r="KA456" i="5"/>
  <c r="EE681" i="5"/>
  <c r="EE691" i="5" s="1"/>
  <c r="EE701" i="5" s="1"/>
  <c r="DG687" i="5"/>
  <c r="DG697" i="5" s="1"/>
  <c r="DG707" i="5" s="1"/>
  <c r="JC466" i="5"/>
  <c r="BV688" i="5"/>
  <c r="BV698" i="5" s="1"/>
  <c r="BV708" i="5" s="1"/>
  <c r="BF688" i="5"/>
  <c r="BF698" i="5" s="1"/>
  <c r="BF708" i="5" s="1"/>
  <c r="CO687" i="5"/>
  <c r="CO697" i="5" s="1"/>
  <c r="CO707" i="5" s="1"/>
  <c r="IK466" i="5"/>
  <c r="DF681" i="5"/>
  <c r="DF691" i="5" s="1"/>
  <c r="DF701" i="5" s="1"/>
  <c r="JB456" i="5"/>
  <c r="AH687" i="5"/>
  <c r="AH697" i="5" s="1"/>
  <c r="AH707" i="5" s="1"/>
  <c r="GD466" i="5"/>
  <c r="AT687" i="5"/>
  <c r="AT697" i="5" s="1"/>
  <c r="AT707" i="5" s="1"/>
  <c r="GP466" i="5"/>
  <c r="I688" i="5"/>
  <c r="I698" i="5" s="1"/>
  <c r="I708" i="5" s="1"/>
  <c r="BK687" i="5"/>
  <c r="BK697" i="5" s="1"/>
  <c r="BK707" i="5" s="1"/>
  <c r="HG466" i="5"/>
  <c r="CG688" i="5"/>
  <c r="CG698" i="5" s="1"/>
  <c r="CG708" i="5" s="1"/>
  <c r="J681" i="5"/>
  <c r="J691" i="5" s="1"/>
  <c r="J701" i="5" s="1"/>
  <c r="FJ456" i="5"/>
  <c r="CD681" i="5"/>
  <c r="CD691" i="5" s="1"/>
  <c r="CD701" i="5" s="1"/>
  <c r="HZ456" i="5"/>
  <c r="AC681" i="5"/>
  <c r="AC691" i="5" s="1"/>
  <c r="AC701" i="5" s="1"/>
  <c r="FZ456" i="5"/>
  <c r="BD681" i="5"/>
  <c r="BD691" i="5" s="1"/>
  <c r="BD701" i="5" s="1"/>
  <c r="GZ456" i="5"/>
  <c r="N687" i="5"/>
  <c r="N697" i="5" s="1"/>
  <c r="N707" i="5" s="1"/>
  <c r="FN466" i="5"/>
  <c r="BA687" i="5"/>
  <c r="BA697" i="5" s="1"/>
  <c r="BA707" i="5" s="1"/>
  <c r="GW466" i="5"/>
  <c r="DU688" i="5"/>
  <c r="DU698" i="5" s="1"/>
  <c r="DU708" i="5" s="1"/>
  <c r="C50" i="3"/>
  <c r="AE72" i="16" s="1"/>
  <c r="C51" i="3"/>
  <c r="C52" i="3"/>
  <c r="E43" i="3"/>
  <c r="B3" i="11"/>
  <c r="E48" i="3"/>
  <c r="C59" i="3" s="1"/>
  <c r="AE74" i="16" s="1"/>
  <c r="O3" i="11"/>
  <c r="E44" i="3"/>
  <c r="C55" i="3" s="1"/>
  <c r="AE78" i="16" s="1"/>
  <c r="E46" i="3"/>
  <c r="C57" i="3" s="1"/>
  <c r="AE81" i="16" s="1"/>
  <c r="E45" i="3"/>
  <c r="C56" i="3" s="1"/>
  <c r="I308" i="18" l="1"/>
  <c r="J308" i="18"/>
  <c r="B137" i="25"/>
  <c r="B88" i="25"/>
  <c r="B312" i="16"/>
  <c r="B314" i="16" s="1"/>
  <c r="C310" i="16"/>
  <c r="A310" i="18" s="1"/>
  <c r="H310" i="18" s="1"/>
  <c r="B2" i="11"/>
  <c r="AE73" i="16"/>
  <c r="AZ81" i="16"/>
  <c r="AV81" i="16" s="1"/>
  <c r="AZ72" i="16"/>
  <c r="AV72" i="16" s="1"/>
  <c r="AZ78" i="16"/>
  <c r="AV78" i="16" s="1"/>
  <c r="AZ74" i="16"/>
  <c r="AV74" i="16" s="1"/>
  <c r="B4" i="11"/>
  <c r="AE76" i="16"/>
  <c r="U89" i="16"/>
  <c r="Y89" i="16"/>
  <c r="V89" i="16"/>
  <c r="Z89" i="16"/>
  <c r="W89" i="16"/>
  <c r="AA89" i="16"/>
  <c r="X89" i="16"/>
  <c r="AE77" i="16"/>
  <c r="C54" i="3"/>
  <c r="B1" i="11"/>
  <c r="G4" i="11" s="1"/>
  <c r="B10" i="11"/>
  <c r="B8" i="11"/>
  <c r="B5" i="11"/>
  <c r="B9" i="11"/>
  <c r="H6" i="11" s="1"/>
  <c r="F351" i="5"/>
  <c r="AE292" i="16" s="1"/>
  <c r="F331" i="5"/>
  <c r="AE272" i="16" s="1"/>
  <c r="F281" i="5"/>
  <c r="AE222" i="16" s="1"/>
  <c r="F261" i="5"/>
  <c r="AE202" i="16" s="1"/>
  <c r="F321" i="5"/>
  <c r="AE262" i="16" s="1"/>
  <c r="F341" i="5"/>
  <c r="AE282" i="16" s="1"/>
  <c r="F251" i="5"/>
  <c r="AE192" i="16" s="1"/>
  <c r="F361" i="5"/>
  <c r="AE302" i="16" s="1"/>
  <c r="F311" i="5"/>
  <c r="AE252" i="16" s="1"/>
  <c r="F371" i="5"/>
  <c r="AE312" i="16" s="1"/>
  <c r="F381" i="5"/>
  <c r="AE322" i="16" s="1"/>
  <c r="F301" i="5"/>
  <c r="AE242" i="16" s="1"/>
  <c r="F291" i="5"/>
  <c r="AE232" i="16" s="1"/>
  <c r="F391" i="5"/>
  <c r="AE332" i="16" s="1"/>
  <c r="J271" i="5"/>
  <c r="AE220" i="16" s="1"/>
  <c r="F271" i="5"/>
  <c r="AE212" i="16" s="1"/>
  <c r="G10" i="11"/>
  <c r="J311" i="5"/>
  <c r="AE260" i="16" s="1"/>
  <c r="J351" i="5"/>
  <c r="AE300" i="16" s="1"/>
  <c r="J371" i="5"/>
  <c r="AE320" i="16" s="1"/>
  <c r="J291" i="5"/>
  <c r="AE240" i="16" s="1"/>
  <c r="J281" i="5"/>
  <c r="AE230" i="16" s="1"/>
  <c r="J251" i="5"/>
  <c r="AE200" i="16" s="1"/>
  <c r="J261" i="5"/>
  <c r="AE210" i="16" s="1"/>
  <c r="J341" i="5"/>
  <c r="AE290" i="16" s="1"/>
  <c r="J361" i="5"/>
  <c r="AE310" i="16" s="1"/>
  <c r="J381" i="5"/>
  <c r="AE330" i="16" s="1"/>
  <c r="J301" i="5"/>
  <c r="AE250" i="16" s="1"/>
  <c r="J321" i="5"/>
  <c r="AE270" i="16" s="1"/>
  <c r="J331" i="5"/>
  <c r="AE280" i="16" s="1"/>
  <c r="M351" i="5"/>
  <c r="M391" i="5"/>
  <c r="M341" i="5"/>
  <c r="M371" i="5"/>
  <c r="M381" i="5"/>
  <c r="M291" i="5"/>
  <c r="M271" i="5"/>
  <c r="M281" i="5"/>
  <c r="M251" i="5"/>
  <c r="M261" i="5"/>
  <c r="M361" i="5"/>
  <c r="M301" i="5"/>
  <c r="M311" i="5"/>
  <c r="M321" i="5"/>
  <c r="M331" i="5"/>
  <c r="I310" i="18" l="1"/>
  <c r="J310" i="18"/>
  <c r="B138" i="25"/>
  <c r="B89" i="25"/>
  <c r="J267" i="16"/>
  <c r="I267" i="16" s="1"/>
  <c r="AZ250" i="16"/>
  <c r="J257" i="16"/>
  <c r="I257" i="16" s="1"/>
  <c r="J327" i="16"/>
  <c r="I327" i="16" s="1"/>
  <c r="J297" i="16"/>
  <c r="AZ330" i="16"/>
  <c r="AZ300" i="16"/>
  <c r="AZ220" i="16"/>
  <c r="J237" i="16"/>
  <c r="J337" i="16"/>
  <c r="J247" i="16"/>
  <c r="I247" i="16" s="1"/>
  <c r="J227" i="16"/>
  <c r="J317" i="16"/>
  <c r="I317" i="16" s="1"/>
  <c r="AZ280" i="16"/>
  <c r="AZ310" i="16"/>
  <c r="AZ230" i="16"/>
  <c r="AZ260" i="16"/>
  <c r="AZ210" i="16"/>
  <c r="J277" i="16"/>
  <c r="I277" i="16" s="1"/>
  <c r="J307" i="16"/>
  <c r="I307" i="16" s="1"/>
  <c r="J217" i="16"/>
  <c r="J287" i="16"/>
  <c r="AZ270" i="16"/>
  <c r="AZ290" i="16"/>
  <c r="AV290" i="16" s="1"/>
  <c r="AZ240" i="16"/>
  <c r="J207" i="16"/>
  <c r="AZ320" i="16"/>
  <c r="J197" i="16"/>
  <c r="I197" i="16" s="1"/>
  <c r="DV197" i="16" s="1"/>
  <c r="C196" i="18" s="1"/>
  <c r="AZ200" i="16"/>
  <c r="B316" i="16"/>
  <c r="C314" i="16"/>
  <c r="A314" i="18" s="1"/>
  <c r="H314" i="18" s="1"/>
  <c r="I314" i="18" s="1"/>
  <c r="AR72" i="16"/>
  <c r="BP72" i="16" s="1"/>
  <c r="S73" i="16" s="1"/>
  <c r="AR81" i="16"/>
  <c r="BT81" i="16"/>
  <c r="K81" i="16" s="1"/>
  <c r="AR78" i="16"/>
  <c r="AN78" i="16" s="1"/>
  <c r="BT78" i="16"/>
  <c r="W79" i="16" s="1"/>
  <c r="B7" i="11"/>
  <c r="AE80" i="16"/>
  <c r="AZ76" i="16"/>
  <c r="AV76" i="16" s="1"/>
  <c r="AR74" i="16"/>
  <c r="BT74" i="16"/>
  <c r="BS74" i="16" s="1"/>
  <c r="BX78" i="16"/>
  <c r="AA79" i="16" s="1"/>
  <c r="BT72" i="16"/>
  <c r="W73" i="16" s="1"/>
  <c r="BX81" i="16"/>
  <c r="O81" i="16" s="1"/>
  <c r="BX74" i="16"/>
  <c r="S75" i="16" s="1"/>
  <c r="BX72" i="16"/>
  <c r="AA73" i="16" s="1"/>
  <c r="AZ73" i="16"/>
  <c r="AV73" i="16" s="1"/>
  <c r="AN72" i="16"/>
  <c r="H152" i="11"/>
  <c r="H22" i="11"/>
  <c r="H122" i="11"/>
  <c r="H42" i="11"/>
  <c r="H102" i="11"/>
  <c r="H132" i="11"/>
  <c r="H52" i="11"/>
  <c r="H82" i="11"/>
  <c r="H92" i="11"/>
  <c r="H112" i="11"/>
  <c r="H62" i="11"/>
  <c r="H72" i="11"/>
  <c r="H32" i="11"/>
  <c r="H142" i="11"/>
  <c r="K21" i="11"/>
  <c r="H21" i="11"/>
  <c r="G14" i="11"/>
  <c r="G12" i="11" s="1"/>
  <c r="N4" i="11"/>
  <c r="P251" i="5"/>
  <c r="DZ89" i="16"/>
  <c r="G88" i="18" s="1"/>
  <c r="DY89" i="16"/>
  <c r="F88" i="18" s="1"/>
  <c r="J88" i="18" s="1"/>
  <c r="AZ332" i="16"/>
  <c r="AV332" i="16" s="1"/>
  <c r="AZ312" i="16"/>
  <c r="AZ282" i="16"/>
  <c r="AZ272" i="16"/>
  <c r="AV272" i="16" s="1"/>
  <c r="F24" i="11"/>
  <c r="F21" i="11"/>
  <c r="AZ232" i="16"/>
  <c r="AZ252" i="16"/>
  <c r="AZ262" i="16"/>
  <c r="AV262" i="16" s="1"/>
  <c r="AZ292" i="16"/>
  <c r="AV292" i="16" s="1"/>
  <c r="AZ212" i="16"/>
  <c r="AV212" i="16" s="1"/>
  <c r="AZ242" i="16"/>
  <c r="AZ302" i="16"/>
  <c r="AV302" i="16" s="1"/>
  <c r="AR302" i="16" s="1"/>
  <c r="AZ202" i="16"/>
  <c r="AV202" i="16" s="1"/>
  <c r="AZ322" i="16"/>
  <c r="AV322" i="16" s="1"/>
  <c r="AZ192" i="16"/>
  <c r="AV192" i="16" s="1"/>
  <c r="AZ222" i="16"/>
  <c r="AV222" i="16" s="1"/>
  <c r="AZ77" i="16"/>
  <c r="AV77" i="16" s="1"/>
  <c r="Q281" i="5"/>
  <c r="Q381" i="5"/>
  <c r="Q251" i="5"/>
  <c r="Q321" i="5"/>
  <c r="Q341" i="5"/>
  <c r="Q291" i="5"/>
  <c r="Q271" i="5"/>
  <c r="Q301" i="5"/>
  <c r="Q261" i="5"/>
  <c r="DZ59" i="16"/>
  <c r="G58" i="18" s="1"/>
  <c r="J58" i="18" s="1"/>
  <c r="Q371" i="5"/>
  <c r="Q331" i="5"/>
  <c r="Q361" i="5"/>
  <c r="Q351" i="5"/>
  <c r="Q311" i="5"/>
  <c r="DX17" i="16"/>
  <c r="E16" i="18" s="1"/>
  <c r="DW17" i="16"/>
  <c r="D16" i="18" s="1"/>
  <c r="C262" i="16"/>
  <c r="A262" i="18" s="1"/>
  <c r="H262" i="18" s="1"/>
  <c r="O251" i="5"/>
  <c r="H31" i="11" s="1"/>
  <c r="O281" i="5"/>
  <c r="H61" i="11" s="1"/>
  <c r="O371" i="5"/>
  <c r="H151" i="11" s="1"/>
  <c r="O341" i="5"/>
  <c r="H121" i="11" s="1"/>
  <c r="O331" i="5"/>
  <c r="H111" i="11" s="1"/>
  <c r="O301" i="5"/>
  <c r="H81" i="11" s="1"/>
  <c r="O261" i="5"/>
  <c r="H41" i="11" s="1"/>
  <c r="O391" i="5"/>
  <c r="H171" i="11" s="1"/>
  <c r="O381" i="5"/>
  <c r="H161" i="11" s="1"/>
  <c r="O361" i="5"/>
  <c r="H141" i="11" s="1"/>
  <c r="O351" i="5"/>
  <c r="H131" i="11" s="1"/>
  <c r="O321" i="5"/>
  <c r="H101" i="11" s="1"/>
  <c r="O271" i="5"/>
  <c r="H51" i="11" s="1"/>
  <c r="O291" i="5"/>
  <c r="H71" i="11" s="1"/>
  <c r="O311" i="5"/>
  <c r="H91" i="11" s="1"/>
  <c r="F14" i="11"/>
  <c r="F13" i="11"/>
  <c r="D14" i="11"/>
  <c r="F12" i="11"/>
  <c r="H12" i="11"/>
  <c r="B3" i="9"/>
  <c r="I262" i="18" l="1"/>
  <c r="J262" i="18"/>
  <c r="B139" i="25"/>
  <c r="B90" i="25"/>
  <c r="G13" i="11"/>
  <c r="E12" i="11"/>
  <c r="U34" i="11"/>
  <c r="DV307" i="16"/>
  <c r="C306" i="18" s="1"/>
  <c r="N307" i="16"/>
  <c r="DW307" i="16" s="1"/>
  <c r="D306" i="18" s="1"/>
  <c r="DV327" i="16"/>
  <c r="C326" i="18" s="1"/>
  <c r="N327" i="16"/>
  <c r="DW327" i="16" s="1"/>
  <c r="D326" i="18" s="1"/>
  <c r="DV277" i="16"/>
  <c r="C276" i="18" s="1"/>
  <c r="N277" i="16"/>
  <c r="DW277" i="16" s="1"/>
  <c r="D276" i="18" s="1"/>
  <c r="DV247" i="16"/>
  <c r="C246" i="18" s="1"/>
  <c r="N247" i="16"/>
  <c r="DW247" i="16" s="1"/>
  <c r="D246" i="18" s="1"/>
  <c r="DV257" i="16"/>
  <c r="C256" i="18" s="1"/>
  <c r="N257" i="16"/>
  <c r="DW257" i="16" s="1"/>
  <c r="D256" i="18" s="1"/>
  <c r="DV317" i="16"/>
  <c r="C316" i="18" s="1"/>
  <c r="N317" i="16"/>
  <c r="DW317" i="16" s="1"/>
  <c r="D316" i="18" s="1"/>
  <c r="DV267" i="16"/>
  <c r="C266" i="18" s="1"/>
  <c r="N267" i="16"/>
  <c r="DW267" i="16" s="1"/>
  <c r="D266" i="18" s="1"/>
  <c r="N197" i="16"/>
  <c r="DW197" i="16" s="1"/>
  <c r="D196" i="18" s="1"/>
  <c r="I297" i="16"/>
  <c r="I207" i="16"/>
  <c r="AR290" i="16"/>
  <c r="AN290" i="16" s="1"/>
  <c r="BT290" i="16"/>
  <c r="W287" i="16" s="1"/>
  <c r="AV270" i="16"/>
  <c r="AR270" i="16" s="1"/>
  <c r="BX270" i="16"/>
  <c r="AA267" i="16" s="1"/>
  <c r="AV230" i="16"/>
  <c r="BX230" i="16"/>
  <c r="AA227" i="16" s="1"/>
  <c r="BX280" i="16"/>
  <c r="AA277" i="16" s="1"/>
  <c r="AV240" i="16"/>
  <c r="BX240" i="16"/>
  <c r="AA237" i="16" s="1"/>
  <c r="BX290" i="16"/>
  <c r="AA287" i="16" s="1"/>
  <c r="I287" i="16"/>
  <c r="I237" i="16"/>
  <c r="AV220" i="16"/>
  <c r="BX220" i="16"/>
  <c r="AA217" i="16" s="1"/>
  <c r="AV300" i="16"/>
  <c r="AR300" i="16" s="1"/>
  <c r="BX300" i="16"/>
  <c r="AA297" i="16" s="1"/>
  <c r="AV250" i="16"/>
  <c r="BX250" i="16"/>
  <c r="AA247" i="16" s="1"/>
  <c r="AV320" i="16"/>
  <c r="BX320" i="16"/>
  <c r="AA317" i="16" s="1"/>
  <c r="I217" i="16"/>
  <c r="AV210" i="16"/>
  <c r="BX210" i="16"/>
  <c r="AA207" i="16" s="1"/>
  <c r="AV280" i="16"/>
  <c r="I227" i="16"/>
  <c r="I337" i="16"/>
  <c r="AV330" i="16"/>
  <c r="BX330" i="16"/>
  <c r="AA327" i="16" s="1"/>
  <c r="AV260" i="16"/>
  <c r="AR260" i="16" s="1"/>
  <c r="BX260" i="16"/>
  <c r="AA257" i="16" s="1"/>
  <c r="AV310" i="16"/>
  <c r="BX310" i="16"/>
  <c r="AA307" i="16" s="1"/>
  <c r="J16" i="18"/>
  <c r="AV200" i="16"/>
  <c r="BX200" i="16"/>
  <c r="AA197" i="16" s="1"/>
  <c r="B318" i="16"/>
  <c r="C316" i="16"/>
  <c r="A316" i="18" s="1"/>
  <c r="H316" i="18" s="1"/>
  <c r="I316" i="18" s="1"/>
  <c r="BW81" i="16"/>
  <c r="N81" i="16" s="1"/>
  <c r="BW78" i="16"/>
  <c r="Z79" i="16" s="1"/>
  <c r="BS78" i="16"/>
  <c r="V79" i="16" s="1"/>
  <c r="BW74" i="16"/>
  <c r="R75" i="16" s="1"/>
  <c r="BS72" i="16"/>
  <c r="V73" i="16" s="1"/>
  <c r="BR74" i="16"/>
  <c r="BQ74" i="16" s="1"/>
  <c r="BS81" i="16"/>
  <c r="J81" i="16" s="1"/>
  <c r="AR73" i="16"/>
  <c r="AN73" i="16" s="1"/>
  <c r="BT73" i="16"/>
  <c r="K73" i="16" s="1"/>
  <c r="BT76" i="16"/>
  <c r="BS76" i="16" s="1"/>
  <c r="BR76" i="16" s="1"/>
  <c r="BQ76" i="16" s="1"/>
  <c r="BL72" i="16"/>
  <c r="BK72" i="16" s="1"/>
  <c r="BJ72" i="16" s="1"/>
  <c r="AJ72" i="16"/>
  <c r="AZ80" i="16"/>
  <c r="AV80" i="16" s="1"/>
  <c r="AN74" i="16"/>
  <c r="AJ78" i="16"/>
  <c r="BL78" i="16"/>
  <c r="BK78" i="16" s="1"/>
  <c r="AR76" i="16"/>
  <c r="BW72" i="16"/>
  <c r="Z73" i="16" s="1"/>
  <c r="BP78" i="16"/>
  <c r="BO78" i="16" s="1"/>
  <c r="BO72" i="16"/>
  <c r="BN72" i="16" s="1"/>
  <c r="BM72" i="16" s="1"/>
  <c r="BX73" i="16"/>
  <c r="O73" i="16" s="1"/>
  <c r="BP74" i="16"/>
  <c r="BO74" i="16" s="1"/>
  <c r="BX76" i="16"/>
  <c r="G77" i="16" s="1"/>
  <c r="AN81" i="16"/>
  <c r="BP81" i="16"/>
  <c r="G81" i="16" s="1"/>
  <c r="DU81" i="16" s="1"/>
  <c r="B80" i="18" s="1"/>
  <c r="N14" i="11"/>
  <c r="AR212" i="16"/>
  <c r="AR222" i="16"/>
  <c r="AN222" i="16" s="1"/>
  <c r="AV242" i="16"/>
  <c r="AR242" i="16" s="1"/>
  <c r="AV232" i="16"/>
  <c r="AR232" i="16" s="1"/>
  <c r="AR202" i="16"/>
  <c r="AN202" i="16" s="1"/>
  <c r="AJ202" i="16" s="1"/>
  <c r="BT202" i="16"/>
  <c r="BS202" i="16" s="1"/>
  <c r="BR202" i="16" s="1"/>
  <c r="BT292" i="16"/>
  <c r="AR292" i="16"/>
  <c r="BT192" i="16"/>
  <c r="BP302" i="16"/>
  <c r="BO302" i="16" s="1"/>
  <c r="BN302" i="16" s="1"/>
  <c r="BM302" i="16" s="1"/>
  <c r="AN302" i="16"/>
  <c r="BT262" i="16"/>
  <c r="BS262" i="16" s="1"/>
  <c r="AR262" i="16"/>
  <c r="BT272" i="16"/>
  <c r="BS272" i="16" s="1"/>
  <c r="BR272" i="16" s="1"/>
  <c r="BQ272" i="16" s="1"/>
  <c r="BX222" i="16"/>
  <c r="AA225" i="16" s="1"/>
  <c r="BX302" i="16"/>
  <c r="AA305" i="16" s="1"/>
  <c r="BX192" i="16"/>
  <c r="AA195" i="16" s="1"/>
  <c r="AR322" i="16"/>
  <c r="AN322" i="16" s="1"/>
  <c r="AJ322" i="16" s="1"/>
  <c r="BT322" i="16"/>
  <c r="BS322" i="16" s="1"/>
  <c r="BX252" i="16"/>
  <c r="AA255" i="16" s="1"/>
  <c r="D24" i="11"/>
  <c r="BX272" i="16"/>
  <c r="AA275" i="16" s="1"/>
  <c r="AR332" i="16"/>
  <c r="BT332" i="16"/>
  <c r="BS332" i="16" s="1"/>
  <c r="BX322" i="16"/>
  <c r="AA325" i="16" s="1"/>
  <c r="BX242" i="16"/>
  <c r="AA245" i="16" s="1"/>
  <c r="BX212" i="16"/>
  <c r="AA215" i="16" s="1"/>
  <c r="BX232" i="16"/>
  <c r="AA235" i="16" s="1"/>
  <c r="AV282" i="16"/>
  <c r="BX282" i="16"/>
  <c r="AA285" i="16" s="1"/>
  <c r="BX332" i="16"/>
  <c r="AA335" i="16" s="1"/>
  <c r="BT222" i="16"/>
  <c r="BS222" i="16" s="1"/>
  <c r="AR192" i="16"/>
  <c r="BX202" i="16"/>
  <c r="AA205" i="16" s="1"/>
  <c r="BT302" i="16"/>
  <c r="BS302" i="16" s="1"/>
  <c r="BR302" i="16" s="1"/>
  <c r="BT212" i="16"/>
  <c r="BS212" i="16" s="1"/>
  <c r="BX292" i="16"/>
  <c r="AA295" i="16" s="1"/>
  <c r="BX262" i="16"/>
  <c r="AA265" i="16" s="1"/>
  <c r="AV252" i="16"/>
  <c r="AR272" i="16"/>
  <c r="AV312" i="16"/>
  <c r="BX312" i="16"/>
  <c r="AA315" i="16" s="1"/>
  <c r="BT77" i="16"/>
  <c r="BS77" i="16" s="1"/>
  <c r="J77" i="16" s="1"/>
  <c r="AR77" i="16"/>
  <c r="AN77" i="16" s="1"/>
  <c r="AJ77" i="16" s="1"/>
  <c r="BX77" i="16"/>
  <c r="C12" i="12"/>
  <c r="DX87" i="16"/>
  <c r="E86" i="18" s="1"/>
  <c r="P301" i="5"/>
  <c r="P391" i="5"/>
  <c r="P341" i="5"/>
  <c r="P351" i="5"/>
  <c r="P321" i="5"/>
  <c r="P371" i="5"/>
  <c r="P311" i="5"/>
  <c r="P381" i="5"/>
  <c r="P331" i="5"/>
  <c r="DZ13" i="16"/>
  <c r="G12" i="18" s="1"/>
  <c r="D620" i="5"/>
  <c r="C620" i="5"/>
  <c r="B620" i="5"/>
  <c r="E620" i="5"/>
  <c r="C590" i="5"/>
  <c r="B590" i="5"/>
  <c r="E590" i="5"/>
  <c r="D590" i="5"/>
  <c r="D540" i="5"/>
  <c r="C540" i="5"/>
  <c r="B540" i="5"/>
  <c r="E540" i="5"/>
  <c r="D490" i="5"/>
  <c r="E490" i="5"/>
  <c r="B490" i="5"/>
  <c r="C490" i="5"/>
  <c r="E520" i="5"/>
  <c r="D520" i="5"/>
  <c r="C520" i="5"/>
  <c r="B520" i="5"/>
  <c r="D500" i="5"/>
  <c r="C500" i="5"/>
  <c r="B500" i="5"/>
  <c r="E500" i="5"/>
  <c r="B610" i="5"/>
  <c r="E610" i="5"/>
  <c r="D610" i="5"/>
  <c r="C610" i="5"/>
  <c r="C480" i="5"/>
  <c r="G480" i="5"/>
  <c r="E480" i="5"/>
  <c r="D480" i="5"/>
  <c r="E550" i="5"/>
  <c r="D550" i="5"/>
  <c r="C550" i="5"/>
  <c r="B550" i="5"/>
  <c r="B530" i="5"/>
  <c r="E530" i="5"/>
  <c r="D530" i="5"/>
  <c r="C530" i="5"/>
  <c r="E510" i="5"/>
  <c r="C510" i="5"/>
  <c r="B510" i="5"/>
  <c r="D510" i="5"/>
  <c r="C560" i="5"/>
  <c r="B560" i="5"/>
  <c r="E560" i="5"/>
  <c r="D560" i="5"/>
  <c r="D570" i="5"/>
  <c r="C570" i="5"/>
  <c r="B570" i="5"/>
  <c r="E570" i="5"/>
  <c r="B580" i="5"/>
  <c r="E580" i="5"/>
  <c r="D580" i="5"/>
  <c r="C580" i="5"/>
  <c r="E600" i="5"/>
  <c r="D600" i="5"/>
  <c r="C600" i="5"/>
  <c r="B600" i="5"/>
  <c r="B630" i="5"/>
  <c r="E630" i="5"/>
  <c r="D630" i="5"/>
  <c r="C630" i="5"/>
  <c r="P361" i="5"/>
  <c r="B4" i="9"/>
  <c r="E13" i="11"/>
  <c r="E10" i="11"/>
  <c r="E20" i="11" s="1"/>
  <c r="J21" i="11" s="1"/>
  <c r="P291" i="5"/>
  <c r="P271" i="5"/>
  <c r="P261" i="5"/>
  <c r="P281" i="5"/>
  <c r="DZ83" i="16"/>
  <c r="G82" i="18" s="1"/>
  <c r="J82" i="18" s="1"/>
  <c r="B140" i="25" l="1"/>
  <c r="B91" i="25"/>
  <c r="DV337" i="16"/>
  <c r="C336" i="18" s="1"/>
  <c r="N337" i="16"/>
  <c r="DW337" i="16" s="1"/>
  <c r="D336" i="18" s="1"/>
  <c r="DV207" i="16"/>
  <c r="C206" i="18" s="1"/>
  <c r="N207" i="16"/>
  <c r="DW207" i="16" s="1"/>
  <c r="D206" i="18" s="1"/>
  <c r="DV227" i="16"/>
  <c r="C226" i="18" s="1"/>
  <c r="N227" i="16"/>
  <c r="DW227" i="16" s="1"/>
  <c r="D226" i="18" s="1"/>
  <c r="DV237" i="16"/>
  <c r="C236" i="18" s="1"/>
  <c r="N237" i="16"/>
  <c r="DW237" i="16" s="1"/>
  <c r="D236" i="18" s="1"/>
  <c r="DV287" i="16"/>
  <c r="C286" i="18" s="1"/>
  <c r="N287" i="16"/>
  <c r="DW287" i="16" s="1"/>
  <c r="D286" i="18" s="1"/>
  <c r="DV297" i="16"/>
  <c r="C296" i="18" s="1"/>
  <c r="N297" i="16"/>
  <c r="DW297" i="16" s="1"/>
  <c r="D296" i="18" s="1"/>
  <c r="DV217" i="16"/>
  <c r="C216" i="18" s="1"/>
  <c r="N217" i="16"/>
  <c r="DW217" i="16" s="1"/>
  <c r="D216" i="18" s="1"/>
  <c r="BW240" i="16"/>
  <c r="Z237" i="16" s="1"/>
  <c r="BS290" i="16"/>
  <c r="V287" i="16" s="1"/>
  <c r="BW310" i="16"/>
  <c r="Z307" i="16" s="1"/>
  <c r="BW330" i="16"/>
  <c r="Z327" i="16" s="1"/>
  <c r="BW300" i="16"/>
  <c r="Z297" i="16" s="1"/>
  <c r="BW290" i="16"/>
  <c r="Z287" i="16" s="1"/>
  <c r="BW320" i="16"/>
  <c r="Z317" i="16" s="1"/>
  <c r="AN260" i="16"/>
  <c r="AJ260" i="16" s="1"/>
  <c r="BW260" i="16"/>
  <c r="Z257" i="16" s="1"/>
  <c r="AN300" i="16"/>
  <c r="AJ300" i="16" s="1"/>
  <c r="AF300" i="16" s="1"/>
  <c r="BP300" i="16"/>
  <c r="BO300" i="16" s="1"/>
  <c r="BN300" i="16" s="1"/>
  <c r="BM300" i="16" s="1"/>
  <c r="AN270" i="16"/>
  <c r="AJ270" i="16" s="1"/>
  <c r="BP270" i="16"/>
  <c r="BO270" i="16" s="1"/>
  <c r="BN270" i="16" s="1"/>
  <c r="BM270" i="16" s="1"/>
  <c r="BT250" i="16"/>
  <c r="W247" i="16" s="1"/>
  <c r="BT230" i="16"/>
  <c r="W227" i="16" s="1"/>
  <c r="AR250" i="16"/>
  <c r="AN250" i="16" s="1"/>
  <c r="BT310" i="16"/>
  <c r="W307" i="16" s="1"/>
  <c r="BW250" i="16"/>
  <c r="BW220" i="16"/>
  <c r="BT240" i="16"/>
  <c r="W237" i="16" s="1"/>
  <c r="AR240" i="16"/>
  <c r="BW280" i="16"/>
  <c r="BW230" i="16"/>
  <c r="BP290" i="16"/>
  <c r="BO290" i="16" s="1"/>
  <c r="AR280" i="16"/>
  <c r="BT280" i="16"/>
  <c r="W277" i="16" s="1"/>
  <c r="BT220" i="16"/>
  <c r="W217" i="16" s="1"/>
  <c r="AR230" i="16"/>
  <c r="AN230" i="16" s="1"/>
  <c r="BT210" i="16"/>
  <c r="W207" i="16" s="1"/>
  <c r="AR210" i="16"/>
  <c r="AJ290" i="16"/>
  <c r="AF290" i="16" s="1"/>
  <c r="BL290" i="16"/>
  <c r="BK290" i="16" s="1"/>
  <c r="BJ290" i="16" s="1"/>
  <c r="BI290" i="16" s="1"/>
  <c r="BT270" i="16"/>
  <c r="W267" i="16" s="1"/>
  <c r="BP260" i="16"/>
  <c r="BO260" i="16" s="1"/>
  <c r="BT260" i="16"/>
  <c r="W257" i="16" s="1"/>
  <c r="BT330" i="16"/>
  <c r="W327" i="16" s="1"/>
  <c r="AR330" i="16"/>
  <c r="BP330" i="16" s="1"/>
  <c r="BO330" i="16" s="1"/>
  <c r="BN330" i="16" s="1"/>
  <c r="BM330" i="16" s="1"/>
  <c r="BW210" i="16"/>
  <c r="BT320" i="16"/>
  <c r="W317" i="16" s="1"/>
  <c r="AR320" i="16"/>
  <c r="AN320" i="16" s="1"/>
  <c r="BT300" i="16"/>
  <c r="W297" i="16" s="1"/>
  <c r="BW270" i="16"/>
  <c r="Z267" i="16" s="1"/>
  <c r="AR220" i="16"/>
  <c r="AR310" i="16"/>
  <c r="BW200" i="16"/>
  <c r="Z197" i="16" s="1"/>
  <c r="BT200" i="16"/>
  <c r="W197" i="16" s="1"/>
  <c r="AR200" i="16"/>
  <c r="AN200" i="16" s="1"/>
  <c r="B320" i="16"/>
  <c r="C318" i="16"/>
  <c r="A318" i="18" s="1"/>
  <c r="H318" i="18" s="1"/>
  <c r="BV81" i="16"/>
  <c r="M81" i="16" s="1"/>
  <c r="BV78" i="16"/>
  <c r="Y79" i="16" s="1"/>
  <c r="BR81" i="16"/>
  <c r="I81" i="16" s="1"/>
  <c r="BW73" i="16"/>
  <c r="BV73" i="16" s="1"/>
  <c r="M73" i="16" s="1"/>
  <c r="BW76" i="16"/>
  <c r="F77" i="16" s="1"/>
  <c r="BN74" i="16"/>
  <c r="BM74" i="16" s="1"/>
  <c r="BV74" i="16"/>
  <c r="BU74" i="16" s="1"/>
  <c r="P75" i="16" s="1"/>
  <c r="BR72" i="16"/>
  <c r="BQ72" i="16" s="1"/>
  <c r="T73" i="16" s="1"/>
  <c r="BR78" i="16"/>
  <c r="U79" i="16" s="1"/>
  <c r="BI72" i="16"/>
  <c r="BS73" i="16"/>
  <c r="J73" i="16" s="1"/>
  <c r="BO81" i="16"/>
  <c r="BN81" i="16" s="1"/>
  <c r="BM81" i="16" s="1"/>
  <c r="AF78" i="16"/>
  <c r="BH78" i="16"/>
  <c r="BG78" i="16" s="1"/>
  <c r="BX80" i="16"/>
  <c r="AA81" i="16" s="1"/>
  <c r="AJ73" i="16"/>
  <c r="BL73" i="16"/>
  <c r="BK73" i="16" s="1"/>
  <c r="BJ73" i="16" s="1"/>
  <c r="BL74" i="16"/>
  <c r="BK74" i="16" s="1"/>
  <c r="AJ74" i="16"/>
  <c r="BL81" i="16"/>
  <c r="BK81" i="16" s="1"/>
  <c r="AJ81" i="16"/>
  <c r="BN78" i="16"/>
  <c r="BM78" i="16" s="1"/>
  <c r="BJ78" i="16"/>
  <c r="BI78" i="16" s="1"/>
  <c r="AF72" i="16"/>
  <c r="BH72" i="16"/>
  <c r="BG72" i="16" s="1"/>
  <c r="AN76" i="16"/>
  <c r="AJ76" i="16" s="1"/>
  <c r="BP76" i="16"/>
  <c r="BO76" i="16" s="1"/>
  <c r="AR80" i="16"/>
  <c r="BT80" i="16"/>
  <c r="W81" i="16" s="1"/>
  <c r="BV72" i="16"/>
  <c r="Y73" i="16" s="1"/>
  <c r="BP73" i="16"/>
  <c r="G73" i="16" s="1"/>
  <c r="DU73" i="16" s="1"/>
  <c r="B72" i="18" s="1"/>
  <c r="BT242" i="16"/>
  <c r="BS242" i="16" s="1"/>
  <c r="BP222" i="16"/>
  <c r="BO222" i="16" s="1"/>
  <c r="BT232" i="16"/>
  <c r="BS232" i="16" s="1"/>
  <c r="BR232" i="16" s="1"/>
  <c r="BP212" i="16"/>
  <c r="BO212" i="16" s="1"/>
  <c r="AN212" i="16"/>
  <c r="BL212" i="16" s="1"/>
  <c r="BK212" i="16" s="1"/>
  <c r="BW232" i="16"/>
  <c r="Z235" i="16" s="1"/>
  <c r="BW192" i="16"/>
  <c r="Z195" i="16" s="1"/>
  <c r="BW322" i="16"/>
  <c r="Z325" i="16" s="1"/>
  <c r="BP242" i="16"/>
  <c r="BO242" i="16" s="1"/>
  <c r="BN242" i="16" s="1"/>
  <c r="AN242" i="16"/>
  <c r="AJ242" i="16" s="1"/>
  <c r="AF242" i="16" s="1"/>
  <c r="BP232" i="16"/>
  <c r="BO232" i="16" s="1"/>
  <c r="BN232" i="16" s="1"/>
  <c r="AN232" i="16"/>
  <c r="BL232" i="16" s="1"/>
  <c r="BK232" i="16" s="1"/>
  <c r="BJ232" i="16" s="1"/>
  <c r="BI232" i="16" s="1"/>
  <c r="BW292" i="16"/>
  <c r="Z295" i="16" s="1"/>
  <c r="BR222" i="16"/>
  <c r="BQ222" i="16" s="1"/>
  <c r="BW252" i="16"/>
  <c r="Z255" i="16" s="1"/>
  <c r="BR262" i="16"/>
  <c r="BQ262" i="16" s="1"/>
  <c r="BW312" i="16"/>
  <c r="Z315" i="16" s="1"/>
  <c r="BT282" i="16"/>
  <c r="BS282" i="16" s="1"/>
  <c r="BR282" i="16" s="1"/>
  <c r="AR282" i="16"/>
  <c r="AN282" i="16" s="1"/>
  <c r="AJ282" i="16" s="1"/>
  <c r="BR332" i="16"/>
  <c r="BQ332" i="16" s="1"/>
  <c r="D34" i="11"/>
  <c r="E22" i="11"/>
  <c r="E23" i="11"/>
  <c r="BP322" i="16"/>
  <c r="BO322" i="16" s="1"/>
  <c r="BW222" i="16"/>
  <c r="Z225" i="16" s="1"/>
  <c r="BS192" i="16"/>
  <c r="BR192" i="16" s="1"/>
  <c r="BS292" i="16"/>
  <c r="BR292" i="16" s="1"/>
  <c r="BQ202" i="16"/>
  <c r="BR212" i="16"/>
  <c r="BQ212" i="16" s="1"/>
  <c r="BH322" i="16"/>
  <c r="BG322" i="16" s="1"/>
  <c r="BF322" i="16" s="1"/>
  <c r="BE322" i="16" s="1"/>
  <c r="AF322" i="16"/>
  <c r="BW302" i="16"/>
  <c r="Z305" i="16" s="1"/>
  <c r="E30" i="11"/>
  <c r="E21" i="11"/>
  <c r="BT312" i="16"/>
  <c r="BS312" i="16" s="1"/>
  <c r="BW262" i="16"/>
  <c r="Z265" i="16" s="1"/>
  <c r="BQ302" i="16"/>
  <c r="BW202" i="16"/>
  <c r="Z205" i="16" s="1"/>
  <c r="AN192" i="16"/>
  <c r="BP192" i="16"/>
  <c r="BO192" i="16" s="1"/>
  <c r="BW332" i="16"/>
  <c r="Z335" i="16" s="1"/>
  <c r="BW282" i="16"/>
  <c r="Z285" i="16" s="1"/>
  <c r="BW212" i="16"/>
  <c r="Z215" i="16" s="1"/>
  <c r="BW242" i="16"/>
  <c r="Z245" i="16" s="1"/>
  <c r="BP332" i="16"/>
  <c r="BO332" i="16" s="1"/>
  <c r="BW272" i="16"/>
  <c r="Z275" i="16" s="1"/>
  <c r="BR322" i="16"/>
  <c r="BQ322" i="16" s="1"/>
  <c r="AN332" i="16"/>
  <c r="AN262" i="16"/>
  <c r="BP262" i="16"/>
  <c r="BO262" i="16" s="1"/>
  <c r="AJ302" i="16"/>
  <c r="BL302" i="16"/>
  <c r="BK302" i="16" s="1"/>
  <c r="BJ302" i="16" s="1"/>
  <c r="BI302" i="16" s="1"/>
  <c r="AN292" i="16"/>
  <c r="BP292" i="16"/>
  <c r="BO292" i="16" s="1"/>
  <c r="BL202" i="16"/>
  <c r="BK202" i="16" s="1"/>
  <c r="BP202" i="16"/>
  <c r="BO202" i="16" s="1"/>
  <c r="BN202" i="16" s="1"/>
  <c r="BM202" i="16" s="1"/>
  <c r="AN272" i="16"/>
  <c r="BP272" i="16"/>
  <c r="BT252" i="16"/>
  <c r="BS252" i="16" s="1"/>
  <c r="BL222" i="16"/>
  <c r="BK222" i="16" s="1"/>
  <c r="BJ222" i="16" s="1"/>
  <c r="BI222" i="16" s="1"/>
  <c r="BH202" i="16"/>
  <c r="BG202" i="16" s="1"/>
  <c r="AR312" i="16"/>
  <c r="AJ222" i="16"/>
  <c r="AR252" i="16"/>
  <c r="AN252" i="16" s="1"/>
  <c r="BL322" i="16"/>
  <c r="BK322" i="16" s="1"/>
  <c r="AF202" i="16"/>
  <c r="AF77" i="16"/>
  <c r="BD77" i="16" s="1"/>
  <c r="BC77" i="16" s="1"/>
  <c r="BH77" i="16"/>
  <c r="BR77" i="16"/>
  <c r="BQ77" i="16" s="1"/>
  <c r="K77" i="16"/>
  <c r="DV77" i="16" s="1"/>
  <c r="C76" i="18" s="1"/>
  <c r="BL77" i="16"/>
  <c r="BK77" i="16" s="1"/>
  <c r="BJ77" i="16" s="1"/>
  <c r="BI77" i="16" s="1"/>
  <c r="BW77" i="16"/>
  <c r="O77" i="16"/>
  <c r="BP77" i="16"/>
  <c r="BO77" i="16" s="1"/>
  <c r="BN77" i="16" s="1"/>
  <c r="DW87" i="16"/>
  <c r="D86" i="18" s="1"/>
  <c r="DU87" i="16"/>
  <c r="B86" i="18" s="1"/>
  <c r="DY13" i="16"/>
  <c r="F12" i="18" s="1"/>
  <c r="FG241" i="5"/>
  <c r="G490" i="5"/>
  <c r="N12" i="11"/>
  <c r="N13" i="11"/>
  <c r="I12" i="11"/>
  <c r="I14" i="11" s="1"/>
  <c r="E47" i="3"/>
  <c r="I318" i="18" l="1"/>
  <c r="J318" i="18"/>
  <c r="B141" i="25"/>
  <c r="B92" i="25"/>
  <c r="V34" i="11"/>
  <c r="AA30" i="21"/>
  <c r="BR290" i="16"/>
  <c r="U287" i="16" s="1"/>
  <c r="BV290" i="16"/>
  <c r="Y287" i="16" s="1"/>
  <c r="BS310" i="16"/>
  <c r="V307" i="16" s="1"/>
  <c r="BL260" i="16"/>
  <c r="BK260" i="16" s="1"/>
  <c r="BV310" i="16"/>
  <c r="Y307" i="16" s="1"/>
  <c r="BV240" i="16"/>
  <c r="Y237" i="16" s="1"/>
  <c r="BV260" i="16"/>
  <c r="BU260" i="16" s="1"/>
  <c r="X257" i="16" s="1"/>
  <c r="BV300" i="16"/>
  <c r="BS300" i="16"/>
  <c r="V297" i="16" s="1"/>
  <c r="BN290" i="16"/>
  <c r="BM290" i="16" s="1"/>
  <c r="BS320" i="16"/>
  <c r="V317" i="16" s="1"/>
  <c r="AN330" i="16"/>
  <c r="BL330" i="16" s="1"/>
  <c r="BK330" i="16" s="1"/>
  <c r="BJ330" i="16" s="1"/>
  <c r="BS330" i="16"/>
  <c r="V327" i="16" s="1"/>
  <c r="BS210" i="16"/>
  <c r="V207" i="16" s="1"/>
  <c r="BS240" i="16"/>
  <c r="V237" i="16" s="1"/>
  <c r="BS260" i="16"/>
  <c r="V257" i="16" s="1"/>
  <c r="BN260" i="16"/>
  <c r="BM260" i="16" s="1"/>
  <c r="BS270" i="16"/>
  <c r="V267" i="16" s="1"/>
  <c r="BS220" i="16"/>
  <c r="V217" i="16" s="1"/>
  <c r="BV320" i="16"/>
  <c r="AN280" i="16"/>
  <c r="AJ280" i="16" s="1"/>
  <c r="BS280" i="16"/>
  <c r="V277" i="16" s="1"/>
  <c r="BS250" i="16"/>
  <c r="V247" i="16" s="1"/>
  <c r="BV330" i="16"/>
  <c r="BD300" i="16"/>
  <c r="BC300" i="16" s="1"/>
  <c r="BL250" i="16"/>
  <c r="BK250" i="16" s="1"/>
  <c r="BH260" i="16"/>
  <c r="BG260" i="16" s="1"/>
  <c r="AF260" i="16"/>
  <c r="BP230" i="16"/>
  <c r="BO230" i="16" s="1"/>
  <c r="BP280" i="16"/>
  <c r="BO280" i="16" s="1"/>
  <c r="BV270" i="16"/>
  <c r="Y267" i="16" s="1"/>
  <c r="AJ250" i="16"/>
  <c r="BL270" i="16"/>
  <c r="BK270" i="16" s="1"/>
  <c r="BL300" i="16"/>
  <c r="BK300" i="16" s="1"/>
  <c r="BJ300" i="16" s="1"/>
  <c r="BI300" i="16" s="1"/>
  <c r="AJ320" i="16"/>
  <c r="AF320" i="16" s="1"/>
  <c r="BD320" i="16" s="1"/>
  <c r="BC320" i="16" s="1"/>
  <c r="BB320" i="16" s="1"/>
  <c r="BA320" i="16" s="1"/>
  <c r="BL320" i="16"/>
  <c r="BK320" i="16" s="1"/>
  <c r="BJ320" i="16" s="1"/>
  <c r="BI320" i="16" s="1"/>
  <c r="BH290" i="16"/>
  <c r="BG290" i="16" s="1"/>
  <c r="BF290" i="16" s="1"/>
  <c r="Z227" i="16"/>
  <c r="BV230" i="16"/>
  <c r="Y227" i="16" s="1"/>
  <c r="Z217" i="16"/>
  <c r="BV220" i="16"/>
  <c r="Y217" i="16" s="1"/>
  <c r="AN310" i="16"/>
  <c r="BP310" i="16"/>
  <c r="BO310" i="16" s="1"/>
  <c r="BN310" i="16" s="1"/>
  <c r="AJ230" i="16"/>
  <c r="AF230" i="16" s="1"/>
  <c r="BL230" i="16"/>
  <c r="BK230" i="16" s="1"/>
  <c r="BP320" i="16"/>
  <c r="BO320" i="16" s="1"/>
  <c r="BN320" i="16" s="1"/>
  <c r="BV210" i="16"/>
  <c r="Y207" i="16" s="1"/>
  <c r="Z207" i="16"/>
  <c r="Z277" i="16"/>
  <c r="BV280" i="16"/>
  <c r="Y277" i="16" s="1"/>
  <c r="Z247" i="16"/>
  <c r="BV250" i="16"/>
  <c r="Y247" i="16" s="1"/>
  <c r="BS230" i="16"/>
  <c r="BD290" i="16"/>
  <c r="BC290" i="16" s="1"/>
  <c r="BP220" i="16"/>
  <c r="BO220" i="16" s="1"/>
  <c r="BN220" i="16" s="1"/>
  <c r="BH300" i="16"/>
  <c r="BG300" i="16" s="1"/>
  <c r="AN210" i="16"/>
  <c r="BP210" i="16"/>
  <c r="BO210" i="16" s="1"/>
  <c r="BN210" i="16" s="1"/>
  <c r="AN220" i="16"/>
  <c r="BP240" i="16"/>
  <c r="BO240" i="16" s="1"/>
  <c r="AN240" i="16"/>
  <c r="AJ240" i="16" s="1"/>
  <c r="BP250" i="16"/>
  <c r="BO250" i="16" s="1"/>
  <c r="AF270" i="16"/>
  <c r="BH270" i="16"/>
  <c r="BG270" i="16" s="1"/>
  <c r="BF270" i="16" s="1"/>
  <c r="BE270" i="16" s="1"/>
  <c r="BV200" i="16"/>
  <c r="Y197" i="16" s="1"/>
  <c r="BS200" i="16"/>
  <c r="V197" i="16" s="1"/>
  <c r="AJ200" i="16"/>
  <c r="AF200" i="16" s="1"/>
  <c r="BL200" i="16"/>
  <c r="BK200" i="16" s="1"/>
  <c r="BP200" i="16"/>
  <c r="BO200" i="16" s="1"/>
  <c r="BN200" i="16" s="1"/>
  <c r="BM200" i="16" s="1"/>
  <c r="B322" i="16"/>
  <c r="B324" i="16" s="1"/>
  <c r="C320" i="16"/>
  <c r="A320" i="18" s="1"/>
  <c r="H320" i="18" s="1"/>
  <c r="BU81" i="16"/>
  <c r="L81" i="16" s="1"/>
  <c r="BU78" i="16"/>
  <c r="X79" i="16" s="1"/>
  <c r="BV76" i="16"/>
  <c r="BU76" i="16" s="1"/>
  <c r="U73" i="16"/>
  <c r="Q75" i="16"/>
  <c r="BQ81" i="16"/>
  <c r="H81" i="16" s="1"/>
  <c r="N73" i="16"/>
  <c r="BN212" i="16"/>
  <c r="BM212" i="16" s="1"/>
  <c r="BR73" i="16"/>
  <c r="I73" i="16" s="1"/>
  <c r="BF78" i="16"/>
  <c r="BE78" i="16" s="1"/>
  <c r="BS80" i="16"/>
  <c r="V81" i="16" s="1"/>
  <c r="BF72" i="16"/>
  <c r="BE72" i="16" s="1"/>
  <c r="BQ78" i="16"/>
  <c r="T79" i="16" s="1"/>
  <c r="BL76" i="16"/>
  <c r="BK76" i="16" s="1"/>
  <c r="BJ81" i="16"/>
  <c r="BI81" i="16" s="1"/>
  <c r="BI73" i="16"/>
  <c r="BQ73" i="16"/>
  <c r="H73" i="16" s="1"/>
  <c r="BW80" i="16"/>
  <c r="BP80" i="16"/>
  <c r="BH73" i="16"/>
  <c r="BG73" i="16" s="1"/>
  <c r="BD78" i="16"/>
  <c r="BC78" i="16" s="1"/>
  <c r="BB78" i="16" s="1"/>
  <c r="BA78" i="16" s="1"/>
  <c r="AN80" i="16"/>
  <c r="AJ80" i="16" s="1"/>
  <c r="AF80" i="16" s="1"/>
  <c r="BO73" i="16"/>
  <c r="BN73" i="16" s="1"/>
  <c r="BM73" i="16" s="1"/>
  <c r="BN76" i="16"/>
  <c r="BM76" i="16" s="1"/>
  <c r="BU73" i="16"/>
  <c r="L73" i="16" s="1"/>
  <c r="BJ74" i="16"/>
  <c r="BI74" i="16" s="1"/>
  <c r="BU72" i="16"/>
  <c r="X73" i="16" s="1"/>
  <c r="AF73" i="16"/>
  <c r="BD72" i="16"/>
  <c r="BC72" i="16" s="1"/>
  <c r="BB72" i="16" s="1"/>
  <c r="BA72" i="16" s="1"/>
  <c r="AF81" i="16"/>
  <c r="BH81" i="16"/>
  <c r="BG81" i="16" s="1"/>
  <c r="AF74" i="16"/>
  <c r="BH74" i="16"/>
  <c r="BG74" i="16" s="1"/>
  <c r="AF76" i="16"/>
  <c r="BH76" i="16"/>
  <c r="BG76" i="16" s="1"/>
  <c r="BV192" i="16"/>
  <c r="Y195" i="16" s="1"/>
  <c r="BN222" i="16"/>
  <c r="BM222" i="16" s="1"/>
  <c r="BQ232" i="16"/>
  <c r="G24" i="11"/>
  <c r="BY77" i="16"/>
  <c r="DU77" i="16"/>
  <c r="B76" i="18" s="1"/>
  <c r="BL242" i="16"/>
  <c r="BK242" i="16" s="1"/>
  <c r="BV292" i="16"/>
  <c r="Y295" i="16" s="1"/>
  <c r="BR242" i="16"/>
  <c r="BQ242" i="16" s="1"/>
  <c r="BV322" i="16"/>
  <c r="Y325" i="16" s="1"/>
  <c r="BJ212" i="16"/>
  <c r="BI212" i="16" s="1"/>
  <c r="BV252" i="16"/>
  <c r="Y255" i="16" s="1"/>
  <c r="AJ232" i="16"/>
  <c r="AF232" i="16" s="1"/>
  <c r="BV232" i="16"/>
  <c r="Y235" i="16" s="1"/>
  <c r="AJ212" i="16"/>
  <c r="BV222" i="16"/>
  <c r="Y225" i="16" s="1"/>
  <c r="BJ322" i="16"/>
  <c r="BI322" i="16" s="1"/>
  <c r="BN292" i="16"/>
  <c r="BM292" i="16" s="1"/>
  <c r="BN332" i="16"/>
  <c r="BM332" i="16" s="1"/>
  <c r="BJ202" i="16"/>
  <c r="BI202" i="16" s="1"/>
  <c r="BN262" i="16"/>
  <c r="BM262" i="16" s="1"/>
  <c r="BM232" i="16"/>
  <c r="BN322" i="16"/>
  <c r="BM322" i="16" s="1"/>
  <c r="BR252" i="16"/>
  <c r="BQ252" i="16" s="1"/>
  <c r="AJ192" i="16"/>
  <c r="AF192" i="16" s="1"/>
  <c r="BD192" i="16" s="1"/>
  <c r="BC192" i="16" s="1"/>
  <c r="BN192" i="16"/>
  <c r="BM192" i="16" s="1"/>
  <c r="BL252" i="16"/>
  <c r="BD242" i="16"/>
  <c r="BC242" i="16" s="1"/>
  <c r="BH282" i="16"/>
  <c r="AF222" i="16"/>
  <c r="BH222" i="16"/>
  <c r="BG222" i="16" s="1"/>
  <c r="BO272" i="16"/>
  <c r="BN272" i="16" s="1"/>
  <c r="BM272" i="16" s="1"/>
  <c r="BL262" i="16"/>
  <c r="BK262" i="16" s="1"/>
  <c r="AJ262" i="16"/>
  <c r="BV272" i="16"/>
  <c r="Y275" i="16" s="1"/>
  <c r="BR312" i="16"/>
  <c r="BQ312" i="16" s="1"/>
  <c r="BV202" i="16"/>
  <c r="Y205" i="16" s="1"/>
  <c r="D44" i="11"/>
  <c r="E32" i="11"/>
  <c r="E33" i="11"/>
  <c r="BP282" i="16"/>
  <c r="BO282" i="16" s="1"/>
  <c r="BM242" i="16"/>
  <c r="BP312" i="16"/>
  <c r="BO312" i="16" s="1"/>
  <c r="BH302" i="16"/>
  <c r="BG302" i="16" s="1"/>
  <c r="BF302" i="16" s="1"/>
  <c r="BE302" i="16" s="1"/>
  <c r="AF302" i="16"/>
  <c r="AJ332" i="16"/>
  <c r="BL332" i="16"/>
  <c r="E40" i="11"/>
  <c r="J41" i="11" s="1"/>
  <c r="E31" i="11"/>
  <c r="BD322" i="16"/>
  <c r="AF282" i="16"/>
  <c r="BQ292" i="16"/>
  <c r="AN312" i="16"/>
  <c r="AJ312" i="16" s="1"/>
  <c r="BL272" i="16"/>
  <c r="BK272" i="16" s="1"/>
  <c r="BV242" i="16"/>
  <c r="Y245" i="16" s="1"/>
  <c r="BV282" i="16"/>
  <c r="Y285" i="16" s="1"/>
  <c r="BL192" i="16"/>
  <c r="BK192" i="16" s="1"/>
  <c r="BJ192" i="16" s="1"/>
  <c r="BV332" i="16"/>
  <c r="Y335" i="16" s="1"/>
  <c r="BV262" i="16"/>
  <c r="Y265" i="16" s="1"/>
  <c r="AJ272" i="16"/>
  <c r="BD202" i="16"/>
  <c r="BC202" i="16" s="1"/>
  <c r="BB202" i="16" s="1"/>
  <c r="BP252" i="16"/>
  <c r="BO252" i="16" s="1"/>
  <c r="BN252" i="16" s="1"/>
  <c r="BF202" i="16"/>
  <c r="BE202" i="16" s="1"/>
  <c r="BH242" i="16"/>
  <c r="AJ252" i="16"/>
  <c r="AF252" i="16" s="1"/>
  <c r="BL292" i="16"/>
  <c r="BK292" i="16" s="1"/>
  <c r="BJ292" i="16" s="1"/>
  <c r="AJ292" i="16"/>
  <c r="BL282" i="16"/>
  <c r="BK282" i="16" s="1"/>
  <c r="BJ282" i="16" s="1"/>
  <c r="BI282" i="16" s="1"/>
  <c r="BV212" i="16"/>
  <c r="Y215" i="16" s="1"/>
  <c r="BQ282" i="16"/>
  <c r="BV312" i="16"/>
  <c r="Y315" i="16" s="1"/>
  <c r="BV302" i="16"/>
  <c r="Y305" i="16" s="1"/>
  <c r="BQ192" i="16"/>
  <c r="BM77" i="16"/>
  <c r="BZ77" i="16"/>
  <c r="N77" i="16"/>
  <c r="BV77" i="16"/>
  <c r="BG77" i="16"/>
  <c r="BF77" i="16" s="1"/>
  <c r="BB77" i="16"/>
  <c r="BA77" i="16" s="1"/>
  <c r="DX13" i="16"/>
  <c r="E12" i="18" s="1"/>
  <c r="FG251" i="5"/>
  <c r="G500" i="5"/>
  <c r="O12" i="11"/>
  <c r="I13" i="11"/>
  <c r="O13" i="11" s="1"/>
  <c r="I320" i="18" l="1"/>
  <c r="J320" i="18"/>
  <c r="BR310" i="16"/>
  <c r="U307" i="16" s="1"/>
  <c r="B142" i="25"/>
  <c r="B93" i="25"/>
  <c r="BU310" i="16"/>
  <c r="X307" i="16" s="1"/>
  <c r="DZ307" i="16" s="1"/>
  <c r="G306" i="18" s="1"/>
  <c r="BQ290" i="16"/>
  <c r="T287" i="16" s="1"/>
  <c r="DY287" i="16" s="1"/>
  <c r="F286" i="18" s="1"/>
  <c r="BU290" i="16"/>
  <c r="X287" i="16" s="1"/>
  <c r="DZ287" i="16" s="1"/>
  <c r="G286" i="18" s="1"/>
  <c r="Y257" i="16"/>
  <c r="DZ257" i="16" s="1"/>
  <c r="G256" i="18" s="1"/>
  <c r="BJ260" i="16"/>
  <c r="BI260" i="16" s="1"/>
  <c r="BL280" i="16"/>
  <c r="BK280" i="16" s="1"/>
  <c r="BJ280" i="16" s="1"/>
  <c r="BU240" i="16"/>
  <c r="X237" i="16" s="1"/>
  <c r="DZ237" i="16" s="1"/>
  <c r="G236" i="18" s="1"/>
  <c r="BR320" i="16"/>
  <c r="U317" i="16" s="1"/>
  <c r="BU210" i="16"/>
  <c r="X207" i="16" s="1"/>
  <c r="DZ207" i="16" s="1"/>
  <c r="G206" i="18" s="1"/>
  <c r="BR300" i="16"/>
  <c r="U297" i="16" s="1"/>
  <c r="BR330" i="16"/>
  <c r="Y297" i="16"/>
  <c r="BU300" i="16"/>
  <c r="X297" i="16" s="1"/>
  <c r="BQ310" i="16"/>
  <c r="T307" i="16" s="1"/>
  <c r="DY307" i="16" s="1"/>
  <c r="F306" i="18" s="1"/>
  <c r="BN250" i="16"/>
  <c r="BM250" i="16" s="1"/>
  <c r="BN230" i="16"/>
  <c r="BM230" i="16" s="1"/>
  <c r="BF300" i="16"/>
  <c r="BE300" i="16" s="1"/>
  <c r="BR220" i="16"/>
  <c r="U217" i="16" s="1"/>
  <c r="BR240" i="16"/>
  <c r="BR280" i="16"/>
  <c r="BQ280" i="16" s="1"/>
  <c r="T277" i="16" s="1"/>
  <c r="BB300" i="16"/>
  <c r="BA300" i="16" s="1"/>
  <c r="BU270" i="16"/>
  <c r="X267" i="16" s="1"/>
  <c r="DZ267" i="16" s="1"/>
  <c r="G266" i="18" s="1"/>
  <c r="BR250" i="16"/>
  <c r="U247" i="16" s="1"/>
  <c r="BN280" i="16"/>
  <c r="BM280" i="16" s="1"/>
  <c r="AF280" i="16"/>
  <c r="BD280" i="16" s="1"/>
  <c r="BC280" i="16" s="1"/>
  <c r="BB280" i="16" s="1"/>
  <c r="BA280" i="16" s="1"/>
  <c r="BH280" i="16"/>
  <c r="BG280" i="16" s="1"/>
  <c r="BU250" i="16"/>
  <c r="X247" i="16" s="1"/>
  <c r="DZ247" i="16" s="1"/>
  <c r="G246" i="18" s="1"/>
  <c r="Y317" i="16"/>
  <c r="BU320" i="16"/>
  <c r="X317" i="16" s="1"/>
  <c r="BR270" i="16"/>
  <c r="Y327" i="16"/>
  <c r="BU330" i="16"/>
  <c r="X327" i="16" s="1"/>
  <c r="BR210" i="16"/>
  <c r="AJ330" i="16"/>
  <c r="BH330" i="16" s="1"/>
  <c r="BG330" i="16" s="1"/>
  <c r="BF330" i="16" s="1"/>
  <c r="BR260" i="16"/>
  <c r="U257" i="16" s="1"/>
  <c r="AF240" i="16"/>
  <c r="BH240" i="16"/>
  <c r="BG240" i="16" s="1"/>
  <c r="BF240" i="16" s="1"/>
  <c r="BE240" i="16" s="1"/>
  <c r="BN240" i="16"/>
  <c r="BM240" i="16" s="1"/>
  <c r="BM210" i="16"/>
  <c r="BI330" i="16"/>
  <c r="BB290" i="16"/>
  <c r="BA290" i="16" s="1"/>
  <c r="BU280" i="16"/>
  <c r="X277" i="16" s="1"/>
  <c r="DZ277" i="16" s="1"/>
  <c r="G276" i="18" s="1"/>
  <c r="BJ230" i="16"/>
  <c r="BI230" i="16" s="1"/>
  <c r="BM310" i="16"/>
  <c r="BE290" i="16"/>
  <c r="BJ270" i="16"/>
  <c r="BI270" i="16" s="1"/>
  <c r="BJ250" i="16"/>
  <c r="BI250" i="16" s="1"/>
  <c r="BD270" i="16"/>
  <c r="BC270" i="16" s="1"/>
  <c r="BM220" i="16"/>
  <c r="BU220" i="16"/>
  <c r="X217" i="16" s="1"/>
  <c r="DZ217" i="16" s="1"/>
  <c r="G216" i="18" s="1"/>
  <c r="BU230" i="16"/>
  <c r="X227" i="16" s="1"/>
  <c r="DZ227" i="16" s="1"/>
  <c r="G226" i="18" s="1"/>
  <c r="BH320" i="16"/>
  <c r="BG320" i="16" s="1"/>
  <c r="AF250" i="16"/>
  <c r="BH250" i="16"/>
  <c r="BG250" i="16" s="1"/>
  <c r="BF250" i="16" s="1"/>
  <c r="BD230" i="16"/>
  <c r="BC230" i="16" s="1"/>
  <c r="V227" i="16"/>
  <c r="BR230" i="16"/>
  <c r="U227" i="16" s="1"/>
  <c r="BM320" i="16"/>
  <c r="BH230" i="16"/>
  <c r="BG230" i="16" s="1"/>
  <c r="BD260" i="16"/>
  <c r="BC260" i="16" s="1"/>
  <c r="BF260" i="16"/>
  <c r="BE260" i="16" s="1"/>
  <c r="BL240" i="16"/>
  <c r="BK240" i="16" s="1"/>
  <c r="BL220" i="16"/>
  <c r="BK220" i="16" s="1"/>
  <c r="AJ220" i="16"/>
  <c r="BL210" i="16"/>
  <c r="BK210" i="16" s="1"/>
  <c r="AJ210" i="16"/>
  <c r="BL310" i="16"/>
  <c r="BK310" i="16" s="1"/>
  <c r="AJ310" i="16"/>
  <c r="BU200" i="16"/>
  <c r="X197" i="16" s="1"/>
  <c r="DZ197" i="16" s="1"/>
  <c r="G196" i="18" s="1"/>
  <c r="BR200" i="16"/>
  <c r="U197" i="16" s="1"/>
  <c r="BJ200" i="16"/>
  <c r="BI200" i="16" s="1"/>
  <c r="BD200" i="16"/>
  <c r="BC200" i="16" s="1"/>
  <c r="BH200" i="16"/>
  <c r="BG200" i="16" s="1"/>
  <c r="B326" i="16"/>
  <c r="C324" i="16"/>
  <c r="A324" i="18" s="1"/>
  <c r="H324" i="18" s="1"/>
  <c r="I324" i="18" s="1"/>
  <c r="BF76" i="16"/>
  <c r="BE76" i="16" s="1"/>
  <c r="BR80" i="16"/>
  <c r="U81" i="16" s="1"/>
  <c r="BJ76" i="16"/>
  <c r="BI76" i="16" s="1"/>
  <c r="BF81" i="16"/>
  <c r="BE81" i="16" s="1"/>
  <c r="BF73" i="16"/>
  <c r="BE73" i="16" s="1"/>
  <c r="BD74" i="16"/>
  <c r="BC74" i="16" s="1"/>
  <c r="BB74" i="16" s="1"/>
  <c r="BA74" i="16" s="1"/>
  <c r="BD81" i="16"/>
  <c r="BC81" i="16" s="1"/>
  <c r="BB81" i="16" s="1"/>
  <c r="BA81" i="16" s="1"/>
  <c r="BL80" i="16"/>
  <c r="BK80" i="16" s="1"/>
  <c r="BO80" i="16"/>
  <c r="BN80" i="16" s="1"/>
  <c r="S81" i="16"/>
  <c r="DX81" i="16" s="1"/>
  <c r="E80" i="18" s="1"/>
  <c r="BD76" i="16"/>
  <c r="BC76" i="16" s="1"/>
  <c r="BD80" i="16"/>
  <c r="BC80" i="16" s="1"/>
  <c r="BB80" i="16" s="1"/>
  <c r="BA80" i="16" s="1"/>
  <c r="Z81" i="16"/>
  <c r="BV80" i="16"/>
  <c r="Y81" i="16" s="1"/>
  <c r="BF74" i="16"/>
  <c r="BE74" i="16" s="1"/>
  <c r="BD73" i="16"/>
  <c r="BH80" i="16"/>
  <c r="BG80" i="16" s="1"/>
  <c r="BU192" i="16"/>
  <c r="X195" i="16" s="1"/>
  <c r="DZ195" i="16" s="1"/>
  <c r="G194" i="18" s="1"/>
  <c r="J194" i="18" s="1"/>
  <c r="BU292" i="16"/>
  <c r="X295" i="16" s="1"/>
  <c r="DZ295" i="16" s="1"/>
  <c r="G294" i="18" s="1"/>
  <c r="J294" i="18" s="1"/>
  <c r="BH232" i="16"/>
  <c r="BG232" i="16" s="1"/>
  <c r="BF232" i="16" s="1"/>
  <c r="BU242" i="16"/>
  <c r="X245" i="16" s="1"/>
  <c r="DZ245" i="16" s="1"/>
  <c r="G244" i="18" s="1"/>
  <c r="J244" i="18" s="1"/>
  <c r="BU222" i="16"/>
  <c r="X225" i="16" s="1"/>
  <c r="DZ225" i="16" s="1"/>
  <c r="G224" i="18" s="1"/>
  <c r="J224" i="18" s="1"/>
  <c r="BJ242" i="16"/>
  <c r="BI242" i="16" s="1"/>
  <c r="G21" i="11"/>
  <c r="I21" i="11" s="1"/>
  <c r="BU322" i="16"/>
  <c r="X325" i="16" s="1"/>
  <c r="DZ325" i="16" s="1"/>
  <c r="G324" i="18" s="1"/>
  <c r="BU232" i="16"/>
  <c r="X235" i="16" s="1"/>
  <c r="DZ235" i="16" s="1"/>
  <c r="G234" i="18" s="1"/>
  <c r="J234" i="18" s="1"/>
  <c r="BH192" i="16"/>
  <c r="BG192" i="16" s="1"/>
  <c r="BU272" i="16"/>
  <c r="X275" i="16" s="1"/>
  <c r="DZ275" i="16" s="1"/>
  <c r="G274" i="18" s="1"/>
  <c r="J274" i="18" s="1"/>
  <c r="BU252" i="16"/>
  <c r="X255" i="16" s="1"/>
  <c r="DZ255" i="16" s="1"/>
  <c r="G254" i="18" s="1"/>
  <c r="J254" i="18" s="1"/>
  <c r="BH212" i="16"/>
  <c r="AF212" i="16"/>
  <c r="BD212" i="16" s="1"/>
  <c r="BC212" i="16" s="1"/>
  <c r="BU202" i="16"/>
  <c r="X205" i="16" s="1"/>
  <c r="DZ205" i="16" s="1"/>
  <c r="G204" i="18" s="1"/>
  <c r="J204" i="18" s="1"/>
  <c r="BU332" i="16"/>
  <c r="X335" i="16" s="1"/>
  <c r="DZ335" i="16" s="1"/>
  <c r="G334" i="18" s="1"/>
  <c r="BN282" i="16"/>
  <c r="BM282" i="16" s="1"/>
  <c r="BG242" i="16"/>
  <c r="BF242" i="16" s="1"/>
  <c r="BE242" i="16" s="1"/>
  <c r="BK332" i="16"/>
  <c r="BJ332" i="16" s="1"/>
  <c r="BI332" i="16" s="1"/>
  <c r="BG282" i="16"/>
  <c r="BF282" i="16" s="1"/>
  <c r="BJ262" i="16"/>
  <c r="BI262" i="16" s="1"/>
  <c r="BB242" i="16"/>
  <c r="BA242" i="16" s="1"/>
  <c r="BD252" i="16"/>
  <c r="BC252" i="16" s="1"/>
  <c r="BB252" i="16" s="1"/>
  <c r="BA252" i="16" s="1"/>
  <c r="BU312" i="16"/>
  <c r="X315" i="16" s="1"/>
  <c r="DZ315" i="16" s="1"/>
  <c r="G314" i="18" s="1"/>
  <c r="J314" i="18" s="1"/>
  <c r="BL312" i="16"/>
  <c r="BK312" i="16" s="1"/>
  <c r="BD282" i="16"/>
  <c r="BC282" i="16" s="1"/>
  <c r="E43" i="11"/>
  <c r="E42" i="11"/>
  <c r="D54" i="11"/>
  <c r="AF262" i="16"/>
  <c r="BH262" i="16"/>
  <c r="BG262" i="16" s="1"/>
  <c r="BF262" i="16" s="1"/>
  <c r="BD232" i="16"/>
  <c r="BC232" i="16" s="1"/>
  <c r="BB232" i="16" s="1"/>
  <c r="BA232" i="16" s="1"/>
  <c r="BD222" i="16"/>
  <c r="BC222" i="16" s="1"/>
  <c r="BB192" i="16"/>
  <c r="BA192" i="16" s="1"/>
  <c r="BU282" i="16"/>
  <c r="X285" i="16" s="1"/>
  <c r="DZ285" i="16" s="1"/>
  <c r="G284" i="18" s="1"/>
  <c r="J284" i="18" s="1"/>
  <c r="BK252" i="16"/>
  <c r="BJ252" i="16" s="1"/>
  <c r="BA202" i="16"/>
  <c r="AF272" i="16"/>
  <c r="BH272" i="16"/>
  <c r="BG272" i="16" s="1"/>
  <c r="BF272" i="16" s="1"/>
  <c r="BE272" i="16" s="1"/>
  <c r="BI192" i="16"/>
  <c r="AF332" i="16"/>
  <c r="BH332" i="16"/>
  <c r="BG332" i="16" s="1"/>
  <c r="BU262" i="16"/>
  <c r="X265" i="16" s="1"/>
  <c r="DZ265" i="16" s="1"/>
  <c r="G264" i="18" s="1"/>
  <c r="J264" i="18" s="1"/>
  <c r="BF222" i="16"/>
  <c r="BE222" i="16" s="1"/>
  <c r="BU212" i="16"/>
  <c r="X215" i="16" s="1"/>
  <c r="DZ215" i="16" s="1"/>
  <c r="G214" i="18" s="1"/>
  <c r="J214" i="18" s="1"/>
  <c r="AF312" i="16"/>
  <c r="AF292" i="16"/>
  <c r="BH292" i="16"/>
  <c r="BG292" i="16" s="1"/>
  <c r="BF292" i="16" s="1"/>
  <c r="BH252" i="16"/>
  <c r="BG252" i="16" s="1"/>
  <c r="BJ272" i="16"/>
  <c r="BI272" i="16" s="1"/>
  <c r="BC322" i="16"/>
  <c r="BB322" i="16" s="1"/>
  <c r="BD302" i="16"/>
  <c r="BC302" i="16" s="1"/>
  <c r="BH312" i="16"/>
  <c r="BG312" i="16" s="1"/>
  <c r="BU302" i="16"/>
  <c r="X305" i="16" s="1"/>
  <c r="DZ305" i="16" s="1"/>
  <c r="G304" i="18" s="1"/>
  <c r="J304" i="18" s="1"/>
  <c r="BI292" i="16"/>
  <c r="BM252" i="16"/>
  <c r="E50" i="11"/>
  <c r="E41" i="11"/>
  <c r="BN312" i="16"/>
  <c r="BM312" i="16" s="1"/>
  <c r="BE77" i="16"/>
  <c r="BU77" i="16"/>
  <c r="L77" i="16" s="1"/>
  <c r="M77" i="16"/>
  <c r="DV87" i="16"/>
  <c r="C86" i="18" s="1"/>
  <c r="J86" i="18" s="1"/>
  <c r="DW13" i="16"/>
  <c r="D12" i="18" s="1"/>
  <c r="J12" i="18" s="1"/>
  <c r="DZ73" i="16"/>
  <c r="G72" i="18" s="1"/>
  <c r="DV81" i="16"/>
  <c r="C80" i="18" s="1"/>
  <c r="DV73" i="16"/>
  <c r="C72" i="18" s="1"/>
  <c r="DW81" i="16"/>
  <c r="D80" i="18" s="1"/>
  <c r="DZ79" i="16"/>
  <c r="G78" i="18" s="1"/>
  <c r="DX73" i="16"/>
  <c r="E72" i="18" s="1"/>
  <c r="DW73" i="16"/>
  <c r="D72" i="18" s="1"/>
  <c r="G510" i="5"/>
  <c r="FG261" i="5"/>
  <c r="B6" i="11"/>
  <c r="J324" i="18" l="1"/>
  <c r="J286" i="18"/>
  <c r="J306" i="18"/>
  <c r="B143" i="25"/>
  <c r="B94" i="25"/>
  <c r="BQ300" i="16"/>
  <c r="T297" i="16" s="1"/>
  <c r="BI280" i="16"/>
  <c r="U277" i="16"/>
  <c r="DY277" i="16" s="1"/>
  <c r="F276" i="18" s="1"/>
  <c r="J276" i="18" s="1"/>
  <c r="BQ220" i="16"/>
  <c r="T217" i="16" s="1"/>
  <c r="DY217" i="16" s="1"/>
  <c r="F216" i="18" s="1"/>
  <c r="J216" i="18" s="1"/>
  <c r="BQ320" i="16"/>
  <c r="T317" i="16" s="1"/>
  <c r="DY317" i="16" s="1"/>
  <c r="F316" i="18" s="1"/>
  <c r="DZ297" i="16"/>
  <c r="G296" i="18" s="1"/>
  <c r="U327" i="16"/>
  <c r="BQ330" i="16"/>
  <c r="T327" i="16" s="1"/>
  <c r="DZ327" i="16"/>
  <c r="G326" i="18" s="1"/>
  <c r="BQ260" i="16"/>
  <c r="T257" i="16" s="1"/>
  <c r="DY257" i="16" s="1"/>
  <c r="F256" i="18" s="1"/>
  <c r="J256" i="18" s="1"/>
  <c r="U237" i="16"/>
  <c r="BQ240" i="16"/>
  <c r="T237" i="16" s="1"/>
  <c r="BQ250" i="16"/>
  <c r="T247" i="16" s="1"/>
  <c r="DY247" i="16" s="1"/>
  <c r="F246" i="18" s="1"/>
  <c r="J246" i="18" s="1"/>
  <c r="BE330" i="16"/>
  <c r="BJ220" i="16"/>
  <c r="BI220" i="16" s="1"/>
  <c r="BE250" i="16"/>
  <c r="BB230" i="16"/>
  <c r="BA230" i="16" s="1"/>
  <c r="AF330" i="16"/>
  <c r="BF230" i="16"/>
  <c r="BE230" i="16" s="1"/>
  <c r="BB270" i="16"/>
  <c r="BA270" i="16" s="1"/>
  <c r="U207" i="16"/>
  <c r="BQ210" i="16"/>
  <c r="T207" i="16" s="1"/>
  <c r="U267" i="16"/>
  <c r="BQ270" i="16"/>
  <c r="T267" i="16" s="1"/>
  <c r="DZ317" i="16"/>
  <c r="G316" i="18" s="1"/>
  <c r="BF280" i="16"/>
  <c r="BE280" i="16" s="1"/>
  <c r="AF220" i="16"/>
  <c r="BH220" i="16"/>
  <c r="BG220" i="16" s="1"/>
  <c r="BF220" i="16" s="1"/>
  <c r="AF210" i="16"/>
  <c r="BH210" i="16"/>
  <c r="BG210" i="16" s="1"/>
  <c r="BF210" i="16" s="1"/>
  <c r="BD250" i="16"/>
  <c r="BC250" i="16" s="1"/>
  <c r="BB250" i="16" s="1"/>
  <c r="BA250" i="16" s="1"/>
  <c r="BH310" i="16"/>
  <c r="BG310" i="16" s="1"/>
  <c r="BF310" i="16" s="1"/>
  <c r="BE310" i="16" s="1"/>
  <c r="AF310" i="16"/>
  <c r="BJ210" i="16"/>
  <c r="BI210" i="16" s="1"/>
  <c r="BB260" i="16"/>
  <c r="BA260" i="16" s="1"/>
  <c r="DY297" i="16"/>
  <c r="F296" i="18" s="1"/>
  <c r="BF320" i="16"/>
  <c r="BE320" i="16" s="1"/>
  <c r="BD240" i="16"/>
  <c r="BC240" i="16" s="1"/>
  <c r="BJ310" i="16"/>
  <c r="BI310" i="16" s="1"/>
  <c r="BJ240" i="16"/>
  <c r="BI240" i="16" s="1"/>
  <c r="BQ230" i="16"/>
  <c r="T227" i="16" s="1"/>
  <c r="DY227" i="16" s="1"/>
  <c r="F226" i="18" s="1"/>
  <c r="J226" i="18" s="1"/>
  <c r="BQ200" i="16"/>
  <c r="T197" i="16" s="1"/>
  <c r="DY197" i="16" s="1"/>
  <c r="F196" i="18" s="1"/>
  <c r="J196" i="18" s="1"/>
  <c r="BB200" i="16"/>
  <c r="BA200" i="16" s="1"/>
  <c r="BF200" i="16"/>
  <c r="BE200" i="16" s="1"/>
  <c r="B328" i="16"/>
  <c r="C326" i="16"/>
  <c r="A326" i="18" s="1"/>
  <c r="H326" i="18" s="1"/>
  <c r="I326" i="18" s="1"/>
  <c r="BQ80" i="16"/>
  <c r="T81" i="16" s="1"/>
  <c r="DY81" i="16" s="1"/>
  <c r="F80" i="18" s="1"/>
  <c r="J80" i="18" s="1"/>
  <c r="BU80" i="16"/>
  <c r="X81" i="16" s="1"/>
  <c r="DZ81" i="16" s="1"/>
  <c r="G80" i="18" s="1"/>
  <c r="BJ80" i="16"/>
  <c r="BI80" i="16" s="1"/>
  <c r="BC73" i="16"/>
  <c r="BB73" i="16" s="1"/>
  <c r="BB76" i="16"/>
  <c r="BA76" i="16" s="1"/>
  <c r="BF80" i="16"/>
  <c r="BE80" i="16" s="1"/>
  <c r="BM80" i="16"/>
  <c r="L21" i="11"/>
  <c r="M21" i="11"/>
  <c r="G22" i="11" s="1"/>
  <c r="BE232" i="16"/>
  <c r="O14" i="11"/>
  <c r="BF192" i="16"/>
  <c r="BE192" i="16" s="1"/>
  <c r="BB212" i="16"/>
  <c r="BA212" i="16" s="1"/>
  <c r="BG212" i="16"/>
  <c r="BF212" i="16" s="1"/>
  <c r="BE212" i="16" s="1"/>
  <c r="BF252" i="16"/>
  <c r="BE252" i="16" s="1"/>
  <c r="BE292" i="16"/>
  <c r="BF332" i="16"/>
  <c r="BE332" i="16" s="1"/>
  <c r="BB282" i="16"/>
  <c r="BA282" i="16" s="1"/>
  <c r="BE282" i="16"/>
  <c r="D64" i="11"/>
  <c r="E53" i="11"/>
  <c r="E52" i="11"/>
  <c r="BD292" i="16"/>
  <c r="BC292" i="16" s="1"/>
  <c r="BD332" i="16"/>
  <c r="BC332" i="16" s="1"/>
  <c r="BA322" i="16"/>
  <c r="BB222" i="16"/>
  <c r="BA222" i="16" s="1"/>
  <c r="BD262" i="16"/>
  <c r="BC262" i="16" s="1"/>
  <c r="BJ312" i="16"/>
  <c r="BI312" i="16" s="1"/>
  <c r="BI252" i="16"/>
  <c r="BB302" i="16"/>
  <c r="BA302" i="16" s="1"/>
  <c r="BD312" i="16"/>
  <c r="BC312" i="16" s="1"/>
  <c r="BE262" i="16"/>
  <c r="BD272" i="16"/>
  <c r="BC272" i="16" s="1"/>
  <c r="E60" i="11"/>
  <c r="J61" i="11" s="1"/>
  <c r="E51" i="11"/>
  <c r="BF312" i="16"/>
  <c r="BE312" i="16" s="1"/>
  <c r="CA77" i="16"/>
  <c r="DW77" i="16"/>
  <c r="D76" i="18" s="1"/>
  <c r="J76" i="18" s="1"/>
  <c r="DY79" i="16"/>
  <c r="F78" i="18" s="1"/>
  <c r="J78" i="18" s="1"/>
  <c r="DY73" i="16"/>
  <c r="F72" i="18" s="1"/>
  <c r="J72" i="18" s="1"/>
  <c r="DX75" i="16"/>
  <c r="E74" i="18" s="1"/>
  <c r="J74" i="18" s="1"/>
  <c r="C272" i="16"/>
  <c r="A272" i="18" s="1"/>
  <c r="H272" i="18" s="1"/>
  <c r="G520" i="5"/>
  <c r="FG271" i="5"/>
  <c r="J316" i="18" l="1"/>
  <c r="I272" i="18"/>
  <c r="J272" i="18"/>
  <c r="J296" i="18"/>
  <c r="B144" i="25"/>
  <c r="B95" i="25"/>
  <c r="DY207" i="16"/>
  <c r="F206" i="18" s="1"/>
  <c r="J206" i="18" s="1"/>
  <c r="DY237" i="16"/>
  <c r="F236" i="18" s="1"/>
  <c r="J236" i="18" s="1"/>
  <c r="DY327" i="16"/>
  <c r="F326" i="18" s="1"/>
  <c r="J326" i="18" s="1"/>
  <c r="DY267" i="16"/>
  <c r="F266" i="18" s="1"/>
  <c r="J266" i="18" s="1"/>
  <c r="BD330" i="16"/>
  <c r="BC330" i="16" s="1"/>
  <c r="BE210" i="16"/>
  <c r="BE220" i="16"/>
  <c r="BB240" i="16"/>
  <c r="BA240" i="16" s="1"/>
  <c r="BD310" i="16"/>
  <c r="BC310" i="16" s="1"/>
  <c r="BD210" i="16"/>
  <c r="BC210" i="16" s="1"/>
  <c r="BD220" i="16"/>
  <c r="BC220" i="16" s="1"/>
  <c r="B330" i="16"/>
  <c r="C328" i="16"/>
  <c r="A328" i="18" s="1"/>
  <c r="H328" i="18" s="1"/>
  <c r="BA73" i="16"/>
  <c r="I22" i="11"/>
  <c r="I23" i="11" s="1"/>
  <c r="G23" i="11"/>
  <c r="BB272" i="16"/>
  <c r="BA272" i="16" s="1"/>
  <c r="E70" i="11"/>
  <c r="E61" i="11"/>
  <c r="BB332" i="16"/>
  <c r="BA332" i="16" s="1"/>
  <c r="E63" i="11"/>
  <c r="D74" i="11"/>
  <c r="E62" i="11"/>
  <c r="BB312" i="16"/>
  <c r="BA312" i="16" s="1"/>
  <c r="BB262" i="16"/>
  <c r="BA262" i="16" s="1"/>
  <c r="BB292" i="16"/>
  <c r="BA292" i="16" s="1"/>
  <c r="DY105" i="16"/>
  <c r="F104" i="18" s="1"/>
  <c r="DZ105" i="16"/>
  <c r="G104" i="18" s="1"/>
  <c r="G530" i="5"/>
  <c r="FG281" i="5"/>
  <c r="DX105" i="16"/>
  <c r="E104" i="18" s="1"/>
  <c r="J104" i="18" s="1"/>
  <c r="I328" i="18" l="1"/>
  <c r="J328" i="18"/>
  <c r="B145" i="25"/>
  <c r="B96" i="25"/>
  <c r="BB330" i="16"/>
  <c r="BA330" i="16" s="1"/>
  <c r="BB220" i="16"/>
  <c r="BA220" i="16" s="1"/>
  <c r="BB310" i="16"/>
  <c r="BA310" i="16" s="1"/>
  <c r="BB210" i="16"/>
  <c r="BA210" i="16" s="1"/>
  <c r="B332" i="16"/>
  <c r="B334" i="16" s="1"/>
  <c r="C330" i="16"/>
  <c r="A330" i="18" s="1"/>
  <c r="H330" i="18" s="1"/>
  <c r="I24" i="11"/>
  <c r="G34" i="11" s="1"/>
  <c r="G31" i="11" s="1"/>
  <c r="I31" i="11" s="1"/>
  <c r="G32" i="11" s="1"/>
  <c r="I32" i="11" s="1"/>
  <c r="N24" i="11"/>
  <c r="E72" i="11"/>
  <c r="D84" i="11"/>
  <c r="E73" i="11"/>
  <c r="E80" i="11"/>
  <c r="E71" i="11"/>
  <c r="G540" i="5"/>
  <c r="FG291" i="5"/>
  <c r="N21" i="11"/>
  <c r="I330" i="18" l="1"/>
  <c r="J330" i="18"/>
  <c r="B146" i="25"/>
  <c r="B97" i="25"/>
  <c r="G33" i="11"/>
  <c r="B336" i="16"/>
  <c r="C334" i="16"/>
  <c r="A334" i="18" s="1"/>
  <c r="H334" i="18" s="1"/>
  <c r="I33" i="11"/>
  <c r="I34" i="11"/>
  <c r="P34" i="11"/>
  <c r="E90" i="11"/>
  <c r="E81" i="11"/>
  <c r="E82" i="11"/>
  <c r="E83" i="11"/>
  <c r="D94" i="11"/>
  <c r="DY99" i="16"/>
  <c r="F98" i="18" s="1"/>
  <c r="DZ99" i="16"/>
  <c r="G98" i="18" s="1"/>
  <c r="G550" i="5"/>
  <c r="FG301" i="5"/>
  <c r="O21" i="11"/>
  <c r="I334" i="18" l="1"/>
  <c r="J334" i="18"/>
  <c r="B147" i="25"/>
  <c r="B98" i="25"/>
  <c r="B338" i="16"/>
  <c r="C336" i="16"/>
  <c r="A336" i="18" s="1"/>
  <c r="H336" i="18" s="1"/>
  <c r="G44" i="11"/>
  <c r="E92" i="11"/>
  <c r="D104" i="11"/>
  <c r="E93" i="11"/>
  <c r="E100" i="11"/>
  <c r="E91" i="11"/>
  <c r="FG311" i="5"/>
  <c r="G560" i="5"/>
  <c r="N22" i="11"/>
  <c r="N23" i="11"/>
  <c r="I336" i="18" l="1"/>
  <c r="J336" i="18"/>
  <c r="B148" i="25"/>
  <c r="B99" i="25"/>
  <c r="G41" i="11"/>
  <c r="I41" i="11" s="1"/>
  <c r="B340" i="16"/>
  <c r="C338" i="16"/>
  <c r="A338" i="18" s="1"/>
  <c r="H338" i="18" s="1"/>
  <c r="L41" i="11"/>
  <c r="M41" i="11"/>
  <c r="G42" i="11" s="1"/>
  <c r="Z28" i="21" s="1"/>
  <c r="E110" i="11"/>
  <c r="E101" i="11"/>
  <c r="E103" i="11"/>
  <c r="E102" i="11"/>
  <c r="D114" i="11"/>
  <c r="DX99" i="16"/>
  <c r="E98" i="18" s="1"/>
  <c r="J98" i="18" s="1"/>
  <c r="C282" i="16"/>
  <c r="A282" i="18" s="1"/>
  <c r="H282" i="18" s="1"/>
  <c r="G570" i="5"/>
  <c r="FG321" i="5"/>
  <c r="O22" i="11"/>
  <c r="O23" i="11"/>
  <c r="O24" i="11"/>
  <c r="I282" i="18" l="1"/>
  <c r="J282" i="18"/>
  <c r="I338" i="18"/>
  <c r="J338" i="18"/>
  <c r="B149" i="25"/>
  <c r="B100" i="25"/>
  <c r="G43" i="11"/>
  <c r="B342" i="16"/>
  <c r="B344" i="16" s="1"/>
  <c r="C340" i="16"/>
  <c r="A340" i="18" s="1"/>
  <c r="H340" i="18" s="1"/>
  <c r="I42" i="11"/>
  <c r="I43" i="11" s="1"/>
  <c r="E112" i="11"/>
  <c r="D124" i="11"/>
  <c r="E113" i="11"/>
  <c r="E120" i="11"/>
  <c r="E111" i="11"/>
  <c r="N34" i="11"/>
  <c r="FG331" i="5"/>
  <c r="G580" i="5"/>
  <c r="I340" i="18" l="1"/>
  <c r="J340" i="18"/>
  <c r="B150" i="25"/>
  <c r="B101" i="25"/>
  <c r="B346" i="16"/>
  <c r="C344" i="16"/>
  <c r="A344" i="18" s="1"/>
  <c r="H344" i="18" s="1"/>
  <c r="I44" i="11"/>
  <c r="E130" i="11"/>
  <c r="E121" i="11"/>
  <c r="D134" i="11"/>
  <c r="E123" i="11"/>
  <c r="E122" i="11"/>
  <c r="N31" i="11"/>
  <c r="N32" i="11"/>
  <c r="N33" i="11"/>
  <c r="G590" i="5"/>
  <c r="FG341" i="5"/>
  <c r="I344" i="18" l="1"/>
  <c r="J344" i="18"/>
  <c r="B151" i="25"/>
  <c r="B102" i="25"/>
  <c r="G54" i="11"/>
  <c r="G51" i="11" s="1"/>
  <c r="I51" i="11" s="1"/>
  <c r="G52" i="11" s="1"/>
  <c r="I52" i="11" s="1"/>
  <c r="B348" i="16"/>
  <c r="C346" i="16"/>
  <c r="A346" i="18" s="1"/>
  <c r="H346" i="18" s="1"/>
  <c r="D144" i="11"/>
  <c r="E133" i="11"/>
  <c r="E132" i="11"/>
  <c r="E140" i="11"/>
  <c r="E131" i="11"/>
  <c r="O33" i="11"/>
  <c r="O32" i="11"/>
  <c r="O31" i="11"/>
  <c r="FG351" i="5"/>
  <c r="G600" i="5"/>
  <c r="I346" i="18" l="1"/>
  <c r="J346" i="18"/>
  <c r="B152" i="25"/>
  <c r="B103" i="25"/>
  <c r="G53" i="11"/>
  <c r="B350" i="16"/>
  <c r="C348" i="16"/>
  <c r="A348" i="18" s="1"/>
  <c r="H348" i="18" s="1"/>
  <c r="I53" i="11"/>
  <c r="I54" i="11"/>
  <c r="E150" i="11"/>
  <c r="E141" i="11"/>
  <c r="E143" i="11"/>
  <c r="E142" i="11"/>
  <c r="D154" i="11"/>
  <c r="O34" i="11"/>
  <c r="G610" i="5"/>
  <c r="FG361" i="5"/>
  <c r="I348" i="18" l="1"/>
  <c r="J348" i="18"/>
  <c r="B153" i="25"/>
  <c r="B104" i="25"/>
  <c r="B352" i="16"/>
  <c r="B354" i="16" s="1"/>
  <c r="C350" i="16"/>
  <c r="A350" i="18" s="1"/>
  <c r="H350" i="18" s="1"/>
  <c r="G64" i="11"/>
  <c r="G61" i="11" s="1"/>
  <c r="I61" i="11" s="1"/>
  <c r="D164" i="11"/>
  <c r="D174" i="11" s="1"/>
  <c r="E152" i="11"/>
  <c r="E153" i="11"/>
  <c r="E160" i="11"/>
  <c r="E161" i="11" s="1"/>
  <c r="E151" i="11"/>
  <c r="N44" i="11"/>
  <c r="C292" i="16"/>
  <c r="A292" i="18" s="1"/>
  <c r="H292" i="18" s="1"/>
  <c r="G620" i="5"/>
  <c r="FG371" i="5"/>
  <c r="I350" i="18" l="1"/>
  <c r="J350" i="18"/>
  <c r="I292" i="18"/>
  <c r="J292" i="18"/>
  <c r="B154" i="25"/>
  <c r="B105" i="25"/>
  <c r="B356" i="16"/>
  <c r="C354" i="16"/>
  <c r="A354" i="18" s="1"/>
  <c r="H354" i="18" s="1"/>
  <c r="L61" i="11"/>
  <c r="M61" i="11"/>
  <c r="E172" i="11"/>
  <c r="E173" i="11"/>
  <c r="D184" i="11"/>
  <c r="E163" i="11"/>
  <c r="E162" i="11"/>
  <c r="N41" i="11"/>
  <c r="N42" i="11"/>
  <c r="N43" i="11"/>
  <c r="FG381" i="5"/>
  <c r="G630" i="5"/>
  <c r="G640" i="5" s="1"/>
  <c r="FG401" i="5" s="1"/>
  <c r="I354" i="18" l="1"/>
  <c r="J354" i="18"/>
  <c r="B155" i="25"/>
  <c r="B106" i="25"/>
  <c r="B358" i="16"/>
  <c r="C356" i="16"/>
  <c r="A356" i="18" s="1"/>
  <c r="H356" i="18" s="1"/>
  <c r="G62" i="11"/>
  <c r="E183" i="11"/>
  <c r="D194" i="11"/>
  <c r="E182" i="11"/>
  <c r="E170" i="11"/>
  <c r="G650" i="5"/>
  <c r="FG411" i="5" s="1"/>
  <c r="O41" i="11"/>
  <c r="FG391" i="5"/>
  <c r="I356" i="18" l="1"/>
  <c r="J356" i="18"/>
  <c r="B156" i="25"/>
  <c r="B107" i="25"/>
  <c r="B360" i="16"/>
  <c r="C358" i="16"/>
  <c r="A358" i="18" s="1"/>
  <c r="H358" i="18" s="1"/>
  <c r="I62" i="11"/>
  <c r="G63" i="11"/>
  <c r="E192" i="11"/>
  <c r="E193" i="11"/>
  <c r="D204" i="11"/>
  <c r="E180" i="11"/>
  <c r="E171" i="11"/>
  <c r="G660" i="5"/>
  <c r="FG421" i="5" s="1"/>
  <c r="O43" i="11"/>
  <c r="O42" i="11"/>
  <c r="O44" i="11"/>
  <c r="I358" i="18" l="1"/>
  <c r="J358" i="18"/>
  <c r="B157" i="25"/>
  <c r="B108" i="25"/>
  <c r="B362" i="16"/>
  <c r="B364" i="16" s="1"/>
  <c r="C360" i="16"/>
  <c r="A360" i="18" s="1"/>
  <c r="H360" i="18" s="1"/>
  <c r="I63" i="11"/>
  <c r="I64" i="11"/>
  <c r="G74" i="11" s="1"/>
  <c r="G71" i="11" s="1"/>
  <c r="I71" i="11" s="1"/>
  <c r="G72" i="11" s="1"/>
  <c r="E203" i="11"/>
  <c r="D214" i="11"/>
  <c r="E202" i="11"/>
  <c r="E190" i="11"/>
  <c r="E181" i="11"/>
  <c r="G670" i="5"/>
  <c r="FG431" i="5" s="1"/>
  <c r="N54" i="11"/>
  <c r="I360" i="18" l="1"/>
  <c r="J360" i="18"/>
  <c r="B158" i="25"/>
  <c r="B109" i="25"/>
  <c r="B366" i="16"/>
  <c r="C364" i="16"/>
  <c r="A364" i="18" s="1"/>
  <c r="H364" i="18" s="1"/>
  <c r="I74" i="11"/>
  <c r="G73" i="11"/>
  <c r="I72" i="11"/>
  <c r="I73" i="11" s="1"/>
  <c r="E213" i="11"/>
  <c r="D224" i="11"/>
  <c r="E212" i="11"/>
  <c r="E200" i="11"/>
  <c r="E191" i="11"/>
  <c r="G680" i="5"/>
  <c r="N53" i="11"/>
  <c r="N51" i="11"/>
  <c r="C302" i="16"/>
  <c r="A302" i="18" s="1"/>
  <c r="H302" i="18" s="1"/>
  <c r="I302" i="18" l="1"/>
  <c r="J302" i="18"/>
  <c r="I364" i="18"/>
  <c r="J364" i="18"/>
  <c r="B159" i="25"/>
  <c r="B110" i="25"/>
  <c r="G84" i="11"/>
  <c r="G81" i="11" s="1"/>
  <c r="I81" i="11" s="1"/>
  <c r="G82" i="11" s="1"/>
  <c r="G83" i="11" s="1"/>
  <c r="B368" i="16"/>
  <c r="C366" i="16"/>
  <c r="A366" i="18" s="1"/>
  <c r="H366" i="18" s="1"/>
  <c r="E222" i="11"/>
  <c r="E223" i="11"/>
  <c r="D234" i="11"/>
  <c r="E210" i="11"/>
  <c r="E201" i="11"/>
  <c r="N52" i="11"/>
  <c r="G690" i="5"/>
  <c r="FG441" i="5"/>
  <c r="O53" i="11"/>
  <c r="O52" i="11"/>
  <c r="O51" i="11"/>
  <c r="I366" i="18" l="1"/>
  <c r="J366" i="18"/>
  <c r="I82" i="11"/>
  <c r="I83" i="11" s="1"/>
  <c r="I84" i="11"/>
  <c r="G94" i="11" s="1"/>
  <c r="G91" i="11" s="1"/>
  <c r="I91" i="11" s="1"/>
  <c r="G92" i="11" s="1"/>
  <c r="I92" i="11" s="1"/>
  <c r="I93" i="11" s="1"/>
  <c r="B160" i="25"/>
  <c r="B111" i="25"/>
  <c r="B370" i="16"/>
  <c r="C368" i="16"/>
  <c r="A368" i="18" s="1"/>
  <c r="H368" i="18" s="1"/>
  <c r="E220" i="11"/>
  <c r="E211" i="11"/>
  <c r="E232" i="11"/>
  <c r="E233" i="11"/>
  <c r="D244" i="11"/>
  <c r="G700" i="5"/>
  <c r="FG451" i="5"/>
  <c r="O54" i="11"/>
  <c r="I368" i="18" l="1"/>
  <c r="J368" i="18"/>
  <c r="I94" i="11"/>
  <c r="G104" i="11" s="1"/>
  <c r="G101" i="11" s="1"/>
  <c r="I101" i="11" s="1"/>
  <c r="G102" i="11" s="1"/>
  <c r="I104" i="11" s="1"/>
  <c r="G114" i="11" s="1"/>
  <c r="G111" i="11" s="1"/>
  <c r="I111" i="11" s="1"/>
  <c r="G112" i="11" s="1"/>
  <c r="G93" i="11"/>
  <c r="B161" i="25"/>
  <c r="B112" i="25"/>
  <c r="B372" i="16"/>
  <c r="B374" i="16" s="1"/>
  <c r="C370" i="16"/>
  <c r="A370" i="18" s="1"/>
  <c r="H370" i="18" s="1"/>
  <c r="D254" i="11"/>
  <c r="E242" i="11"/>
  <c r="E243" i="11"/>
  <c r="E230" i="11"/>
  <c r="E221" i="11"/>
  <c r="G710" i="5"/>
  <c r="FG471" i="5" s="1"/>
  <c r="FG461" i="5"/>
  <c r="N64" i="11"/>
  <c r="I102" i="11" l="1"/>
  <c r="I103" i="11" s="1"/>
  <c r="G103" i="11"/>
  <c r="I370" i="18"/>
  <c r="J370" i="18"/>
  <c r="AA29" i="21"/>
  <c r="Z27" i="21"/>
  <c r="B162" i="25"/>
  <c r="B113" i="25"/>
  <c r="AA27" i="21"/>
  <c r="AA28" i="21"/>
  <c r="L28" i="21" s="1"/>
  <c r="M28" i="21" s="1"/>
  <c r="Z29" i="21"/>
  <c r="Z30" i="21"/>
  <c r="L30" i="21" s="1"/>
  <c r="M30" i="21" s="1"/>
  <c r="B376" i="16"/>
  <c r="C374" i="16"/>
  <c r="A374" i="18" s="1"/>
  <c r="H374" i="18" s="1"/>
  <c r="G113" i="11"/>
  <c r="I114" i="11"/>
  <c r="G124" i="11" s="1"/>
  <c r="G121" i="11" s="1"/>
  <c r="I121" i="11" s="1"/>
  <c r="G122" i="11" s="1"/>
  <c r="I112" i="11"/>
  <c r="I113" i="11" s="1"/>
  <c r="E240" i="11"/>
  <c r="E231" i="11"/>
  <c r="G711" i="5"/>
  <c r="N61" i="11"/>
  <c r="N62" i="11"/>
  <c r="N63" i="11"/>
  <c r="I374" i="18" l="1"/>
  <c r="J374" i="18"/>
  <c r="L27" i="21"/>
  <c r="M27" i="21" s="1"/>
  <c r="L29" i="21"/>
  <c r="M29" i="21" s="1"/>
  <c r="B163" i="25"/>
  <c r="B114" i="25"/>
  <c r="B378" i="16"/>
  <c r="C376" i="16"/>
  <c r="A376" i="18" s="1"/>
  <c r="H376" i="18" s="1"/>
  <c r="I124" i="11"/>
  <c r="G134" i="11" s="1"/>
  <c r="G131" i="11" s="1"/>
  <c r="I131" i="11" s="1"/>
  <c r="G132" i="11" s="1"/>
  <c r="G123" i="11"/>
  <c r="I122" i="11"/>
  <c r="I123" i="11" s="1"/>
  <c r="E250" i="11"/>
  <c r="E251" i="11" s="1"/>
  <c r="E241" i="11"/>
  <c r="H480" i="5"/>
  <c r="FH241" i="5" s="1"/>
  <c r="O63" i="11"/>
  <c r="O62" i="11"/>
  <c r="O61" i="11"/>
  <c r="C312" i="16"/>
  <c r="A312" i="18" s="1"/>
  <c r="H312" i="18" s="1"/>
  <c r="I376" i="18" l="1"/>
  <c r="J376" i="18"/>
  <c r="I312" i="18"/>
  <c r="J312" i="18"/>
  <c r="B164" i="25"/>
  <c r="B115" i="25"/>
  <c r="B380" i="16"/>
  <c r="C378" i="16"/>
  <c r="A378" i="18" s="1"/>
  <c r="H378" i="18" s="1"/>
  <c r="I134" i="11"/>
  <c r="G144" i="11" s="1"/>
  <c r="G141" i="11" s="1"/>
  <c r="I141" i="11" s="1"/>
  <c r="G142" i="11" s="1"/>
  <c r="G133" i="11"/>
  <c r="I132" i="11"/>
  <c r="I133" i="11" s="1"/>
  <c r="H490" i="5"/>
  <c r="H500" i="5" s="1"/>
  <c r="O64" i="11"/>
  <c r="I378" i="18" l="1"/>
  <c r="J378" i="18"/>
  <c r="B165" i="25"/>
  <c r="B116" i="25"/>
  <c r="B382" i="16"/>
  <c r="B384" i="16" s="1"/>
  <c r="C380" i="16"/>
  <c r="A380" i="18" s="1"/>
  <c r="H380" i="18" s="1"/>
  <c r="I142" i="11"/>
  <c r="I143" i="11" s="1"/>
  <c r="I144" i="11"/>
  <c r="G154" i="11" s="1"/>
  <c r="G151" i="11" s="1"/>
  <c r="I151" i="11" s="1"/>
  <c r="G152" i="11" s="1"/>
  <c r="G143" i="11"/>
  <c r="FH251" i="5"/>
  <c r="FH261" i="5"/>
  <c r="H510" i="5"/>
  <c r="N74" i="11"/>
  <c r="I380" i="18" l="1"/>
  <c r="J380" i="18"/>
  <c r="B166" i="25"/>
  <c r="B117" i="25"/>
  <c r="B386" i="16"/>
  <c r="C384" i="16"/>
  <c r="A384" i="18" s="1"/>
  <c r="H384" i="18" s="1"/>
  <c r="G153" i="11"/>
  <c r="I154" i="11"/>
  <c r="G164" i="11" s="1"/>
  <c r="G161" i="11" s="1"/>
  <c r="I161" i="11" s="1"/>
  <c r="G162" i="11" s="1"/>
  <c r="I152" i="11"/>
  <c r="I153" i="11" s="1"/>
  <c r="FH271" i="5"/>
  <c r="H520" i="5"/>
  <c r="N72" i="11"/>
  <c r="N73" i="11"/>
  <c r="N71" i="11"/>
  <c r="I384" i="18" l="1"/>
  <c r="J384" i="18"/>
  <c r="B167" i="25"/>
  <c r="C69" i="25"/>
  <c r="B388" i="16"/>
  <c r="C386" i="16"/>
  <c r="A386" i="18" s="1"/>
  <c r="H386" i="18" s="1"/>
  <c r="I164" i="11"/>
  <c r="G174" i="11" s="1"/>
  <c r="G171" i="11" s="1"/>
  <c r="I171" i="11" s="1"/>
  <c r="G172" i="11" s="1"/>
  <c r="G163" i="11"/>
  <c r="I162" i="11"/>
  <c r="I163" i="11" s="1"/>
  <c r="FH281" i="5"/>
  <c r="H530" i="5"/>
  <c r="O71" i="11"/>
  <c r="I386" i="18" l="1"/>
  <c r="J386" i="18"/>
  <c r="C119" i="25"/>
  <c r="C70" i="25"/>
  <c r="B390" i="16"/>
  <c r="C388" i="16"/>
  <c r="A388" i="18" s="1"/>
  <c r="H388" i="18" s="1"/>
  <c r="G173" i="11"/>
  <c r="I172" i="11"/>
  <c r="I173" i="11" s="1"/>
  <c r="I174" i="11"/>
  <c r="G184" i="11" s="1"/>
  <c r="G181" i="11" s="1"/>
  <c r="I181" i="11" s="1"/>
  <c r="G182" i="11" s="1"/>
  <c r="FH291" i="5"/>
  <c r="H540" i="5"/>
  <c r="O74" i="11"/>
  <c r="O73" i="11"/>
  <c r="O72" i="11"/>
  <c r="C322" i="16"/>
  <c r="A322" i="18" s="1"/>
  <c r="H322" i="18" s="1"/>
  <c r="I322" i="18" l="1"/>
  <c r="J322" i="18"/>
  <c r="I388" i="18"/>
  <c r="J388" i="18"/>
  <c r="C120" i="25"/>
  <c r="C71" i="25"/>
  <c r="B392" i="16"/>
  <c r="B394" i="16" s="1"/>
  <c r="C390" i="16"/>
  <c r="A390" i="18" s="1"/>
  <c r="H390" i="18" s="1"/>
  <c r="I184" i="11"/>
  <c r="G194" i="11" s="1"/>
  <c r="G191" i="11" s="1"/>
  <c r="I191" i="11" s="1"/>
  <c r="G192" i="11" s="1"/>
  <c r="I182" i="11"/>
  <c r="I183" i="11" s="1"/>
  <c r="G183" i="11"/>
  <c r="H550" i="5"/>
  <c r="FH301" i="5"/>
  <c r="N84" i="11"/>
  <c r="I390" i="18" l="1"/>
  <c r="J390" i="18"/>
  <c r="C121" i="25"/>
  <c r="C72" i="25"/>
  <c r="B396" i="16"/>
  <c r="C394" i="16"/>
  <c r="A394" i="18" s="1"/>
  <c r="H394" i="18" s="1"/>
  <c r="I194" i="11"/>
  <c r="G204" i="11" s="1"/>
  <c r="G201" i="11" s="1"/>
  <c r="I201" i="11" s="1"/>
  <c r="G202" i="11" s="1"/>
  <c r="G193" i="11"/>
  <c r="I192" i="11"/>
  <c r="I193" i="11" s="1"/>
  <c r="H560" i="5"/>
  <c r="FH311" i="5"/>
  <c r="N81" i="11"/>
  <c r="N82" i="11"/>
  <c r="N83" i="11"/>
  <c r="I394" i="18" l="1"/>
  <c r="J394" i="18"/>
  <c r="C122" i="25"/>
  <c r="C73" i="25"/>
  <c r="B398" i="16"/>
  <c r="C396" i="16"/>
  <c r="A396" i="18" s="1"/>
  <c r="H396" i="18" s="1"/>
  <c r="I204" i="11"/>
  <c r="G214" i="11" s="1"/>
  <c r="G211" i="11" s="1"/>
  <c r="I211" i="11" s="1"/>
  <c r="G212" i="11" s="1"/>
  <c r="G203" i="11"/>
  <c r="I202" i="11"/>
  <c r="I203" i="11" s="1"/>
  <c r="FH321" i="5"/>
  <c r="H570" i="5"/>
  <c r="O83" i="11"/>
  <c r="O82" i="11"/>
  <c r="O81" i="11"/>
  <c r="I396" i="18" l="1"/>
  <c r="J396" i="18"/>
  <c r="C123" i="25"/>
  <c r="C74" i="25"/>
  <c r="B400" i="16"/>
  <c r="C398" i="16"/>
  <c r="A398" i="18" s="1"/>
  <c r="H398" i="18" s="1"/>
  <c r="I214" i="11"/>
  <c r="G224" i="11" s="1"/>
  <c r="G221" i="11" s="1"/>
  <c r="I221" i="11" s="1"/>
  <c r="G222" i="11" s="1"/>
  <c r="G213" i="11"/>
  <c r="I212" i="11"/>
  <c r="I213" i="11" s="1"/>
  <c r="H580" i="5"/>
  <c r="FH331" i="5"/>
  <c r="O84" i="11"/>
  <c r="I398" i="18" l="1"/>
  <c r="J398" i="18"/>
  <c r="C124" i="25"/>
  <c r="C75" i="25"/>
  <c r="B402" i="16"/>
  <c r="B404" i="16" s="1"/>
  <c r="C400" i="16"/>
  <c r="A400" i="18" s="1"/>
  <c r="H400" i="18" s="1"/>
  <c r="I224" i="11"/>
  <c r="G234" i="11" s="1"/>
  <c r="G231" i="11" s="1"/>
  <c r="I231" i="11" s="1"/>
  <c r="G232" i="11" s="1"/>
  <c r="G223" i="11"/>
  <c r="I222" i="11"/>
  <c r="I223" i="11" s="1"/>
  <c r="H590" i="5"/>
  <c r="FH341" i="5"/>
  <c r="N94" i="11"/>
  <c r="C332" i="16"/>
  <c r="A332" i="18" s="1"/>
  <c r="H332" i="18" s="1"/>
  <c r="I400" i="18" l="1"/>
  <c r="J400" i="18"/>
  <c r="I332" i="18"/>
  <c r="J332" i="18"/>
  <c r="C125" i="25"/>
  <c r="C76" i="25"/>
  <c r="B406" i="16"/>
  <c r="C404" i="16"/>
  <c r="A404" i="18" s="1"/>
  <c r="H404" i="18" s="1"/>
  <c r="I234" i="11"/>
  <c r="G244" i="11" s="1"/>
  <c r="G241" i="11" s="1"/>
  <c r="I241" i="11" s="1"/>
  <c r="G242" i="11" s="1"/>
  <c r="G233" i="11"/>
  <c r="I232" i="11"/>
  <c r="I233" i="11" s="1"/>
  <c r="H600" i="5"/>
  <c r="FH351" i="5"/>
  <c r="N92" i="11"/>
  <c r="N93" i="11"/>
  <c r="N91" i="11"/>
  <c r="I404" i="18" l="1"/>
  <c r="J404" i="18"/>
  <c r="C126" i="25"/>
  <c r="C77" i="25"/>
  <c r="B408" i="16"/>
  <c r="C406" i="16"/>
  <c r="A406" i="18" s="1"/>
  <c r="H406" i="18" s="1"/>
  <c r="I242" i="11"/>
  <c r="I243" i="11" s="1"/>
  <c r="I244" i="11"/>
  <c r="G254" i="11" s="1"/>
  <c r="G251" i="11" s="1"/>
  <c r="I251" i="11" s="1"/>
  <c r="I254" i="11" s="1"/>
  <c r="G243" i="11"/>
  <c r="H610" i="5"/>
  <c r="FH361" i="5"/>
  <c r="O91" i="11"/>
  <c r="I406" i="18" l="1"/>
  <c r="J406" i="18"/>
  <c r="C127" i="25"/>
  <c r="C78" i="25"/>
  <c r="B410" i="16"/>
  <c r="C408" i="16"/>
  <c r="A408" i="18" s="1"/>
  <c r="H408" i="18" s="1"/>
  <c r="H620" i="5"/>
  <c r="FH371" i="5"/>
  <c r="O94" i="11"/>
  <c r="O93" i="11"/>
  <c r="O92" i="11"/>
  <c r="I408" i="18" l="1"/>
  <c r="J408" i="18"/>
  <c r="C128" i="25"/>
  <c r="C79" i="25"/>
  <c r="B412" i="16"/>
  <c r="B414" i="16" s="1"/>
  <c r="C410" i="16"/>
  <c r="A410" i="18" s="1"/>
  <c r="H410" i="18" s="1"/>
  <c r="H630" i="5"/>
  <c r="FH381" i="5"/>
  <c r="N104" i="11"/>
  <c r="I410" i="18" l="1"/>
  <c r="J410" i="18"/>
  <c r="C129" i="25"/>
  <c r="C80" i="25"/>
  <c r="B416" i="16"/>
  <c r="C414" i="16"/>
  <c r="A414" i="18" s="1"/>
  <c r="H414" i="18" s="1"/>
  <c r="H640" i="5"/>
  <c r="FH391" i="5"/>
  <c r="N101" i="11"/>
  <c r="C342" i="16"/>
  <c r="A342" i="18" s="1"/>
  <c r="H342" i="18" s="1"/>
  <c r="I342" i="18" l="1"/>
  <c r="J342" i="18"/>
  <c r="I414" i="18"/>
  <c r="J414" i="18"/>
  <c r="C130" i="25"/>
  <c r="C81" i="25"/>
  <c r="B418" i="16"/>
  <c r="C416" i="16"/>
  <c r="A416" i="18" s="1"/>
  <c r="H416" i="18" s="1"/>
  <c r="H650" i="5"/>
  <c r="FH401" i="5"/>
  <c r="O101" i="11"/>
  <c r="I416" i="18" l="1"/>
  <c r="J416" i="18"/>
  <c r="C131" i="25"/>
  <c r="C82" i="25"/>
  <c r="B420" i="16"/>
  <c r="C420" i="16" s="1"/>
  <c r="A420" i="18" s="1"/>
  <c r="H420" i="18" s="1"/>
  <c r="C418" i="16"/>
  <c r="A418" i="18" s="1"/>
  <c r="H418" i="18" s="1"/>
  <c r="H660" i="5"/>
  <c r="FH411" i="5"/>
  <c r="N102" i="11"/>
  <c r="N103" i="11"/>
  <c r="I418" i="18" l="1"/>
  <c r="J418" i="18"/>
  <c r="I420" i="18"/>
  <c r="J420" i="18"/>
  <c r="C83" i="25"/>
  <c r="C132" i="25"/>
  <c r="FH421" i="5"/>
  <c r="H670" i="5"/>
  <c r="O103" i="11"/>
  <c r="O102" i="11"/>
  <c r="O104" i="11"/>
  <c r="C133" i="25" l="1"/>
  <c r="C84" i="25"/>
  <c r="FH431" i="5"/>
  <c r="H680" i="5"/>
  <c r="N114" i="11"/>
  <c r="C85" i="25" l="1"/>
  <c r="C134" i="25"/>
  <c r="H690" i="5"/>
  <c r="FH441" i="5"/>
  <c r="N111" i="11"/>
  <c r="N113" i="11"/>
  <c r="N112" i="11"/>
  <c r="C352" i="16"/>
  <c r="A352" i="18" s="1"/>
  <c r="H352" i="18" s="1"/>
  <c r="I352" i="18" l="1"/>
  <c r="J352" i="18"/>
  <c r="C135" i="25"/>
  <c r="C86" i="25"/>
  <c r="H700" i="5"/>
  <c r="FH451" i="5"/>
  <c r="O113" i="11"/>
  <c r="O112" i="11"/>
  <c r="O111" i="11"/>
  <c r="C136" i="25" l="1"/>
  <c r="C87" i="25"/>
  <c r="FH461" i="5"/>
  <c r="H710" i="5"/>
  <c r="O114" i="11"/>
  <c r="C137" i="25" l="1"/>
  <c r="C88" i="25"/>
  <c r="FH471" i="5"/>
  <c r="H711" i="5"/>
  <c r="N124" i="11"/>
  <c r="C138" i="25" l="1"/>
  <c r="C89" i="25"/>
  <c r="I480" i="5"/>
  <c r="N121" i="11"/>
  <c r="N122" i="11"/>
  <c r="N123" i="11"/>
  <c r="C90" i="25" l="1"/>
  <c r="C139" i="25"/>
  <c r="I490" i="5"/>
  <c r="FI241" i="5"/>
  <c r="O123" i="11"/>
  <c r="O122" i="11"/>
  <c r="O121" i="11"/>
  <c r="C362" i="16"/>
  <c r="A362" i="18" s="1"/>
  <c r="H362" i="18" s="1"/>
  <c r="I362" i="18" l="1"/>
  <c r="J362" i="18"/>
  <c r="C140" i="25"/>
  <c r="C91" i="25"/>
  <c r="FI251" i="5"/>
  <c r="I500" i="5"/>
  <c r="O124" i="11"/>
  <c r="C141" i="25" l="1"/>
  <c r="C92" i="25"/>
  <c r="I510" i="5"/>
  <c r="FI261" i="5"/>
  <c r="N134" i="11"/>
  <c r="C93" i="25" l="1"/>
  <c r="C142" i="25"/>
  <c r="I520" i="5"/>
  <c r="FI271" i="5"/>
  <c r="N131" i="11"/>
  <c r="N132" i="11"/>
  <c r="N133" i="11"/>
  <c r="C143" i="25" l="1"/>
  <c r="C94" i="25"/>
  <c r="FI281" i="5"/>
  <c r="I530" i="5"/>
  <c r="O133" i="11"/>
  <c r="O132" i="11"/>
  <c r="O131" i="11"/>
  <c r="C144" i="25" l="1"/>
  <c r="C95" i="25"/>
  <c r="FI291" i="5"/>
  <c r="I540" i="5"/>
  <c r="O134" i="11"/>
  <c r="C372" i="16"/>
  <c r="A372" i="18" s="1"/>
  <c r="H372" i="18" s="1"/>
  <c r="I372" i="18" l="1"/>
  <c r="J372" i="18"/>
  <c r="C96" i="25"/>
  <c r="C145" i="25"/>
  <c r="FI301" i="5"/>
  <c r="I550" i="5"/>
  <c r="N144" i="11"/>
  <c r="C146" i="25" l="1"/>
  <c r="C97" i="25"/>
  <c r="FI311" i="5"/>
  <c r="I560" i="5"/>
  <c r="N141" i="11"/>
  <c r="N142" i="11"/>
  <c r="N143" i="11"/>
  <c r="C147" i="25" l="1"/>
  <c r="C98" i="25"/>
  <c r="I570" i="5"/>
  <c r="FI321" i="5"/>
  <c r="O143" i="11"/>
  <c r="O142" i="11"/>
  <c r="O141" i="11"/>
  <c r="C148" i="25" l="1"/>
  <c r="C99" i="25"/>
  <c r="FI331" i="5"/>
  <c r="I580" i="5"/>
  <c r="O144" i="11"/>
  <c r="C149" i="25" l="1"/>
  <c r="C100" i="25"/>
  <c r="FI341" i="5"/>
  <c r="I590" i="5"/>
  <c r="N154" i="11"/>
  <c r="C382" i="16"/>
  <c r="A382" i="18" s="1"/>
  <c r="H382" i="18" s="1"/>
  <c r="I382" i="18" l="1"/>
  <c r="J382" i="18"/>
  <c r="C150" i="25"/>
  <c r="C101" i="25"/>
  <c r="FI351" i="5"/>
  <c r="I600" i="5"/>
  <c r="N153" i="11"/>
  <c r="N152" i="11"/>
  <c r="N151" i="11"/>
  <c r="C151" i="25" l="1"/>
  <c r="C102" i="25"/>
  <c r="I610" i="5"/>
  <c r="FI361" i="5"/>
  <c r="O153" i="11"/>
  <c r="O152" i="11"/>
  <c r="O151" i="11"/>
  <c r="C152" i="25" l="1"/>
  <c r="C103" i="25"/>
  <c r="FI371" i="5"/>
  <c r="I620" i="5"/>
  <c r="O154" i="11"/>
  <c r="C104" i="25" l="1"/>
  <c r="C153" i="25"/>
  <c r="I630" i="5"/>
  <c r="FI381" i="5"/>
  <c r="N164" i="11"/>
  <c r="C105" i="25" l="1"/>
  <c r="C154" i="25"/>
  <c r="I640" i="5"/>
  <c r="FI391" i="5"/>
  <c r="N162" i="11"/>
  <c r="N163" i="11"/>
  <c r="N161" i="11"/>
  <c r="C392" i="16"/>
  <c r="A392" i="18" s="1"/>
  <c r="H392" i="18" s="1"/>
  <c r="I392" i="18" l="1"/>
  <c r="J392" i="18"/>
  <c r="C106" i="25"/>
  <c r="C155" i="25"/>
  <c r="I650" i="5"/>
  <c r="FI401" i="5"/>
  <c r="O163" i="11"/>
  <c r="O162" i="11"/>
  <c r="O161" i="11"/>
  <c r="C107" i="25" l="1"/>
  <c r="C156" i="25"/>
  <c r="I660" i="5"/>
  <c r="FI411" i="5"/>
  <c r="O164" i="11"/>
  <c r="C108" i="25" l="1"/>
  <c r="C157" i="25"/>
  <c r="FI421" i="5"/>
  <c r="I670" i="5"/>
  <c r="N174" i="11"/>
  <c r="C158" i="25" l="1"/>
  <c r="C109" i="25"/>
  <c r="FI431" i="5"/>
  <c r="I680" i="5"/>
  <c r="N171" i="11"/>
  <c r="N173" i="11"/>
  <c r="N172" i="11"/>
  <c r="C159" i="25" l="1"/>
  <c r="C110" i="25"/>
  <c r="I690" i="5"/>
  <c r="FI441" i="5"/>
  <c r="O173" i="11"/>
  <c r="O172" i="11"/>
  <c r="O171" i="11"/>
  <c r="C402" i="16"/>
  <c r="A402" i="18" s="1"/>
  <c r="H402" i="18" s="1"/>
  <c r="I402" i="18" l="1"/>
  <c r="J402" i="18"/>
  <c r="C160" i="25"/>
  <c r="C111" i="25"/>
  <c r="I700" i="5"/>
  <c r="FI451" i="5"/>
  <c r="O174" i="11"/>
  <c r="C112" i="25" l="1"/>
  <c r="C161" i="25"/>
  <c r="I710" i="5"/>
  <c r="FI461" i="5"/>
  <c r="N184" i="11"/>
  <c r="C162" i="25" l="1"/>
  <c r="C113" i="25"/>
  <c r="FI471" i="5"/>
  <c r="I711" i="5"/>
  <c r="N181" i="11"/>
  <c r="N182" i="11"/>
  <c r="N183" i="11"/>
  <c r="C163" i="25" l="1"/>
  <c r="C114" i="25"/>
  <c r="J480" i="5"/>
  <c r="O183" i="11"/>
  <c r="O182" i="11"/>
  <c r="O181" i="11"/>
  <c r="C164" i="25" l="1"/>
  <c r="C115" i="25"/>
  <c r="FJ241" i="5"/>
  <c r="J490" i="5"/>
  <c r="O184" i="11"/>
  <c r="C412" i="16"/>
  <c r="A412" i="18" s="1"/>
  <c r="H412" i="18" s="1"/>
  <c r="I412" i="18" l="1"/>
  <c r="J412" i="18"/>
  <c r="C165" i="25"/>
  <c r="C116" i="25"/>
  <c r="FJ251" i="5"/>
  <c r="J500" i="5"/>
  <c r="N194" i="11"/>
  <c r="C166" i="25" l="1"/>
  <c r="C117" i="25"/>
  <c r="FJ261" i="5"/>
  <c r="J510" i="5"/>
  <c r="N192" i="11"/>
  <c r="N193" i="11"/>
  <c r="N191" i="11"/>
  <c r="C167" i="25" l="1"/>
  <c r="D69" i="25"/>
  <c r="FJ271" i="5"/>
  <c r="J520" i="5"/>
  <c r="O193" i="11"/>
  <c r="O192" i="11"/>
  <c r="O191" i="11"/>
  <c r="D119" i="25" l="1"/>
  <c r="D70" i="25"/>
  <c r="J530" i="5"/>
  <c r="FJ281" i="5"/>
  <c r="O194" i="11"/>
  <c r="D71" i="25" l="1"/>
  <c r="D120" i="25"/>
  <c r="FJ291" i="5"/>
  <c r="J540" i="5"/>
  <c r="N204" i="11"/>
  <c r="D121" i="25" l="1"/>
  <c r="D72" i="25"/>
  <c r="FJ301" i="5"/>
  <c r="J550" i="5"/>
  <c r="N202" i="11"/>
  <c r="N203" i="11"/>
  <c r="N201" i="11"/>
  <c r="D122" i="25" l="1"/>
  <c r="D73" i="25"/>
  <c r="FJ311" i="5"/>
  <c r="J560" i="5"/>
  <c r="O201" i="11"/>
  <c r="O203" i="11"/>
  <c r="O202" i="11"/>
  <c r="D123" i="25" l="1"/>
  <c r="D74" i="25"/>
  <c r="FJ321" i="5"/>
  <c r="J570" i="5"/>
  <c r="O204" i="11"/>
  <c r="D124" i="25" l="1"/>
  <c r="D75" i="25"/>
  <c r="J580" i="5"/>
  <c r="FJ331" i="5"/>
  <c r="N214" i="11"/>
  <c r="D125" i="25" l="1"/>
  <c r="D76" i="25"/>
  <c r="FJ341" i="5"/>
  <c r="J590" i="5"/>
  <c r="N211" i="11"/>
  <c r="N213" i="11"/>
  <c r="N212" i="11"/>
  <c r="D126" i="25" l="1"/>
  <c r="D77" i="25"/>
  <c r="FJ351" i="5"/>
  <c r="J600" i="5"/>
  <c r="O213" i="11"/>
  <c r="O212" i="11"/>
  <c r="O211" i="11"/>
  <c r="D127" i="25" l="1"/>
  <c r="D78" i="25"/>
  <c r="FJ361" i="5"/>
  <c r="J610" i="5"/>
  <c r="O214" i="11"/>
  <c r="D79" i="25" l="1"/>
  <c r="D128" i="25"/>
  <c r="FJ371" i="5"/>
  <c r="J620" i="5"/>
  <c r="N224" i="11"/>
  <c r="D80" i="25" l="1"/>
  <c r="D129" i="25"/>
  <c r="J630" i="5"/>
  <c r="FJ381" i="5"/>
  <c r="N222" i="11"/>
  <c r="N223" i="11"/>
  <c r="N221" i="11"/>
  <c r="D130" i="25" l="1"/>
  <c r="D81" i="25"/>
  <c r="FJ391" i="5"/>
  <c r="J640" i="5"/>
  <c r="O223" i="11"/>
  <c r="O222" i="11"/>
  <c r="O221" i="11"/>
  <c r="D131" i="25" l="1"/>
  <c r="D82" i="25"/>
  <c r="J650" i="5"/>
  <c r="FJ401" i="5"/>
  <c r="O224" i="11"/>
  <c r="D132" i="25" l="1"/>
  <c r="D83" i="25"/>
  <c r="J660" i="5"/>
  <c r="FJ411" i="5"/>
  <c r="N234" i="11"/>
  <c r="D133" i="25" l="1"/>
  <c r="D84" i="25"/>
  <c r="FJ421" i="5"/>
  <c r="J670" i="5"/>
  <c r="N231" i="11"/>
  <c r="N233" i="11"/>
  <c r="N232" i="11"/>
  <c r="D134" i="25" l="1"/>
  <c r="D85" i="25"/>
  <c r="FJ431" i="5"/>
  <c r="J680" i="5"/>
  <c r="O233" i="11"/>
  <c r="O232" i="11"/>
  <c r="O231" i="11"/>
  <c r="D86" i="25" l="1"/>
  <c r="D135" i="25"/>
  <c r="FJ441" i="5"/>
  <c r="J690" i="5"/>
  <c r="O234" i="11"/>
  <c r="D136" i="25" l="1"/>
  <c r="D87" i="25"/>
  <c r="J700" i="5"/>
  <c r="FJ451" i="5"/>
  <c r="N244" i="11"/>
  <c r="D88" i="25" l="1"/>
  <c r="D137" i="25"/>
  <c r="J710" i="5"/>
  <c r="FJ461" i="5"/>
  <c r="N242" i="11"/>
  <c r="N243" i="11"/>
  <c r="N241" i="11"/>
  <c r="D138" i="25" l="1"/>
  <c r="D89" i="25"/>
  <c r="FJ471" i="5"/>
  <c r="J711" i="5"/>
  <c r="O241" i="11"/>
  <c r="D139" i="25" l="1"/>
  <c r="D90" i="25"/>
  <c r="K480" i="5"/>
  <c r="O243" i="11"/>
  <c r="O242" i="11"/>
  <c r="O244" i="11"/>
  <c r="D140" i="25" l="1"/>
  <c r="D91" i="25"/>
  <c r="FK241" i="5"/>
  <c r="K490" i="5"/>
  <c r="N254" i="11"/>
  <c r="D141" i="25" l="1"/>
  <c r="D92" i="25"/>
  <c r="FK251" i="5"/>
  <c r="K500" i="5"/>
  <c r="N251" i="11"/>
  <c r="D142" i="25" l="1"/>
  <c r="D93" i="25"/>
  <c r="K510" i="5"/>
  <c r="FK261" i="5"/>
  <c r="O251" i="11"/>
  <c r="D143" i="25" l="1"/>
  <c r="D94" i="25"/>
  <c r="K520" i="5"/>
  <c r="FK271" i="5"/>
  <c r="O254" i="11"/>
  <c r="I5" i="11"/>
  <c r="D144" i="25" l="1"/>
  <c r="D95" i="25"/>
  <c r="FK281" i="5"/>
  <c r="K530" i="5"/>
  <c r="I4" i="11"/>
  <c r="O5" i="11"/>
  <c r="D145" i="25" l="1"/>
  <c r="D96" i="25"/>
  <c r="FK291" i="5"/>
  <c r="K540" i="5"/>
  <c r="G6" i="11"/>
  <c r="O4" i="11"/>
  <c r="P4" i="11" s="1"/>
  <c r="C5" i="12"/>
  <c r="D146" i="25" l="1"/>
  <c r="D97" i="25"/>
  <c r="FK301" i="5"/>
  <c r="K550" i="5"/>
  <c r="I6" i="11"/>
  <c r="N6" i="11"/>
  <c r="D147" i="25" l="1"/>
  <c r="D98" i="25"/>
  <c r="K560" i="5"/>
  <c r="FK311" i="5"/>
  <c r="O6" i="11"/>
  <c r="G3" i="11"/>
  <c r="D148" i="25" l="1"/>
  <c r="D99" i="25"/>
  <c r="K570" i="5"/>
  <c r="FK321" i="5"/>
  <c r="C4" i="12"/>
  <c r="B7" i="9"/>
  <c r="N3" i="11"/>
  <c r="P3" i="11" s="1"/>
  <c r="Q2" i="11" s="1"/>
  <c r="C3" i="12"/>
  <c r="D149" i="25" l="1"/>
  <c r="D100" i="25"/>
  <c r="K580" i="5"/>
  <c r="FK331" i="5"/>
  <c r="C6" i="12"/>
  <c r="D3" i="12" s="1"/>
  <c r="D4" i="12" l="1"/>
  <c r="E5" i="12"/>
  <c r="D5" i="12"/>
  <c r="D150" i="25"/>
  <c r="D101" i="25"/>
  <c r="K590" i="5"/>
  <c r="FK341" i="5"/>
  <c r="E4" i="12"/>
  <c r="C10" i="12" l="1"/>
  <c r="D151" i="25"/>
  <c r="D102" i="25"/>
  <c r="C9" i="12"/>
  <c r="FK351" i="5"/>
  <c r="K600" i="5"/>
  <c r="D152" i="25" l="1"/>
  <c r="D103" i="25"/>
  <c r="FK361" i="5"/>
  <c r="K610" i="5"/>
  <c r="D153" i="25" l="1"/>
  <c r="D104" i="25"/>
  <c r="FK371" i="5"/>
  <c r="K620" i="5"/>
  <c r="D154" i="25" l="1"/>
  <c r="D105" i="25"/>
  <c r="K630" i="5"/>
  <c r="FK381" i="5"/>
  <c r="D155" i="25" l="1"/>
  <c r="D106" i="25"/>
  <c r="K640" i="5"/>
  <c r="FK391" i="5"/>
  <c r="D156" i="25" l="1"/>
  <c r="D107" i="25"/>
  <c r="K650" i="5"/>
  <c r="FK401" i="5"/>
  <c r="D157" i="25" l="1"/>
  <c r="D108" i="25"/>
  <c r="K660" i="5"/>
  <c r="FK411" i="5"/>
  <c r="D158" i="25" l="1"/>
  <c r="D109" i="25"/>
  <c r="FK421" i="5"/>
  <c r="K670" i="5"/>
  <c r="D159" i="25" l="1"/>
  <c r="D110" i="25"/>
  <c r="FK431" i="5"/>
  <c r="K680" i="5"/>
  <c r="D160" i="25" l="1"/>
  <c r="D111" i="25"/>
  <c r="FK441" i="5"/>
  <c r="K690" i="5"/>
  <c r="D161" i="25" l="1"/>
  <c r="D112" i="25"/>
  <c r="K700" i="5"/>
  <c r="FK451" i="5"/>
  <c r="D162" i="25" l="1"/>
  <c r="D113" i="25"/>
  <c r="K710" i="5"/>
  <c r="FK461" i="5"/>
  <c r="D163" i="25" l="1"/>
  <c r="D114" i="25"/>
  <c r="K711" i="5"/>
  <c r="FK471" i="5"/>
  <c r="D164" i="25" l="1"/>
  <c r="D115" i="25"/>
  <c r="L480" i="5"/>
  <c r="D165" i="25" l="1"/>
  <c r="D116" i="25"/>
  <c r="FL241" i="5"/>
  <c r="L490" i="5"/>
  <c r="D166" i="25" l="1"/>
  <c r="D117" i="25"/>
  <c r="FL251" i="5"/>
  <c r="L500" i="5"/>
  <c r="D167" i="25" l="1"/>
  <c r="E69" i="25"/>
  <c r="FL261" i="5"/>
  <c r="L510" i="5"/>
  <c r="E119" i="25" l="1"/>
  <c r="E70" i="25"/>
  <c r="FL271" i="5"/>
  <c r="L520" i="5"/>
  <c r="E120" i="25" l="1"/>
  <c r="E71" i="25"/>
  <c r="L530" i="5"/>
  <c r="FL281" i="5"/>
  <c r="E121" i="25" l="1"/>
  <c r="E72" i="25"/>
  <c r="L540" i="5"/>
  <c r="FL291" i="5"/>
  <c r="E122" i="25" l="1"/>
  <c r="E73" i="25"/>
  <c r="L550" i="5"/>
  <c r="FL301" i="5"/>
  <c r="E123" i="25" l="1"/>
  <c r="E74" i="25"/>
  <c r="L560" i="5"/>
  <c r="FL311" i="5"/>
  <c r="E124" i="25" l="1"/>
  <c r="E75" i="25"/>
  <c r="L570" i="5"/>
  <c r="FL321" i="5"/>
  <c r="E125" i="25" l="1"/>
  <c r="E76" i="25"/>
  <c r="FL331" i="5"/>
  <c r="L580" i="5"/>
  <c r="E126" i="25" l="1"/>
  <c r="E77" i="25"/>
  <c r="L590" i="5"/>
  <c r="FL341" i="5"/>
  <c r="E127" i="25" l="1"/>
  <c r="E78" i="25"/>
  <c r="L600" i="5"/>
  <c r="FL351" i="5"/>
  <c r="E128" i="25" l="1"/>
  <c r="E79" i="25"/>
  <c r="L610" i="5"/>
  <c r="FL361" i="5"/>
  <c r="E129" i="25" l="1"/>
  <c r="E80" i="25"/>
  <c r="FL371" i="5"/>
  <c r="L620" i="5"/>
  <c r="E130" i="25" l="1"/>
  <c r="E81" i="25"/>
  <c r="FL381" i="5"/>
  <c r="L630" i="5"/>
  <c r="E131" i="25" l="1"/>
  <c r="E82" i="25"/>
  <c r="L640" i="5"/>
  <c r="FL391" i="5"/>
  <c r="E132" i="25" l="1"/>
  <c r="E83" i="25"/>
  <c r="L650" i="5"/>
  <c r="FL401" i="5"/>
  <c r="E133" i="25" l="1"/>
  <c r="E84" i="25"/>
  <c r="L660" i="5"/>
  <c r="FL411" i="5"/>
  <c r="E134" i="25" l="1"/>
  <c r="E85" i="25"/>
  <c r="FL421" i="5"/>
  <c r="L670" i="5"/>
  <c r="E135" i="25" l="1"/>
  <c r="E86" i="25"/>
  <c r="FL431" i="5"/>
  <c r="L680" i="5"/>
  <c r="E136" i="25" l="1"/>
  <c r="E87" i="25"/>
  <c r="L690" i="5"/>
  <c r="FL441" i="5"/>
  <c r="E137" i="25" l="1"/>
  <c r="E88" i="25"/>
  <c r="L700" i="5"/>
  <c r="FL451" i="5"/>
  <c r="E138" i="25" l="1"/>
  <c r="E89" i="25"/>
  <c r="FL461" i="5"/>
  <c r="L710" i="5"/>
  <c r="E139" i="25" l="1"/>
  <c r="E90" i="25"/>
  <c r="L711" i="5"/>
  <c r="FL471" i="5"/>
  <c r="E140" i="25" l="1"/>
  <c r="E91" i="25"/>
  <c r="M480" i="5"/>
  <c r="E141" i="25" l="1"/>
  <c r="E92" i="25"/>
  <c r="FM241" i="5"/>
  <c r="M490" i="5"/>
  <c r="E142" i="25" l="1"/>
  <c r="E93" i="25"/>
  <c r="M500" i="5"/>
  <c r="FM251" i="5"/>
  <c r="E143" i="25" l="1"/>
  <c r="E94" i="25"/>
  <c r="M510" i="5"/>
  <c r="FM261" i="5"/>
  <c r="E144" i="25" l="1"/>
  <c r="E95" i="25"/>
  <c r="FM271" i="5"/>
  <c r="M520" i="5"/>
  <c r="E145" i="25" l="1"/>
  <c r="E96" i="25"/>
  <c r="FM281" i="5"/>
  <c r="M530" i="5"/>
  <c r="E146" i="25" l="1"/>
  <c r="E97" i="25"/>
  <c r="M540" i="5"/>
  <c r="FM291" i="5"/>
  <c r="E147" i="25" l="1"/>
  <c r="E98" i="25"/>
  <c r="FM301" i="5"/>
  <c r="M550" i="5"/>
  <c r="E148" i="25" l="1"/>
  <c r="E99" i="25"/>
  <c r="FM311" i="5"/>
  <c r="M560" i="5"/>
  <c r="E149" i="25" l="1"/>
  <c r="E100" i="25"/>
  <c r="FM321" i="5"/>
  <c r="M570" i="5"/>
  <c r="E150" i="25" l="1"/>
  <c r="E101" i="25"/>
  <c r="M580" i="5"/>
  <c r="FM331" i="5"/>
  <c r="E151" i="25" l="1"/>
  <c r="E102" i="25"/>
  <c r="M590" i="5"/>
  <c r="FM341" i="5"/>
  <c r="E152" i="25" l="1"/>
  <c r="E103" i="25"/>
  <c r="M600" i="5"/>
  <c r="FM351" i="5"/>
  <c r="E153" i="25" l="1"/>
  <c r="E104" i="25"/>
  <c r="FM361" i="5"/>
  <c r="M610" i="5"/>
  <c r="E154" i="25" l="1"/>
  <c r="E105" i="25"/>
  <c r="M620" i="5"/>
  <c r="FM371" i="5"/>
  <c r="E155" i="25" l="1"/>
  <c r="E106" i="25"/>
  <c r="FM381" i="5"/>
  <c r="M630" i="5"/>
  <c r="E156" i="25" l="1"/>
  <c r="E107" i="25"/>
  <c r="FM391" i="5"/>
  <c r="M640" i="5"/>
  <c r="E157" i="25" l="1"/>
  <c r="E108" i="25"/>
  <c r="FM401" i="5"/>
  <c r="M650" i="5"/>
  <c r="E158" i="25" l="1"/>
  <c r="E109" i="25"/>
  <c r="FM411" i="5"/>
  <c r="M660" i="5"/>
  <c r="E159" i="25" l="1"/>
  <c r="E110" i="25"/>
  <c r="FM421" i="5"/>
  <c r="M670" i="5"/>
  <c r="E160" i="25" l="1"/>
  <c r="E111" i="25"/>
  <c r="FM431" i="5"/>
  <c r="M680" i="5"/>
  <c r="E161" i="25" l="1"/>
  <c r="E112" i="25"/>
  <c r="M690" i="5"/>
  <c r="FM441" i="5"/>
  <c r="E162" i="25" l="1"/>
  <c r="E113" i="25"/>
  <c r="M700" i="5"/>
  <c r="FM451" i="5"/>
  <c r="E163" i="25" l="1"/>
  <c r="E114" i="25"/>
  <c r="M710" i="5"/>
  <c r="FM461" i="5"/>
  <c r="E164" i="25" l="1"/>
  <c r="E115" i="25"/>
  <c r="FM471" i="5"/>
  <c r="M711" i="5"/>
  <c r="E165" i="25" l="1"/>
  <c r="E116" i="25"/>
  <c r="N480" i="5"/>
  <c r="E166" i="25" l="1"/>
  <c r="E117" i="25"/>
  <c r="FN241" i="5"/>
  <c r="N490" i="5"/>
  <c r="E167" i="25" l="1"/>
  <c r="F69" i="25"/>
  <c r="N500" i="5"/>
  <c r="FN251" i="5"/>
  <c r="F119" i="25" l="1"/>
  <c r="C65" i="25"/>
  <c r="V2" i="25" s="1"/>
  <c r="N510" i="5"/>
  <c r="FN261" i="5"/>
  <c r="W2" i="25" l="1"/>
  <c r="V3" i="25"/>
  <c r="FN271" i="5"/>
  <c r="N520" i="5"/>
  <c r="U2" i="25" l="1"/>
  <c r="B2" i="26"/>
  <c r="C2" i="26" s="1"/>
  <c r="W3" i="25"/>
  <c r="V4" i="25"/>
  <c r="Y2" i="25"/>
  <c r="CH2" i="25"/>
  <c r="CH51" i="25" s="1"/>
  <c r="ET2" i="25"/>
  <c r="ET51" i="25" s="1"/>
  <c r="BT2" i="25"/>
  <c r="BT51" i="25" s="1"/>
  <c r="EF2" i="25"/>
  <c r="EF51" i="25" s="1"/>
  <c r="GR2" i="25"/>
  <c r="GR51" i="25" s="1"/>
  <c r="CU2" i="25"/>
  <c r="CU51" i="25" s="1"/>
  <c r="GT2" i="25"/>
  <c r="GT51" i="25" s="1"/>
  <c r="DU2" i="25"/>
  <c r="DU51" i="25" s="1"/>
  <c r="HK2" i="25"/>
  <c r="HK51" i="25" s="1"/>
  <c r="EU2" i="25"/>
  <c r="EU51" i="25" s="1"/>
  <c r="AW2" i="25"/>
  <c r="AW51" i="25" s="1"/>
  <c r="FM2" i="25"/>
  <c r="FM51" i="25" s="1"/>
  <c r="AP2" i="25"/>
  <c r="AP51" i="25" s="1"/>
  <c r="DB2" i="25"/>
  <c r="DB51" i="25" s="1"/>
  <c r="AB2" i="25"/>
  <c r="AB51" i="25" s="1"/>
  <c r="CN2" i="25"/>
  <c r="CN51" i="25" s="1"/>
  <c r="EZ2" i="25"/>
  <c r="EZ51" i="25" s="1"/>
  <c r="HL2" i="25"/>
  <c r="HL51" i="25" s="1"/>
  <c r="EI2" i="25"/>
  <c r="EI51" i="25" s="1"/>
  <c r="AG2" i="25"/>
  <c r="AG51" i="25" s="1"/>
  <c r="FE2" i="25"/>
  <c r="FE51" i="25" s="1"/>
  <c r="BK2" i="25"/>
  <c r="BK51" i="25" s="1"/>
  <c r="FV2" i="25"/>
  <c r="FV51" i="25" s="1"/>
  <c r="CK2" i="25"/>
  <c r="CK51" i="25" s="1"/>
  <c r="GM2" i="25"/>
  <c r="GM51" i="25" s="1"/>
  <c r="BJ2" i="25"/>
  <c r="BJ51" i="25" s="1"/>
  <c r="DV2" i="25"/>
  <c r="DV51" i="25" s="1"/>
  <c r="AV2" i="25"/>
  <c r="AV51" i="25" s="1"/>
  <c r="DH2" i="25"/>
  <c r="DH51" i="25" s="1"/>
  <c r="FT2" i="25"/>
  <c r="FT51" i="25" s="1"/>
  <c r="AY2" i="25"/>
  <c r="AY51" i="25" s="1"/>
  <c r="FN2" i="25"/>
  <c r="FN51" i="25" s="1"/>
  <c r="BY2" i="25"/>
  <c r="BY51" i="25" s="1"/>
  <c r="GE2" i="25"/>
  <c r="GE51" i="25" s="1"/>
  <c r="CY2" i="25"/>
  <c r="CY51" i="25" s="1"/>
  <c r="GW2" i="25"/>
  <c r="GW51" i="25" s="1"/>
  <c r="DY2" i="25"/>
  <c r="DY51" i="25" s="1"/>
  <c r="HN2" i="25"/>
  <c r="HN51" i="25" s="1"/>
  <c r="BN2" i="25"/>
  <c r="BN51" i="25" s="1"/>
  <c r="DZ2" i="25"/>
  <c r="DZ51" i="25" s="1"/>
  <c r="AZ2" i="25"/>
  <c r="AZ51" i="25" s="1"/>
  <c r="DL2" i="25"/>
  <c r="DL51" i="25" s="1"/>
  <c r="FX2" i="25"/>
  <c r="FX51" i="25" s="1"/>
  <c r="BG2" i="25"/>
  <c r="BG51" i="25" s="1"/>
  <c r="FS2" i="25"/>
  <c r="FS51" i="25" s="1"/>
  <c r="CG2" i="25"/>
  <c r="CG51" i="25" s="1"/>
  <c r="GK2" i="25"/>
  <c r="GK51" i="25" s="1"/>
  <c r="DG2" i="25"/>
  <c r="DG51" i="25" s="1"/>
  <c r="HB2" i="25"/>
  <c r="HB51" i="25" s="1"/>
  <c r="EG2" i="25"/>
  <c r="EG51" i="25" s="1"/>
  <c r="HS2" i="25"/>
  <c r="HS51" i="25" s="1"/>
  <c r="AK2" i="25"/>
  <c r="AK51" i="25" s="1"/>
  <c r="AH2" i="25"/>
  <c r="AH51" i="25" s="1"/>
  <c r="AI2" i="25"/>
  <c r="AI51" i="25" s="1"/>
  <c r="HD2" i="25"/>
  <c r="HD51" i="25" s="1"/>
  <c r="ES2" i="25"/>
  <c r="ES51" i="25" s="1"/>
  <c r="BU2" i="25"/>
  <c r="BU51" i="25" s="1"/>
  <c r="AL2" i="25"/>
  <c r="AL51" i="25" s="1"/>
  <c r="CX2" i="25"/>
  <c r="CX51" i="25" s="1"/>
  <c r="AM2" i="25"/>
  <c r="AM51" i="25" s="1"/>
  <c r="CJ2" i="25"/>
  <c r="CJ51" i="25" s="1"/>
  <c r="EV2" i="25"/>
  <c r="EV51" i="25" s="1"/>
  <c r="HH2" i="25"/>
  <c r="HH51" i="25" s="1"/>
  <c r="EA2" i="25"/>
  <c r="EA51" i="25" s="1"/>
  <c r="HO2" i="25"/>
  <c r="HO51" i="25" s="1"/>
  <c r="EY2" i="25"/>
  <c r="EY51" i="25" s="1"/>
  <c r="BC2" i="25"/>
  <c r="BC51" i="25" s="1"/>
  <c r="FQ2" i="25"/>
  <c r="FQ51" i="25" s="1"/>
  <c r="CC2" i="25"/>
  <c r="CC51" i="25" s="1"/>
  <c r="GH2" i="25"/>
  <c r="GH51" i="25" s="1"/>
  <c r="BF2" i="25"/>
  <c r="BF51" i="25" s="1"/>
  <c r="DR2" i="25"/>
  <c r="DR51" i="25" s="1"/>
  <c r="AR2" i="25"/>
  <c r="AR51" i="25" s="1"/>
  <c r="DD2" i="25"/>
  <c r="DD51" i="25" s="1"/>
  <c r="FP2" i="25"/>
  <c r="FP51" i="25" s="1"/>
  <c r="AQ2" i="25"/>
  <c r="AQ51" i="25" s="1"/>
  <c r="FI2" i="25"/>
  <c r="FI51" i="25" s="1"/>
  <c r="BQ2" i="25"/>
  <c r="BQ51" i="25" s="1"/>
  <c r="FZ2" i="25"/>
  <c r="FZ51" i="25" s="1"/>
  <c r="CQ2" i="25"/>
  <c r="CQ51" i="25" s="1"/>
  <c r="GQ2" i="25"/>
  <c r="GQ51" i="25" s="1"/>
  <c r="DQ2" i="25"/>
  <c r="DQ51" i="25" s="1"/>
  <c r="HI2" i="25"/>
  <c r="HI51" i="25" s="1"/>
  <c r="BZ2" i="25"/>
  <c r="BZ51" i="25" s="1"/>
  <c r="EL2" i="25"/>
  <c r="EL51" i="25" s="1"/>
  <c r="BL2" i="25"/>
  <c r="BL51" i="25" s="1"/>
  <c r="DX2" i="25"/>
  <c r="DX51" i="25" s="1"/>
  <c r="GJ2" i="25"/>
  <c r="GJ51" i="25" s="1"/>
  <c r="CE2" i="25"/>
  <c r="CE51" i="25" s="1"/>
  <c r="GI2" i="25"/>
  <c r="GI51" i="25" s="1"/>
  <c r="DE2" i="25"/>
  <c r="DE51" i="25" s="1"/>
  <c r="HA2" i="25"/>
  <c r="HA51" i="25" s="1"/>
  <c r="EE2" i="25"/>
  <c r="EE51" i="25" s="1"/>
  <c r="HR2" i="25"/>
  <c r="HR51" i="25" s="1"/>
  <c r="FB2" i="25"/>
  <c r="FB51" i="25" s="1"/>
  <c r="X2" i="25"/>
  <c r="CD2" i="25"/>
  <c r="CD51" i="25" s="1"/>
  <c r="EP2" i="25"/>
  <c r="EP51" i="25" s="1"/>
  <c r="BP2" i="25"/>
  <c r="BP51" i="25" s="1"/>
  <c r="EB2" i="25"/>
  <c r="EB51" i="25" s="1"/>
  <c r="GN2" i="25"/>
  <c r="GN51" i="25" s="1"/>
  <c r="CM2" i="25"/>
  <c r="CM51" i="25" s="1"/>
  <c r="GO2" i="25"/>
  <c r="GO51" i="25" s="1"/>
  <c r="DM2" i="25"/>
  <c r="DM51" i="25" s="1"/>
  <c r="HF2" i="25"/>
  <c r="HF51" i="25" s="1"/>
  <c r="EM2" i="25"/>
  <c r="EM51" i="25" s="1"/>
  <c r="AO2" i="25"/>
  <c r="AO51" i="25" s="1"/>
  <c r="FG2" i="25"/>
  <c r="FG51" i="25" s="1"/>
  <c r="DS2" i="25"/>
  <c r="DS51" i="25" s="1"/>
  <c r="FK2" i="25"/>
  <c r="FK51" i="25" s="1"/>
  <c r="BB2" i="25"/>
  <c r="BB51" i="25" s="1"/>
  <c r="DN2" i="25"/>
  <c r="DN51" i="25" s="1"/>
  <c r="AN2" i="25"/>
  <c r="AN51" i="25" s="1"/>
  <c r="CZ2" i="25"/>
  <c r="CZ51" i="25" s="1"/>
  <c r="FL2" i="25"/>
  <c r="FL51" i="25" s="1"/>
  <c r="AC2" i="25"/>
  <c r="AC51" i="25" s="1"/>
  <c r="FC2" i="25"/>
  <c r="FC51" i="25" s="1"/>
  <c r="BI2" i="25"/>
  <c r="BI51" i="25" s="1"/>
  <c r="FU2" i="25"/>
  <c r="FU51" i="25" s="1"/>
  <c r="CI2" i="25"/>
  <c r="CI51" i="25" s="1"/>
  <c r="GL2" i="25"/>
  <c r="GL51" i="25" s="1"/>
  <c r="DI2" i="25"/>
  <c r="DI51" i="25" s="1"/>
  <c r="HC2" i="25"/>
  <c r="HC51" i="25" s="1"/>
  <c r="BV2" i="25"/>
  <c r="BV51" i="25" s="1"/>
  <c r="EH2" i="25"/>
  <c r="EH51" i="25" s="1"/>
  <c r="BH2" i="25"/>
  <c r="BH51" i="25" s="1"/>
  <c r="DT2" i="25"/>
  <c r="DT51" i="25" s="1"/>
  <c r="GF2" i="25"/>
  <c r="GF51" i="25" s="1"/>
  <c r="BW2" i="25"/>
  <c r="BW51" i="25" s="1"/>
  <c r="GD2" i="25"/>
  <c r="GD51" i="25" s="1"/>
  <c r="CW2" i="25"/>
  <c r="CW51" i="25" s="1"/>
  <c r="GU2" i="25"/>
  <c r="GU51" i="25" s="1"/>
  <c r="DW2" i="25"/>
  <c r="DW51" i="25" s="1"/>
  <c r="HM2" i="25"/>
  <c r="HM51" i="25" s="1"/>
  <c r="EW2" i="25"/>
  <c r="EW51" i="25" s="1"/>
  <c r="AD2" i="25"/>
  <c r="AD51" i="25" s="1"/>
  <c r="CP2" i="25"/>
  <c r="CP51" i="25" s="1"/>
  <c r="AE2" i="25"/>
  <c r="AE51" i="25" s="1"/>
  <c r="CB2" i="25"/>
  <c r="CB51" i="25" s="1"/>
  <c r="EN2" i="25"/>
  <c r="EN51" i="25" s="1"/>
  <c r="GZ2" i="25"/>
  <c r="GZ51" i="25" s="1"/>
  <c r="DK2" i="25"/>
  <c r="DK51" i="25" s="1"/>
  <c r="HE2" i="25"/>
  <c r="HE51" i="25" s="1"/>
  <c r="EK2" i="25"/>
  <c r="EK51" i="25" s="1"/>
  <c r="FF2" i="25"/>
  <c r="FF51" i="25" s="1"/>
  <c r="BM2" i="25"/>
  <c r="BM51" i="25" s="1"/>
  <c r="CT2" i="25"/>
  <c r="CT51" i="25" s="1"/>
  <c r="ER2" i="25"/>
  <c r="ER51" i="25" s="1"/>
  <c r="AU2" i="25"/>
  <c r="AU51" i="25" s="1"/>
  <c r="BR2" i="25"/>
  <c r="BR51" i="25" s="1"/>
  <c r="ED2" i="25"/>
  <c r="ED51" i="25" s="1"/>
  <c r="BD2" i="25"/>
  <c r="BD51" i="25" s="1"/>
  <c r="DP2" i="25"/>
  <c r="DP51" i="25" s="1"/>
  <c r="GB2" i="25"/>
  <c r="GB51" i="25" s="1"/>
  <c r="BO2" i="25"/>
  <c r="BO51" i="25" s="1"/>
  <c r="FY2" i="25"/>
  <c r="FY51" i="25" s="1"/>
  <c r="CO2" i="25"/>
  <c r="CO51" i="25" s="1"/>
  <c r="GP2" i="25"/>
  <c r="GP51" i="25" s="1"/>
  <c r="DO2" i="25"/>
  <c r="DO51" i="25" s="1"/>
  <c r="HG2" i="25"/>
  <c r="HG51" i="25" s="1"/>
  <c r="EO2" i="25"/>
  <c r="EO51" i="25" s="1"/>
  <c r="Z2" i="25"/>
  <c r="Z51" i="25" s="1"/>
  <c r="CL2" i="25"/>
  <c r="CL51" i="25" s="1"/>
  <c r="AA2" i="25"/>
  <c r="AA51" i="25" s="1"/>
  <c r="BX2" i="25"/>
  <c r="BX51" i="25" s="1"/>
  <c r="EJ2" i="25"/>
  <c r="EJ51" i="25" s="1"/>
  <c r="GV2" i="25"/>
  <c r="GV51" i="25" s="1"/>
  <c r="DC2" i="25"/>
  <c r="DC51" i="25" s="1"/>
  <c r="GY2" i="25"/>
  <c r="GY51" i="25" s="1"/>
  <c r="EC2" i="25"/>
  <c r="EC51" i="25" s="1"/>
  <c r="HQ2" i="25"/>
  <c r="HQ51" i="25" s="1"/>
  <c r="FA2" i="25"/>
  <c r="FA51" i="25" s="1"/>
  <c r="BE2" i="25"/>
  <c r="BE51" i="25" s="1"/>
  <c r="FR2" i="25"/>
  <c r="FR51" i="25" s="1"/>
  <c r="AT2" i="25"/>
  <c r="AT51" i="25" s="1"/>
  <c r="DF2" i="25"/>
  <c r="DF51" i="25" s="1"/>
  <c r="AF2" i="25"/>
  <c r="AF51" i="25" s="1"/>
  <c r="CR2" i="25"/>
  <c r="CR51" i="25" s="1"/>
  <c r="FD2" i="25"/>
  <c r="FD51" i="25" s="1"/>
  <c r="HP2" i="25"/>
  <c r="HP51" i="25" s="1"/>
  <c r="EQ2" i="25"/>
  <c r="EQ51" i="25" s="1"/>
  <c r="AS2" i="25"/>
  <c r="AS51" i="25" s="1"/>
  <c r="FJ2" i="25"/>
  <c r="FJ51" i="25" s="1"/>
  <c r="BS2" i="25"/>
  <c r="BS51" i="25" s="1"/>
  <c r="GA2" i="25"/>
  <c r="GA51" i="25" s="1"/>
  <c r="CS2" i="25"/>
  <c r="CS51" i="25" s="1"/>
  <c r="GS2" i="25"/>
  <c r="GS51" i="25" s="1"/>
  <c r="AX2" i="25"/>
  <c r="AX51" i="25" s="1"/>
  <c r="DJ2" i="25"/>
  <c r="DJ51" i="25" s="1"/>
  <c r="AJ2" i="25"/>
  <c r="AJ51" i="25" s="1"/>
  <c r="CV2" i="25"/>
  <c r="CV51" i="25" s="1"/>
  <c r="FH2" i="25"/>
  <c r="FH51" i="25" s="1"/>
  <c r="HT2" i="25"/>
  <c r="HT51" i="25" s="1"/>
  <c r="EX2" i="25"/>
  <c r="EX51" i="25" s="1"/>
  <c r="BA2" i="25"/>
  <c r="BA51" i="25" s="1"/>
  <c r="FO2" i="25"/>
  <c r="FO51" i="25" s="1"/>
  <c r="CA2" i="25"/>
  <c r="CA51" i="25" s="1"/>
  <c r="GG2" i="25"/>
  <c r="GG51" i="25" s="1"/>
  <c r="DA2" i="25"/>
  <c r="DA51" i="25" s="1"/>
  <c r="GX2" i="25"/>
  <c r="GX51" i="25" s="1"/>
  <c r="FW2" i="25"/>
  <c r="FW51" i="25" s="1"/>
  <c r="CF2" i="25"/>
  <c r="CF51" i="25" s="1"/>
  <c r="HJ2" i="25"/>
  <c r="HJ51" i="25" s="1"/>
  <c r="GC2" i="25"/>
  <c r="GC51" i="25" s="1"/>
  <c r="FN281" i="5"/>
  <c r="N530" i="5"/>
  <c r="U3" i="25" l="1"/>
  <c r="D2" i="26"/>
  <c r="X100" i="25"/>
  <c r="X149" i="25" s="1"/>
  <c r="X51" i="25"/>
  <c r="Y51" i="25"/>
  <c r="V5" i="25"/>
  <c r="W4" i="25"/>
  <c r="U4" i="25" s="1"/>
  <c r="AB3" i="25"/>
  <c r="AB52" i="25" s="1"/>
  <c r="CN3" i="25"/>
  <c r="CN52" i="25" s="1"/>
  <c r="EZ3" i="25"/>
  <c r="EZ52" i="25" s="1"/>
  <c r="CU3" i="25"/>
  <c r="CU52" i="25" s="1"/>
  <c r="FW3" i="25"/>
  <c r="FW52" i="25" s="1"/>
  <c r="CW3" i="25"/>
  <c r="CW52" i="25" s="1"/>
  <c r="CC3" i="25"/>
  <c r="CC52" i="25" s="1"/>
  <c r="AS3" i="25"/>
  <c r="AS52" i="25" s="1"/>
  <c r="DZ3" i="25"/>
  <c r="DZ52" i="25" s="1"/>
  <c r="BL3" i="25"/>
  <c r="BL52" i="25" s="1"/>
  <c r="DX3" i="25"/>
  <c r="DX52" i="25" s="1"/>
  <c r="BJ3" i="25"/>
  <c r="BJ52" i="25" s="1"/>
  <c r="EQ3" i="25"/>
  <c r="EQ52" i="25" s="1"/>
  <c r="BK3" i="25"/>
  <c r="BK52" i="25" s="1"/>
  <c r="AQ3" i="25"/>
  <c r="AQ52" i="25" s="1"/>
  <c r="DY3" i="25"/>
  <c r="DY52" i="25" s="1"/>
  <c r="CO3" i="25"/>
  <c r="CO52" i="25" s="1"/>
  <c r="BP3" i="25"/>
  <c r="BP52" i="25" s="1"/>
  <c r="EB3" i="25"/>
  <c r="EB52" i="25" s="1"/>
  <c r="BO3" i="25"/>
  <c r="BO52" i="25" s="1"/>
  <c r="EW3" i="25"/>
  <c r="EW52" i="25" s="1"/>
  <c r="BQ3" i="25"/>
  <c r="BQ52" i="25" s="1"/>
  <c r="AW3" i="25"/>
  <c r="AW52" i="25" s="1"/>
  <c r="ED3" i="25"/>
  <c r="ED52" i="25" s="1"/>
  <c r="AN3" i="25"/>
  <c r="AN52" i="25" s="1"/>
  <c r="CZ3" i="25"/>
  <c r="CZ52" i="25" s="1"/>
  <c r="AD3" i="25"/>
  <c r="AD52" i="25" s="1"/>
  <c r="DK3" i="25"/>
  <c r="DK52" i="25" s="1"/>
  <c r="AE3" i="25"/>
  <c r="AE52" i="25" s="1"/>
  <c r="DM3" i="25"/>
  <c r="DM52" i="25" s="1"/>
  <c r="CS3" i="25"/>
  <c r="CS52" i="25" s="1"/>
  <c r="BI3" i="25"/>
  <c r="BI52" i="25" s="1"/>
  <c r="EK3" i="25"/>
  <c r="EK52" i="25" s="1"/>
  <c r="HF3" i="25"/>
  <c r="HF52" i="25" s="1"/>
  <c r="HO3" i="25"/>
  <c r="HO52" i="25" s="1"/>
  <c r="EY3" i="25"/>
  <c r="EY52" i="25" s="1"/>
  <c r="GB3" i="25"/>
  <c r="GB52" i="25" s="1"/>
  <c r="HH3" i="25"/>
  <c r="HH52" i="25" s="1"/>
  <c r="GD3" i="25"/>
  <c r="GD52" i="25" s="1"/>
  <c r="GC3" i="25"/>
  <c r="GC52" i="25" s="1"/>
  <c r="GO3" i="25"/>
  <c r="GO52" i="25" s="1"/>
  <c r="HG3" i="25"/>
  <c r="HG52" i="25" s="1"/>
  <c r="DU3" i="25"/>
  <c r="DU52" i="25" s="1"/>
  <c r="GX3" i="25"/>
  <c r="GX52" i="25" s="1"/>
  <c r="HD3" i="25"/>
  <c r="HD52" i="25" s="1"/>
  <c r="HP3" i="25"/>
  <c r="HP52" i="25" s="1"/>
  <c r="FL3" i="25"/>
  <c r="FL52" i="25" s="1"/>
  <c r="FV3" i="25"/>
  <c r="FV52" i="25" s="1"/>
  <c r="FM3" i="25"/>
  <c r="FM52" i="25" s="1"/>
  <c r="GE3" i="25"/>
  <c r="GE52" i="25" s="1"/>
  <c r="GV3" i="25"/>
  <c r="GV52" i="25" s="1"/>
  <c r="HM3" i="25"/>
  <c r="HM52" i="25" s="1"/>
  <c r="AR3" i="25"/>
  <c r="AR52" i="25" s="1"/>
  <c r="DD3" i="25"/>
  <c r="DD52" i="25" s="1"/>
  <c r="AI3" i="25"/>
  <c r="AI52" i="25" s="1"/>
  <c r="DQ3" i="25"/>
  <c r="DQ52" i="25" s="1"/>
  <c r="AK3" i="25"/>
  <c r="AK52" i="25" s="1"/>
  <c r="DR3" i="25"/>
  <c r="DR52" i="25" s="1"/>
  <c r="CX3" i="25"/>
  <c r="CX52" i="25" s="1"/>
  <c r="BN3" i="25"/>
  <c r="BN52" i="25" s="1"/>
  <c r="EU3" i="25"/>
  <c r="EU52" i="25" s="1"/>
  <c r="CB3" i="25"/>
  <c r="CB52" i="25" s="1"/>
  <c r="EN3" i="25"/>
  <c r="EN52" i="25" s="1"/>
  <c r="CE3" i="25"/>
  <c r="CE52" i="25" s="1"/>
  <c r="FK3" i="25"/>
  <c r="FK52" i="25" s="1"/>
  <c r="CG3" i="25"/>
  <c r="CG52" i="25" s="1"/>
  <c r="BM3" i="25"/>
  <c r="BM52" i="25" s="1"/>
  <c r="AC3" i="25"/>
  <c r="AC52" i="25" s="1"/>
  <c r="DJ3" i="25"/>
  <c r="DJ52" i="25" s="1"/>
  <c r="CF3" i="25"/>
  <c r="CF52" i="25" s="1"/>
  <c r="ER3" i="25"/>
  <c r="ER52" i="25" s="1"/>
  <c r="CK3" i="25"/>
  <c r="CK52" i="25" s="1"/>
  <c r="FO3" i="25"/>
  <c r="FO52" i="25" s="1"/>
  <c r="CL3" i="25"/>
  <c r="CL52" i="25" s="1"/>
  <c r="BR3" i="25"/>
  <c r="BR52" i="25" s="1"/>
  <c r="AH3" i="25"/>
  <c r="AH52" i="25" s="1"/>
  <c r="BD3" i="25"/>
  <c r="BD52" i="25" s="1"/>
  <c r="DP3" i="25"/>
  <c r="DP52" i="25" s="1"/>
  <c r="AY3" i="25"/>
  <c r="AY52" i="25" s="1"/>
  <c r="EG3" i="25"/>
  <c r="EG52" i="25" s="1"/>
  <c r="BA3" i="25"/>
  <c r="BA52" i="25" s="1"/>
  <c r="AG3" i="25"/>
  <c r="AG52" i="25" s="1"/>
  <c r="DN3" i="25"/>
  <c r="DN52" i="25" s="1"/>
  <c r="CD3" i="25"/>
  <c r="CD52" i="25" s="1"/>
  <c r="FJ3" i="25"/>
  <c r="FJ52" i="25" s="1"/>
  <c r="EC3" i="25"/>
  <c r="EC52" i="25" s="1"/>
  <c r="FH3" i="25"/>
  <c r="FH52" i="25" s="1"/>
  <c r="GF3" i="25"/>
  <c r="GF52" i="25" s="1"/>
  <c r="GW3" i="25"/>
  <c r="GW52" i="25" s="1"/>
  <c r="DO3" i="25"/>
  <c r="DO52" i="25" s="1"/>
  <c r="GT3" i="25"/>
  <c r="GT52" i="25" s="1"/>
  <c r="GY3" i="25"/>
  <c r="GY52" i="25" s="1"/>
  <c r="HK3" i="25"/>
  <c r="HK52" i="25" s="1"/>
  <c r="FC3" i="25"/>
  <c r="FC52" i="25" s="1"/>
  <c r="FA3" i="25"/>
  <c r="FA52" i="25" s="1"/>
  <c r="HN3" i="25"/>
  <c r="HN52" i="25" s="1"/>
  <c r="EH3" i="25"/>
  <c r="EH52" i="25" s="1"/>
  <c r="FQ3" i="25"/>
  <c r="FQ52" i="25" s="1"/>
  <c r="GM3" i="25"/>
  <c r="GM52" i="25" s="1"/>
  <c r="GL3" i="25"/>
  <c r="GL52" i="25" s="1"/>
  <c r="GN3" i="25"/>
  <c r="GN52" i="25" s="1"/>
  <c r="GZ3" i="25"/>
  <c r="GZ52" i="25" s="1"/>
  <c r="HQ3" i="25"/>
  <c r="HQ52" i="25" s="1"/>
  <c r="BH3" i="25"/>
  <c r="BH52" i="25" s="1"/>
  <c r="DT3" i="25"/>
  <c r="DT52" i="25" s="1"/>
  <c r="BE3" i="25"/>
  <c r="BE52" i="25" s="1"/>
  <c r="EL3" i="25"/>
  <c r="EL52" i="25" s="1"/>
  <c r="BF3" i="25"/>
  <c r="BF52" i="25" s="1"/>
  <c r="AL3" i="25"/>
  <c r="AL52" i="25" s="1"/>
  <c r="DS3" i="25"/>
  <c r="DS52" i="25" s="1"/>
  <c r="CI3" i="25"/>
  <c r="CI52" i="25" s="1"/>
  <c r="AF3" i="25"/>
  <c r="AF52" i="25" s="1"/>
  <c r="CR3" i="25"/>
  <c r="CR52" i="25" s="1"/>
  <c r="FD3" i="25"/>
  <c r="FD52" i="25" s="1"/>
  <c r="DA3" i="25"/>
  <c r="DA52" i="25" s="1"/>
  <c r="GA3" i="25"/>
  <c r="GA52" i="25" s="1"/>
  <c r="DB3" i="25"/>
  <c r="DB52" i="25" s="1"/>
  <c r="CH3" i="25"/>
  <c r="CH52" i="25" s="1"/>
  <c r="AX3" i="25"/>
  <c r="AX52" i="25" s="1"/>
  <c r="AJ3" i="25"/>
  <c r="AJ52" i="25" s="1"/>
  <c r="CV3" i="25"/>
  <c r="CV52" i="25" s="1"/>
  <c r="Y3" i="25"/>
  <c r="Y52" i="25" s="1"/>
  <c r="DF3" i="25"/>
  <c r="DF52" i="25" s="1"/>
  <c r="Z3" i="25"/>
  <c r="Z52" i="25" s="1"/>
  <c r="DG3" i="25"/>
  <c r="DG52" i="25" s="1"/>
  <c r="CM3" i="25"/>
  <c r="CM52" i="25" s="1"/>
  <c r="BC3" i="25"/>
  <c r="BC52" i="25" s="1"/>
  <c r="BT3" i="25"/>
  <c r="BT52" i="25" s="1"/>
  <c r="EF3" i="25"/>
  <c r="EF52" i="25" s="1"/>
  <c r="BU3" i="25"/>
  <c r="BU52" i="25" s="1"/>
  <c r="FB3" i="25"/>
  <c r="FB52" i="25" s="1"/>
  <c r="BV3" i="25"/>
  <c r="BV52" i="25" s="1"/>
  <c r="BB3" i="25"/>
  <c r="BB52" i="25" s="1"/>
  <c r="EI3" i="25"/>
  <c r="EI52" i="25" s="1"/>
  <c r="CY3" i="25"/>
  <c r="CY52" i="25" s="1"/>
  <c r="FZ3" i="25"/>
  <c r="FZ52" i="25" s="1"/>
  <c r="FU3" i="25"/>
  <c r="FU52" i="25" s="1"/>
  <c r="GJ3" i="25"/>
  <c r="GJ52" i="25" s="1"/>
  <c r="HA3" i="25"/>
  <c r="HA52" i="25" s="1"/>
  <c r="HS3" i="25"/>
  <c r="HS52" i="25" s="1"/>
  <c r="EP3" i="25"/>
  <c r="EP52" i="25" s="1"/>
  <c r="HJ3" i="25"/>
  <c r="HJ52" i="25" s="1"/>
  <c r="HT3" i="25"/>
  <c r="HT52" i="25" s="1"/>
  <c r="FI3" i="25"/>
  <c r="FI52" i="25" s="1"/>
  <c r="GG3" i="25"/>
  <c r="GG52" i="25" s="1"/>
  <c r="FR3" i="25"/>
  <c r="FR52" i="25" s="1"/>
  <c r="FE3" i="25"/>
  <c r="FE52" i="25" s="1"/>
  <c r="FX3" i="25"/>
  <c r="FX52" i="25" s="1"/>
  <c r="GQ3" i="25"/>
  <c r="GQ52" i="25" s="1"/>
  <c r="EE3" i="25"/>
  <c r="EE52" i="25" s="1"/>
  <c r="HB3" i="25"/>
  <c r="HB52" i="25" s="1"/>
  <c r="HI3" i="25"/>
  <c r="HI52" i="25" s="1"/>
  <c r="EM3" i="25"/>
  <c r="EM52" i="25" s="1"/>
  <c r="FT3" i="25"/>
  <c r="FT52" i="25" s="1"/>
  <c r="BX3" i="25"/>
  <c r="BX52" i="25" s="1"/>
  <c r="EJ3" i="25"/>
  <c r="EJ52" i="25" s="1"/>
  <c r="BZ3" i="25"/>
  <c r="BZ52" i="25" s="1"/>
  <c r="FG3" i="25"/>
  <c r="FG52" i="25" s="1"/>
  <c r="CA3" i="25"/>
  <c r="CA52" i="25" s="1"/>
  <c r="BG3" i="25"/>
  <c r="BG52" i="25" s="1"/>
  <c r="EO3" i="25"/>
  <c r="EO52" i="25" s="1"/>
  <c r="DE3" i="25"/>
  <c r="DE52" i="25" s="1"/>
  <c r="AV3" i="25"/>
  <c r="AV52" i="25" s="1"/>
  <c r="DH3" i="25"/>
  <c r="DH52" i="25" s="1"/>
  <c r="AO3" i="25"/>
  <c r="AO52" i="25" s="1"/>
  <c r="DV3" i="25"/>
  <c r="DV52" i="25" s="1"/>
  <c r="AP3" i="25"/>
  <c r="AP52" i="25" s="1"/>
  <c r="DW3" i="25"/>
  <c r="DW52" i="25" s="1"/>
  <c r="DC3" i="25"/>
  <c r="DC52" i="25" s="1"/>
  <c r="BS3" i="25"/>
  <c r="BS52" i="25" s="1"/>
  <c r="AZ3" i="25"/>
  <c r="AZ52" i="25" s="1"/>
  <c r="DL3" i="25"/>
  <c r="DL52" i="25" s="1"/>
  <c r="AT3" i="25"/>
  <c r="AT52" i="25" s="1"/>
  <c r="EA3" i="25"/>
  <c r="EA52" i="25" s="1"/>
  <c r="AU3" i="25"/>
  <c r="AU52" i="25" s="1"/>
  <c r="AA3" i="25"/>
  <c r="AA52" i="25" s="1"/>
  <c r="DI3" i="25"/>
  <c r="DI52" i="25" s="1"/>
  <c r="BY3" i="25"/>
  <c r="BY52" i="25" s="1"/>
  <c r="CJ3" i="25"/>
  <c r="CJ52" i="25" s="1"/>
  <c r="EV3" i="25"/>
  <c r="EV52" i="25" s="1"/>
  <c r="CP3" i="25"/>
  <c r="CP52" i="25" s="1"/>
  <c r="FS3" i="25"/>
  <c r="FS52" i="25" s="1"/>
  <c r="CQ3" i="25"/>
  <c r="CQ52" i="25" s="1"/>
  <c r="BW3" i="25"/>
  <c r="BW52" i="25" s="1"/>
  <c r="AM3" i="25"/>
  <c r="AM52" i="25" s="1"/>
  <c r="CT3" i="25"/>
  <c r="CT52" i="25" s="1"/>
  <c r="GP3" i="25"/>
  <c r="GP52" i="25" s="1"/>
  <c r="GS3" i="25"/>
  <c r="GS52" i="25" s="1"/>
  <c r="HE3" i="25"/>
  <c r="HE52" i="25" s="1"/>
  <c r="ES3" i="25"/>
  <c r="ES52" i="25" s="1"/>
  <c r="X3" i="25"/>
  <c r="FN3" i="25"/>
  <c r="FN52" i="25" s="1"/>
  <c r="ET3" i="25"/>
  <c r="ET52" i="25" s="1"/>
  <c r="FP3" i="25"/>
  <c r="FP52" i="25" s="1"/>
  <c r="GK3" i="25"/>
  <c r="GK52" i="25" s="1"/>
  <c r="HC3" i="25"/>
  <c r="HC52" i="25" s="1"/>
  <c r="GH3" i="25"/>
  <c r="GH52" i="25" s="1"/>
  <c r="GI3" i="25"/>
  <c r="GI52" i="25" s="1"/>
  <c r="GU3" i="25"/>
  <c r="GU52" i="25" s="1"/>
  <c r="HL3" i="25"/>
  <c r="HL52" i="25" s="1"/>
  <c r="FF3" i="25"/>
  <c r="FF52" i="25" s="1"/>
  <c r="HR3" i="25"/>
  <c r="HR52" i="25" s="1"/>
  <c r="EX3" i="25"/>
  <c r="EX52" i="25" s="1"/>
  <c r="FY3" i="25"/>
  <c r="FY52" i="25" s="1"/>
  <c r="GR3" i="25"/>
  <c r="GR52" i="25" s="1"/>
  <c r="N540" i="5"/>
  <c r="FN291" i="5"/>
  <c r="B3" i="26" l="1"/>
  <c r="C3" i="26" s="1"/>
  <c r="X101" i="25"/>
  <c r="X150" i="25" s="1"/>
  <c r="X52" i="25"/>
  <c r="BF4" i="25"/>
  <c r="BF53" i="25" s="1"/>
  <c r="DR4" i="25"/>
  <c r="DR53" i="25" s="1"/>
  <c r="GD4" i="25"/>
  <c r="GD53" i="25" s="1"/>
  <c r="BD4" i="25"/>
  <c r="BD53" i="25" s="1"/>
  <c r="EK4" i="25"/>
  <c r="EK53" i="25" s="1"/>
  <c r="HS4" i="25"/>
  <c r="HS53" i="25" s="1"/>
  <c r="DA4" i="25"/>
  <c r="DA53" i="25" s="1"/>
  <c r="GI4" i="25"/>
  <c r="GI53" i="25" s="1"/>
  <c r="BQ4" i="25"/>
  <c r="BQ53" i="25" s="1"/>
  <c r="BZ4" i="25"/>
  <c r="BZ53" i="25" s="1"/>
  <c r="EL4" i="25"/>
  <c r="EL53" i="25" s="1"/>
  <c r="GX4" i="25"/>
  <c r="GX53" i="25" s="1"/>
  <c r="CE4" i="25"/>
  <c r="CE53" i="25" s="1"/>
  <c r="FL4" i="25"/>
  <c r="FL53" i="25" s="1"/>
  <c r="AU4" i="25"/>
  <c r="AU53" i="25" s="1"/>
  <c r="EB4" i="25"/>
  <c r="EB53" i="25" s="1"/>
  <c r="HI4" i="25"/>
  <c r="HI53" i="25" s="1"/>
  <c r="AX4" i="25"/>
  <c r="AX53" i="25" s="1"/>
  <c r="DJ4" i="25"/>
  <c r="DJ53" i="25" s="1"/>
  <c r="FV4" i="25"/>
  <c r="FV53" i="25" s="1"/>
  <c r="AS4" i="25"/>
  <c r="AS53" i="25" s="1"/>
  <c r="EA4" i="25"/>
  <c r="EA53" i="25" s="1"/>
  <c r="HH4" i="25"/>
  <c r="HH53" i="25" s="1"/>
  <c r="CQ4" i="25"/>
  <c r="CQ53" i="25" s="1"/>
  <c r="BR4" i="25"/>
  <c r="BR53" i="25" s="1"/>
  <c r="ED4" i="25"/>
  <c r="ED53" i="25" s="1"/>
  <c r="GP4" i="25"/>
  <c r="GP53" i="25" s="1"/>
  <c r="BT4" i="25"/>
  <c r="BT53" i="25" s="1"/>
  <c r="FA4" i="25"/>
  <c r="FA53" i="25" s="1"/>
  <c r="AJ4" i="25"/>
  <c r="AJ53" i="25" s="1"/>
  <c r="DQ4" i="25"/>
  <c r="DQ53" i="25" s="1"/>
  <c r="GY4" i="25"/>
  <c r="GY53" i="25" s="1"/>
  <c r="HO4" i="25"/>
  <c r="HO53" i="25" s="1"/>
  <c r="EI4" i="25"/>
  <c r="EI53" i="25" s="1"/>
  <c r="HP4" i="25"/>
  <c r="HP53" i="25" s="1"/>
  <c r="DD4" i="25"/>
  <c r="DD53" i="25" s="1"/>
  <c r="GK4" i="25"/>
  <c r="GK53" i="25" s="1"/>
  <c r="FC4" i="25"/>
  <c r="FC53" i="25" s="1"/>
  <c r="DS4" i="25"/>
  <c r="DS53" i="25" s="1"/>
  <c r="GZ4" i="25"/>
  <c r="GZ53" i="25" s="1"/>
  <c r="CN4" i="25"/>
  <c r="CN53" i="25" s="1"/>
  <c r="FU4" i="25"/>
  <c r="FU53" i="25" s="1"/>
  <c r="FX4" i="25"/>
  <c r="FX53" i="25" s="1"/>
  <c r="DX4" i="25"/>
  <c r="DX53" i="25" s="1"/>
  <c r="HE4" i="25"/>
  <c r="HE53" i="25" s="1"/>
  <c r="CS4" i="25"/>
  <c r="CS53" i="25" s="1"/>
  <c r="HQ4" i="25"/>
  <c r="HQ53" i="25" s="1"/>
  <c r="DH4" i="25"/>
  <c r="DH53" i="25" s="1"/>
  <c r="GO4" i="25"/>
  <c r="GO53" i="25" s="1"/>
  <c r="CC4" i="25"/>
  <c r="CC53" i="25" s="1"/>
  <c r="FK4" i="25"/>
  <c r="FK53" i="25" s="1"/>
  <c r="CY4" i="25"/>
  <c r="CY53" i="25" s="1"/>
  <c r="HA4" i="25"/>
  <c r="HA53" i="25" s="1"/>
  <c r="BV4" i="25"/>
  <c r="BV53" i="25" s="1"/>
  <c r="EH4" i="25"/>
  <c r="EH53" i="25" s="1"/>
  <c r="GT4" i="25"/>
  <c r="GT53" i="25" s="1"/>
  <c r="BY4" i="25"/>
  <c r="BY53" i="25" s="1"/>
  <c r="FG4" i="25"/>
  <c r="FG53" i="25" s="1"/>
  <c r="AO4" i="25"/>
  <c r="AO53" i="25" s="1"/>
  <c r="DW4" i="25"/>
  <c r="DW53" i="25" s="1"/>
  <c r="HD4" i="25"/>
  <c r="HD53" i="25" s="1"/>
  <c r="AD4" i="25"/>
  <c r="AD53" i="25" s="1"/>
  <c r="CP4" i="25"/>
  <c r="CP53" i="25" s="1"/>
  <c r="FB4" i="25"/>
  <c r="FB53" i="25" s="1"/>
  <c r="HN4" i="25"/>
  <c r="HN53" i="25" s="1"/>
  <c r="CZ4" i="25"/>
  <c r="CZ53" i="25" s="1"/>
  <c r="GG4" i="25"/>
  <c r="GG53" i="25" s="1"/>
  <c r="BP4" i="25"/>
  <c r="BP53" i="25" s="1"/>
  <c r="EW4" i="25"/>
  <c r="EW53" i="25" s="1"/>
  <c r="AF4" i="25"/>
  <c r="AF53" i="25" s="1"/>
  <c r="BN4" i="25"/>
  <c r="BN53" i="25" s="1"/>
  <c r="DZ4" i="25"/>
  <c r="DZ53" i="25" s="1"/>
  <c r="GL4" i="25"/>
  <c r="GL53" i="25" s="1"/>
  <c r="BO4" i="25"/>
  <c r="BO53" i="25" s="1"/>
  <c r="EV4" i="25"/>
  <c r="EV53" i="25" s="1"/>
  <c r="AE4" i="25"/>
  <c r="AE53" i="25" s="1"/>
  <c r="DL4" i="25"/>
  <c r="DL53" i="25" s="1"/>
  <c r="CH4" i="25"/>
  <c r="CH53" i="25" s="1"/>
  <c r="ET4" i="25"/>
  <c r="ET53" i="25" s="1"/>
  <c r="HF4" i="25"/>
  <c r="HF53" i="25" s="1"/>
  <c r="CO4" i="25"/>
  <c r="CO53" i="25" s="1"/>
  <c r="FW4" i="25"/>
  <c r="FW53" i="25" s="1"/>
  <c r="BE4" i="25"/>
  <c r="BE53" i="25" s="1"/>
  <c r="EM4" i="25"/>
  <c r="EM53" i="25" s="1"/>
  <c r="HT4" i="25"/>
  <c r="HT53" i="25" s="1"/>
  <c r="BW4" i="25"/>
  <c r="BW53" i="25" s="1"/>
  <c r="FD4" i="25"/>
  <c r="FD53" i="25" s="1"/>
  <c r="AR4" i="25"/>
  <c r="AR53" i="25" s="1"/>
  <c r="DY4" i="25"/>
  <c r="DY53" i="25" s="1"/>
  <c r="HG4" i="25"/>
  <c r="HG53" i="25" s="1"/>
  <c r="AK4" i="25"/>
  <c r="AK53" i="25" s="1"/>
  <c r="EN4" i="25"/>
  <c r="EN53" i="25" s="1"/>
  <c r="AB4" i="25"/>
  <c r="AB53" i="25" s="1"/>
  <c r="DI4" i="25"/>
  <c r="DI53" i="25" s="1"/>
  <c r="GQ4" i="25"/>
  <c r="GQ53" i="25" s="1"/>
  <c r="BG4" i="25"/>
  <c r="BG53" i="25" s="1"/>
  <c r="ES4" i="25"/>
  <c r="ES53" i="25" s="1"/>
  <c r="AG4" i="25"/>
  <c r="AG53" i="25" s="1"/>
  <c r="DO4" i="25"/>
  <c r="DO53" i="25" s="1"/>
  <c r="GS4" i="25"/>
  <c r="GS53" i="25" s="1"/>
  <c r="EC4" i="25"/>
  <c r="EC53" i="25" s="1"/>
  <c r="HK4" i="25"/>
  <c r="HK53" i="25" s="1"/>
  <c r="GF4" i="25"/>
  <c r="GF53" i="25" s="1"/>
  <c r="Z4" i="25"/>
  <c r="Z53" i="25" s="1"/>
  <c r="CL4" i="25"/>
  <c r="CL53" i="25" s="1"/>
  <c r="EX4" i="25"/>
  <c r="EX53" i="25" s="1"/>
  <c r="HJ4" i="25"/>
  <c r="HJ53" i="25" s="1"/>
  <c r="CU4" i="25"/>
  <c r="CU53" i="25" s="1"/>
  <c r="GB4" i="25"/>
  <c r="GB53" i="25" s="1"/>
  <c r="BK4" i="25"/>
  <c r="BK53" i="25" s="1"/>
  <c r="ER4" i="25"/>
  <c r="ER53" i="25" s="1"/>
  <c r="AA4" i="25"/>
  <c r="AA53" i="25" s="1"/>
  <c r="AT4" i="25"/>
  <c r="AT53" i="25" s="1"/>
  <c r="DF4" i="25"/>
  <c r="DF53" i="25" s="1"/>
  <c r="FR4" i="25"/>
  <c r="FR53" i="25" s="1"/>
  <c r="AN4" i="25"/>
  <c r="AN53" i="25" s="1"/>
  <c r="DU4" i="25"/>
  <c r="DU53" i="25" s="1"/>
  <c r="HC4" i="25"/>
  <c r="HC53" i="25" s="1"/>
  <c r="CK4" i="25"/>
  <c r="CK53" i="25" s="1"/>
  <c r="FS4" i="25"/>
  <c r="FS53" i="25" s="1"/>
  <c r="BA4" i="25"/>
  <c r="BA53" i="25" s="1"/>
  <c r="CD4" i="25"/>
  <c r="CD53" i="25" s="1"/>
  <c r="EP4" i="25"/>
  <c r="EP53" i="25" s="1"/>
  <c r="HB4" i="25"/>
  <c r="HB53" i="25" s="1"/>
  <c r="CJ4" i="25"/>
  <c r="CJ53" i="25" s="1"/>
  <c r="FQ4" i="25"/>
  <c r="FQ53" i="25" s="1"/>
  <c r="AZ4" i="25"/>
  <c r="AZ53" i="25" s="1"/>
  <c r="AL4" i="25"/>
  <c r="AL53" i="25" s="1"/>
  <c r="CX4" i="25"/>
  <c r="CX53" i="25" s="1"/>
  <c r="FJ4" i="25"/>
  <c r="FJ53" i="25" s="1"/>
  <c r="AC4" i="25"/>
  <c r="AC53" i="25" s="1"/>
  <c r="DK4" i="25"/>
  <c r="DK53" i="25" s="1"/>
  <c r="GR4" i="25"/>
  <c r="GR53" i="25" s="1"/>
  <c r="CA4" i="25"/>
  <c r="CA53" i="25" s="1"/>
  <c r="FH4" i="25"/>
  <c r="FH53" i="25" s="1"/>
  <c r="AQ4" i="25"/>
  <c r="AQ53" i="25" s="1"/>
  <c r="CR4" i="25"/>
  <c r="CR53" i="25" s="1"/>
  <c r="FY4" i="25"/>
  <c r="FY53" i="25" s="1"/>
  <c r="BM4" i="25"/>
  <c r="BM53" i="25" s="1"/>
  <c r="EU4" i="25"/>
  <c r="EU53" i="25" s="1"/>
  <c r="X4" i="25"/>
  <c r="CB4" i="25"/>
  <c r="CB53" i="25" s="1"/>
  <c r="FI4" i="25"/>
  <c r="FI53" i="25" s="1"/>
  <c r="AW4" i="25"/>
  <c r="AW53" i="25" s="1"/>
  <c r="EE4" i="25"/>
  <c r="EE53" i="25" s="1"/>
  <c r="HL4" i="25"/>
  <c r="HL53" i="25" s="1"/>
  <c r="CG4" i="25"/>
  <c r="CG53" i="25" s="1"/>
  <c r="FO4" i="25"/>
  <c r="FO53" i="25" s="1"/>
  <c r="BC4" i="25"/>
  <c r="BC53" i="25" s="1"/>
  <c r="EJ4" i="25"/>
  <c r="EJ53" i="25" s="1"/>
  <c r="BL4" i="25"/>
  <c r="BL53" i="25" s="1"/>
  <c r="EY4" i="25"/>
  <c r="EY53" i="25" s="1"/>
  <c r="AM4" i="25"/>
  <c r="AM53" i="25" s="1"/>
  <c r="DT4" i="25"/>
  <c r="DT53" i="25" s="1"/>
  <c r="AP4" i="25"/>
  <c r="AP53" i="25" s="1"/>
  <c r="DB4" i="25"/>
  <c r="DB53" i="25" s="1"/>
  <c r="FN4" i="25"/>
  <c r="FN53" i="25" s="1"/>
  <c r="AI4" i="25"/>
  <c r="AI53" i="25" s="1"/>
  <c r="DP4" i="25"/>
  <c r="DP53" i="25" s="1"/>
  <c r="GW4" i="25"/>
  <c r="GW53" i="25" s="1"/>
  <c r="CF4" i="25"/>
  <c r="CF53" i="25" s="1"/>
  <c r="FM4" i="25"/>
  <c r="FM53" i="25" s="1"/>
  <c r="AV4" i="25"/>
  <c r="AV53" i="25" s="1"/>
  <c r="BJ4" i="25"/>
  <c r="BJ53" i="25" s="1"/>
  <c r="DV4" i="25"/>
  <c r="DV53" i="25" s="1"/>
  <c r="GH4" i="25"/>
  <c r="GH53" i="25" s="1"/>
  <c r="BI4" i="25"/>
  <c r="BI53" i="25" s="1"/>
  <c r="EQ4" i="25"/>
  <c r="EQ53" i="25" s="1"/>
  <c r="Y4" i="25"/>
  <c r="DG4" i="25"/>
  <c r="DG53" i="25" s="1"/>
  <c r="GN4" i="25"/>
  <c r="GN53" i="25" s="1"/>
  <c r="AH4" i="25"/>
  <c r="AH53" i="25" s="1"/>
  <c r="CT4" i="25"/>
  <c r="CT53" i="25" s="1"/>
  <c r="FF4" i="25"/>
  <c r="FF53" i="25" s="1"/>
  <c r="HR4" i="25"/>
  <c r="HR53" i="25" s="1"/>
  <c r="DE4" i="25"/>
  <c r="DE53" i="25" s="1"/>
  <c r="GM4" i="25"/>
  <c r="GM53" i="25" s="1"/>
  <c r="BU4" i="25"/>
  <c r="BU53" i="25" s="1"/>
  <c r="BB4" i="25"/>
  <c r="BB53" i="25" s="1"/>
  <c r="DN4" i="25"/>
  <c r="DN53" i="25" s="1"/>
  <c r="FZ4" i="25"/>
  <c r="FZ53" i="25" s="1"/>
  <c r="AY4" i="25"/>
  <c r="AY53" i="25" s="1"/>
  <c r="EF4" i="25"/>
  <c r="EF53" i="25" s="1"/>
  <c r="HM4" i="25"/>
  <c r="HM53" i="25" s="1"/>
  <c r="CV4" i="25"/>
  <c r="CV53" i="25" s="1"/>
  <c r="GC4" i="25"/>
  <c r="GC53" i="25" s="1"/>
  <c r="EG4" i="25"/>
  <c r="EG53" i="25" s="1"/>
  <c r="DM4" i="25"/>
  <c r="DM53" i="25" s="1"/>
  <c r="GU4" i="25"/>
  <c r="GU53" i="25" s="1"/>
  <c r="CI4" i="25"/>
  <c r="CI53" i="25" s="1"/>
  <c r="FP4" i="25"/>
  <c r="FP53" i="25" s="1"/>
  <c r="GV4" i="25"/>
  <c r="GV53" i="25" s="1"/>
  <c r="CW4" i="25"/>
  <c r="CW53" i="25" s="1"/>
  <c r="GE4" i="25"/>
  <c r="GE53" i="25" s="1"/>
  <c r="BS4" i="25"/>
  <c r="BS53" i="25" s="1"/>
  <c r="EZ4" i="25"/>
  <c r="EZ53" i="25" s="1"/>
  <c r="GA4" i="25"/>
  <c r="GA53" i="25" s="1"/>
  <c r="DC4" i="25"/>
  <c r="DC53" i="25" s="1"/>
  <c r="GJ4" i="25"/>
  <c r="GJ53" i="25" s="1"/>
  <c r="BX4" i="25"/>
  <c r="BX53" i="25" s="1"/>
  <c r="FE4" i="25"/>
  <c r="FE53" i="25" s="1"/>
  <c r="CM4" i="25"/>
  <c r="CM53" i="25" s="1"/>
  <c r="FT4" i="25"/>
  <c r="FT53" i="25" s="1"/>
  <c r="BH4" i="25"/>
  <c r="BH53" i="25" s="1"/>
  <c r="EO4" i="25"/>
  <c r="EO53" i="25" s="1"/>
  <c r="V6" i="25"/>
  <c r="W5" i="25"/>
  <c r="FN301" i="5"/>
  <c r="N550" i="5"/>
  <c r="U5" i="25" l="1"/>
  <c r="BV5" i="25"/>
  <c r="BV54" i="25" s="1"/>
  <c r="EH5" i="25"/>
  <c r="EH54" i="25" s="1"/>
  <c r="GT5" i="25"/>
  <c r="GT54" i="25" s="1"/>
  <c r="CN5" i="25"/>
  <c r="CN54" i="25" s="1"/>
  <c r="FU5" i="25"/>
  <c r="FU54" i="25" s="1"/>
  <c r="CJ5" i="25"/>
  <c r="CJ54" i="25" s="1"/>
  <c r="CA5" i="25"/>
  <c r="CA54" i="25" s="1"/>
  <c r="AF5" i="25"/>
  <c r="AF54" i="25" s="1"/>
  <c r="DM5" i="25"/>
  <c r="DM54" i="25" s="1"/>
  <c r="GU5" i="25"/>
  <c r="GU54" i="25" s="1"/>
  <c r="BZ5" i="25"/>
  <c r="BZ54" i="25" s="1"/>
  <c r="EL5" i="25"/>
  <c r="EL54" i="25" s="1"/>
  <c r="GX5" i="25"/>
  <c r="GX54" i="25" s="1"/>
  <c r="CS5" i="25"/>
  <c r="CS54" i="25" s="1"/>
  <c r="GA5" i="25"/>
  <c r="GA54" i="25" s="1"/>
  <c r="CO5" i="25"/>
  <c r="CO54" i="25" s="1"/>
  <c r="CF5" i="25"/>
  <c r="CF54" i="25" s="1"/>
  <c r="AK5" i="25"/>
  <c r="AK54" i="25" s="1"/>
  <c r="DS5" i="25"/>
  <c r="DS54" i="25" s="1"/>
  <c r="BN5" i="25"/>
  <c r="BN54" i="25" s="1"/>
  <c r="DZ5" i="25"/>
  <c r="DZ54" i="25" s="1"/>
  <c r="GL5" i="25"/>
  <c r="GL54" i="25" s="1"/>
  <c r="CC5" i="25"/>
  <c r="CC54" i="25" s="1"/>
  <c r="FK5" i="25"/>
  <c r="FK54" i="25" s="1"/>
  <c r="BY5" i="25"/>
  <c r="BY54" i="25" s="1"/>
  <c r="BP5" i="25"/>
  <c r="BP54" i="25" s="1"/>
  <c r="EW5" i="25"/>
  <c r="EW54" i="25" s="1"/>
  <c r="BB5" i="25"/>
  <c r="BB54" i="25" s="1"/>
  <c r="DN5" i="25"/>
  <c r="DN54" i="25" s="1"/>
  <c r="FZ5" i="25"/>
  <c r="FZ54" i="25" s="1"/>
  <c r="BM5" i="25"/>
  <c r="BM54" i="25" s="1"/>
  <c r="EU5" i="25"/>
  <c r="EU54" i="25" s="1"/>
  <c r="BI5" i="25"/>
  <c r="BI54" i="25" s="1"/>
  <c r="AZ5" i="25"/>
  <c r="AZ54" i="25" s="1"/>
  <c r="EG5" i="25"/>
  <c r="EG54" i="25" s="1"/>
  <c r="CM5" i="25"/>
  <c r="CM54" i="25" s="1"/>
  <c r="GO5" i="25"/>
  <c r="GO54" i="25" s="1"/>
  <c r="HS5" i="25"/>
  <c r="HS54" i="25" s="1"/>
  <c r="GC5" i="25"/>
  <c r="GC54" i="25" s="1"/>
  <c r="DC5" i="25"/>
  <c r="DC54" i="25" s="1"/>
  <c r="HR5" i="25"/>
  <c r="HR54" i="25" s="1"/>
  <c r="GB5" i="25"/>
  <c r="GB54" i="25" s="1"/>
  <c r="HP5" i="25"/>
  <c r="HP54" i="25" s="1"/>
  <c r="HQ5" i="25"/>
  <c r="HQ54" i="25" s="1"/>
  <c r="HE5" i="25"/>
  <c r="HE54" i="25" s="1"/>
  <c r="EQ5" i="25"/>
  <c r="EQ54" i="25" s="1"/>
  <c r="GW5" i="25"/>
  <c r="GW54" i="25" s="1"/>
  <c r="DX5" i="25"/>
  <c r="DX54" i="25" s="1"/>
  <c r="EK5" i="25"/>
  <c r="EK54" i="25" s="1"/>
  <c r="GV5" i="25"/>
  <c r="GV54" i="25" s="1"/>
  <c r="FA5" i="25"/>
  <c r="FA54" i="25" s="1"/>
  <c r="AI5" i="25"/>
  <c r="AI54" i="25" s="1"/>
  <c r="CH5" i="25"/>
  <c r="CH54" i="25" s="1"/>
  <c r="HF5" i="25"/>
  <c r="HF54" i="25" s="1"/>
  <c r="GK5" i="25"/>
  <c r="GK54" i="25" s="1"/>
  <c r="AV5" i="25"/>
  <c r="AV54" i="25" s="1"/>
  <c r="HC5" i="25"/>
  <c r="HC54" i="25" s="1"/>
  <c r="FT5" i="25"/>
  <c r="FT54" i="25" s="1"/>
  <c r="HG5" i="25"/>
  <c r="HG54" i="25" s="1"/>
  <c r="HO5" i="25"/>
  <c r="HO54" i="25" s="1"/>
  <c r="HM5" i="25"/>
  <c r="HM54" i="25" s="1"/>
  <c r="Z5" i="25"/>
  <c r="Z54" i="25" s="1"/>
  <c r="CL5" i="25"/>
  <c r="CL54" i="25" s="1"/>
  <c r="EX5" i="25"/>
  <c r="EX54" i="25" s="1"/>
  <c r="AB5" i="25"/>
  <c r="AB54" i="25" s="1"/>
  <c r="DI5" i="25"/>
  <c r="DI54" i="25" s="1"/>
  <c r="GQ5" i="25"/>
  <c r="GQ54" i="25" s="1"/>
  <c r="DE5" i="25"/>
  <c r="DE54" i="25" s="1"/>
  <c r="CV5" i="25"/>
  <c r="CV54" i="25" s="1"/>
  <c r="BA5" i="25"/>
  <c r="BA54" i="25" s="1"/>
  <c r="EI5" i="25"/>
  <c r="EI54" i="25" s="1"/>
  <c r="AD5" i="25"/>
  <c r="AD54" i="25" s="1"/>
  <c r="CP5" i="25"/>
  <c r="CP54" i="25" s="1"/>
  <c r="FB5" i="25"/>
  <c r="FB54" i="25" s="1"/>
  <c r="AG5" i="25"/>
  <c r="AG54" i="25" s="1"/>
  <c r="DO5" i="25"/>
  <c r="DO54" i="25" s="1"/>
  <c r="AC5" i="25"/>
  <c r="AC54" i="25" s="1"/>
  <c r="DK5" i="25"/>
  <c r="DK54" i="25" s="1"/>
  <c r="DA5" i="25"/>
  <c r="DA54" i="25" s="1"/>
  <c r="BG5" i="25"/>
  <c r="BG54" i="25" s="1"/>
  <c r="EN5" i="25"/>
  <c r="EN54" i="25" s="1"/>
  <c r="CD5" i="25"/>
  <c r="CD54" i="25" s="1"/>
  <c r="EP5" i="25"/>
  <c r="EP54" i="25" s="1"/>
  <c r="HB5" i="25"/>
  <c r="HB54" i="25" s="1"/>
  <c r="CY5" i="25"/>
  <c r="CY54" i="25" s="1"/>
  <c r="GF5" i="25"/>
  <c r="GF54" i="25" s="1"/>
  <c r="CU5" i="25"/>
  <c r="CU54" i="25" s="1"/>
  <c r="CK5" i="25"/>
  <c r="CK54" i="25" s="1"/>
  <c r="AQ5" i="25"/>
  <c r="AQ54" i="25" s="1"/>
  <c r="BR5" i="25"/>
  <c r="BR54" i="25" s="1"/>
  <c r="ED5" i="25"/>
  <c r="ED54" i="25" s="1"/>
  <c r="GP5" i="25"/>
  <c r="GP54" i="25" s="1"/>
  <c r="CI5" i="25"/>
  <c r="CI54" i="25" s="1"/>
  <c r="FP5" i="25"/>
  <c r="FP54" i="25" s="1"/>
  <c r="CE5" i="25"/>
  <c r="CE54" i="25" s="1"/>
  <c r="BU5" i="25"/>
  <c r="BU54" i="25" s="1"/>
  <c r="AA5" i="25"/>
  <c r="AA54" i="25" s="1"/>
  <c r="CG5" i="25"/>
  <c r="CG54" i="25" s="1"/>
  <c r="HN5" i="25"/>
  <c r="HN54" i="25" s="1"/>
  <c r="FQ5" i="25"/>
  <c r="FQ54" i="25" s="1"/>
  <c r="HK5" i="25"/>
  <c r="HK54" i="25" s="1"/>
  <c r="ES5" i="25"/>
  <c r="ES54" i="25" s="1"/>
  <c r="FM5" i="25"/>
  <c r="FM54" i="25" s="1"/>
  <c r="HI5" i="25"/>
  <c r="HI54" i="25" s="1"/>
  <c r="FW5" i="25"/>
  <c r="FW54" i="25" s="1"/>
  <c r="DH5" i="25"/>
  <c r="DH54" i="25" s="1"/>
  <c r="DP5" i="25"/>
  <c r="DP54" i="25" s="1"/>
  <c r="GM5" i="25"/>
  <c r="GM54" i="25" s="1"/>
  <c r="EF5" i="25"/>
  <c r="EF54" i="25" s="1"/>
  <c r="FI5" i="25"/>
  <c r="FI54" i="25" s="1"/>
  <c r="GI5" i="25"/>
  <c r="GI54" i="25" s="1"/>
  <c r="HT5" i="25"/>
  <c r="HT54" i="25" s="1"/>
  <c r="GR5" i="25"/>
  <c r="GR54" i="25" s="1"/>
  <c r="CQ5" i="25"/>
  <c r="CQ54" i="25" s="1"/>
  <c r="FL5" i="25"/>
  <c r="FL54" i="25" s="1"/>
  <c r="EY5" i="25"/>
  <c r="EY54" i="25" s="1"/>
  <c r="GJ5" i="25"/>
  <c r="GJ54" i="25" s="1"/>
  <c r="AP5" i="25"/>
  <c r="AP54" i="25" s="1"/>
  <c r="DB5" i="25"/>
  <c r="DB54" i="25" s="1"/>
  <c r="FN5" i="25"/>
  <c r="FN54" i="25" s="1"/>
  <c r="AW5" i="25"/>
  <c r="AW54" i="25" s="1"/>
  <c r="EE5" i="25"/>
  <c r="EE54" i="25" s="1"/>
  <c r="AS5" i="25"/>
  <c r="AS54" i="25" s="1"/>
  <c r="AJ5" i="25"/>
  <c r="AJ54" i="25" s="1"/>
  <c r="DQ5" i="25"/>
  <c r="DQ54" i="25" s="1"/>
  <c r="BW5" i="25"/>
  <c r="BW54" i="25" s="1"/>
  <c r="FD5" i="25"/>
  <c r="FD54" i="25" s="1"/>
  <c r="AT5" i="25"/>
  <c r="AT54" i="25" s="1"/>
  <c r="DF5" i="25"/>
  <c r="DF54" i="25" s="1"/>
  <c r="FR5" i="25"/>
  <c r="FR54" i="25" s="1"/>
  <c r="BC5" i="25"/>
  <c r="BC54" i="25" s="1"/>
  <c r="EJ5" i="25"/>
  <c r="EJ54" i="25" s="1"/>
  <c r="AY5" i="25"/>
  <c r="AY54" i="25" s="1"/>
  <c r="AO5" i="25"/>
  <c r="AO54" i="25" s="1"/>
  <c r="DW5" i="25"/>
  <c r="DW54" i="25" s="1"/>
  <c r="CB5" i="25"/>
  <c r="CB54" i="25" s="1"/>
  <c r="AH5" i="25"/>
  <c r="AH54" i="25" s="1"/>
  <c r="CT5" i="25"/>
  <c r="CT54" i="25" s="1"/>
  <c r="FF5" i="25"/>
  <c r="FF54" i="25" s="1"/>
  <c r="AM5" i="25"/>
  <c r="AM54" i="25" s="1"/>
  <c r="DT5" i="25"/>
  <c r="DT54" i="25" s="1"/>
  <c r="Y5" i="25"/>
  <c r="Y54" i="25" s="1"/>
  <c r="DG5" i="25"/>
  <c r="DG54" i="25" s="1"/>
  <c r="BL5" i="25"/>
  <c r="BL54" i="25" s="1"/>
  <c r="ET5" i="25"/>
  <c r="ET54" i="25" s="1"/>
  <c r="DD5" i="25"/>
  <c r="DD54" i="25" s="1"/>
  <c r="CZ5" i="25"/>
  <c r="CZ54" i="25" s="1"/>
  <c r="FC5" i="25"/>
  <c r="FC54" i="25" s="1"/>
  <c r="HA5" i="25"/>
  <c r="HA54" i="25" s="1"/>
  <c r="GG5" i="25"/>
  <c r="GG54" i="25" s="1"/>
  <c r="BF5" i="25"/>
  <c r="BF54" i="25" s="1"/>
  <c r="DR5" i="25"/>
  <c r="DR54" i="25" s="1"/>
  <c r="GD5" i="25"/>
  <c r="GD54" i="25" s="1"/>
  <c r="BS5" i="25"/>
  <c r="BS54" i="25" s="1"/>
  <c r="EZ5" i="25"/>
  <c r="EZ54" i="25" s="1"/>
  <c r="BO5" i="25"/>
  <c r="BO54" i="25" s="1"/>
  <c r="BE5" i="25"/>
  <c r="BE54" i="25" s="1"/>
  <c r="EM5" i="25"/>
  <c r="EM54" i="25" s="1"/>
  <c r="CR5" i="25"/>
  <c r="CR54" i="25" s="1"/>
  <c r="FY5" i="25"/>
  <c r="FY54" i="25" s="1"/>
  <c r="BJ5" i="25"/>
  <c r="BJ54" i="25" s="1"/>
  <c r="DV5" i="25"/>
  <c r="DV54" i="25" s="1"/>
  <c r="GH5" i="25"/>
  <c r="GH54" i="25" s="1"/>
  <c r="BX5" i="25"/>
  <c r="BX54" i="25" s="1"/>
  <c r="FE5" i="25"/>
  <c r="FE54" i="25" s="1"/>
  <c r="BT5" i="25"/>
  <c r="BT54" i="25" s="1"/>
  <c r="BK5" i="25"/>
  <c r="BK54" i="25" s="1"/>
  <c r="ER5" i="25"/>
  <c r="ER54" i="25" s="1"/>
  <c r="CW5" i="25"/>
  <c r="CW54" i="25" s="1"/>
  <c r="AX5" i="25"/>
  <c r="AX54" i="25" s="1"/>
  <c r="DJ5" i="25"/>
  <c r="DJ54" i="25" s="1"/>
  <c r="FV5" i="25"/>
  <c r="FV54" i="25" s="1"/>
  <c r="BH5" i="25"/>
  <c r="BH54" i="25" s="1"/>
  <c r="EO5" i="25"/>
  <c r="EO54" i="25" s="1"/>
  <c r="BD5" i="25"/>
  <c r="BD54" i="25" s="1"/>
  <c r="AU5" i="25"/>
  <c r="AU54" i="25" s="1"/>
  <c r="EB5" i="25"/>
  <c r="EB54" i="25" s="1"/>
  <c r="AL5" i="25"/>
  <c r="AL54" i="25" s="1"/>
  <c r="CX5" i="25"/>
  <c r="CX54" i="25" s="1"/>
  <c r="FJ5" i="25"/>
  <c r="FJ54" i="25" s="1"/>
  <c r="AR5" i="25"/>
  <c r="AR54" i="25" s="1"/>
  <c r="DY5" i="25"/>
  <c r="DY54" i="25" s="1"/>
  <c r="AN5" i="25"/>
  <c r="AN54" i="25" s="1"/>
  <c r="AE5" i="25"/>
  <c r="AE54" i="25" s="1"/>
  <c r="DL5" i="25"/>
  <c r="DL54" i="25" s="1"/>
  <c r="BQ5" i="25"/>
  <c r="BQ54" i="25" s="1"/>
  <c r="FO5" i="25"/>
  <c r="FO54" i="25" s="1"/>
  <c r="GS5" i="25"/>
  <c r="GS54" i="25" s="1"/>
  <c r="EA5" i="25"/>
  <c r="EA54" i="25" s="1"/>
  <c r="GY5" i="25"/>
  <c r="GY54" i="25" s="1"/>
  <c r="GZ5" i="25"/>
  <c r="GZ54" i="25" s="1"/>
  <c r="DU5" i="25"/>
  <c r="DU54" i="25" s="1"/>
  <c r="GN5" i="25"/>
  <c r="GN54" i="25" s="1"/>
  <c r="HL5" i="25"/>
  <c r="HL54" i="25" s="1"/>
  <c r="GE5" i="25"/>
  <c r="GE54" i="25" s="1"/>
  <c r="HH5" i="25"/>
  <c r="HH54" i="25" s="1"/>
  <c r="FH5" i="25"/>
  <c r="FH54" i="25" s="1"/>
  <c r="X5" i="25"/>
  <c r="HJ5" i="25"/>
  <c r="HJ54" i="25" s="1"/>
  <c r="FG5" i="25"/>
  <c r="FG54" i="25" s="1"/>
  <c r="HD5" i="25"/>
  <c r="HD54" i="25" s="1"/>
  <c r="EC5" i="25"/>
  <c r="EC54" i="25" s="1"/>
  <c r="EV5" i="25"/>
  <c r="EV54" i="25" s="1"/>
  <c r="FX5" i="25"/>
  <c r="FX54" i="25" s="1"/>
  <c r="FS5" i="25"/>
  <c r="FS54" i="25" s="1"/>
  <c r="W6" i="25"/>
  <c r="V7" i="25"/>
  <c r="Y53" i="25"/>
  <c r="X102" i="25"/>
  <c r="X151" i="25" s="1"/>
  <c r="X53" i="25"/>
  <c r="N560" i="5"/>
  <c r="FN311" i="5"/>
  <c r="U6" i="25" l="1"/>
  <c r="Z6" i="25"/>
  <c r="Z55" i="25" s="1"/>
  <c r="CL6" i="25"/>
  <c r="CL55" i="25" s="1"/>
  <c r="EX6" i="25"/>
  <c r="EX55" i="25" s="1"/>
  <c r="HJ6" i="25"/>
  <c r="HJ55" i="25" s="1"/>
  <c r="CS6" i="25"/>
  <c r="CS55" i="25" s="1"/>
  <c r="GA6" i="25"/>
  <c r="GA55" i="25" s="1"/>
  <c r="BO6" i="25"/>
  <c r="BO55" i="25" s="1"/>
  <c r="EV6" i="25"/>
  <c r="EV55" i="25" s="1"/>
  <c r="AE6" i="25"/>
  <c r="AE55" i="25" s="1"/>
  <c r="AD6" i="25"/>
  <c r="AD55" i="25" s="1"/>
  <c r="CP6" i="25"/>
  <c r="CP55" i="25" s="1"/>
  <c r="FB6" i="25"/>
  <c r="FB55" i="25" s="1"/>
  <c r="HN6" i="25"/>
  <c r="HN55" i="25" s="1"/>
  <c r="CY6" i="25"/>
  <c r="CY55" i="25" s="1"/>
  <c r="GF6" i="25"/>
  <c r="GF55" i="25" s="1"/>
  <c r="BT6" i="25"/>
  <c r="BT55" i="25" s="1"/>
  <c r="FA6" i="25"/>
  <c r="FA55" i="25" s="1"/>
  <c r="AJ6" i="25"/>
  <c r="AJ55" i="25" s="1"/>
  <c r="DQ6" i="25"/>
  <c r="DQ55" i="25" s="1"/>
  <c r="CD6" i="25"/>
  <c r="CD55" i="25" s="1"/>
  <c r="EP6" i="25"/>
  <c r="EP55" i="25" s="1"/>
  <c r="HB6" i="25"/>
  <c r="HB55" i="25" s="1"/>
  <c r="CI6" i="25"/>
  <c r="CI55" i="25" s="1"/>
  <c r="FP6" i="25"/>
  <c r="FP55" i="25" s="1"/>
  <c r="BD6" i="25"/>
  <c r="BD55" i="25" s="1"/>
  <c r="EK6" i="25"/>
  <c r="EK55" i="25" s="1"/>
  <c r="HS6" i="25"/>
  <c r="HS55" i="25" s="1"/>
  <c r="BB6" i="25"/>
  <c r="BB55" i="25" s="1"/>
  <c r="DN6" i="25"/>
  <c r="DN55" i="25" s="1"/>
  <c r="FZ6" i="25"/>
  <c r="FZ55" i="25" s="1"/>
  <c r="AW6" i="25"/>
  <c r="AW55" i="25" s="1"/>
  <c r="EE6" i="25"/>
  <c r="EE55" i="25" s="1"/>
  <c r="HL6" i="25"/>
  <c r="HL55" i="25" s="1"/>
  <c r="CZ6" i="25"/>
  <c r="CZ55" i="25" s="1"/>
  <c r="GG6" i="25"/>
  <c r="GG55" i="25" s="1"/>
  <c r="BP6" i="25"/>
  <c r="BP55" i="25" s="1"/>
  <c r="ER6" i="25"/>
  <c r="ER55" i="25" s="1"/>
  <c r="AA6" i="25"/>
  <c r="AA55" i="25" s="1"/>
  <c r="DH6" i="25"/>
  <c r="DH55" i="25" s="1"/>
  <c r="GO6" i="25"/>
  <c r="GO55" i="25" s="1"/>
  <c r="EW6" i="25"/>
  <c r="EW55" i="25" s="1"/>
  <c r="AF6" i="25"/>
  <c r="AF55" i="25" s="1"/>
  <c r="DM6" i="25"/>
  <c r="DM55" i="25" s="1"/>
  <c r="GU6" i="25"/>
  <c r="GU55" i="25" s="1"/>
  <c r="EG6" i="25"/>
  <c r="EG55" i="25" s="1"/>
  <c r="HO6" i="25"/>
  <c r="HO55" i="25" s="1"/>
  <c r="CW6" i="25"/>
  <c r="CW55" i="25" s="1"/>
  <c r="GZ6" i="25"/>
  <c r="GZ55" i="25" s="1"/>
  <c r="GC6" i="25"/>
  <c r="GC55" i="25" s="1"/>
  <c r="BL6" i="25"/>
  <c r="BL55" i="25" s="1"/>
  <c r="ES6" i="25"/>
  <c r="ES55" i="25" s="1"/>
  <c r="X6" i="25"/>
  <c r="CU6" i="25"/>
  <c r="CU55" i="25" s="1"/>
  <c r="ET6" i="25"/>
  <c r="ET55" i="25" s="1"/>
  <c r="FU6" i="25"/>
  <c r="FU55" i="25" s="1"/>
  <c r="Y6" i="25"/>
  <c r="EY6" i="25"/>
  <c r="EY55" i="25" s="1"/>
  <c r="FD6" i="25"/>
  <c r="FD55" i="25" s="1"/>
  <c r="FX6" i="25"/>
  <c r="FX55" i="25" s="1"/>
  <c r="EM6" i="25"/>
  <c r="EM55" i="25" s="1"/>
  <c r="GJ6" i="25"/>
  <c r="GJ55" i="25" s="1"/>
  <c r="AP6" i="25"/>
  <c r="AP55" i="25" s="1"/>
  <c r="DB6" i="25"/>
  <c r="DB55" i="25" s="1"/>
  <c r="FN6" i="25"/>
  <c r="FN55" i="25" s="1"/>
  <c r="AG6" i="25"/>
  <c r="AG55" i="25" s="1"/>
  <c r="DO6" i="25"/>
  <c r="DO55" i="25" s="1"/>
  <c r="GV6" i="25"/>
  <c r="GV55" i="25" s="1"/>
  <c r="CJ6" i="25"/>
  <c r="CJ55" i="25" s="1"/>
  <c r="FQ6" i="25"/>
  <c r="FQ55" i="25" s="1"/>
  <c r="AZ6" i="25"/>
  <c r="AZ55" i="25" s="1"/>
  <c r="AT6" i="25"/>
  <c r="AT55" i="25" s="1"/>
  <c r="DF6" i="25"/>
  <c r="DF55" i="25" s="1"/>
  <c r="FR6" i="25"/>
  <c r="FR55" i="25" s="1"/>
  <c r="AM6" i="25"/>
  <c r="AM55" i="25" s="1"/>
  <c r="DT6" i="25"/>
  <c r="DT55" i="25" s="1"/>
  <c r="HA6" i="25"/>
  <c r="HA55" i="25" s="1"/>
  <c r="CO6" i="25"/>
  <c r="CO55" i="25" s="1"/>
  <c r="FW6" i="25"/>
  <c r="FW55" i="25" s="1"/>
  <c r="BE6" i="25"/>
  <c r="BE55" i="25" s="1"/>
  <c r="AH6" i="25"/>
  <c r="AH55" i="25" s="1"/>
  <c r="CT6" i="25"/>
  <c r="CT55" i="25" s="1"/>
  <c r="FF6" i="25"/>
  <c r="FF55" i="25" s="1"/>
  <c r="HR6" i="25"/>
  <c r="HR55" i="25" s="1"/>
  <c r="DD6" i="25"/>
  <c r="DD55" i="25" s="1"/>
  <c r="GK6" i="25"/>
  <c r="GK55" i="25" s="1"/>
  <c r="BY6" i="25"/>
  <c r="BY55" i="25" s="1"/>
  <c r="FG6" i="25"/>
  <c r="FG55" i="25" s="1"/>
  <c r="AO6" i="25"/>
  <c r="AO55" i="25" s="1"/>
  <c r="BR6" i="25"/>
  <c r="BR55" i="25" s="1"/>
  <c r="ED6" i="25"/>
  <c r="ED55" i="25" s="1"/>
  <c r="GP6" i="25"/>
  <c r="GP55" i="25" s="1"/>
  <c r="BS6" i="25"/>
  <c r="BS55" i="25" s="1"/>
  <c r="EZ6" i="25"/>
  <c r="EZ55" i="25" s="1"/>
  <c r="AN6" i="25"/>
  <c r="AN55" i="25" s="1"/>
  <c r="DU6" i="25"/>
  <c r="DU55" i="25" s="1"/>
  <c r="HC6" i="25"/>
  <c r="HC55" i="25" s="1"/>
  <c r="CK6" i="25"/>
  <c r="CK55" i="25" s="1"/>
  <c r="FM6" i="25"/>
  <c r="FM55" i="25" s="1"/>
  <c r="AV6" i="25"/>
  <c r="AV55" i="25" s="1"/>
  <c r="EC6" i="25"/>
  <c r="EC55" i="25" s="1"/>
  <c r="HK6" i="25"/>
  <c r="HK55" i="25" s="1"/>
  <c r="FS6" i="25"/>
  <c r="FS55" i="25" s="1"/>
  <c r="BA6" i="25"/>
  <c r="BA55" i="25" s="1"/>
  <c r="EI6" i="25"/>
  <c r="EI55" i="25" s="1"/>
  <c r="HP6" i="25"/>
  <c r="HP55" i="25" s="1"/>
  <c r="FC6" i="25"/>
  <c r="FC55" i="25" s="1"/>
  <c r="AK6" i="25"/>
  <c r="AK55" i="25" s="1"/>
  <c r="DS6" i="25"/>
  <c r="DS55" i="25" s="1"/>
  <c r="DL6" i="25"/>
  <c r="DL55" i="25" s="1"/>
  <c r="GY6" i="25"/>
  <c r="GY55" i="25" s="1"/>
  <c r="CG6" i="25"/>
  <c r="CG55" i="25" s="1"/>
  <c r="FO6" i="25"/>
  <c r="FO55" i="25" s="1"/>
  <c r="CN6" i="25"/>
  <c r="CN55" i="25" s="1"/>
  <c r="GI6" i="25"/>
  <c r="GI55" i="25" s="1"/>
  <c r="GN6" i="25"/>
  <c r="GN55" i="25" s="1"/>
  <c r="GE6" i="25"/>
  <c r="GE55" i="25" s="1"/>
  <c r="HT6" i="25"/>
  <c r="HT55" i="25" s="1"/>
  <c r="BF6" i="25"/>
  <c r="BF55" i="25" s="1"/>
  <c r="DR6" i="25"/>
  <c r="DR55" i="25" s="1"/>
  <c r="GD6" i="25"/>
  <c r="GD55" i="25" s="1"/>
  <c r="BC6" i="25"/>
  <c r="BC55" i="25" s="1"/>
  <c r="EJ6" i="25"/>
  <c r="EJ55" i="25" s="1"/>
  <c r="HQ6" i="25"/>
  <c r="HQ55" i="25" s="1"/>
  <c r="DE6" i="25"/>
  <c r="DE55" i="25" s="1"/>
  <c r="GM6" i="25"/>
  <c r="GM55" i="25" s="1"/>
  <c r="BU6" i="25"/>
  <c r="BU55" i="25" s="1"/>
  <c r="BJ6" i="25"/>
  <c r="BJ55" i="25" s="1"/>
  <c r="DV6" i="25"/>
  <c r="DV55" i="25" s="1"/>
  <c r="GH6" i="25"/>
  <c r="GH55" i="25" s="1"/>
  <c r="BH6" i="25"/>
  <c r="BH55" i="25" s="1"/>
  <c r="EO6" i="25"/>
  <c r="EO55" i="25" s="1"/>
  <c r="AC6" i="25"/>
  <c r="AC55" i="25" s="1"/>
  <c r="DK6" i="25"/>
  <c r="DK55" i="25" s="1"/>
  <c r="GR6" i="25"/>
  <c r="GR55" i="25" s="1"/>
  <c r="CA6" i="25"/>
  <c r="CA55" i="25" s="1"/>
  <c r="AX6" i="25"/>
  <c r="AX55" i="25" s="1"/>
  <c r="DJ6" i="25"/>
  <c r="DJ55" i="25" s="1"/>
  <c r="FV6" i="25"/>
  <c r="FV55" i="25" s="1"/>
  <c r="AR6" i="25"/>
  <c r="AR55" i="25" s="1"/>
  <c r="DY6" i="25"/>
  <c r="DY55" i="25" s="1"/>
  <c r="HG6" i="25"/>
  <c r="HG55" i="25" s="1"/>
  <c r="GB6" i="25"/>
  <c r="GB55" i="25" s="1"/>
  <c r="CH6" i="25"/>
  <c r="CH55" i="25" s="1"/>
  <c r="HF6" i="25"/>
  <c r="HF55" i="25" s="1"/>
  <c r="EQ6" i="25"/>
  <c r="EQ55" i="25" s="1"/>
  <c r="CF6" i="25"/>
  <c r="CF55" i="25" s="1"/>
  <c r="DA6" i="25"/>
  <c r="DA55" i="25" s="1"/>
  <c r="EN6" i="25"/>
  <c r="EN55" i="25" s="1"/>
  <c r="BV6" i="25"/>
  <c r="BV55" i="25" s="1"/>
  <c r="EH6" i="25"/>
  <c r="EH55" i="25" s="1"/>
  <c r="GT6" i="25"/>
  <c r="GT55" i="25" s="1"/>
  <c r="BX6" i="25"/>
  <c r="BX55" i="25" s="1"/>
  <c r="FE6" i="25"/>
  <c r="FE55" i="25" s="1"/>
  <c r="AS6" i="25"/>
  <c r="AS55" i="25" s="1"/>
  <c r="EA6" i="25"/>
  <c r="EA55" i="25" s="1"/>
  <c r="HH6" i="25"/>
  <c r="HH55" i="25" s="1"/>
  <c r="CQ6" i="25"/>
  <c r="CQ55" i="25" s="1"/>
  <c r="BZ6" i="25"/>
  <c r="BZ55" i="25" s="1"/>
  <c r="EL6" i="25"/>
  <c r="EL55" i="25" s="1"/>
  <c r="GX6" i="25"/>
  <c r="GX55" i="25" s="1"/>
  <c r="CC6" i="25"/>
  <c r="CC55" i="25" s="1"/>
  <c r="FK6" i="25"/>
  <c r="FK55" i="25" s="1"/>
  <c r="AY6" i="25"/>
  <c r="AY55" i="25" s="1"/>
  <c r="EF6" i="25"/>
  <c r="EF55" i="25" s="1"/>
  <c r="HM6" i="25"/>
  <c r="HM55" i="25" s="1"/>
  <c r="CV6" i="25"/>
  <c r="CV55" i="25" s="1"/>
  <c r="BN6" i="25"/>
  <c r="BN55" i="25" s="1"/>
  <c r="DZ6" i="25"/>
  <c r="DZ55" i="25" s="1"/>
  <c r="GL6" i="25"/>
  <c r="GL55" i="25" s="1"/>
  <c r="BM6" i="25"/>
  <c r="BM55" i="25" s="1"/>
  <c r="EU6" i="25"/>
  <c r="EU55" i="25" s="1"/>
  <c r="AI6" i="25"/>
  <c r="AI55" i="25" s="1"/>
  <c r="DP6" i="25"/>
  <c r="DP55" i="25" s="1"/>
  <c r="GW6" i="25"/>
  <c r="GW55" i="25" s="1"/>
  <c r="AL6" i="25"/>
  <c r="AL55" i="25" s="1"/>
  <c r="CX6" i="25"/>
  <c r="CX55" i="25" s="1"/>
  <c r="FJ6" i="25"/>
  <c r="FJ55" i="25" s="1"/>
  <c r="AB6" i="25"/>
  <c r="AB55" i="25" s="1"/>
  <c r="DI6" i="25"/>
  <c r="DI55" i="25" s="1"/>
  <c r="GQ6" i="25"/>
  <c r="GQ55" i="25" s="1"/>
  <c r="CE6" i="25"/>
  <c r="CE55" i="25" s="1"/>
  <c r="FL6" i="25"/>
  <c r="FL55" i="25" s="1"/>
  <c r="AU6" i="25"/>
  <c r="AU55" i="25" s="1"/>
  <c r="DW6" i="25"/>
  <c r="DW55" i="25" s="1"/>
  <c r="HD6" i="25"/>
  <c r="HD55" i="25" s="1"/>
  <c r="CM6" i="25"/>
  <c r="CM55" i="25" s="1"/>
  <c r="FT6" i="25"/>
  <c r="FT55" i="25" s="1"/>
  <c r="EB6" i="25"/>
  <c r="EB55" i="25" s="1"/>
  <c r="HI6" i="25"/>
  <c r="HI55" i="25" s="1"/>
  <c r="CR6" i="25"/>
  <c r="CR55" i="25" s="1"/>
  <c r="FY6" i="25"/>
  <c r="FY55" i="25" s="1"/>
  <c r="DG6" i="25"/>
  <c r="DG55" i="25" s="1"/>
  <c r="GS6" i="25"/>
  <c r="GS55" i="25" s="1"/>
  <c r="CB6" i="25"/>
  <c r="CB55" i="25" s="1"/>
  <c r="FI6" i="25"/>
  <c r="FI55" i="25" s="1"/>
  <c r="FH6" i="25"/>
  <c r="FH55" i="25" s="1"/>
  <c r="AQ6" i="25"/>
  <c r="AQ55" i="25" s="1"/>
  <c r="DX6" i="25"/>
  <c r="DX55" i="25" s="1"/>
  <c r="HE6" i="25"/>
  <c r="HE55" i="25" s="1"/>
  <c r="BK6" i="25"/>
  <c r="BK55" i="25" s="1"/>
  <c r="BI6" i="25"/>
  <c r="BI55" i="25" s="1"/>
  <c r="BQ6" i="25"/>
  <c r="BQ55" i="25" s="1"/>
  <c r="BW6" i="25"/>
  <c r="BW55" i="25" s="1"/>
  <c r="BG6" i="25"/>
  <c r="BG55" i="25" s="1"/>
  <c r="DC6" i="25"/>
  <c r="DC55" i="25" s="1"/>
  <c r="X103" i="25"/>
  <c r="X152" i="25" s="1"/>
  <c r="X54" i="25"/>
  <c r="W7" i="25"/>
  <c r="U7" i="25" s="1"/>
  <c r="V8" i="25"/>
  <c r="N570" i="5"/>
  <c r="FN321" i="5"/>
  <c r="W8" i="25" l="1"/>
  <c r="V9" i="25"/>
  <c r="BV7" i="25"/>
  <c r="BV56" i="25" s="1"/>
  <c r="EH7" i="25"/>
  <c r="EH56" i="25" s="1"/>
  <c r="GT7" i="25"/>
  <c r="GT56" i="25" s="1"/>
  <c r="BW7" i="25"/>
  <c r="BW56" i="25" s="1"/>
  <c r="FD7" i="25"/>
  <c r="FD56" i="25" s="1"/>
  <c r="AR7" i="25"/>
  <c r="AR56" i="25" s="1"/>
  <c r="DY7" i="25"/>
  <c r="DY56" i="25" s="1"/>
  <c r="HG7" i="25"/>
  <c r="HG56" i="25" s="1"/>
  <c r="DA7" i="25"/>
  <c r="DA56" i="25" s="1"/>
  <c r="GI7" i="25"/>
  <c r="GI56" i="25" s="1"/>
  <c r="GR7" i="25"/>
  <c r="GR56" i="25" s="1"/>
  <c r="DU7" i="25"/>
  <c r="DU56" i="25" s="1"/>
  <c r="AD7" i="25"/>
  <c r="AD56" i="25" s="1"/>
  <c r="CP7" i="25"/>
  <c r="CP56" i="25" s="1"/>
  <c r="FB7" i="25"/>
  <c r="FB56" i="25" s="1"/>
  <c r="HN7" i="25"/>
  <c r="HN56" i="25" s="1"/>
  <c r="CW7" i="25"/>
  <c r="CW56" i="25" s="1"/>
  <c r="GE7" i="25"/>
  <c r="GE56" i="25" s="1"/>
  <c r="BS7" i="25"/>
  <c r="BS56" i="25" s="1"/>
  <c r="EZ7" i="25"/>
  <c r="EZ56" i="25" s="1"/>
  <c r="AU7" i="25"/>
  <c r="AU56" i="25" s="1"/>
  <c r="EB7" i="25"/>
  <c r="EB56" i="25" s="1"/>
  <c r="HI7" i="25"/>
  <c r="HI56" i="25" s="1"/>
  <c r="CU7" i="25"/>
  <c r="CU56" i="25" s="1"/>
  <c r="HQ7" i="25"/>
  <c r="HQ56" i="25" s="1"/>
  <c r="X7" i="25"/>
  <c r="CD7" i="25"/>
  <c r="CD56" i="25" s="1"/>
  <c r="EP7" i="25"/>
  <c r="EP56" i="25" s="1"/>
  <c r="HB7" i="25"/>
  <c r="HB56" i="25" s="1"/>
  <c r="CG7" i="25"/>
  <c r="CG56" i="25" s="1"/>
  <c r="FO7" i="25"/>
  <c r="FO56" i="25" s="1"/>
  <c r="BC7" i="25"/>
  <c r="BC56" i="25" s="1"/>
  <c r="EJ7" i="25"/>
  <c r="EJ56" i="25" s="1"/>
  <c r="AE7" i="25"/>
  <c r="AE56" i="25" s="1"/>
  <c r="DL7" i="25"/>
  <c r="DL56" i="25" s="1"/>
  <c r="GS7" i="25"/>
  <c r="GS56" i="25" s="1"/>
  <c r="AI7" i="25"/>
  <c r="AI56" i="25" s="1"/>
  <c r="FL7" i="25"/>
  <c r="FL56" i="25" s="1"/>
  <c r="BB7" i="25"/>
  <c r="BB56" i="25" s="1"/>
  <c r="DN7" i="25"/>
  <c r="DN56" i="25" s="1"/>
  <c r="FZ7" i="25"/>
  <c r="FZ56" i="25" s="1"/>
  <c r="AV7" i="25"/>
  <c r="AV56" i="25" s="1"/>
  <c r="EC7" i="25"/>
  <c r="EC56" i="25" s="1"/>
  <c r="HK7" i="25"/>
  <c r="HK56" i="25" s="1"/>
  <c r="CY7" i="25"/>
  <c r="CY56" i="25" s="1"/>
  <c r="GF7" i="25"/>
  <c r="GF56" i="25" s="1"/>
  <c r="CA7" i="25"/>
  <c r="CA56" i="25" s="1"/>
  <c r="FH7" i="25"/>
  <c r="FH56" i="25" s="1"/>
  <c r="CO7" i="25"/>
  <c r="CO56" i="25" s="1"/>
  <c r="HM7" i="25"/>
  <c r="HM56" i="25" s="1"/>
  <c r="EV7" i="25"/>
  <c r="EV56" i="25" s="1"/>
  <c r="AX7" i="25"/>
  <c r="AX56" i="25" s="1"/>
  <c r="CS7" i="25"/>
  <c r="CS56" i="25" s="1"/>
  <c r="BT7" i="25"/>
  <c r="BT56" i="25" s="1"/>
  <c r="CH7" i="25"/>
  <c r="CH56" i="25" s="1"/>
  <c r="CM7" i="25"/>
  <c r="CM56" i="25" s="1"/>
  <c r="EO7" i="25"/>
  <c r="EO56" i="25" s="1"/>
  <c r="GY7" i="25"/>
  <c r="GY56" i="25" s="1"/>
  <c r="Z7" i="25"/>
  <c r="Z56" i="25" s="1"/>
  <c r="CL7" i="25"/>
  <c r="CL56" i="25" s="1"/>
  <c r="EX7" i="25"/>
  <c r="EX56" i="25" s="1"/>
  <c r="HJ7" i="25"/>
  <c r="HJ56" i="25" s="1"/>
  <c r="CR7" i="25"/>
  <c r="CR56" i="25" s="1"/>
  <c r="FY7" i="25"/>
  <c r="FY56" i="25" s="1"/>
  <c r="BM7" i="25"/>
  <c r="BM56" i="25" s="1"/>
  <c r="EU7" i="25"/>
  <c r="EU56" i="25" s="1"/>
  <c r="AO7" i="25"/>
  <c r="AO56" i="25" s="1"/>
  <c r="DW7" i="25"/>
  <c r="DW56" i="25" s="1"/>
  <c r="HD7" i="25"/>
  <c r="HD56" i="25" s="1"/>
  <c r="BY7" i="25"/>
  <c r="BY56" i="25" s="1"/>
  <c r="HC7" i="25"/>
  <c r="HC56" i="25" s="1"/>
  <c r="AT7" i="25"/>
  <c r="AT56" i="25" s="1"/>
  <c r="DF7" i="25"/>
  <c r="DF56" i="25" s="1"/>
  <c r="FR7" i="25"/>
  <c r="FR56" i="25" s="1"/>
  <c r="AK7" i="25"/>
  <c r="AK56" i="25" s="1"/>
  <c r="DS7" i="25"/>
  <c r="DS56" i="25" s="1"/>
  <c r="GZ7" i="25"/>
  <c r="GZ56" i="25" s="1"/>
  <c r="CN7" i="25"/>
  <c r="CN56" i="25" s="1"/>
  <c r="FU7" i="25"/>
  <c r="FU56" i="25" s="1"/>
  <c r="BP7" i="25"/>
  <c r="BP56" i="25" s="1"/>
  <c r="EW7" i="25"/>
  <c r="EW56" i="25" s="1"/>
  <c r="AY7" i="25"/>
  <c r="AY56" i="25" s="1"/>
  <c r="GB7" i="25"/>
  <c r="GB56" i="25" s="1"/>
  <c r="DE7" i="25"/>
  <c r="DE56" i="25" s="1"/>
  <c r="AH7" i="25"/>
  <c r="AH56" i="25" s="1"/>
  <c r="CT7" i="25"/>
  <c r="CT56" i="25" s="1"/>
  <c r="FF7" i="25"/>
  <c r="FF56" i="25" s="1"/>
  <c r="HR7" i="25"/>
  <c r="HR56" i="25" s="1"/>
  <c r="DC7" i="25"/>
  <c r="DC56" i="25" s="1"/>
  <c r="GJ7" i="25"/>
  <c r="GJ56" i="25" s="1"/>
  <c r="BX7" i="25"/>
  <c r="BX56" i="25" s="1"/>
  <c r="FE7" i="25"/>
  <c r="FE56" i="25" s="1"/>
  <c r="AZ7" i="25"/>
  <c r="AZ56" i="25" s="1"/>
  <c r="EG7" i="25"/>
  <c r="EG56" i="25" s="1"/>
  <c r="HO7" i="25"/>
  <c r="HO56" i="25" s="1"/>
  <c r="DP7" i="25"/>
  <c r="DP56" i="25" s="1"/>
  <c r="AS7" i="25"/>
  <c r="AS56" i="25" s="1"/>
  <c r="BR7" i="25"/>
  <c r="BR56" i="25" s="1"/>
  <c r="ED7" i="25"/>
  <c r="ED56" i="25" s="1"/>
  <c r="GP7" i="25"/>
  <c r="GP56" i="25" s="1"/>
  <c r="BQ7" i="25"/>
  <c r="BQ56" i="25" s="1"/>
  <c r="EY7" i="25"/>
  <c r="EY56" i="25" s="1"/>
  <c r="AM7" i="25"/>
  <c r="AM56" i="25" s="1"/>
  <c r="DT7" i="25"/>
  <c r="DT56" i="25" s="1"/>
  <c r="HA7" i="25"/>
  <c r="HA56" i="25" s="1"/>
  <c r="CV7" i="25"/>
  <c r="CV56" i="25" s="1"/>
  <c r="GC7" i="25"/>
  <c r="GC56" i="25" s="1"/>
  <c r="FW7" i="25"/>
  <c r="FW56" i="25" s="1"/>
  <c r="CZ7" i="25"/>
  <c r="CZ56" i="25" s="1"/>
  <c r="HS7" i="25"/>
  <c r="HS56" i="25" s="1"/>
  <c r="DJ7" i="25"/>
  <c r="DJ56" i="25" s="1"/>
  <c r="HE7" i="25"/>
  <c r="HE56" i="25" s="1"/>
  <c r="FC7" i="25"/>
  <c r="FC56" i="25" s="1"/>
  <c r="ET7" i="25"/>
  <c r="ET56" i="25" s="1"/>
  <c r="BH7" i="25"/>
  <c r="BH56" i="25" s="1"/>
  <c r="DQ7" i="25"/>
  <c r="DQ56" i="25" s="1"/>
  <c r="AP7" i="25"/>
  <c r="AP56" i="25" s="1"/>
  <c r="DB7" i="25"/>
  <c r="DB56" i="25" s="1"/>
  <c r="FN7" i="25"/>
  <c r="FN56" i="25" s="1"/>
  <c r="AF7" i="25"/>
  <c r="AF56" i="25" s="1"/>
  <c r="DM7" i="25"/>
  <c r="DM56" i="25" s="1"/>
  <c r="GU7" i="25"/>
  <c r="GU56" i="25" s="1"/>
  <c r="CI7" i="25"/>
  <c r="CI56" i="25" s="1"/>
  <c r="FP7" i="25"/>
  <c r="FP56" i="25" s="1"/>
  <c r="BK7" i="25"/>
  <c r="BK56" i="25" s="1"/>
  <c r="ER7" i="25"/>
  <c r="ER56" i="25" s="1"/>
  <c r="AC7" i="25"/>
  <c r="AC56" i="25" s="1"/>
  <c r="FG7" i="25"/>
  <c r="FG56" i="25" s="1"/>
  <c r="CJ7" i="25"/>
  <c r="CJ56" i="25" s="1"/>
  <c r="BJ7" i="25"/>
  <c r="BJ56" i="25" s="1"/>
  <c r="DV7" i="25"/>
  <c r="DV56" i="25" s="1"/>
  <c r="GH7" i="25"/>
  <c r="GH56" i="25" s="1"/>
  <c r="BG7" i="25"/>
  <c r="BG56" i="25" s="1"/>
  <c r="EN7" i="25"/>
  <c r="EN56" i="25" s="1"/>
  <c r="AB7" i="25"/>
  <c r="AB56" i="25" s="1"/>
  <c r="DI7" i="25"/>
  <c r="DI56" i="25" s="1"/>
  <c r="GQ7" i="25"/>
  <c r="GQ56" i="25" s="1"/>
  <c r="CK7" i="25"/>
  <c r="CK56" i="25" s="1"/>
  <c r="FS7" i="25"/>
  <c r="FS56" i="25" s="1"/>
  <c r="EF7" i="25"/>
  <c r="EF56" i="25" s="1"/>
  <c r="BI7" i="25"/>
  <c r="BI56" i="25" s="1"/>
  <c r="GM7" i="25"/>
  <c r="GM56" i="25" s="1"/>
  <c r="FV7" i="25"/>
  <c r="FV56" i="25" s="1"/>
  <c r="DX7" i="25"/>
  <c r="DX56" i="25" s="1"/>
  <c r="GA7" i="25"/>
  <c r="GA56" i="25" s="1"/>
  <c r="GW7" i="25"/>
  <c r="GW56" i="25" s="1"/>
  <c r="FT7" i="25"/>
  <c r="FT56" i="25" s="1"/>
  <c r="BD7" i="25"/>
  <c r="BD56" i="25" s="1"/>
  <c r="BF7" i="25"/>
  <c r="BF56" i="25" s="1"/>
  <c r="DR7" i="25"/>
  <c r="DR56" i="25" s="1"/>
  <c r="GD7" i="25"/>
  <c r="GD56" i="25" s="1"/>
  <c r="BA7" i="25"/>
  <c r="BA56" i="25" s="1"/>
  <c r="EI7" i="25"/>
  <c r="EI56" i="25" s="1"/>
  <c r="HP7" i="25"/>
  <c r="HP56" i="25" s="1"/>
  <c r="DD7" i="25"/>
  <c r="DD56" i="25" s="1"/>
  <c r="GK7" i="25"/>
  <c r="GK56" i="25" s="1"/>
  <c r="CF7" i="25"/>
  <c r="CF56" i="25" s="1"/>
  <c r="FM7" i="25"/>
  <c r="FM56" i="25" s="1"/>
  <c r="DK7" i="25"/>
  <c r="DK56" i="25" s="1"/>
  <c r="AN7" i="25"/>
  <c r="AN56" i="25" s="1"/>
  <c r="FQ7" i="25"/>
  <c r="FQ56" i="25" s="1"/>
  <c r="BZ7" i="25"/>
  <c r="BZ56" i="25" s="1"/>
  <c r="EL7" i="25"/>
  <c r="EL56" i="25" s="1"/>
  <c r="GX7" i="25"/>
  <c r="GX56" i="25" s="1"/>
  <c r="CB7" i="25"/>
  <c r="CB56" i="25" s="1"/>
  <c r="FI7" i="25"/>
  <c r="FI56" i="25" s="1"/>
  <c r="AW7" i="25"/>
  <c r="AW56" i="25" s="1"/>
  <c r="EE7" i="25"/>
  <c r="EE56" i="25" s="1"/>
  <c r="Y7" i="25"/>
  <c r="DG7" i="25"/>
  <c r="DG56" i="25" s="1"/>
  <c r="GN7" i="25"/>
  <c r="GN56" i="25" s="1"/>
  <c r="HL7" i="25"/>
  <c r="HL56" i="25" s="1"/>
  <c r="EQ7" i="25"/>
  <c r="EQ56" i="25" s="1"/>
  <c r="EA7" i="25"/>
  <c r="EA56" i="25" s="1"/>
  <c r="BN7" i="25"/>
  <c r="BN56" i="25" s="1"/>
  <c r="DZ7" i="25"/>
  <c r="DZ56" i="25" s="1"/>
  <c r="GL7" i="25"/>
  <c r="GL56" i="25" s="1"/>
  <c r="BL7" i="25"/>
  <c r="BL56" i="25" s="1"/>
  <c r="ES7" i="25"/>
  <c r="ES56" i="25" s="1"/>
  <c r="AG7" i="25"/>
  <c r="AG56" i="25" s="1"/>
  <c r="DO7" i="25"/>
  <c r="DO56" i="25" s="1"/>
  <c r="GV7" i="25"/>
  <c r="GV56" i="25" s="1"/>
  <c r="CQ7" i="25"/>
  <c r="CQ56" i="25" s="1"/>
  <c r="FX7" i="25"/>
  <c r="FX56" i="25" s="1"/>
  <c r="FA7" i="25"/>
  <c r="FA56" i="25" s="1"/>
  <c r="CE7" i="25"/>
  <c r="CE56" i="25" s="1"/>
  <c r="AL7" i="25"/>
  <c r="AL56" i="25" s="1"/>
  <c r="CX7" i="25"/>
  <c r="CX56" i="25" s="1"/>
  <c r="FJ7" i="25"/>
  <c r="FJ56" i="25" s="1"/>
  <c r="AA7" i="25"/>
  <c r="AA56" i="25" s="1"/>
  <c r="DH7" i="25"/>
  <c r="DH56" i="25" s="1"/>
  <c r="GO7" i="25"/>
  <c r="GO56" i="25" s="1"/>
  <c r="CC7" i="25"/>
  <c r="CC56" i="25" s="1"/>
  <c r="FK7" i="25"/>
  <c r="FK56" i="25" s="1"/>
  <c r="BE7" i="25"/>
  <c r="BE56" i="25" s="1"/>
  <c r="EM7" i="25"/>
  <c r="EM56" i="25" s="1"/>
  <c r="HT7" i="25"/>
  <c r="HT56" i="25" s="1"/>
  <c r="EK7" i="25"/>
  <c r="EK56" i="25" s="1"/>
  <c r="BO7" i="25"/>
  <c r="BO56" i="25" s="1"/>
  <c r="AQ7" i="25"/>
  <c r="AQ56" i="25" s="1"/>
  <c r="BU7" i="25"/>
  <c r="BU56" i="25" s="1"/>
  <c r="HH7" i="25"/>
  <c r="HH56" i="25" s="1"/>
  <c r="HF7" i="25"/>
  <c r="HF56" i="25" s="1"/>
  <c r="AJ7" i="25"/>
  <c r="AJ56" i="25" s="1"/>
  <c r="GG7" i="25"/>
  <c r="GG56" i="25" s="1"/>
  <c r="Y55" i="25"/>
  <c r="X104" i="25"/>
  <c r="X153" i="25" s="1"/>
  <c r="X55" i="25"/>
  <c r="N580" i="5"/>
  <c r="FN331" i="5"/>
  <c r="U8" i="25" l="1"/>
  <c r="Y56" i="25"/>
  <c r="V10" i="25"/>
  <c r="W9" i="25"/>
  <c r="X105" i="25"/>
  <c r="X154" i="25" s="1"/>
  <c r="X56" i="25"/>
  <c r="AE8" i="25"/>
  <c r="AE57" i="25" s="1"/>
  <c r="CZ8" i="25"/>
  <c r="CZ57" i="25" s="1"/>
  <c r="FL8" i="25"/>
  <c r="FL57" i="25" s="1"/>
  <c r="AC8" i="25"/>
  <c r="AC57" i="25" s="1"/>
  <c r="CY8" i="25"/>
  <c r="CY57" i="25" s="1"/>
  <c r="FK8" i="25"/>
  <c r="FK57" i="25" s="1"/>
  <c r="AA8" i="25"/>
  <c r="AA57" i="25" s="1"/>
  <c r="FI8" i="25"/>
  <c r="FI57" i="25" s="1"/>
  <c r="CX8" i="25"/>
  <c r="CX57" i="25" s="1"/>
  <c r="AF8" i="25"/>
  <c r="AF57" i="25" s="1"/>
  <c r="FM8" i="25"/>
  <c r="FM57" i="25" s="1"/>
  <c r="DB8" i="25"/>
  <c r="DB57" i="25" s="1"/>
  <c r="X8" i="25"/>
  <c r="BJ8" i="25"/>
  <c r="BJ57" i="25" s="1"/>
  <c r="CN8" i="25"/>
  <c r="CN57" i="25" s="1"/>
  <c r="EZ8" i="25"/>
  <c r="EZ57" i="25" s="1"/>
  <c r="HL8" i="25"/>
  <c r="HL57" i="25" s="1"/>
  <c r="CM8" i="25"/>
  <c r="CM57" i="25" s="1"/>
  <c r="EY8" i="25"/>
  <c r="EY57" i="25" s="1"/>
  <c r="HK8" i="25"/>
  <c r="HK57" i="25" s="1"/>
  <c r="EK8" i="25"/>
  <c r="EK57" i="25" s="1"/>
  <c r="BZ8" i="25"/>
  <c r="BZ57" i="25" s="1"/>
  <c r="GX8" i="25"/>
  <c r="GX57" i="25" s="1"/>
  <c r="EO8" i="25"/>
  <c r="EO57" i="25" s="1"/>
  <c r="CD8" i="25"/>
  <c r="CD57" i="25" s="1"/>
  <c r="HB8" i="25"/>
  <c r="HB57" i="25" s="1"/>
  <c r="BN8" i="25"/>
  <c r="BN57" i="25" s="1"/>
  <c r="CR8" i="25"/>
  <c r="CR57" i="25" s="1"/>
  <c r="FD8" i="25"/>
  <c r="FD57" i="25" s="1"/>
  <c r="HP8" i="25"/>
  <c r="HP57" i="25" s="1"/>
  <c r="CQ8" i="25"/>
  <c r="CQ57" i="25" s="1"/>
  <c r="FC8" i="25"/>
  <c r="FC57" i="25" s="1"/>
  <c r="HO8" i="25"/>
  <c r="HO57" i="25" s="1"/>
  <c r="ES8" i="25"/>
  <c r="ES57" i="25" s="1"/>
  <c r="CH8" i="25"/>
  <c r="CH57" i="25" s="1"/>
  <c r="HF8" i="25"/>
  <c r="HF57" i="25" s="1"/>
  <c r="EW8" i="25"/>
  <c r="EW57" i="25" s="1"/>
  <c r="CL8" i="25"/>
  <c r="CL57" i="25" s="1"/>
  <c r="BB8" i="25"/>
  <c r="BB57" i="25" s="1"/>
  <c r="CF8" i="25"/>
  <c r="CF57" i="25" s="1"/>
  <c r="ER8" i="25"/>
  <c r="ER57" i="25" s="1"/>
  <c r="HD8" i="25"/>
  <c r="HD57" i="25" s="1"/>
  <c r="CE8" i="25"/>
  <c r="CE57" i="25" s="1"/>
  <c r="EQ8" i="25"/>
  <c r="EQ57" i="25" s="1"/>
  <c r="HC8" i="25"/>
  <c r="HC57" i="25" s="1"/>
  <c r="DU8" i="25"/>
  <c r="DU57" i="25" s="1"/>
  <c r="BH8" i="25"/>
  <c r="BH57" i="25" s="1"/>
  <c r="GH8" i="25"/>
  <c r="GH57" i="25" s="1"/>
  <c r="DY8" i="25"/>
  <c r="DY57" i="25" s="1"/>
  <c r="BM8" i="25"/>
  <c r="BM57" i="25" s="1"/>
  <c r="GL8" i="25"/>
  <c r="GL57" i="25" s="1"/>
  <c r="DE8" i="25"/>
  <c r="DE57" i="25" s="1"/>
  <c r="AR8" i="25"/>
  <c r="AR57" i="25" s="1"/>
  <c r="AX8" i="25"/>
  <c r="AX57" i="25" s="1"/>
  <c r="GZ8" i="25"/>
  <c r="GZ57" i="25" s="1"/>
  <c r="EM8" i="25"/>
  <c r="EM57" i="25" s="1"/>
  <c r="DM8" i="25"/>
  <c r="DM57" i="25" s="1"/>
  <c r="DQ8" i="25"/>
  <c r="DQ57" i="25" s="1"/>
  <c r="AL8" i="25"/>
  <c r="AL57" i="25" s="1"/>
  <c r="BO8" i="25"/>
  <c r="BO57" i="25" s="1"/>
  <c r="CO8" i="25"/>
  <c r="CO57" i="25" s="1"/>
  <c r="CS8" i="25"/>
  <c r="CS57" i="25" s="1"/>
  <c r="FF8" i="25"/>
  <c r="FF57" i="25" s="1"/>
  <c r="Z8" i="25"/>
  <c r="Z57" i="25" s="1"/>
  <c r="AZ8" i="25"/>
  <c r="AZ57" i="25" s="1"/>
  <c r="DP8" i="25"/>
  <c r="DP57" i="25" s="1"/>
  <c r="GB8" i="25"/>
  <c r="GB57" i="25" s="1"/>
  <c r="AY8" i="25"/>
  <c r="AY57" i="25" s="1"/>
  <c r="DO8" i="25"/>
  <c r="DO57" i="25" s="1"/>
  <c r="GA8" i="25"/>
  <c r="GA57" i="25" s="1"/>
  <c r="BQ8" i="25"/>
  <c r="BQ57" i="25" s="1"/>
  <c r="GO8" i="25"/>
  <c r="GO57" i="25" s="1"/>
  <c r="ED8" i="25"/>
  <c r="ED57" i="25" s="1"/>
  <c r="BU8" i="25"/>
  <c r="BU57" i="25" s="1"/>
  <c r="GS8" i="25"/>
  <c r="GS57" i="25" s="1"/>
  <c r="EH8" i="25"/>
  <c r="EH57" i="25" s="1"/>
  <c r="GD8" i="25"/>
  <c r="GD57" i="25" s="1"/>
  <c r="AJ8" i="25"/>
  <c r="AJ57" i="25" s="1"/>
  <c r="DD8" i="25"/>
  <c r="DD57" i="25" s="1"/>
  <c r="FP8" i="25"/>
  <c r="FP57" i="25" s="1"/>
  <c r="AI8" i="25"/>
  <c r="AI57" i="25" s="1"/>
  <c r="DC8" i="25"/>
  <c r="DC57" i="25" s="1"/>
  <c r="FO8" i="25"/>
  <c r="FO57" i="25" s="1"/>
  <c r="AK8" i="25"/>
  <c r="AK57" i="25" s="1"/>
  <c r="FQ8" i="25"/>
  <c r="FQ57" i="25" s="1"/>
  <c r="DF8" i="25"/>
  <c r="DF57" i="25" s="1"/>
  <c r="AQ8" i="25"/>
  <c r="AQ57" i="25" s="1"/>
  <c r="FU8" i="25"/>
  <c r="FU57" i="25" s="1"/>
  <c r="DJ8" i="25"/>
  <c r="DJ57" i="25" s="1"/>
  <c r="HJ8" i="25"/>
  <c r="HJ57" i="25" s="1"/>
  <c r="AO8" i="25"/>
  <c r="AO57" i="25" s="1"/>
  <c r="DH8" i="25"/>
  <c r="DH57" i="25" s="1"/>
  <c r="FT8" i="25"/>
  <c r="FT57" i="25" s="1"/>
  <c r="AN8" i="25"/>
  <c r="AN57" i="25" s="1"/>
  <c r="DG8" i="25"/>
  <c r="DG57" i="25" s="1"/>
  <c r="FS8" i="25"/>
  <c r="FS57" i="25" s="1"/>
  <c r="AV8" i="25"/>
  <c r="AV57" i="25" s="1"/>
  <c r="FY8" i="25"/>
  <c r="FY57" i="25" s="1"/>
  <c r="DN8" i="25"/>
  <c r="DN57" i="25" s="1"/>
  <c r="BA8" i="25"/>
  <c r="BA57" i="25" s="1"/>
  <c r="GC8" i="25"/>
  <c r="GC57" i="25" s="1"/>
  <c r="DR8" i="25"/>
  <c r="DR57" i="25" s="1"/>
  <c r="Y8" i="25"/>
  <c r="CV8" i="25"/>
  <c r="CV57" i="25" s="1"/>
  <c r="FH8" i="25"/>
  <c r="FH57" i="25" s="1"/>
  <c r="HT8" i="25"/>
  <c r="HT57" i="25" s="1"/>
  <c r="CU8" i="25"/>
  <c r="CU57" i="25" s="1"/>
  <c r="FG8" i="25"/>
  <c r="FG57" i="25" s="1"/>
  <c r="HS8" i="25"/>
  <c r="HS57" i="25" s="1"/>
  <c r="FA8" i="25"/>
  <c r="FA57" i="25" s="1"/>
  <c r="CP8" i="25"/>
  <c r="CP57" i="25" s="1"/>
  <c r="HN8" i="25"/>
  <c r="HN57" i="25" s="1"/>
  <c r="FE8" i="25"/>
  <c r="FE57" i="25" s="1"/>
  <c r="CT8" i="25"/>
  <c r="CT57" i="25" s="1"/>
  <c r="HR8" i="25"/>
  <c r="HR57" i="25" s="1"/>
  <c r="CB8" i="25"/>
  <c r="CB57" i="25" s="1"/>
  <c r="GY8" i="25"/>
  <c r="GY57" i="25" s="1"/>
  <c r="FZ8" i="25"/>
  <c r="FZ57" i="25" s="1"/>
  <c r="EB8" i="25"/>
  <c r="EB57" i="25" s="1"/>
  <c r="EA8" i="25"/>
  <c r="EA57" i="25" s="1"/>
  <c r="FB8" i="25"/>
  <c r="FB57" i="25" s="1"/>
  <c r="AP8" i="25"/>
  <c r="AP57" i="25" s="1"/>
  <c r="BT8" i="25"/>
  <c r="BT57" i="25" s="1"/>
  <c r="EF8" i="25"/>
  <c r="EF57" i="25" s="1"/>
  <c r="GR8" i="25"/>
  <c r="GR57" i="25" s="1"/>
  <c r="BS8" i="25"/>
  <c r="BS57" i="25" s="1"/>
  <c r="EE8" i="25"/>
  <c r="EE57" i="25" s="1"/>
  <c r="GQ8" i="25"/>
  <c r="GQ57" i="25" s="1"/>
  <c r="CW8" i="25"/>
  <c r="CW57" i="25" s="1"/>
  <c r="AB8" i="25"/>
  <c r="AB57" i="25" s="1"/>
  <c r="FJ8" i="25"/>
  <c r="FJ57" i="25" s="1"/>
  <c r="DA8" i="25"/>
  <c r="DA57" i="25" s="1"/>
  <c r="AG8" i="25"/>
  <c r="AG57" i="25" s="1"/>
  <c r="FN8" i="25"/>
  <c r="FN57" i="25" s="1"/>
  <c r="AD8" i="25"/>
  <c r="AD57" i="25" s="1"/>
  <c r="BE8" i="25"/>
  <c r="BE57" i="25" s="1"/>
  <c r="DT8" i="25"/>
  <c r="DT57" i="25" s="1"/>
  <c r="GF8" i="25"/>
  <c r="GF57" i="25" s="1"/>
  <c r="BD8" i="25"/>
  <c r="BD57" i="25" s="1"/>
  <c r="DS8" i="25"/>
  <c r="DS57" i="25" s="1"/>
  <c r="GE8" i="25"/>
  <c r="GE57" i="25" s="1"/>
  <c r="BY8" i="25"/>
  <c r="BY57" i="25" s="1"/>
  <c r="GW8" i="25"/>
  <c r="GW57" i="25" s="1"/>
  <c r="EL8" i="25"/>
  <c r="EL57" i="25" s="1"/>
  <c r="CC8" i="25"/>
  <c r="CC57" i="25" s="1"/>
  <c r="HA8" i="25"/>
  <c r="HA57" i="25" s="1"/>
  <c r="EP8" i="25"/>
  <c r="EP57" i="25" s="1"/>
  <c r="AH8" i="25"/>
  <c r="AH57" i="25" s="1"/>
  <c r="BK8" i="25"/>
  <c r="BK57" i="25" s="1"/>
  <c r="DX8" i="25"/>
  <c r="DX57" i="25" s="1"/>
  <c r="GJ8" i="25"/>
  <c r="GJ57" i="25" s="1"/>
  <c r="BI8" i="25"/>
  <c r="BI57" i="25" s="1"/>
  <c r="DW8" i="25"/>
  <c r="DW57" i="25" s="1"/>
  <c r="GI8" i="25"/>
  <c r="GI57" i="25" s="1"/>
  <c r="CG8" i="25"/>
  <c r="CG57" i="25" s="1"/>
  <c r="HE8" i="25"/>
  <c r="HE57" i="25" s="1"/>
  <c r="ET8" i="25"/>
  <c r="ET57" i="25" s="1"/>
  <c r="CK8" i="25"/>
  <c r="CK57" i="25" s="1"/>
  <c r="HI8" i="25"/>
  <c r="HI57" i="25" s="1"/>
  <c r="EX8" i="25"/>
  <c r="EX57" i="25" s="1"/>
  <c r="AU8" i="25"/>
  <c r="AU57" i="25" s="1"/>
  <c r="DL8" i="25"/>
  <c r="DL57" i="25" s="1"/>
  <c r="FX8" i="25"/>
  <c r="FX57" i="25" s="1"/>
  <c r="AS8" i="25"/>
  <c r="AS57" i="25" s="1"/>
  <c r="DK8" i="25"/>
  <c r="DK57" i="25" s="1"/>
  <c r="FW8" i="25"/>
  <c r="FW57" i="25" s="1"/>
  <c r="BG8" i="25"/>
  <c r="BG57" i="25" s="1"/>
  <c r="GG8" i="25"/>
  <c r="GG57" i="25" s="1"/>
  <c r="DV8" i="25"/>
  <c r="DV57" i="25" s="1"/>
  <c r="BL8" i="25"/>
  <c r="BL57" i="25" s="1"/>
  <c r="GK8" i="25"/>
  <c r="GK57" i="25" s="1"/>
  <c r="DZ8" i="25"/>
  <c r="DZ57" i="25" s="1"/>
  <c r="BP8" i="25"/>
  <c r="BP57" i="25" s="1"/>
  <c r="HM8" i="25"/>
  <c r="HM57" i="25" s="1"/>
  <c r="BF8" i="25"/>
  <c r="BF57" i="25" s="1"/>
  <c r="CJ8" i="25"/>
  <c r="CJ57" i="25" s="1"/>
  <c r="EV8" i="25"/>
  <c r="EV57" i="25" s="1"/>
  <c r="HH8" i="25"/>
  <c r="HH57" i="25" s="1"/>
  <c r="CI8" i="25"/>
  <c r="CI57" i="25" s="1"/>
  <c r="EU8" i="25"/>
  <c r="EU57" i="25" s="1"/>
  <c r="HG8" i="25"/>
  <c r="HG57" i="25" s="1"/>
  <c r="EC8" i="25"/>
  <c r="EC57" i="25" s="1"/>
  <c r="BR8" i="25"/>
  <c r="BR57" i="25" s="1"/>
  <c r="GP8" i="25"/>
  <c r="GP57" i="25" s="1"/>
  <c r="EG8" i="25"/>
  <c r="EG57" i="25" s="1"/>
  <c r="BV8" i="25"/>
  <c r="BV57" i="25" s="1"/>
  <c r="GT8" i="25"/>
  <c r="GT57" i="25" s="1"/>
  <c r="AT8" i="25"/>
  <c r="AT57" i="25" s="1"/>
  <c r="BX8" i="25"/>
  <c r="BX57" i="25" s="1"/>
  <c r="EJ8" i="25"/>
  <c r="EJ57" i="25" s="1"/>
  <c r="GV8" i="25"/>
  <c r="GV57" i="25" s="1"/>
  <c r="BW8" i="25"/>
  <c r="BW57" i="25" s="1"/>
  <c r="EI8" i="25"/>
  <c r="EI57" i="25" s="1"/>
  <c r="GU8" i="25"/>
  <c r="GU57" i="25" s="1"/>
  <c r="AM8" i="25"/>
  <c r="AM57" i="25" s="1"/>
  <c r="FR8" i="25"/>
  <c r="FR57" i="25" s="1"/>
  <c r="DI8" i="25"/>
  <c r="DI57" i="25" s="1"/>
  <c r="FV8" i="25"/>
  <c r="FV57" i="25" s="1"/>
  <c r="EN8" i="25"/>
  <c r="EN57" i="25" s="1"/>
  <c r="CA8" i="25"/>
  <c r="CA57" i="25" s="1"/>
  <c r="AW8" i="25"/>
  <c r="AW57" i="25" s="1"/>
  <c r="BC8" i="25"/>
  <c r="BC57" i="25" s="1"/>
  <c r="GN8" i="25"/>
  <c r="GN57" i="25" s="1"/>
  <c r="GM8" i="25"/>
  <c r="GM57" i="25" s="1"/>
  <c r="HQ8" i="25"/>
  <c r="HQ57" i="25" s="1"/>
  <c r="FN341" i="5"/>
  <c r="N590" i="5"/>
  <c r="U9" i="25" l="1"/>
  <c r="W10" i="25"/>
  <c r="V11" i="25"/>
  <c r="Y57" i="25"/>
  <c r="X57" i="25"/>
  <c r="X106" i="25"/>
  <c r="X155" i="25" s="1"/>
  <c r="AR9" i="25"/>
  <c r="AR58" i="25" s="1"/>
  <c r="DD9" i="25"/>
  <c r="DD58" i="25" s="1"/>
  <c r="AM9" i="25"/>
  <c r="AM58" i="25" s="1"/>
  <c r="CY9" i="25"/>
  <c r="CY58" i="25" s="1"/>
  <c r="FK9" i="25"/>
  <c r="FK58" i="25" s="1"/>
  <c r="BM9" i="25"/>
  <c r="BM58" i="25" s="1"/>
  <c r="FY9" i="25"/>
  <c r="FY58" i="25" s="1"/>
  <c r="BN9" i="25"/>
  <c r="BN58" i="25" s="1"/>
  <c r="FZ9" i="25"/>
  <c r="FZ58" i="25" s="1"/>
  <c r="BY9" i="25"/>
  <c r="BY58" i="25" s="1"/>
  <c r="GG9" i="25"/>
  <c r="GG58" i="25" s="1"/>
  <c r="CH9" i="25"/>
  <c r="CH58" i="25" s="1"/>
  <c r="GN9" i="25"/>
  <c r="GN58" i="25" s="1"/>
  <c r="BL9" i="25"/>
  <c r="BL58" i="25" s="1"/>
  <c r="DX9" i="25"/>
  <c r="DX58" i="25" s="1"/>
  <c r="BG9" i="25"/>
  <c r="BG58" i="25" s="1"/>
  <c r="DS9" i="25"/>
  <c r="DS58" i="25" s="1"/>
  <c r="GE9" i="25"/>
  <c r="GE58" i="25" s="1"/>
  <c r="DA9" i="25"/>
  <c r="DA58" i="25" s="1"/>
  <c r="GZ9" i="25"/>
  <c r="GZ58" i="25" s="1"/>
  <c r="DB9" i="25"/>
  <c r="DB58" i="25" s="1"/>
  <c r="HA9" i="25"/>
  <c r="HA58" i="25" s="1"/>
  <c r="DM9" i="25"/>
  <c r="DM58" i="25" s="1"/>
  <c r="HF9" i="25"/>
  <c r="HF58" i="25" s="1"/>
  <c r="DV9" i="25"/>
  <c r="DV58" i="25" s="1"/>
  <c r="HK9" i="25"/>
  <c r="HK58" i="25" s="1"/>
  <c r="CF9" i="25"/>
  <c r="CF58" i="25" s="1"/>
  <c r="ER9" i="25"/>
  <c r="ER58" i="25" s="1"/>
  <c r="CA9" i="25"/>
  <c r="CA58" i="25" s="1"/>
  <c r="EM9" i="25"/>
  <c r="EM58" i="25" s="1"/>
  <c r="GY9" i="25"/>
  <c r="GY58" i="25" s="1"/>
  <c r="EO9" i="25"/>
  <c r="EO58" i="25" s="1"/>
  <c r="HT9" i="25"/>
  <c r="HT58" i="25" s="1"/>
  <c r="EP9" i="25"/>
  <c r="EP58" i="25" s="1"/>
  <c r="AC9" i="25"/>
  <c r="AC58" i="25" s="1"/>
  <c r="FA9" i="25"/>
  <c r="FA58" i="25" s="1"/>
  <c r="AL9" i="25"/>
  <c r="AL58" i="25" s="1"/>
  <c r="FH9" i="25"/>
  <c r="FH58" i="25" s="1"/>
  <c r="X9" i="25"/>
  <c r="CJ9" i="25"/>
  <c r="CJ58" i="25" s="1"/>
  <c r="EV9" i="25"/>
  <c r="EV58" i="25" s="1"/>
  <c r="CE9" i="25"/>
  <c r="CE58" i="25" s="1"/>
  <c r="EQ9" i="25"/>
  <c r="EQ58" i="25" s="1"/>
  <c r="Y9" i="25"/>
  <c r="EW9" i="25"/>
  <c r="EW58" i="25" s="1"/>
  <c r="Z9" i="25"/>
  <c r="Z58" i="25" s="1"/>
  <c r="EX9" i="25"/>
  <c r="EX58" i="25" s="1"/>
  <c r="AK9" i="25"/>
  <c r="AK58" i="25" s="1"/>
  <c r="FF9" i="25"/>
  <c r="FF58" i="25" s="1"/>
  <c r="AT9" i="25"/>
  <c r="AT58" i="25" s="1"/>
  <c r="FM9" i="25"/>
  <c r="FM58" i="25" s="1"/>
  <c r="HC9" i="25"/>
  <c r="HC58" i="25" s="1"/>
  <c r="BH9" i="25"/>
  <c r="BH58" i="25" s="1"/>
  <c r="DT9" i="25"/>
  <c r="DT58" i="25" s="1"/>
  <c r="BC9" i="25"/>
  <c r="BC58" i="25" s="1"/>
  <c r="DO9" i="25"/>
  <c r="DO58" i="25" s="1"/>
  <c r="GA9" i="25"/>
  <c r="GA58" i="25" s="1"/>
  <c r="CS9" i="25"/>
  <c r="CS58" i="25" s="1"/>
  <c r="GT9" i="25"/>
  <c r="GT58" i="25" s="1"/>
  <c r="CT9" i="25"/>
  <c r="CT58" i="25" s="1"/>
  <c r="GV9" i="25"/>
  <c r="GV58" i="25" s="1"/>
  <c r="DE9" i="25"/>
  <c r="DE58" i="25" s="1"/>
  <c r="HB9" i="25"/>
  <c r="HB58" i="25" s="1"/>
  <c r="DN9" i="25"/>
  <c r="DN58" i="25" s="1"/>
  <c r="HG9" i="25"/>
  <c r="HG58" i="25" s="1"/>
  <c r="CB9" i="25"/>
  <c r="CB58" i="25" s="1"/>
  <c r="EN9" i="25"/>
  <c r="EN58" i="25" s="1"/>
  <c r="BW9" i="25"/>
  <c r="BW58" i="25" s="1"/>
  <c r="EI9" i="25"/>
  <c r="EI58" i="25" s="1"/>
  <c r="GU9" i="25"/>
  <c r="GU58" i="25" s="1"/>
  <c r="EG9" i="25"/>
  <c r="EG58" i="25" s="1"/>
  <c r="HP9" i="25"/>
  <c r="HP58" i="25" s="1"/>
  <c r="EH9" i="25"/>
  <c r="EH58" i="25" s="1"/>
  <c r="HQ9" i="25"/>
  <c r="HQ58" i="25" s="1"/>
  <c r="ES9" i="25"/>
  <c r="ES58" i="25" s="1"/>
  <c r="AD9" i="25"/>
  <c r="AD58" i="25" s="1"/>
  <c r="FB9" i="25"/>
  <c r="FB58" i="25" s="1"/>
  <c r="AJ9" i="25"/>
  <c r="AJ58" i="25" s="1"/>
  <c r="CV9" i="25"/>
  <c r="CV58" i="25" s="1"/>
  <c r="AE9" i="25"/>
  <c r="AE58" i="25" s="1"/>
  <c r="CQ9" i="25"/>
  <c r="CQ58" i="25" s="1"/>
  <c r="FC9" i="25"/>
  <c r="FC58" i="25" s="1"/>
  <c r="AW9" i="25"/>
  <c r="AW58" i="25" s="1"/>
  <c r="FN9" i="25"/>
  <c r="FN58" i="25" s="1"/>
  <c r="AX9" i="25"/>
  <c r="AX58" i="25" s="1"/>
  <c r="FP9" i="25"/>
  <c r="FP58" i="25" s="1"/>
  <c r="BI9" i="25"/>
  <c r="BI58" i="25" s="1"/>
  <c r="FV9" i="25"/>
  <c r="FV58" i="25" s="1"/>
  <c r="BR9" i="25"/>
  <c r="BR58" i="25" s="1"/>
  <c r="GC9" i="25"/>
  <c r="GC58" i="25" s="1"/>
  <c r="AN9" i="25"/>
  <c r="AN58" i="25" s="1"/>
  <c r="CZ9" i="25"/>
  <c r="CZ58" i="25" s="1"/>
  <c r="AI9" i="25"/>
  <c r="AI58" i="25" s="1"/>
  <c r="CU9" i="25"/>
  <c r="CU58" i="25" s="1"/>
  <c r="FG9" i="25"/>
  <c r="FG58" i="25" s="1"/>
  <c r="BE9" i="25"/>
  <c r="BE58" i="25" s="1"/>
  <c r="FT9" i="25"/>
  <c r="FT58" i="25" s="1"/>
  <c r="BF9" i="25"/>
  <c r="BF58" i="25" s="1"/>
  <c r="FU9" i="25"/>
  <c r="FU58" i="25" s="1"/>
  <c r="BQ9" i="25"/>
  <c r="BQ58" i="25" s="1"/>
  <c r="GB9" i="25"/>
  <c r="GB58" i="25" s="1"/>
  <c r="BZ9" i="25"/>
  <c r="BZ58" i="25" s="1"/>
  <c r="GH9" i="25"/>
  <c r="GH58" i="25" s="1"/>
  <c r="BX9" i="25"/>
  <c r="BX58" i="25" s="1"/>
  <c r="EJ9" i="25"/>
  <c r="EJ58" i="25" s="1"/>
  <c r="BS9" i="25"/>
  <c r="BS58" i="25" s="1"/>
  <c r="EE9" i="25"/>
  <c r="EE58" i="25" s="1"/>
  <c r="GQ9" i="25"/>
  <c r="GQ58" i="25" s="1"/>
  <c r="DY9" i="25"/>
  <c r="DY58" i="25" s="1"/>
  <c r="HL9" i="25"/>
  <c r="HL58" i="25" s="1"/>
  <c r="DZ9" i="25"/>
  <c r="DZ58" i="25" s="1"/>
  <c r="HM9" i="25"/>
  <c r="HM58" i="25" s="1"/>
  <c r="EK9" i="25"/>
  <c r="EK58" i="25" s="1"/>
  <c r="HR9" i="25"/>
  <c r="HR58" i="25" s="1"/>
  <c r="ET9" i="25"/>
  <c r="ET58" i="25" s="1"/>
  <c r="AF9" i="25"/>
  <c r="AF58" i="25" s="1"/>
  <c r="CR9" i="25"/>
  <c r="CR58" i="25" s="1"/>
  <c r="AA9" i="25"/>
  <c r="AA58" i="25" s="1"/>
  <c r="CM9" i="25"/>
  <c r="CM58" i="25" s="1"/>
  <c r="EY9" i="25"/>
  <c r="EY58" i="25" s="1"/>
  <c r="AO9" i="25"/>
  <c r="AO58" i="25" s="1"/>
  <c r="FI9" i="25"/>
  <c r="FI58" i="25" s="1"/>
  <c r="AP9" i="25"/>
  <c r="AP58" i="25" s="1"/>
  <c r="FJ9" i="25"/>
  <c r="FJ58" i="25" s="1"/>
  <c r="BA9" i="25"/>
  <c r="BA58" i="25" s="1"/>
  <c r="FQ9" i="25"/>
  <c r="FQ58" i="25" s="1"/>
  <c r="BJ9" i="25"/>
  <c r="BJ58" i="25" s="1"/>
  <c r="FX9" i="25"/>
  <c r="FX58" i="25" s="1"/>
  <c r="AZ9" i="25"/>
  <c r="AZ58" i="25" s="1"/>
  <c r="DL9" i="25"/>
  <c r="DL58" i="25" s="1"/>
  <c r="AU9" i="25"/>
  <c r="AU58" i="25" s="1"/>
  <c r="DG9" i="25"/>
  <c r="DG58" i="25" s="1"/>
  <c r="FS9" i="25"/>
  <c r="FS58" i="25" s="1"/>
  <c r="CC9" i="25"/>
  <c r="CC58" i="25" s="1"/>
  <c r="GJ9" i="25"/>
  <c r="GJ58" i="25" s="1"/>
  <c r="CD9" i="25"/>
  <c r="CD58" i="25" s="1"/>
  <c r="GK9" i="25"/>
  <c r="GK58" i="25" s="1"/>
  <c r="CO9" i="25"/>
  <c r="CO58" i="25" s="1"/>
  <c r="GR9" i="25"/>
  <c r="GR58" i="25" s="1"/>
  <c r="CX9" i="25"/>
  <c r="CX58" i="25" s="1"/>
  <c r="GX9" i="25"/>
  <c r="GX58" i="25" s="1"/>
  <c r="BD9" i="25"/>
  <c r="BD58" i="25" s="1"/>
  <c r="DP9" i="25"/>
  <c r="DP58" i="25" s="1"/>
  <c r="AY9" i="25"/>
  <c r="AY58" i="25" s="1"/>
  <c r="DK9" i="25"/>
  <c r="DK58" i="25" s="1"/>
  <c r="FW9" i="25"/>
  <c r="FW58" i="25" s="1"/>
  <c r="CK9" i="25"/>
  <c r="CK58" i="25" s="1"/>
  <c r="GO9" i="25"/>
  <c r="GO58" i="25" s="1"/>
  <c r="CL9" i="25"/>
  <c r="CL58" i="25" s="1"/>
  <c r="GP9" i="25"/>
  <c r="GP58" i="25" s="1"/>
  <c r="CW9" i="25"/>
  <c r="CW58" i="25" s="1"/>
  <c r="GW9" i="25"/>
  <c r="GW58" i="25" s="1"/>
  <c r="DF9" i="25"/>
  <c r="DF58" i="25" s="1"/>
  <c r="AB9" i="25"/>
  <c r="AB58" i="25" s="1"/>
  <c r="CN9" i="25"/>
  <c r="CN58" i="25" s="1"/>
  <c r="EZ9" i="25"/>
  <c r="EZ58" i="25" s="1"/>
  <c r="CI9" i="25"/>
  <c r="CI58" i="25" s="1"/>
  <c r="EU9" i="25"/>
  <c r="EU58" i="25" s="1"/>
  <c r="AG9" i="25"/>
  <c r="AG58" i="25" s="1"/>
  <c r="FD9" i="25"/>
  <c r="FD58" i="25" s="1"/>
  <c r="AH9" i="25"/>
  <c r="AH58" i="25" s="1"/>
  <c r="FE9" i="25"/>
  <c r="FE58" i="25" s="1"/>
  <c r="AS9" i="25"/>
  <c r="AS58" i="25" s="1"/>
  <c r="FL9" i="25"/>
  <c r="FL58" i="25" s="1"/>
  <c r="BB9" i="25"/>
  <c r="BB58" i="25" s="1"/>
  <c r="FR9" i="25"/>
  <c r="FR58" i="25" s="1"/>
  <c r="AV9" i="25"/>
  <c r="AV58" i="25" s="1"/>
  <c r="DH9" i="25"/>
  <c r="DH58" i="25" s="1"/>
  <c r="AQ9" i="25"/>
  <c r="AQ58" i="25" s="1"/>
  <c r="DC9" i="25"/>
  <c r="DC58" i="25" s="1"/>
  <c r="FO9" i="25"/>
  <c r="FO58" i="25" s="1"/>
  <c r="BU9" i="25"/>
  <c r="BU58" i="25" s="1"/>
  <c r="GD9" i="25"/>
  <c r="GD58" i="25" s="1"/>
  <c r="BV9" i="25"/>
  <c r="BV58" i="25" s="1"/>
  <c r="GF9" i="25"/>
  <c r="GF58" i="25" s="1"/>
  <c r="CG9" i="25"/>
  <c r="CG58" i="25" s="1"/>
  <c r="GL9" i="25"/>
  <c r="GL58" i="25" s="1"/>
  <c r="CP9" i="25"/>
  <c r="CP58" i="25" s="1"/>
  <c r="GS9" i="25"/>
  <c r="GS58" i="25" s="1"/>
  <c r="BP9" i="25"/>
  <c r="BP58" i="25" s="1"/>
  <c r="EB9" i="25"/>
  <c r="EB58" i="25" s="1"/>
  <c r="BK9" i="25"/>
  <c r="BK58" i="25" s="1"/>
  <c r="DW9" i="25"/>
  <c r="DW58" i="25" s="1"/>
  <c r="GI9" i="25"/>
  <c r="GI58" i="25" s="1"/>
  <c r="DI9" i="25"/>
  <c r="DI58" i="25" s="1"/>
  <c r="HD9" i="25"/>
  <c r="HD58" i="25" s="1"/>
  <c r="DJ9" i="25"/>
  <c r="DJ58" i="25" s="1"/>
  <c r="HE9" i="25"/>
  <c r="HE58" i="25" s="1"/>
  <c r="DU9" i="25"/>
  <c r="DU58" i="25" s="1"/>
  <c r="HJ9" i="25"/>
  <c r="HJ58" i="25" s="1"/>
  <c r="ED9" i="25"/>
  <c r="ED58" i="25" s="1"/>
  <c r="HO9" i="25"/>
  <c r="HO58" i="25" s="1"/>
  <c r="BT9" i="25"/>
  <c r="BT58" i="25" s="1"/>
  <c r="EF9" i="25"/>
  <c r="EF58" i="25" s="1"/>
  <c r="BO9" i="25"/>
  <c r="BO58" i="25" s="1"/>
  <c r="EA9" i="25"/>
  <c r="EA58" i="25" s="1"/>
  <c r="GM9" i="25"/>
  <c r="GM58" i="25" s="1"/>
  <c r="DQ9" i="25"/>
  <c r="DQ58" i="25" s="1"/>
  <c r="HH9" i="25"/>
  <c r="HH58" i="25" s="1"/>
  <c r="DR9" i="25"/>
  <c r="DR58" i="25" s="1"/>
  <c r="HI9" i="25"/>
  <c r="HI58" i="25" s="1"/>
  <c r="EC9" i="25"/>
  <c r="EC58" i="25" s="1"/>
  <c r="HN9" i="25"/>
  <c r="HN58" i="25" s="1"/>
  <c r="EL9" i="25"/>
  <c r="EL58" i="25" s="1"/>
  <c r="HS9" i="25"/>
  <c r="HS58" i="25" s="1"/>
  <c r="N600" i="5"/>
  <c r="FN351" i="5"/>
  <c r="U10" i="25" l="1"/>
  <c r="Y58" i="25"/>
  <c r="X107" i="25"/>
  <c r="X156" i="25" s="1"/>
  <c r="X58" i="25"/>
  <c r="V12" i="25"/>
  <c r="W11" i="25"/>
  <c r="BX10" i="25"/>
  <c r="BX59" i="25" s="1"/>
  <c r="EJ10" i="25"/>
  <c r="EJ59" i="25" s="1"/>
  <c r="BY10" i="25"/>
  <c r="BY59" i="25" s="1"/>
  <c r="EK10" i="25"/>
  <c r="EK59" i="25" s="1"/>
  <c r="GW10" i="25"/>
  <c r="GW59" i="25" s="1"/>
  <c r="BN10" i="25"/>
  <c r="BN59" i="25" s="1"/>
  <c r="AY10" i="25"/>
  <c r="AY59" i="25" s="1"/>
  <c r="DK10" i="25"/>
  <c r="DK59" i="25" s="1"/>
  <c r="FW10" i="25"/>
  <c r="FW59" i="25" s="1"/>
  <c r="EV10" i="25"/>
  <c r="EV59" i="25" s="1"/>
  <c r="FV10" i="25"/>
  <c r="FV59" i="25" s="1"/>
  <c r="GV10" i="25"/>
  <c r="GV59" i="25" s="1"/>
  <c r="AF10" i="25"/>
  <c r="AF59" i="25" s="1"/>
  <c r="CR10" i="25"/>
  <c r="CR59" i="25" s="1"/>
  <c r="AG10" i="25"/>
  <c r="AG59" i="25" s="1"/>
  <c r="CS10" i="25"/>
  <c r="CS59" i="25" s="1"/>
  <c r="FE10" i="25"/>
  <c r="FE59" i="25" s="1"/>
  <c r="HQ10" i="25"/>
  <c r="HQ59" i="25" s="1"/>
  <c r="CH10" i="25"/>
  <c r="CH59" i="25" s="1"/>
  <c r="BS10" i="25"/>
  <c r="BS59" i="25" s="1"/>
  <c r="EE10" i="25"/>
  <c r="EE59" i="25" s="1"/>
  <c r="GQ10" i="25"/>
  <c r="GQ59" i="25" s="1"/>
  <c r="GJ10" i="25"/>
  <c r="GJ59" i="25" s="1"/>
  <c r="HJ10" i="25"/>
  <c r="HJ59" i="25" s="1"/>
  <c r="ED10" i="25"/>
  <c r="ED59" i="25" s="1"/>
  <c r="X10" i="25"/>
  <c r="CF10" i="25"/>
  <c r="CF59" i="25" s="1"/>
  <c r="ER10" i="25"/>
  <c r="ER59" i="25" s="1"/>
  <c r="CG10" i="25"/>
  <c r="CG59" i="25" s="1"/>
  <c r="ES10" i="25"/>
  <c r="ES59" i="25" s="1"/>
  <c r="HE10" i="25"/>
  <c r="HE59" i="25" s="1"/>
  <c r="BV10" i="25"/>
  <c r="BV59" i="25" s="1"/>
  <c r="BG10" i="25"/>
  <c r="BG59" i="25" s="1"/>
  <c r="DS10" i="25"/>
  <c r="DS59" i="25" s="1"/>
  <c r="GE10" i="25"/>
  <c r="GE59" i="25" s="1"/>
  <c r="FL10" i="25"/>
  <c r="FL59" i="25" s="1"/>
  <c r="GL10" i="25"/>
  <c r="GL59" i="25" s="1"/>
  <c r="HL10" i="25"/>
  <c r="HL59" i="25" s="1"/>
  <c r="BD10" i="25"/>
  <c r="BD59" i="25" s="1"/>
  <c r="DP10" i="25"/>
  <c r="DP59" i="25" s="1"/>
  <c r="BE10" i="25"/>
  <c r="BE59" i="25" s="1"/>
  <c r="DQ10" i="25"/>
  <c r="DQ59" i="25" s="1"/>
  <c r="GC10" i="25"/>
  <c r="GC59" i="25" s="1"/>
  <c r="AT10" i="25"/>
  <c r="AT59" i="25" s="1"/>
  <c r="AE10" i="25"/>
  <c r="AE59" i="25" s="1"/>
  <c r="CQ10" i="25"/>
  <c r="CQ59" i="25" s="1"/>
  <c r="FC10" i="25"/>
  <c r="FC59" i="25" s="1"/>
  <c r="HO10" i="25"/>
  <c r="HO59" i="25" s="1"/>
  <c r="DV10" i="25"/>
  <c r="DV59" i="25" s="1"/>
  <c r="FH10" i="25"/>
  <c r="FH59" i="25" s="1"/>
  <c r="GH10" i="25"/>
  <c r="GH59" i="25" s="1"/>
  <c r="FZ10" i="25"/>
  <c r="FZ59" i="25" s="1"/>
  <c r="AQ10" i="25"/>
  <c r="AQ59" i="25" s="1"/>
  <c r="FF10" i="25"/>
  <c r="FF59" i="25" s="1"/>
  <c r="CZ10" i="25"/>
  <c r="CZ59" i="25" s="1"/>
  <c r="AD10" i="25"/>
  <c r="AD59" i="25" s="1"/>
  <c r="GY10" i="25"/>
  <c r="GY59" i="25" s="1"/>
  <c r="FB10" i="25"/>
  <c r="FB59" i="25" s="1"/>
  <c r="AB10" i="25"/>
  <c r="AB59" i="25" s="1"/>
  <c r="CN10" i="25"/>
  <c r="CN59" i="25" s="1"/>
  <c r="AC10" i="25"/>
  <c r="AC59" i="25" s="1"/>
  <c r="CO10" i="25"/>
  <c r="CO59" i="25" s="1"/>
  <c r="FA10" i="25"/>
  <c r="FA59" i="25" s="1"/>
  <c r="HM10" i="25"/>
  <c r="HM59" i="25" s="1"/>
  <c r="CD10" i="25"/>
  <c r="CD59" i="25" s="1"/>
  <c r="BO10" i="25"/>
  <c r="BO59" i="25" s="1"/>
  <c r="EA10" i="25"/>
  <c r="EA59" i="25" s="1"/>
  <c r="GM10" i="25"/>
  <c r="GM59" i="25" s="1"/>
  <c r="GB10" i="25"/>
  <c r="GB59" i="25" s="1"/>
  <c r="HB10" i="25"/>
  <c r="HB59" i="25" s="1"/>
  <c r="DN10" i="25"/>
  <c r="DN59" i="25" s="1"/>
  <c r="AV10" i="25"/>
  <c r="AV59" i="25" s="1"/>
  <c r="DH10" i="25"/>
  <c r="DH59" i="25" s="1"/>
  <c r="AW10" i="25"/>
  <c r="AW59" i="25" s="1"/>
  <c r="DI10" i="25"/>
  <c r="DI59" i="25" s="1"/>
  <c r="FU10" i="25"/>
  <c r="FU59" i="25" s="1"/>
  <c r="AL10" i="25"/>
  <c r="AL59" i="25" s="1"/>
  <c r="CX10" i="25"/>
  <c r="CX59" i="25" s="1"/>
  <c r="CI10" i="25"/>
  <c r="CI59" i="25" s="1"/>
  <c r="EU10" i="25"/>
  <c r="EU59" i="25" s="1"/>
  <c r="HG10" i="25"/>
  <c r="HG59" i="25" s="1"/>
  <c r="HP10" i="25"/>
  <c r="HP59" i="25" s="1"/>
  <c r="EP10" i="25"/>
  <c r="EP59" i="25" s="1"/>
  <c r="FR10" i="25"/>
  <c r="FR59" i="25" s="1"/>
  <c r="AJ10" i="25"/>
  <c r="AJ59" i="25" s="1"/>
  <c r="CV10" i="25"/>
  <c r="CV59" i="25" s="1"/>
  <c r="AK10" i="25"/>
  <c r="AK59" i="25" s="1"/>
  <c r="CW10" i="25"/>
  <c r="CW59" i="25" s="1"/>
  <c r="FI10" i="25"/>
  <c r="FI59" i="25" s="1"/>
  <c r="Z10" i="25"/>
  <c r="Z59" i="25" s="1"/>
  <c r="CL10" i="25"/>
  <c r="CL59" i="25" s="1"/>
  <c r="BW10" i="25"/>
  <c r="BW59" i="25" s="1"/>
  <c r="EI10" i="25"/>
  <c r="EI59" i="25" s="1"/>
  <c r="GU10" i="25"/>
  <c r="GU59" i="25" s="1"/>
  <c r="GR10" i="25"/>
  <c r="GR59" i="25" s="1"/>
  <c r="HR10" i="25"/>
  <c r="HR59" i="25" s="1"/>
  <c r="ET10" i="25"/>
  <c r="ET59" i="25" s="1"/>
  <c r="BT10" i="25"/>
  <c r="BT59" i="25" s="1"/>
  <c r="EF10" i="25"/>
  <c r="EF59" i="25" s="1"/>
  <c r="BU10" i="25"/>
  <c r="BU59" i="25" s="1"/>
  <c r="EG10" i="25"/>
  <c r="EG59" i="25" s="1"/>
  <c r="GS10" i="25"/>
  <c r="GS59" i="25" s="1"/>
  <c r="BJ10" i="25"/>
  <c r="BJ59" i="25" s="1"/>
  <c r="AU10" i="25"/>
  <c r="AU59" i="25" s="1"/>
  <c r="DG10" i="25"/>
  <c r="DG59" i="25" s="1"/>
  <c r="FS10" i="25"/>
  <c r="FS59" i="25" s="1"/>
  <c r="EH10" i="25"/>
  <c r="EH59" i="25" s="1"/>
  <c r="FN10" i="25"/>
  <c r="FN59" i="25" s="1"/>
  <c r="GN10" i="25"/>
  <c r="GN59" i="25" s="1"/>
  <c r="HN10" i="25"/>
  <c r="HN59" i="25" s="1"/>
  <c r="GO10" i="25"/>
  <c r="GO59" i="25" s="1"/>
  <c r="DR10" i="25"/>
  <c r="DR59" i="25" s="1"/>
  <c r="AO10" i="25"/>
  <c r="AO59" i="25" s="1"/>
  <c r="CP10" i="25"/>
  <c r="CP59" i="25" s="1"/>
  <c r="GZ10" i="25"/>
  <c r="GZ59" i="25" s="1"/>
  <c r="AR10" i="25"/>
  <c r="AR59" i="25" s="1"/>
  <c r="DD10" i="25"/>
  <c r="DD59" i="25" s="1"/>
  <c r="AS10" i="25"/>
  <c r="AS59" i="25" s="1"/>
  <c r="DE10" i="25"/>
  <c r="DE59" i="25" s="1"/>
  <c r="FQ10" i="25"/>
  <c r="FQ59" i="25" s="1"/>
  <c r="AH10" i="25"/>
  <c r="AH59" i="25" s="1"/>
  <c r="CT10" i="25"/>
  <c r="CT59" i="25" s="1"/>
  <c r="CE10" i="25"/>
  <c r="CE59" i="25" s="1"/>
  <c r="EQ10" i="25"/>
  <c r="EQ59" i="25" s="1"/>
  <c r="HC10" i="25"/>
  <c r="HC59" i="25" s="1"/>
  <c r="HH10" i="25"/>
  <c r="HH59" i="25" s="1"/>
  <c r="DZ10" i="25"/>
  <c r="DZ59" i="25" s="1"/>
  <c r="FJ10" i="25"/>
  <c r="FJ59" i="25" s="1"/>
  <c r="BL10" i="25"/>
  <c r="BL59" i="25" s="1"/>
  <c r="DX10" i="25"/>
  <c r="DX59" i="25" s="1"/>
  <c r="BM10" i="25"/>
  <c r="BM59" i="25" s="1"/>
  <c r="DY10" i="25"/>
  <c r="DY59" i="25" s="1"/>
  <c r="GK10" i="25"/>
  <c r="GK59" i="25" s="1"/>
  <c r="BB10" i="25"/>
  <c r="BB59" i="25" s="1"/>
  <c r="AM10" i="25"/>
  <c r="AM59" i="25" s="1"/>
  <c r="CY10" i="25"/>
  <c r="CY59" i="25" s="1"/>
  <c r="FK10" i="25"/>
  <c r="FK59" i="25" s="1"/>
  <c r="DB10" i="25"/>
  <c r="DB59" i="25" s="1"/>
  <c r="EX10" i="25"/>
  <c r="EX59" i="25" s="1"/>
  <c r="FX10" i="25"/>
  <c r="FX59" i="25" s="1"/>
  <c r="GX10" i="25"/>
  <c r="GX59" i="25" s="1"/>
  <c r="AZ10" i="25"/>
  <c r="AZ59" i="25" s="1"/>
  <c r="DL10" i="25"/>
  <c r="DL59" i="25" s="1"/>
  <c r="BA10" i="25"/>
  <c r="BA59" i="25" s="1"/>
  <c r="DM10" i="25"/>
  <c r="DM59" i="25" s="1"/>
  <c r="FY10" i="25"/>
  <c r="FY59" i="25" s="1"/>
  <c r="AP10" i="25"/>
  <c r="AP59" i="25" s="1"/>
  <c r="AA10" i="25"/>
  <c r="AA59" i="25" s="1"/>
  <c r="CM10" i="25"/>
  <c r="CM59" i="25" s="1"/>
  <c r="EY10" i="25"/>
  <c r="EY59" i="25" s="1"/>
  <c r="HK10" i="25"/>
  <c r="HK59" i="25" s="1"/>
  <c r="DF10" i="25"/>
  <c r="DF59" i="25" s="1"/>
  <c r="EZ10" i="25"/>
  <c r="EZ59" i="25" s="1"/>
  <c r="HF10" i="25"/>
  <c r="HF59" i="25" s="1"/>
  <c r="CJ10" i="25"/>
  <c r="CJ59" i="25" s="1"/>
  <c r="Y10" i="25"/>
  <c r="CK10" i="25"/>
  <c r="CK59" i="25" s="1"/>
  <c r="EW10" i="25"/>
  <c r="EW59" i="25" s="1"/>
  <c r="HI10" i="25"/>
  <c r="HI59" i="25" s="1"/>
  <c r="BZ10" i="25"/>
  <c r="BZ59" i="25" s="1"/>
  <c r="BK10" i="25"/>
  <c r="BK59" i="25" s="1"/>
  <c r="DW10" i="25"/>
  <c r="DW59" i="25" s="1"/>
  <c r="GI10" i="25"/>
  <c r="GI59" i="25" s="1"/>
  <c r="FT10" i="25"/>
  <c r="FT59" i="25" s="1"/>
  <c r="GT10" i="25"/>
  <c r="GT59" i="25" s="1"/>
  <c r="HT10" i="25"/>
  <c r="HT59" i="25" s="1"/>
  <c r="FD10" i="25"/>
  <c r="FD59" i="25" s="1"/>
  <c r="BP10" i="25"/>
  <c r="BP59" i="25" s="1"/>
  <c r="BQ10" i="25"/>
  <c r="BQ59" i="25" s="1"/>
  <c r="BF10" i="25"/>
  <c r="BF59" i="25" s="1"/>
  <c r="FO10" i="25"/>
  <c r="FO59" i="25" s="1"/>
  <c r="AN10" i="25"/>
  <c r="AN59" i="25" s="1"/>
  <c r="FM10" i="25"/>
  <c r="FM59" i="25" s="1"/>
  <c r="EM10" i="25"/>
  <c r="EM59" i="25" s="1"/>
  <c r="BH10" i="25"/>
  <c r="BH59" i="25" s="1"/>
  <c r="DT10" i="25"/>
  <c r="DT59" i="25" s="1"/>
  <c r="BI10" i="25"/>
  <c r="BI59" i="25" s="1"/>
  <c r="DU10" i="25"/>
  <c r="DU59" i="25" s="1"/>
  <c r="GG10" i="25"/>
  <c r="GG59" i="25" s="1"/>
  <c r="AX10" i="25"/>
  <c r="AX59" i="25" s="1"/>
  <c r="AI10" i="25"/>
  <c r="AI59" i="25" s="1"/>
  <c r="CU10" i="25"/>
  <c r="CU59" i="25" s="1"/>
  <c r="FG10" i="25"/>
  <c r="FG59" i="25" s="1"/>
  <c r="HS10" i="25"/>
  <c r="HS59" i="25" s="1"/>
  <c r="EL10" i="25"/>
  <c r="EL59" i="25" s="1"/>
  <c r="FP10" i="25"/>
  <c r="FP59" i="25" s="1"/>
  <c r="GP10" i="25"/>
  <c r="GP59" i="25" s="1"/>
  <c r="CB10" i="25"/>
  <c r="CB59" i="25" s="1"/>
  <c r="EN10" i="25"/>
  <c r="EN59" i="25" s="1"/>
  <c r="CC10" i="25"/>
  <c r="CC59" i="25" s="1"/>
  <c r="EO10" i="25"/>
  <c r="EO59" i="25" s="1"/>
  <c r="HA10" i="25"/>
  <c r="HA59" i="25" s="1"/>
  <c r="BR10" i="25"/>
  <c r="BR59" i="25" s="1"/>
  <c r="BC10" i="25"/>
  <c r="BC59" i="25" s="1"/>
  <c r="DO10" i="25"/>
  <c r="DO59" i="25" s="1"/>
  <c r="GA10" i="25"/>
  <c r="GA59" i="25" s="1"/>
  <c r="GD10" i="25"/>
  <c r="GD59" i="25" s="1"/>
  <c r="HD10" i="25"/>
  <c r="HD59" i="25" s="1"/>
  <c r="EB10" i="25"/>
  <c r="EB59" i="25" s="1"/>
  <c r="EC10" i="25"/>
  <c r="EC59" i="25" s="1"/>
  <c r="DC10" i="25"/>
  <c r="DC59" i="25" s="1"/>
  <c r="GF10" i="25"/>
  <c r="GF59" i="25" s="1"/>
  <c r="DA10" i="25"/>
  <c r="DA59" i="25" s="1"/>
  <c r="CA10" i="25"/>
  <c r="CA59" i="25" s="1"/>
  <c r="DJ10" i="25"/>
  <c r="DJ59" i="25" s="1"/>
  <c r="N610" i="5"/>
  <c r="FN361" i="5"/>
  <c r="U11" i="25" l="1"/>
  <c r="Y59" i="25"/>
  <c r="AU11" i="25"/>
  <c r="AU60" i="25" s="1"/>
  <c r="DG11" i="25"/>
  <c r="DG60" i="25" s="1"/>
  <c r="FS11" i="25"/>
  <c r="FS60" i="25" s="1"/>
  <c r="AO11" i="25"/>
  <c r="AO60" i="25" s="1"/>
  <c r="DV11" i="25"/>
  <c r="DV60" i="25" s="1"/>
  <c r="HD11" i="25"/>
  <c r="HD60" i="25" s="1"/>
  <c r="CR11" i="25"/>
  <c r="CR60" i="25" s="1"/>
  <c r="FY11" i="25"/>
  <c r="FY60" i="25" s="1"/>
  <c r="BR11" i="25"/>
  <c r="BR60" i="25" s="1"/>
  <c r="EZ11" i="25"/>
  <c r="EZ60" i="25" s="1"/>
  <c r="AN11" i="25"/>
  <c r="AN60" i="25" s="1"/>
  <c r="DU11" i="25"/>
  <c r="DU60" i="25" s="1"/>
  <c r="HB11" i="25"/>
  <c r="HB60" i="25" s="1"/>
  <c r="FV11" i="25"/>
  <c r="FV60" i="25" s="1"/>
  <c r="AY11" i="25"/>
  <c r="AY60" i="25" s="1"/>
  <c r="DK11" i="25"/>
  <c r="DK60" i="25" s="1"/>
  <c r="FW11" i="25"/>
  <c r="FW60" i="25" s="1"/>
  <c r="AT11" i="25"/>
  <c r="AT60" i="25" s="1"/>
  <c r="EB11" i="25"/>
  <c r="EB60" i="25" s="1"/>
  <c r="HI11" i="25"/>
  <c r="HI60" i="25" s="1"/>
  <c r="CW11" i="25"/>
  <c r="CW60" i="25" s="1"/>
  <c r="GD11" i="25"/>
  <c r="GD60" i="25" s="1"/>
  <c r="BX11" i="25"/>
  <c r="BX60" i="25" s="1"/>
  <c r="FE11" i="25"/>
  <c r="FE60" i="25" s="1"/>
  <c r="AS11" i="25"/>
  <c r="AS60" i="25" s="1"/>
  <c r="DZ11" i="25"/>
  <c r="DZ60" i="25" s="1"/>
  <c r="EF11" i="25"/>
  <c r="EF60" i="25" s="1"/>
  <c r="BC11" i="25"/>
  <c r="BC60" i="25" s="1"/>
  <c r="DO11" i="25"/>
  <c r="DO60" i="25" s="1"/>
  <c r="GA11" i="25"/>
  <c r="GA60" i="25" s="1"/>
  <c r="AZ11" i="25"/>
  <c r="AZ60" i="25" s="1"/>
  <c r="EG11" i="25"/>
  <c r="EG60" i="25" s="1"/>
  <c r="HN11" i="25"/>
  <c r="HN60" i="25" s="1"/>
  <c r="DB11" i="25"/>
  <c r="DB60" i="25" s="1"/>
  <c r="GJ11" i="25"/>
  <c r="GJ60" i="25" s="1"/>
  <c r="CC11" i="25"/>
  <c r="CC60" i="25" s="1"/>
  <c r="FJ11" i="25"/>
  <c r="FJ60" i="25" s="1"/>
  <c r="AX11" i="25"/>
  <c r="AX60" i="25" s="1"/>
  <c r="AA11" i="25"/>
  <c r="AA60" i="25" s="1"/>
  <c r="CM11" i="25"/>
  <c r="CM60" i="25" s="1"/>
  <c r="EY11" i="25"/>
  <c r="EY60" i="25" s="1"/>
  <c r="HK11" i="25"/>
  <c r="HK60" i="25" s="1"/>
  <c r="CV11" i="25"/>
  <c r="CV60" i="25" s="1"/>
  <c r="GC11" i="25"/>
  <c r="GC60" i="25" s="1"/>
  <c r="BQ11" i="25"/>
  <c r="BQ60" i="25" s="1"/>
  <c r="EX11" i="25"/>
  <c r="EX60" i="25" s="1"/>
  <c r="AR11" i="25"/>
  <c r="AR60" i="25" s="1"/>
  <c r="DY11" i="25"/>
  <c r="DY60" i="25" s="1"/>
  <c r="HF11" i="25"/>
  <c r="HF60" i="25" s="1"/>
  <c r="CT11" i="25"/>
  <c r="CT60" i="25" s="1"/>
  <c r="GB11" i="25"/>
  <c r="GB60" i="25" s="1"/>
  <c r="BK11" i="25"/>
  <c r="BK60" i="25" s="1"/>
  <c r="DW11" i="25"/>
  <c r="DW60" i="25" s="1"/>
  <c r="GI11" i="25"/>
  <c r="GI60" i="25" s="1"/>
  <c r="BJ11" i="25"/>
  <c r="BJ60" i="25" s="1"/>
  <c r="ER11" i="25"/>
  <c r="ER60" i="25" s="1"/>
  <c r="AD11" i="25"/>
  <c r="AD60" i="25" s="1"/>
  <c r="DM11" i="25"/>
  <c r="DM60" i="25" s="1"/>
  <c r="GT11" i="25"/>
  <c r="GT60" i="25" s="1"/>
  <c r="CN11" i="25"/>
  <c r="CN60" i="25" s="1"/>
  <c r="FU11" i="25"/>
  <c r="FU60" i="25" s="1"/>
  <c r="BI11" i="25"/>
  <c r="BI60" i="25" s="1"/>
  <c r="EP11" i="25"/>
  <c r="EP60" i="25" s="1"/>
  <c r="X11" i="25"/>
  <c r="HM11" i="25"/>
  <c r="HM60" i="25" s="1"/>
  <c r="BO11" i="25"/>
  <c r="BO60" i="25" s="1"/>
  <c r="EA11" i="25"/>
  <c r="EA60" i="25" s="1"/>
  <c r="GM11" i="25"/>
  <c r="GM60" i="25" s="1"/>
  <c r="BP11" i="25"/>
  <c r="BP60" i="25" s="1"/>
  <c r="EW11" i="25"/>
  <c r="EW60" i="25" s="1"/>
  <c r="AK11" i="25"/>
  <c r="AK60" i="25" s="1"/>
  <c r="DR11" i="25"/>
  <c r="DR60" i="25" s="1"/>
  <c r="GZ11" i="25"/>
  <c r="GZ60" i="25" s="1"/>
  <c r="CS11" i="25"/>
  <c r="CS60" i="25" s="1"/>
  <c r="FZ11" i="25"/>
  <c r="FZ60" i="25" s="1"/>
  <c r="BN11" i="25"/>
  <c r="BN60" i="25" s="1"/>
  <c r="EV11" i="25"/>
  <c r="EV60" i="25" s="1"/>
  <c r="GR11" i="25"/>
  <c r="GR60" i="25" s="1"/>
  <c r="BS11" i="25"/>
  <c r="BS60" i="25" s="1"/>
  <c r="EE11" i="25"/>
  <c r="EE60" i="25" s="1"/>
  <c r="GQ11" i="25"/>
  <c r="GQ60" i="25" s="1"/>
  <c r="BU11" i="25"/>
  <c r="BU60" i="25" s="1"/>
  <c r="FB11" i="25"/>
  <c r="FB60" i="25" s="1"/>
  <c r="AP11" i="25"/>
  <c r="AP60" i="25" s="1"/>
  <c r="DX11" i="25"/>
  <c r="DX60" i="25" s="1"/>
  <c r="HE11" i="25"/>
  <c r="HE60" i="25" s="1"/>
  <c r="CX11" i="25"/>
  <c r="CX60" i="25" s="1"/>
  <c r="GF11" i="25"/>
  <c r="GF60" i="25" s="1"/>
  <c r="BT11" i="25"/>
  <c r="BT60" i="25" s="1"/>
  <c r="AQ11" i="25"/>
  <c r="AQ60" i="25" s="1"/>
  <c r="DC11" i="25"/>
  <c r="DC60" i="25" s="1"/>
  <c r="FO11" i="25"/>
  <c r="FO60" i="25" s="1"/>
  <c r="AJ11" i="25"/>
  <c r="AJ60" i="25" s="1"/>
  <c r="DQ11" i="25"/>
  <c r="DQ60" i="25" s="1"/>
  <c r="GX11" i="25"/>
  <c r="GX60" i="25" s="1"/>
  <c r="CL11" i="25"/>
  <c r="CL60" i="25" s="1"/>
  <c r="FT11" i="25"/>
  <c r="FT60" i="25" s="1"/>
  <c r="BM11" i="25"/>
  <c r="BM60" i="25" s="1"/>
  <c r="ET11" i="25"/>
  <c r="ET60" i="25" s="1"/>
  <c r="AH11" i="25"/>
  <c r="AH60" i="25" s="1"/>
  <c r="DP11" i="25"/>
  <c r="DP60" i="25" s="1"/>
  <c r="GW11" i="25"/>
  <c r="GW60" i="25" s="1"/>
  <c r="Y11" i="25"/>
  <c r="CA11" i="25"/>
  <c r="CA60" i="25" s="1"/>
  <c r="EM11" i="25"/>
  <c r="EM60" i="25" s="1"/>
  <c r="GY11" i="25"/>
  <c r="GY60" i="25" s="1"/>
  <c r="CF11" i="25"/>
  <c r="CF60" i="25" s="1"/>
  <c r="FM11" i="25"/>
  <c r="FM60" i="25" s="1"/>
  <c r="BA11" i="25"/>
  <c r="BA60" i="25" s="1"/>
  <c r="EH11" i="25"/>
  <c r="EH60" i="25" s="1"/>
  <c r="HP11" i="25"/>
  <c r="HP60" i="25" s="1"/>
  <c r="DI11" i="25"/>
  <c r="DI60" i="25" s="1"/>
  <c r="GP11" i="25"/>
  <c r="GP60" i="25" s="1"/>
  <c r="CD11" i="25"/>
  <c r="CD60" i="25" s="1"/>
  <c r="FL11" i="25"/>
  <c r="FL60" i="25" s="1"/>
  <c r="HH11" i="25"/>
  <c r="HH60" i="25" s="1"/>
  <c r="AC11" i="25"/>
  <c r="AC60" i="25" s="1"/>
  <c r="CE11" i="25"/>
  <c r="CE60" i="25" s="1"/>
  <c r="EQ11" i="25"/>
  <c r="EQ60" i="25" s="1"/>
  <c r="HC11" i="25"/>
  <c r="HC60" i="25" s="1"/>
  <c r="CK11" i="25"/>
  <c r="CK60" i="25" s="1"/>
  <c r="FR11" i="25"/>
  <c r="FR60" i="25" s="1"/>
  <c r="BF11" i="25"/>
  <c r="BF60" i="25" s="1"/>
  <c r="EN11" i="25"/>
  <c r="EN60" i="25" s="1"/>
  <c r="AF11" i="25"/>
  <c r="AF60" i="25" s="1"/>
  <c r="DN11" i="25"/>
  <c r="DN60" i="25" s="1"/>
  <c r="GV11" i="25"/>
  <c r="GV60" i="25" s="1"/>
  <c r="CJ11" i="25"/>
  <c r="CJ60" i="25" s="1"/>
  <c r="FQ11" i="25"/>
  <c r="FQ60" i="25" s="1"/>
  <c r="AG11" i="25"/>
  <c r="AG60" i="25" s="1"/>
  <c r="CI11" i="25"/>
  <c r="CI60" i="25" s="1"/>
  <c r="EU11" i="25"/>
  <c r="EU60" i="25" s="1"/>
  <c r="HG11" i="25"/>
  <c r="HG60" i="25" s="1"/>
  <c r="CP11" i="25"/>
  <c r="CP60" i="25" s="1"/>
  <c r="FX11" i="25"/>
  <c r="FX60" i="25" s="1"/>
  <c r="BL11" i="25"/>
  <c r="BL60" i="25" s="1"/>
  <c r="ES11" i="25"/>
  <c r="ES60" i="25" s="1"/>
  <c r="AL11" i="25"/>
  <c r="AL60" i="25" s="1"/>
  <c r="DT11" i="25"/>
  <c r="DT60" i="25" s="1"/>
  <c r="HA11" i="25"/>
  <c r="HA60" i="25" s="1"/>
  <c r="CO11" i="25"/>
  <c r="CO60" i="25" s="1"/>
  <c r="BG11" i="25"/>
  <c r="BG60" i="25" s="1"/>
  <c r="DS11" i="25"/>
  <c r="DS60" i="25" s="1"/>
  <c r="GE11" i="25"/>
  <c r="GE60" i="25" s="1"/>
  <c r="BE11" i="25"/>
  <c r="BE60" i="25" s="1"/>
  <c r="EL11" i="25"/>
  <c r="EL60" i="25" s="1"/>
  <c r="HT11" i="25"/>
  <c r="HT60" i="25" s="1"/>
  <c r="DH11" i="25"/>
  <c r="DH60" i="25" s="1"/>
  <c r="GO11" i="25"/>
  <c r="GO60" i="25" s="1"/>
  <c r="CH11" i="25"/>
  <c r="CH60" i="25" s="1"/>
  <c r="FP11" i="25"/>
  <c r="FP60" i="25" s="1"/>
  <c r="BD11" i="25"/>
  <c r="BD60" i="25" s="1"/>
  <c r="EK11" i="25"/>
  <c r="EK60" i="25" s="1"/>
  <c r="HR11" i="25"/>
  <c r="HR60" i="25" s="1"/>
  <c r="AE11" i="25"/>
  <c r="AE60" i="25" s="1"/>
  <c r="CQ11" i="25"/>
  <c r="CQ60" i="25" s="1"/>
  <c r="FC11" i="25"/>
  <c r="FC60" i="25" s="1"/>
  <c r="HO11" i="25"/>
  <c r="HO60" i="25" s="1"/>
  <c r="DA11" i="25"/>
  <c r="DA60" i="25" s="1"/>
  <c r="GH11" i="25"/>
  <c r="GH60" i="25" s="1"/>
  <c r="BV11" i="25"/>
  <c r="BV60" i="25" s="1"/>
  <c r="FD11" i="25"/>
  <c r="FD60" i="25" s="1"/>
  <c r="AW11" i="25"/>
  <c r="AW60" i="25" s="1"/>
  <c r="ED11" i="25"/>
  <c r="ED60" i="25" s="1"/>
  <c r="HL11" i="25"/>
  <c r="HL60" i="25" s="1"/>
  <c r="CZ11" i="25"/>
  <c r="CZ60" i="25" s="1"/>
  <c r="GG11" i="25"/>
  <c r="GG60" i="25" s="1"/>
  <c r="DJ11" i="25"/>
  <c r="DJ60" i="25" s="1"/>
  <c r="AI11" i="25"/>
  <c r="AI60" i="25" s="1"/>
  <c r="CU11" i="25"/>
  <c r="CU60" i="25" s="1"/>
  <c r="FG11" i="25"/>
  <c r="FG60" i="25" s="1"/>
  <c r="HS11" i="25"/>
  <c r="HS60" i="25" s="1"/>
  <c r="DF11" i="25"/>
  <c r="DF60" i="25" s="1"/>
  <c r="GN11" i="25"/>
  <c r="GN60" i="25" s="1"/>
  <c r="CB11" i="25"/>
  <c r="CB60" i="25" s="1"/>
  <c r="FI11" i="25"/>
  <c r="FI60" i="25" s="1"/>
  <c r="BB11" i="25"/>
  <c r="BB60" i="25" s="1"/>
  <c r="EJ11" i="25"/>
  <c r="EJ60" i="25" s="1"/>
  <c r="HQ11" i="25"/>
  <c r="HQ60" i="25" s="1"/>
  <c r="DE11" i="25"/>
  <c r="DE60" i="25" s="1"/>
  <c r="GL11" i="25"/>
  <c r="GL60" i="25" s="1"/>
  <c r="AM11" i="25"/>
  <c r="AM60" i="25" s="1"/>
  <c r="CY11" i="25"/>
  <c r="CY60" i="25" s="1"/>
  <c r="FK11" i="25"/>
  <c r="FK60" i="25" s="1"/>
  <c r="AB11" i="25"/>
  <c r="AB60" i="25" s="1"/>
  <c r="DL11" i="25"/>
  <c r="DL60" i="25" s="1"/>
  <c r="GS11" i="25"/>
  <c r="GS60" i="25" s="1"/>
  <c r="CG11" i="25"/>
  <c r="CG60" i="25" s="1"/>
  <c r="FN11" i="25"/>
  <c r="FN60" i="25" s="1"/>
  <c r="BH11" i="25"/>
  <c r="BH60" i="25" s="1"/>
  <c r="EO11" i="25"/>
  <c r="EO60" i="25" s="1"/>
  <c r="Z11" i="25"/>
  <c r="Z60" i="25" s="1"/>
  <c r="FA11" i="25"/>
  <c r="FA60" i="25" s="1"/>
  <c r="BW11" i="25"/>
  <c r="BW60" i="25" s="1"/>
  <c r="EI11" i="25"/>
  <c r="EI60" i="25" s="1"/>
  <c r="GU11" i="25"/>
  <c r="GU60" i="25" s="1"/>
  <c r="BZ11" i="25"/>
  <c r="BZ60" i="25" s="1"/>
  <c r="FH11" i="25"/>
  <c r="FH60" i="25" s="1"/>
  <c r="AV11" i="25"/>
  <c r="AV60" i="25" s="1"/>
  <c r="EC11" i="25"/>
  <c r="EC60" i="25" s="1"/>
  <c r="HJ11" i="25"/>
  <c r="HJ60" i="25" s="1"/>
  <c r="DD11" i="25"/>
  <c r="DD60" i="25" s="1"/>
  <c r="GK11" i="25"/>
  <c r="GK60" i="25" s="1"/>
  <c r="BY11" i="25"/>
  <c r="BY60" i="25" s="1"/>
  <c r="FF11" i="25"/>
  <c r="FF60" i="25" s="1"/>
  <c r="X108" i="25"/>
  <c r="X157" i="25" s="1"/>
  <c r="X59" i="25"/>
  <c r="V13" i="25"/>
  <c r="W12" i="25"/>
  <c r="N620" i="5"/>
  <c r="FN371" i="5"/>
  <c r="U12" i="25" l="1"/>
  <c r="X109" i="25"/>
  <c r="X158" i="25" s="1"/>
  <c r="X60" i="25"/>
  <c r="BW12" i="25"/>
  <c r="BW61" i="25" s="1"/>
  <c r="CQ12" i="25"/>
  <c r="CQ61" i="25" s="1"/>
  <c r="FC12" i="25"/>
  <c r="FC61" i="25" s="1"/>
  <c r="HO12" i="25"/>
  <c r="HO61" i="25" s="1"/>
  <c r="CR12" i="25"/>
  <c r="CR61" i="25" s="1"/>
  <c r="FD12" i="25"/>
  <c r="FD61" i="25" s="1"/>
  <c r="HP12" i="25"/>
  <c r="HP61" i="25" s="1"/>
  <c r="CS12" i="25"/>
  <c r="CS61" i="25" s="1"/>
  <c r="FE12" i="25"/>
  <c r="FE61" i="25" s="1"/>
  <c r="HQ12" i="25"/>
  <c r="HQ61" i="25" s="1"/>
  <c r="CX12" i="25"/>
  <c r="CX61" i="25" s="1"/>
  <c r="FJ12" i="25"/>
  <c r="FJ61" i="25" s="1"/>
  <c r="AE12" i="25"/>
  <c r="AE61" i="25" s="1"/>
  <c r="AN12" i="25"/>
  <c r="AN61" i="25" s="1"/>
  <c r="DK12" i="25"/>
  <c r="DK61" i="25" s="1"/>
  <c r="FW12" i="25"/>
  <c r="FW61" i="25" s="1"/>
  <c r="AO12" i="25"/>
  <c r="AO61" i="25" s="1"/>
  <c r="DL12" i="25"/>
  <c r="DL61" i="25" s="1"/>
  <c r="FX12" i="25"/>
  <c r="FX61" i="25" s="1"/>
  <c r="AP12" i="25"/>
  <c r="AP61" i="25" s="1"/>
  <c r="DM12" i="25"/>
  <c r="DM61" i="25" s="1"/>
  <c r="FY12" i="25"/>
  <c r="FY61" i="25" s="1"/>
  <c r="AW12" i="25"/>
  <c r="AW61" i="25" s="1"/>
  <c r="DR12" i="25"/>
  <c r="DR61" i="25" s="1"/>
  <c r="GD12" i="25"/>
  <c r="GD61" i="25" s="1"/>
  <c r="AY12" i="25"/>
  <c r="AY61" i="25" s="1"/>
  <c r="BN12" i="25"/>
  <c r="BN61" i="25" s="1"/>
  <c r="EE12" i="25"/>
  <c r="EE61" i="25" s="1"/>
  <c r="GQ12" i="25"/>
  <c r="GQ61" i="25" s="1"/>
  <c r="BP12" i="25"/>
  <c r="BP61" i="25" s="1"/>
  <c r="EF12" i="25"/>
  <c r="EF61" i="25" s="1"/>
  <c r="GR12" i="25"/>
  <c r="GR61" i="25" s="1"/>
  <c r="BQ12" i="25"/>
  <c r="BQ61" i="25" s="1"/>
  <c r="EG12" i="25"/>
  <c r="EG61" i="25" s="1"/>
  <c r="GS12" i="25"/>
  <c r="GS61" i="25" s="1"/>
  <c r="BX12" i="25"/>
  <c r="BX61" i="25" s="1"/>
  <c r="EL12" i="25"/>
  <c r="EL61" i="25" s="1"/>
  <c r="GX12" i="25"/>
  <c r="GX61" i="25" s="1"/>
  <c r="BC12" i="25"/>
  <c r="BC61" i="25" s="1"/>
  <c r="BT12" i="25"/>
  <c r="BT61" i="25" s="1"/>
  <c r="EI12" i="25"/>
  <c r="EI61" i="25" s="1"/>
  <c r="GU12" i="25"/>
  <c r="GU61" i="25" s="1"/>
  <c r="BU12" i="25"/>
  <c r="BU61" i="25" s="1"/>
  <c r="EJ12" i="25"/>
  <c r="EJ61" i="25" s="1"/>
  <c r="GV12" i="25"/>
  <c r="GV61" i="25" s="1"/>
  <c r="BV12" i="25"/>
  <c r="BV61" i="25" s="1"/>
  <c r="EK12" i="25"/>
  <c r="EK61" i="25" s="1"/>
  <c r="GW12" i="25"/>
  <c r="GW61" i="25" s="1"/>
  <c r="CC12" i="25"/>
  <c r="CC61" i="25" s="1"/>
  <c r="EP12" i="25"/>
  <c r="EP61" i="25" s="1"/>
  <c r="HB12" i="25"/>
  <c r="HB61" i="25" s="1"/>
  <c r="AA12" i="25"/>
  <c r="AA61" i="25" s="1"/>
  <c r="AH12" i="25"/>
  <c r="AH61" i="25" s="1"/>
  <c r="DG12" i="25"/>
  <c r="DG61" i="25" s="1"/>
  <c r="FS12" i="25"/>
  <c r="FS61" i="25" s="1"/>
  <c r="AJ12" i="25"/>
  <c r="AJ61" i="25" s="1"/>
  <c r="DH12" i="25"/>
  <c r="DH61" i="25" s="1"/>
  <c r="FT12" i="25"/>
  <c r="FT61" i="25" s="1"/>
  <c r="AK12" i="25"/>
  <c r="AK61" i="25" s="1"/>
  <c r="DI12" i="25"/>
  <c r="DI61" i="25" s="1"/>
  <c r="FU12" i="25"/>
  <c r="FU61" i="25" s="1"/>
  <c r="AR12" i="25"/>
  <c r="AR61" i="25" s="1"/>
  <c r="DN12" i="25"/>
  <c r="DN61" i="25" s="1"/>
  <c r="FZ12" i="25"/>
  <c r="FZ61" i="25" s="1"/>
  <c r="AU12" i="25"/>
  <c r="AU61" i="25" s="1"/>
  <c r="BI12" i="25"/>
  <c r="BI61" i="25" s="1"/>
  <c r="EA12" i="25"/>
  <c r="EA61" i="25" s="1"/>
  <c r="GM12" i="25"/>
  <c r="GM61" i="25" s="1"/>
  <c r="BJ12" i="25"/>
  <c r="BJ61" i="25" s="1"/>
  <c r="EB12" i="25"/>
  <c r="EB61" i="25" s="1"/>
  <c r="GN12" i="25"/>
  <c r="GN61" i="25" s="1"/>
  <c r="BL12" i="25"/>
  <c r="BL61" i="25" s="1"/>
  <c r="EC12" i="25"/>
  <c r="EC61" i="25" s="1"/>
  <c r="GO12" i="25"/>
  <c r="GO61" i="25" s="1"/>
  <c r="BR12" i="25"/>
  <c r="BR61" i="25" s="1"/>
  <c r="EH12" i="25"/>
  <c r="EH61" i="25" s="1"/>
  <c r="GT12" i="25"/>
  <c r="GT61" i="25" s="1"/>
  <c r="BO12" i="25"/>
  <c r="BO61" i="25" s="1"/>
  <c r="CI12" i="25"/>
  <c r="CI61" i="25" s="1"/>
  <c r="EU12" i="25"/>
  <c r="EU61" i="25" s="1"/>
  <c r="HG12" i="25"/>
  <c r="HG61" i="25" s="1"/>
  <c r="CJ12" i="25"/>
  <c r="CJ61" i="25" s="1"/>
  <c r="EV12" i="25"/>
  <c r="EV61" i="25" s="1"/>
  <c r="HH12" i="25"/>
  <c r="HH61" i="25" s="1"/>
  <c r="CK12" i="25"/>
  <c r="CK61" i="25" s="1"/>
  <c r="EW12" i="25"/>
  <c r="EW61" i="25" s="1"/>
  <c r="HI12" i="25"/>
  <c r="HI61" i="25" s="1"/>
  <c r="CP12" i="25"/>
  <c r="CP61" i="25" s="1"/>
  <c r="FB12" i="25"/>
  <c r="FB61" i="25" s="1"/>
  <c r="HN12" i="25"/>
  <c r="HN61" i="25" s="1"/>
  <c r="BS12" i="25"/>
  <c r="BS61" i="25" s="1"/>
  <c r="CM12" i="25"/>
  <c r="CM61" i="25" s="1"/>
  <c r="EY12" i="25"/>
  <c r="EY61" i="25" s="1"/>
  <c r="HK12" i="25"/>
  <c r="HK61" i="25" s="1"/>
  <c r="CN12" i="25"/>
  <c r="CN61" i="25" s="1"/>
  <c r="EZ12" i="25"/>
  <c r="EZ61" i="25" s="1"/>
  <c r="HL12" i="25"/>
  <c r="HL61" i="25" s="1"/>
  <c r="CO12" i="25"/>
  <c r="CO61" i="25" s="1"/>
  <c r="FA12" i="25"/>
  <c r="FA61" i="25" s="1"/>
  <c r="HM12" i="25"/>
  <c r="HM61" i="25" s="1"/>
  <c r="CT12" i="25"/>
  <c r="CT61" i="25" s="1"/>
  <c r="FF12" i="25"/>
  <c r="FF61" i="25" s="1"/>
  <c r="HR12" i="25"/>
  <c r="HR61" i="25" s="1"/>
  <c r="AQ12" i="25"/>
  <c r="AQ61" i="25" s="1"/>
  <c r="BD12" i="25"/>
  <c r="BD61" i="25" s="1"/>
  <c r="DW12" i="25"/>
  <c r="DW61" i="25" s="1"/>
  <c r="GI12" i="25"/>
  <c r="GI61" i="25" s="1"/>
  <c r="BE12" i="25"/>
  <c r="BE61" i="25" s="1"/>
  <c r="DX12" i="25"/>
  <c r="DX61" i="25" s="1"/>
  <c r="GJ12" i="25"/>
  <c r="GJ61" i="25" s="1"/>
  <c r="BF12" i="25"/>
  <c r="BF61" i="25" s="1"/>
  <c r="DY12" i="25"/>
  <c r="DY61" i="25" s="1"/>
  <c r="GK12" i="25"/>
  <c r="GK61" i="25" s="1"/>
  <c r="BM12" i="25"/>
  <c r="BM61" i="25" s="1"/>
  <c r="ED12" i="25"/>
  <c r="ED61" i="25" s="1"/>
  <c r="GP12" i="25"/>
  <c r="GP61" i="25" s="1"/>
  <c r="BK12" i="25"/>
  <c r="BK61" i="25" s="1"/>
  <c r="CD12" i="25"/>
  <c r="CD61" i="25" s="1"/>
  <c r="EQ12" i="25"/>
  <c r="EQ61" i="25" s="1"/>
  <c r="HC12" i="25"/>
  <c r="HC61" i="25" s="1"/>
  <c r="CF12" i="25"/>
  <c r="CF61" i="25" s="1"/>
  <c r="ER12" i="25"/>
  <c r="ER61" i="25" s="1"/>
  <c r="HD12" i="25"/>
  <c r="HD61" i="25" s="1"/>
  <c r="CG12" i="25"/>
  <c r="CG61" i="25" s="1"/>
  <c r="ES12" i="25"/>
  <c r="ES61" i="25" s="1"/>
  <c r="HE12" i="25"/>
  <c r="HE61" i="25" s="1"/>
  <c r="CL12" i="25"/>
  <c r="CL61" i="25" s="1"/>
  <c r="EX12" i="25"/>
  <c r="EX61" i="25" s="1"/>
  <c r="HJ12" i="25"/>
  <c r="HJ61" i="25" s="1"/>
  <c r="CE12" i="25"/>
  <c r="CE61" i="25" s="1"/>
  <c r="CY12" i="25"/>
  <c r="CY61" i="25" s="1"/>
  <c r="FK12" i="25"/>
  <c r="FK61" i="25" s="1"/>
  <c r="Y12" i="25"/>
  <c r="CZ12" i="25"/>
  <c r="CZ61" i="25" s="1"/>
  <c r="FL12" i="25"/>
  <c r="FL61" i="25" s="1"/>
  <c r="Z12" i="25"/>
  <c r="Z61" i="25" s="1"/>
  <c r="DA12" i="25"/>
  <c r="DA61" i="25" s="1"/>
  <c r="FM12" i="25"/>
  <c r="FM61" i="25" s="1"/>
  <c r="AG12" i="25"/>
  <c r="AG61" i="25" s="1"/>
  <c r="DF12" i="25"/>
  <c r="DF61" i="25" s="1"/>
  <c r="FR12" i="25"/>
  <c r="FR61" i="25" s="1"/>
  <c r="X12" i="25"/>
  <c r="AC12" i="25"/>
  <c r="AC61" i="25" s="1"/>
  <c r="DC12" i="25"/>
  <c r="DC61" i="25" s="1"/>
  <c r="FO12" i="25"/>
  <c r="FO61" i="25" s="1"/>
  <c r="AD12" i="25"/>
  <c r="AD61" i="25" s="1"/>
  <c r="DD12" i="25"/>
  <c r="DD61" i="25" s="1"/>
  <c r="FP12" i="25"/>
  <c r="FP61" i="25" s="1"/>
  <c r="AF12" i="25"/>
  <c r="AF61" i="25" s="1"/>
  <c r="DE12" i="25"/>
  <c r="DE61" i="25" s="1"/>
  <c r="FQ12" i="25"/>
  <c r="FQ61" i="25" s="1"/>
  <c r="AL12" i="25"/>
  <c r="AL61" i="25" s="1"/>
  <c r="DJ12" i="25"/>
  <c r="DJ61" i="25" s="1"/>
  <c r="FV12" i="25"/>
  <c r="FV61" i="25" s="1"/>
  <c r="BG12" i="25"/>
  <c r="BG61" i="25" s="1"/>
  <c r="BY12" i="25"/>
  <c r="BY61" i="25" s="1"/>
  <c r="EM12" i="25"/>
  <c r="EM61" i="25" s="1"/>
  <c r="GY12" i="25"/>
  <c r="GY61" i="25" s="1"/>
  <c r="BZ12" i="25"/>
  <c r="BZ61" i="25" s="1"/>
  <c r="EN12" i="25"/>
  <c r="EN61" i="25" s="1"/>
  <c r="GZ12" i="25"/>
  <c r="GZ61" i="25" s="1"/>
  <c r="CB12" i="25"/>
  <c r="CB61" i="25" s="1"/>
  <c r="EO12" i="25"/>
  <c r="EO61" i="25" s="1"/>
  <c r="HA12" i="25"/>
  <c r="HA61" i="25" s="1"/>
  <c r="CH12" i="25"/>
  <c r="CH61" i="25" s="1"/>
  <c r="ET12" i="25"/>
  <c r="ET61" i="25" s="1"/>
  <c r="HF12" i="25"/>
  <c r="HF61" i="25" s="1"/>
  <c r="CA12" i="25"/>
  <c r="CA61" i="25" s="1"/>
  <c r="CU12" i="25"/>
  <c r="CU61" i="25" s="1"/>
  <c r="FG12" i="25"/>
  <c r="FG61" i="25" s="1"/>
  <c r="HS12" i="25"/>
  <c r="HS61" i="25" s="1"/>
  <c r="CV12" i="25"/>
  <c r="CV61" i="25" s="1"/>
  <c r="FH12" i="25"/>
  <c r="FH61" i="25" s="1"/>
  <c r="HT12" i="25"/>
  <c r="HT61" i="25" s="1"/>
  <c r="CW12" i="25"/>
  <c r="CW61" i="25" s="1"/>
  <c r="FI12" i="25"/>
  <c r="FI61" i="25" s="1"/>
  <c r="AB12" i="25"/>
  <c r="AB61" i="25" s="1"/>
  <c r="DB12" i="25"/>
  <c r="DB61" i="25" s="1"/>
  <c r="FN12" i="25"/>
  <c r="FN61" i="25" s="1"/>
  <c r="AI12" i="25"/>
  <c r="AI61" i="25" s="1"/>
  <c r="AS12" i="25"/>
  <c r="AS61" i="25" s="1"/>
  <c r="DO12" i="25"/>
  <c r="DO61" i="25" s="1"/>
  <c r="GA12" i="25"/>
  <c r="GA61" i="25" s="1"/>
  <c r="AT12" i="25"/>
  <c r="AT61" i="25" s="1"/>
  <c r="DP12" i="25"/>
  <c r="DP61" i="25" s="1"/>
  <c r="GB12" i="25"/>
  <c r="GB61" i="25" s="1"/>
  <c r="AV12" i="25"/>
  <c r="AV61" i="25" s="1"/>
  <c r="DQ12" i="25"/>
  <c r="DQ61" i="25" s="1"/>
  <c r="GC12" i="25"/>
  <c r="GC61" i="25" s="1"/>
  <c r="BB12" i="25"/>
  <c r="BB61" i="25" s="1"/>
  <c r="DV12" i="25"/>
  <c r="DV61" i="25" s="1"/>
  <c r="GH12" i="25"/>
  <c r="GH61" i="25" s="1"/>
  <c r="AM12" i="25"/>
  <c r="AM61" i="25" s="1"/>
  <c r="AX12" i="25"/>
  <c r="AX61" i="25" s="1"/>
  <c r="DS12" i="25"/>
  <c r="DS61" i="25" s="1"/>
  <c r="GE12" i="25"/>
  <c r="GE61" i="25" s="1"/>
  <c r="AZ12" i="25"/>
  <c r="AZ61" i="25" s="1"/>
  <c r="DT12" i="25"/>
  <c r="DT61" i="25" s="1"/>
  <c r="GF12" i="25"/>
  <c r="GF61" i="25" s="1"/>
  <c r="BA12" i="25"/>
  <c r="BA61" i="25" s="1"/>
  <c r="DU12" i="25"/>
  <c r="DU61" i="25" s="1"/>
  <c r="GG12" i="25"/>
  <c r="GG61" i="25" s="1"/>
  <c r="BH12" i="25"/>
  <c r="BH61" i="25" s="1"/>
  <c r="DZ12" i="25"/>
  <c r="DZ61" i="25" s="1"/>
  <c r="GL12" i="25"/>
  <c r="GL61" i="25" s="1"/>
  <c r="W13" i="25"/>
  <c r="U13" i="25" s="1"/>
  <c r="V14" i="25"/>
  <c r="Y60" i="25"/>
  <c r="N630" i="5"/>
  <c r="FN381" i="5"/>
  <c r="Y61" i="25" l="1"/>
  <c r="V15" i="25"/>
  <c r="W14" i="25"/>
  <c r="U14" i="25" s="1"/>
  <c r="AQ13" i="25"/>
  <c r="AQ62" i="25" s="1"/>
  <c r="DC13" i="25"/>
  <c r="DC62" i="25" s="1"/>
  <c r="FO13" i="25"/>
  <c r="FO62" i="25" s="1"/>
  <c r="AF13" i="25"/>
  <c r="AF62" i="25" s="1"/>
  <c r="CR13" i="25"/>
  <c r="CR62" i="25" s="1"/>
  <c r="FD13" i="25"/>
  <c r="FD62" i="25" s="1"/>
  <c r="HP13" i="25"/>
  <c r="HP62" i="25" s="1"/>
  <c r="CC13" i="25"/>
  <c r="CC62" i="25" s="1"/>
  <c r="AL13" i="25"/>
  <c r="AL62" i="25" s="1"/>
  <c r="CX13" i="25"/>
  <c r="CX62" i="25" s="1"/>
  <c r="FJ13" i="25"/>
  <c r="FJ62" i="25" s="1"/>
  <c r="EC13" i="25"/>
  <c r="EC62" i="25" s="1"/>
  <c r="GW13" i="25"/>
  <c r="GW62" i="25" s="1"/>
  <c r="AE13" i="25"/>
  <c r="AE62" i="25" s="1"/>
  <c r="CQ13" i="25"/>
  <c r="CQ62" i="25" s="1"/>
  <c r="FC13" i="25"/>
  <c r="FC62" i="25" s="1"/>
  <c r="HO13" i="25"/>
  <c r="HO62" i="25" s="1"/>
  <c r="CF13" i="25"/>
  <c r="CF62" i="25" s="1"/>
  <c r="ER13" i="25"/>
  <c r="ER62" i="25" s="1"/>
  <c r="HD13" i="25"/>
  <c r="HD62" i="25" s="1"/>
  <c r="BQ13" i="25"/>
  <c r="BQ62" i="25" s="1"/>
  <c r="Z13" i="25"/>
  <c r="Z62" i="25" s="1"/>
  <c r="CL13" i="25"/>
  <c r="CL62" i="25" s="1"/>
  <c r="EX13" i="25"/>
  <c r="EX62" i="25" s="1"/>
  <c r="HJ13" i="25"/>
  <c r="HJ62" i="25" s="1"/>
  <c r="FA13" i="25"/>
  <c r="FA62" i="25" s="1"/>
  <c r="EO13" i="25"/>
  <c r="EO62" i="25" s="1"/>
  <c r="CE13" i="25"/>
  <c r="CE62" i="25" s="1"/>
  <c r="EQ13" i="25"/>
  <c r="EQ62" i="25" s="1"/>
  <c r="HC13" i="25"/>
  <c r="HC62" i="25" s="1"/>
  <c r="BT13" i="25"/>
  <c r="BT62" i="25" s="1"/>
  <c r="EF13" i="25"/>
  <c r="EF62" i="25" s="1"/>
  <c r="GR13" i="25"/>
  <c r="GR62" i="25" s="1"/>
  <c r="BE13" i="25"/>
  <c r="BE62" i="25" s="1"/>
  <c r="DQ13" i="25"/>
  <c r="DQ62" i="25" s="1"/>
  <c r="BZ13" i="25"/>
  <c r="BZ62" i="25" s="1"/>
  <c r="EL13" i="25"/>
  <c r="EL62" i="25" s="1"/>
  <c r="GX13" i="25"/>
  <c r="GX62" i="25" s="1"/>
  <c r="AM13" i="25"/>
  <c r="AM62" i="25" s="1"/>
  <c r="CY13" i="25"/>
  <c r="CY62" i="25" s="1"/>
  <c r="FK13" i="25"/>
  <c r="FK62" i="25" s="1"/>
  <c r="AB13" i="25"/>
  <c r="AB62" i="25" s="1"/>
  <c r="CN13" i="25"/>
  <c r="CN62" i="25" s="1"/>
  <c r="EZ13" i="25"/>
  <c r="EZ62" i="25" s="1"/>
  <c r="HL13" i="25"/>
  <c r="HL62" i="25" s="1"/>
  <c r="BY13" i="25"/>
  <c r="BY62" i="25" s="1"/>
  <c r="AH13" i="25"/>
  <c r="AH62" i="25" s="1"/>
  <c r="CT13" i="25"/>
  <c r="CT62" i="25" s="1"/>
  <c r="FF13" i="25"/>
  <c r="FF62" i="25" s="1"/>
  <c r="HR13" i="25"/>
  <c r="HR62" i="25" s="1"/>
  <c r="GG13" i="25"/>
  <c r="GG62" i="25" s="1"/>
  <c r="HB13" i="25"/>
  <c r="HB62" i="25" s="1"/>
  <c r="BG13" i="25"/>
  <c r="BG62" i="25" s="1"/>
  <c r="DS13" i="25"/>
  <c r="DS62" i="25" s="1"/>
  <c r="GE13" i="25"/>
  <c r="GE62" i="25" s="1"/>
  <c r="AV13" i="25"/>
  <c r="AV62" i="25" s="1"/>
  <c r="DH13" i="25"/>
  <c r="DH62" i="25" s="1"/>
  <c r="FT13" i="25"/>
  <c r="FT62" i="25" s="1"/>
  <c r="AG13" i="25"/>
  <c r="AG62" i="25" s="1"/>
  <c r="CS13" i="25"/>
  <c r="CS62" i="25" s="1"/>
  <c r="BB13" i="25"/>
  <c r="BB62" i="25" s="1"/>
  <c r="DN13" i="25"/>
  <c r="DN62" i="25" s="1"/>
  <c r="FZ13" i="25"/>
  <c r="FZ62" i="25" s="1"/>
  <c r="GO13" i="25"/>
  <c r="GO62" i="25" s="1"/>
  <c r="FU13" i="25"/>
  <c r="FU62" i="25" s="1"/>
  <c r="AU13" i="25"/>
  <c r="AU62" i="25" s="1"/>
  <c r="DG13" i="25"/>
  <c r="DG62" i="25" s="1"/>
  <c r="FS13" i="25"/>
  <c r="FS62" i="25" s="1"/>
  <c r="AJ13" i="25"/>
  <c r="AJ62" i="25" s="1"/>
  <c r="CV13" i="25"/>
  <c r="CV62" i="25" s="1"/>
  <c r="FH13" i="25"/>
  <c r="FH62" i="25" s="1"/>
  <c r="HT13" i="25"/>
  <c r="HT62" i="25" s="1"/>
  <c r="CG13" i="25"/>
  <c r="CG62" i="25" s="1"/>
  <c r="AP13" i="25"/>
  <c r="AP62" i="25" s="1"/>
  <c r="DB13" i="25"/>
  <c r="DB62" i="25" s="1"/>
  <c r="FN13" i="25"/>
  <c r="FN62" i="25" s="1"/>
  <c r="ES13" i="25"/>
  <c r="ES62" i="25" s="1"/>
  <c r="HM13" i="25"/>
  <c r="HM62" i="25" s="1"/>
  <c r="AI13" i="25"/>
  <c r="AI62" i="25" s="1"/>
  <c r="CU13" i="25"/>
  <c r="CU62" i="25" s="1"/>
  <c r="FG13" i="25"/>
  <c r="FG62" i="25" s="1"/>
  <c r="HS13" i="25"/>
  <c r="HS62" i="25" s="1"/>
  <c r="CJ13" i="25"/>
  <c r="CJ62" i="25" s="1"/>
  <c r="EV13" i="25"/>
  <c r="EV62" i="25" s="1"/>
  <c r="HH13" i="25"/>
  <c r="HH62" i="25" s="1"/>
  <c r="BU13" i="25"/>
  <c r="BU62" i="25" s="1"/>
  <c r="AD13" i="25"/>
  <c r="AD62" i="25" s="1"/>
  <c r="CP13" i="25"/>
  <c r="CP62" i="25" s="1"/>
  <c r="FB13" i="25"/>
  <c r="FB62" i="25" s="1"/>
  <c r="HN13" i="25"/>
  <c r="HN62" i="25" s="1"/>
  <c r="BC13" i="25"/>
  <c r="BC62" i="25" s="1"/>
  <c r="DO13" i="25"/>
  <c r="DO62" i="25" s="1"/>
  <c r="GA13" i="25"/>
  <c r="GA62" i="25" s="1"/>
  <c r="AR13" i="25"/>
  <c r="AR62" i="25" s="1"/>
  <c r="DD13" i="25"/>
  <c r="DD62" i="25" s="1"/>
  <c r="FP13" i="25"/>
  <c r="FP62" i="25" s="1"/>
  <c r="AC13" i="25"/>
  <c r="AC62" i="25" s="1"/>
  <c r="CO13" i="25"/>
  <c r="CO62" i="25" s="1"/>
  <c r="AX13" i="25"/>
  <c r="AX62" i="25" s="1"/>
  <c r="DJ13" i="25"/>
  <c r="DJ62" i="25" s="1"/>
  <c r="FV13" i="25"/>
  <c r="FV62" i="25" s="1"/>
  <c r="FY13" i="25"/>
  <c r="FY62" i="25" s="1"/>
  <c r="FE13" i="25"/>
  <c r="FE62" i="25" s="1"/>
  <c r="GC13" i="25"/>
  <c r="GC62" i="25" s="1"/>
  <c r="EA13" i="25"/>
  <c r="EA62" i="25" s="1"/>
  <c r="DP13" i="25"/>
  <c r="DP62" i="25" s="1"/>
  <c r="DA13" i="25"/>
  <c r="DA62" i="25" s="1"/>
  <c r="GH13" i="25"/>
  <c r="GH62" i="25" s="1"/>
  <c r="CI13" i="25"/>
  <c r="CI62" i="25" s="1"/>
  <c r="BX13" i="25"/>
  <c r="BX62" i="25" s="1"/>
  <c r="BI13" i="25"/>
  <c r="BI62" i="25" s="1"/>
  <c r="CD13" i="25"/>
  <c r="CD62" i="25" s="1"/>
  <c r="HA13" i="25"/>
  <c r="HA62" i="25" s="1"/>
  <c r="BW13" i="25"/>
  <c r="BW62" i="25" s="1"/>
  <c r="EI13" i="25"/>
  <c r="EI62" i="25" s="1"/>
  <c r="GU13" i="25"/>
  <c r="GU62" i="25" s="1"/>
  <c r="BL13" i="25"/>
  <c r="BL62" i="25" s="1"/>
  <c r="DX13" i="25"/>
  <c r="DX62" i="25" s="1"/>
  <c r="GJ13" i="25"/>
  <c r="GJ62" i="25" s="1"/>
  <c r="AW13" i="25"/>
  <c r="AW62" i="25" s="1"/>
  <c r="DI13" i="25"/>
  <c r="DI62" i="25" s="1"/>
  <c r="BR13" i="25"/>
  <c r="BR62" i="25" s="1"/>
  <c r="ED13" i="25"/>
  <c r="ED62" i="25" s="1"/>
  <c r="GP13" i="25"/>
  <c r="GP62" i="25" s="1"/>
  <c r="FM13" i="25"/>
  <c r="FM62" i="25" s="1"/>
  <c r="X13" i="25"/>
  <c r="BK13" i="25"/>
  <c r="BK62" i="25" s="1"/>
  <c r="DW13" i="25"/>
  <c r="DW62" i="25" s="1"/>
  <c r="GI13" i="25"/>
  <c r="GI62" i="25" s="1"/>
  <c r="AZ13" i="25"/>
  <c r="AZ62" i="25" s="1"/>
  <c r="DL13" i="25"/>
  <c r="DL62" i="25" s="1"/>
  <c r="FX13" i="25"/>
  <c r="FX62" i="25" s="1"/>
  <c r="AK13" i="25"/>
  <c r="AK62" i="25" s="1"/>
  <c r="CW13" i="25"/>
  <c r="CW62" i="25" s="1"/>
  <c r="BF13" i="25"/>
  <c r="BF62" i="25" s="1"/>
  <c r="DR13" i="25"/>
  <c r="DR62" i="25" s="1"/>
  <c r="GD13" i="25"/>
  <c r="GD62" i="25" s="1"/>
  <c r="HE13" i="25"/>
  <c r="HE62" i="25" s="1"/>
  <c r="GK13" i="25"/>
  <c r="GK62" i="25" s="1"/>
  <c r="AY13" i="25"/>
  <c r="AY62" i="25" s="1"/>
  <c r="DK13" i="25"/>
  <c r="DK62" i="25" s="1"/>
  <c r="FW13" i="25"/>
  <c r="FW62" i="25" s="1"/>
  <c r="AN13" i="25"/>
  <c r="AN62" i="25" s="1"/>
  <c r="CZ13" i="25"/>
  <c r="CZ62" i="25" s="1"/>
  <c r="FL13" i="25"/>
  <c r="FL62" i="25" s="1"/>
  <c r="Y13" i="25"/>
  <c r="CK13" i="25"/>
  <c r="CK62" i="25" s="1"/>
  <c r="AT13" i="25"/>
  <c r="AT62" i="25" s="1"/>
  <c r="DF13" i="25"/>
  <c r="DF62" i="25" s="1"/>
  <c r="FR13" i="25"/>
  <c r="FR62" i="25" s="1"/>
  <c r="FI13" i="25"/>
  <c r="FI62" i="25" s="1"/>
  <c r="BS13" i="25"/>
  <c r="BS62" i="25" s="1"/>
  <c r="EE13" i="25"/>
  <c r="EE62" i="25" s="1"/>
  <c r="GQ13" i="25"/>
  <c r="GQ62" i="25" s="1"/>
  <c r="BH13" i="25"/>
  <c r="BH62" i="25" s="1"/>
  <c r="DT13" i="25"/>
  <c r="DT62" i="25" s="1"/>
  <c r="GF13" i="25"/>
  <c r="GF62" i="25" s="1"/>
  <c r="AS13" i="25"/>
  <c r="AS62" i="25" s="1"/>
  <c r="DE13" i="25"/>
  <c r="DE62" i="25" s="1"/>
  <c r="BN13" i="25"/>
  <c r="BN62" i="25" s="1"/>
  <c r="DZ13" i="25"/>
  <c r="DZ62" i="25" s="1"/>
  <c r="GL13" i="25"/>
  <c r="GL62" i="25" s="1"/>
  <c r="EW13" i="25"/>
  <c r="EW62" i="25" s="1"/>
  <c r="HQ13" i="25"/>
  <c r="HQ62" i="25" s="1"/>
  <c r="EH13" i="25"/>
  <c r="EH62" i="25" s="1"/>
  <c r="BO13" i="25"/>
  <c r="BO62" i="25" s="1"/>
  <c r="BD13" i="25"/>
  <c r="BD62" i="25" s="1"/>
  <c r="AO13" i="25"/>
  <c r="AO62" i="25" s="1"/>
  <c r="BJ13" i="25"/>
  <c r="BJ62" i="25" s="1"/>
  <c r="GS13" i="25"/>
  <c r="GS62" i="25" s="1"/>
  <c r="HG13" i="25"/>
  <c r="HG62" i="25" s="1"/>
  <c r="EJ13" i="25"/>
  <c r="EJ62" i="25" s="1"/>
  <c r="DU13" i="25"/>
  <c r="DU62" i="25" s="1"/>
  <c r="HI13" i="25"/>
  <c r="HI62" i="25" s="1"/>
  <c r="AA13" i="25"/>
  <c r="AA62" i="25" s="1"/>
  <c r="CM13" i="25"/>
  <c r="CM62" i="25" s="1"/>
  <c r="EY13" i="25"/>
  <c r="EY62" i="25" s="1"/>
  <c r="HK13" i="25"/>
  <c r="HK62" i="25" s="1"/>
  <c r="CB13" i="25"/>
  <c r="CB62" i="25" s="1"/>
  <c r="EN13" i="25"/>
  <c r="EN62" i="25" s="1"/>
  <c r="GZ13" i="25"/>
  <c r="GZ62" i="25" s="1"/>
  <c r="BM13" i="25"/>
  <c r="BM62" i="25" s="1"/>
  <c r="DY13" i="25"/>
  <c r="DY62" i="25" s="1"/>
  <c r="CH13" i="25"/>
  <c r="CH62" i="25" s="1"/>
  <c r="ET13" i="25"/>
  <c r="ET62" i="25" s="1"/>
  <c r="HF13" i="25"/>
  <c r="HF62" i="25" s="1"/>
  <c r="EK13" i="25"/>
  <c r="EK62" i="25" s="1"/>
  <c r="FQ13" i="25"/>
  <c r="FQ62" i="25" s="1"/>
  <c r="CA13" i="25"/>
  <c r="CA62" i="25" s="1"/>
  <c r="EM13" i="25"/>
  <c r="EM62" i="25" s="1"/>
  <c r="GY13" i="25"/>
  <c r="GY62" i="25" s="1"/>
  <c r="BP13" i="25"/>
  <c r="BP62" i="25" s="1"/>
  <c r="EB13" i="25"/>
  <c r="EB62" i="25" s="1"/>
  <c r="GN13" i="25"/>
  <c r="GN62" i="25" s="1"/>
  <c r="BA13" i="25"/>
  <c r="BA62" i="25" s="1"/>
  <c r="DM13" i="25"/>
  <c r="DM62" i="25" s="1"/>
  <c r="BV13" i="25"/>
  <c r="BV62" i="25" s="1"/>
  <c r="GT13" i="25"/>
  <c r="GT62" i="25" s="1"/>
  <c r="EG13" i="25"/>
  <c r="EG62" i="25" s="1"/>
  <c r="GM13" i="25"/>
  <c r="GM62" i="25" s="1"/>
  <c r="GB13" i="25"/>
  <c r="GB62" i="25" s="1"/>
  <c r="DV13" i="25"/>
  <c r="DV62" i="25" s="1"/>
  <c r="EU13" i="25"/>
  <c r="EU62" i="25" s="1"/>
  <c r="GV13" i="25"/>
  <c r="GV62" i="25" s="1"/>
  <c r="EP13" i="25"/>
  <c r="EP62" i="25" s="1"/>
  <c r="X61" i="25"/>
  <c r="X110" i="25"/>
  <c r="X159" i="25" s="1"/>
  <c r="FN391" i="5"/>
  <c r="N640" i="5"/>
  <c r="AF14" i="25" l="1"/>
  <c r="AF63" i="25" s="1"/>
  <c r="CR14" i="25"/>
  <c r="CR63" i="25" s="1"/>
  <c r="BV14" i="25"/>
  <c r="BV63" i="25" s="1"/>
  <c r="EH14" i="25"/>
  <c r="EH63" i="25" s="1"/>
  <c r="GT14" i="25"/>
  <c r="GT63" i="25" s="1"/>
  <c r="CY14" i="25"/>
  <c r="CY63" i="25" s="1"/>
  <c r="GI14" i="25"/>
  <c r="GI63" i="25" s="1"/>
  <c r="CS14" i="25"/>
  <c r="CS63" i="25" s="1"/>
  <c r="GE14" i="25"/>
  <c r="GE63" i="25" s="1"/>
  <c r="CU14" i="25"/>
  <c r="CU63" i="25" s="1"/>
  <c r="GF14" i="25"/>
  <c r="GF63" i="25" s="1"/>
  <c r="CW14" i="25"/>
  <c r="CW63" i="25" s="1"/>
  <c r="GG14" i="25"/>
  <c r="GG63" i="25" s="1"/>
  <c r="FW14" i="25"/>
  <c r="FW63" i="25" s="1"/>
  <c r="AZ14" i="25"/>
  <c r="AZ63" i="25" s="1"/>
  <c r="AD14" i="25"/>
  <c r="AD63" i="25" s="1"/>
  <c r="CP14" i="25"/>
  <c r="CP63" i="25" s="1"/>
  <c r="FB14" i="25"/>
  <c r="FB63" i="25" s="1"/>
  <c r="HN14" i="25"/>
  <c r="HN63" i="25" s="1"/>
  <c r="EB14" i="25"/>
  <c r="EB63" i="25" s="1"/>
  <c r="HI14" i="25"/>
  <c r="HI63" i="25" s="1"/>
  <c r="DX14" i="25"/>
  <c r="DX63" i="25" s="1"/>
  <c r="HE14" i="25"/>
  <c r="HE63" i="25" s="1"/>
  <c r="DY14" i="25"/>
  <c r="DY63" i="25" s="1"/>
  <c r="HG14" i="25"/>
  <c r="HG63" i="25" s="1"/>
  <c r="EA14" i="25"/>
  <c r="EA63" i="25" s="1"/>
  <c r="HH14" i="25"/>
  <c r="HH63" i="25" s="1"/>
  <c r="BD14" i="25"/>
  <c r="BD63" i="25" s="1"/>
  <c r="AH14" i="25"/>
  <c r="AH63" i="25" s="1"/>
  <c r="CT14" i="25"/>
  <c r="CT63" i="25" s="1"/>
  <c r="FF14" i="25"/>
  <c r="FF63" i="25" s="1"/>
  <c r="HR14" i="25"/>
  <c r="HR63" i="25" s="1"/>
  <c r="EG14" i="25"/>
  <c r="EG63" i="25" s="1"/>
  <c r="HO14" i="25"/>
  <c r="HO63" i="25" s="1"/>
  <c r="EC14" i="25"/>
  <c r="EC63" i="25" s="1"/>
  <c r="HK14" i="25"/>
  <c r="HK63" i="25" s="1"/>
  <c r="EE14" i="25"/>
  <c r="EE63" i="25" s="1"/>
  <c r="HL14" i="25"/>
  <c r="HL63" i="25" s="1"/>
  <c r="GR14" i="25"/>
  <c r="GR63" i="25" s="1"/>
  <c r="BX14" i="25"/>
  <c r="BX63" i="25" s="1"/>
  <c r="BB14" i="25"/>
  <c r="BB63" i="25" s="1"/>
  <c r="DN14" i="25"/>
  <c r="DN63" i="25" s="1"/>
  <c r="FZ14" i="25"/>
  <c r="FZ63" i="25" s="1"/>
  <c r="BK14" i="25"/>
  <c r="BK63" i="25" s="1"/>
  <c r="FH14" i="25"/>
  <c r="FH63" i="25" s="1"/>
  <c r="BE14" i="25"/>
  <c r="BE63" i="25" s="1"/>
  <c r="FD14" i="25"/>
  <c r="FD63" i="25" s="1"/>
  <c r="BG14" i="25"/>
  <c r="BG63" i="25" s="1"/>
  <c r="FE14" i="25"/>
  <c r="FE63" i="25" s="1"/>
  <c r="FG14" i="25"/>
  <c r="FG63" i="25" s="1"/>
  <c r="AV14" i="25"/>
  <c r="AV63" i="25" s="1"/>
  <c r="Z14" i="25"/>
  <c r="Z63" i="25" s="1"/>
  <c r="CL14" i="25"/>
  <c r="CL63" i="25" s="1"/>
  <c r="EX14" i="25"/>
  <c r="EX63" i="25" s="1"/>
  <c r="HJ14" i="25"/>
  <c r="HJ63" i="25" s="1"/>
  <c r="DW14" i="25"/>
  <c r="DW63" i="25" s="1"/>
  <c r="HD14" i="25"/>
  <c r="HD63" i="25" s="1"/>
  <c r="DS14" i="25"/>
  <c r="DS63" i="25" s="1"/>
  <c r="GZ14" i="25"/>
  <c r="GZ63" i="25" s="1"/>
  <c r="DT14" i="25"/>
  <c r="DT63" i="25" s="1"/>
  <c r="HA14" i="25"/>
  <c r="HA63" i="25" s="1"/>
  <c r="DU14" i="25"/>
  <c r="DU63" i="25" s="1"/>
  <c r="HC14" i="25"/>
  <c r="HC63" i="25" s="1"/>
  <c r="HM14" i="25"/>
  <c r="HM63" i="25" s="1"/>
  <c r="BP14" i="25"/>
  <c r="BP63" i="25" s="1"/>
  <c r="AT14" i="25"/>
  <c r="AT63" i="25" s="1"/>
  <c r="DF14" i="25"/>
  <c r="DF63" i="25" s="1"/>
  <c r="FR14" i="25"/>
  <c r="FR63" i="25" s="1"/>
  <c r="AU14" i="25"/>
  <c r="AU63" i="25" s="1"/>
  <c r="EW14" i="25"/>
  <c r="EW63" i="25" s="1"/>
  <c r="AO14" i="25"/>
  <c r="AO63" i="25" s="1"/>
  <c r="ES14" i="25"/>
  <c r="ES63" i="25" s="1"/>
  <c r="AQ14" i="25"/>
  <c r="AQ63" i="25" s="1"/>
  <c r="EU14" i="25"/>
  <c r="EU63" i="25" s="1"/>
  <c r="AS14" i="25"/>
  <c r="AS63" i="25" s="1"/>
  <c r="EV14" i="25"/>
  <c r="EV63" i="25" s="1"/>
  <c r="FA14" i="25"/>
  <c r="FA63" i="25" s="1"/>
  <c r="BT14" i="25"/>
  <c r="BT63" i="25" s="1"/>
  <c r="AX14" i="25"/>
  <c r="AX63" i="25" s="1"/>
  <c r="DJ14" i="25"/>
  <c r="DJ63" i="25" s="1"/>
  <c r="FV14" i="25"/>
  <c r="FV63" i="25" s="1"/>
  <c r="BC14" i="25"/>
  <c r="BC63" i="25" s="1"/>
  <c r="FC14" i="25"/>
  <c r="FC63" i="25" s="1"/>
  <c r="AW14" i="25"/>
  <c r="AW63" i="25" s="1"/>
  <c r="EY14" i="25"/>
  <c r="EY63" i="25" s="1"/>
  <c r="AY14" i="25"/>
  <c r="AY63" i="25" s="1"/>
  <c r="EZ14" i="25"/>
  <c r="EZ63" i="25" s="1"/>
  <c r="BA14" i="25"/>
  <c r="BA63" i="25" s="1"/>
  <c r="AB14" i="25"/>
  <c r="AB63" i="25" s="1"/>
  <c r="CN14" i="25"/>
  <c r="CN63" i="25" s="1"/>
  <c r="BR14" i="25"/>
  <c r="BR63" i="25" s="1"/>
  <c r="ED14" i="25"/>
  <c r="ED63" i="25" s="1"/>
  <c r="GP14" i="25"/>
  <c r="GP63" i="25" s="1"/>
  <c r="CQ14" i="25"/>
  <c r="CQ63" i="25" s="1"/>
  <c r="GC14" i="25"/>
  <c r="GC63" i="25" s="1"/>
  <c r="CK14" i="25"/>
  <c r="CK63" i="25" s="1"/>
  <c r="FY14" i="25"/>
  <c r="FY63" i="25" s="1"/>
  <c r="CM14" i="25"/>
  <c r="CM63" i="25" s="1"/>
  <c r="GA14" i="25"/>
  <c r="GA63" i="25" s="1"/>
  <c r="CO14" i="25"/>
  <c r="CO63" i="25" s="1"/>
  <c r="GB14" i="25"/>
  <c r="GB63" i="25" s="1"/>
  <c r="BL14" i="25"/>
  <c r="BL63" i="25" s="1"/>
  <c r="AP14" i="25"/>
  <c r="AP63" i="25" s="1"/>
  <c r="DB14" i="25"/>
  <c r="DB63" i="25" s="1"/>
  <c r="FN14" i="25"/>
  <c r="FN63" i="25" s="1"/>
  <c r="AM14" i="25"/>
  <c r="AM63" i="25" s="1"/>
  <c r="ER14" i="25"/>
  <c r="ER63" i="25" s="1"/>
  <c r="AC14" i="25"/>
  <c r="AC63" i="25" s="1"/>
  <c r="EN14" i="25"/>
  <c r="EN63" i="25" s="1"/>
  <c r="AG14" i="25"/>
  <c r="AG63" i="25" s="1"/>
  <c r="EO14" i="25"/>
  <c r="EO63" i="25" s="1"/>
  <c r="AK14" i="25"/>
  <c r="AK63" i="25" s="1"/>
  <c r="EQ14" i="25"/>
  <c r="EQ63" i="25" s="1"/>
  <c r="X14" i="25"/>
  <c r="AE14" i="25"/>
  <c r="AE63" i="25" s="1"/>
  <c r="CF14" i="25"/>
  <c r="CF63" i="25" s="1"/>
  <c r="BJ14" i="25"/>
  <c r="BJ63" i="25" s="1"/>
  <c r="DV14" i="25"/>
  <c r="DV63" i="25" s="1"/>
  <c r="GH14" i="25"/>
  <c r="GH63" i="25" s="1"/>
  <c r="CA14" i="25"/>
  <c r="CA63" i="25" s="1"/>
  <c r="FS14" i="25"/>
  <c r="FS63" i="25" s="1"/>
  <c r="BU14" i="25"/>
  <c r="BU63" i="25" s="1"/>
  <c r="FO14" i="25"/>
  <c r="FO63" i="25" s="1"/>
  <c r="BW14" i="25"/>
  <c r="BW63" i="25" s="1"/>
  <c r="FP14" i="25"/>
  <c r="FP63" i="25" s="1"/>
  <c r="BY14" i="25"/>
  <c r="BY63" i="25" s="1"/>
  <c r="FQ14" i="25"/>
  <c r="FQ63" i="25" s="1"/>
  <c r="AI14" i="25"/>
  <c r="AI63" i="25" s="1"/>
  <c r="CJ14" i="25"/>
  <c r="CJ63" i="25" s="1"/>
  <c r="BN14" i="25"/>
  <c r="BN63" i="25" s="1"/>
  <c r="DZ14" i="25"/>
  <c r="DZ63" i="25" s="1"/>
  <c r="GL14" i="25"/>
  <c r="GL63" i="25" s="1"/>
  <c r="CI14" i="25"/>
  <c r="CI63" i="25" s="1"/>
  <c r="FX14" i="25"/>
  <c r="FX63" i="25" s="1"/>
  <c r="CC14" i="25"/>
  <c r="CC63" i="25" s="1"/>
  <c r="FT14" i="25"/>
  <c r="FT63" i="25" s="1"/>
  <c r="CE14" i="25"/>
  <c r="CE63" i="25" s="1"/>
  <c r="FU14" i="25"/>
  <c r="FU63" i="25" s="1"/>
  <c r="CG14" i="25"/>
  <c r="CG63" i="25" s="1"/>
  <c r="AR14" i="25"/>
  <c r="AR63" i="25" s="1"/>
  <c r="DD14" i="25"/>
  <c r="DD63" i="25" s="1"/>
  <c r="CH14" i="25"/>
  <c r="CH63" i="25" s="1"/>
  <c r="ET14" i="25"/>
  <c r="ET63" i="25" s="1"/>
  <c r="HF14" i="25"/>
  <c r="HF63" i="25" s="1"/>
  <c r="DQ14" i="25"/>
  <c r="DQ63" i="25" s="1"/>
  <c r="GY14" i="25"/>
  <c r="GY63" i="25" s="1"/>
  <c r="DM14" i="25"/>
  <c r="DM63" i="25" s="1"/>
  <c r="GU14" i="25"/>
  <c r="GU63" i="25" s="1"/>
  <c r="DO14" i="25"/>
  <c r="DO63" i="25" s="1"/>
  <c r="GV14" i="25"/>
  <c r="GV63" i="25" s="1"/>
  <c r="DP14" i="25"/>
  <c r="DP63" i="25" s="1"/>
  <c r="GW14" i="25"/>
  <c r="GW63" i="25" s="1"/>
  <c r="AA14" i="25"/>
  <c r="AA63" i="25" s="1"/>
  <c r="CB14" i="25"/>
  <c r="CB63" i="25" s="1"/>
  <c r="BF14" i="25"/>
  <c r="BF63" i="25" s="1"/>
  <c r="DR14" i="25"/>
  <c r="DR63" i="25" s="1"/>
  <c r="GD14" i="25"/>
  <c r="GD63" i="25" s="1"/>
  <c r="BS14" i="25"/>
  <c r="BS63" i="25" s="1"/>
  <c r="FM14" i="25"/>
  <c r="FM63" i="25" s="1"/>
  <c r="BM14" i="25"/>
  <c r="BM63" i="25" s="1"/>
  <c r="FI14" i="25"/>
  <c r="FI63" i="25" s="1"/>
  <c r="BO14" i="25"/>
  <c r="BO63" i="25" s="1"/>
  <c r="FK14" i="25"/>
  <c r="FK63" i="25" s="1"/>
  <c r="BQ14" i="25"/>
  <c r="BQ63" i="25" s="1"/>
  <c r="FL14" i="25"/>
  <c r="FL63" i="25" s="1"/>
  <c r="DK14" i="25"/>
  <c r="DK63" i="25" s="1"/>
  <c r="AJ14" i="25"/>
  <c r="AJ63" i="25" s="1"/>
  <c r="CV14" i="25"/>
  <c r="CV63" i="25" s="1"/>
  <c r="BZ14" i="25"/>
  <c r="BZ63" i="25" s="1"/>
  <c r="EL14" i="25"/>
  <c r="EL63" i="25" s="1"/>
  <c r="GX14" i="25"/>
  <c r="GX63" i="25" s="1"/>
  <c r="DG14" i="25"/>
  <c r="DG63" i="25" s="1"/>
  <c r="GN14" i="25"/>
  <c r="GN63" i="25" s="1"/>
  <c r="DA14" i="25"/>
  <c r="DA63" i="25" s="1"/>
  <c r="GJ14" i="25"/>
  <c r="GJ63" i="25" s="1"/>
  <c r="DC14" i="25"/>
  <c r="DC63" i="25" s="1"/>
  <c r="GK14" i="25"/>
  <c r="GK63" i="25" s="1"/>
  <c r="DE14" i="25"/>
  <c r="DE63" i="25" s="1"/>
  <c r="GM14" i="25"/>
  <c r="GM63" i="25" s="1"/>
  <c r="AN14" i="25"/>
  <c r="AN63" i="25" s="1"/>
  <c r="CZ14" i="25"/>
  <c r="CZ63" i="25" s="1"/>
  <c r="CD14" i="25"/>
  <c r="CD63" i="25" s="1"/>
  <c r="EP14" i="25"/>
  <c r="EP63" i="25" s="1"/>
  <c r="HB14" i="25"/>
  <c r="HB63" i="25" s="1"/>
  <c r="DL14" i="25"/>
  <c r="DL63" i="25" s="1"/>
  <c r="GS14" i="25"/>
  <c r="GS63" i="25" s="1"/>
  <c r="DH14" i="25"/>
  <c r="DH63" i="25" s="1"/>
  <c r="GO14" i="25"/>
  <c r="GO63" i="25" s="1"/>
  <c r="DI14" i="25"/>
  <c r="DI63" i="25" s="1"/>
  <c r="GQ14" i="25"/>
  <c r="GQ63" i="25" s="1"/>
  <c r="EF14" i="25"/>
  <c r="EF63" i="25" s="1"/>
  <c r="BH14" i="25"/>
  <c r="BH63" i="25" s="1"/>
  <c r="AL14" i="25"/>
  <c r="AL63" i="25" s="1"/>
  <c r="CX14" i="25"/>
  <c r="CX63" i="25" s="1"/>
  <c r="FJ14" i="25"/>
  <c r="FJ63" i="25" s="1"/>
  <c r="Y14" i="25"/>
  <c r="EM14" i="25"/>
  <c r="EM63" i="25" s="1"/>
  <c r="HT14" i="25"/>
  <c r="HT63" i="25" s="1"/>
  <c r="EI14" i="25"/>
  <c r="EI63" i="25" s="1"/>
  <c r="HP14" i="25"/>
  <c r="HP63" i="25" s="1"/>
  <c r="EJ14" i="25"/>
  <c r="EJ63" i="25" s="1"/>
  <c r="HQ14" i="25"/>
  <c r="HQ63" i="25" s="1"/>
  <c r="EK14" i="25"/>
  <c r="EK63" i="25" s="1"/>
  <c r="HS14" i="25"/>
  <c r="HS63" i="25" s="1"/>
  <c r="BI14" i="25"/>
  <c r="BI63" i="25" s="1"/>
  <c r="Y62" i="25"/>
  <c r="X62" i="25"/>
  <c r="X111" i="25"/>
  <c r="X160" i="25" s="1"/>
  <c r="W15" i="25"/>
  <c r="U15" i="25" s="1"/>
  <c r="V16" i="25"/>
  <c r="N650" i="5"/>
  <c r="FN401" i="5"/>
  <c r="W16" i="25" l="1"/>
  <c r="U16" i="25" s="1"/>
  <c r="V17" i="25"/>
  <c r="X112" i="25"/>
  <c r="X161" i="25" s="1"/>
  <c r="X63" i="25"/>
  <c r="BF15" i="25"/>
  <c r="BF64" i="25" s="1"/>
  <c r="CD15" i="25"/>
  <c r="CD64" i="25" s="1"/>
  <c r="EP15" i="25"/>
  <c r="EP64" i="25" s="1"/>
  <c r="HB15" i="25"/>
  <c r="HB64" i="25" s="1"/>
  <c r="CE15" i="25"/>
  <c r="CE64" i="25" s="1"/>
  <c r="EQ15" i="25"/>
  <c r="EQ64" i="25" s="1"/>
  <c r="HC15" i="25"/>
  <c r="HC64" i="25" s="1"/>
  <c r="CF15" i="25"/>
  <c r="CF64" i="25" s="1"/>
  <c r="ER15" i="25"/>
  <c r="ER64" i="25" s="1"/>
  <c r="HD15" i="25"/>
  <c r="HD64" i="25" s="1"/>
  <c r="CG15" i="25"/>
  <c r="CG64" i="25" s="1"/>
  <c r="ES15" i="25"/>
  <c r="ES64" i="25" s="1"/>
  <c r="HE15" i="25"/>
  <c r="HE64" i="25" s="1"/>
  <c r="BZ15" i="25"/>
  <c r="BZ64" i="25" s="1"/>
  <c r="CX15" i="25"/>
  <c r="CX64" i="25" s="1"/>
  <c r="FJ15" i="25"/>
  <c r="FJ64" i="25" s="1"/>
  <c r="Y15" i="25"/>
  <c r="CY15" i="25"/>
  <c r="CY64" i="25" s="1"/>
  <c r="FK15" i="25"/>
  <c r="FK64" i="25" s="1"/>
  <c r="AA15" i="25"/>
  <c r="AA64" i="25" s="1"/>
  <c r="CZ15" i="25"/>
  <c r="CZ64" i="25" s="1"/>
  <c r="FL15" i="25"/>
  <c r="FL64" i="25" s="1"/>
  <c r="AB15" i="25"/>
  <c r="AB64" i="25" s="1"/>
  <c r="DA15" i="25"/>
  <c r="DA64" i="25" s="1"/>
  <c r="FM15" i="25"/>
  <c r="FM64" i="25" s="1"/>
  <c r="HM15" i="25"/>
  <c r="HM64" i="25" s="1"/>
  <c r="AC15" i="25"/>
  <c r="AC64" i="25" s="1"/>
  <c r="DB15" i="25"/>
  <c r="DB64" i="25" s="1"/>
  <c r="FN15" i="25"/>
  <c r="FN64" i="25" s="1"/>
  <c r="AE15" i="25"/>
  <c r="AE64" i="25" s="1"/>
  <c r="DC15" i="25"/>
  <c r="DC64" i="25" s="1"/>
  <c r="FO15" i="25"/>
  <c r="FO64" i="25" s="1"/>
  <c r="AF15" i="25"/>
  <c r="AF64" i="25" s="1"/>
  <c r="DD15" i="25"/>
  <c r="DD64" i="25" s="1"/>
  <c r="FP15" i="25"/>
  <c r="FP64" i="25" s="1"/>
  <c r="AG15" i="25"/>
  <c r="AG64" i="25" s="1"/>
  <c r="DE15" i="25"/>
  <c r="DE64" i="25" s="1"/>
  <c r="FQ15" i="25"/>
  <c r="FQ64" i="25" s="1"/>
  <c r="AL15" i="25"/>
  <c r="AL64" i="25" s="1"/>
  <c r="BD15" i="25"/>
  <c r="BD64" i="25" s="1"/>
  <c r="DV15" i="25"/>
  <c r="DV64" i="25" s="1"/>
  <c r="GH15" i="25"/>
  <c r="GH64" i="25" s="1"/>
  <c r="BE15" i="25"/>
  <c r="BE64" i="25" s="1"/>
  <c r="DW15" i="25"/>
  <c r="DW64" i="25" s="1"/>
  <c r="GI15" i="25"/>
  <c r="GI64" i="25" s="1"/>
  <c r="BG15" i="25"/>
  <c r="BG64" i="25" s="1"/>
  <c r="DX15" i="25"/>
  <c r="DX64" i="25" s="1"/>
  <c r="GJ15" i="25"/>
  <c r="GJ64" i="25" s="1"/>
  <c r="BH15" i="25"/>
  <c r="BH64" i="25" s="1"/>
  <c r="DY15" i="25"/>
  <c r="DY64" i="25" s="1"/>
  <c r="GK15" i="25"/>
  <c r="GK64" i="25" s="1"/>
  <c r="AX15" i="25"/>
  <c r="AX64" i="25" s="1"/>
  <c r="GU15" i="25"/>
  <c r="GU64" i="25" s="1"/>
  <c r="BX15" i="25"/>
  <c r="BX64" i="25" s="1"/>
  <c r="CP15" i="25"/>
  <c r="CP64" i="25" s="1"/>
  <c r="FC15" i="25"/>
  <c r="FC64" i="25" s="1"/>
  <c r="CR15" i="25"/>
  <c r="CR64" i="25" s="1"/>
  <c r="FE15" i="25"/>
  <c r="FE64" i="25" s="1"/>
  <c r="BV15" i="25"/>
  <c r="BV64" i="25" s="1"/>
  <c r="CT15" i="25"/>
  <c r="CT64" i="25" s="1"/>
  <c r="FF15" i="25"/>
  <c r="FF64" i="25" s="1"/>
  <c r="HR15" i="25"/>
  <c r="HR64" i="25" s="1"/>
  <c r="CU15" i="25"/>
  <c r="CU64" i="25" s="1"/>
  <c r="FG15" i="25"/>
  <c r="FG64" i="25" s="1"/>
  <c r="HS15" i="25"/>
  <c r="HS64" i="25" s="1"/>
  <c r="CV15" i="25"/>
  <c r="CV64" i="25" s="1"/>
  <c r="FH15" i="25"/>
  <c r="FH64" i="25" s="1"/>
  <c r="HT15" i="25"/>
  <c r="HT64" i="25" s="1"/>
  <c r="CW15" i="25"/>
  <c r="CW64" i="25" s="1"/>
  <c r="FI15" i="25"/>
  <c r="FI64" i="25" s="1"/>
  <c r="AD15" i="25"/>
  <c r="AD64" i="25" s="1"/>
  <c r="AS15" i="25"/>
  <c r="AS64" i="25" s="1"/>
  <c r="DN15" i="25"/>
  <c r="DN64" i="25" s="1"/>
  <c r="FZ15" i="25"/>
  <c r="FZ64" i="25" s="1"/>
  <c r="AU15" i="25"/>
  <c r="AU64" i="25" s="1"/>
  <c r="DO15" i="25"/>
  <c r="DO64" i="25" s="1"/>
  <c r="GA15" i="25"/>
  <c r="GA64" i="25" s="1"/>
  <c r="AV15" i="25"/>
  <c r="AV64" i="25" s="1"/>
  <c r="DP15" i="25"/>
  <c r="DP64" i="25" s="1"/>
  <c r="GB15" i="25"/>
  <c r="GB64" i="25" s="1"/>
  <c r="AW15" i="25"/>
  <c r="AW64" i="25" s="1"/>
  <c r="DQ15" i="25"/>
  <c r="DQ64" i="25" s="1"/>
  <c r="GC15" i="25"/>
  <c r="GC64" i="25" s="1"/>
  <c r="AH15" i="25"/>
  <c r="AH64" i="25" s="1"/>
  <c r="AY15" i="25"/>
  <c r="AY64" i="25" s="1"/>
  <c r="DR15" i="25"/>
  <c r="DR64" i="25" s="1"/>
  <c r="GD15" i="25"/>
  <c r="GD64" i="25" s="1"/>
  <c r="AZ15" i="25"/>
  <c r="AZ64" i="25" s="1"/>
  <c r="DS15" i="25"/>
  <c r="DS64" i="25" s="1"/>
  <c r="GE15" i="25"/>
  <c r="GE64" i="25" s="1"/>
  <c r="BA15" i="25"/>
  <c r="BA64" i="25" s="1"/>
  <c r="DT15" i="25"/>
  <c r="DT64" i="25" s="1"/>
  <c r="GF15" i="25"/>
  <c r="GF64" i="25" s="1"/>
  <c r="BC15" i="25"/>
  <c r="BC64" i="25" s="1"/>
  <c r="DU15" i="25"/>
  <c r="DU64" i="25" s="1"/>
  <c r="GG15" i="25"/>
  <c r="GG64" i="25" s="1"/>
  <c r="BB15" i="25"/>
  <c r="BB64" i="25" s="1"/>
  <c r="BY15" i="25"/>
  <c r="BY64" i="25" s="1"/>
  <c r="EL15" i="25"/>
  <c r="EL64" i="25" s="1"/>
  <c r="GX15" i="25"/>
  <c r="GX64" i="25" s="1"/>
  <c r="CA15" i="25"/>
  <c r="CA64" i="25" s="1"/>
  <c r="EM15" i="25"/>
  <c r="EM64" i="25" s="1"/>
  <c r="GY15" i="25"/>
  <c r="GY64" i="25" s="1"/>
  <c r="CB15" i="25"/>
  <c r="CB64" i="25" s="1"/>
  <c r="EN15" i="25"/>
  <c r="EN64" i="25" s="1"/>
  <c r="GZ15" i="25"/>
  <c r="GZ64" i="25" s="1"/>
  <c r="CC15" i="25"/>
  <c r="CC64" i="25" s="1"/>
  <c r="EO15" i="25"/>
  <c r="EO64" i="25" s="1"/>
  <c r="HA15" i="25"/>
  <c r="HA64" i="25" s="1"/>
  <c r="BQ15" i="25"/>
  <c r="BQ64" i="25" s="1"/>
  <c r="BS15" i="25"/>
  <c r="BS64" i="25" s="1"/>
  <c r="GS15" i="25"/>
  <c r="GS64" i="25" s="1"/>
  <c r="EH15" i="25"/>
  <c r="EH64" i="25" s="1"/>
  <c r="EI15" i="25"/>
  <c r="EI64" i="25" s="1"/>
  <c r="EJ15" i="25"/>
  <c r="EJ64" i="25" s="1"/>
  <c r="EK15" i="25"/>
  <c r="EK64" i="25" s="1"/>
  <c r="FB15" i="25"/>
  <c r="FB64" i="25" s="1"/>
  <c r="HO15" i="25"/>
  <c r="HO64" i="25" s="1"/>
  <c r="HP15" i="25"/>
  <c r="HP64" i="25" s="1"/>
  <c r="HQ15" i="25"/>
  <c r="HQ64" i="25" s="1"/>
  <c r="Z15" i="25"/>
  <c r="Z64" i="25" s="1"/>
  <c r="AN15" i="25"/>
  <c r="AN64" i="25" s="1"/>
  <c r="DJ15" i="25"/>
  <c r="DJ64" i="25" s="1"/>
  <c r="FV15" i="25"/>
  <c r="FV64" i="25" s="1"/>
  <c r="AO15" i="25"/>
  <c r="AO64" i="25" s="1"/>
  <c r="DK15" i="25"/>
  <c r="DK64" i="25" s="1"/>
  <c r="FW15" i="25"/>
  <c r="FW64" i="25" s="1"/>
  <c r="AQ15" i="25"/>
  <c r="AQ64" i="25" s="1"/>
  <c r="DL15" i="25"/>
  <c r="DL64" i="25" s="1"/>
  <c r="FX15" i="25"/>
  <c r="FX64" i="25" s="1"/>
  <c r="AR15" i="25"/>
  <c r="AR64" i="25" s="1"/>
  <c r="DM15" i="25"/>
  <c r="DM64" i="25" s="1"/>
  <c r="FY15" i="25"/>
  <c r="FY64" i="25" s="1"/>
  <c r="AT15" i="25"/>
  <c r="AT64" i="25" s="1"/>
  <c r="BO15" i="25"/>
  <c r="BO64" i="25" s="1"/>
  <c r="ED15" i="25"/>
  <c r="ED64" i="25" s="1"/>
  <c r="GP15" i="25"/>
  <c r="GP64" i="25" s="1"/>
  <c r="BP15" i="25"/>
  <c r="BP64" i="25" s="1"/>
  <c r="EE15" i="25"/>
  <c r="EE64" i="25" s="1"/>
  <c r="GQ15" i="25"/>
  <c r="GQ64" i="25" s="1"/>
  <c r="EF15" i="25"/>
  <c r="EF64" i="25" s="1"/>
  <c r="GR15" i="25"/>
  <c r="GR64" i="25" s="1"/>
  <c r="EG15" i="25"/>
  <c r="EG64" i="25" s="1"/>
  <c r="BT15" i="25"/>
  <c r="BT64" i="25" s="1"/>
  <c r="BU15" i="25"/>
  <c r="BU64" i="25" s="1"/>
  <c r="BW15" i="25"/>
  <c r="BW64" i="25" s="1"/>
  <c r="GW15" i="25"/>
  <c r="GW64" i="25" s="1"/>
  <c r="CQ15" i="25"/>
  <c r="CQ64" i="25" s="1"/>
  <c r="CS15" i="25"/>
  <c r="CS64" i="25" s="1"/>
  <c r="AP15" i="25"/>
  <c r="AP64" i="25" s="1"/>
  <c r="BI15" i="25"/>
  <c r="BI64" i="25" s="1"/>
  <c r="DZ15" i="25"/>
  <c r="DZ64" i="25" s="1"/>
  <c r="GL15" i="25"/>
  <c r="GL64" i="25" s="1"/>
  <c r="BK15" i="25"/>
  <c r="BK64" i="25" s="1"/>
  <c r="EA15" i="25"/>
  <c r="EA64" i="25" s="1"/>
  <c r="GM15" i="25"/>
  <c r="GM64" i="25" s="1"/>
  <c r="BL15" i="25"/>
  <c r="BL64" i="25" s="1"/>
  <c r="EB15" i="25"/>
  <c r="EB64" i="25" s="1"/>
  <c r="GN15" i="25"/>
  <c r="GN64" i="25" s="1"/>
  <c r="BM15" i="25"/>
  <c r="BM64" i="25" s="1"/>
  <c r="EC15" i="25"/>
  <c r="EC64" i="25" s="1"/>
  <c r="GO15" i="25"/>
  <c r="GO64" i="25" s="1"/>
  <c r="BJ15" i="25"/>
  <c r="BJ64" i="25" s="1"/>
  <c r="CH15" i="25"/>
  <c r="CH64" i="25" s="1"/>
  <c r="ET15" i="25"/>
  <c r="ET64" i="25" s="1"/>
  <c r="HF15" i="25"/>
  <c r="HF64" i="25" s="1"/>
  <c r="CI15" i="25"/>
  <c r="CI64" i="25" s="1"/>
  <c r="EU15" i="25"/>
  <c r="EU64" i="25" s="1"/>
  <c r="HG15" i="25"/>
  <c r="HG64" i="25" s="1"/>
  <c r="CJ15" i="25"/>
  <c r="CJ64" i="25" s="1"/>
  <c r="EV15" i="25"/>
  <c r="EV64" i="25" s="1"/>
  <c r="HH15" i="25"/>
  <c r="HH64" i="25" s="1"/>
  <c r="CK15" i="25"/>
  <c r="CK64" i="25" s="1"/>
  <c r="EW15" i="25"/>
  <c r="EW64" i="25" s="1"/>
  <c r="HI15" i="25"/>
  <c r="HI64" i="25" s="1"/>
  <c r="BN15" i="25"/>
  <c r="BN64" i="25" s="1"/>
  <c r="CL15" i="25"/>
  <c r="CL64" i="25" s="1"/>
  <c r="EX15" i="25"/>
  <c r="EX64" i="25" s="1"/>
  <c r="HJ15" i="25"/>
  <c r="HJ64" i="25" s="1"/>
  <c r="CM15" i="25"/>
  <c r="CM64" i="25" s="1"/>
  <c r="EY15" i="25"/>
  <c r="EY64" i="25" s="1"/>
  <c r="HK15" i="25"/>
  <c r="HK64" i="25" s="1"/>
  <c r="CN15" i="25"/>
  <c r="CN64" i="25" s="1"/>
  <c r="EZ15" i="25"/>
  <c r="EZ64" i="25" s="1"/>
  <c r="HL15" i="25"/>
  <c r="HL64" i="25" s="1"/>
  <c r="CO15" i="25"/>
  <c r="CO64" i="25" s="1"/>
  <c r="FA15" i="25"/>
  <c r="FA64" i="25" s="1"/>
  <c r="X15" i="25"/>
  <c r="AI15" i="25"/>
  <c r="AI64" i="25" s="1"/>
  <c r="DF15" i="25"/>
  <c r="DF64" i="25" s="1"/>
  <c r="FR15" i="25"/>
  <c r="FR64" i="25" s="1"/>
  <c r="AJ15" i="25"/>
  <c r="AJ64" i="25" s="1"/>
  <c r="DG15" i="25"/>
  <c r="DG64" i="25" s="1"/>
  <c r="FS15" i="25"/>
  <c r="FS64" i="25" s="1"/>
  <c r="AK15" i="25"/>
  <c r="AK64" i="25" s="1"/>
  <c r="DH15" i="25"/>
  <c r="DH64" i="25" s="1"/>
  <c r="FT15" i="25"/>
  <c r="FT64" i="25" s="1"/>
  <c r="AM15" i="25"/>
  <c r="AM64" i="25" s="1"/>
  <c r="DI15" i="25"/>
  <c r="DI64" i="25" s="1"/>
  <c r="FU15" i="25"/>
  <c r="FU64" i="25" s="1"/>
  <c r="GT15" i="25"/>
  <c r="GT64" i="25" s="1"/>
  <c r="GV15" i="25"/>
  <c r="GV64" i="25" s="1"/>
  <c r="BR15" i="25"/>
  <c r="BR64" i="25" s="1"/>
  <c r="HN15" i="25"/>
  <c r="HN64" i="25" s="1"/>
  <c r="FD15" i="25"/>
  <c r="FD64" i="25" s="1"/>
  <c r="Y63" i="25"/>
  <c r="FN411" i="5"/>
  <c r="N660" i="5"/>
  <c r="Y64" i="25" l="1"/>
  <c r="W17" i="25"/>
  <c r="U17" i="25" s="1"/>
  <c r="V18" i="25"/>
  <c r="X64" i="25"/>
  <c r="X113" i="25"/>
  <c r="X162" i="25" s="1"/>
  <c r="AP16" i="25"/>
  <c r="AP65" i="25" s="1"/>
  <c r="DB16" i="25"/>
  <c r="DB65" i="25" s="1"/>
  <c r="FN16" i="25"/>
  <c r="FN65" i="25" s="1"/>
  <c r="AE16" i="25"/>
  <c r="AE65" i="25" s="1"/>
  <c r="CQ16" i="25"/>
  <c r="CQ65" i="25" s="1"/>
  <c r="FC16" i="25"/>
  <c r="FC65" i="25" s="1"/>
  <c r="HO16" i="25"/>
  <c r="HO65" i="25" s="1"/>
  <c r="AS16" i="25"/>
  <c r="AS65" i="25" s="1"/>
  <c r="DE16" i="25"/>
  <c r="DE65" i="25" s="1"/>
  <c r="FQ16" i="25"/>
  <c r="FQ65" i="25" s="1"/>
  <c r="CR16" i="25"/>
  <c r="CR65" i="25" s="1"/>
  <c r="FX16" i="25"/>
  <c r="FX65" i="25" s="1"/>
  <c r="DD16" i="25"/>
  <c r="DD65" i="25" s="1"/>
  <c r="AT16" i="25"/>
  <c r="AT65" i="25" s="1"/>
  <c r="DF16" i="25"/>
  <c r="DF65" i="25" s="1"/>
  <c r="FR16" i="25"/>
  <c r="FR65" i="25" s="1"/>
  <c r="AI16" i="25"/>
  <c r="AI65" i="25" s="1"/>
  <c r="CU16" i="25"/>
  <c r="CU65" i="25" s="1"/>
  <c r="FG16" i="25"/>
  <c r="FG65" i="25" s="1"/>
  <c r="HS16" i="25"/>
  <c r="HS65" i="25" s="1"/>
  <c r="AW16" i="25"/>
  <c r="AW65" i="25" s="1"/>
  <c r="DI16" i="25"/>
  <c r="DI65" i="25" s="1"/>
  <c r="FU16" i="25"/>
  <c r="FU65" i="25" s="1"/>
  <c r="DH16" i="25"/>
  <c r="DH65" i="25" s="1"/>
  <c r="GN16" i="25"/>
  <c r="GN65" i="25" s="1"/>
  <c r="DT16" i="25"/>
  <c r="DT65" i="25" s="1"/>
  <c r="BN16" i="25"/>
  <c r="BN65" i="25" s="1"/>
  <c r="DZ16" i="25"/>
  <c r="DZ65" i="25" s="1"/>
  <c r="GL16" i="25"/>
  <c r="GL65" i="25" s="1"/>
  <c r="BC16" i="25"/>
  <c r="BC65" i="25" s="1"/>
  <c r="DO16" i="25"/>
  <c r="DO65" i="25" s="1"/>
  <c r="GA16" i="25"/>
  <c r="GA65" i="25" s="1"/>
  <c r="AR16" i="25"/>
  <c r="AR65" i="25" s="1"/>
  <c r="BQ16" i="25"/>
  <c r="BQ65" i="25" s="1"/>
  <c r="EC16" i="25"/>
  <c r="EC65" i="25" s="1"/>
  <c r="GO16" i="25"/>
  <c r="GO65" i="25" s="1"/>
  <c r="GJ16" i="25"/>
  <c r="GJ65" i="25" s="1"/>
  <c r="CZ16" i="25"/>
  <c r="CZ65" i="25" s="1"/>
  <c r="GV16" i="25"/>
  <c r="GV65" i="25" s="1"/>
  <c r="CH16" i="25"/>
  <c r="CH65" i="25" s="1"/>
  <c r="ET16" i="25"/>
  <c r="ET65" i="25" s="1"/>
  <c r="HF16" i="25"/>
  <c r="HF65" i="25" s="1"/>
  <c r="BW16" i="25"/>
  <c r="BW65" i="25" s="1"/>
  <c r="EI16" i="25"/>
  <c r="EI65" i="25" s="1"/>
  <c r="GU16" i="25"/>
  <c r="GU65" i="25" s="1"/>
  <c r="Y16" i="25"/>
  <c r="CK16" i="25"/>
  <c r="CK65" i="25" s="1"/>
  <c r="EW16" i="25"/>
  <c r="EW65" i="25" s="1"/>
  <c r="HI16" i="25"/>
  <c r="HI65" i="25" s="1"/>
  <c r="CV16" i="25"/>
  <c r="CV65" i="25" s="1"/>
  <c r="GB16" i="25"/>
  <c r="GB65" i="25" s="1"/>
  <c r="GK16" i="25"/>
  <c r="GK65" i="25" s="1"/>
  <c r="EP16" i="25"/>
  <c r="EP65" i="25" s="1"/>
  <c r="GQ16" i="25"/>
  <c r="GQ65" i="25" s="1"/>
  <c r="CG16" i="25"/>
  <c r="CG65" i="25" s="1"/>
  <c r="FL16" i="25"/>
  <c r="FL65" i="25" s="1"/>
  <c r="CX16" i="25"/>
  <c r="CX65" i="25" s="1"/>
  <c r="CM16" i="25"/>
  <c r="CM65" i="25" s="1"/>
  <c r="AO16" i="25"/>
  <c r="AO65" i="25" s="1"/>
  <c r="FH16" i="25"/>
  <c r="FH65" i="25" s="1"/>
  <c r="BF16" i="25"/>
  <c r="BF65" i="25" s="1"/>
  <c r="DR16" i="25"/>
  <c r="DR65" i="25" s="1"/>
  <c r="GD16" i="25"/>
  <c r="GD65" i="25" s="1"/>
  <c r="AU16" i="25"/>
  <c r="AU65" i="25" s="1"/>
  <c r="DG16" i="25"/>
  <c r="DG65" i="25" s="1"/>
  <c r="FS16" i="25"/>
  <c r="FS65" i="25" s="1"/>
  <c r="AJ16" i="25"/>
  <c r="AJ65" i="25" s="1"/>
  <c r="BI16" i="25"/>
  <c r="BI65" i="25" s="1"/>
  <c r="DU16" i="25"/>
  <c r="DU65" i="25" s="1"/>
  <c r="GG16" i="25"/>
  <c r="GG65" i="25" s="1"/>
  <c r="FD16" i="25"/>
  <c r="FD65" i="25" s="1"/>
  <c r="BT16" i="25"/>
  <c r="BT65" i="25" s="1"/>
  <c r="FP16" i="25"/>
  <c r="FP65" i="25" s="1"/>
  <c r="BJ16" i="25"/>
  <c r="BJ65" i="25" s="1"/>
  <c r="DV16" i="25"/>
  <c r="DV65" i="25" s="1"/>
  <c r="GH16" i="25"/>
  <c r="GH65" i="25" s="1"/>
  <c r="AY16" i="25"/>
  <c r="AY65" i="25" s="1"/>
  <c r="DK16" i="25"/>
  <c r="DK65" i="25" s="1"/>
  <c r="FW16" i="25"/>
  <c r="FW65" i="25" s="1"/>
  <c r="AN16" i="25"/>
  <c r="AN65" i="25" s="1"/>
  <c r="BM16" i="25"/>
  <c r="BM65" i="25" s="1"/>
  <c r="DY16" i="25"/>
  <c r="DY65" i="25" s="1"/>
  <c r="FT16" i="25"/>
  <c r="FT65" i="25" s="1"/>
  <c r="CJ16" i="25"/>
  <c r="CJ65" i="25" s="1"/>
  <c r="GF16" i="25"/>
  <c r="GF65" i="25" s="1"/>
  <c r="BS16" i="25"/>
  <c r="BS65" i="25" s="1"/>
  <c r="EE16" i="25"/>
  <c r="EE65" i="25" s="1"/>
  <c r="ES16" i="25"/>
  <c r="ES65" i="25" s="1"/>
  <c r="AA16" i="25"/>
  <c r="AA65" i="25" s="1"/>
  <c r="DA16" i="25"/>
  <c r="DA65" i="25" s="1"/>
  <c r="BV16" i="25"/>
  <c r="BV65" i="25" s="1"/>
  <c r="EH16" i="25"/>
  <c r="EH65" i="25" s="1"/>
  <c r="GT16" i="25"/>
  <c r="GT65" i="25" s="1"/>
  <c r="BK16" i="25"/>
  <c r="BK65" i="25" s="1"/>
  <c r="DW16" i="25"/>
  <c r="DW65" i="25" s="1"/>
  <c r="GI16" i="25"/>
  <c r="GI65" i="25" s="1"/>
  <c r="AZ16" i="25"/>
  <c r="AZ65" i="25" s="1"/>
  <c r="BY16" i="25"/>
  <c r="BY65" i="25" s="1"/>
  <c r="EK16" i="25"/>
  <c r="EK65" i="25" s="1"/>
  <c r="GW16" i="25"/>
  <c r="GW65" i="25" s="1"/>
  <c r="HP16" i="25"/>
  <c r="HP65" i="25" s="1"/>
  <c r="EF16" i="25"/>
  <c r="EF65" i="25" s="1"/>
  <c r="X16" i="25"/>
  <c r="BZ16" i="25"/>
  <c r="BZ65" i="25" s="1"/>
  <c r="EL16" i="25"/>
  <c r="EL65" i="25" s="1"/>
  <c r="GX16" i="25"/>
  <c r="GX65" i="25" s="1"/>
  <c r="BO16" i="25"/>
  <c r="BO65" i="25" s="1"/>
  <c r="EA16" i="25"/>
  <c r="EA65" i="25" s="1"/>
  <c r="GM16" i="25"/>
  <c r="GM65" i="25" s="1"/>
  <c r="BD16" i="25"/>
  <c r="BD65" i="25" s="1"/>
  <c r="CC16" i="25"/>
  <c r="CC65" i="25" s="1"/>
  <c r="EO16" i="25"/>
  <c r="EO65" i="25" s="1"/>
  <c r="HA16" i="25"/>
  <c r="HA65" i="25" s="1"/>
  <c r="BP16" i="25"/>
  <c r="BP65" i="25" s="1"/>
  <c r="EV16" i="25"/>
  <c r="EV65" i="25" s="1"/>
  <c r="AH16" i="25"/>
  <c r="AH65" i="25" s="1"/>
  <c r="CT16" i="25"/>
  <c r="CT65" i="25" s="1"/>
  <c r="FF16" i="25"/>
  <c r="FF65" i="25" s="1"/>
  <c r="HR16" i="25"/>
  <c r="HR65" i="25" s="1"/>
  <c r="CI16" i="25"/>
  <c r="CI65" i="25" s="1"/>
  <c r="EU16" i="25"/>
  <c r="EU65" i="25" s="1"/>
  <c r="HG16" i="25"/>
  <c r="HG65" i="25" s="1"/>
  <c r="AK16" i="25"/>
  <c r="AK65" i="25" s="1"/>
  <c r="CW16" i="25"/>
  <c r="CW65" i="25" s="1"/>
  <c r="FI16" i="25"/>
  <c r="FI65" i="25" s="1"/>
  <c r="BL16" i="25"/>
  <c r="BL65" i="25" s="1"/>
  <c r="ER16" i="25"/>
  <c r="ER65" i="25" s="1"/>
  <c r="BX16" i="25"/>
  <c r="BX65" i="25" s="1"/>
  <c r="BB16" i="25"/>
  <c r="BB65" i="25" s="1"/>
  <c r="DN16" i="25"/>
  <c r="DN65" i="25" s="1"/>
  <c r="FZ16" i="25"/>
  <c r="FZ65" i="25" s="1"/>
  <c r="AQ16" i="25"/>
  <c r="AQ65" i="25" s="1"/>
  <c r="DC16" i="25"/>
  <c r="DC65" i="25" s="1"/>
  <c r="FO16" i="25"/>
  <c r="FO65" i="25" s="1"/>
  <c r="AF16" i="25"/>
  <c r="AF65" i="25" s="1"/>
  <c r="BE16" i="25"/>
  <c r="BE65" i="25" s="1"/>
  <c r="DQ16" i="25"/>
  <c r="DQ65" i="25" s="1"/>
  <c r="GC16" i="25"/>
  <c r="GC65" i="25" s="1"/>
  <c r="EN16" i="25"/>
  <c r="EN65" i="25" s="1"/>
  <c r="HT16" i="25"/>
  <c r="HT65" i="25" s="1"/>
  <c r="EZ16" i="25"/>
  <c r="EZ65" i="25" s="1"/>
  <c r="HB16" i="25"/>
  <c r="HB65" i="25" s="1"/>
  <c r="HE16" i="25"/>
  <c r="HE65" i="25" s="1"/>
  <c r="FJ16" i="25"/>
  <c r="FJ65" i="25" s="1"/>
  <c r="HK16" i="25"/>
  <c r="HK65" i="25" s="1"/>
  <c r="CB16" i="25"/>
  <c r="CB65" i="25" s="1"/>
  <c r="Z16" i="25"/>
  <c r="Z65" i="25" s="1"/>
  <c r="CL16" i="25"/>
  <c r="CL65" i="25" s="1"/>
  <c r="EX16" i="25"/>
  <c r="EX65" i="25" s="1"/>
  <c r="HJ16" i="25"/>
  <c r="HJ65" i="25" s="1"/>
  <c r="CA16" i="25"/>
  <c r="CA65" i="25" s="1"/>
  <c r="EM16" i="25"/>
  <c r="EM65" i="25" s="1"/>
  <c r="GY16" i="25"/>
  <c r="GY65" i="25" s="1"/>
  <c r="AC16" i="25"/>
  <c r="AC65" i="25" s="1"/>
  <c r="CO16" i="25"/>
  <c r="CO65" i="25" s="1"/>
  <c r="FA16" i="25"/>
  <c r="FA65" i="25" s="1"/>
  <c r="HM16" i="25"/>
  <c r="HM65" i="25" s="1"/>
  <c r="DL16" i="25"/>
  <c r="DL65" i="25" s="1"/>
  <c r="GR16" i="25"/>
  <c r="GR65" i="25" s="1"/>
  <c r="AD16" i="25"/>
  <c r="AD65" i="25" s="1"/>
  <c r="CP16" i="25"/>
  <c r="CP65" i="25" s="1"/>
  <c r="FB16" i="25"/>
  <c r="FB65" i="25" s="1"/>
  <c r="HN16" i="25"/>
  <c r="HN65" i="25" s="1"/>
  <c r="CE16" i="25"/>
  <c r="CE65" i="25" s="1"/>
  <c r="EQ16" i="25"/>
  <c r="EQ65" i="25" s="1"/>
  <c r="HC16" i="25"/>
  <c r="HC65" i="25" s="1"/>
  <c r="AG16" i="25"/>
  <c r="AG65" i="25" s="1"/>
  <c r="CS16" i="25"/>
  <c r="CS65" i="25" s="1"/>
  <c r="FE16" i="25"/>
  <c r="FE65" i="25" s="1"/>
  <c r="HQ16" i="25"/>
  <c r="HQ65" i="25" s="1"/>
  <c r="EB16" i="25"/>
  <c r="EB65" i="25" s="1"/>
  <c r="HH16" i="25"/>
  <c r="HH65" i="25" s="1"/>
  <c r="AX16" i="25"/>
  <c r="AX65" i="25" s="1"/>
  <c r="DJ16" i="25"/>
  <c r="DJ65" i="25" s="1"/>
  <c r="FV16" i="25"/>
  <c r="FV65" i="25" s="1"/>
  <c r="AM16" i="25"/>
  <c r="AM65" i="25" s="1"/>
  <c r="CY16" i="25"/>
  <c r="CY65" i="25" s="1"/>
  <c r="FK16" i="25"/>
  <c r="FK65" i="25" s="1"/>
  <c r="AB16" i="25"/>
  <c r="AB65" i="25" s="1"/>
  <c r="BA16" i="25"/>
  <c r="BA65" i="25" s="1"/>
  <c r="DM16" i="25"/>
  <c r="DM65" i="25" s="1"/>
  <c r="FY16" i="25"/>
  <c r="FY65" i="25" s="1"/>
  <c r="DX16" i="25"/>
  <c r="DX65" i="25" s="1"/>
  <c r="HD16" i="25"/>
  <c r="HD65" i="25" s="1"/>
  <c r="EJ16" i="25"/>
  <c r="EJ65" i="25" s="1"/>
  <c r="BR16" i="25"/>
  <c r="BR65" i="25" s="1"/>
  <c r="ED16" i="25"/>
  <c r="ED65" i="25" s="1"/>
  <c r="GP16" i="25"/>
  <c r="GP65" i="25" s="1"/>
  <c r="BG16" i="25"/>
  <c r="BG65" i="25" s="1"/>
  <c r="DS16" i="25"/>
  <c r="DS65" i="25" s="1"/>
  <c r="GE16" i="25"/>
  <c r="GE65" i="25" s="1"/>
  <c r="AV16" i="25"/>
  <c r="AV65" i="25" s="1"/>
  <c r="BU16" i="25"/>
  <c r="BU65" i="25" s="1"/>
  <c r="EG16" i="25"/>
  <c r="EG65" i="25" s="1"/>
  <c r="GS16" i="25"/>
  <c r="GS65" i="25" s="1"/>
  <c r="GZ16" i="25"/>
  <c r="GZ65" i="25" s="1"/>
  <c r="DP16" i="25"/>
  <c r="DP65" i="25" s="1"/>
  <c r="HL16" i="25"/>
  <c r="HL65" i="25" s="1"/>
  <c r="CD16" i="25"/>
  <c r="CD65" i="25" s="1"/>
  <c r="BH16" i="25"/>
  <c r="BH65" i="25" s="1"/>
  <c r="CF16" i="25"/>
  <c r="CF65" i="25" s="1"/>
  <c r="AL16" i="25"/>
  <c r="AL65" i="25" s="1"/>
  <c r="EY16" i="25"/>
  <c r="EY65" i="25" s="1"/>
  <c r="FM16" i="25"/>
  <c r="FM65" i="25" s="1"/>
  <c r="CN16" i="25"/>
  <c r="CN65" i="25" s="1"/>
  <c r="FN421" i="5"/>
  <c r="N670" i="5"/>
  <c r="V19" i="25" l="1"/>
  <c r="W18" i="25"/>
  <c r="U18" i="25" s="1"/>
  <c r="AP17" i="25"/>
  <c r="AP66" i="25" s="1"/>
  <c r="DB17" i="25"/>
  <c r="DB66" i="25" s="1"/>
  <c r="AK17" i="25"/>
  <c r="AK66" i="25" s="1"/>
  <c r="CW17" i="25"/>
  <c r="CW66" i="25" s="1"/>
  <c r="FI17" i="25"/>
  <c r="FI66" i="25" s="1"/>
  <c r="AE17" i="25"/>
  <c r="AE66" i="25" s="1"/>
  <c r="FB17" i="25"/>
  <c r="FB66" i="25" s="1"/>
  <c r="AV17" i="25"/>
  <c r="AV66" i="25" s="1"/>
  <c r="FN17" i="25"/>
  <c r="FN66" i="25" s="1"/>
  <c r="BG17" i="25"/>
  <c r="BG66" i="25" s="1"/>
  <c r="FT17" i="25"/>
  <c r="FT66" i="25" s="1"/>
  <c r="BX17" i="25"/>
  <c r="BX66" i="25" s="1"/>
  <c r="GF17" i="25"/>
  <c r="GF66" i="25" s="1"/>
  <c r="HL17" i="25"/>
  <c r="HL66" i="25" s="1"/>
  <c r="BZ17" i="25"/>
  <c r="BZ66" i="25" s="1"/>
  <c r="EL17" i="25"/>
  <c r="EL66" i="25" s="1"/>
  <c r="BU17" i="25"/>
  <c r="BU66" i="25" s="1"/>
  <c r="EG17" i="25"/>
  <c r="EG66" i="25" s="1"/>
  <c r="GS17" i="25"/>
  <c r="GS66" i="25" s="1"/>
  <c r="CY17" i="25"/>
  <c r="CY66" i="25" s="1"/>
  <c r="GX17" i="25"/>
  <c r="GX66" i="25" s="1"/>
  <c r="DP17" i="25"/>
  <c r="DP66" i="25" s="1"/>
  <c r="HJ17" i="25"/>
  <c r="HJ66" i="25" s="1"/>
  <c r="EA17" i="25"/>
  <c r="EA66" i="25" s="1"/>
  <c r="HP17" i="25"/>
  <c r="HP66" i="25" s="1"/>
  <c r="ER17" i="25"/>
  <c r="ER66" i="25" s="1"/>
  <c r="FV17" i="25"/>
  <c r="FV66" i="25" s="1"/>
  <c r="CD17" i="25"/>
  <c r="CD66" i="25" s="1"/>
  <c r="EP17" i="25"/>
  <c r="EP66" i="25" s="1"/>
  <c r="BY17" i="25"/>
  <c r="BY66" i="25" s="1"/>
  <c r="EK17" i="25"/>
  <c r="EK66" i="25" s="1"/>
  <c r="GW17" i="25"/>
  <c r="GW66" i="25" s="1"/>
  <c r="DG17" i="25"/>
  <c r="DG66" i="25" s="1"/>
  <c r="HC17" i="25"/>
  <c r="HC66" i="25" s="1"/>
  <c r="DX17" i="25"/>
  <c r="DX66" i="25" s="1"/>
  <c r="HO17" i="25"/>
  <c r="HO66" i="25" s="1"/>
  <c r="EI17" i="25"/>
  <c r="EI66" i="25" s="1"/>
  <c r="AB17" i="25"/>
  <c r="AB66" i="25" s="1"/>
  <c r="GQ17" i="25"/>
  <c r="GQ66" i="25" s="1"/>
  <c r="CH17" i="25"/>
  <c r="CH66" i="25" s="1"/>
  <c r="ET17" i="25"/>
  <c r="ET66" i="25" s="1"/>
  <c r="CC17" i="25"/>
  <c r="CC66" i="25" s="1"/>
  <c r="EO17" i="25"/>
  <c r="EO66" i="25" s="1"/>
  <c r="HA17" i="25"/>
  <c r="HA66" i="25" s="1"/>
  <c r="DO17" i="25"/>
  <c r="DO66" i="25" s="1"/>
  <c r="HH17" i="25"/>
  <c r="HH66" i="25" s="1"/>
  <c r="EF17" i="25"/>
  <c r="EF66" i="25" s="1"/>
  <c r="HT17" i="25"/>
  <c r="HT66" i="25" s="1"/>
  <c r="EQ17" i="25"/>
  <c r="EQ66" i="25" s="1"/>
  <c r="AJ17" i="25"/>
  <c r="AJ66" i="25" s="1"/>
  <c r="FF17" i="25"/>
  <c r="FF66" i="25" s="1"/>
  <c r="BL17" i="25"/>
  <c r="BL66" i="25" s="1"/>
  <c r="BB17" i="25"/>
  <c r="BB66" i="25" s="1"/>
  <c r="FU17" i="25"/>
  <c r="FU66" i="25" s="1"/>
  <c r="BT17" i="25"/>
  <c r="BT66" i="25" s="1"/>
  <c r="CV17" i="25"/>
  <c r="CV66" i="25" s="1"/>
  <c r="BF17" i="25"/>
  <c r="BF66" i="25" s="1"/>
  <c r="DR17" i="25"/>
  <c r="DR66" i="25" s="1"/>
  <c r="BA17" i="25"/>
  <c r="BA66" i="25" s="1"/>
  <c r="DM17" i="25"/>
  <c r="DM66" i="25" s="1"/>
  <c r="FY17" i="25"/>
  <c r="FY66" i="25" s="1"/>
  <c r="BK17" i="25"/>
  <c r="BK66" i="25" s="1"/>
  <c r="FW17" i="25"/>
  <c r="FW66" i="25" s="1"/>
  <c r="CB17" i="25"/>
  <c r="CB66" i="25" s="1"/>
  <c r="GI17" i="25"/>
  <c r="GI66" i="25" s="1"/>
  <c r="CM17" i="25"/>
  <c r="CM66" i="25" s="1"/>
  <c r="GP17" i="25"/>
  <c r="GP66" i="25" s="1"/>
  <c r="DD17" i="25"/>
  <c r="DD66" i="25" s="1"/>
  <c r="HB17" i="25"/>
  <c r="HB66" i="25" s="1"/>
  <c r="AD17" i="25"/>
  <c r="AD66" i="25" s="1"/>
  <c r="CP17" i="25"/>
  <c r="CP66" i="25" s="1"/>
  <c r="Y17" i="25"/>
  <c r="CK17" i="25"/>
  <c r="CK66" i="25" s="1"/>
  <c r="EW17" i="25"/>
  <c r="EW66" i="25" s="1"/>
  <c r="HI17" i="25"/>
  <c r="HI66" i="25" s="1"/>
  <c r="EE17" i="25"/>
  <c r="EE66" i="25" s="1"/>
  <c r="HS17" i="25"/>
  <c r="HS66" i="25" s="1"/>
  <c r="EV17" i="25"/>
  <c r="EV66" i="25" s="1"/>
  <c r="AI17" i="25"/>
  <c r="AI66" i="25" s="1"/>
  <c r="FD17" i="25"/>
  <c r="FD66" i="25" s="1"/>
  <c r="AZ17" i="25"/>
  <c r="AZ66" i="25" s="1"/>
  <c r="FP17" i="25"/>
  <c r="FP66" i="25" s="1"/>
  <c r="AH17" i="25"/>
  <c r="AH66" i="25" s="1"/>
  <c r="CT17" i="25"/>
  <c r="CT66" i="25" s="1"/>
  <c r="AC17" i="25"/>
  <c r="AC66" i="25" s="1"/>
  <c r="CO17" i="25"/>
  <c r="CO66" i="25" s="1"/>
  <c r="FA17" i="25"/>
  <c r="FA66" i="25" s="1"/>
  <c r="HM17" i="25"/>
  <c r="HM66" i="25" s="1"/>
  <c r="EM17" i="25"/>
  <c r="EM66" i="25" s="1"/>
  <c r="AF17" i="25"/>
  <c r="AF66" i="25" s="1"/>
  <c r="FC17" i="25"/>
  <c r="FC66" i="25" s="1"/>
  <c r="AQ17" i="25"/>
  <c r="AQ66" i="25" s="1"/>
  <c r="FJ17" i="25"/>
  <c r="FJ66" i="25" s="1"/>
  <c r="BH17" i="25"/>
  <c r="BH66" i="25" s="1"/>
  <c r="AL17" i="25"/>
  <c r="AL66" i="25" s="1"/>
  <c r="CX17" i="25"/>
  <c r="CX66" i="25" s="1"/>
  <c r="AG17" i="25"/>
  <c r="AG66" i="25" s="1"/>
  <c r="CS17" i="25"/>
  <c r="CS66" i="25" s="1"/>
  <c r="FE17" i="25"/>
  <c r="FE66" i="25" s="1"/>
  <c r="HQ17" i="25"/>
  <c r="HQ66" i="25" s="1"/>
  <c r="EU17" i="25"/>
  <c r="EU66" i="25" s="1"/>
  <c r="AN17" i="25"/>
  <c r="AN66" i="25" s="1"/>
  <c r="FH17" i="25"/>
  <c r="FH66" i="25" s="1"/>
  <c r="AY17" i="25"/>
  <c r="AY66" i="25" s="1"/>
  <c r="FO17" i="25"/>
  <c r="FO66" i="25" s="1"/>
  <c r="BP17" i="25"/>
  <c r="BP66" i="25" s="1"/>
  <c r="GA17" i="25"/>
  <c r="GA66" i="25" s="1"/>
  <c r="AU17" i="25"/>
  <c r="AU66" i="25" s="1"/>
  <c r="GE17" i="25"/>
  <c r="GE66" i="25" s="1"/>
  <c r="DN17" i="25"/>
  <c r="DN66" i="25" s="1"/>
  <c r="BC17" i="25"/>
  <c r="BC66" i="25" s="1"/>
  <c r="GD17" i="25"/>
  <c r="GD66" i="25" s="1"/>
  <c r="GV17" i="25"/>
  <c r="GV66" i="25" s="1"/>
  <c r="BV17" i="25"/>
  <c r="BV66" i="25" s="1"/>
  <c r="EH17" i="25"/>
  <c r="EH66" i="25" s="1"/>
  <c r="BQ17" i="25"/>
  <c r="BQ66" i="25" s="1"/>
  <c r="EC17" i="25"/>
  <c r="EC66" i="25" s="1"/>
  <c r="GO17" i="25"/>
  <c r="GO66" i="25" s="1"/>
  <c r="CQ17" i="25"/>
  <c r="CQ66" i="25" s="1"/>
  <c r="GR17" i="25"/>
  <c r="GR66" i="25" s="1"/>
  <c r="DH17" i="25"/>
  <c r="DH66" i="25" s="1"/>
  <c r="HD17" i="25"/>
  <c r="HD66" i="25" s="1"/>
  <c r="DS17" i="25"/>
  <c r="DS66" i="25" s="1"/>
  <c r="HK17" i="25"/>
  <c r="HK66" i="25" s="1"/>
  <c r="EJ17" i="25"/>
  <c r="EJ66" i="25" s="1"/>
  <c r="X17" i="25"/>
  <c r="AT17" i="25"/>
  <c r="AT66" i="25" s="1"/>
  <c r="DF17" i="25"/>
  <c r="DF66" i="25" s="1"/>
  <c r="AO17" i="25"/>
  <c r="AO66" i="25" s="1"/>
  <c r="DA17" i="25"/>
  <c r="DA66" i="25" s="1"/>
  <c r="FM17" i="25"/>
  <c r="FM66" i="25" s="1"/>
  <c r="AM17" i="25"/>
  <c r="AM66" i="25" s="1"/>
  <c r="FG17" i="25"/>
  <c r="FG66" i="25" s="1"/>
  <c r="BD17" i="25"/>
  <c r="BD66" i="25" s="1"/>
  <c r="FS17" i="25"/>
  <c r="FS66" i="25" s="1"/>
  <c r="BO17" i="25"/>
  <c r="BO66" i="25" s="1"/>
  <c r="FZ17" i="25"/>
  <c r="FZ66" i="25" s="1"/>
  <c r="CF17" i="25"/>
  <c r="CF66" i="25" s="1"/>
  <c r="GL17" i="25"/>
  <c r="GL66" i="25" s="1"/>
  <c r="AX17" i="25"/>
  <c r="AX66" i="25" s="1"/>
  <c r="DJ17" i="25"/>
  <c r="DJ66" i="25" s="1"/>
  <c r="AS17" i="25"/>
  <c r="AS66" i="25" s="1"/>
  <c r="DE17" i="25"/>
  <c r="DE66" i="25" s="1"/>
  <c r="FQ17" i="25"/>
  <c r="FQ66" i="25" s="1"/>
  <c r="FL17" i="25"/>
  <c r="FL66" i="25" s="1"/>
  <c r="BW17" i="25"/>
  <c r="BW66" i="25" s="1"/>
  <c r="CN17" i="25"/>
  <c r="CN66" i="25" s="1"/>
  <c r="DI17" i="25"/>
  <c r="DI66" i="25" s="1"/>
  <c r="CE17" i="25"/>
  <c r="CE66" i="25" s="1"/>
  <c r="Z17" i="25"/>
  <c r="Z66" i="25" s="1"/>
  <c r="CL17" i="25"/>
  <c r="CL66" i="25" s="1"/>
  <c r="EX17" i="25"/>
  <c r="EX66" i="25" s="1"/>
  <c r="CG17" i="25"/>
  <c r="CG66" i="25" s="1"/>
  <c r="ES17" i="25"/>
  <c r="ES66" i="25" s="1"/>
  <c r="HE17" i="25"/>
  <c r="HE66" i="25" s="1"/>
  <c r="DW17" i="25"/>
  <c r="DW66" i="25" s="1"/>
  <c r="HN17" i="25"/>
  <c r="HN66" i="25" s="1"/>
  <c r="EN17" i="25"/>
  <c r="EN66" i="25" s="1"/>
  <c r="AA17" i="25"/>
  <c r="AA66" i="25" s="1"/>
  <c r="EY17" i="25"/>
  <c r="EY66" i="25" s="1"/>
  <c r="AR17" i="25"/>
  <c r="AR66" i="25" s="1"/>
  <c r="FK17" i="25"/>
  <c r="FK66" i="25" s="1"/>
  <c r="EZ17" i="25"/>
  <c r="EZ66" i="25" s="1"/>
  <c r="BJ17" i="25"/>
  <c r="BJ66" i="25" s="1"/>
  <c r="DV17" i="25"/>
  <c r="DV66" i="25" s="1"/>
  <c r="BE17" i="25"/>
  <c r="BE66" i="25" s="1"/>
  <c r="DQ17" i="25"/>
  <c r="DQ66" i="25" s="1"/>
  <c r="GC17" i="25"/>
  <c r="GC66" i="25" s="1"/>
  <c r="BS17" i="25"/>
  <c r="BS66" i="25" s="1"/>
  <c r="GB17" i="25"/>
  <c r="GB66" i="25" s="1"/>
  <c r="CJ17" i="25"/>
  <c r="CJ66" i="25" s="1"/>
  <c r="GN17" i="25"/>
  <c r="GN66" i="25" s="1"/>
  <c r="CU17" i="25"/>
  <c r="CU66" i="25" s="1"/>
  <c r="GU17" i="25"/>
  <c r="GU66" i="25" s="1"/>
  <c r="DL17" i="25"/>
  <c r="DL66" i="25" s="1"/>
  <c r="HG17" i="25"/>
  <c r="HG66" i="25" s="1"/>
  <c r="BN17" i="25"/>
  <c r="BN66" i="25" s="1"/>
  <c r="DZ17" i="25"/>
  <c r="DZ66" i="25" s="1"/>
  <c r="BI17" i="25"/>
  <c r="BI66" i="25" s="1"/>
  <c r="DU17" i="25"/>
  <c r="DU66" i="25" s="1"/>
  <c r="GG17" i="25"/>
  <c r="GG66" i="25" s="1"/>
  <c r="CA17" i="25"/>
  <c r="CA66" i="25" s="1"/>
  <c r="GH17" i="25"/>
  <c r="GH66" i="25" s="1"/>
  <c r="CR17" i="25"/>
  <c r="CR66" i="25" s="1"/>
  <c r="GT17" i="25"/>
  <c r="GT66" i="25" s="1"/>
  <c r="DC17" i="25"/>
  <c r="DC66" i="25" s="1"/>
  <c r="GZ17" i="25"/>
  <c r="GZ66" i="25" s="1"/>
  <c r="DT17" i="25"/>
  <c r="DT66" i="25" s="1"/>
  <c r="BR17" i="25"/>
  <c r="BR66" i="25" s="1"/>
  <c r="ED17" i="25"/>
  <c r="ED66" i="25" s="1"/>
  <c r="BM17" i="25"/>
  <c r="BM66" i="25" s="1"/>
  <c r="DY17" i="25"/>
  <c r="DY66" i="25" s="1"/>
  <c r="GK17" i="25"/>
  <c r="GK66" i="25" s="1"/>
  <c r="CI17" i="25"/>
  <c r="CI66" i="25" s="1"/>
  <c r="GM17" i="25"/>
  <c r="GM66" i="25" s="1"/>
  <c r="CZ17" i="25"/>
  <c r="CZ66" i="25" s="1"/>
  <c r="GY17" i="25"/>
  <c r="GY66" i="25" s="1"/>
  <c r="DK17" i="25"/>
  <c r="DK66" i="25" s="1"/>
  <c r="HF17" i="25"/>
  <c r="HF66" i="25" s="1"/>
  <c r="EB17" i="25"/>
  <c r="EB66" i="25" s="1"/>
  <c r="HR17" i="25"/>
  <c r="HR66" i="25" s="1"/>
  <c r="FX17" i="25"/>
  <c r="FX66" i="25" s="1"/>
  <c r="AW17" i="25"/>
  <c r="AW66" i="25" s="1"/>
  <c r="FR17" i="25"/>
  <c r="FR66" i="25" s="1"/>
  <c r="GJ17" i="25"/>
  <c r="GJ66" i="25" s="1"/>
  <c r="X65" i="25"/>
  <c r="X114" i="25"/>
  <c r="X163" i="25" s="1"/>
  <c r="Y65" i="25"/>
  <c r="FN431" i="5"/>
  <c r="N680" i="5"/>
  <c r="Y66" i="25" l="1"/>
  <c r="AO18" i="25"/>
  <c r="AO67" i="25" s="1"/>
  <c r="BN18" i="25"/>
  <c r="BN67" i="25" s="1"/>
  <c r="EB18" i="25"/>
  <c r="EB67" i="25" s="1"/>
  <c r="GN18" i="25"/>
  <c r="GN67" i="25" s="1"/>
  <c r="BO18" i="25"/>
  <c r="BO67" i="25" s="1"/>
  <c r="EC18" i="25"/>
  <c r="EC67" i="25" s="1"/>
  <c r="GO18" i="25"/>
  <c r="GO67" i="25" s="1"/>
  <c r="BP18" i="25"/>
  <c r="BP67" i="25" s="1"/>
  <c r="ED18" i="25"/>
  <c r="ED67" i="25" s="1"/>
  <c r="GP18" i="25"/>
  <c r="GP67" i="25" s="1"/>
  <c r="BR18" i="25"/>
  <c r="BR67" i="25" s="1"/>
  <c r="EE18" i="25"/>
  <c r="EE67" i="25" s="1"/>
  <c r="GQ18" i="25"/>
  <c r="GQ67" i="25" s="1"/>
  <c r="BI18" i="25"/>
  <c r="BI67" i="25" s="1"/>
  <c r="CJ18" i="25"/>
  <c r="CJ67" i="25" s="1"/>
  <c r="EV18" i="25"/>
  <c r="EV67" i="25" s="1"/>
  <c r="HH18" i="25"/>
  <c r="HH67" i="25" s="1"/>
  <c r="CK18" i="25"/>
  <c r="CK67" i="25" s="1"/>
  <c r="EW18" i="25"/>
  <c r="EW67" i="25" s="1"/>
  <c r="HI18" i="25"/>
  <c r="HI67" i="25" s="1"/>
  <c r="CL18" i="25"/>
  <c r="CL67" i="25" s="1"/>
  <c r="EX18" i="25"/>
  <c r="EX67" i="25" s="1"/>
  <c r="HJ18" i="25"/>
  <c r="HJ67" i="25" s="1"/>
  <c r="CM18" i="25"/>
  <c r="CM67" i="25" s="1"/>
  <c r="EY18" i="25"/>
  <c r="EY67" i="25" s="1"/>
  <c r="HK18" i="25"/>
  <c r="HK67" i="25" s="1"/>
  <c r="X18" i="25"/>
  <c r="AH18" i="25"/>
  <c r="AH67" i="25" s="1"/>
  <c r="DD18" i="25"/>
  <c r="DD67" i="25" s="1"/>
  <c r="FP18" i="25"/>
  <c r="FP67" i="25" s="1"/>
  <c r="AI18" i="25"/>
  <c r="AI67" i="25" s="1"/>
  <c r="DE18" i="25"/>
  <c r="DE67" i="25" s="1"/>
  <c r="FQ18" i="25"/>
  <c r="FQ67" i="25" s="1"/>
  <c r="AJ18" i="25"/>
  <c r="AJ67" i="25" s="1"/>
  <c r="DF18" i="25"/>
  <c r="DF67" i="25" s="1"/>
  <c r="FR18" i="25"/>
  <c r="FR67" i="25" s="1"/>
  <c r="AL18" i="25"/>
  <c r="AL67" i="25" s="1"/>
  <c r="DG18" i="25"/>
  <c r="DG67" i="25" s="1"/>
  <c r="BA18" i="25"/>
  <c r="BA67" i="25" s="1"/>
  <c r="CB18" i="25"/>
  <c r="CB67" i="25" s="1"/>
  <c r="EN18" i="25"/>
  <c r="EN67" i="25" s="1"/>
  <c r="GZ18" i="25"/>
  <c r="GZ67" i="25" s="1"/>
  <c r="CC18" i="25"/>
  <c r="CC67" i="25" s="1"/>
  <c r="EO18" i="25"/>
  <c r="EO67" i="25" s="1"/>
  <c r="HA18" i="25"/>
  <c r="HA67" i="25" s="1"/>
  <c r="CD18" i="25"/>
  <c r="CD67" i="25" s="1"/>
  <c r="EP18" i="25"/>
  <c r="EP67" i="25" s="1"/>
  <c r="HB18" i="25"/>
  <c r="HB67" i="25" s="1"/>
  <c r="CE18" i="25"/>
  <c r="CE67" i="25" s="1"/>
  <c r="EQ18" i="25"/>
  <c r="EQ67" i="25" s="1"/>
  <c r="HC18" i="25"/>
  <c r="HC67" i="25" s="1"/>
  <c r="BE18" i="25"/>
  <c r="BE67" i="25" s="1"/>
  <c r="CF18" i="25"/>
  <c r="CF67" i="25" s="1"/>
  <c r="ER18" i="25"/>
  <c r="ER67" i="25" s="1"/>
  <c r="HD18" i="25"/>
  <c r="HD67" i="25" s="1"/>
  <c r="CG18" i="25"/>
  <c r="CG67" i="25" s="1"/>
  <c r="ES18" i="25"/>
  <c r="ES67" i="25" s="1"/>
  <c r="HE18" i="25"/>
  <c r="HE67" i="25" s="1"/>
  <c r="CH18" i="25"/>
  <c r="CH67" i="25" s="1"/>
  <c r="ET18" i="25"/>
  <c r="ET67" i="25" s="1"/>
  <c r="HF18" i="25"/>
  <c r="HF67" i="25" s="1"/>
  <c r="CI18" i="25"/>
  <c r="CI67" i="25" s="1"/>
  <c r="EU18" i="25"/>
  <c r="EU67" i="25" s="1"/>
  <c r="HG18" i="25"/>
  <c r="HG67" i="25" s="1"/>
  <c r="AB18" i="25"/>
  <c r="AB67" i="25" s="1"/>
  <c r="CZ18" i="25"/>
  <c r="CZ67" i="25" s="1"/>
  <c r="FL18" i="25"/>
  <c r="FL67" i="25" s="1"/>
  <c r="AD18" i="25"/>
  <c r="AD67" i="25" s="1"/>
  <c r="DA18" i="25"/>
  <c r="DA67" i="25" s="1"/>
  <c r="FM18" i="25"/>
  <c r="FM67" i="25" s="1"/>
  <c r="AE18" i="25"/>
  <c r="AE67" i="25" s="1"/>
  <c r="DB18" i="25"/>
  <c r="DB67" i="25" s="1"/>
  <c r="FN18" i="25"/>
  <c r="FN67" i="25" s="1"/>
  <c r="AF18" i="25"/>
  <c r="AF67" i="25" s="1"/>
  <c r="DC18" i="25"/>
  <c r="DC67" i="25" s="1"/>
  <c r="FO18" i="25"/>
  <c r="FO67" i="25" s="1"/>
  <c r="DW18" i="25"/>
  <c r="DW67" i="25" s="1"/>
  <c r="AG18" i="25"/>
  <c r="AG67" i="25" s="1"/>
  <c r="BC18" i="25"/>
  <c r="BC67" i="25" s="1"/>
  <c r="DT18" i="25"/>
  <c r="DT67" i="25" s="1"/>
  <c r="GF18" i="25"/>
  <c r="GF67" i="25" s="1"/>
  <c r="BD18" i="25"/>
  <c r="BD67" i="25" s="1"/>
  <c r="DU18" i="25"/>
  <c r="DU67" i="25" s="1"/>
  <c r="GG18" i="25"/>
  <c r="GG67" i="25" s="1"/>
  <c r="BF18" i="25"/>
  <c r="BF67" i="25" s="1"/>
  <c r="DV18" i="25"/>
  <c r="DV67" i="25" s="1"/>
  <c r="GH18" i="25"/>
  <c r="GH67" i="25" s="1"/>
  <c r="BG18" i="25"/>
  <c r="BG67" i="25" s="1"/>
  <c r="EM18" i="25"/>
  <c r="EM67" i="25" s="1"/>
  <c r="BQ18" i="25"/>
  <c r="BQ67" i="25" s="1"/>
  <c r="CR18" i="25"/>
  <c r="CR67" i="25" s="1"/>
  <c r="FD18" i="25"/>
  <c r="FD67" i="25" s="1"/>
  <c r="HP18" i="25"/>
  <c r="HP67" i="25" s="1"/>
  <c r="CS18" i="25"/>
  <c r="CS67" i="25" s="1"/>
  <c r="FE18" i="25"/>
  <c r="FE67" i="25" s="1"/>
  <c r="HQ18" i="25"/>
  <c r="HQ67" i="25" s="1"/>
  <c r="CT18" i="25"/>
  <c r="CT67" i="25" s="1"/>
  <c r="FF18" i="25"/>
  <c r="FF67" i="25" s="1"/>
  <c r="HR18" i="25"/>
  <c r="HR67" i="25" s="1"/>
  <c r="CU18" i="25"/>
  <c r="CU67" i="25" s="1"/>
  <c r="FG18" i="25"/>
  <c r="FG67" i="25" s="1"/>
  <c r="HS18" i="25"/>
  <c r="HS67" i="25" s="1"/>
  <c r="BU18" i="25"/>
  <c r="BU67" i="25" s="1"/>
  <c r="CV18" i="25"/>
  <c r="CV67" i="25" s="1"/>
  <c r="FH18" i="25"/>
  <c r="FH67" i="25" s="1"/>
  <c r="HT18" i="25"/>
  <c r="HT67" i="25" s="1"/>
  <c r="CW18" i="25"/>
  <c r="CW67" i="25" s="1"/>
  <c r="FI18" i="25"/>
  <c r="FI67" i="25" s="1"/>
  <c r="Z18" i="25"/>
  <c r="Z67" i="25" s="1"/>
  <c r="CX18" i="25"/>
  <c r="CX67" i="25" s="1"/>
  <c r="FJ18" i="25"/>
  <c r="FJ67" i="25" s="1"/>
  <c r="AA18" i="25"/>
  <c r="AA67" i="25" s="1"/>
  <c r="CY18" i="25"/>
  <c r="CY67" i="25" s="1"/>
  <c r="FK18" i="25"/>
  <c r="FK67" i="25" s="1"/>
  <c r="AC18" i="25"/>
  <c r="AC67" i="25" s="1"/>
  <c r="AX18" i="25"/>
  <c r="AX67" i="25" s="1"/>
  <c r="DP18" i="25"/>
  <c r="DP67" i="25" s="1"/>
  <c r="GB18" i="25"/>
  <c r="GB67" i="25" s="1"/>
  <c r="AY18" i="25"/>
  <c r="AY67" i="25" s="1"/>
  <c r="DQ18" i="25"/>
  <c r="DQ67" i="25" s="1"/>
  <c r="GC18" i="25"/>
  <c r="GC67" i="25" s="1"/>
  <c r="AZ18" i="25"/>
  <c r="AZ67" i="25" s="1"/>
  <c r="DR18" i="25"/>
  <c r="DR67" i="25" s="1"/>
  <c r="GD18" i="25"/>
  <c r="GD67" i="25" s="1"/>
  <c r="BB18" i="25"/>
  <c r="BB67" i="25" s="1"/>
  <c r="DS18" i="25"/>
  <c r="DS67" i="25" s="1"/>
  <c r="GE18" i="25"/>
  <c r="GE67" i="25" s="1"/>
  <c r="FS18" i="25"/>
  <c r="FS67" i="25" s="1"/>
  <c r="AW18" i="25"/>
  <c r="AW67" i="25" s="1"/>
  <c r="BX18" i="25"/>
  <c r="BX67" i="25" s="1"/>
  <c r="EJ18" i="25"/>
  <c r="EJ67" i="25" s="1"/>
  <c r="GV18" i="25"/>
  <c r="GV67" i="25" s="1"/>
  <c r="BY18" i="25"/>
  <c r="BY67" i="25" s="1"/>
  <c r="EK18" i="25"/>
  <c r="EK67" i="25" s="1"/>
  <c r="GW18" i="25"/>
  <c r="GW67" i="25" s="1"/>
  <c r="BZ18" i="25"/>
  <c r="BZ67" i="25" s="1"/>
  <c r="EL18" i="25"/>
  <c r="EL67" i="25" s="1"/>
  <c r="GX18" i="25"/>
  <c r="GX67" i="25" s="1"/>
  <c r="CA18" i="25"/>
  <c r="CA67" i="25" s="1"/>
  <c r="GI18" i="25"/>
  <c r="GI67" i="25" s="1"/>
  <c r="AM18" i="25"/>
  <c r="AM67" i="25" s="1"/>
  <c r="DH18" i="25"/>
  <c r="DH67" i="25" s="1"/>
  <c r="FT18" i="25"/>
  <c r="FT67" i="25" s="1"/>
  <c r="AN18" i="25"/>
  <c r="AN67" i="25" s="1"/>
  <c r="DI18" i="25"/>
  <c r="DI67" i="25" s="1"/>
  <c r="FU18" i="25"/>
  <c r="FU67" i="25" s="1"/>
  <c r="AP18" i="25"/>
  <c r="AP67" i="25" s="1"/>
  <c r="DJ18" i="25"/>
  <c r="DJ67" i="25" s="1"/>
  <c r="FV18" i="25"/>
  <c r="FV67" i="25" s="1"/>
  <c r="AQ18" i="25"/>
  <c r="AQ67" i="25" s="1"/>
  <c r="DK18" i="25"/>
  <c r="DK67" i="25" s="1"/>
  <c r="FW18" i="25"/>
  <c r="FW67" i="25" s="1"/>
  <c r="FC18" i="25"/>
  <c r="FC67" i="25" s="1"/>
  <c r="Y18" i="25"/>
  <c r="AR18" i="25"/>
  <c r="AR67" i="25" s="1"/>
  <c r="DL18" i="25"/>
  <c r="DL67" i="25" s="1"/>
  <c r="FX18" i="25"/>
  <c r="FX67" i="25" s="1"/>
  <c r="AT18" i="25"/>
  <c r="AT67" i="25" s="1"/>
  <c r="DM18" i="25"/>
  <c r="DM67" i="25" s="1"/>
  <c r="FY18" i="25"/>
  <c r="FY67" i="25" s="1"/>
  <c r="AU18" i="25"/>
  <c r="AU67" i="25" s="1"/>
  <c r="DN18" i="25"/>
  <c r="DN67" i="25" s="1"/>
  <c r="FZ18" i="25"/>
  <c r="FZ67" i="25" s="1"/>
  <c r="AV18" i="25"/>
  <c r="AV67" i="25" s="1"/>
  <c r="DO18" i="25"/>
  <c r="DO67" i="25" s="1"/>
  <c r="GA18" i="25"/>
  <c r="GA67" i="25" s="1"/>
  <c r="AS18" i="25"/>
  <c r="AS67" i="25" s="1"/>
  <c r="BS18" i="25"/>
  <c r="BS67" i="25" s="1"/>
  <c r="EF18" i="25"/>
  <c r="EF67" i="25" s="1"/>
  <c r="GR18" i="25"/>
  <c r="GR67" i="25" s="1"/>
  <c r="BT18" i="25"/>
  <c r="BT67" i="25" s="1"/>
  <c r="EG18" i="25"/>
  <c r="EG67" i="25" s="1"/>
  <c r="GS18" i="25"/>
  <c r="GS67" i="25" s="1"/>
  <c r="BV18" i="25"/>
  <c r="BV67" i="25" s="1"/>
  <c r="EH18" i="25"/>
  <c r="EH67" i="25" s="1"/>
  <c r="GT18" i="25"/>
  <c r="GT67" i="25" s="1"/>
  <c r="BW18" i="25"/>
  <c r="BW67" i="25" s="1"/>
  <c r="EI18" i="25"/>
  <c r="EI67" i="25" s="1"/>
  <c r="GU18" i="25"/>
  <c r="GU67" i="25" s="1"/>
  <c r="GY18" i="25"/>
  <c r="GY67" i="25" s="1"/>
  <c r="BM18" i="25"/>
  <c r="BM67" i="25" s="1"/>
  <c r="CN18" i="25"/>
  <c r="CN67" i="25" s="1"/>
  <c r="EZ18" i="25"/>
  <c r="EZ67" i="25" s="1"/>
  <c r="HL18" i="25"/>
  <c r="HL67" i="25" s="1"/>
  <c r="CO18" i="25"/>
  <c r="CO67" i="25" s="1"/>
  <c r="FA18" i="25"/>
  <c r="FA67" i="25" s="1"/>
  <c r="HM18" i="25"/>
  <c r="HM67" i="25" s="1"/>
  <c r="CP18" i="25"/>
  <c r="CP67" i="25" s="1"/>
  <c r="FB18" i="25"/>
  <c r="FB67" i="25" s="1"/>
  <c r="HN18" i="25"/>
  <c r="HN67" i="25" s="1"/>
  <c r="CQ18" i="25"/>
  <c r="CQ67" i="25" s="1"/>
  <c r="AK18" i="25"/>
  <c r="AK67" i="25" s="1"/>
  <c r="BH18" i="25"/>
  <c r="BH67" i="25" s="1"/>
  <c r="DX18" i="25"/>
  <c r="DX67" i="25" s="1"/>
  <c r="GJ18" i="25"/>
  <c r="GJ67" i="25" s="1"/>
  <c r="BJ18" i="25"/>
  <c r="BJ67" i="25" s="1"/>
  <c r="DY18" i="25"/>
  <c r="DY67" i="25" s="1"/>
  <c r="GK18" i="25"/>
  <c r="GK67" i="25" s="1"/>
  <c r="BK18" i="25"/>
  <c r="BK67" i="25" s="1"/>
  <c r="DZ18" i="25"/>
  <c r="DZ67" i="25" s="1"/>
  <c r="GL18" i="25"/>
  <c r="GL67" i="25" s="1"/>
  <c r="BL18" i="25"/>
  <c r="BL67" i="25" s="1"/>
  <c r="EA18" i="25"/>
  <c r="EA67" i="25" s="1"/>
  <c r="GM18" i="25"/>
  <c r="GM67" i="25" s="1"/>
  <c r="HO18" i="25"/>
  <c r="HO67" i="25" s="1"/>
  <c r="X115" i="25"/>
  <c r="X164" i="25" s="1"/>
  <c r="X66" i="25"/>
  <c r="W19" i="25"/>
  <c r="U19" i="25" s="1"/>
  <c r="V20" i="25"/>
  <c r="FN441" i="5"/>
  <c r="N690" i="5"/>
  <c r="W20" i="25" l="1"/>
  <c r="U20" i="25" s="1"/>
  <c r="V21" i="25"/>
  <c r="X67" i="25"/>
  <c r="X116" i="25"/>
  <c r="X165" i="25" s="1"/>
  <c r="BH19" i="25"/>
  <c r="BH68" i="25" s="1"/>
  <c r="DT19" i="25"/>
  <c r="DT68" i="25" s="1"/>
  <c r="GF19" i="25"/>
  <c r="GF68" i="25" s="1"/>
  <c r="AS19" i="25"/>
  <c r="AS68" i="25" s="1"/>
  <c r="DE19" i="25"/>
  <c r="DE68" i="25" s="1"/>
  <c r="FQ19" i="25"/>
  <c r="FQ68" i="25" s="1"/>
  <c r="AH19" i="25"/>
  <c r="AH68" i="25" s="1"/>
  <c r="CT19" i="25"/>
  <c r="CT68" i="25" s="1"/>
  <c r="FF19" i="25"/>
  <c r="FF68" i="25" s="1"/>
  <c r="HR19" i="25"/>
  <c r="HR68" i="25" s="1"/>
  <c r="CI19" i="25"/>
  <c r="CI68" i="25" s="1"/>
  <c r="EU19" i="25"/>
  <c r="EU68" i="25" s="1"/>
  <c r="HG19" i="25"/>
  <c r="HG68" i="25" s="1"/>
  <c r="AF19" i="25"/>
  <c r="AF68" i="25" s="1"/>
  <c r="CR19" i="25"/>
  <c r="CR68" i="25" s="1"/>
  <c r="FD19" i="25"/>
  <c r="FD68" i="25" s="1"/>
  <c r="HP19" i="25"/>
  <c r="HP68" i="25" s="1"/>
  <c r="CC19" i="25"/>
  <c r="CC68" i="25" s="1"/>
  <c r="EO19" i="25"/>
  <c r="EO68" i="25" s="1"/>
  <c r="HA19" i="25"/>
  <c r="HA68" i="25" s="1"/>
  <c r="BR19" i="25"/>
  <c r="BR68" i="25" s="1"/>
  <c r="ED19" i="25"/>
  <c r="ED68" i="25" s="1"/>
  <c r="GP19" i="25"/>
  <c r="GP68" i="25" s="1"/>
  <c r="BG19" i="25"/>
  <c r="BG68" i="25" s="1"/>
  <c r="DS19" i="25"/>
  <c r="DS68" i="25" s="1"/>
  <c r="GE19" i="25"/>
  <c r="GE68" i="25" s="1"/>
  <c r="AZ19" i="25"/>
  <c r="AZ68" i="25" s="1"/>
  <c r="DL19" i="25"/>
  <c r="DL68" i="25" s="1"/>
  <c r="FX19" i="25"/>
  <c r="FX68" i="25" s="1"/>
  <c r="AK19" i="25"/>
  <c r="AK68" i="25" s="1"/>
  <c r="CW19" i="25"/>
  <c r="CW68" i="25" s="1"/>
  <c r="FI19" i="25"/>
  <c r="FI68" i="25" s="1"/>
  <c r="Z19" i="25"/>
  <c r="Z68" i="25" s="1"/>
  <c r="CL19" i="25"/>
  <c r="CL68" i="25" s="1"/>
  <c r="EX19" i="25"/>
  <c r="EX68" i="25" s="1"/>
  <c r="HJ19" i="25"/>
  <c r="HJ68" i="25" s="1"/>
  <c r="CA19" i="25"/>
  <c r="CA68" i="25" s="1"/>
  <c r="EM19" i="25"/>
  <c r="EM68" i="25" s="1"/>
  <c r="AN19" i="25"/>
  <c r="AN68" i="25" s="1"/>
  <c r="CZ19" i="25"/>
  <c r="CZ68" i="25" s="1"/>
  <c r="FL19" i="25"/>
  <c r="FL68" i="25" s="1"/>
  <c r="Y19" i="25"/>
  <c r="CK19" i="25"/>
  <c r="CK68" i="25" s="1"/>
  <c r="EW19" i="25"/>
  <c r="EW68" i="25" s="1"/>
  <c r="HI19" i="25"/>
  <c r="HI68" i="25" s="1"/>
  <c r="BZ19" i="25"/>
  <c r="BZ68" i="25" s="1"/>
  <c r="EL19" i="25"/>
  <c r="EL68" i="25" s="1"/>
  <c r="GX19" i="25"/>
  <c r="GX68" i="25" s="1"/>
  <c r="BO19" i="25"/>
  <c r="BO68" i="25" s="1"/>
  <c r="EA19" i="25"/>
  <c r="EA68" i="25" s="1"/>
  <c r="GM19" i="25"/>
  <c r="GM68" i="25" s="1"/>
  <c r="BE19" i="25"/>
  <c r="BE68" i="25" s="1"/>
  <c r="FR19" i="25"/>
  <c r="FR68" i="25" s="1"/>
  <c r="FG19" i="25"/>
  <c r="FG68" i="25" s="1"/>
  <c r="BX19" i="25"/>
  <c r="BX68" i="25" s="1"/>
  <c r="EJ19" i="25"/>
  <c r="EJ68" i="25" s="1"/>
  <c r="GV19" i="25"/>
  <c r="GV68" i="25" s="1"/>
  <c r="BI19" i="25"/>
  <c r="BI68" i="25" s="1"/>
  <c r="DU19" i="25"/>
  <c r="DU68" i="25" s="1"/>
  <c r="GG19" i="25"/>
  <c r="GG68" i="25" s="1"/>
  <c r="AX19" i="25"/>
  <c r="AX68" i="25" s="1"/>
  <c r="DJ19" i="25"/>
  <c r="DJ68" i="25" s="1"/>
  <c r="FV19" i="25"/>
  <c r="FV68" i="25" s="1"/>
  <c r="AM19" i="25"/>
  <c r="AM68" i="25" s="1"/>
  <c r="CY19" i="25"/>
  <c r="CY68" i="25" s="1"/>
  <c r="FK19" i="25"/>
  <c r="FK68" i="25" s="1"/>
  <c r="X19" i="25"/>
  <c r="AV19" i="25"/>
  <c r="AV68" i="25" s="1"/>
  <c r="DH19" i="25"/>
  <c r="DH68" i="25" s="1"/>
  <c r="FT19" i="25"/>
  <c r="FT68" i="25" s="1"/>
  <c r="AG19" i="25"/>
  <c r="AG68" i="25" s="1"/>
  <c r="CS19" i="25"/>
  <c r="CS68" i="25" s="1"/>
  <c r="FE19" i="25"/>
  <c r="FE68" i="25" s="1"/>
  <c r="HQ19" i="25"/>
  <c r="HQ68" i="25" s="1"/>
  <c r="CH19" i="25"/>
  <c r="CH68" i="25" s="1"/>
  <c r="ET19" i="25"/>
  <c r="ET68" i="25" s="1"/>
  <c r="HF19" i="25"/>
  <c r="HF68" i="25" s="1"/>
  <c r="BW19" i="25"/>
  <c r="BW68" i="25" s="1"/>
  <c r="EI19" i="25"/>
  <c r="EI68" i="25" s="1"/>
  <c r="GU19" i="25"/>
  <c r="GU68" i="25" s="1"/>
  <c r="BP19" i="25"/>
  <c r="BP68" i="25" s="1"/>
  <c r="EB19" i="25"/>
  <c r="EB68" i="25" s="1"/>
  <c r="GN19" i="25"/>
  <c r="GN68" i="25" s="1"/>
  <c r="BA19" i="25"/>
  <c r="BA68" i="25" s="1"/>
  <c r="DM19" i="25"/>
  <c r="DM68" i="25" s="1"/>
  <c r="FY19" i="25"/>
  <c r="FY68" i="25" s="1"/>
  <c r="AP19" i="25"/>
  <c r="AP68" i="25" s="1"/>
  <c r="DB19" i="25"/>
  <c r="DB68" i="25" s="1"/>
  <c r="FN19" i="25"/>
  <c r="FN68" i="25" s="1"/>
  <c r="AE19" i="25"/>
  <c r="AE68" i="25" s="1"/>
  <c r="CQ19" i="25"/>
  <c r="CQ68" i="25" s="1"/>
  <c r="FC19" i="25"/>
  <c r="FC68" i="25" s="1"/>
  <c r="BD19" i="25"/>
  <c r="BD68" i="25" s="1"/>
  <c r="DP19" i="25"/>
  <c r="DP68" i="25" s="1"/>
  <c r="GB19" i="25"/>
  <c r="GB68" i="25" s="1"/>
  <c r="AO19" i="25"/>
  <c r="AO68" i="25" s="1"/>
  <c r="DA19" i="25"/>
  <c r="DA68" i="25" s="1"/>
  <c r="FM19" i="25"/>
  <c r="FM68" i="25" s="1"/>
  <c r="AD19" i="25"/>
  <c r="AD68" i="25" s="1"/>
  <c r="CP19" i="25"/>
  <c r="CP68" i="25" s="1"/>
  <c r="FB19" i="25"/>
  <c r="FB68" i="25" s="1"/>
  <c r="HN19" i="25"/>
  <c r="HN68" i="25" s="1"/>
  <c r="CE19" i="25"/>
  <c r="CE68" i="25" s="1"/>
  <c r="EQ19" i="25"/>
  <c r="EQ68" i="25" s="1"/>
  <c r="HC19" i="25"/>
  <c r="HC68" i="25" s="1"/>
  <c r="HD19" i="25"/>
  <c r="HD68" i="25" s="1"/>
  <c r="GO19" i="25"/>
  <c r="GO68" i="25" s="1"/>
  <c r="DR19" i="25"/>
  <c r="DR68" i="25" s="1"/>
  <c r="DG19" i="25"/>
  <c r="DG68" i="25" s="1"/>
  <c r="BT19" i="25"/>
  <c r="BT68" i="25" s="1"/>
  <c r="DQ19" i="25"/>
  <c r="DQ68" i="25" s="1"/>
  <c r="DF19" i="25"/>
  <c r="DF68" i="25" s="1"/>
  <c r="CU19" i="25"/>
  <c r="CU68" i="25" s="1"/>
  <c r="AB19" i="25"/>
  <c r="AB68" i="25" s="1"/>
  <c r="CN19" i="25"/>
  <c r="CN68" i="25" s="1"/>
  <c r="EZ19" i="25"/>
  <c r="EZ68" i="25" s="1"/>
  <c r="HL19" i="25"/>
  <c r="HL68" i="25" s="1"/>
  <c r="BY19" i="25"/>
  <c r="BY68" i="25" s="1"/>
  <c r="EK19" i="25"/>
  <c r="EK68" i="25" s="1"/>
  <c r="GW19" i="25"/>
  <c r="GW68" i="25" s="1"/>
  <c r="BN19" i="25"/>
  <c r="BN68" i="25" s="1"/>
  <c r="DZ19" i="25"/>
  <c r="DZ68" i="25" s="1"/>
  <c r="GL19" i="25"/>
  <c r="GL68" i="25" s="1"/>
  <c r="BC19" i="25"/>
  <c r="BC68" i="25" s="1"/>
  <c r="DO19" i="25"/>
  <c r="DO68" i="25" s="1"/>
  <c r="GA19" i="25"/>
  <c r="GA68" i="25" s="1"/>
  <c r="HK19" i="25"/>
  <c r="HK68" i="25" s="1"/>
  <c r="BL19" i="25"/>
  <c r="BL68" i="25" s="1"/>
  <c r="DX19" i="25"/>
  <c r="DX68" i="25" s="1"/>
  <c r="GJ19" i="25"/>
  <c r="GJ68" i="25" s="1"/>
  <c r="AW19" i="25"/>
  <c r="AW68" i="25" s="1"/>
  <c r="DI19" i="25"/>
  <c r="DI68" i="25" s="1"/>
  <c r="FU19" i="25"/>
  <c r="FU68" i="25" s="1"/>
  <c r="AL19" i="25"/>
  <c r="AL68" i="25" s="1"/>
  <c r="CX19" i="25"/>
  <c r="CX68" i="25" s="1"/>
  <c r="FJ19" i="25"/>
  <c r="FJ68" i="25" s="1"/>
  <c r="AA19" i="25"/>
  <c r="AA68" i="25" s="1"/>
  <c r="CM19" i="25"/>
  <c r="CM68" i="25" s="1"/>
  <c r="EY19" i="25"/>
  <c r="EY68" i="25" s="1"/>
  <c r="GY19" i="25"/>
  <c r="GY68" i="25" s="1"/>
  <c r="CF19" i="25"/>
  <c r="CF68" i="25" s="1"/>
  <c r="ER19" i="25"/>
  <c r="ER68" i="25" s="1"/>
  <c r="BQ19" i="25"/>
  <c r="BQ68" i="25" s="1"/>
  <c r="EC19" i="25"/>
  <c r="EC68" i="25" s="1"/>
  <c r="BF19" i="25"/>
  <c r="BF68" i="25" s="1"/>
  <c r="GD19" i="25"/>
  <c r="GD68" i="25" s="1"/>
  <c r="FS19" i="25"/>
  <c r="FS68" i="25" s="1"/>
  <c r="GR19" i="25"/>
  <c r="GR68" i="25" s="1"/>
  <c r="AT19" i="25"/>
  <c r="AT68" i="25" s="1"/>
  <c r="HS19" i="25"/>
  <c r="HS68" i="25" s="1"/>
  <c r="AR19" i="25"/>
  <c r="AR68" i="25" s="1"/>
  <c r="DD19" i="25"/>
  <c r="DD68" i="25" s="1"/>
  <c r="FP19" i="25"/>
  <c r="FP68" i="25" s="1"/>
  <c r="AC19" i="25"/>
  <c r="AC68" i="25" s="1"/>
  <c r="CO19" i="25"/>
  <c r="CO68" i="25" s="1"/>
  <c r="FA19" i="25"/>
  <c r="FA68" i="25" s="1"/>
  <c r="HM19" i="25"/>
  <c r="HM68" i="25" s="1"/>
  <c r="CD19" i="25"/>
  <c r="CD68" i="25" s="1"/>
  <c r="EP19" i="25"/>
  <c r="EP68" i="25" s="1"/>
  <c r="HB19" i="25"/>
  <c r="HB68" i="25" s="1"/>
  <c r="BS19" i="25"/>
  <c r="BS68" i="25" s="1"/>
  <c r="EE19" i="25"/>
  <c r="EE68" i="25" s="1"/>
  <c r="GQ19" i="25"/>
  <c r="GQ68" i="25" s="1"/>
  <c r="GI19" i="25"/>
  <c r="GI68" i="25" s="1"/>
  <c r="CB19" i="25"/>
  <c r="CB68" i="25" s="1"/>
  <c r="EN19" i="25"/>
  <c r="EN68" i="25" s="1"/>
  <c r="GZ19" i="25"/>
  <c r="GZ68" i="25" s="1"/>
  <c r="BM19" i="25"/>
  <c r="BM68" i="25" s="1"/>
  <c r="DY19" i="25"/>
  <c r="DY68" i="25" s="1"/>
  <c r="GK19" i="25"/>
  <c r="GK68" i="25" s="1"/>
  <c r="BB19" i="25"/>
  <c r="BB68" i="25" s="1"/>
  <c r="DN19" i="25"/>
  <c r="DN68" i="25" s="1"/>
  <c r="FZ19" i="25"/>
  <c r="FZ68" i="25" s="1"/>
  <c r="AQ19" i="25"/>
  <c r="AQ68" i="25" s="1"/>
  <c r="DC19" i="25"/>
  <c r="DC68" i="25" s="1"/>
  <c r="FO19" i="25"/>
  <c r="FO68" i="25" s="1"/>
  <c r="AJ19" i="25"/>
  <c r="AJ68" i="25" s="1"/>
  <c r="CV19" i="25"/>
  <c r="CV68" i="25" s="1"/>
  <c r="FH19" i="25"/>
  <c r="FH68" i="25" s="1"/>
  <c r="HT19" i="25"/>
  <c r="HT68" i="25" s="1"/>
  <c r="CG19" i="25"/>
  <c r="CG68" i="25" s="1"/>
  <c r="ES19" i="25"/>
  <c r="ES68" i="25" s="1"/>
  <c r="HE19" i="25"/>
  <c r="HE68" i="25" s="1"/>
  <c r="BV19" i="25"/>
  <c r="BV68" i="25" s="1"/>
  <c r="EH19" i="25"/>
  <c r="EH68" i="25" s="1"/>
  <c r="GT19" i="25"/>
  <c r="GT68" i="25" s="1"/>
  <c r="BK19" i="25"/>
  <c r="BK68" i="25" s="1"/>
  <c r="DW19" i="25"/>
  <c r="DW68" i="25" s="1"/>
  <c r="HO19" i="25"/>
  <c r="HO68" i="25" s="1"/>
  <c r="CJ19" i="25"/>
  <c r="CJ68" i="25" s="1"/>
  <c r="EV19" i="25"/>
  <c r="EV68" i="25" s="1"/>
  <c r="HH19" i="25"/>
  <c r="HH68" i="25" s="1"/>
  <c r="BU19" i="25"/>
  <c r="BU68" i="25" s="1"/>
  <c r="EG19" i="25"/>
  <c r="EG68" i="25" s="1"/>
  <c r="GS19" i="25"/>
  <c r="GS68" i="25" s="1"/>
  <c r="BJ19" i="25"/>
  <c r="BJ68" i="25" s="1"/>
  <c r="DV19" i="25"/>
  <c r="DV68" i="25" s="1"/>
  <c r="GH19" i="25"/>
  <c r="GH68" i="25" s="1"/>
  <c r="AY19" i="25"/>
  <c r="AY68" i="25" s="1"/>
  <c r="DK19" i="25"/>
  <c r="DK68" i="25" s="1"/>
  <c r="FW19" i="25"/>
  <c r="FW68" i="25" s="1"/>
  <c r="AU19" i="25"/>
  <c r="AU68" i="25" s="1"/>
  <c r="EF19" i="25"/>
  <c r="EF68" i="25" s="1"/>
  <c r="GC19" i="25"/>
  <c r="GC68" i="25" s="1"/>
  <c r="AI19" i="25"/>
  <c r="AI68" i="25" s="1"/>
  <c r="Y67" i="25"/>
  <c r="N700" i="5"/>
  <c r="FN451" i="5"/>
  <c r="X117" i="25" l="1"/>
  <c r="X166" i="25" s="1"/>
  <c r="X68" i="25"/>
  <c r="Y68" i="25"/>
  <c r="V22" i="25"/>
  <c r="W21" i="25"/>
  <c r="U21" i="25" s="1"/>
  <c r="AR20" i="25"/>
  <c r="AR69" i="25" s="1"/>
  <c r="DD20" i="25"/>
  <c r="DD69" i="25" s="1"/>
  <c r="FP20" i="25"/>
  <c r="FP69" i="25" s="1"/>
  <c r="AC20" i="25"/>
  <c r="AC69" i="25" s="1"/>
  <c r="CO20" i="25"/>
  <c r="CO69" i="25" s="1"/>
  <c r="FA20" i="25"/>
  <c r="FA69" i="25" s="1"/>
  <c r="HM20" i="25"/>
  <c r="HM69" i="25" s="1"/>
  <c r="CD20" i="25"/>
  <c r="CD69" i="25" s="1"/>
  <c r="EP20" i="25"/>
  <c r="EP69" i="25" s="1"/>
  <c r="CI20" i="25"/>
  <c r="CI69" i="25" s="1"/>
  <c r="EU20" i="25"/>
  <c r="EU69" i="25" s="1"/>
  <c r="HG20" i="25"/>
  <c r="HG69" i="25" s="1"/>
  <c r="GH20" i="25"/>
  <c r="GH69" i="25" s="1"/>
  <c r="BL20" i="25"/>
  <c r="BL69" i="25" s="1"/>
  <c r="DX20" i="25"/>
  <c r="DX69" i="25" s="1"/>
  <c r="GJ20" i="25"/>
  <c r="GJ69" i="25" s="1"/>
  <c r="AW20" i="25"/>
  <c r="AW69" i="25" s="1"/>
  <c r="DI20" i="25"/>
  <c r="DI69" i="25" s="1"/>
  <c r="FU20" i="25"/>
  <c r="FU69" i="25" s="1"/>
  <c r="AL20" i="25"/>
  <c r="AL69" i="25" s="1"/>
  <c r="CX20" i="25"/>
  <c r="CX69" i="25" s="1"/>
  <c r="AQ20" i="25"/>
  <c r="AQ69" i="25" s="1"/>
  <c r="DC20" i="25"/>
  <c r="DC69" i="25" s="1"/>
  <c r="FO20" i="25"/>
  <c r="FO69" i="25" s="1"/>
  <c r="FJ20" i="25"/>
  <c r="FJ69" i="25" s="1"/>
  <c r="GL20" i="25"/>
  <c r="GL69" i="25" s="1"/>
  <c r="AZ20" i="25"/>
  <c r="AZ69" i="25" s="1"/>
  <c r="DL20" i="25"/>
  <c r="DL69" i="25" s="1"/>
  <c r="FX20" i="25"/>
  <c r="FX69" i="25" s="1"/>
  <c r="AK20" i="25"/>
  <c r="AK69" i="25" s="1"/>
  <c r="CW20" i="25"/>
  <c r="CW69" i="25" s="1"/>
  <c r="FI20" i="25"/>
  <c r="FI69" i="25" s="1"/>
  <c r="Z20" i="25"/>
  <c r="Z69" i="25" s="1"/>
  <c r="CL20" i="25"/>
  <c r="CL69" i="25" s="1"/>
  <c r="AE20" i="25"/>
  <c r="AE69" i="25" s="1"/>
  <c r="CQ20" i="25"/>
  <c r="CQ69" i="25" s="1"/>
  <c r="FC20" i="25"/>
  <c r="FC69" i="25" s="1"/>
  <c r="HO20" i="25"/>
  <c r="HO69" i="25" s="1"/>
  <c r="HN20" i="25"/>
  <c r="HN69" i="25" s="1"/>
  <c r="CJ20" i="25"/>
  <c r="CJ69" i="25" s="1"/>
  <c r="EV20" i="25"/>
  <c r="EV69" i="25" s="1"/>
  <c r="HH20" i="25"/>
  <c r="HH69" i="25" s="1"/>
  <c r="BU20" i="25"/>
  <c r="BU69" i="25" s="1"/>
  <c r="EG20" i="25"/>
  <c r="EG69" i="25" s="1"/>
  <c r="GS20" i="25"/>
  <c r="GS69" i="25" s="1"/>
  <c r="BJ20" i="25"/>
  <c r="BJ69" i="25" s="1"/>
  <c r="DV20" i="25"/>
  <c r="DV69" i="25" s="1"/>
  <c r="BO20" i="25"/>
  <c r="BO69" i="25" s="1"/>
  <c r="EA20" i="25"/>
  <c r="EA69" i="25" s="1"/>
  <c r="GM20" i="25"/>
  <c r="GM69" i="25" s="1"/>
  <c r="GD20" i="25"/>
  <c r="GD69" i="25" s="1"/>
  <c r="FF20" i="25"/>
  <c r="FF69" i="25" s="1"/>
  <c r="CV20" i="25"/>
  <c r="CV69" i="25" s="1"/>
  <c r="ES20" i="25"/>
  <c r="ES69" i="25" s="1"/>
  <c r="BV20" i="25"/>
  <c r="BV69" i="25" s="1"/>
  <c r="EM20" i="25"/>
  <c r="EM69" i="25" s="1"/>
  <c r="BT20" i="25"/>
  <c r="BT69" i="25" s="1"/>
  <c r="BE20" i="25"/>
  <c r="BE69" i="25" s="1"/>
  <c r="AT20" i="25"/>
  <c r="AT69" i="25" s="1"/>
  <c r="DK20" i="25"/>
  <c r="DK69" i="25" s="1"/>
  <c r="BH20" i="25"/>
  <c r="BH69" i="25" s="1"/>
  <c r="DT20" i="25"/>
  <c r="DT69" i="25" s="1"/>
  <c r="GF20" i="25"/>
  <c r="GF69" i="25" s="1"/>
  <c r="AS20" i="25"/>
  <c r="AS69" i="25" s="1"/>
  <c r="DE20" i="25"/>
  <c r="DE69" i="25" s="1"/>
  <c r="FQ20" i="25"/>
  <c r="FQ69" i="25" s="1"/>
  <c r="AH20" i="25"/>
  <c r="AH69" i="25" s="1"/>
  <c r="CT20" i="25"/>
  <c r="CT69" i="25" s="1"/>
  <c r="AM20" i="25"/>
  <c r="AM69" i="25" s="1"/>
  <c r="CY20" i="25"/>
  <c r="CY69" i="25" s="1"/>
  <c r="FK20" i="25"/>
  <c r="FK69" i="25" s="1"/>
  <c r="ET20" i="25"/>
  <c r="ET69" i="25" s="1"/>
  <c r="FV20" i="25"/>
  <c r="FV69" i="25" s="1"/>
  <c r="CB20" i="25"/>
  <c r="CB69" i="25" s="1"/>
  <c r="EN20" i="25"/>
  <c r="EN69" i="25" s="1"/>
  <c r="GZ20" i="25"/>
  <c r="GZ69" i="25" s="1"/>
  <c r="BM20" i="25"/>
  <c r="BM69" i="25" s="1"/>
  <c r="DY20" i="25"/>
  <c r="DY69" i="25" s="1"/>
  <c r="GK20" i="25"/>
  <c r="GK69" i="25" s="1"/>
  <c r="BB20" i="25"/>
  <c r="BB69" i="25" s="1"/>
  <c r="DN20" i="25"/>
  <c r="DN69" i="25" s="1"/>
  <c r="BG20" i="25"/>
  <c r="BG69" i="25" s="1"/>
  <c r="DS20" i="25"/>
  <c r="DS69" i="25" s="1"/>
  <c r="GE20" i="25"/>
  <c r="GE69" i="25" s="1"/>
  <c r="EX20" i="25"/>
  <c r="EX69" i="25" s="1"/>
  <c r="HB20" i="25"/>
  <c r="HB69" i="25" s="1"/>
  <c r="BP20" i="25"/>
  <c r="BP69" i="25" s="1"/>
  <c r="EB20" i="25"/>
  <c r="EB69" i="25" s="1"/>
  <c r="GN20" i="25"/>
  <c r="GN69" i="25" s="1"/>
  <c r="BA20" i="25"/>
  <c r="BA69" i="25" s="1"/>
  <c r="DM20" i="25"/>
  <c r="DM69" i="25" s="1"/>
  <c r="FY20" i="25"/>
  <c r="FY69" i="25" s="1"/>
  <c r="AP20" i="25"/>
  <c r="AP69" i="25" s="1"/>
  <c r="DB20" i="25"/>
  <c r="DB69" i="25" s="1"/>
  <c r="AU20" i="25"/>
  <c r="AU69" i="25" s="1"/>
  <c r="DG20" i="25"/>
  <c r="DG69" i="25" s="1"/>
  <c r="FS20" i="25"/>
  <c r="FS69" i="25" s="1"/>
  <c r="FZ20" i="25"/>
  <c r="FZ69" i="25" s="1"/>
  <c r="AN20" i="25"/>
  <c r="AN69" i="25" s="1"/>
  <c r="CZ20" i="25"/>
  <c r="CZ69" i="25" s="1"/>
  <c r="FL20" i="25"/>
  <c r="FL69" i="25" s="1"/>
  <c r="Y20" i="25"/>
  <c r="CK20" i="25"/>
  <c r="CK69" i="25" s="1"/>
  <c r="EW20" i="25"/>
  <c r="EW69" i="25" s="1"/>
  <c r="HI20" i="25"/>
  <c r="HI69" i="25" s="1"/>
  <c r="BZ20" i="25"/>
  <c r="BZ69" i="25" s="1"/>
  <c r="EL20" i="25"/>
  <c r="EL69" i="25" s="1"/>
  <c r="CE20" i="25"/>
  <c r="CE69" i="25" s="1"/>
  <c r="EQ20" i="25"/>
  <c r="EQ69" i="25" s="1"/>
  <c r="HC20" i="25"/>
  <c r="HC69" i="25" s="1"/>
  <c r="FR20" i="25"/>
  <c r="FR69" i="25" s="1"/>
  <c r="AJ20" i="25"/>
  <c r="AJ69" i="25" s="1"/>
  <c r="HT20" i="25"/>
  <c r="HT69" i="25" s="1"/>
  <c r="HE20" i="25"/>
  <c r="HE69" i="25" s="1"/>
  <c r="CA20" i="25"/>
  <c r="CA69" i="25" s="1"/>
  <c r="FB20" i="25"/>
  <c r="FB69" i="25" s="1"/>
  <c r="GR20" i="25"/>
  <c r="GR69" i="25" s="1"/>
  <c r="DQ20" i="25"/>
  <c r="DQ69" i="25" s="1"/>
  <c r="AY20" i="25"/>
  <c r="AY69" i="25" s="1"/>
  <c r="HR20" i="25"/>
  <c r="HR69" i="25" s="1"/>
  <c r="BX20" i="25"/>
  <c r="BX69" i="25" s="1"/>
  <c r="EJ20" i="25"/>
  <c r="EJ69" i="25" s="1"/>
  <c r="GV20" i="25"/>
  <c r="GV69" i="25" s="1"/>
  <c r="BI20" i="25"/>
  <c r="BI69" i="25" s="1"/>
  <c r="DU20" i="25"/>
  <c r="DU69" i="25" s="1"/>
  <c r="GG20" i="25"/>
  <c r="GG69" i="25" s="1"/>
  <c r="AX20" i="25"/>
  <c r="AX69" i="25" s="1"/>
  <c r="DJ20" i="25"/>
  <c r="DJ69" i="25" s="1"/>
  <c r="BC20" i="25"/>
  <c r="BC69" i="25" s="1"/>
  <c r="DO20" i="25"/>
  <c r="DO69" i="25" s="1"/>
  <c r="GA20" i="25"/>
  <c r="GA69" i="25" s="1"/>
  <c r="HF20" i="25"/>
  <c r="HF69" i="25" s="1"/>
  <c r="AF20" i="25"/>
  <c r="AF69" i="25" s="1"/>
  <c r="CR20" i="25"/>
  <c r="CR69" i="25" s="1"/>
  <c r="FD20" i="25"/>
  <c r="FD69" i="25" s="1"/>
  <c r="HP20" i="25"/>
  <c r="HP69" i="25" s="1"/>
  <c r="CC20" i="25"/>
  <c r="CC69" i="25" s="1"/>
  <c r="EO20" i="25"/>
  <c r="EO69" i="25" s="1"/>
  <c r="HA20" i="25"/>
  <c r="HA69" i="25" s="1"/>
  <c r="BR20" i="25"/>
  <c r="BR69" i="25" s="1"/>
  <c r="ED20" i="25"/>
  <c r="ED69" i="25" s="1"/>
  <c r="BW20" i="25"/>
  <c r="BW69" i="25" s="1"/>
  <c r="EI20" i="25"/>
  <c r="EI69" i="25" s="1"/>
  <c r="GU20" i="25"/>
  <c r="GU69" i="25" s="1"/>
  <c r="HJ20" i="25"/>
  <c r="HJ69" i="25" s="1"/>
  <c r="X20" i="25"/>
  <c r="CF20" i="25"/>
  <c r="CF69" i="25" s="1"/>
  <c r="ER20" i="25"/>
  <c r="ER69" i="25" s="1"/>
  <c r="HD20" i="25"/>
  <c r="HD69" i="25" s="1"/>
  <c r="BQ20" i="25"/>
  <c r="BQ69" i="25" s="1"/>
  <c r="EC20" i="25"/>
  <c r="EC69" i="25" s="1"/>
  <c r="GO20" i="25"/>
  <c r="GO69" i="25" s="1"/>
  <c r="BF20" i="25"/>
  <c r="BF69" i="25" s="1"/>
  <c r="DR20" i="25"/>
  <c r="DR69" i="25" s="1"/>
  <c r="BK20" i="25"/>
  <c r="BK69" i="25" s="1"/>
  <c r="DW20" i="25"/>
  <c r="DW69" i="25" s="1"/>
  <c r="GI20" i="25"/>
  <c r="GI69" i="25" s="1"/>
  <c r="FN20" i="25"/>
  <c r="FN69" i="25" s="1"/>
  <c r="BD20" i="25"/>
  <c r="BD69" i="25" s="1"/>
  <c r="DP20" i="25"/>
  <c r="DP69" i="25" s="1"/>
  <c r="GB20" i="25"/>
  <c r="GB69" i="25" s="1"/>
  <c r="AO20" i="25"/>
  <c r="AO69" i="25" s="1"/>
  <c r="DA20" i="25"/>
  <c r="DA69" i="25" s="1"/>
  <c r="FM20" i="25"/>
  <c r="FM69" i="25" s="1"/>
  <c r="AD20" i="25"/>
  <c r="AD69" i="25" s="1"/>
  <c r="CP20" i="25"/>
  <c r="CP69" i="25" s="1"/>
  <c r="AI20" i="25"/>
  <c r="AI69" i="25" s="1"/>
  <c r="CU20" i="25"/>
  <c r="CU69" i="25" s="1"/>
  <c r="FG20" i="25"/>
  <c r="FG69" i="25" s="1"/>
  <c r="HS20" i="25"/>
  <c r="HS69" i="25" s="1"/>
  <c r="DF20" i="25"/>
  <c r="DF69" i="25" s="1"/>
  <c r="GP20" i="25"/>
  <c r="GP69" i="25" s="1"/>
  <c r="AB20" i="25"/>
  <c r="AB69" i="25" s="1"/>
  <c r="CN20" i="25"/>
  <c r="CN69" i="25" s="1"/>
  <c r="EZ20" i="25"/>
  <c r="EZ69" i="25" s="1"/>
  <c r="HL20" i="25"/>
  <c r="HL69" i="25" s="1"/>
  <c r="BY20" i="25"/>
  <c r="BY69" i="25" s="1"/>
  <c r="EK20" i="25"/>
  <c r="EK69" i="25" s="1"/>
  <c r="GW20" i="25"/>
  <c r="GW69" i="25" s="1"/>
  <c r="BN20" i="25"/>
  <c r="BN69" i="25" s="1"/>
  <c r="DZ20" i="25"/>
  <c r="DZ69" i="25" s="1"/>
  <c r="BS20" i="25"/>
  <c r="BS69" i="25" s="1"/>
  <c r="EE20" i="25"/>
  <c r="EE69" i="25" s="1"/>
  <c r="GQ20" i="25"/>
  <c r="GQ69" i="25" s="1"/>
  <c r="GT20" i="25"/>
  <c r="GT69" i="25" s="1"/>
  <c r="AV20" i="25"/>
  <c r="AV69" i="25" s="1"/>
  <c r="DH20" i="25"/>
  <c r="DH69" i="25" s="1"/>
  <c r="FT20" i="25"/>
  <c r="FT69" i="25" s="1"/>
  <c r="AG20" i="25"/>
  <c r="AG69" i="25" s="1"/>
  <c r="CS20" i="25"/>
  <c r="CS69" i="25" s="1"/>
  <c r="FE20" i="25"/>
  <c r="FE69" i="25" s="1"/>
  <c r="HQ20" i="25"/>
  <c r="HQ69" i="25" s="1"/>
  <c r="CH20" i="25"/>
  <c r="CH69" i="25" s="1"/>
  <c r="AA20" i="25"/>
  <c r="AA69" i="25" s="1"/>
  <c r="CM20" i="25"/>
  <c r="CM69" i="25" s="1"/>
  <c r="EY20" i="25"/>
  <c r="EY69" i="25" s="1"/>
  <c r="HK20" i="25"/>
  <c r="HK69" i="25" s="1"/>
  <c r="GX20" i="25"/>
  <c r="GX69" i="25" s="1"/>
  <c r="FH20" i="25"/>
  <c r="FH69" i="25" s="1"/>
  <c r="CG20" i="25"/>
  <c r="CG69" i="25" s="1"/>
  <c r="EH20" i="25"/>
  <c r="EH69" i="25" s="1"/>
  <c r="GY20" i="25"/>
  <c r="GY69" i="25" s="1"/>
  <c r="EF20" i="25"/>
  <c r="EF69" i="25" s="1"/>
  <c r="GC20" i="25"/>
  <c r="GC69" i="25" s="1"/>
  <c r="FW20" i="25"/>
  <c r="FW69" i="25" s="1"/>
  <c r="N710" i="5"/>
  <c r="FN461" i="5"/>
  <c r="AR21" i="25" l="1"/>
  <c r="AR70" i="25" s="1"/>
  <c r="DD21" i="25"/>
  <c r="DD70" i="25" s="1"/>
  <c r="FP21" i="25"/>
  <c r="FP70" i="25" s="1"/>
  <c r="AC21" i="25"/>
  <c r="AC70" i="25" s="1"/>
  <c r="CO21" i="25"/>
  <c r="CO70" i="25" s="1"/>
  <c r="FA21" i="25"/>
  <c r="FA70" i="25" s="1"/>
  <c r="CE21" i="25"/>
  <c r="CE70" i="25" s="1"/>
  <c r="EQ21" i="25"/>
  <c r="EQ70" i="25" s="1"/>
  <c r="HC21" i="25"/>
  <c r="HC70" i="25" s="1"/>
  <c r="FZ21" i="25"/>
  <c r="FZ70" i="25" s="1"/>
  <c r="FU21" i="25"/>
  <c r="FU70" i="25" s="1"/>
  <c r="FN21" i="25"/>
  <c r="FN70" i="25" s="1"/>
  <c r="FI21" i="25"/>
  <c r="FI70" i="25" s="1"/>
  <c r="BL21" i="25"/>
  <c r="BL70" i="25" s="1"/>
  <c r="DX21" i="25"/>
  <c r="DX70" i="25" s="1"/>
  <c r="GJ21" i="25"/>
  <c r="GJ70" i="25" s="1"/>
  <c r="AW21" i="25"/>
  <c r="AW70" i="25" s="1"/>
  <c r="DI21" i="25"/>
  <c r="DI70" i="25" s="1"/>
  <c r="AM21" i="25"/>
  <c r="AM70" i="25" s="1"/>
  <c r="CY21" i="25"/>
  <c r="CY70" i="25" s="1"/>
  <c r="FK21" i="25"/>
  <c r="FK70" i="25" s="1"/>
  <c r="Z21" i="25"/>
  <c r="Z70" i="25" s="1"/>
  <c r="HN21" i="25"/>
  <c r="HN70" i="25" s="1"/>
  <c r="HI21" i="25"/>
  <c r="HI70" i="25" s="1"/>
  <c r="HB21" i="25"/>
  <c r="HB70" i="25" s="1"/>
  <c r="GW21" i="25"/>
  <c r="GW70" i="25" s="1"/>
  <c r="AJ21" i="25"/>
  <c r="AJ70" i="25" s="1"/>
  <c r="CV21" i="25"/>
  <c r="CV70" i="25" s="1"/>
  <c r="FH21" i="25"/>
  <c r="FH70" i="25" s="1"/>
  <c r="HT21" i="25"/>
  <c r="HT70" i="25" s="1"/>
  <c r="CG21" i="25"/>
  <c r="CG70" i="25" s="1"/>
  <c r="ES21" i="25"/>
  <c r="ES70" i="25" s="1"/>
  <c r="BW21" i="25"/>
  <c r="BW70" i="25" s="1"/>
  <c r="EI21" i="25"/>
  <c r="EI70" i="25" s="1"/>
  <c r="GU21" i="25"/>
  <c r="GU70" i="25" s="1"/>
  <c r="FJ21" i="25"/>
  <c r="FJ70" i="25" s="1"/>
  <c r="FB21" i="25"/>
  <c r="FB70" i="25" s="1"/>
  <c r="EP21" i="25"/>
  <c r="EP70" i="25" s="1"/>
  <c r="HE21" i="25"/>
  <c r="HE70" i="25" s="1"/>
  <c r="CJ21" i="25"/>
  <c r="CJ70" i="25" s="1"/>
  <c r="EV21" i="25"/>
  <c r="EV70" i="25" s="1"/>
  <c r="HH21" i="25"/>
  <c r="HH70" i="25" s="1"/>
  <c r="BU21" i="25"/>
  <c r="BU70" i="25" s="1"/>
  <c r="EG21" i="25"/>
  <c r="EG70" i="25" s="1"/>
  <c r="BK21" i="25"/>
  <c r="BK70" i="25" s="1"/>
  <c r="DW21" i="25"/>
  <c r="DW70" i="25" s="1"/>
  <c r="GI21" i="25"/>
  <c r="GI70" i="25" s="1"/>
  <c r="DR21" i="25"/>
  <c r="DR70" i="25" s="1"/>
  <c r="DF21" i="25"/>
  <c r="DF70" i="25" s="1"/>
  <c r="CT21" i="25"/>
  <c r="CT70" i="25" s="1"/>
  <c r="CH21" i="25"/>
  <c r="CH70" i="25" s="1"/>
  <c r="GK21" i="25"/>
  <c r="GK70" i="25" s="1"/>
  <c r="CK21" i="25"/>
  <c r="CK70" i="25" s="1"/>
  <c r="EM21" i="25"/>
  <c r="EM70" i="25" s="1"/>
  <c r="FF21" i="25"/>
  <c r="FF70" i="25" s="1"/>
  <c r="BH21" i="25"/>
  <c r="BH70" i="25" s="1"/>
  <c r="DT21" i="25"/>
  <c r="DT70" i="25" s="1"/>
  <c r="GF21" i="25"/>
  <c r="GF70" i="25" s="1"/>
  <c r="AS21" i="25"/>
  <c r="AS70" i="25" s="1"/>
  <c r="DE21" i="25"/>
  <c r="DE70" i="25" s="1"/>
  <c r="AI21" i="25"/>
  <c r="AI70" i="25" s="1"/>
  <c r="CU21" i="25"/>
  <c r="CU70" i="25" s="1"/>
  <c r="FG21" i="25"/>
  <c r="FG70" i="25" s="1"/>
  <c r="HS21" i="25"/>
  <c r="HS70" i="25" s="1"/>
  <c r="HF21" i="25"/>
  <c r="HF70" i="25" s="1"/>
  <c r="HA21" i="25"/>
  <c r="HA70" i="25" s="1"/>
  <c r="GT21" i="25"/>
  <c r="GT70" i="25" s="1"/>
  <c r="GO21" i="25"/>
  <c r="GO70" i="25" s="1"/>
  <c r="CB21" i="25"/>
  <c r="CB70" i="25" s="1"/>
  <c r="EN21" i="25"/>
  <c r="EN70" i="25" s="1"/>
  <c r="GZ21" i="25"/>
  <c r="GZ70" i="25" s="1"/>
  <c r="BM21" i="25"/>
  <c r="BM70" i="25" s="1"/>
  <c r="DY21" i="25"/>
  <c r="DY70" i="25" s="1"/>
  <c r="BC21" i="25"/>
  <c r="BC70" i="25" s="1"/>
  <c r="DO21" i="25"/>
  <c r="DO70" i="25" s="1"/>
  <c r="GA21" i="25"/>
  <c r="GA70" i="25" s="1"/>
  <c r="CL21" i="25"/>
  <c r="CL70" i="25" s="1"/>
  <c r="BZ21" i="25"/>
  <c r="BZ70" i="25" s="1"/>
  <c r="BN21" i="25"/>
  <c r="BN70" i="25" s="1"/>
  <c r="BB21" i="25"/>
  <c r="BB70" i="25" s="1"/>
  <c r="BR21" i="25"/>
  <c r="BR70" i="25" s="1"/>
  <c r="AZ21" i="25"/>
  <c r="AZ70" i="25" s="1"/>
  <c r="DL21" i="25"/>
  <c r="DL70" i="25" s="1"/>
  <c r="FX21" i="25"/>
  <c r="FX70" i="25" s="1"/>
  <c r="AK21" i="25"/>
  <c r="AK70" i="25" s="1"/>
  <c r="CW21" i="25"/>
  <c r="CW70" i="25" s="1"/>
  <c r="AA21" i="25"/>
  <c r="AA70" i="25" s="1"/>
  <c r="CM21" i="25"/>
  <c r="CM70" i="25" s="1"/>
  <c r="EY21" i="25"/>
  <c r="EY70" i="25" s="1"/>
  <c r="GP21" i="25"/>
  <c r="GP70" i="25" s="1"/>
  <c r="GD21" i="25"/>
  <c r="GD70" i="25" s="1"/>
  <c r="FL21" i="25"/>
  <c r="FL70" i="25" s="1"/>
  <c r="GY21" i="25"/>
  <c r="GY70" i="25" s="1"/>
  <c r="BX21" i="25"/>
  <c r="BX70" i="25" s="1"/>
  <c r="EJ21" i="25"/>
  <c r="EJ70" i="25" s="1"/>
  <c r="GV21" i="25"/>
  <c r="GV70" i="25" s="1"/>
  <c r="BI21" i="25"/>
  <c r="BI70" i="25" s="1"/>
  <c r="DU21" i="25"/>
  <c r="DU70" i="25" s="1"/>
  <c r="AY21" i="25"/>
  <c r="AY70" i="25" s="1"/>
  <c r="DK21" i="25"/>
  <c r="DK70" i="25" s="1"/>
  <c r="FW21" i="25"/>
  <c r="FW70" i="25" s="1"/>
  <c r="BV21" i="25"/>
  <c r="BV70" i="25" s="1"/>
  <c r="BJ21" i="25"/>
  <c r="BJ70" i="25" s="1"/>
  <c r="AX21" i="25"/>
  <c r="AX70" i="25" s="1"/>
  <c r="AL21" i="25"/>
  <c r="AL70" i="25" s="1"/>
  <c r="AF21" i="25"/>
  <c r="AF70" i="25" s="1"/>
  <c r="CR21" i="25"/>
  <c r="CR70" i="25" s="1"/>
  <c r="FD21" i="25"/>
  <c r="FD70" i="25" s="1"/>
  <c r="HP21" i="25"/>
  <c r="HP70" i="25" s="1"/>
  <c r="CC21" i="25"/>
  <c r="CC70" i="25" s="1"/>
  <c r="EO21" i="25"/>
  <c r="EO70" i="25" s="1"/>
  <c r="BS21" i="25"/>
  <c r="BS70" i="25" s="1"/>
  <c r="EE21" i="25"/>
  <c r="EE70" i="25" s="1"/>
  <c r="GQ21" i="25"/>
  <c r="GQ70" i="25" s="1"/>
  <c r="EX21" i="25"/>
  <c r="EX70" i="25" s="1"/>
  <c r="EL21" i="25"/>
  <c r="EL70" i="25" s="1"/>
  <c r="DZ21" i="25"/>
  <c r="DZ70" i="25" s="1"/>
  <c r="DN21" i="25"/>
  <c r="DN70" i="25" s="1"/>
  <c r="FY21" i="25"/>
  <c r="FY70" i="25" s="1"/>
  <c r="BP21" i="25"/>
  <c r="BP70" i="25" s="1"/>
  <c r="EB21" i="25"/>
  <c r="EB70" i="25" s="1"/>
  <c r="GN21" i="25"/>
  <c r="GN70" i="25" s="1"/>
  <c r="BA21" i="25"/>
  <c r="BA70" i="25" s="1"/>
  <c r="DM21" i="25"/>
  <c r="DM70" i="25" s="1"/>
  <c r="AQ21" i="25"/>
  <c r="AQ70" i="25" s="1"/>
  <c r="DC21" i="25"/>
  <c r="DC70" i="25" s="1"/>
  <c r="FO21" i="25"/>
  <c r="FO70" i="25" s="1"/>
  <c r="AP21" i="25"/>
  <c r="AP70" i="25" s="1"/>
  <c r="AD21" i="25"/>
  <c r="AD70" i="25" s="1"/>
  <c r="HQ21" i="25"/>
  <c r="HQ70" i="25" s="1"/>
  <c r="HJ21" i="25"/>
  <c r="HJ70" i="25" s="1"/>
  <c r="BD21" i="25"/>
  <c r="BD70" i="25" s="1"/>
  <c r="DP21" i="25"/>
  <c r="DP70" i="25" s="1"/>
  <c r="GB21" i="25"/>
  <c r="GB70" i="25" s="1"/>
  <c r="AO21" i="25"/>
  <c r="AO70" i="25" s="1"/>
  <c r="DA21" i="25"/>
  <c r="DA70" i="25" s="1"/>
  <c r="AE21" i="25"/>
  <c r="AE70" i="25" s="1"/>
  <c r="CQ21" i="25"/>
  <c r="CQ70" i="25" s="1"/>
  <c r="FC21" i="25"/>
  <c r="FC70" i="25" s="1"/>
  <c r="HO21" i="25"/>
  <c r="HO70" i="25" s="1"/>
  <c r="GX21" i="25"/>
  <c r="GX70" i="25" s="1"/>
  <c r="GS21" i="25"/>
  <c r="GS70" i="25" s="1"/>
  <c r="GL21" i="25"/>
  <c r="GL70" i="25" s="1"/>
  <c r="GG21" i="25"/>
  <c r="GG70" i="25" s="1"/>
  <c r="CZ21" i="25"/>
  <c r="CZ70" i="25" s="1"/>
  <c r="EW21" i="25"/>
  <c r="EW70" i="25" s="1"/>
  <c r="FR21" i="25"/>
  <c r="FR70" i="25" s="1"/>
  <c r="ET21" i="25"/>
  <c r="ET70" i="25" s="1"/>
  <c r="AB21" i="25"/>
  <c r="AB70" i="25" s="1"/>
  <c r="CN21" i="25"/>
  <c r="CN70" i="25" s="1"/>
  <c r="EZ21" i="25"/>
  <c r="EZ70" i="25" s="1"/>
  <c r="HL21" i="25"/>
  <c r="HL70" i="25" s="1"/>
  <c r="BY21" i="25"/>
  <c r="BY70" i="25" s="1"/>
  <c r="EK21" i="25"/>
  <c r="EK70" i="25" s="1"/>
  <c r="BO21" i="25"/>
  <c r="BO70" i="25" s="1"/>
  <c r="EA21" i="25"/>
  <c r="EA70" i="25" s="1"/>
  <c r="GM21" i="25"/>
  <c r="GM70" i="25" s="1"/>
  <c r="EH21" i="25"/>
  <c r="EH70" i="25" s="1"/>
  <c r="DV21" i="25"/>
  <c r="DV70" i="25" s="1"/>
  <c r="DJ21" i="25"/>
  <c r="DJ70" i="25" s="1"/>
  <c r="CX21" i="25"/>
  <c r="CX70" i="25" s="1"/>
  <c r="AV21" i="25"/>
  <c r="AV70" i="25" s="1"/>
  <c r="DH21" i="25"/>
  <c r="DH70" i="25" s="1"/>
  <c r="FT21" i="25"/>
  <c r="FT70" i="25" s="1"/>
  <c r="AG21" i="25"/>
  <c r="AG70" i="25" s="1"/>
  <c r="CS21" i="25"/>
  <c r="CS70" i="25" s="1"/>
  <c r="FE21" i="25"/>
  <c r="FE70" i="25" s="1"/>
  <c r="CI21" i="25"/>
  <c r="CI70" i="25" s="1"/>
  <c r="EU21" i="25"/>
  <c r="EU70" i="25" s="1"/>
  <c r="HG21" i="25"/>
  <c r="HG70" i="25" s="1"/>
  <c r="GH21" i="25"/>
  <c r="GH70" i="25" s="1"/>
  <c r="GC21" i="25"/>
  <c r="GC70" i="25" s="1"/>
  <c r="FV21" i="25"/>
  <c r="FV70" i="25" s="1"/>
  <c r="FQ21" i="25"/>
  <c r="FQ70" i="25" s="1"/>
  <c r="X21" i="25"/>
  <c r="CF21" i="25"/>
  <c r="CF70" i="25" s="1"/>
  <c r="ER21" i="25"/>
  <c r="ER70" i="25" s="1"/>
  <c r="HD21" i="25"/>
  <c r="HD70" i="25" s="1"/>
  <c r="BQ21" i="25"/>
  <c r="BQ70" i="25" s="1"/>
  <c r="EC21" i="25"/>
  <c r="EC70" i="25" s="1"/>
  <c r="BG21" i="25"/>
  <c r="BG70" i="25" s="1"/>
  <c r="DS21" i="25"/>
  <c r="DS70" i="25" s="1"/>
  <c r="GE21" i="25"/>
  <c r="GE70" i="25" s="1"/>
  <c r="DB21" i="25"/>
  <c r="DB70" i="25" s="1"/>
  <c r="CP21" i="25"/>
  <c r="CP70" i="25" s="1"/>
  <c r="CD21" i="25"/>
  <c r="CD70" i="25" s="1"/>
  <c r="ED21" i="25"/>
  <c r="ED70" i="25" s="1"/>
  <c r="BT21" i="25"/>
  <c r="BT70" i="25" s="1"/>
  <c r="EF21" i="25"/>
  <c r="EF70" i="25" s="1"/>
  <c r="GR21" i="25"/>
  <c r="GR70" i="25" s="1"/>
  <c r="BE21" i="25"/>
  <c r="BE70" i="25" s="1"/>
  <c r="DQ21" i="25"/>
  <c r="DQ70" i="25" s="1"/>
  <c r="AU21" i="25"/>
  <c r="AU70" i="25" s="1"/>
  <c r="DG21" i="25"/>
  <c r="DG70" i="25" s="1"/>
  <c r="FS21" i="25"/>
  <c r="FS70" i="25" s="1"/>
  <c r="BF21" i="25"/>
  <c r="BF70" i="25" s="1"/>
  <c r="AT21" i="25"/>
  <c r="AT70" i="25" s="1"/>
  <c r="AH21" i="25"/>
  <c r="AH70" i="25" s="1"/>
  <c r="HR21" i="25"/>
  <c r="HR70" i="25" s="1"/>
  <c r="HM21" i="25"/>
  <c r="HM70" i="25" s="1"/>
  <c r="HK21" i="25"/>
  <c r="HK70" i="25" s="1"/>
  <c r="AN21" i="25"/>
  <c r="AN70" i="25" s="1"/>
  <c r="Y21" i="25"/>
  <c r="CA21" i="25"/>
  <c r="CA70" i="25" s="1"/>
  <c r="FM21" i="25"/>
  <c r="FM70" i="25" s="1"/>
  <c r="X69" i="25"/>
  <c r="X118" i="25"/>
  <c r="X167" i="25" s="1"/>
  <c r="Y69" i="25"/>
  <c r="W22" i="25"/>
  <c r="U22" i="25" s="1"/>
  <c r="V23" i="25"/>
  <c r="FN471" i="5"/>
  <c r="N711" i="5"/>
  <c r="V24" i="25" l="1"/>
  <c r="W23" i="25"/>
  <c r="U23" i="25" s="1"/>
  <c r="Y70" i="25"/>
  <c r="X119" i="25"/>
  <c r="X168" i="25" s="1"/>
  <c r="X70" i="25"/>
  <c r="AR22" i="25"/>
  <c r="AR71" i="25" s="1"/>
  <c r="AU22" i="25"/>
  <c r="AU71" i="25" s="1"/>
  <c r="DG22" i="25"/>
  <c r="DG71" i="25" s="1"/>
  <c r="FS22" i="25"/>
  <c r="FS71" i="25" s="1"/>
  <c r="AP22" i="25"/>
  <c r="AP71" i="25" s="1"/>
  <c r="EL22" i="25"/>
  <c r="EL71" i="25" s="1"/>
  <c r="HT22" i="25"/>
  <c r="HT71" i="25" s="1"/>
  <c r="DX22" i="25"/>
  <c r="DX71" i="25" s="1"/>
  <c r="HE22" i="25"/>
  <c r="HE71" i="25" s="1"/>
  <c r="DN22" i="25"/>
  <c r="DN71" i="25" s="1"/>
  <c r="GV22" i="25"/>
  <c r="GV71" i="25" s="1"/>
  <c r="CZ22" i="25"/>
  <c r="CZ71" i="25" s="1"/>
  <c r="GG22" i="25"/>
  <c r="GG71" i="25" s="1"/>
  <c r="GR22" i="25"/>
  <c r="GR71" i="25" s="1"/>
  <c r="CB22" i="25"/>
  <c r="CB71" i="25" s="1"/>
  <c r="CE22" i="25"/>
  <c r="CE71" i="25" s="1"/>
  <c r="EQ22" i="25"/>
  <c r="EQ71" i="25" s="1"/>
  <c r="HC22" i="25"/>
  <c r="HC71" i="25" s="1"/>
  <c r="DA22" i="25"/>
  <c r="DA71" i="25" s="1"/>
  <c r="GH22" i="25"/>
  <c r="GH71" i="25" s="1"/>
  <c r="CL22" i="25"/>
  <c r="CL71" i="25" s="1"/>
  <c r="FT22" i="25"/>
  <c r="FT71" i="25" s="1"/>
  <c r="BZ22" i="25"/>
  <c r="BZ71" i="25" s="1"/>
  <c r="FJ22" i="25"/>
  <c r="FJ71" i="25" s="1"/>
  <c r="BE22" i="25"/>
  <c r="BE71" i="25" s="1"/>
  <c r="EV22" i="25"/>
  <c r="EV71" i="25" s="1"/>
  <c r="DJ22" i="25"/>
  <c r="DJ71" i="25" s="1"/>
  <c r="BP22" i="25"/>
  <c r="BP71" i="25" s="1"/>
  <c r="BS22" i="25"/>
  <c r="BS71" i="25" s="1"/>
  <c r="EE22" i="25"/>
  <c r="EE71" i="25" s="1"/>
  <c r="GQ22" i="25"/>
  <c r="GQ71" i="25" s="1"/>
  <c r="CK22" i="25"/>
  <c r="CK71" i="25" s="1"/>
  <c r="FR22" i="25"/>
  <c r="FR71" i="25" s="1"/>
  <c r="BQ22" i="25"/>
  <c r="BQ71" i="25" s="1"/>
  <c r="FD22" i="25"/>
  <c r="FD71" i="25" s="1"/>
  <c r="BB22" i="25"/>
  <c r="BB71" i="25" s="1"/>
  <c r="ET22" i="25"/>
  <c r="ET71" i="25" s="1"/>
  <c r="AG22" i="25"/>
  <c r="AG71" i="25" s="1"/>
  <c r="HM22" i="25"/>
  <c r="HM71" i="25" s="1"/>
  <c r="AA22" i="25"/>
  <c r="AA71" i="25" s="1"/>
  <c r="CM22" i="25"/>
  <c r="CM71" i="25" s="1"/>
  <c r="EY22" i="25"/>
  <c r="EY71" i="25" s="1"/>
  <c r="HK22" i="25"/>
  <c r="HK71" i="25" s="1"/>
  <c r="DL22" i="25"/>
  <c r="DL71" i="25" s="1"/>
  <c r="GS22" i="25"/>
  <c r="GS71" i="25" s="1"/>
  <c r="CW22" i="25"/>
  <c r="CW71" i="25" s="1"/>
  <c r="GD22" i="25"/>
  <c r="GD71" i="25" s="1"/>
  <c r="CN22" i="25"/>
  <c r="CN71" i="25" s="1"/>
  <c r="FU22" i="25"/>
  <c r="FU71" i="25" s="1"/>
  <c r="BU22" i="25"/>
  <c r="BU71" i="25" s="1"/>
  <c r="FF22" i="25"/>
  <c r="FF71" i="25" s="1"/>
  <c r="EW22" i="25"/>
  <c r="EW71" i="25" s="1"/>
  <c r="HP22" i="25"/>
  <c r="HP71" i="25" s="1"/>
  <c r="HF22" i="25"/>
  <c r="HF71" i="25" s="1"/>
  <c r="BT22" i="25"/>
  <c r="BT71" i="25" s="1"/>
  <c r="CP22" i="25"/>
  <c r="CP71" i="25" s="1"/>
  <c r="BY22" i="25"/>
  <c r="BY71" i="25" s="1"/>
  <c r="AO22" i="25"/>
  <c r="AO71" i="25" s="1"/>
  <c r="BH22" i="25"/>
  <c r="BH71" i="25" s="1"/>
  <c r="BK22" i="25"/>
  <c r="BK71" i="25" s="1"/>
  <c r="DW22" i="25"/>
  <c r="DW71" i="25" s="1"/>
  <c r="GI22" i="25"/>
  <c r="GI71" i="25" s="1"/>
  <c r="BV22" i="25"/>
  <c r="BV71" i="25" s="1"/>
  <c r="FH22" i="25"/>
  <c r="FH71" i="25" s="1"/>
  <c r="BA22" i="25"/>
  <c r="BA71" i="25" s="1"/>
  <c r="ES22" i="25"/>
  <c r="ES71" i="25" s="1"/>
  <c r="AL22" i="25"/>
  <c r="AL71" i="25" s="1"/>
  <c r="EJ22" i="25"/>
  <c r="EJ71" i="25" s="1"/>
  <c r="HQ22" i="25"/>
  <c r="HQ71" i="25" s="1"/>
  <c r="DU22" i="25"/>
  <c r="DU71" i="25" s="1"/>
  <c r="HB22" i="25"/>
  <c r="HB71" i="25" s="1"/>
  <c r="AF22" i="25"/>
  <c r="AF71" i="25" s="1"/>
  <c r="AI22" i="25"/>
  <c r="AI71" i="25" s="1"/>
  <c r="CU22" i="25"/>
  <c r="CU71" i="25" s="1"/>
  <c r="FG22" i="25"/>
  <c r="FG71" i="25" s="1"/>
  <c r="HS22" i="25"/>
  <c r="HS71" i="25" s="1"/>
  <c r="DV22" i="25"/>
  <c r="DV71" i="25" s="1"/>
  <c r="HD22" i="25"/>
  <c r="HD71" i="25" s="1"/>
  <c r="DH22" i="25"/>
  <c r="DH71" i="25" s="1"/>
  <c r="GO22" i="25"/>
  <c r="GO71" i="25" s="1"/>
  <c r="CX22" i="25"/>
  <c r="CX71" i="25" s="1"/>
  <c r="GF22" i="25"/>
  <c r="GF71" i="25" s="1"/>
  <c r="CJ22" i="25"/>
  <c r="CJ71" i="25" s="1"/>
  <c r="FQ22" i="25"/>
  <c r="FQ71" i="25" s="1"/>
  <c r="FV22" i="25"/>
  <c r="FV71" i="25" s="1"/>
  <c r="CF22" i="25"/>
  <c r="CF71" i="25" s="1"/>
  <c r="CI22" i="25"/>
  <c r="CI71" i="25" s="1"/>
  <c r="EU22" i="25"/>
  <c r="EU71" i="25" s="1"/>
  <c r="HG22" i="25"/>
  <c r="HG71" i="25" s="1"/>
  <c r="DF22" i="25"/>
  <c r="DF71" i="25" s="1"/>
  <c r="GN22" i="25"/>
  <c r="GN71" i="25" s="1"/>
  <c r="CR22" i="25"/>
  <c r="CR71" i="25" s="1"/>
  <c r="FY22" i="25"/>
  <c r="FY71" i="25" s="1"/>
  <c r="CH22" i="25"/>
  <c r="CH71" i="25" s="1"/>
  <c r="FP22" i="25"/>
  <c r="FP71" i="25" s="1"/>
  <c r="BM22" i="25"/>
  <c r="BM71" i="25" s="1"/>
  <c r="AN22" i="25"/>
  <c r="AN71" i="25" s="1"/>
  <c r="AQ22" i="25"/>
  <c r="AQ71" i="25" s="1"/>
  <c r="DC22" i="25"/>
  <c r="DC71" i="25" s="1"/>
  <c r="FO22" i="25"/>
  <c r="FO71" i="25" s="1"/>
  <c r="AH22" i="25"/>
  <c r="AH71" i="25" s="1"/>
  <c r="EG22" i="25"/>
  <c r="EG71" i="25" s="1"/>
  <c r="HN22" i="25"/>
  <c r="HN71" i="25" s="1"/>
  <c r="DR22" i="25"/>
  <c r="DR71" i="25" s="1"/>
  <c r="GZ22" i="25"/>
  <c r="GZ71" i="25" s="1"/>
  <c r="DI22" i="25"/>
  <c r="DI71" i="25" s="1"/>
  <c r="GP22" i="25"/>
  <c r="GP71" i="25" s="1"/>
  <c r="CT22" i="25"/>
  <c r="CT71" i="25" s="1"/>
  <c r="GB22" i="25"/>
  <c r="GB71" i="25" s="1"/>
  <c r="BW22" i="25"/>
  <c r="BW71" i="25" s="1"/>
  <c r="FI22" i="25"/>
  <c r="FI71" i="25" s="1"/>
  <c r="EK22" i="25"/>
  <c r="EK71" i="25" s="1"/>
  <c r="BX22" i="25"/>
  <c r="BX71" i="25" s="1"/>
  <c r="CA22" i="25"/>
  <c r="CA71" i="25" s="1"/>
  <c r="EM22" i="25"/>
  <c r="EM71" i="25" s="1"/>
  <c r="GY22" i="25"/>
  <c r="GY71" i="25" s="1"/>
  <c r="CV22" i="25"/>
  <c r="CV71" i="25" s="1"/>
  <c r="GC22" i="25"/>
  <c r="GC71" i="25" s="1"/>
  <c r="CG22" i="25"/>
  <c r="CG71" i="25" s="1"/>
  <c r="FN22" i="25"/>
  <c r="FN71" i="25" s="1"/>
  <c r="BR22" i="25"/>
  <c r="BR71" i="25" s="1"/>
  <c r="FE22" i="25"/>
  <c r="FE71" i="25" s="1"/>
  <c r="AW22" i="25"/>
  <c r="AW71" i="25" s="1"/>
  <c r="EP22" i="25"/>
  <c r="EP71" i="25" s="1"/>
  <c r="X22" i="25"/>
  <c r="AV22" i="25"/>
  <c r="AV71" i="25" s="1"/>
  <c r="AY22" i="25"/>
  <c r="AY71" i="25" s="1"/>
  <c r="DK22" i="25"/>
  <c r="DK71" i="25" s="1"/>
  <c r="FW22" i="25"/>
  <c r="FW71" i="25" s="1"/>
  <c r="AX22" i="25"/>
  <c r="AX71" i="25" s="1"/>
  <c r="ER22" i="25"/>
  <c r="ER71" i="25" s="1"/>
  <c r="AC22" i="25"/>
  <c r="AC71" i="25" s="1"/>
  <c r="EC22" i="25"/>
  <c r="EC71" i="25" s="1"/>
  <c r="HJ22" i="25"/>
  <c r="HJ71" i="25" s="1"/>
  <c r="DT22" i="25"/>
  <c r="DT71" i="25" s="1"/>
  <c r="HA22" i="25"/>
  <c r="HA71" i="25" s="1"/>
  <c r="DE22" i="25"/>
  <c r="DE71" i="25" s="1"/>
  <c r="GL22" i="25"/>
  <c r="GL71" i="25" s="1"/>
  <c r="AJ22" i="25"/>
  <c r="AJ71" i="25" s="1"/>
  <c r="AM22" i="25"/>
  <c r="AM71" i="25" s="1"/>
  <c r="CY22" i="25"/>
  <c r="CY71" i="25" s="1"/>
  <c r="FK22" i="25"/>
  <c r="FK71" i="25" s="1"/>
  <c r="Z22" i="25"/>
  <c r="Z71" i="25" s="1"/>
  <c r="EB22" i="25"/>
  <c r="EB71" i="25" s="1"/>
  <c r="HI22" i="25"/>
  <c r="HI71" i="25" s="1"/>
  <c r="DM22" i="25"/>
  <c r="DM71" i="25" s="1"/>
  <c r="GT22" i="25"/>
  <c r="GT71" i="25" s="1"/>
  <c r="DD22" i="25"/>
  <c r="DD71" i="25" s="1"/>
  <c r="GK22" i="25"/>
  <c r="GK71" i="25" s="1"/>
  <c r="CO22" i="25"/>
  <c r="CO71" i="25" s="1"/>
  <c r="BD22" i="25"/>
  <c r="BD71" i="25" s="1"/>
  <c r="BG22" i="25"/>
  <c r="BG71" i="25" s="1"/>
  <c r="DS22" i="25"/>
  <c r="DS71" i="25" s="1"/>
  <c r="GE22" i="25"/>
  <c r="GE71" i="25" s="1"/>
  <c r="BN22" i="25"/>
  <c r="BN71" i="25" s="1"/>
  <c r="FB22" i="25"/>
  <c r="FB71" i="25" s="1"/>
  <c r="AS22" i="25"/>
  <c r="AS71" i="25" s="1"/>
  <c r="EN22" i="25"/>
  <c r="EN71" i="25" s="1"/>
  <c r="AD22" i="25"/>
  <c r="AD71" i="25" s="1"/>
  <c r="ED22" i="25"/>
  <c r="ED71" i="25" s="1"/>
  <c r="HL22" i="25"/>
  <c r="HL71" i="25" s="1"/>
  <c r="DP22" i="25"/>
  <c r="DP71" i="25" s="1"/>
  <c r="GW22" i="25"/>
  <c r="GW71" i="25" s="1"/>
  <c r="GU22" i="25"/>
  <c r="GU71" i="25" s="1"/>
  <c r="BJ22" i="25"/>
  <c r="BJ71" i="25" s="1"/>
  <c r="HR22" i="25"/>
  <c r="HR71" i="25" s="1"/>
  <c r="AB22" i="25"/>
  <c r="AB71" i="25" s="1"/>
  <c r="AE22" i="25"/>
  <c r="AE71" i="25" s="1"/>
  <c r="CQ22" i="25"/>
  <c r="CQ71" i="25" s="1"/>
  <c r="FC22" i="25"/>
  <c r="FC71" i="25" s="1"/>
  <c r="HO22" i="25"/>
  <c r="HO71" i="25" s="1"/>
  <c r="DQ22" i="25"/>
  <c r="DQ71" i="25" s="1"/>
  <c r="GX22" i="25"/>
  <c r="GX71" i="25" s="1"/>
  <c r="DB22" i="25"/>
  <c r="DB71" i="25" s="1"/>
  <c r="GJ22" i="25"/>
  <c r="GJ71" i="25" s="1"/>
  <c r="CS22" i="25"/>
  <c r="CS71" i="25" s="1"/>
  <c r="FZ22" i="25"/>
  <c r="FZ71" i="25" s="1"/>
  <c r="CC22" i="25"/>
  <c r="CC71" i="25" s="1"/>
  <c r="FL22" i="25"/>
  <c r="FL71" i="25" s="1"/>
  <c r="EF22" i="25"/>
  <c r="EF71" i="25" s="1"/>
  <c r="BL22" i="25"/>
  <c r="BL71" i="25" s="1"/>
  <c r="BO22" i="25"/>
  <c r="BO71" i="25" s="1"/>
  <c r="EA22" i="25"/>
  <c r="EA71" i="25" s="1"/>
  <c r="GM22" i="25"/>
  <c r="GM71" i="25" s="1"/>
  <c r="CD22" i="25"/>
  <c r="CD71" i="25" s="1"/>
  <c r="FM22" i="25"/>
  <c r="FM71" i="25" s="1"/>
  <c r="BI22" i="25"/>
  <c r="BI71" i="25" s="1"/>
  <c r="EX22" i="25"/>
  <c r="EX71" i="25" s="1"/>
  <c r="AT22" i="25"/>
  <c r="AT71" i="25" s="1"/>
  <c r="EO22" i="25"/>
  <c r="EO71" i="25" s="1"/>
  <c r="Y22" i="25"/>
  <c r="DZ22" i="25"/>
  <c r="DZ71" i="25" s="1"/>
  <c r="HH22" i="25"/>
  <c r="HH71" i="25" s="1"/>
  <c r="AZ22" i="25"/>
  <c r="AZ71" i="25" s="1"/>
  <c r="BC22" i="25"/>
  <c r="BC71" i="25" s="1"/>
  <c r="DO22" i="25"/>
  <c r="DO71" i="25" s="1"/>
  <c r="GA22" i="25"/>
  <c r="GA71" i="25" s="1"/>
  <c r="BF22" i="25"/>
  <c r="BF71" i="25" s="1"/>
  <c r="AK22" i="25"/>
  <c r="AK71" i="25" s="1"/>
  <c r="EH22" i="25"/>
  <c r="EH71" i="25" s="1"/>
  <c r="DY22" i="25"/>
  <c r="DY71" i="25" s="1"/>
  <c r="FA22" i="25"/>
  <c r="FA71" i="25" s="1"/>
  <c r="EI22" i="25"/>
  <c r="EI71" i="25" s="1"/>
  <c r="FX22" i="25"/>
  <c r="FX71" i="25" s="1"/>
  <c r="EZ22" i="25"/>
  <c r="EZ71" i="25" s="1"/>
  <c r="O480" i="5"/>
  <c r="Y71" i="25" l="1"/>
  <c r="X120" i="25"/>
  <c r="X169" i="25" s="1"/>
  <c r="X71" i="25"/>
  <c r="AQ23" i="25"/>
  <c r="AQ72" i="25" s="1"/>
  <c r="BN23" i="25"/>
  <c r="BN72" i="25" s="1"/>
  <c r="EC23" i="25"/>
  <c r="EC72" i="25" s="1"/>
  <c r="GO23" i="25"/>
  <c r="GO72" i="25" s="1"/>
  <c r="BP23" i="25"/>
  <c r="BP72" i="25" s="1"/>
  <c r="ED23" i="25"/>
  <c r="ED72" i="25" s="1"/>
  <c r="GP23" i="25"/>
  <c r="GP72" i="25" s="1"/>
  <c r="BQ23" i="25"/>
  <c r="BQ72" i="25" s="1"/>
  <c r="EE23" i="25"/>
  <c r="EE72" i="25" s="1"/>
  <c r="GQ23" i="25"/>
  <c r="GQ72" i="25" s="1"/>
  <c r="BR23" i="25"/>
  <c r="BR72" i="25" s="1"/>
  <c r="EF23" i="25"/>
  <c r="EF72" i="25" s="1"/>
  <c r="GR23" i="25"/>
  <c r="GR72" i="25" s="1"/>
  <c r="BK23" i="25"/>
  <c r="BK72" i="25" s="1"/>
  <c r="CK23" i="25"/>
  <c r="CK72" i="25" s="1"/>
  <c r="EW23" i="25"/>
  <c r="EW72" i="25" s="1"/>
  <c r="HI23" i="25"/>
  <c r="HI72" i="25" s="1"/>
  <c r="CL23" i="25"/>
  <c r="CL72" i="25" s="1"/>
  <c r="EX23" i="25"/>
  <c r="EX72" i="25" s="1"/>
  <c r="HJ23" i="25"/>
  <c r="HJ72" i="25" s="1"/>
  <c r="CM23" i="25"/>
  <c r="CM72" i="25" s="1"/>
  <c r="EY23" i="25"/>
  <c r="EY72" i="25" s="1"/>
  <c r="HK23" i="25"/>
  <c r="HK72" i="25" s="1"/>
  <c r="CN23" i="25"/>
  <c r="CN72" i="25" s="1"/>
  <c r="EZ23" i="25"/>
  <c r="EZ72" i="25" s="1"/>
  <c r="HL23" i="25"/>
  <c r="HL72" i="25" s="1"/>
  <c r="AI23" i="25"/>
  <c r="AI72" i="25" s="1"/>
  <c r="BD23" i="25"/>
  <c r="BD72" i="25" s="1"/>
  <c r="DU23" i="25"/>
  <c r="DU72" i="25" s="1"/>
  <c r="GG23" i="25"/>
  <c r="GG72" i="25" s="1"/>
  <c r="BE23" i="25"/>
  <c r="BE72" i="25" s="1"/>
  <c r="DV23" i="25"/>
  <c r="DV72" i="25" s="1"/>
  <c r="GH23" i="25"/>
  <c r="GH72" i="25" s="1"/>
  <c r="BF23" i="25"/>
  <c r="BF72" i="25" s="1"/>
  <c r="DW23" i="25"/>
  <c r="DW72" i="25" s="1"/>
  <c r="GI23" i="25"/>
  <c r="GI72" i="25" s="1"/>
  <c r="BH23" i="25"/>
  <c r="BH72" i="25" s="1"/>
  <c r="DX23" i="25"/>
  <c r="DX72" i="25" s="1"/>
  <c r="X23" i="25"/>
  <c r="AN23" i="25"/>
  <c r="AN72" i="25" s="1"/>
  <c r="DI23" i="25"/>
  <c r="DI72" i="25" s="1"/>
  <c r="FU23" i="25"/>
  <c r="FU72" i="25" s="1"/>
  <c r="AO23" i="25"/>
  <c r="AO72" i="25" s="1"/>
  <c r="DJ23" i="25"/>
  <c r="DJ72" i="25" s="1"/>
  <c r="FV23" i="25"/>
  <c r="FV72" i="25" s="1"/>
  <c r="AP23" i="25"/>
  <c r="AP72" i="25" s="1"/>
  <c r="DK23" i="25"/>
  <c r="DK72" i="25" s="1"/>
  <c r="FW23" i="25"/>
  <c r="FW72" i="25" s="1"/>
  <c r="AR23" i="25"/>
  <c r="AR72" i="25" s="1"/>
  <c r="DL23" i="25"/>
  <c r="DL72" i="25" s="1"/>
  <c r="FX23" i="25"/>
  <c r="FX72" i="25" s="1"/>
  <c r="EK23" i="25"/>
  <c r="EK72" i="25" s="1"/>
  <c r="EL23" i="25"/>
  <c r="EL72" i="25" s="1"/>
  <c r="EM23" i="25"/>
  <c r="EM72" i="25" s="1"/>
  <c r="CB23" i="25"/>
  <c r="CB72" i="25" s="1"/>
  <c r="BI23" i="25"/>
  <c r="BI72" i="25" s="1"/>
  <c r="DZ23" i="25"/>
  <c r="DZ72" i="25" s="1"/>
  <c r="GL23" i="25"/>
  <c r="GL72" i="25" s="1"/>
  <c r="BM23" i="25"/>
  <c r="BM72" i="25" s="1"/>
  <c r="BG23" i="25"/>
  <c r="BG72" i="25" s="1"/>
  <c r="CG23" i="25"/>
  <c r="CG72" i="25" s="1"/>
  <c r="ES23" i="25"/>
  <c r="ES72" i="25" s="1"/>
  <c r="HE23" i="25"/>
  <c r="HE72" i="25" s="1"/>
  <c r="CH23" i="25"/>
  <c r="CH72" i="25" s="1"/>
  <c r="ET23" i="25"/>
  <c r="ET72" i="25" s="1"/>
  <c r="HF23" i="25"/>
  <c r="HF72" i="25" s="1"/>
  <c r="CI23" i="25"/>
  <c r="CI72" i="25" s="1"/>
  <c r="EU23" i="25"/>
  <c r="EU72" i="25" s="1"/>
  <c r="HG23" i="25"/>
  <c r="HG72" i="25" s="1"/>
  <c r="CJ23" i="25"/>
  <c r="CJ72" i="25" s="1"/>
  <c r="EV23" i="25"/>
  <c r="EV72" i="25" s="1"/>
  <c r="HH23" i="25"/>
  <c r="HH72" i="25" s="1"/>
  <c r="AC23" i="25"/>
  <c r="AC72" i="25" s="1"/>
  <c r="DA23" i="25"/>
  <c r="DA72" i="25" s="1"/>
  <c r="FM23" i="25"/>
  <c r="FM72" i="25" s="1"/>
  <c r="AD23" i="25"/>
  <c r="AD72" i="25" s="1"/>
  <c r="DB23" i="25"/>
  <c r="DB72" i="25" s="1"/>
  <c r="FN23" i="25"/>
  <c r="FN72" i="25" s="1"/>
  <c r="AF23" i="25"/>
  <c r="AF72" i="25" s="1"/>
  <c r="DC23" i="25"/>
  <c r="DC72" i="25" s="1"/>
  <c r="FO23" i="25"/>
  <c r="FO72" i="25" s="1"/>
  <c r="AG23" i="25"/>
  <c r="AG72" i="25" s="1"/>
  <c r="DD23" i="25"/>
  <c r="DD72" i="25" s="1"/>
  <c r="FP23" i="25"/>
  <c r="FP72" i="25" s="1"/>
  <c r="FD23" i="25"/>
  <c r="FD72" i="25" s="1"/>
  <c r="AY23" i="25"/>
  <c r="AY72" i="25" s="1"/>
  <c r="BY23" i="25"/>
  <c r="BY72" i="25" s="1"/>
  <c r="GW23" i="25"/>
  <c r="GW72" i="25" s="1"/>
  <c r="BZ23" i="25"/>
  <c r="BZ72" i="25" s="1"/>
  <c r="GX23" i="25"/>
  <c r="GX72" i="25" s="1"/>
  <c r="GY23" i="25"/>
  <c r="GY72" i="25" s="1"/>
  <c r="EN23" i="25"/>
  <c r="EN72" i="25" s="1"/>
  <c r="GK23" i="25"/>
  <c r="GK72" i="25" s="1"/>
  <c r="EA23" i="25"/>
  <c r="EA72" i="25" s="1"/>
  <c r="GN23" i="25"/>
  <c r="GN72" i="25" s="1"/>
  <c r="BW23" i="25"/>
  <c r="BW72" i="25" s="1"/>
  <c r="CW23" i="25"/>
  <c r="CW72" i="25" s="1"/>
  <c r="FI23" i="25"/>
  <c r="FI72" i="25" s="1"/>
  <c r="Y23" i="25"/>
  <c r="CX23" i="25"/>
  <c r="CX72" i="25" s="1"/>
  <c r="FJ23" i="25"/>
  <c r="FJ72" i="25" s="1"/>
  <c r="Z23" i="25"/>
  <c r="Z72" i="25" s="1"/>
  <c r="CY23" i="25"/>
  <c r="CY72" i="25" s="1"/>
  <c r="FK23" i="25"/>
  <c r="FK72" i="25" s="1"/>
  <c r="AB23" i="25"/>
  <c r="AB72" i="25" s="1"/>
  <c r="CZ23" i="25"/>
  <c r="CZ72" i="25" s="1"/>
  <c r="FL23" i="25"/>
  <c r="FL72" i="25" s="1"/>
  <c r="AE23" i="25"/>
  <c r="AE72" i="25" s="1"/>
  <c r="AX23" i="25"/>
  <c r="AX72" i="25" s="1"/>
  <c r="DQ23" i="25"/>
  <c r="DQ72" i="25" s="1"/>
  <c r="GC23" i="25"/>
  <c r="GC72" i="25" s="1"/>
  <c r="AZ23" i="25"/>
  <c r="AZ72" i="25" s="1"/>
  <c r="DR23" i="25"/>
  <c r="DR72" i="25" s="1"/>
  <c r="GD23" i="25"/>
  <c r="GD72" i="25" s="1"/>
  <c r="BA23" i="25"/>
  <c r="BA72" i="25" s="1"/>
  <c r="DS23" i="25"/>
  <c r="DS72" i="25" s="1"/>
  <c r="GE23" i="25"/>
  <c r="GE72" i="25" s="1"/>
  <c r="BB23" i="25"/>
  <c r="BB72" i="25" s="1"/>
  <c r="DT23" i="25"/>
  <c r="DT72" i="25" s="1"/>
  <c r="GF23" i="25"/>
  <c r="GF72" i="25" s="1"/>
  <c r="GJ23" i="25"/>
  <c r="GJ72" i="25" s="1"/>
  <c r="BO23" i="25"/>
  <c r="BO72" i="25" s="1"/>
  <c r="CO23" i="25"/>
  <c r="CO72" i="25" s="1"/>
  <c r="FA23" i="25"/>
  <c r="FA72" i="25" s="1"/>
  <c r="HM23" i="25"/>
  <c r="HM72" i="25" s="1"/>
  <c r="CP23" i="25"/>
  <c r="CP72" i="25" s="1"/>
  <c r="FB23" i="25"/>
  <c r="FB72" i="25" s="1"/>
  <c r="HN23" i="25"/>
  <c r="HN72" i="25" s="1"/>
  <c r="CQ23" i="25"/>
  <c r="CQ72" i="25" s="1"/>
  <c r="FC23" i="25"/>
  <c r="FC72" i="25" s="1"/>
  <c r="HO23" i="25"/>
  <c r="HO72" i="25" s="1"/>
  <c r="CR23" i="25"/>
  <c r="CR72" i="25" s="1"/>
  <c r="FT23" i="25"/>
  <c r="FT72" i="25" s="1"/>
  <c r="BC23" i="25"/>
  <c r="BC72" i="25" s="1"/>
  <c r="CC23" i="25"/>
  <c r="CC72" i="25" s="1"/>
  <c r="EO23" i="25"/>
  <c r="EO72" i="25" s="1"/>
  <c r="HA23" i="25"/>
  <c r="HA72" i="25" s="1"/>
  <c r="CD23" i="25"/>
  <c r="CD72" i="25" s="1"/>
  <c r="EP23" i="25"/>
  <c r="EP72" i="25" s="1"/>
  <c r="HB23" i="25"/>
  <c r="HB72" i="25" s="1"/>
  <c r="CE23" i="25"/>
  <c r="CE72" i="25" s="1"/>
  <c r="EQ23" i="25"/>
  <c r="EQ72" i="25" s="1"/>
  <c r="HC23" i="25"/>
  <c r="HC72" i="25" s="1"/>
  <c r="CF23" i="25"/>
  <c r="CF72" i="25" s="1"/>
  <c r="ER23" i="25"/>
  <c r="ER72" i="25" s="1"/>
  <c r="HD23" i="25"/>
  <c r="HD72" i="25" s="1"/>
  <c r="CA23" i="25"/>
  <c r="CA72" i="25" s="1"/>
  <c r="AM23" i="25"/>
  <c r="AM72" i="25" s="1"/>
  <c r="BJ23" i="25"/>
  <c r="BJ72" i="25" s="1"/>
  <c r="BL23" i="25"/>
  <c r="BL72" i="25" s="1"/>
  <c r="EB23" i="25"/>
  <c r="EB72" i="25" s="1"/>
  <c r="AA23" i="25"/>
  <c r="AA72" i="25" s="1"/>
  <c r="AS23" i="25"/>
  <c r="AS72" i="25" s="1"/>
  <c r="DM23" i="25"/>
  <c r="DM72" i="25" s="1"/>
  <c r="FY23" i="25"/>
  <c r="FY72" i="25" s="1"/>
  <c r="AT23" i="25"/>
  <c r="AT72" i="25" s="1"/>
  <c r="DN23" i="25"/>
  <c r="DN72" i="25" s="1"/>
  <c r="FZ23" i="25"/>
  <c r="FZ72" i="25" s="1"/>
  <c r="AV23" i="25"/>
  <c r="AV72" i="25" s="1"/>
  <c r="DO23" i="25"/>
  <c r="DO72" i="25" s="1"/>
  <c r="GA23" i="25"/>
  <c r="GA72" i="25" s="1"/>
  <c r="AW23" i="25"/>
  <c r="AW72" i="25" s="1"/>
  <c r="DP23" i="25"/>
  <c r="DP72" i="25" s="1"/>
  <c r="GB23" i="25"/>
  <c r="GB72" i="25" s="1"/>
  <c r="AU23" i="25"/>
  <c r="AU72" i="25" s="1"/>
  <c r="BT23" i="25"/>
  <c r="BT72" i="25" s="1"/>
  <c r="EG23" i="25"/>
  <c r="EG72" i="25" s="1"/>
  <c r="GS23" i="25"/>
  <c r="GS72" i="25" s="1"/>
  <c r="BU23" i="25"/>
  <c r="BU72" i="25" s="1"/>
  <c r="EH23" i="25"/>
  <c r="EH72" i="25" s="1"/>
  <c r="GT23" i="25"/>
  <c r="GT72" i="25" s="1"/>
  <c r="BV23" i="25"/>
  <c r="BV72" i="25" s="1"/>
  <c r="EI23" i="25"/>
  <c r="EI72" i="25" s="1"/>
  <c r="GU23" i="25"/>
  <c r="GU72" i="25" s="1"/>
  <c r="BX23" i="25"/>
  <c r="BX72" i="25" s="1"/>
  <c r="EJ23" i="25"/>
  <c r="EJ72" i="25" s="1"/>
  <c r="GV23" i="25"/>
  <c r="GV72" i="25" s="1"/>
  <c r="HP23" i="25"/>
  <c r="HP72" i="25" s="1"/>
  <c r="AH23" i="25"/>
  <c r="AH72" i="25" s="1"/>
  <c r="DE23" i="25"/>
  <c r="DE72" i="25" s="1"/>
  <c r="FQ23" i="25"/>
  <c r="FQ72" i="25" s="1"/>
  <c r="AJ23" i="25"/>
  <c r="AJ72" i="25" s="1"/>
  <c r="DF23" i="25"/>
  <c r="DF72" i="25" s="1"/>
  <c r="FR23" i="25"/>
  <c r="FR72" i="25" s="1"/>
  <c r="AK23" i="25"/>
  <c r="AK72" i="25" s="1"/>
  <c r="DG23" i="25"/>
  <c r="DG72" i="25" s="1"/>
  <c r="FS23" i="25"/>
  <c r="FS72" i="25" s="1"/>
  <c r="AL23" i="25"/>
  <c r="AL72" i="25" s="1"/>
  <c r="DH23" i="25"/>
  <c r="DH72" i="25" s="1"/>
  <c r="GZ23" i="25"/>
  <c r="GZ72" i="25" s="1"/>
  <c r="BS23" i="25"/>
  <c r="BS72" i="25" s="1"/>
  <c r="CS23" i="25"/>
  <c r="CS72" i="25" s="1"/>
  <c r="FE23" i="25"/>
  <c r="FE72" i="25" s="1"/>
  <c r="HQ23" i="25"/>
  <c r="HQ72" i="25" s="1"/>
  <c r="CT23" i="25"/>
  <c r="CT72" i="25" s="1"/>
  <c r="FF23" i="25"/>
  <c r="FF72" i="25" s="1"/>
  <c r="HR23" i="25"/>
  <c r="HR72" i="25" s="1"/>
  <c r="CU23" i="25"/>
  <c r="CU72" i="25" s="1"/>
  <c r="FG23" i="25"/>
  <c r="FG72" i="25" s="1"/>
  <c r="HS23" i="25"/>
  <c r="HS72" i="25" s="1"/>
  <c r="CV23" i="25"/>
  <c r="CV72" i="25" s="1"/>
  <c r="FH23" i="25"/>
  <c r="FH72" i="25" s="1"/>
  <c r="HT23" i="25"/>
  <c r="HT72" i="25" s="1"/>
  <c r="DY23" i="25"/>
  <c r="DY72" i="25" s="1"/>
  <c r="GM23" i="25"/>
  <c r="GM72" i="25" s="1"/>
  <c r="W24" i="25"/>
  <c r="V25" i="25"/>
  <c r="FO241" i="5"/>
  <c r="O490" i="5"/>
  <c r="U24" i="25" l="1"/>
  <c r="W25" i="25"/>
  <c r="U25" i="25" s="1"/>
  <c r="V26" i="25"/>
  <c r="Y72" i="25"/>
  <c r="X121" i="25"/>
  <c r="X170" i="25" s="1"/>
  <c r="X72" i="25"/>
  <c r="AO24" i="25"/>
  <c r="AO73" i="25" s="1"/>
  <c r="DA24" i="25"/>
  <c r="DA73" i="25" s="1"/>
  <c r="FM24" i="25"/>
  <c r="FM73" i="25" s="1"/>
  <c r="AD24" i="25"/>
  <c r="AD73" i="25" s="1"/>
  <c r="CP24" i="25"/>
  <c r="CP73" i="25" s="1"/>
  <c r="FB24" i="25"/>
  <c r="FB73" i="25" s="1"/>
  <c r="HN24" i="25"/>
  <c r="HN73" i="25" s="1"/>
  <c r="CE24" i="25"/>
  <c r="CE73" i="25" s="1"/>
  <c r="EQ24" i="25"/>
  <c r="EQ73" i="25" s="1"/>
  <c r="HC24" i="25"/>
  <c r="HC73" i="25" s="1"/>
  <c r="BT24" i="25"/>
  <c r="BT73" i="25" s="1"/>
  <c r="EF24" i="25"/>
  <c r="EF73" i="25" s="1"/>
  <c r="GR24" i="25"/>
  <c r="GR73" i="25" s="1"/>
  <c r="BI24" i="25"/>
  <c r="BI73" i="25" s="1"/>
  <c r="DU24" i="25"/>
  <c r="DU73" i="25" s="1"/>
  <c r="GG24" i="25"/>
  <c r="GG73" i="25" s="1"/>
  <c r="AX24" i="25"/>
  <c r="AX73" i="25" s="1"/>
  <c r="DJ24" i="25"/>
  <c r="DJ73" i="25" s="1"/>
  <c r="FV24" i="25"/>
  <c r="FV73" i="25" s="1"/>
  <c r="AM24" i="25"/>
  <c r="AM73" i="25" s="1"/>
  <c r="CY24" i="25"/>
  <c r="CY73" i="25" s="1"/>
  <c r="FK24" i="25"/>
  <c r="FK73" i="25" s="1"/>
  <c r="AB24" i="25"/>
  <c r="AB73" i="25" s="1"/>
  <c r="CN24" i="25"/>
  <c r="CN73" i="25" s="1"/>
  <c r="EZ24" i="25"/>
  <c r="EZ73" i="25" s="1"/>
  <c r="HL24" i="25"/>
  <c r="HL73" i="25" s="1"/>
  <c r="ED24" i="25"/>
  <c r="ED73" i="25" s="1"/>
  <c r="BG24" i="25"/>
  <c r="BG73" i="25" s="1"/>
  <c r="GE24" i="25"/>
  <c r="GE73" i="25" s="1"/>
  <c r="DX24" i="25"/>
  <c r="DX73" i="25" s="1"/>
  <c r="AG24" i="25"/>
  <c r="AG73" i="25" s="1"/>
  <c r="CS24" i="25"/>
  <c r="CS73" i="25" s="1"/>
  <c r="FE24" i="25"/>
  <c r="FE73" i="25" s="1"/>
  <c r="AK24" i="25"/>
  <c r="AK73" i="25" s="1"/>
  <c r="CW24" i="25"/>
  <c r="CW73" i="25" s="1"/>
  <c r="FI24" i="25"/>
  <c r="FI73" i="25" s="1"/>
  <c r="Z24" i="25"/>
  <c r="Z73" i="25" s="1"/>
  <c r="CL24" i="25"/>
  <c r="CL73" i="25" s="1"/>
  <c r="EX24" i="25"/>
  <c r="EX73" i="25" s="1"/>
  <c r="HJ24" i="25"/>
  <c r="HJ73" i="25" s="1"/>
  <c r="CA24" i="25"/>
  <c r="CA73" i="25" s="1"/>
  <c r="EM24" i="25"/>
  <c r="EM73" i="25" s="1"/>
  <c r="GY24" i="25"/>
  <c r="GY73" i="25" s="1"/>
  <c r="BP24" i="25"/>
  <c r="BP73" i="25" s="1"/>
  <c r="EB24" i="25"/>
  <c r="EB73" i="25" s="1"/>
  <c r="BB24" i="25"/>
  <c r="BB73" i="25" s="1"/>
  <c r="DC24" i="25"/>
  <c r="DC73" i="25" s="1"/>
  <c r="EN24" i="25"/>
  <c r="EN73" i="25" s="1"/>
  <c r="BE24" i="25"/>
  <c r="BE73" i="25" s="1"/>
  <c r="DQ24" i="25"/>
  <c r="DQ73" i="25" s="1"/>
  <c r="GC24" i="25"/>
  <c r="GC73" i="25" s="1"/>
  <c r="AT24" i="25"/>
  <c r="AT73" i="25" s="1"/>
  <c r="DF24" i="25"/>
  <c r="DF73" i="25" s="1"/>
  <c r="FR24" i="25"/>
  <c r="FR73" i="25" s="1"/>
  <c r="AI24" i="25"/>
  <c r="AI73" i="25" s="1"/>
  <c r="CU24" i="25"/>
  <c r="CU73" i="25" s="1"/>
  <c r="FG24" i="25"/>
  <c r="FG73" i="25" s="1"/>
  <c r="HS24" i="25"/>
  <c r="HS73" i="25" s="1"/>
  <c r="CJ24" i="25"/>
  <c r="CJ73" i="25" s="1"/>
  <c r="EV24" i="25"/>
  <c r="EV73" i="25" s="1"/>
  <c r="HH24" i="25"/>
  <c r="HH73" i="25" s="1"/>
  <c r="BY24" i="25"/>
  <c r="BY73" i="25" s="1"/>
  <c r="EK24" i="25"/>
  <c r="EK73" i="25" s="1"/>
  <c r="GW24" i="25"/>
  <c r="GW73" i="25" s="1"/>
  <c r="BN24" i="25"/>
  <c r="BN73" i="25" s="1"/>
  <c r="DZ24" i="25"/>
  <c r="DZ73" i="25" s="1"/>
  <c r="GL24" i="25"/>
  <c r="GL73" i="25" s="1"/>
  <c r="BC24" i="25"/>
  <c r="BC73" i="25" s="1"/>
  <c r="DO24" i="25"/>
  <c r="DO73" i="25" s="1"/>
  <c r="GA24" i="25"/>
  <c r="GA73" i="25" s="1"/>
  <c r="AR24" i="25"/>
  <c r="AR73" i="25" s="1"/>
  <c r="DD24" i="25"/>
  <c r="DD73" i="25" s="1"/>
  <c r="FP24" i="25"/>
  <c r="FP73" i="25" s="1"/>
  <c r="AL24" i="25"/>
  <c r="AL73" i="25" s="1"/>
  <c r="FJ24" i="25"/>
  <c r="FJ73" i="25" s="1"/>
  <c r="CM24" i="25"/>
  <c r="CM73" i="25" s="1"/>
  <c r="AF24" i="25"/>
  <c r="AF73" i="25" s="1"/>
  <c r="FD24" i="25"/>
  <c r="FD73" i="25" s="1"/>
  <c r="AW24" i="25"/>
  <c r="AW73" i="25" s="1"/>
  <c r="DI24" i="25"/>
  <c r="DI73" i="25" s="1"/>
  <c r="FU24" i="25"/>
  <c r="FU73" i="25" s="1"/>
  <c r="BA24" i="25"/>
  <c r="BA73" i="25" s="1"/>
  <c r="DM24" i="25"/>
  <c r="DM73" i="25" s="1"/>
  <c r="FY24" i="25"/>
  <c r="FY73" i="25" s="1"/>
  <c r="AP24" i="25"/>
  <c r="AP73" i="25" s="1"/>
  <c r="DB24" i="25"/>
  <c r="DB73" i="25" s="1"/>
  <c r="FN24" i="25"/>
  <c r="FN73" i="25" s="1"/>
  <c r="AE24" i="25"/>
  <c r="AE73" i="25" s="1"/>
  <c r="CQ24" i="25"/>
  <c r="CQ73" i="25" s="1"/>
  <c r="FC24" i="25"/>
  <c r="FC73" i="25" s="1"/>
  <c r="HO24" i="25"/>
  <c r="HO73" i="25" s="1"/>
  <c r="CF24" i="25"/>
  <c r="CF73" i="25" s="1"/>
  <c r="ER24" i="25"/>
  <c r="ER73" i="25" s="1"/>
  <c r="HD24" i="25"/>
  <c r="HD73" i="25" s="1"/>
  <c r="BR24" i="25"/>
  <c r="BR73" i="25" s="1"/>
  <c r="HF24" i="25"/>
  <c r="HF73" i="25" s="1"/>
  <c r="EI24" i="25"/>
  <c r="EI73" i="25" s="1"/>
  <c r="AV24" i="25"/>
  <c r="AV73" i="25" s="1"/>
  <c r="FT24" i="25"/>
  <c r="FT73" i="25" s="1"/>
  <c r="GN24" i="25"/>
  <c r="GN73" i="25" s="1"/>
  <c r="FZ24" i="25"/>
  <c r="FZ73" i="25" s="1"/>
  <c r="HK24" i="25"/>
  <c r="HK73" i="25" s="1"/>
  <c r="BU24" i="25"/>
  <c r="BU73" i="25" s="1"/>
  <c r="EG24" i="25"/>
  <c r="EG73" i="25" s="1"/>
  <c r="GS24" i="25"/>
  <c r="GS73" i="25" s="1"/>
  <c r="BJ24" i="25"/>
  <c r="BJ73" i="25" s="1"/>
  <c r="DV24" i="25"/>
  <c r="DV73" i="25" s="1"/>
  <c r="GH24" i="25"/>
  <c r="GH73" i="25" s="1"/>
  <c r="AY24" i="25"/>
  <c r="AY73" i="25" s="1"/>
  <c r="DK24" i="25"/>
  <c r="DK73" i="25" s="1"/>
  <c r="FW24" i="25"/>
  <c r="FW73" i="25" s="1"/>
  <c r="AN24" i="25"/>
  <c r="AN73" i="25" s="1"/>
  <c r="CZ24" i="25"/>
  <c r="CZ73" i="25" s="1"/>
  <c r="FL24" i="25"/>
  <c r="FL73" i="25" s="1"/>
  <c r="AC24" i="25"/>
  <c r="AC73" i="25" s="1"/>
  <c r="CO24" i="25"/>
  <c r="CO73" i="25" s="1"/>
  <c r="FA24" i="25"/>
  <c r="FA73" i="25" s="1"/>
  <c r="HM24" i="25"/>
  <c r="HM73" i="25" s="1"/>
  <c r="CD24" i="25"/>
  <c r="CD73" i="25" s="1"/>
  <c r="EP24" i="25"/>
  <c r="EP73" i="25" s="1"/>
  <c r="HB24" i="25"/>
  <c r="HB73" i="25" s="1"/>
  <c r="BS24" i="25"/>
  <c r="BS73" i="25" s="1"/>
  <c r="EE24" i="25"/>
  <c r="EE73" i="25" s="1"/>
  <c r="GQ24" i="25"/>
  <c r="GQ73" i="25" s="1"/>
  <c r="BH24" i="25"/>
  <c r="BH73" i="25" s="1"/>
  <c r="DT24" i="25"/>
  <c r="DT73" i="25" s="1"/>
  <c r="GF24" i="25"/>
  <c r="GF73" i="25" s="1"/>
  <c r="CH24" i="25"/>
  <c r="CH73" i="25" s="1"/>
  <c r="GP24" i="25"/>
  <c r="GP73" i="25" s="1"/>
  <c r="DS24" i="25"/>
  <c r="DS73" i="25" s="1"/>
  <c r="BL24" i="25"/>
  <c r="BL73" i="25" s="1"/>
  <c r="GJ24" i="25"/>
  <c r="GJ73" i="25" s="1"/>
  <c r="BM24" i="25"/>
  <c r="BM73" i="25" s="1"/>
  <c r="DY24" i="25"/>
  <c r="DY73" i="25" s="1"/>
  <c r="GK24" i="25"/>
  <c r="GK73" i="25" s="1"/>
  <c r="BQ24" i="25"/>
  <c r="BQ73" i="25" s="1"/>
  <c r="EC24" i="25"/>
  <c r="EC73" i="25" s="1"/>
  <c r="GO24" i="25"/>
  <c r="GO73" i="25" s="1"/>
  <c r="BF24" i="25"/>
  <c r="BF73" i="25" s="1"/>
  <c r="DR24" i="25"/>
  <c r="DR73" i="25" s="1"/>
  <c r="GD24" i="25"/>
  <c r="GD73" i="25" s="1"/>
  <c r="AU24" i="25"/>
  <c r="AU73" i="25" s="1"/>
  <c r="DG24" i="25"/>
  <c r="DG73" i="25" s="1"/>
  <c r="FS24" i="25"/>
  <c r="FS73" i="25" s="1"/>
  <c r="AJ24" i="25"/>
  <c r="AJ73" i="25" s="1"/>
  <c r="CV24" i="25"/>
  <c r="CV73" i="25" s="1"/>
  <c r="FH24" i="25"/>
  <c r="FH73" i="25" s="1"/>
  <c r="HT24" i="25"/>
  <c r="HT73" i="25" s="1"/>
  <c r="CX24" i="25"/>
  <c r="CX73" i="25" s="1"/>
  <c r="AQ24" i="25"/>
  <c r="AQ73" i="25" s="1"/>
  <c r="FO24" i="25"/>
  <c r="FO73" i="25" s="1"/>
  <c r="CB24" i="25"/>
  <c r="CB73" i="25" s="1"/>
  <c r="GZ24" i="25"/>
  <c r="GZ73" i="25" s="1"/>
  <c r="Y24" i="25"/>
  <c r="CK24" i="25"/>
  <c r="CK73" i="25" s="1"/>
  <c r="EW24" i="25"/>
  <c r="EW73" i="25" s="1"/>
  <c r="HI24" i="25"/>
  <c r="HI73" i="25" s="1"/>
  <c r="BZ24" i="25"/>
  <c r="BZ73" i="25" s="1"/>
  <c r="EL24" i="25"/>
  <c r="EL73" i="25" s="1"/>
  <c r="GX24" i="25"/>
  <c r="GX73" i="25" s="1"/>
  <c r="BO24" i="25"/>
  <c r="BO73" i="25" s="1"/>
  <c r="EA24" i="25"/>
  <c r="EA73" i="25" s="1"/>
  <c r="GM24" i="25"/>
  <c r="GM73" i="25" s="1"/>
  <c r="BD24" i="25"/>
  <c r="BD73" i="25" s="1"/>
  <c r="DP24" i="25"/>
  <c r="DP73" i="25" s="1"/>
  <c r="GB24" i="25"/>
  <c r="GB73" i="25" s="1"/>
  <c r="AS24" i="25"/>
  <c r="AS73" i="25" s="1"/>
  <c r="DE24" i="25"/>
  <c r="DE73" i="25" s="1"/>
  <c r="FQ24" i="25"/>
  <c r="FQ73" i="25" s="1"/>
  <c r="AH24" i="25"/>
  <c r="AH73" i="25" s="1"/>
  <c r="CT24" i="25"/>
  <c r="CT73" i="25" s="1"/>
  <c r="FF24" i="25"/>
  <c r="FF73" i="25" s="1"/>
  <c r="HR24" i="25"/>
  <c r="HR73" i="25" s="1"/>
  <c r="CI24" i="25"/>
  <c r="CI73" i="25" s="1"/>
  <c r="EU24" i="25"/>
  <c r="EU73" i="25" s="1"/>
  <c r="HG24" i="25"/>
  <c r="HG73" i="25" s="1"/>
  <c r="BX24" i="25"/>
  <c r="BX73" i="25" s="1"/>
  <c r="EJ24" i="25"/>
  <c r="EJ73" i="25" s="1"/>
  <c r="GV24" i="25"/>
  <c r="GV73" i="25" s="1"/>
  <c r="DN24" i="25"/>
  <c r="DN73" i="25" s="1"/>
  <c r="AA24" i="25"/>
  <c r="AA73" i="25" s="1"/>
  <c r="EY24" i="25"/>
  <c r="EY73" i="25" s="1"/>
  <c r="CR24" i="25"/>
  <c r="CR73" i="25" s="1"/>
  <c r="HP24" i="25"/>
  <c r="HP73" i="25" s="1"/>
  <c r="CC24" i="25"/>
  <c r="CC73" i="25" s="1"/>
  <c r="EO24" i="25"/>
  <c r="EO73" i="25" s="1"/>
  <c r="HA24" i="25"/>
  <c r="HA73" i="25" s="1"/>
  <c r="CG24" i="25"/>
  <c r="CG73" i="25" s="1"/>
  <c r="ES24" i="25"/>
  <c r="ES73" i="25" s="1"/>
  <c r="HE24" i="25"/>
  <c r="HE73" i="25" s="1"/>
  <c r="BV24" i="25"/>
  <c r="BV73" i="25" s="1"/>
  <c r="EH24" i="25"/>
  <c r="EH73" i="25" s="1"/>
  <c r="GT24" i="25"/>
  <c r="GT73" i="25" s="1"/>
  <c r="BK24" i="25"/>
  <c r="BK73" i="25" s="1"/>
  <c r="DW24" i="25"/>
  <c r="DW73" i="25" s="1"/>
  <c r="GI24" i="25"/>
  <c r="GI73" i="25" s="1"/>
  <c r="AZ24" i="25"/>
  <c r="AZ73" i="25" s="1"/>
  <c r="DL24" i="25"/>
  <c r="DL73" i="25" s="1"/>
  <c r="FX24" i="25"/>
  <c r="FX73" i="25" s="1"/>
  <c r="HQ24" i="25"/>
  <c r="HQ73" i="25" s="1"/>
  <c r="ET24" i="25"/>
  <c r="ET73" i="25" s="1"/>
  <c r="BW24" i="25"/>
  <c r="BW73" i="25" s="1"/>
  <c r="GU24" i="25"/>
  <c r="GU73" i="25" s="1"/>
  <c r="DH24" i="25"/>
  <c r="DH73" i="25" s="1"/>
  <c r="X24" i="25"/>
  <c r="O500" i="5"/>
  <c r="FO251" i="5"/>
  <c r="X73" i="25" l="1"/>
  <c r="X122" i="25"/>
  <c r="X171" i="25" s="1"/>
  <c r="V27" i="25"/>
  <c r="W26" i="25"/>
  <c r="Y73" i="25"/>
  <c r="AO25" i="25"/>
  <c r="AO74" i="25" s="1"/>
  <c r="DA25" i="25"/>
  <c r="DA74" i="25" s="1"/>
  <c r="FM25" i="25"/>
  <c r="FM74" i="25" s="1"/>
  <c r="AD25" i="25"/>
  <c r="AD74" i="25" s="1"/>
  <c r="CP25" i="25"/>
  <c r="CP74" i="25" s="1"/>
  <c r="FB25" i="25"/>
  <c r="FB74" i="25" s="1"/>
  <c r="HN25" i="25"/>
  <c r="HN74" i="25" s="1"/>
  <c r="AV25" i="25"/>
  <c r="AV74" i="25" s="1"/>
  <c r="DH25" i="25"/>
  <c r="DH74" i="25" s="1"/>
  <c r="FT25" i="25"/>
  <c r="FT74" i="25" s="1"/>
  <c r="CQ25" i="25"/>
  <c r="CQ74" i="25" s="1"/>
  <c r="FW25" i="25"/>
  <c r="FW74" i="25" s="1"/>
  <c r="DC25" i="25"/>
  <c r="DC74" i="25" s="1"/>
  <c r="EZ25" i="25"/>
  <c r="EZ74" i="25" s="1"/>
  <c r="DO25" i="25"/>
  <c r="DO74" i="25" s="1"/>
  <c r="BI25" i="25"/>
  <c r="BI74" i="25" s="1"/>
  <c r="DU25" i="25"/>
  <c r="DU74" i="25" s="1"/>
  <c r="GG25" i="25"/>
  <c r="GG74" i="25" s="1"/>
  <c r="AX25" i="25"/>
  <c r="AX74" i="25" s="1"/>
  <c r="DJ25" i="25"/>
  <c r="DJ74" i="25" s="1"/>
  <c r="FV25" i="25"/>
  <c r="FV74" i="25" s="1"/>
  <c r="AM25" i="25"/>
  <c r="AM74" i="25" s="1"/>
  <c r="BP25" i="25"/>
  <c r="BP74" i="25" s="1"/>
  <c r="EB25" i="25"/>
  <c r="EB74" i="25" s="1"/>
  <c r="GN25" i="25"/>
  <c r="GN74" i="25" s="1"/>
  <c r="FS25" i="25"/>
  <c r="FS74" i="25" s="1"/>
  <c r="CI25" i="25"/>
  <c r="CI74" i="25" s="1"/>
  <c r="GE25" i="25"/>
  <c r="GE74" i="25" s="1"/>
  <c r="EV25" i="25"/>
  <c r="EV74" i="25" s="1"/>
  <c r="GI25" i="25"/>
  <c r="GI74" i="25" s="1"/>
  <c r="GU25" i="25"/>
  <c r="GU74" i="25" s="1"/>
  <c r="ES25" i="25"/>
  <c r="ES74" i="25" s="1"/>
  <c r="BF25" i="25"/>
  <c r="BF74" i="25" s="1"/>
  <c r="GT25" i="25"/>
  <c r="GT74" i="25" s="1"/>
  <c r="DT25" i="25"/>
  <c r="DT74" i="25" s="1"/>
  <c r="HS25" i="25"/>
  <c r="HS74" i="25" s="1"/>
  <c r="BM25" i="25"/>
  <c r="BM74" i="25" s="1"/>
  <c r="DY25" i="25"/>
  <c r="DY74" i="25" s="1"/>
  <c r="GK25" i="25"/>
  <c r="GK74" i="25" s="1"/>
  <c r="BB25" i="25"/>
  <c r="BB74" i="25" s="1"/>
  <c r="DN25" i="25"/>
  <c r="DN74" i="25" s="1"/>
  <c r="FZ25" i="25"/>
  <c r="FZ74" i="25" s="1"/>
  <c r="AQ25" i="25"/>
  <c r="AQ74" i="25" s="1"/>
  <c r="CZ25" i="25"/>
  <c r="CZ74" i="25" s="1"/>
  <c r="DW25" i="25"/>
  <c r="DW74" i="25" s="1"/>
  <c r="EI25" i="25"/>
  <c r="EI74" i="25" s="1"/>
  <c r="CW25" i="25"/>
  <c r="CW74" i="25" s="1"/>
  <c r="AP25" i="25"/>
  <c r="AP74" i="25" s="1"/>
  <c r="FN25" i="25"/>
  <c r="FN74" i="25" s="1"/>
  <c r="BH25" i="25"/>
  <c r="BH74" i="25" s="1"/>
  <c r="CA25" i="25"/>
  <c r="CA74" i="25" s="1"/>
  <c r="CX25" i="25"/>
  <c r="CX74" i="25" s="1"/>
  <c r="FK25" i="25"/>
  <c r="FK74" i="25" s="1"/>
  <c r="EH25" i="25"/>
  <c r="EH74" i="25" s="1"/>
  <c r="BE25" i="25"/>
  <c r="BE74" i="25" s="1"/>
  <c r="DQ25" i="25"/>
  <c r="DQ74" i="25" s="1"/>
  <c r="GC25" i="25"/>
  <c r="GC74" i="25" s="1"/>
  <c r="AT25" i="25"/>
  <c r="AT74" i="25" s="1"/>
  <c r="DF25" i="25"/>
  <c r="DF74" i="25" s="1"/>
  <c r="FR25" i="25"/>
  <c r="FR74" i="25" s="1"/>
  <c r="AI25" i="25"/>
  <c r="AI74" i="25" s="1"/>
  <c r="BL25" i="25"/>
  <c r="BL74" i="25" s="1"/>
  <c r="DX25" i="25"/>
  <c r="DX74" i="25" s="1"/>
  <c r="GJ25" i="25"/>
  <c r="GJ74" i="25" s="1"/>
  <c r="FC25" i="25"/>
  <c r="FC74" i="25" s="1"/>
  <c r="BS25" i="25"/>
  <c r="BS74" i="25" s="1"/>
  <c r="FO25" i="25"/>
  <c r="FO74" i="25" s="1"/>
  <c r="GV25" i="25"/>
  <c r="GV74" i="25" s="1"/>
  <c r="EY25" i="25"/>
  <c r="EY74" i="25" s="1"/>
  <c r="BY25" i="25"/>
  <c r="BY74" i="25" s="1"/>
  <c r="EK25" i="25"/>
  <c r="EK74" i="25" s="1"/>
  <c r="GW25" i="25"/>
  <c r="GW74" i="25" s="1"/>
  <c r="BN25" i="25"/>
  <c r="BN74" i="25" s="1"/>
  <c r="DZ25" i="25"/>
  <c r="DZ74" i="25" s="1"/>
  <c r="GL25" i="25"/>
  <c r="GL74" i="25" s="1"/>
  <c r="BC25" i="25"/>
  <c r="BC74" i="25" s="1"/>
  <c r="CF25" i="25"/>
  <c r="CF74" i="25" s="1"/>
  <c r="ER25" i="25"/>
  <c r="ER74" i="25" s="1"/>
  <c r="HD25" i="25"/>
  <c r="HD74" i="25" s="1"/>
  <c r="BO25" i="25"/>
  <c r="BO74" i="25" s="1"/>
  <c r="EU25" i="25"/>
  <c r="EU74" i="25" s="1"/>
  <c r="AN25" i="25"/>
  <c r="AN74" i="25" s="1"/>
  <c r="FL25" i="25"/>
  <c r="FL74" i="25" s="1"/>
  <c r="EQ25" i="25"/>
  <c r="EQ74" i="25" s="1"/>
  <c r="AK25" i="25"/>
  <c r="AK74" i="25" s="1"/>
  <c r="FY25" i="25"/>
  <c r="FY74" i="25" s="1"/>
  <c r="CL25" i="25"/>
  <c r="CL74" i="25" s="1"/>
  <c r="AE25" i="25"/>
  <c r="AE74" i="25" s="1"/>
  <c r="FP25" i="25"/>
  <c r="FP74" i="25" s="1"/>
  <c r="CM25" i="25"/>
  <c r="CM74" i="25" s="1"/>
  <c r="CC25" i="25"/>
  <c r="CC74" i="25" s="1"/>
  <c r="EO25" i="25"/>
  <c r="EO74" i="25" s="1"/>
  <c r="HA25" i="25"/>
  <c r="HA74" i="25" s="1"/>
  <c r="BR25" i="25"/>
  <c r="BR74" i="25" s="1"/>
  <c r="ED25" i="25"/>
  <c r="ED74" i="25" s="1"/>
  <c r="GP25" i="25"/>
  <c r="GP74" i="25" s="1"/>
  <c r="BG25" i="25"/>
  <c r="BG74" i="25" s="1"/>
  <c r="EF25" i="25"/>
  <c r="EF74" i="25" s="1"/>
  <c r="CE25" i="25"/>
  <c r="CE74" i="25" s="1"/>
  <c r="X25" i="25"/>
  <c r="EC25" i="25"/>
  <c r="EC74" i="25" s="1"/>
  <c r="BV25" i="25"/>
  <c r="BV74" i="25" s="1"/>
  <c r="GD25" i="25"/>
  <c r="GD74" i="25" s="1"/>
  <c r="CN25" i="25"/>
  <c r="CN74" i="25" s="1"/>
  <c r="FG25" i="25"/>
  <c r="FG74" i="25" s="1"/>
  <c r="DM25" i="25"/>
  <c r="DM74" i="25" s="1"/>
  <c r="BX25" i="25"/>
  <c r="BX74" i="25" s="1"/>
  <c r="AW25" i="25"/>
  <c r="AW74" i="25" s="1"/>
  <c r="DI25" i="25"/>
  <c r="DI74" i="25" s="1"/>
  <c r="FJ25" i="25"/>
  <c r="FJ74" i="25" s="1"/>
  <c r="BT25" i="25"/>
  <c r="BT74" i="25" s="1"/>
  <c r="HE25" i="25"/>
  <c r="HE74" i="25" s="1"/>
  <c r="GF25" i="25"/>
  <c r="GF74" i="25" s="1"/>
  <c r="BU25" i="25"/>
  <c r="BU74" i="25" s="1"/>
  <c r="EG25" i="25"/>
  <c r="EG74" i="25" s="1"/>
  <c r="GS25" i="25"/>
  <c r="GS74" i="25" s="1"/>
  <c r="BJ25" i="25"/>
  <c r="BJ74" i="25" s="1"/>
  <c r="DV25" i="25"/>
  <c r="DV74" i="25" s="1"/>
  <c r="GH25" i="25"/>
  <c r="GH74" i="25" s="1"/>
  <c r="AY25" i="25"/>
  <c r="AY74" i="25" s="1"/>
  <c r="CB25" i="25"/>
  <c r="CB74" i="25" s="1"/>
  <c r="EN25" i="25"/>
  <c r="EN74" i="25" s="1"/>
  <c r="GZ25" i="25"/>
  <c r="GZ74" i="25" s="1"/>
  <c r="HO25" i="25"/>
  <c r="HO74" i="25" s="1"/>
  <c r="EE25" i="25"/>
  <c r="EE74" i="25" s="1"/>
  <c r="AU25" i="25"/>
  <c r="AU74" i="25" s="1"/>
  <c r="EM25" i="25"/>
  <c r="EM74" i="25" s="1"/>
  <c r="AC25" i="25"/>
  <c r="AC74" i="25" s="1"/>
  <c r="CO25" i="25"/>
  <c r="CO74" i="25" s="1"/>
  <c r="FA25" i="25"/>
  <c r="FA74" i="25" s="1"/>
  <c r="HM25" i="25"/>
  <c r="HM74" i="25" s="1"/>
  <c r="CD25" i="25"/>
  <c r="CD74" i="25" s="1"/>
  <c r="EP25" i="25"/>
  <c r="EP74" i="25" s="1"/>
  <c r="HB25" i="25"/>
  <c r="HB74" i="25" s="1"/>
  <c r="AJ25" i="25"/>
  <c r="AJ74" i="25" s="1"/>
  <c r="CV25" i="25"/>
  <c r="CV74" i="25" s="1"/>
  <c r="FH25" i="25"/>
  <c r="FH74" i="25" s="1"/>
  <c r="HT25" i="25"/>
  <c r="HT74" i="25" s="1"/>
  <c r="EA25" i="25"/>
  <c r="EA74" i="25" s="1"/>
  <c r="HG25" i="25"/>
  <c r="HG74" i="25" s="1"/>
  <c r="CJ25" i="25"/>
  <c r="CJ74" i="25" s="1"/>
  <c r="GR25" i="25"/>
  <c r="GR74" i="25" s="1"/>
  <c r="CY25" i="25"/>
  <c r="CY74" i="25" s="1"/>
  <c r="CG25" i="25"/>
  <c r="CG74" i="25" s="1"/>
  <c r="GO25" i="25"/>
  <c r="GO74" i="25" s="1"/>
  <c r="DR25" i="25"/>
  <c r="DR74" i="25" s="1"/>
  <c r="AR25" i="25"/>
  <c r="AR74" i="25" s="1"/>
  <c r="HL25" i="25"/>
  <c r="HL74" i="25" s="1"/>
  <c r="AG25" i="25"/>
  <c r="AG74" i="25" s="1"/>
  <c r="CS25" i="25"/>
  <c r="CS74" i="25" s="1"/>
  <c r="FE25" i="25"/>
  <c r="FE74" i="25" s="1"/>
  <c r="HQ25" i="25"/>
  <c r="HQ74" i="25" s="1"/>
  <c r="CH25" i="25"/>
  <c r="CH74" i="25" s="1"/>
  <c r="ET25" i="25"/>
  <c r="ET74" i="25" s="1"/>
  <c r="HF25" i="25"/>
  <c r="HF74" i="25" s="1"/>
  <c r="BD25" i="25"/>
  <c r="BD74" i="25" s="1"/>
  <c r="GB25" i="25"/>
  <c r="GB74" i="25" s="1"/>
  <c r="HC25" i="25"/>
  <c r="HC74" i="25" s="1"/>
  <c r="BA25" i="25"/>
  <c r="BA74" i="25" s="1"/>
  <c r="FI25" i="25"/>
  <c r="FI74" i="25" s="1"/>
  <c r="DB25" i="25"/>
  <c r="DB74" i="25" s="1"/>
  <c r="HJ25" i="25"/>
  <c r="HJ74" i="25" s="1"/>
  <c r="EJ25" i="25"/>
  <c r="EJ74" i="25" s="1"/>
  <c r="GA25" i="25"/>
  <c r="GA74" i="25" s="1"/>
  <c r="AL25" i="25"/>
  <c r="AL74" i="25" s="1"/>
  <c r="HH25" i="25"/>
  <c r="HH74" i="25" s="1"/>
  <c r="AB25" i="25"/>
  <c r="AB74" i="25" s="1"/>
  <c r="Y25" i="25"/>
  <c r="CK25" i="25"/>
  <c r="CK74" i="25" s="1"/>
  <c r="EW25" i="25"/>
  <c r="EW74" i="25" s="1"/>
  <c r="HI25" i="25"/>
  <c r="HI74" i="25" s="1"/>
  <c r="BZ25" i="25"/>
  <c r="BZ74" i="25" s="1"/>
  <c r="EL25" i="25"/>
  <c r="EL74" i="25" s="1"/>
  <c r="GX25" i="25"/>
  <c r="GX74" i="25" s="1"/>
  <c r="AF25" i="25"/>
  <c r="AF74" i="25" s="1"/>
  <c r="CR25" i="25"/>
  <c r="CR74" i="25" s="1"/>
  <c r="FD25" i="25"/>
  <c r="FD74" i="25" s="1"/>
  <c r="HP25" i="25"/>
  <c r="HP74" i="25" s="1"/>
  <c r="DK25" i="25"/>
  <c r="DK74" i="25" s="1"/>
  <c r="GQ25" i="25"/>
  <c r="GQ74" i="25" s="1"/>
  <c r="DD25" i="25"/>
  <c r="DD74" i="25" s="1"/>
  <c r="CU25" i="25"/>
  <c r="CU74" i="25" s="1"/>
  <c r="AS25" i="25"/>
  <c r="AS74" i="25" s="1"/>
  <c r="DE25" i="25"/>
  <c r="DE74" i="25" s="1"/>
  <c r="FQ25" i="25"/>
  <c r="FQ74" i="25" s="1"/>
  <c r="AH25" i="25"/>
  <c r="AH74" i="25" s="1"/>
  <c r="CT25" i="25"/>
  <c r="CT74" i="25" s="1"/>
  <c r="FF25" i="25"/>
  <c r="FF74" i="25" s="1"/>
  <c r="HR25" i="25"/>
  <c r="HR74" i="25" s="1"/>
  <c r="AZ25" i="25"/>
  <c r="AZ74" i="25" s="1"/>
  <c r="DL25" i="25"/>
  <c r="DL74" i="25" s="1"/>
  <c r="FX25" i="25"/>
  <c r="FX74" i="25" s="1"/>
  <c r="DG25" i="25"/>
  <c r="DG74" i="25" s="1"/>
  <c r="GM25" i="25"/>
  <c r="GM74" i="25" s="1"/>
  <c r="DS25" i="25"/>
  <c r="DS74" i="25" s="1"/>
  <c r="DP25" i="25"/>
  <c r="DP74" i="25" s="1"/>
  <c r="BK25" i="25"/>
  <c r="BK74" i="25" s="1"/>
  <c r="BW25" i="25"/>
  <c r="BW74" i="25" s="1"/>
  <c r="Z25" i="25"/>
  <c r="Z74" i="25" s="1"/>
  <c r="EX25" i="25"/>
  <c r="EX74" i="25" s="1"/>
  <c r="GY25" i="25"/>
  <c r="GY74" i="25" s="1"/>
  <c r="FU25" i="25"/>
  <c r="FU74" i="25" s="1"/>
  <c r="AA25" i="25"/>
  <c r="AA74" i="25" s="1"/>
  <c r="BQ25" i="25"/>
  <c r="BQ74" i="25" s="1"/>
  <c r="HK25" i="25"/>
  <c r="HK74" i="25" s="1"/>
  <c r="O510" i="5"/>
  <c r="FO261" i="5"/>
  <c r="U26" i="25" l="1"/>
  <c r="AO26" i="25"/>
  <c r="AO75" i="25" s="1"/>
  <c r="DA26" i="25"/>
  <c r="DA75" i="25" s="1"/>
  <c r="AN26" i="25"/>
  <c r="AN75" i="25" s="1"/>
  <c r="CZ26" i="25"/>
  <c r="CZ75" i="25" s="1"/>
  <c r="FL26" i="25"/>
  <c r="FL75" i="25" s="1"/>
  <c r="AE26" i="25"/>
  <c r="AE75" i="25" s="1"/>
  <c r="FA26" i="25"/>
  <c r="FA75" i="25" s="1"/>
  <c r="AX26" i="25"/>
  <c r="AX75" i="25" s="1"/>
  <c r="FM26" i="25"/>
  <c r="FM75" i="25" s="1"/>
  <c r="BG26" i="25"/>
  <c r="BG75" i="25" s="1"/>
  <c r="FS26" i="25"/>
  <c r="FS75" i="25" s="1"/>
  <c r="BZ26" i="25"/>
  <c r="BZ75" i="25" s="1"/>
  <c r="GE26" i="25"/>
  <c r="GE75" i="25" s="1"/>
  <c r="BI26" i="25"/>
  <c r="BI75" i="25" s="1"/>
  <c r="DU26" i="25"/>
  <c r="DU75" i="25" s="1"/>
  <c r="BH26" i="25"/>
  <c r="BH75" i="25" s="1"/>
  <c r="DT26" i="25"/>
  <c r="DT75" i="25" s="1"/>
  <c r="GF26" i="25"/>
  <c r="GF75" i="25" s="1"/>
  <c r="BS26" i="25"/>
  <c r="BS75" i="25" s="1"/>
  <c r="GA26" i="25"/>
  <c r="GA75" i="25" s="1"/>
  <c r="CL26" i="25"/>
  <c r="CL75" i="25" s="1"/>
  <c r="GM26" i="25"/>
  <c r="GM75" i="25" s="1"/>
  <c r="CU26" i="25"/>
  <c r="CU75" i="25" s="1"/>
  <c r="GT26" i="25"/>
  <c r="GT75" i="25" s="1"/>
  <c r="DN26" i="25"/>
  <c r="DN75" i="25" s="1"/>
  <c r="HF26" i="25"/>
  <c r="HF75" i="25" s="1"/>
  <c r="ES26" i="25"/>
  <c r="ES75" i="25" s="1"/>
  <c r="ER26" i="25"/>
  <c r="ER75" i="25" s="1"/>
  <c r="DO26" i="25"/>
  <c r="DO75" i="25" s="1"/>
  <c r="FG26" i="25"/>
  <c r="FG75" i="25" s="1"/>
  <c r="EQ26" i="25"/>
  <c r="EQ75" i="25" s="1"/>
  <c r="FZ26" i="25"/>
  <c r="FZ75" i="25" s="1"/>
  <c r="BM26" i="25"/>
  <c r="BM75" i="25" s="1"/>
  <c r="DY26" i="25"/>
  <c r="DY75" i="25" s="1"/>
  <c r="BL26" i="25"/>
  <c r="BL75" i="25" s="1"/>
  <c r="DX26" i="25"/>
  <c r="DX75" i="25" s="1"/>
  <c r="GJ26" i="25"/>
  <c r="GJ75" i="25" s="1"/>
  <c r="CA26" i="25"/>
  <c r="CA75" i="25" s="1"/>
  <c r="GG26" i="25"/>
  <c r="GG75" i="25" s="1"/>
  <c r="CT26" i="25"/>
  <c r="CT75" i="25" s="1"/>
  <c r="GS26" i="25"/>
  <c r="GS75" i="25" s="1"/>
  <c r="DC26" i="25"/>
  <c r="DC75" i="25" s="1"/>
  <c r="GY26" i="25"/>
  <c r="GY75" i="25" s="1"/>
  <c r="DV26" i="25"/>
  <c r="DV75" i="25" s="1"/>
  <c r="HK26" i="25"/>
  <c r="HK75" i="25" s="1"/>
  <c r="CW26" i="25"/>
  <c r="CW75" i="25" s="1"/>
  <c r="CV26" i="25"/>
  <c r="CV75" i="25" s="1"/>
  <c r="HT26" i="25"/>
  <c r="HT75" i="25" s="1"/>
  <c r="AP26" i="25"/>
  <c r="AP75" i="25" s="1"/>
  <c r="AY26" i="25"/>
  <c r="AY75" i="25" s="1"/>
  <c r="AL26" i="25"/>
  <c r="AL75" i="25" s="1"/>
  <c r="AW26" i="25"/>
  <c r="AW75" i="25" s="1"/>
  <c r="DH26" i="25"/>
  <c r="DH75" i="25" s="1"/>
  <c r="AU26" i="25"/>
  <c r="AU75" i="25" s="1"/>
  <c r="FW26" i="25"/>
  <c r="FW75" i="25" s="1"/>
  <c r="CP26" i="25"/>
  <c r="CP75" i="25" s="1"/>
  <c r="BQ26" i="25"/>
  <c r="BQ75" i="25" s="1"/>
  <c r="GX26" i="25"/>
  <c r="GX75" i="25" s="1"/>
  <c r="BE26" i="25"/>
  <c r="BE75" i="25" s="1"/>
  <c r="DQ26" i="25"/>
  <c r="DQ75" i="25" s="1"/>
  <c r="BD26" i="25"/>
  <c r="BD75" i="25" s="1"/>
  <c r="DP26" i="25"/>
  <c r="DP75" i="25" s="1"/>
  <c r="GB26" i="25"/>
  <c r="GB75" i="25" s="1"/>
  <c r="BK26" i="25"/>
  <c r="BK75" i="25" s="1"/>
  <c r="FV26" i="25"/>
  <c r="FV75" i="25" s="1"/>
  <c r="CD26" i="25"/>
  <c r="CD75" i="25" s="1"/>
  <c r="GH26" i="25"/>
  <c r="GH75" i="25" s="1"/>
  <c r="CM26" i="25"/>
  <c r="CM75" i="25" s="1"/>
  <c r="GO26" i="25"/>
  <c r="GO75" i="25" s="1"/>
  <c r="DF26" i="25"/>
  <c r="DF75" i="25" s="1"/>
  <c r="HA26" i="25"/>
  <c r="HA75" i="25" s="1"/>
  <c r="BY26" i="25"/>
  <c r="BY75" i="25" s="1"/>
  <c r="EK26" i="25"/>
  <c r="EK75" i="25" s="1"/>
  <c r="BX26" i="25"/>
  <c r="BX75" i="25" s="1"/>
  <c r="EJ26" i="25"/>
  <c r="EJ75" i="25" s="1"/>
  <c r="GV26" i="25"/>
  <c r="GV75" i="25" s="1"/>
  <c r="CY26" i="25"/>
  <c r="CY75" i="25" s="1"/>
  <c r="GW26" i="25"/>
  <c r="GW75" i="25" s="1"/>
  <c r="DR26" i="25"/>
  <c r="DR75" i="25" s="1"/>
  <c r="HI26" i="25"/>
  <c r="HI75" i="25" s="1"/>
  <c r="EA26" i="25"/>
  <c r="EA75" i="25" s="1"/>
  <c r="HO26" i="25"/>
  <c r="HO75" i="25" s="1"/>
  <c r="ET26" i="25"/>
  <c r="ET75" i="25" s="1"/>
  <c r="BA26" i="25"/>
  <c r="BA75" i="25" s="1"/>
  <c r="AZ26" i="25"/>
  <c r="AZ75" i="25" s="1"/>
  <c r="FX26" i="25"/>
  <c r="FX75" i="25" s="1"/>
  <c r="FQ26" i="25"/>
  <c r="FQ75" i="25" s="1"/>
  <c r="GC26" i="25"/>
  <c r="GC75" i="25" s="1"/>
  <c r="GI26" i="25"/>
  <c r="GI75" i="25" s="1"/>
  <c r="HQ26" i="25"/>
  <c r="HQ75" i="25" s="1"/>
  <c r="CC26" i="25"/>
  <c r="CC75" i="25" s="1"/>
  <c r="EO26" i="25"/>
  <c r="EO75" i="25" s="1"/>
  <c r="CB26" i="25"/>
  <c r="CB75" i="25" s="1"/>
  <c r="EN26" i="25"/>
  <c r="EN75" i="25" s="1"/>
  <c r="GZ26" i="25"/>
  <c r="GZ75" i="25" s="1"/>
  <c r="DG26" i="25"/>
  <c r="DG75" i="25" s="1"/>
  <c r="HB26" i="25"/>
  <c r="HB75" i="25" s="1"/>
  <c r="DZ26" i="25"/>
  <c r="DZ75" i="25" s="1"/>
  <c r="HN26" i="25"/>
  <c r="HN75" i="25" s="1"/>
  <c r="EI26" i="25"/>
  <c r="EI75" i="25" s="1"/>
  <c r="AD26" i="25"/>
  <c r="AD75" i="25" s="1"/>
  <c r="EY26" i="25"/>
  <c r="EY75" i="25" s="1"/>
  <c r="X26" i="25"/>
  <c r="EC26" i="25"/>
  <c r="EC75" i="25" s="1"/>
  <c r="EB26" i="25"/>
  <c r="EB75" i="25" s="1"/>
  <c r="CI26" i="25"/>
  <c r="CI75" i="25" s="1"/>
  <c r="DB26" i="25"/>
  <c r="DB75" i="25" s="1"/>
  <c r="DK26" i="25"/>
  <c r="DK75" i="25" s="1"/>
  <c r="CX26" i="25"/>
  <c r="CX75" i="25" s="1"/>
  <c r="FK26" i="25"/>
  <c r="FK75" i="25" s="1"/>
  <c r="BW26" i="25"/>
  <c r="BW75" i="25" s="1"/>
  <c r="GP26" i="25"/>
  <c r="GP75" i="25" s="1"/>
  <c r="GN26" i="25"/>
  <c r="GN75" i="25" s="1"/>
  <c r="HE26" i="25"/>
  <c r="HE75" i="25" s="1"/>
  <c r="BU26" i="25"/>
  <c r="BU75" i="25" s="1"/>
  <c r="EG26" i="25"/>
  <c r="EG75" i="25" s="1"/>
  <c r="BT26" i="25"/>
  <c r="BT75" i="25" s="1"/>
  <c r="EF26" i="25"/>
  <c r="EF75" i="25" s="1"/>
  <c r="GR26" i="25"/>
  <c r="GR75" i="25" s="1"/>
  <c r="CQ26" i="25"/>
  <c r="CQ75" i="25" s="1"/>
  <c r="GQ26" i="25"/>
  <c r="GQ75" i="25" s="1"/>
  <c r="DJ26" i="25"/>
  <c r="DJ75" i="25" s="1"/>
  <c r="HC26" i="25"/>
  <c r="HC75" i="25" s="1"/>
  <c r="DS26" i="25"/>
  <c r="DS75" i="25" s="1"/>
  <c r="HJ26" i="25"/>
  <c r="HJ75" i="25" s="1"/>
  <c r="EL26" i="25"/>
  <c r="EL75" i="25" s="1"/>
  <c r="AC26" i="25"/>
  <c r="AC75" i="25" s="1"/>
  <c r="CO26" i="25"/>
  <c r="CO75" i="25" s="1"/>
  <c r="AB26" i="25"/>
  <c r="AB75" i="25" s="1"/>
  <c r="CN26" i="25"/>
  <c r="CN75" i="25" s="1"/>
  <c r="EZ26" i="25"/>
  <c r="EZ75" i="25" s="1"/>
  <c r="HL26" i="25"/>
  <c r="HL75" i="25" s="1"/>
  <c r="EE26" i="25"/>
  <c r="EE75" i="25" s="1"/>
  <c r="HR26" i="25"/>
  <c r="HR75" i="25" s="1"/>
  <c r="EW26" i="25"/>
  <c r="EW75" i="25" s="1"/>
  <c r="AI26" i="25"/>
  <c r="AI75" i="25" s="1"/>
  <c r="FC26" i="25"/>
  <c r="FC75" i="25" s="1"/>
  <c r="BB26" i="25"/>
  <c r="BB75" i="25" s="1"/>
  <c r="FO26" i="25"/>
  <c r="FO75" i="25" s="1"/>
  <c r="CG26" i="25"/>
  <c r="CG75" i="25" s="1"/>
  <c r="CF26" i="25"/>
  <c r="CF75" i="25" s="1"/>
  <c r="HD26" i="25"/>
  <c r="HD75" i="25" s="1"/>
  <c r="HG26" i="25"/>
  <c r="HG75" i="25" s="1"/>
  <c r="HS26" i="25"/>
  <c r="HS75" i="25" s="1"/>
  <c r="BR26" i="25"/>
  <c r="BR75" i="25" s="1"/>
  <c r="AG26" i="25"/>
  <c r="AG75" i="25" s="1"/>
  <c r="CS26" i="25"/>
  <c r="CS75" i="25" s="1"/>
  <c r="AF26" i="25"/>
  <c r="AF75" i="25" s="1"/>
  <c r="CR26" i="25"/>
  <c r="CR75" i="25" s="1"/>
  <c r="FD26" i="25"/>
  <c r="FD75" i="25" s="1"/>
  <c r="HP26" i="25"/>
  <c r="HP75" i="25" s="1"/>
  <c r="EM26" i="25"/>
  <c r="EM75" i="25" s="1"/>
  <c r="AH26" i="25"/>
  <c r="AH75" i="25" s="1"/>
  <c r="FB26" i="25"/>
  <c r="FB75" i="25" s="1"/>
  <c r="AQ26" i="25"/>
  <c r="AQ75" i="25" s="1"/>
  <c r="FI26" i="25"/>
  <c r="FI75" i="25" s="1"/>
  <c r="BJ26" i="25"/>
  <c r="BJ75" i="25" s="1"/>
  <c r="FU26" i="25"/>
  <c r="FU75" i="25" s="1"/>
  <c r="AK26" i="25"/>
  <c r="AK75" i="25" s="1"/>
  <c r="AJ26" i="25"/>
  <c r="AJ75" i="25" s="1"/>
  <c r="FH26" i="25"/>
  <c r="FH75" i="25" s="1"/>
  <c r="EU26" i="25"/>
  <c r="EU75" i="25" s="1"/>
  <c r="EH26" i="25"/>
  <c r="EH75" i="25" s="1"/>
  <c r="FN26" i="25"/>
  <c r="FN75" i="25" s="1"/>
  <c r="FE26" i="25"/>
  <c r="FE75" i="25" s="1"/>
  <c r="GL26" i="25"/>
  <c r="GL75" i="25" s="1"/>
  <c r="Y26" i="25"/>
  <c r="CK26" i="25"/>
  <c r="CK75" i="25" s="1"/>
  <c r="Z26" i="25"/>
  <c r="Z75" i="25" s="1"/>
  <c r="CJ26" i="25"/>
  <c r="CJ75" i="25" s="1"/>
  <c r="EV26" i="25"/>
  <c r="EV75" i="25" s="1"/>
  <c r="HH26" i="25"/>
  <c r="HH75" i="25" s="1"/>
  <c r="DW26" i="25"/>
  <c r="DW75" i="25" s="1"/>
  <c r="HM26" i="25"/>
  <c r="HM75" i="25" s="1"/>
  <c r="EP26" i="25"/>
  <c r="EP75" i="25" s="1"/>
  <c r="AA26" i="25"/>
  <c r="AA75" i="25" s="1"/>
  <c r="EX26" i="25"/>
  <c r="EX75" i="25" s="1"/>
  <c r="AT26" i="25"/>
  <c r="AT75" i="25" s="1"/>
  <c r="FJ26" i="25"/>
  <c r="FJ75" i="25" s="1"/>
  <c r="AS26" i="25"/>
  <c r="AS75" i="25" s="1"/>
  <c r="DE26" i="25"/>
  <c r="DE75" i="25" s="1"/>
  <c r="AR26" i="25"/>
  <c r="AR75" i="25" s="1"/>
  <c r="DD26" i="25"/>
  <c r="DD75" i="25" s="1"/>
  <c r="FP26" i="25"/>
  <c r="FP75" i="25" s="1"/>
  <c r="AM26" i="25"/>
  <c r="AM75" i="25" s="1"/>
  <c r="FF26" i="25"/>
  <c r="FF75" i="25" s="1"/>
  <c r="BF26" i="25"/>
  <c r="BF75" i="25" s="1"/>
  <c r="FR26" i="25"/>
  <c r="FR75" i="25" s="1"/>
  <c r="BO26" i="25"/>
  <c r="BO75" i="25" s="1"/>
  <c r="FY26" i="25"/>
  <c r="FY75" i="25" s="1"/>
  <c r="CH26" i="25"/>
  <c r="CH75" i="25" s="1"/>
  <c r="GK26" i="25"/>
  <c r="GK75" i="25" s="1"/>
  <c r="DM26" i="25"/>
  <c r="DM75" i="25" s="1"/>
  <c r="DL26" i="25"/>
  <c r="DL75" i="25" s="1"/>
  <c r="BC26" i="25"/>
  <c r="BC75" i="25" s="1"/>
  <c r="BV26" i="25"/>
  <c r="BV75" i="25" s="1"/>
  <c r="CE26" i="25"/>
  <c r="CE75" i="25" s="1"/>
  <c r="ED26" i="25"/>
  <c r="ED75" i="25" s="1"/>
  <c r="DI26" i="25"/>
  <c r="DI75" i="25" s="1"/>
  <c r="AV26" i="25"/>
  <c r="AV75" i="25" s="1"/>
  <c r="FT26" i="25"/>
  <c r="FT75" i="25" s="1"/>
  <c r="BN26" i="25"/>
  <c r="BN75" i="25" s="1"/>
  <c r="GD26" i="25"/>
  <c r="GD75" i="25" s="1"/>
  <c r="BP26" i="25"/>
  <c r="BP75" i="25" s="1"/>
  <c r="GU26" i="25"/>
  <c r="GU75" i="25" s="1"/>
  <c r="Y74" i="25"/>
  <c r="X74" i="25"/>
  <c r="X123" i="25"/>
  <c r="X172" i="25" s="1"/>
  <c r="V28" i="25"/>
  <c r="W27" i="25"/>
  <c r="FO271" i="5"/>
  <c r="O520" i="5"/>
  <c r="U27" i="25" l="1"/>
  <c r="AR27" i="25"/>
  <c r="AR76" i="25" s="1"/>
  <c r="DD27" i="25"/>
  <c r="DD76" i="25" s="1"/>
  <c r="FP27" i="25"/>
  <c r="FP76" i="25" s="1"/>
  <c r="AG27" i="25"/>
  <c r="AG76" i="25" s="1"/>
  <c r="DN27" i="25"/>
  <c r="DN76" i="25" s="1"/>
  <c r="GU27" i="25"/>
  <c r="GU76" i="25" s="1"/>
  <c r="CI27" i="25"/>
  <c r="CI76" i="25" s="1"/>
  <c r="FQ27" i="25"/>
  <c r="FQ76" i="25" s="1"/>
  <c r="AY27" i="25"/>
  <c r="AY76" i="25" s="1"/>
  <c r="EG27" i="25"/>
  <c r="EG76" i="25" s="1"/>
  <c r="HN27" i="25"/>
  <c r="HN76" i="25" s="1"/>
  <c r="CW27" i="25"/>
  <c r="CW76" i="25" s="1"/>
  <c r="GD27" i="25"/>
  <c r="GD76" i="25" s="1"/>
  <c r="HE27" i="25"/>
  <c r="HE76" i="25" s="1"/>
  <c r="AV27" i="25"/>
  <c r="AV76" i="25" s="1"/>
  <c r="DH27" i="25"/>
  <c r="DH76" i="25" s="1"/>
  <c r="FT27" i="25"/>
  <c r="FT76" i="25" s="1"/>
  <c r="AL27" i="25"/>
  <c r="AL76" i="25" s="1"/>
  <c r="DS27" i="25"/>
  <c r="DS76" i="25" s="1"/>
  <c r="HA27" i="25"/>
  <c r="HA76" i="25" s="1"/>
  <c r="CO27" i="25"/>
  <c r="CO76" i="25" s="1"/>
  <c r="FV27" i="25"/>
  <c r="FV76" i="25" s="1"/>
  <c r="BE27" i="25"/>
  <c r="BE76" i="25" s="1"/>
  <c r="EL27" i="25"/>
  <c r="EL76" i="25" s="1"/>
  <c r="HS27" i="25"/>
  <c r="HS76" i="25" s="1"/>
  <c r="DB27" i="25"/>
  <c r="DB76" i="25" s="1"/>
  <c r="FS27" i="25"/>
  <c r="FS76" i="25" s="1"/>
  <c r="CF27" i="25"/>
  <c r="CF76" i="25" s="1"/>
  <c r="ER27" i="25"/>
  <c r="ER76" i="25" s="1"/>
  <c r="HD27" i="25"/>
  <c r="HD76" i="25" s="1"/>
  <c r="CH27" i="25"/>
  <c r="CH76" i="25" s="1"/>
  <c r="FO27" i="25"/>
  <c r="FO76" i="25" s="1"/>
  <c r="BC27" i="25"/>
  <c r="BC76" i="25" s="1"/>
  <c r="EK27" i="25"/>
  <c r="EK76" i="25" s="1"/>
  <c r="HR27" i="25"/>
  <c r="HR76" i="25" s="1"/>
  <c r="DA27" i="25"/>
  <c r="DA76" i="25" s="1"/>
  <c r="GH27" i="25"/>
  <c r="GH76" i="25" s="1"/>
  <c r="BQ27" i="25"/>
  <c r="BQ76" i="25" s="1"/>
  <c r="GO27" i="25"/>
  <c r="GO76" i="25" s="1"/>
  <c r="CJ27" i="25"/>
  <c r="CJ76" i="25" s="1"/>
  <c r="EV27" i="25"/>
  <c r="EV76" i="25" s="1"/>
  <c r="HH27" i="25"/>
  <c r="HH76" i="25" s="1"/>
  <c r="CM27" i="25"/>
  <c r="CM76" i="25" s="1"/>
  <c r="FU27" i="25"/>
  <c r="FU76" i="25" s="1"/>
  <c r="BI27" i="25"/>
  <c r="BI76" i="25" s="1"/>
  <c r="EP27" i="25"/>
  <c r="EP76" i="25" s="1"/>
  <c r="Y27" i="25"/>
  <c r="DF27" i="25"/>
  <c r="DF76" i="25" s="1"/>
  <c r="GM27" i="25"/>
  <c r="GM76" i="25" s="1"/>
  <c r="BV27" i="25"/>
  <c r="BV76" i="25" s="1"/>
  <c r="FC27" i="25"/>
  <c r="FC76" i="25" s="1"/>
  <c r="DO27" i="25"/>
  <c r="DO76" i="25" s="1"/>
  <c r="FM27" i="25"/>
  <c r="FM76" i="25" s="1"/>
  <c r="EC27" i="25"/>
  <c r="EC76" i="25" s="1"/>
  <c r="EF27" i="25"/>
  <c r="EF76" i="25" s="1"/>
  <c r="EY27" i="25"/>
  <c r="EY76" i="25" s="1"/>
  <c r="AM27" i="25"/>
  <c r="AM76" i="25" s="1"/>
  <c r="FR27" i="25"/>
  <c r="FR76" i="25" s="1"/>
  <c r="BH27" i="25"/>
  <c r="BH76" i="25" s="1"/>
  <c r="DT27" i="25"/>
  <c r="DT76" i="25" s="1"/>
  <c r="GF27" i="25"/>
  <c r="GF76" i="25" s="1"/>
  <c r="BB27" i="25"/>
  <c r="BB76" i="25" s="1"/>
  <c r="EI27" i="25"/>
  <c r="EI76" i="25" s="1"/>
  <c r="HQ27" i="25"/>
  <c r="HQ76" i="25" s="1"/>
  <c r="DE27" i="25"/>
  <c r="DE76" i="25" s="1"/>
  <c r="GL27" i="25"/>
  <c r="GL76" i="25" s="1"/>
  <c r="BU27" i="25"/>
  <c r="BU76" i="25" s="1"/>
  <c r="FB27" i="25"/>
  <c r="FB76" i="25" s="1"/>
  <c r="AK27" i="25"/>
  <c r="AK76" i="25" s="1"/>
  <c r="DR27" i="25"/>
  <c r="DR76" i="25" s="1"/>
  <c r="GY27" i="25"/>
  <c r="GY76" i="25" s="1"/>
  <c r="EX27" i="25"/>
  <c r="EX76" i="25" s="1"/>
  <c r="BL27" i="25"/>
  <c r="BL76" i="25" s="1"/>
  <c r="DX27" i="25"/>
  <c r="DX76" i="25" s="1"/>
  <c r="GJ27" i="25"/>
  <c r="GJ76" i="25" s="1"/>
  <c r="BG27" i="25"/>
  <c r="BG76" i="25" s="1"/>
  <c r="EO27" i="25"/>
  <c r="EO76" i="25" s="1"/>
  <c r="AC27" i="25"/>
  <c r="AC76" i="25" s="1"/>
  <c r="DJ27" i="25"/>
  <c r="DJ76" i="25" s="1"/>
  <c r="GQ27" i="25"/>
  <c r="GQ76" i="25" s="1"/>
  <c r="BZ27" i="25"/>
  <c r="BZ76" i="25" s="1"/>
  <c r="FG27" i="25"/>
  <c r="FG76" i="25" s="1"/>
  <c r="AP27" i="25"/>
  <c r="AP76" i="25" s="1"/>
  <c r="DW27" i="25"/>
  <c r="DW76" i="25" s="1"/>
  <c r="AJ27" i="25"/>
  <c r="AJ76" i="25" s="1"/>
  <c r="CV27" i="25"/>
  <c r="CV76" i="25" s="1"/>
  <c r="FH27" i="25"/>
  <c r="FH76" i="25" s="1"/>
  <c r="HT27" i="25"/>
  <c r="HT76" i="25" s="1"/>
  <c r="DC27" i="25"/>
  <c r="DC76" i="25" s="1"/>
  <c r="GK27" i="25"/>
  <c r="GK76" i="25" s="1"/>
  <c r="BY27" i="25"/>
  <c r="BY76" i="25" s="1"/>
  <c r="FF27" i="25"/>
  <c r="FF76" i="25" s="1"/>
  <c r="AO27" i="25"/>
  <c r="AO76" i="25" s="1"/>
  <c r="DV27" i="25"/>
  <c r="DV76" i="25" s="1"/>
  <c r="HC27" i="25"/>
  <c r="HC76" i="25" s="1"/>
  <c r="CL27" i="25"/>
  <c r="CL76" i="25" s="1"/>
  <c r="AN27" i="25"/>
  <c r="AN76" i="25" s="1"/>
  <c r="CZ27" i="25"/>
  <c r="CZ76" i="25" s="1"/>
  <c r="FL27" i="25"/>
  <c r="FL76" i="25" s="1"/>
  <c r="AA27" i="25"/>
  <c r="AA76" i="25" s="1"/>
  <c r="DI27" i="25"/>
  <c r="DI76" i="25" s="1"/>
  <c r="GP27" i="25"/>
  <c r="GP76" i="25" s="1"/>
  <c r="CD27" i="25"/>
  <c r="CD76" i="25" s="1"/>
  <c r="FK27" i="25"/>
  <c r="FK76" i="25" s="1"/>
  <c r="AT27" i="25"/>
  <c r="AT76" i="25" s="1"/>
  <c r="EA27" i="25"/>
  <c r="EA76" i="25" s="1"/>
  <c r="HI27" i="25"/>
  <c r="HI76" i="25" s="1"/>
  <c r="CQ27" i="25"/>
  <c r="CQ76" i="25" s="1"/>
  <c r="FY27" i="25"/>
  <c r="FY76" i="25" s="1"/>
  <c r="HB27" i="25"/>
  <c r="HB76" i="25" s="1"/>
  <c r="HO27" i="25"/>
  <c r="HO76" i="25" s="1"/>
  <c r="BX27" i="25"/>
  <c r="BX76" i="25" s="1"/>
  <c r="EJ27" i="25"/>
  <c r="EJ76" i="25" s="1"/>
  <c r="GV27" i="25"/>
  <c r="GV76" i="25" s="1"/>
  <c r="BW27" i="25"/>
  <c r="BW76" i="25" s="1"/>
  <c r="FE27" i="25"/>
  <c r="FE76" i="25" s="1"/>
  <c r="AS27" i="25"/>
  <c r="AS76" i="25" s="1"/>
  <c r="DZ27" i="25"/>
  <c r="DZ76" i="25" s="1"/>
  <c r="HG27" i="25"/>
  <c r="HG76" i="25" s="1"/>
  <c r="CP27" i="25"/>
  <c r="CP76" i="25" s="1"/>
  <c r="FW27" i="25"/>
  <c r="FW76" i="25" s="1"/>
  <c r="BF27" i="25"/>
  <c r="BF76" i="25" s="1"/>
  <c r="EM27" i="25"/>
  <c r="EM76" i="25" s="1"/>
  <c r="X27" i="25"/>
  <c r="HJ27" i="25"/>
  <c r="HJ76" i="25" s="1"/>
  <c r="CB27" i="25"/>
  <c r="CB76" i="25" s="1"/>
  <c r="EN27" i="25"/>
  <c r="EN76" i="25" s="1"/>
  <c r="GZ27" i="25"/>
  <c r="GZ76" i="25" s="1"/>
  <c r="CC27" i="25"/>
  <c r="CC76" i="25" s="1"/>
  <c r="FJ27" i="25"/>
  <c r="FJ76" i="25" s="1"/>
  <c r="AX27" i="25"/>
  <c r="AX76" i="25" s="1"/>
  <c r="EE27" i="25"/>
  <c r="EE76" i="25" s="1"/>
  <c r="HM27" i="25"/>
  <c r="HM76" i="25" s="1"/>
  <c r="CU27" i="25"/>
  <c r="CU76" i="25" s="1"/>
  <c r="GC27" i="25"/>
  <c r="GC76" i="25" s="1"/>
  <c r="BK27" i="25"/>
  <c r="BK76" i="25" s="1"/>
  <c r="ES27" i="25"/>
  <c r="ES76" i="25" s="1"/>
  <c r="AZ27" i="25"/>
  <c r="AZ76" i="25" s="1"/>
  <c r="DL27" i="25"/>
  <c r="DL76" i="25" s="1"/>
  <c r="FX27" i="25"/>
  <c r="FX76" i="25" s="1"/>
  <c r="AQ27" i="25"/>
  <c r="AQ76" i="25" s="1"/>
  <c r="DY27" i="25"/>
  <c r="DY76" i="25" s="1"/>
  <c r="HF27" i="25"/>
  <c r="HF76" i="25" s="1"/>
  <c r="CT27" i="25"/>
  <c r="CT76" i="25" s="1"/>
  <c r="GA27" i="25"/>
  <c r="GA76" i="25" s="1"/>
  <c r="BJ27" i="25"/>
  <c r="BJ76" i="25" s="1"/>
  <c r="EQ27" i="25"/>
  <c r="EQ76" i="25" s="1"/>
  <c r="Z27" i="25"/>
  <c r="Z76" i="25" s="1"/>
  <c r="DG27" i="25"/>
  <c r="DG76" i="25" s="1"/>
  <c r="BD27" i="25"/>
  <c r="BD76" i="25" s="1"/>
  <c r="DP27" i="25"/>
  <c r="DP76" i="25" s="1"/>
  <c r="GB27" i="25"/>
  <c r="GB76" i="25" s="1"/>
  <c r="AW27" i="25"/>
  <c r="AW76" i="25" s="1"/>
  <c r="ED27" i="25"/>
  <c r="ED76" i="25" s="1"/>
  <c r="HK27" i="25"/>
  <c r="HK76" i="25" s="1"/>
  <c r="CY27" i="25"/>
  <c r="CY76" i="25" s="1"/>
  <c r="GG27" i="25"/>
  <c r="GG76" i="25" s="1"/>
  <c r="BO27" i="25"/>
  <c r="BO76" i="25" s="1"/>
  <c r="EW27" i="25"/>
  <c r="EW76" i="25" s="1"/>
  <c r="AE27" i="25"/>
  <c r="AE76" i="25" s="1"/>
  <c r="DM27" i="25"/>
  <c r="DM76" i="25" s="1"/>
  <c r="GT27" i="25"/>
  <c r="GT76" i="25" s="1"/>
  <c r="GR27" i="25"/>
  <c r="GR76" i="25" s="1"/>
  <c r="CK27" i="25"/>
  <c r="CK76" i="25" s="1"/>
  <c r="EH27" i="25"/>
  <c r="EH76" i="25" s="1"/>
  <c r="AB27" i="25"/>
  <c r="AB76" i="25" s="1"/>
  <c r="CN27" i="25"/>
  <c r="CN76" i="25" s="1"/>
  <c r="EZ27" i="25"/>
  <c r="EZ76" i="25" s="1"/>
  <c r="HL27" i="25"/>
  <c r="HL76" i="25" s="1"/>
  <c r="CS27" i="25"/>
  <c r="CS76" i="25" s="1"/>
  <c r="FZ27" i="25"/>
  <c r="FZ76" i="25" s="1"/>
  <c r="BN27" i="25"/>
  <c r="BN76" i="25" s="1"/>
  <c r="EU27" i="25"/>
  <c r="EU76" i="25" s="1"/>
  <c r="AD27" i="25"/>
  <c r="AD76" i="25" s="1"/>
  <c r="DK27" i="25"/>
  <c r="DK76" i="25" s="1"/>
  <c r="GS27" i="25"/>
  <c r="GS76" i="25" s="1"/>
  <c r="CA27" i="25"/>
  <c r="CA76" i="25" s="1"/>
  <c r="FI27" i="25"/>
  <c r="FI76" i="25" s="1"/>
  <c r="FN27" i="25"/>
  <c r="FN76" i="25" s="1"/>
  <c r="AF27" i="25"/>
  <c r="AF76" i="25" s="1"/>
  <c r="CR27" i="25"/>
  <c r="CR76" i="25" s="1"/>
  <c r="FD27" i="25"/>
  <c r="FD76" i="25" s="1"/>
  <c r="HP27" i="25"/>
  <c r="HP76" i="25" s="1"/>
  <c r="CX27" i="25"/>
  <c r="CX76" i="25" s="1"/>
  <c r="GE27" i="25"/>
  <c r="GE76" i="25" s="1"/>
  <c r="BS27" i="25"/>
  <c r="BS76" i="25" s="1"/>
  <c r="FA27" i="25"/>
  <c r="FA76" i="25" s="1"/>
  <c r="AI27" i="25"/>
  <c r="AI76" i="25" s="1"/>
  <c r="DQ27" i="25"/>
  <c r="DQ76" i="25" s="1"/>
  <c r="GX27" i="25"/>
  <c r="GX76" i="25" s="1"/>
  <c r="CG27" i="25"/>
  <c r="CG76" i="25" s="1"/>
  <c r="GI27" i="25"/>
  <c r="GI76" i="25" s="1"/>
  <c r="BP27" i="25"/>
  <c r="BP76" i="25" s="1"/>
  <c r="EB27" i="25"/>
  <c r="EB76" i="25" s="1"/>
  <c r="GN27" i="25"/>
  <c r="GN76" i="25" s="1"/>
  <c r="BM27" i="25"/>
  <c r="BM76" i="25" s="1"/>
  <c r="ET27" i="25"/>
  <c r="ET76" i="25" s="1"/>
  <c r="AH27" i="25"/>
  <c r="AH76" i="25" s="1"/>
  <c r="GW27" i="25"/>
  <c r="GW76" i="25" s="1"/>
  <c r="CE27" i="25"/>
  <c r="CE76" i="25" s="1"/>
  <c r="AU27" i="25"/>
  <c r="AU76" i="25" s="1"/>
  <c r="BT27" i="25"/>
  <c r="BT76" i="25" s="1"/>
  <c r="BR27" i="25"/>
  <c r="BR76" i="25" s="1"/>
  <c r="DU27" i="25"/>
  <c r="DU76" i="25" s="1"/>
  <c r="BA27" i="25"/>
  <c r="BA76" i="25" s="1"/>
  <c r="Y75" i="25"/>
  <c r="X75" i="25"/>
  <c r="X124" i="25"/>
  <c r="X173" i="25" s="1"/>
  <c r="V29" i="25"/>
  <c r="W28" i="25"/>
  <c r="U28" i="25" s="1"/>
  <c r="FO281" i="5"/>
  <c r="O530" i="5"/>
  <c r="AB28" i="25" l="1"/>
  <c r="AB77" i="25" s="1"/>
  <c r="CN28" i="25"/>
  <c r="CN77" i="25" s="1"/>
  <c r="EZ28" i="25"/>
  <c r="EZ77" i="25" s="1"/>
  <c r="DB28" i="25"/>
  <c r="DB77" i="25" s="1"/>
  <c r="GA28" i="25"/>
  <c r="GA77" i="25" s="1"/>
  <c r="AW28" i="25"/>
  <c r="AW77" i="25" s="1"/>
  <c r="ED28" i="25"/>
  <c r="ED77" i="25" s="1"/>
  <c r="GV28" i="25"/>
  <c r="GV77" i="25" s="1"/>
  <c r="BY28" i="25"/>
  <c r="BY77" i="25" s="1"/>
  <c r="FE28" i="25"/>
  <c r="FE77" i="25" s="1"/>
  <c r="HQ28" i="25"/>
  <c r="HQ77" i="25" s="1"/>
  <c r="DA28" i="25"/>
  <c r="DA77" i="25" s="1"/>
  <c r="FZ28" i="25"/>
  <c r="FZ77" i="25" s="1"/>
  <c r="AV28" i="25"/>
  <c r="AV77" i="25" s="1"/>
  <c r="DH28" i="25"/>
  <c r="DH77" i="25" s="1"/>
  <c r="AU28" i="25"/>
  <c r="AU77" i="25" s="1"/>
  <c r="EC28" i="25"/>
  <c r="EC77" i="25" s="1"/>
  <c r="GU28" i="25"/>
  <c r="GU77" i="25" s="1"/>
  <c r="BW28" i="25"/>
  <c r="BW77" i="25" s="1"/>
  <c r="FD28" i="25"/>
  <c r="FD77" i="25" s="1"/>
  <c r="HP28" i="25"/>
  <c r="HP77" i="25" s="1"/>
  <c r="CY28" i="25"/>
  <c r="CY77" i="25" s="1"/>
  <c r="FY28" i="25"/>
  <c r="FY77" i="25" s="1"/>
  <c r="AT28" i="25"/>
  <c r="AT77" i="25" s="1"/>
  <c r="EA28" i="25"/>
  <c r="EA77" i="25" s="1"/>
  <c r="GT28" i="25"/>
  <c r="GT77" i="25" s="1"/>
  <c r="AZ28" i="25"/>
  <c r="AZ77" i="25" s="1"/>
  <c r="DL28" i="25"/>
  <c r="DL77" i="25" s="1"/>
  <c r="BA28" i="25"/>
  <c r="BA77" i="25" s="1"/>
  <c r="EH28" i="25"/>
  <c r="EH77" i="25" s="1"/>
  <c r="GY28" i="25"/>
  <c r="GY77" i="25" s="1"/>
  <c r="CC28" i="25"/>
  <c r="CC77" i="25" s="1"/>
  <c r="FH28" i="25"/>
  <c r="FH77" i="25" s="1"/>
  <c r="HT28" i="25"/>
  <c r="HT77" i="25" s="1"/>
  <c r="DE28" i="25"/>
  <c r="DE77" i="25" s="1"/>
  <c r="GC28" i="25"/>
  <c r="GC77" i="25" s="1"/>
  <c r="AY28" i="25"/>
  <c r="AY77" i="25" s="1"/>
  <c r="EG28" i="25"/>
  <c r="EG77" i="25" s="1"/>
  <c r="AN28" i="25"/>
  <c r="AN77" i="25" s="1"/>
  <c r="CZ28" i="25"/>
  <c r="CZ77" i="25" s="1"/>
  <c r="AK28" i="25"/>
  <c r="AK77" i="25" s="1"/>
  <c r="DR28" i="25"/>
  <c r="DR77" i="25" s="1"/>
  <c r="GM28" i="25"/>
  <c r="GM77" i="25" s="1"/>
  <c r="BM28" i="25"/>
  <c r="BM77" i="25" s="1"/>
  <c r="ET28" i="25"/>
  <c r="ET77" i="25" s="1"/>
  <c r="HH28" i="25"/>
  <c r="HH77" i="25" s="1"/>
  <c r="CO28" i="25"/>
  <c r="CO77" i="25" s="1"/>
  <c r="FQ28" i="25"/>
  <c r="FQ77" i="25" s="1"/>
  <c r="AI28" i="25"/>
  <c r="AI77" i="25" s="1"/>
  <c r="DQ28" i="25"/>
  <c r="DQ77" i="25" s="1"/>
  <c r="GL28" i="25"/>
  <c r="GL77" i="25" s="1"/>
  <c r="HN28" i="25"/>
  <c r="HN77" i="25" s="1"/>
  <c r="HR28" i="25"/>
  <c r="HR77" i="25" s="1"/>
  <c r="AR28" i="25"/>
  <c r="AR77" i="25" s="1"/>
  <c r="DD28" i="25"/>
  <c r="DD77" i="25" s="1"/>
  <c r="AP28" i="25"/>
  <c r="AP77" i="25" s="1"/>
  <c r="DW28" i="25"/>
  <c r="DW77" i="25" s="1"/>
  <c r="GQ28" i="25"/>
  <c r="GQ77" i="25" s="1"/>
  <c r="BR28" i="25"/>
  <c r="BR77" i="25" s="1"/>
  <c r="EY28" i="25"/>
  <c r="EY77" i="25" s="1"/>
  <c r="HL28" i="25"/>
  <c r="HL77" i="25" s="1"/>
  <c r="CT28" i="25"/>
  <c r="CT77" i="25" s="1"/>
  <c r="FU28" i="25"/>
  <c r="FU77" i="25" s="1"/>
  <c r="AO28" i="25"/>
  <c r="AO77" i="25" s="1"/>
  <c r="DV28" i="25"/>
  <c r="DV77" i="25" s="1"/>
  <c r="GP28" i="25"/>
  <c r="GP77" i="25" s="1"/>
  <c r="BL28" i="25"/>
  <c r="BL77" i="25" s="1"/>
  <c r="DX28" i="25"/>
  <c r="DX77" i="25" s="1"/>
  <c r="BQ28" i="25"/>
  <c r="BQ77" i="25" s="1"/>
  <c r="EX28" i="25"/>
  <c r="EX77" i="25" s="1"/>
  <c r="HK28" i="25"/>
  <c r="HK77" i="25" s="1"/>
  <c r="CS28" i="25"/>
  <c r="CS77" i="25" s="1"/>
  <c r="FT28" i="25"/>
  <c r="FT77" i="25" s="1"/>
  <c r="AM28" i="25"/>
  <c r="AM77" i="25" s="1"/>
  <c r="DU28" i="25"/>
  <c r="DU77" i="25" s="1"/>
  <c r="GO28" i="25"/>
  <c r="GO77" i="25" s="1"/>
  <c r="BO28" i="25"/>
  <c r="BO77" i="25" s="1"/>
  <c r="EW28" i="25"/>
  <c r="EW77" i="25" s="1"/>
  <c r="HJ28" i="25"/>
  <c r="HJ77" i="25" s="1"/>
  <c r="BP28" i="25"/>
  <c r="BP77" i="25" s="1"/>
  <c r="EB28" i="25"/>
  <c r="EB77" i="25" s="1"/>
  <c r="BV28" i="25"/>
  <c r="BV77" i="25" s="1"/>
  <c r="FC28" i="25"/>
  <c r="FC77" i="25" s="1"/>
  <c r="HO28" i="25"/>
  <c r="HO77" i="25" s="1"/>
  <c r="CX28" i="25"/>
  <c r="CX77" i="25" s="1"/>
  <c r="FX28" i="25"/>
  <c r="FX77" i="25" s="1"/>
  <c r="AS28" i="25"/>
  <c r="AS77" i="25" s="1"/>
  <c r="DZ28" i="25"/>
  <c r="DZ77" i="25" s="1"/>
  <c r="GS28" i="25"/>
  <c r="GS77" i="25" s="1"/>
  <c r="BU28" i="25"/>
  <c r="BU77" i="25" s="1"/>
  <c r="FB28" i="25"/>
  <c r="FB77" i="25" s="1"/>
  <c r="BD28" i="25"/>
  <c r="BD77" i="25" s="1"/>
  <c r="DP28" i="25"/>
  <c r="DP77" i="25" s="1"/>
  <c r="BF28" i="25"/>
  <c r="BF77" i="25" s="1"/>
  <c r="EM28" i="25"/>
  <c r="EM77" i="25" s="1"/>
  <c r="HC28" i="25"/>
  <c r="HC77" i="25" s="1"/>
  <c r="CH28" i="25"/>
  <c r="CH77" i="25" s="1"/>
  <c r="FL28" i="25"/>
  <c r="FL77" i="25" s="1"/>
  <c r="AC28" i="25"/>
  <c r="AC77" i="25" s="1"/>
  <c r="DJ28" i="25"/>
  <c r="DJ77" i="25" s="1"/>
  <c r="GG28" i="25"/>
  <c r="GG77" i="25" s="1"/>
  <c r="BE28" i="25"/>
  <c r="BE77" i="25" s="1"/>
  <c r="EL28" i="25"/>
  <c r="EL77" i="25" s="1"/>
  <c r="HB28" i="25"/>
  <c r="HB77" i="25" s="1"/>
  <c r="BH28" i="25"/>
  <c r="BH77" i="25" s="1"/>
  <c r="DT28" i="25"/>
  <c r="DT77" i="25" s="1"/>
  <c r="BK28" i="25"/>
  <c r="BK77" i="25" s="1"/>
  <c r="ES28" i="25"/>
  <c r="ES77" i="25" s="1"/>
  <c r="HG28" i="25"/>
  <c r="HG77" i="25" s="1"/>
  <c r="CM28" i="25"/>
  <c r="CM77" i="25" s="1"/>
  <c r="FP28" i="25"/>
  <c r="FP77" i="25" s="1"/>
  <c r="AH28" i="25"/>
  <c r="AH77" i="25" s="1"/>
  <c r="DO28" i="25"/>
  <c r="DO77" i="25" s="1"/>
  <c r="GK28" i="25"/>
  <c r="GK77" i="25" s="1"/>
  <c r="BJ28" i="25"/>
  <c r="BJ77" i="25" s="1"/>
  <c r="EQ28" i="25"/>
  <c r="EQ77" i="25" s="1"/>
  <c r="HF28" i="25"/>
  <c r="HF77" i="25" s="1"/>
  <c r="CB28" i="25"/>
  <c r="CB77" i="25" s="1"/>
  <c r="EN28" i="25"/>
  <c r="EN77" i="25" s="1"/>
  <c r="CL28" i="25"/>
  <c r="CL77" i="25" s="1"/>
  <c r="FO28" i="25"/>
  <c r="FO77" i="25" s="1"/>
  <c r="AG28" i="25"/>
  <c r="AG77" i="25" s="1"/>
  <c r="DN28" i="25"/>
  <c r="DN77" i="25" s="1"/>
  <c r="GJ28" i="25"/>
  <c r="GJ77" i="25" s="1"/>
  <c r="BI28" i="25"/>
  <c r="BI77" i="25" s="1"/>
  <c r="EP28" i="25"/>
  <c r="EP77" i="25" s="1"/>
  <c r="HE28" i="25"/>
  <c r="HE77" i="25" s="1"/>
  <c r="CK28" i="25"/>
  <c r="CK77" i="25" s="1"/>
  <c r="FN28" i="25"/>
  <c r="FN77" i="25" s="1"/>
  <c r="X28" i="25"/>
  <c r="CF28" i="25"/>
  <c r="CF77" i="25" s="1"/>
  <c r="ER28" i="25"/>
  <c r="ER77" i="25" s="1"/>
  <c r="CQ28" i="25"/>
  <c r="CQ77" i="25" s="1"/>
  <c r="FS28" i="25"/>
  <c r="FS77" i="25" s="1"/>
  <c r="AL28" i="25"/>
  <c r="AL77" i="25" s="1"/>
  <c r="DS28" i="25"/>
  <c r="DS77" i="25" s="1"/>
  <c r="GN28" i="25"/>
  <c r="GN77" i="25" s="1"/>
  <c r="BN28" i="25"/>
  <c r="BN77" i="25" s="1"/>
  <c r="EU28" i="25"/>
  <c r="EU77" i="25" s="1"/>
  <c r="HI28" i="25"/>
  <c r="HI77" i="25" s="1"/>
  <c r="CP28" i="25"/>
  <c r="CP77" i="25" s="1"/>
  <c r="FR28" i="25"/>
  <c r="FR77" i="25" s="1"/>
  <c r="BT28" i="25"/>
  <c r="BT77" i="25" s="1"/>
  <c r="EF28" i="25"/>
  <c r="EF77" i="25" s="1"/>
  <c r="CA28" i="25"/>
  <c r="CA77" i="25" s="1"/>
  <c r="FG28" i="25"/>
  <c r="FG77" i="25" s="1"/>
  <c r="HS28" i="25"/>
  <c r="HS77" i="25" s="1"/>
  <c r="DC28" i="25"/>
  <c r="DC77" i="25" s="1"/>
  <c r="GB28" i="25"/>
  <c r="GB77" i="25" s="1"/>
  <c r="AX28" i="25"/>
  <c r="AX77" i="25" s="1"/>
  <c r="EE28" i="25"/>
  <c r="EE77" i="25" s="1"/>
  <c r="GW28" i="25"/>
  <c r="GW77" i="25" s="1"/>
  <c r="BZ28" i="25"/>
  <c r="BZ77" i="25" s="1"/>
  <c r="FF28" i="25"/>
  <c r="FF77" i="25" s="1"/>
  <c r="BX28" i="25"/>
  <c r="BX77" i="25" s="1"/>
  <c r="EJ28" i="25"/>
  <c r="EJ77" i="25" s="1"/>
  <c r="CG28" i="25"/>
  <c r="CG77" i="25" s="1"/>
  <c r="FK28" i="25"/>
  <c r="FK77" i="25" s="1"/>
  <c r="AA28" i="25"/>
  <c r="AA77" i="25" s="1"/>
  <c r="DI28" i="25"/>
  <c r="DI77" i="25" s="1"/>
  <c r="GF28" i="25"/>
  <c r="GF77" i="25" s="1"/>
  <c r="BC28" i="25"/>
  <c r="BC77" i="25" s="1"/>
  <c r="EK28" i="25"/>
  <c r="EK77" i="25" s="1"/>
  <c r="HA28" i="25"/>
  <c r="HA77" i="25" s="1"/>
  <c r="CE28" i="25"/>
  <c r="CE77" i="25" s="1"/>
  <c r="FJ28" i="25"/>
  <c r="FJ77" i="25" s="1"/>
  <c r="AF28" i="25"/>
  <c r="AF77" i="25" s="1"/>
  <c r="CR28" i="25"/>
  <c r="CR77" i="25" s="1"/>
  <c r="Z28" i="25"/>
  <c r="Z77" i="25" s="1"/>
  <c r="DG28" i="25"/>
  <c r="DG77" i="25" s="1"/>
  <c r="GE28" i="25"/>
  <c r="GE77" i="25" s="1"/>
  <c r="BB28" i="25"/>
  <c r="BB77" i="25" s="1"/>
  <c r="EI28" i="25"/>
  <c r="EI77" i="25" s="1"/>
  <c r="GZ28" i="25"/>
  <c r="GZ77" i="25" s="1"/>
  <c r="CD28" i="25"/>
  <c r="CD77" i="25" s="1"/>
  <c r="FI28" i="25"/>
  <c r="FI77" i="25" s="1"/>
  <c r="Y28" i="25"/>
  <c r="DF28" i="25"/>
  <c r="DF77" i="25" s="1"/>
  <c r="GD28" i="25"/>
  <c r="GD77" i="25" s="1"/>
  <c r="AJ28" i="25"/>
  <c r="AJ77" i="25" s="1"/>
  <c r="CV28" i="25"/>
  <c r="CV77" i="25" s="1"/>
  <c r="AE28" i="25"/>
  <c r="AE77" i="25" s="1"/>
  <c r="DM28" i="25"/>
  <c r="DM77" i="25" s="1"/>
  <c r="GI28" i="25"/>
  <c r="GI77" i="25" s="1"/>
  <c r="BG28" i="25"/>
  <c r="BG77" i="25" s="1"/>
  <c r="EO28" i="25"/>
  <c r="EO77" i="25" s="1"/>
  <c r="HD28" i="25"/>
  <c r="HD77" i="25" s="1"/>
  <c r="CI28" i="25"/>
  <c r="CI77" i="25" s="1"/>
  <c r="FM28" i="25"/>
  <c r="FM77" i="25" s="1"/>
  <c r="AD28" i="25"/>
  <c r="AD77" i="25" s="1"/>
  <c r="DK28" i="25"/>
  <c r="DK77" i="25" s="1"/>
  <c r="GX28" i="25"/>
  <c r="GX77" i="25" s="1"/>
  <c r="CJ28" i="25"/>
  <c r="CJ77" i="25" s="1"/>
  <c r="EV28" i="25"/>
  <c r="EV77" i="25" s="1"/>
  <c r="CW28" i="25"/>
  <c r="CW77" i="25" s="1"/>
  <c r="FW28" i="25"/>
  <c r="FW77" i="25" s="1"/>
  <c r="AQ28" i="25"/>
  <c r="AQ77" i="25" s="1"/>
  <c r="DY28" i="25"/>
  <c r="DY77" i="25" s="1"/>
  <c r="GR28" i="25"/>
  <c r="GR77" i="25" s="1"/>
  <c r="BS28" i="25"/>
  <c r="BS77" i="25" s="1"/>
  <c r="FA28" i="25"/>
  <c r="FA77" i="25" s="1"/>
  <c r="HM28" i="25"/>
  <c r="HM77" i="25" s="1"/>
  <c r="CU28" i="25"/>
  <c r="CU77" i="25" s="1"/>
  <c r="FV28" i="25"/>
  <c r="FV77" i="25" s="1"/>
  <c r="GH28" i="25"/>
  <c r="GH77" i="25" s="1"/>
  <c r="Y76" i="25"/>
  <c r="W29" i="25"/>
  <c r="V30" i="25"/>
  <c r="X76" i="25"/>
  <c r="X125" i="25"/>
  <c r="X174" i="25" s="1"/>
  <c r="O540" i="5"/>
  <c r="FO291" i="5"/>
  <c r="U29" i="25" l="1"/>
  <c r="X77" i="25"/>
  <c r="X126" i="25"/>
  <c r="X175" i="25" s="1"/>
  <c r="W30" i="25"/>
  <c r="V31" i="25"/>
  <c r="Y77" i="25"/>
  <c r="BG29" i="25"/>
  <c r="BG78" i="25" s="1"/>
  <c r="DS29" i="25"/>
  <c r="DS78" i="25" s="1"/>
  <c r="GE29" i="25"/>
  <c r="GE78" i="25" s="1"/>
  <c r="AV29" i="25"/>
  <c r="AV78" i="25" s="1"/>
  <c r="DH29" i="25"/>
  <c r="DH78" i="25" s="1"/>
  <c r="FT29" i="25"/>
  <c r="FT78" i="25" s="1"/>
  <c r="AG29" i="25"/>
  <c r="AG78" i="25" s="1"/>
  <c r="CS29" i="25"/>
  <c r="CS78" i="25" s="1"/>
  <c r="FE29" i="25"/>
  <c r="FE78" i="25" s="1"/>
  <c r="HQ29" i="25"/>
  <c r="HQ78" i="25" s="1"/>
  <c r="CH29" i="25"/>
  <c r="CH78" i="25" s="1"/>
  <c r="ET29" i="25"/>
  <c r="ET78" i="25" s="1"/>
  <c r="HF29" i="25"/>
  <c r="HF78" i="25" s="1"/>
  <c r="CA29" i="25"/>
  <c r="CA78" i="25" s="1"/>
  <c r="EM29" i="25"/>
  <c r="EM78" i="25" s="1"/>
  <c r="GY29" i="25"/>
  <c r="GY78" i="25" s="1"/>
  <c r="BP29" i="25"/>
  <c r="BP78" i="25" s="1"/>
  <c r="EB29" i="25"/>
  <c r="EB78" i="25" s="1"/>
  <c r="GN29" i="25"/>
  <c r="GN78" i="25" s="1"/>
  <c r="BA29" i="25"/>
  <c r="BA78" i="25" s="1"/>
  <c r="DM29" i="25"/>
  <c r="DM78" i="25" s="1"/>
  <c r="FY29" i="25"/>
  <c r="FY78" i="25" s="1"/>
  <c r="AP29" i="25"/>
  <c r="AP78" i="25" s="1"/>
  <c r="DB29" i="25"/>
  <c r="DB78" i="25" s="1"/>
  <c r="FN29" i="25"/>
  <c r="FN78" i="25" s="1"/>
  <c r="AI29" i="25"/>
  <c r="AI78" i="25" s="1"/>
  <c r="CU29" i="25"/>
  <c r="CU78" i="25" s="1"/>
  <c r="FG29" i="25"/>
  <c r="FG78" i="25" s="1"/>
  <c r="HS29" i="25"/>
  <c r="HS78" i="25" s="1"/>
  <c r="CJ29" i="25"/>
  <c r="CJ78" i="25" s="1"/>
  <c r="EV29" i="25"/>
  <c r="EV78" i="25" s="1"/>
  <c r="HH29" i="25"/>
  <c r="HH78" i="25" s="1"/>
  <c r="BU29" i="25"/>
  <c r="BU78" i="25" s="1"/>
  <c r="EG29" i="25"/>
  <c r="EG78" i="25" s="1"/>
  <c r="GS29" i="25"/>
  <c r="GS78" i="25" s="1"/>
  <c r="BJ29" i="25"/>
  <c r="BJ78" i="25" s="1"/>
  <c r="DV29" i="25"/>
  <c r="DV78" i="25" s="1"/>
  <c r="GH29" i="25"/>
  <c r="GH78" i="25" s="1"/>
  <c r="AM29" i="25"/>
  <c r="AM78" i="25" s="1"/>
  <c r="CY29" i="25"/>
  <c r="CY78" i="25" s="1"/>
  <c r="FK29" i="25"/>
  <c r="FK78" i="25" s="1"/>
  <c r="AB29" i="25"/>
  <c r="AB78" i="25" s="1"/>
  <c r="CN29" i="25"/>
  <c r="CN78" i="25" s="1"/>
  <c r="EZ29" i="25"/>
  <c r="EZ78" i="25" s="1"/>
  <c r="HL29" i="25"/>
  <c r="HL78" i="25" s="1"/>
  <c r="BY29" i="25"/>
  <c r="BY78" i="25" s="1"/>
  <c r="EK29" i="25"/>
  <c r="EK78" i="25" s="1"/>
  <c r="GW29" i="25"/>
  <c r="GW78" i="25" s="1"/>
  <c r="BN29" i="25"/>
  <c r="BN78" i="25" s="1"/>
  <c r="DZ29" i="25"/>
  <c r="DZ78" i="25" s="1"/>
  <c r="GL29" i="25"/>
  <c r="GL78" i="25" s="1"/>
  <c r="BW29" i="25"/>
  <c r="BW78" i="25" s="1"/>
  <c r="EI29" i="25"/>
  <c r="EI78" i="25" s="1"/>
  <c r="GU29" i="25"/>
  <c r="GU78" i="25" s="1"/>
  <c r="BL29" i="25"/>
  <c r="BL78" i="25" s="1"/>
  <c r="DX29" i="25"/>
  <c r="DX78" i="25" s="1"/>
  <c r="GJ29" i="25"/>
  <c r="GJ78" i="25" s="1"/>
  <c r="AW29" i="25"/>
  <c r="AW78" i="25" s="1"/>
  <c r="DI29" i="25"/>
  <c r="DI78" i="25" s="1"/>
  <c r="FU29" i="25"/>
  <c r="FU78" i="25" s="1"/>
  <c r="AL29" i="25"/>
  <c r="AL78" i="25" s="1"/>
  <c r="CX29" i="25"/>
  <c r="CX78" i="25" s="1"/>
  <c r="FJ29" i="25"/>
  <c r="FJ78" i="25" s="1"/>
  <c r="AE29" i="25"/>
  <c r="AE78" i="25" s="1"/>
  <c r="CQ29" i="25"/>
  <c r="CQ78" i="25" s="1"/>
  <c r="FC29" i="25"/>
  <c r="FC78" i="25" s="1"/>
  <c r="HO29" i="25"/>
  <c r="HO78" i="25" s="1"/>
  <c r="CF29" i="25"/>
  <c r="CF78" i="25" s="1"/>
  <c r="ER29" i="25"/>
  <c r="ER78" i="25" s="1"/>
  <c r="HD29" i="25"/>
  <c r="HD78" i="25" s="1"/>
  <c r="BQ29" i="25"/>
  <c r="BQ78" i="25" s="1"/>
  <c r="EC29" i="25"/>
  <c r="EC78" i="25" s="1"/>
  <c r="GO29" i="25"/>
  <c r="GO78" i="25" s="1"/>
  <c r="BF29" i="25"/>
  <c r="BF78" i="25" s="1"/>
  <c r="DR29" i="25"/>
  <c r="DR78" i="25" s="1"/>
  <c r="GD29" i="25"/>
  <c r="GD78" i="25" s="1"/>
  <c r="AY29" i="25"/>
  <c r="AY78" i="25" s="1"/>
  <c r="DK29" i="25"/>
  <c r="DK78" i="25" s="1"/>
  <c r="FW29" i="25"/>
  <c r="FW78" i="25" s="1"/>
  <c r="AN29" i="25"/>
  <c r="AN78" i="25" s="1"/>
  <c r="CZ29" i="25"/>
  <c r="CZ78" i="25" s="1"/>
  <c r="FL29" i="25"/>
  <c r="FL78" i="25" s="1"/>
  <c r="Y29" i="25"/>
  <c r="CK29" i="25"/>
  <c r="CK78" i="25" s="1"/>
  <c r="EW29" i="25"/>
  <c r="EW78" i="25" s="1"/>
  <c r="HI29" i="25"/>
  <c r="HI78" i="25" s="1"/>
  <c r="BZ29" i="25"/>
  <c r="BZ78" i="25" s="1"/>
  <c r="EL29" i="25"/>
  <c r="EL78" i="25" s="1"/>
  <c r="GX29" i="25"/>
  <c r="GX78" i="25" s="1"/>
  <c r="BC29" i="25"/>
  <c r="BC78" i="25" s="1"/>
  <c r="DO29" i="25"/>
  <c r="DO78" i="25" s="1"/>
  <c r="GA29" i="25"/>
  <c r="GA78" i="25" s="1"/>
  <c r="AR29" i="25"/>
  <c r="AR78" i="25" s="1"/>
  <c r="DD29" i="25"/>
  <c r="DD78" i="25" s="1"/>
  <c r="FP29" i="25"/>
  <c r="FP78" i="25" s="1"/>
  <c r="AC29" i="25"/>
  <c r="AC78" i="25" s="1"/>
  <c r="CO29" i="25"/>
  <c r="CO78" i="25" s="1"/>
  <c r="FA29" i="25"/>
  <c r="FA78" i="25" s="1"/>
  <c r="HM29" i="25"/>
  <c r="HM78" i="25" s="1"/>
  <c r="CD29" i="25"/>
  <c r="CD78" i="25" s="1"/>
  <c r="EP29" i="25"/>
  <c r="EP78" i="25" s="1"/>
  <c r="HB29" i="25"/>
  <c r="HB78" i="25" s="1"/>
  <c r="AA29" i="25"/>
  <c r="AA78" i="25" s="1"/>
  <c r="CM29" i="25"/>
  <c r="CM78" i="25" s="1"/>
  <c r="EY29" i="25"/>
  <c r="EY78" i="25" s="1"/>
  <c r="HK29" i="25"/>
  <c r="HK78" i="25" s="1"/>
  <c r="CB29" i="25"/>
  <c r="CB78" i="25" s="1"/>
  <c r="EN29" i="25"/>
  <c r="EN78" i="25" s="1"/>
  <c r="GZ29" i="25"/>
  <c r="GZ78" i="25" s="1"/>
  <c r="BM29" i="25"/>
  <c r="BM78" i="25" s="1"/>
  <c r="DY29" i="25"/>
  <c r="DY78" i="25" s="1"/>
  <c r="GK29" i="25"/>
  <c r="GK78" i="25" s="1"/>
  <c r="BB29" i="25"/>
  <c r="BB78" i="25" s="1"/>
  <c r="DN29" i="25"/>
  <c r="DN78" i="25" s="1"/>
  <c r="FZ29" i="25"/>
  <c r="FZ78" i="25" s="1"/>
  <c r="AU29" i="25"/>
  <c r="AU78" i="25" s="1"/>
  <c r="DG29" i="25"/>
  <c r="DG78" i="25" s="1"/>
  <c r="FS29" i="25"/>
  <c r="FS78" i="25" s="1"/>
  <c r="AJ29" i="25"/>
  <c r="AJ78" i="25" s="1"/>
  <c r="CV29" i="25"/>
  <c r="CV78" i="25" s="1"/>
  <c r="FH29" i="25"/>
  <c r="FH78" i="25" s="1"/>
  <c r="HT29" i="25"/>
  <c r="HT78" i="25" s="1"/>
  <c r="CG29" i="25"/>
  <c r="CG78" i="25" s="1"/>
  <c r="ES29" i="25"/>
  <c r="ES78" i="25" s="1"/>
  <c r="HE29" i="25"/>
  <c r="HE78" i="25" s="1"/>
  <c r="BV29" i="25"/>
  <c r="BV78" i="25" s="1"/>
  <c r="EH29" i="25"/>
  <c r="EH78" i="25" s="1"/>
  <c r="GT29" i="25"/>
  <c r="GT78" i="25" s="1"/>
  <c r="BO29" i="25"/>
  <c r="BO78" i="25" s="1"/>
  <c r="EA29" i="25"/>
  <c r="EA78" i="25" s="1"/>
  <c r="GM29" i="25"/>
  <c r="GM78" i="25" s="1"/>
  <c r="BD29" i="25"/>
  <c r="BD78" i="25" s="1"/>
  <c r="DP29" i="25"/>
  <c r="DP78" i="25" s="1"/>
  <c r="GB29" i="25"/>
  <c r="GB78" i="25" s="1"/>
  <c r="AO29" i="25"/>
  <c r="AO78" i="25" s="1"/>
  <c r="DA29" i="25"/>
  <c r="DA78" i="25" s="1"/>
  <c r="FM29" i="25"/>
  <c r="FM78" i="25" s="1"/>
  <c r="AD29" i="25"/>
  <c r="AD78" i="25" s="1"/>
  <c r="CP29" i="25"/>
  <c r="CP78" i="25" s="1"/>
  <c r="FB29" i="25"/>
  <c r="FB78" i="25" s="1"/>
  <c r="HN29" i="25"/>
  <c r="HN78" i="25" s="1"/>
  <c r="BS29" i="25"/>
  <c r="BS78" i="25" s="1"/>
  <c r="EE29" i="25"/>
  <c r="EE78" i="25" s="1"/>
  <c r="GQ29" i="25"/>
  <c r="GQ78" i="25" s="1"/>
  <c r="BH29" i="25"/>
  <c r="BH78" i="25" s="1"/>
  <c r="DT29" i="25"/>
  <c r="DT78" i="25" s="1"/>
  <c r="GF29" i="25"/>
  <c r="GF78" i="25" s="1"/>
  <c r="AS29" i="25"/>
  <c r="AS78" i="25" s="1"/>
  <c r="DE29" i="25"/>
  <c r="DE78" i="25" s="1"/>
  <c r="FQ29" i="25"/>
  <c r="FQ78" i="25" s="1"/>
  <c r="AH29" i="25"/>
  <c r="AH78" i="25" s="1"/>
  <c r="CT29" i="25"/>
  <c r="CT78" i="25" s="1"/>
  <c r="FF29" i="25"/>
  <c r="FF78" i="25" s="1"/>
  <c r="HR29" i="25"/>
  <c r="HR78" i="25" s="1"/>
  <c r="AQ29" i="25"/>
  <c r="AQ78" i="25" s="1"/>
  <c r="DC29" i="25"/>
  <c r="DC78" i="25" s="1"/>
  <c r="FO29" i="25"/>
  <c r="FO78" i="25" s="1"/>
  <c r="AF29" i="25"/>
  <c r="AF78" i="25" s="1"/>
  <c r="CR29" i="25"/>
  <c r="CR78" i="25" s="1"/>
  <c r="FD29" i="25"/>
  <c r="FD78" i="25" s="1"/>
  <c r="HP29" i="25"/>
  <c r="HP78" i="25" s="1"/>
  <c r="CC29" i="25"/>
  <c r="CC78" i="25" s="1"/>
  <c r="EO29" i="25"/>
  <c r="EO78" i="25" s="1"/>
  <c r="HA29" i="25"/>
  <c r="HA78" i="25" s="1"/>
  <c r="BR29" i="25"/>
  <c r="BR78" i="25" s="1"/>
  <c r="ED29" i="25"/>
  <c r="ED78" i="25" s="1"/>
  <c r="GP29" i="25"/>
  <c r="GP78" i="25" s="1"/>
  <c r="BK29" i="25"/>
  <c r="BK78" i="25" s="1"/>
  <c r="DW29" i="25"/>
  <c r="DW78" i="25" s="1"/>
  <c r="GI29" i="25"/>
  <c r="GI78" i="25" s="1"/>
  <c r="AZ29" i="25"/>
  <c r="AZ78" i="25" s="1"/>
  <c r="DL29" i="25"/>
  <c r="DL78" i="25" s="1"/>
  <c r="FX29" i="25"/>
  <c r="FX78" i="25" s="1"/>
  <c r="AK29" i="25"/>
  <c r="AK78" i="25" s="1"/>
  <c r="CW29" i="25"/>
  <c r="CW78" i="25" s="1"/>
  <c r="FI29" i="25"/>
  <c r="FI78" i="25" s="1"/>
  <c r="Z29" i="25"/>
  <c r="Z78" i="25" s="1"/>
  <c r="CL29" i="25"/>
  <c r="CL78" i="25" s="1"/>
  <c r="EX29" i="25"/>
  <c r="EX78" i="25" s="1"/>
  <c r="HJ29" i="25"/>
  <c r="HJ78" i="25" s="1"/>
  <c r="CE29" i="25"/>
  <c r="CE78" i="25" s="1"/>
  <c r="EQ29" i="25"/>
  <c r="EQ78" i="25" s="1"/>
  <c r="HC29" i="25"/>
  <c r="HC78" i="25" s="1"/>
  <c r="BT29" i="25"/>
  <c r="BT78" i="25" s="1"/>
  <c r="EF29" i="25"/>
  <c r="EF78" i="25" s="1"/>
  <c r="GR29" i="25"/>
  <c r="GR78" i="25" s="1"/>
  <c r="BE29" i="25"/>
  <c r="BE78" i="25" s="1"/>
  <c r="DQ29" i="25"/>
  <c r="DQ78" i="25" s="1"/>
  <c r="GC29" i="25"/>
  <c r="GC78" i="25" s="1"/>
  <c r="AT29" i="25"/>
  <c r="AT78" i="25" s="1"/>
  <c r="DF29" i="25"/>
  <c r="DF78" i="25" s="1"/>
  <c r="FR29" i="25"/>
  <c r="FR78" i="25" s="1"/>
  <c r="X29" i="25"/>
  <c r="CI29" i="25"/>
  <c r="CI78" i="25" s="1"/>
  <c r="EU29" i="25"/>
  <c r="EU78" i="25" s="1"/>
  <c r="HG29" i="25"/>
  <c r="HG78" i="25" s="1"/>
  <c r="BX29" i="25"/>
  <c r="BX78" i="25" s="1"/>
  <c r="EJ29" i="25"/>
  <c r="EJ78" i="25" s="1"/>
  <c r="GV29" i="25"/>
  <c r="GV78" i="25" s="1"/>
  <c r="BI29" i="25"/>
  <c r="BI78" i="25" s="1"/>
  <c r="DU29" i="25"/>
  <c r="DU78" i="25" s="1"/>
  <c r="GG29" i="25"/>
  <c r="GG78" i="25" s="1"/>
  <c r="AX29" i="25"/>
  <c r="AX78" i="25" s="1"/>
  <c r="DJ29" i="25"/>
  <c r="DJ78" i="25" s="1"/>
  <c r="FV29" i="25"/>
  <c r="FV78" i="25" s="1"/>
  <c r="FO301" i="5"/>
  <c r="O550" i="5"/>
  <c r="U30" i="25" l="1"/>
  <c r="X127" i="25"/>
  <c r="X176" i="25" s="1"/>
  <c r="X78" i="25"/>
  <c r="W31" i="25"/>
  <c r="V32" i="25"/>
  <c r="BG30" i="25"/>
  <c r="BG79" i="25" s="1"/>
  <c r="DS30" i="25"/>
  <c r="DS79" i="25" s="1"/>
  <c r="GE30" i="25"/>
  <c r="GE79" i="25" s="1"/>
  <c r="AV30" i="25"/>
  <c r="AV79" i="25" s="1"/>
  <c r="DH30" i="25"/>
  <c r="DH79" i="25" s="1"/>
  <c r="FT30" i="25"/>
  <c r="FT79" i="25" s="1"/>
  <c r="AG30" i="25"/>
  <c r="AG79" i="25" s="1"/>
  <c r="CS30" i="25"/>
  <c r="CS79" i="25" s="1"/>
  <c r="FE30" i="25"/>
  <c r="FE79" i="25" s="1"/>
  <c r="HQ30" i="25"/>
  <c r="HQ79" i="25" s="1"/>
  <c r="CH30" i="25"/>
  <c r="CH79" i="25" s="1"/>
  <c r="ET30" i="25"/>
  <c r="ET79" i="25" s="1"/>
  <c r="HF30" i="25"/>
  <c r="HF79" i="25" s="1"/>
  <c r="CA30" i="25"/>
  <c r="CA79" i="25" s="1"/>
  <c r="EM30" i="25"/>
  <c r="EM79" i="25" s="1"/>
  <c r="GY30" i="25"/>
  <c r="GY79" i="25" s="1"/>
  <c r="BP30" i="25"/>
  <c r="BP79" i="25" s="1"/>
  <c r="EB30" i="25"/>
  <c r="EB79" i="25" s="1"/>
  <c r="GN30" i="25"/>
  <c r="GN79" i="25" s="1"/>
  <c r="BA30" i="25"/>
  <c r="BA79" i="25" s="1"/>
  <c r="DM30" i="25"/>
  <c r="DM79" i="25" s="1"/>
  <c r="FY30" i="25"/>
  <c r="FY79" i="25" s="1"/>
  <c r="AP30" i="25"/>
  <c r="AP79" i="25" s="1"/>
  <c r="DB30" i="25"/>
  <c r="DB79" i="25" s="1"/>
  <c r="FN30" i="25"/>
  <c r="FN79" i="25" s="1"/>
  <c r="DV30" i="25"/>
  <c r="DV79" i="25" s="1"/>
  <c r="AY30" i="25"/>
  <c r="AY79" i="25" s="1"/>
  <c r="DK30" i="25"/>
  <c r="DK79" i="25" s="1"/>
  <c r="FW30" i="25"/>
  <c r="FW79" i="25" s="1"/>
  <c r="AN30" i="25"/>
  <c r="AN79" i="25" s="1"/>
  <c r="CZ30" i="25"/>
  <c r="CZ79" i="25" s="1"/>
  <c r="FL30" i="25"/>
  <c r="FL79" i="25" s="1"/>
  <c r="Y30" i="25"/>
  <c r="CK30" i="25"/>
  <c r="CK79" i="25" s="1"/>
  <c r="EW30" i="25"/>
  <c r="EW79" i="25" s="1"/>
  <c r="HI30" i="25"/>
  <c r="HI79" i="25" s="1"/>
  <c r="BZ30" i="25"/>
  <c r="BZ79" i="25" s="1"/>
  <c r="GH30" i="25"/>
  <c r="GH79" i="25" s="1"/>
  <c r="BS30" i="25"/>
  <c r="BS79" i="25" s="1"/>
  <c r="EE30" i="25"/>
  <c r="EE79" i="25" s="1"/>
  <c r="GQ30" i="25"/>
  <c r="GQ79" i="25" s="1"/>
  <c r="BH30" i="25"/>
  <c r="BH79" i="25" s="1"/>
  <c r="DT30" i="25"/>
  <c r="DT79" i="25" s="1"/>
  <c r="GF30" i="25"/>
  <c r="GF79" i="25" s="1"/>
  <c r="AS30" i="25"/>
  <c r="AS79" i="25" s="1"/>
  <c r="DE30" i="25"/>
  <c r="DE79" i="25" s="1"/>
  <c r="FQ30" i="25"/>
  <c r="FQ79" i="25" s="1"/>
  <c r="AH30" i="25"/>
  <c r="AH79" i="25" s="1"/>
  <c r="CT30" i="25"/>
  <c r="CT79" i="25" s="1"/>
  <c r="FF30" i="25"/>
  <c r="FF79" i="25" s="1"/>
  <c r="HR30" i="25"/>
  <c r="HR79" i="25" s="1"/>
  <c r="BW30" i="25"/>
  <c r="BW79" i="25" s="1"/>
  <c r="EI30" i="25"/>
  <c r="EI79" i="25" s="1"/>
  <c r="GU30" i="25"/>
  <c r="GU79" i="25" s="1"/>
  <c r="BL30" i="25"/>
  <c r="BL79" i="25" s="1"/>
  <c r="DX30" i="25"/>
  <c r="DX79" i="25" s="1"/>
  <c r="GJ30" i="25"/>
  <c r="GJ79" i="25" s="1"/>
  <c r="AW30" i="25"/>
  <c r="AW79" i="25" s="1"/>
  <c r="DI30" i="25"/>
  <c r="DI79" i="25" s="1"/>
  <c r="FU30" i="25"/>
  <c r="FU79" i="25" s="1"/>
  <c r="AL30" i="25"/>
  <c r="AL79" i="25" s="1"/>
  <c r="CX30" i="25"/>
  <c r="CX79" i="25" s="1"/>
  <c r="FJ30" i="25"/>
  <c r="FJ79" i="25" s="1"/>
  <c r="AE30" i="25"/>
  <c r="AE79" i="25" s="1"/>
  <c r="CQ30" i="25"/>
  <c r="CQ79" i="25" s="1"/>
  <c r="FC30" i="25"/>
  <c r="FC79" i="25" s="1"/>
  <c r="HO30" i="25"/>
  <c r="HO79" i="25" s="1"/>
  <c r="CF30" i="25"/>
  <c r="CF79" i="25" s="1"/>
  <c r="ER30" i="25"/>
  <c r="ER79" i="25" s="1"/>
  <c r="HD30" i="25"/>
  <c r="HD79" i="25" s="1"/>
  <c r="BQ30" i="25"/>
  <c r="BQ79" i="25" s="1"/>
  <c r="EC30" i="25"/>
  <c r="EC79" i="25" s="1"/>
  <c r="GO30" i="25"/>
  <c r="GO79" i="25" s="1"/>
  <c r="BF30" i="25"/>
  <c r="BF79" i="25" s="1"/>
  <c r="DR30" i="25"/>
  <c r="DR79" i="25" s="1"/>
  <c r="GD30" i="25"/>
  <c r="GD79" i="25" s="1"/>
  <c r="FB30" i="25"/>
  <c r="FB79" i="25" s="1"/>
  <c r="BO30" i="25"/>
  <c r="BO79" i="25" s="1"/>
  <c r="EA30" i="25"/>
  <c r="EA79" i="25" s="1"/>
  <c r="GM30" i="25"/>
  <c r="GM79" i="25" s="1"/>
  <c r="BD30" i="25"/>
  <c r="BD79" i="25" s="1"/>
  <c r="DP30" i="25"/>
  <c r="DP79" i="25" s="1"/>
  <c r="GB30" i="25"/>
  <c r="GB79" i="25" s="1"/>
  <c r="AO30" i="25"/>
  <c r="AO79" i="25" s="1"/>
  <c r="DA30" i="25"/>
  <c r="DA79" i="25" s="1"/>
  <c r="FM30" i="25"/>
  <c r="FM79" i="25" s="1"/>
  <c r="AD30" i="25"/>
  <c r="AD79" i="25" s="1"/>
  <c r="CP30" i="25"/>
  <c r="CP79" i="25" s="1"/>
  <c r="X30" i="25"/>
  <c r="CI30" i="25"/>
  <c r="CI79" i="25" s="1"/>
  <c r="EU30" i="25"/>
  <c r="EU79" i="25" s="1"/>
  <c r="HG30" i="25"/>
  <c r="HG79" i="25" s="1"/>
  <c r="BX30" i="25"/>
  <c r="BX79" i="25" s="1"/>
  <c r="EJ30" i="25"/>
  <c r="EJ79" i="25" s="1"/>
  <c r="GV30" i="25"/>
  <c r="GV79" i="25" s="1"/>
  <c r="BI30" i="25"/>
  <c r="BI79" i="25" s="1"/>
  <c r="DU30" i="25"/>
  <c r="DU79" i="25" s="1"/>
  <c r="GG30" i="25"/>
  <c r="GG79" i="25" s="1"/>
  <c r="AX30" i="25"/>
  <c r="AX79" i="25" s="1"/>
  <c r="DJ30" i="25"/>
  <c r="DJ79" i="25" s="1"/>
  <c r="FV30" i="25"/>
  <c r="FV79" i="25" s="1"/>
  <c r="FR30" i="25"/>
  <c r="FR79" i="25" s="1"/>
  <c r="AA30" i="25"/>
  <c r="AA79" i="25" s="1"/>
  <c r="CM30" i="25"/>
  <c r="CM79" i="25" s="1"/>
  <c r="EY30" i="25"/>
  <c r="EY79" i="25" s="1"/>
  <c r="HK30" i="25"/>
  <c r="HK79" i="25" s="1"/>
  <c r="CB30" i="25"/>
  <c r="CB79" i="25" s="1"/>
  <c r="EN30" i="25"/>
  <c r="EN79" i="25" s="1"/>
  <c r="GZ30" i="25"/>
  <c r="GZ79" i="25" s="1"/>
  <c r="BM30" i="25"/>
  <c r="BM79" i="25" s="1"/>
  <c r="DY30" i="25"/>
  <c r="DY79" i="25" s="1"/>
  <c r="GK30" i="25"/>
  <c r="GK79" i="25" s="1"/>
  <c r="BB30" i="25"/>
  <c r="BB79" i="25" s="1"/>
  <c r="DN30" i="25"/>
  <c r="DN79" i="25" s="1"/>
  <c r="FZ30" i="25"/>
  <c r="FZ79" i="25" s="1"/>
  <c r="AU30" i="25"/>
  <c r="AU79" i="25" s="1"/>
  <c r="DG30" i="25"/>
  <c r="DG79" i="25" s="1"/>
  <c r="FS30" i="25"/>
  <c r="FS79" i="25" s="1"/>
  <c r="AJ30" i="25"/>
  <c r="AJ79" i="25" s="1"/>
  <c r="CV30" i="25"/>
  <c r="CV79" i="25" s="1"/>
  <c r="FH30" i="25"/>
  <c r="FH79" i="25" s="1"/>
  <c r="HT30" i="25"/>
  <c r="HT79" i="25" s="1"/>
  <c r="CG30" i="25"/>
  <c r="CG79" i="25" s="1"/>
  <c r="ES30" i="25"/>
  <c r="ES79" i="25" s="1"/>
  <c r="HE30" i="25"/>
  <c r="HE79" i="25" s="1"/>
  <c r="BV30" i="25"/>
  <c r="BV79" i="25" s="1"/>
  <c r="EH30" i="25"/>
  <c r="EH79" i="25" s="1"/>
  <c r="GT30" i="25"/>
  <c r="GT79" i="25" s="1"/>
  <c r="HN30" i="25"/>
  <c r="HN79" i="25" s="1"/>
  <c r="CE30" i="25"/>
  <c r="CE79" i="25" s="1"/>
  <c r="EQ30" i="25"/>
  <c r="EQ79" i="25" s="1"/>
  <c r="HC30" i="25"/>
  <c r="HC79" i="25" s="1"/>
  <c r="BT30" i="25"/>
  <c r="BT79" i="25" s="1"/>
  <c r="EF30" i="25"/>
  <c r="EF79" i="25" s="1"/>
  <c r="GR30" i="25"/>
  <c r="GR79" i="25" s="1"/>
  <c r="BE30" i="25"/>
  <c r="BE79" i="25" s="1"/>
  <c r="DQ30" i="25"/>
  <c r="DQ79" i="25" s="1"/>
  <c r="GC30" i="25"/>
  <c r="GC79" i="25" s="1"/>
  <c r="AT30" i="25"/>
  <c r="AT79" i="25" s="1"/>
  <c r="DF30" i="25"/>
  <c r="DF79" i="25" s="1"/>
  <c r="AM30" i="25"/>
  <c r="AM79" i="25" s="1"/>
  <c r="CY30" i="25"/>
  <c r="CY79" i="25" s="1"/>
  <c r="FK30" i="25"/>
  <c r="FK79" i="25" s="1"/>
  <c r="AB30" i="25"/>
  <c r="AB79" i="25" s="1"/>
  <c r="CN30" i="25"/>
  <c r="CN79" i="25" s="1"/>
  <c r="EZ30" i="25"/>
  <c r="EZ79" i="25" s="1"/>
  <c r="HL30" i="25"/>
  <c r="HL79" i="25" s="1"/>
  <c r="BY30" i="25"/>
  <c r="BY79" i="25" s="1"/>
  <c r="EK30" i="25"/>
  <c r="EK79" i="25" s="1"/>
  <c r="GW30" i="25"/>
  <c r="GW79" i="25" s="1"/>
  <c r="BN30" i="25"/>
  <c r="BN79" i="25" s="1"/>
  <c r="DZ30" i="25"/>
  <c r="DZ79" i="25" s="1"/>
  <c r="GL30" i="25"/>
  <c r="GL79" i="25" s="1"/>
  <c r="GX30" i="25"/>
  <c r="GX79" i="25" s="1"/>
  <c r="AQ30" i="25"/>
  <c r="AQ79" i="25" s="1"/>
  <c r="DC30" i="25"/>
  <c r="DC79" i="25" s="1"/>
  <c r="FO30" i="25"/>
  <c r="FO79" i="25" s="1"/>
  <c r="AF30" i="25"/>
  <c r="AF79" i="25" s="1"/>
  <c r="CR30" i="25"/>
  <c r="CR79" i="25" s="1"/>
  <c r="FD30" i="25"/>
  <c r="FD79" i="25" s="1"/>
  <c r="HP30" i="25"/>
  <c r="HP79" i="25" s="1"/>
  <c r="CC30" i="25"/>
  <c r="CC79" i="25" s="1"/>
  <c r="EO30" i="25"/>
  <c r="EO79" i="25" s="1"/>
  <c r="HA30" i="25"/>
  <c r="HA79" i="25" s="1"/>
  <c r="BR30" i="25"/>
  <c r="BR79" i="25" s="1"/>
  <c r="ED30" i="25"/>
  <c r="ED79" i="25" s="1"/>
  <c r="GP30" i="25"/>
  <c r="GP79" i="25" s="1"/>
  <c r="BK30" i="25"/>
  <c r="BK79" i="25" s="1"/>
  <c r="DW30" i="25"/>
  <c r="DW79" i="25" s="1"/>
  <c r="GI30" i="25"/>
  <c r="GI79" i="25" s="1"/>
  <c r="AZ30" i="25"/>
  <c r="AZ79" i="25" s="1"/>
  <c r="DL30" i="25"/>
  <c r="DL79" i="25" s="1"/>
  <c r="FX30" i="25"/>
  <c r="FX79" i="25" s="1"/>
  <c r="AK30" i="25"/>
  <c r="AK79" i="25" s="1"/>
  <c r="CW30" i="25"/>
  <c r="CW79" i="25" s="1"/>
  <c r="FI30" i="25"/>
  <c r="FI79" i="25" s="1"/>
  <c r="Z30" i="25"/>
  <c r="Z79" i="25" s="1"/>
  <c r="CL30" i="25"/>
  <c r="CL79" i="25" s="1"/>
  <c r="EX30" i="25"/>
  <c r="EX79" i="25" s="1"/>
  <c r="HJ30" i="25"/>
  <c r="HJ79" i="25" s="1"/>
  <c r="AI30" i="25"/>
  <c r="AI79" i="25" s="1"/>
  <c r="CU30" i="25"/>
  <c r="CU79" i="25" s="1"/>
  <c r="FG30" i="25"/>
  <c r="FG79" i="25" s="1"/>
  <c r="HS30" i="25"/>
  <c r="HS79" i="25" s="1"/>
  <c r="CJ30" i="25"/>
  <c r="CJ79" i="25" s="1"/>
  <c r="EV30" i="25"/>
  <c r="EV79" i="25" s="1"/>
  <c r="HH30" i="25"/>
  <c r="HH79" i="25" s="1"/>
  <c r="BU30" i="25"/>
  <c r="BU79" i="25" s="1"/>
  <c r="EG30" i="25"/>
  <c r="EG79" i="25" s="1"/>
  <c r="GS30" i="25"/>
  <c r="GS79" i="25" s="1"/>
  <c r="BJ30" i="25"/>
  <c r="BJ79" i="25" s="1"/>
  <c r="EL30" i="25"/>
  <c r="EL79" i="25" s="1"/>
  <c r="BC30" i="25"/>
  <c r="BC79" i="25" s="1"/>
  <c r="DO30" i="25"/>
  <c r="DO79" i="25" s="1"/>
  <c r="GA30" i="25"/>
  <c r="GA79" i="25" s="1"/>
  <c r="AR30" i="25"/>
  <c r="AR79" i="25" s="1"/>
  <c r="DD30" i="25"/>
  <c r="DD79" i="25" s="1"/>
  <c r="FP30" i="25"/>
  <c r="FP79" i="25" s="1"/>
  <c r="AC30" i="25"/>
  <c r="AC79" i="25" s="1"/>
  <c r="CO30" i="25"/>
  <c r="CO79" i="25" s="1"/>
  <c r="FA30" i="25"/>
  <c r="FA79" i="25" s="1"/>
  <c r="HM30" i="25"/>
  <c r="HM79" i="25" s="1"/>
  <c r="CD30" i="25"/>
  <c r="CD79" i="25" s="1"/>
  <c r="EP30" i="25"/>
  <c r="EP79" i="25" s="1"/>
  <c r="HB30" i="25"/>
  <c r="HB79" i="25" s="1"/>
  <c r="Y78" i="25"/>
  <c r="O560" i="5"/>
  <c r="FO311" i="5"/>
  <c r="U31" i="25" l="1"/>
  <c r="W32" i="25"/>
  <c r="U32" i="25" s="1"/>
  <c r="V33" i="25"/>
  <c r="BG31" i="25"/>
  <c r="BG80" i="25" s="1"/>
  <c r="DS31" i="25"/>
  <c r="DS80" i="25" s="1"/>
  <c r="GE31" i="25"/>
  <c r="GE80" i="25" s="1"/>
  <c r="AV31" i="25"/>
  <c r="AV80" i="25" s="1"/>
  <c r="DH31" i="25"/>
  <c r="DH80" i="25" s="1"/>
  <c r="FT31" i="25"/>
  <c r="FT80" i="25" s="1"/>
  <c r="AG31" i="25"/>
  <c r="AG80" i="25" s="1"/>
  <c r="BB31" i="25"/>
  <c r="BB80" i="25" s="1"/>
  <c r="DN31" i="25"/>
  <c r="DN80" i="25" s="1"/>
  <c r="FZ31" i="25"/>
  <c r="FZ80" i="25" s="1"/>
  <c r="EC31" i="25"/>
  <c r="EC80" i="25" s="1"/>
  <c r="BY31" i="25"/>
  <c r="BY80" i="25" s="1"/>
  <c r="FU31" i="25"/>
  <c r="FU80" i="25" s="1"/>
  <c r="CA31" i="25"/>
  <c r="CA80" i="25" s="1"/>
  <c r="EM31" i="25"/>
  <c r="EM80" i="25" s="1"/>
  <c r="GY31" i="25"/>
  <c r="GY80" i="25" s="1"/>
  <c r="BP31" i="25"/>
  <c r="BP80" i="25" s="1"/>
  <c r="EB31" i="25"/>
  <c r="EB80" i="25" s="1"/>
  <c r="GN31" i="25"/>
  <c r="GN80" i="25" s="1"/>
  <c r="BA31" i="25"/>
  <c r="BA80" i="25" s="1"/>
  <c r="BV31" i="25"/>
  <c r="BV80" i="25" s="1"/>
  <c r="EH31" i="25"/>
  <c r="EH80" i="25" s="1"/>
  <c r="GT31" i="25"/>
  <c r="GT80" i="25" s="1"/>
  <c r="HE31" i="25"/>
  <c r="HE80" i="25" s="1"/>
  <c r="FA31" i="25"/>
  <c r="FA80" i="25" s="1"/>
  <c r="HA31" i="25"/>
  <c r="HA80" i="25" s="1"/>
  <c r="CE31" i="25"/>
  <c r="CE80" i="25" s="1"/>
  <c r="EQ31" i="25"/>
  <c r="EQ80" i="25" s="1"/>
  <c r="HC31" i="25"/>
  <c r="HC80" i="25" s="1"/>
  <c r="BT31" i="25"/>
  <c r="BT80" i="25" s="1"/>
  <c r="EF31" i="25"/>
  <c r="EF80" i="25" s="1"/>
  <c r="GR31" i="25"/>
  <c r="GR80" i="25" s="1"/>
  <c r="BE31" i="25"/>
  <c r="BE80" i="25" s="1"/>
  <c r="BZ31" i="25"/>
  <c r="BZ80" i="25" s="1"/>
  <c r="EL31" i="25"/>
  <c r="EL80" i="25" s="1"/>
  <c r="GX31" i="25"/>
  <c r="GX80" i="25" s="1"/>
  <c r="BU31" i="25"/>
  <c r="BU80" i="25" s="1"/>
  <c r="CC31" i="25"/>
  <c r="CC80" i="25" s="1"/>
  <c r="CI31" i="25"/>
  <c r="CI80" i="25" s="1"/>
  <c r="EU31" i="25"/>
  <c r="EU80" i="25" s="1"/>
  <c r="HG31" i="25"/>
  <c r="HG80" i="25" s="1"/>
  <c r="BX31" i="25"/>
  <c r="BX80" i="25" s="1"/>
  <c r="EJ31" i="25"/>
  <c r="EJ80" i="25" s="1"/>
  <c r="GV31" i="25"/>
  <c r="GV80" i="25" s="1"/>
  <c r="BI31" i="25"/>
  <c r="BI80" i="25" s="1"/>
  <c r="CD31" i="25"/>
  <c r="CD80" i="25" s="1"/>
  <c r="EP31" i="25"/>
  <c r="EP80" i="25" s="1"/>
  <c r="HB31" i="25"/>
  <c r="HB80" i="25" s="1"/>
  <c r="CK31" i="25"/>
  <c r="CK80" i="25" s="1"/>
  <c r="GG31" i="25"/>
  <c r="GG80" i="25" s="1"/>
  <c r="FQ31" i="25"/>
  <c r="FQ80" i="25" s="1"/>
  <c r="BW31" i="25"/>
  <c r="BW80" i="25" s="1"/>
  <c r="EI31" i="25"/>
  <c r="EI80" i="25" s="1"/>
  <c r="GU31" i="25"/>
  <c r="GU80" i="25" s="1"/>
  <c r="BL31" i="25"/>
  <c r="BL80" i="25" s="1"/>
  <c r="DX31" i="25"/>
  <c r="DX80" i="25" s="1"/>
  <c r="GJ31" i="25"/>
  <c r="GJ80" i="25" s="1"/>
  <c r="AW31" i="25"/>
  <c r="AW80" i="25" s="1"/>
  <c r="BR31" i="25"/>
  <c r="BR80" i="25" s="1"/>
  <c r="ED31" i="25"/>
  <c r="ED80" i="25" s="1"/>
  <c r="GP31" i="25"/>
  <c r="GP80" i="25" s="1"/>
  <c r="GO31" i="25"/>
  <c r="GO80" i="25" s="1"/>
  <c r="EK31" i="25"/>
  <c r="EK80" i="25" s="1"/>
  <c r="AE31" i="25"/>
  <c r="AE80" i="25" s="1"/>
  <c r="CQ31" i="25"/>
  <c r="CQ80" i="25" s="1"/>
  <c r="FC31" i="25"/>
  <c r="FC80" i="25" s="1"/>
  <c r="HO31" i="25"/>
  <c r="HO80" i="25" s="1"/>
  <c r="CF31" i="25"/>
  <c r="CF80" i="25" s="1"/>
  <c r="ER31" i="25"/>
  <c r="ER80" i="25" s="1"/>
  <c r="HD31" i="25"/>
  <c r="HD80" i="25" s="1"/>
  <c r="Z31" i="25"/>
  <c r="Z80" i="25" s="1"/>
  <c r="CL31" i="25"/>
  <c r="CL80" i="25" s="1"/>
  <c r="EX31" i="25"/>
  <c r="EX80" i="25" s="1"/>
  <c r="HJ31" i="25"/>
  <c r="HJ80" i="25" s="1"/>
  <c r="DQ31" i="25"/>
  <c r="DQ80" i="25" s="1"/>
  <c r="HM31" i="25"/>
  <c r="HM80" i="25" s="1"/>
  <c r="AI31" i="25"/>
  <c r="AI80" i="25" s="1"/>
  <c r="CU31" i="25"/>
  <c r="CU80" i="25" s="1"/>
  <c r="FG31" i="25"/>
  <c r="FG80" i="25" s="1"/>
  <c r="HS31" i="25"/>
  <c r="HS80" i="25" s="1"/>
  <c r="CJ31" i="25"/>
  <c r="CJ80" i="25" s="1"/>
  <c r="EV31" i="25"/>
  <c r="EV80" i="25" s="1"/>
  <c r="HH31" i="25"/>
  <c r="HH80" i="25" s="1"/>
  <c r="AD31" i="25"/>
  <c r="AD80" i="25" s="1"/>
  <c r="CP31" i="25"/>
  <c r="CP80" i="25" s="1"/>
  <c r="FB31" i="25"/>
  <c r="FB80" i="25" s="1"/>
  <c r="HN31" i="25"/>
  <c r="HN80" i="25" s="1"/>
  <c r="EG31" i="25"/>
  <c r="EG80" i="25" s="1"/>
  <c r="AM31" i="25"/>
  <c r="AM80" i="25" s="1"/>
  <c r="CY31" i="25"/>
  <c r="CY80" i="25" s="1"/>
  <c r="FK31" i="25"/>
  <c r="FK80" i="25" s="1"/>
  <c r="AB31" i="25"/>
  <c r="AB80" i="25" s="1"/>
  <c r="CN31" i="25"/>
  <c r="CN80" i="25" s="1"/>
  <c r="EZ31" i="25"/>
  <c r="EZ80" i="25" s="1"/>
  <c r="HL31" i="25"/>
  <c r="HL80" i="25" s="1"/>
  <c r="AH31" i="25"/>
  <c r="AH80" i="25" s="1"/>
  <c r="CT31" i="25"/>
  <c r="CT80" i="25" s="1"/>
  <c r="FF31" i="25"/>
  <c r="FF80" i="25" s="1"/>
  <c r="HR31" i="25"/>
  <c r="HR80" i="25" s="1"/>
  <c r="EW31" i="25"/>
  <c r="EW80" i="25" s="1"/>
  <c r="CS31" i="25"/>
  <c r="CS80" i="25" s="1"/>
  <c r="EO31" i="25"/>
  <c r="EO80" i="25" s="1"/>
  <c r="AA31" i="25"/>
  <c r="AA80" i="25" s="1"/>
  <c r="CM31" i="25"/>
  <c r="CM80" i="25" s="1"/>
  <c r="EY31" i="25"/>
  <c r="EY80" i="25" s="1"/>
  <c r="HK31" i="25"/>
  <c r="HK80" i="25" s="1"/>
  <c r="CB31" i="25"/>
  <c r="CB80" i="25" s="1"/>
  <c r="EN31" i="25"/>
  <c r="EN80" i="25" s="1"/>
  <c r="GZ31" i="25"/>
  <c r="GZ80" i="25" s="1"/>
  <c r="BM31" i="25"/>
  <c r="BM80" i="25" s="1"/>
  <c r="CH31" i="25"/>
  <c r="CH80" i="25" s="1"/>
  <c r="ET31" i="25"/>
  <c r="ET80" i="25" s="1"/>
  <c r="HF31" i="25"/>
  <c r="HF80" i="25" s="1"/>
  <c r="DA31" i="25"/>
  <c r="DA80" i="25" s="1"/>
  <c r="GW31" i="25"/>
  <c r="GW80" i="25" s="1"/>
  <c r="AU31" i="25"/>
  <c r="AU80" i="25" s="1"/>
  <c r="DG31" i="25"/>
  <c r="DG80" i="25" s="1"/>
  <c r="FS31" i="25"/>
  <c r="FS80" i="25" s="1"/>
  <c r="AJ31" i="25"/>
  <c r="AJ80" i="25" s="1"/>
  <c r="CV31" i="25"/>
  <c r="CV80" i="25" s="1"/>
  <c r="FH31" i="25"/>
  <c r="FH80" i="25" s="1"/>
  <c r="HT31" i="25"/>
  <c r="HT80" i="25" s="1"/>
  <c r="AP31" i="25"/>
  <c r="AP80" i="25" s="1"/>
  <c r="DB31" i="25"/>
  <c r="DB80" i="25" s="1"/>
  <c r="FN31" i="25"/>
  <c r="FN80" i="25" s="1"/>
  <c r="CG31" i="25"/>
  <c r="CG80" i="25" s="1"/>
  <c r="GC31" i="25"/>
  <c r="GC80" i="25" s="1"/>
  <c r="DY31" i="25"/>
  <c r="DY80" i="25" s="1"/>
  <c r="AY31" i="25"/>
  <c r="AY80" i="25" s="1"/>
  <c r="DK31" i="25"/>
  <c r="DK80" i="25" s="1"/>
  <c r="FW31" i="25"/>
  <c r="FW80" i="25" s="1"/>
  <c r="AN31" i="25"/>
  <c r="AN80" i="25" s="1"/>
  <c r="CZ31" i="25"/>
  <c r="CZ80" i="25" s="1"/>
  <c r="FL31" i="25"/>
  <c r="FL80" i="25" s="1"/>
  <c r="Y31" i="25"/>
  <c r="AT31" i="25"/>
  <c r="AT80" i="25" s="1"/>
  <c r="DF31" i="25"/>
  <c r="DF80" i="25" s="1"/>
  <c r="FR31" i="25"/>
  <c r="FR80" i="25" s="1"/>
  <c r="CW31" i="25"/>
  <c r="CW80" i="25" s="1"/>
  <c r="GS31" i="25"/>
  <c r="GS80" i="25" s="1"/>
  <c r="BC31" i="25"/>
  <c r="BC80" i="25" s="1"/>
  <c r="DO31" i="25"/>
  <c r="DO80" i="25" s="1"/>
  <c r="GA31" i="25"/>
  <c r="GA80" i="25" s="1"/>
  <c r="AR31" i="25"/>
  <c r="AR80" i="25" s="1"/>
  <c r="DD31" i="25"/>
  <c r="DD80" i="25" s="1"/>
  <c r="FP31" i="25"/>
  <c r="FP80" i="25" s="1"/>
  <c r="AC31" i="25"/>
  <c r="AC80" i="25" s="1"/>
  <c r="AX31" i="25"/>
  <c r="AX80" i="25" s="1"/>
  <c r="DJ31" i="25"/>
  <c r="DJ80" i="25" s="1"/>
  <c r="FV31" i="25"/>
  <c r="FV80" i="25" s="1"/>
  <c r="DM31" i="25"/>
  <c r="DM80" i="25" s="1"/>
  <c r="HI31" i="25"/>
  <c r="HI80" i="25" s="1"/>
  <c r="FE31" i="25"/>
  <c r="FE80" i="25" s="1"/>
  <c r="X31" i="25"/>
  <c r="AQ31" i="25"/>
  <c r="AQ80" i="25" s="1"/>
  <c r="DC31" i="25"/>
  <c r="DC80" i="25" s="1"/>
  <c r="FO31" i="25"/>
  <c r="FO80" i="25" s="1"/>
  <c r="AF31" i="25"/>
  <c r="AF80" i="25" s="1"/>
  <c r="CR31" i="25"/>
  <c r="CR80" i="25" s="1"/>
  <c r="FD31" i="25"/>
  <c r="FD80" i="25" s="1"/>
  <c r="HP31" i="25"/>
  <c r="HP80" i="25" s="1"/>
  <c r="AL31" i="25"/>
  <c r="AL80" i="25" s="1"/>
  <c r="CX31" i="25"/>
  <c r="CX80" i="25" s="1"/>
  <c r="FJ31" i="25"/>
  <c r="FJ80" i="25" s="1"/>
  <c r="BQ31" i="25"/>
  <c r="BQ80" i="25" s="1"/>
  <c r="FM31" i="25"/>
  <c r="FM80" i="25" s="1"/>
  <c r="DI31" i="25"/>
  <c r="DI80" i="25" s="1"/>
  <c r="BK31" i="25"/>
  <c r="BK80" i="25" s="1"/>
  <c r="DW31" i="25"/>
  <c r="DW80" i="25" s="1"/>
  <c r="GI31" i="25"/>
  <c r="GI80" i="25" s="1"/>
  <c r="AZ31" i="25"/>
  <c r="AZ80" i="25" s="1"/>
  <c r="DL31" i="25"/>
  <c r="DL80" i="25" s="1"/>
  <c r="FX31" i="25"/>
  <c r="FX80" i="25" s="1"/>
  <c r="AK31" i="25"/>
  <c r="AK80" i="25" s="1"/>
  <c r="BF31" i="25"/>
  <c r="BF80" i="25" s="1"/>
  <c r="DR31" i="25"/>
  <c r="DR80" i="25" s="1"/>
  <c r="GD31" i="25"/>
  <c r="GD80" i="25" s="1"/>
  <c r="ES31" i="25"/>
  <c r="ES80" i="25" s="1"/>
  <c r="CO31" i="25"/>
  <c r="CO80" i="25" s="1"/>
  <c r="GK31" i="25"/>
  <c r="GK80" i="25" s="1"/>
  <c r="BO31" i="25"/>
  <c r="BO80" i="25" s="1"/>
  <c r="EA31" i="25"/>
  <c r="EA80" i="25" s="1"/>
  <c r="GM31" i="25"/>
  <c r="GM80" i="25" s="1"/>
  <c r="BD31" i="25"/>
  <c r="BD80" i="25" s="1"/>
  <c r="DP31" i="25"/>
  <c r="DP80" i="25" s="1"/>
  <c r="GB31" i="25"/>
  <c r="GB80" i="25" s="1"/>
  <c r="AO31" i="25"/>
  <c r="AO80" i="25" s="1"/>
  <c r="BJ31" i="25"/>
  <c r="BJ80" i="25" s="1"/>
  <c r="DV31" i="25"/>
  <c r="DV80" i="25" s="1"/>
  <c r="GH31" i="25"/>
  <c r="GH80" i="25" s="1"/>
  <c r="FI31" i="25"/>
  <c r="FI80" i="25" s="1"/>
  <c r="DE31" i="25"/>
  <c r="DE80" i="25" s="1"/>
  <c r="BS31" i="25"/>
  <c r="BS80" i="25" s="1"/>
  <c r="EE31" i="25"/>
  <c r="EE80" i="25" s="1"/>
  <c r="GQ31" i="25"/>
  <c r="GQ80" i="25" s="1"/>
  <c r="BH31" i="25"/>
  <c r="BH80" i="25" s="1"/>
  <c r="DT31" i="25"/>
  <c r="DT80" i="25" s="1"/>
  <c r="GF31" i="25"/>
  <c r="GF80" i="25" s="1"/>
  <c r="AS31" i="25"/>
  <c r="AS80" i="25" s="1"/>
  <c r="BN31" i="25"/>
  <c r="BN80" i="25" s="1"/>
  <c r="DZ31" i="25"/>
  <c r="DZ80" i="25" s="1"/>
  <c r="GL31" i="25"/>
  <c r="GL80" i="25" s="1"/>
  <c r="FY31" i="25"/>
  <c r="FY80" i="25" s="1"/>
  <c r="DU31" i="25"/>
  <c r="DU80" i="25" s="1"/>
  <c r="HQ31" i="25"/>
  <c r="HQ80" i="25" s="1"/>
  <c r="X79" i="25"/>
  <c r="X128" i="25"/>
  <c r="X177" i="25" s="1"/>
  <c r="Y79" i="25"/>
  <c r="FO321" i="5"/>
  <c r="O570" i="5"/>
  <c r="Y80" i="25" l="1"/>
  <c r="W33" i="25"/>
  <c r="V34" i="25"/>
  <c r="X80" i="25"/>
  <c r="X129" i="25"/>
  <c r="X178" i="25" s="1"/>
  <c r="AA32" i="25"/>
  <c r="AA81" i="25" s="1"/>
  <c r="CM32" i="25"/>
  <c r="CM81" i="25" s="1"/>
  <c r="EY32" i="25"/>
  <c r="EY81" i="25" s="1"/>
  <c r="HK32" i="25"/>
  <c r="HK81" i="25" s="1"/>
  <c r="BB32" i="25"/>
  <c r="BB81" i="25" s="1"/>
  <c r="DN32" i="25"/>
  <c r="DN81" i="25" s="1"/>
  <c r="FZ32" i="25"/>
  <c r="FZ81" i="25" s="1"/>
  <c r="BQ32" i="25"/>
  <c r="BQ81" i="25" s="1"/>
  <c r="GO32" i="25"/>
  <c r="GO81" i="25" s="1"/>
  <c r="EF32" i="25"/>
  <c r="EF81" i="25" s="1"/>
  <c r="BU32" i="25"/>
  <c r="BU81" i="25" s="1"/>
  <c r="GS32" i="25"/>
  <c r="GS81" i="25" s="1"/>
  <c r="EJ32" i="25"/>
  <c r="EJ81" i="25" s="1"/>
  <c r="AU32" i="25"/>
  <c r="AU81" i="25" s="1"/>
  <c r="DG32" i="25"/>
  <c r="DG81" i="25" s="1"/>
  <c r="FS32" i="25"/>
  <c r="FS81" i="25" s="1"/>
  <c r="AJ32" i="25"/>
  <c r="AJ81" i="25" s="1"/>
  <c r="BV32" i="25"/>
  <c r="BV81" i="25" s="1"/>
  <c r="EH32" i="25"/>
  <c r="EH81" i="25" s="1"/>
  <c r="GT32" i="25"/>
  <c r="GT81" i="25" s="1"/>
  <c r="DE32" i="25"/>
  <c r="DE81" i="25" s="1"/>
  <c r="AS32" i="25"/>
  <c r="AS81" i="25" s="1"/>
  <c r="FT32" i="25"/>
  <c r="FT81" i="25" s="1"/>
  <c r="DI32" i="25"/>
  <c r="DI81" i="25" s="1"/>
  <c r="AZ32" i="25"/>
  <c r="AZ81" i="25" s="1"/>
  <c r="FX32" i="25"/>
  <c r="FX81" i="25" s="1"/>
  <c r="AI32" i="25"/>
  <c r="AI81" i="25" s="1"/>
  <c r="CU32" i="25"/>
  <c r="CU81" i="25" s="1"/>
  <c r="FG32" i="25"/>
  <c r="FG81" i="25" s="1"/>
  <c r="HS32" i="25"/>
  <c r="HS81" i="25" s="1"/>
  <c r="BJ32" i="25"/>
  <c r="BJ81" i="25" s="1"/>
  <c r="DV32" i="25"/>
  <c r="DV81" i="25" s="1"/>
  <c r="GH32" i="25"/>
  <c r="GH81" i="25" s="1"/>
  <c r="CG32" i="25"/>
  <c r="CG81" i="25" s="1"/>
  <c r="HE32" i="25"/>
  <c r="HE81" i="25" s="1"/>
  <c r="EV32" i="25"/>
  <c r="EV81" i="25" s="1"/>
  <c r="CK32" i="25"/>
  <c r="CK81" i="25" s="1"/>
  <c r="HI32" i="25"/>
  <c r="HI81" i="25" s="1"/>
  <c r="GF32" i="25"/>
  <c r="GF81" i="25" s="1"/>
  <c r="BS32" i="25"/>
  <c r="BS81" i="25" s="1"/>
  <c r="EE32" i="25"/>
  <c r="EE81" i="25" s="1"/>
  <c r="GQ32" i="25"/>
  <c r="GQ81" i="25" s="1"/>
  <c r="AH32" i="25"/>
  <c r="AH81" i="25" s="1"/>
  <c r="CT32" i="25"/>
  <c r="CT81" i="25" s="1"/>
  <c r="FF32" i="25"/>
  <c r="FF81" i="25" s="1"/>
  <c r="HR32" i="25"/>
  <c r="HR81" i="25" s="1"/>
  <c r="FA32" i="25"/>
  <c r="FA81" i="25" s="1"/>
  <c r="CR32" i="25"/>
  <c r="CR81" i="25" s="1"/>
  <c r="HP32" i="25"/>
  <c r="HP81" i="25" s="1"/>
  <c r="FE32" i="25"/>
  <c r="FE81" i="25" s="1"/>
  <c r="CV32" i="25"/>
  <c r="CV81" i="25" s="1"/>
  <c r="HT32" i="25"/>
  <c r="HT81" i="25" s="1"/>
  <c r="AQ32" i="25"/>
  <c r="AQ81" i="25" s="1"/>
  <c r="DC32" i="25"/>
  <c r="DC81" i="25" s="1"/>
  <c r="FO32" i="25"/>
  <c r="FO81" i="25" s="1"/>
  <c r="AF32" i="25"/>
  <c r="AF81" i="25" s="1"/>
  <c r="BR32" i="25"/>
  <c r="BR81" i="25" s="1"/>
  <c r="ED32" i="25"/>
  <c r="ED81" i="25" s="1"/>
  <c r="GP32" i="25"/>
  <c r="GP81" i="25" s="1"/>
  <c r="CW32" i="25"/>
  <c r="CW81" i="25" s="1"/>
  <c r="AC32" i="25"/>
  <c r="AC81" i="25" s="1"/>
  <c r="FL32" i="25"/>
  <c r="FL81" i="25" s="1"/>
  <c r="DA32" i="25"/>
  <c r="DA81" i="25" s="1"/>
  <c r="AK32" i="25"/>
  <c r="AK81" i="25" s="1"/>
  <c r="FP32" i="25"/>
  <c r="FP81" i="25" s="1"/>
  <c r="BK32" i="25"/>
  <c r="BK81" i="25" s="1"/>
  <c r="DW32" i="25"/>
  <c r="DW81" i="25" s="1"/>
  <c r="GI32" i="25"/>
  <c r="GI81" i="25" s="1"/>
  <c r="Z32" i="25"/>
  <c r="Z81" i="25" s="1"/>
  <c r="CL32" i="25"/>
  <c r="CL81" i="25" s="1"/>
  <c r="EX32" i="25"/>
  <c r="EX81" i="25" s="1"/>
  <c r="HJ32" i="25"/>
  <c r="HJ81" i="25" s="1"/>
  <c r="EK32" i="25"/>
  <c r="EK81" i="25" s="1"/>
  <c r="CB32" i="25"/>
  <c r="CB81" i="25" s="1"/>
  <c r="GZ32" i="25"/>
  <c r="GZ81" i="25" s="1"/>
  <c r="EO32" i="25"/>
  <c r="EO81" i="25" s="1"/>
  <c r="CF32" i="25"/>
  <c r="CF81" i="25" s="1"/>
  <c r="HD32" i="25"/>
  <c r="HD81" i="25" s="1"/>
  <c r="AY32" i="25"/>
  <c r="AY81" i="25" s="1"/>
  <c r="DK32" i="25"/>
  <c r="DK81" i="25" s="1"/>
  <c r="FW32" i="25"/>
  <c r="FW81" i="25" s="1"/>
  <c r="AN32" i="25"/>
  <c r="AN81" i="25" s="1"/>
  <c r="BZ32" i="25"/>
  <c r="BZ81" i="25" s="1"/>
  <c r="EL32" i="25"/>
  <c r="EL81" i="25" s="1"/>
  <c r="GX32" i="25"/>
  <c r="GX81" i="25" s="1"/>
  <c r="DM32" i="25"/>
  <c r="DM81" i="25" s="1"/>
  <c r="BD32" i="25"/>
  <c r="BD81" i="25" s="1"/>
  <c r="GB32" i="25"/>
  <c r="GB81" i="25" s="1"/>
  <c r="DQ32" i="25"/>
  <c r="DQ81" i="25" s="1"/>
  <c r="BH32" i="25"/>
  <c r="BH81" i="25" s="1"/>
  <c r="X32" i="25"/>
  <c r="CI32" i="25"/>
  <c r="CI81" i="25" s="1"/>
  <c r="EU32" i="25"/>
  <c r="EU81" i="25" s="1"/>
  <c r="HG32" i="25"/>
  <c r="HG81" i="25" s="1"/>
  <c r="AX32" i="25"/>
  <c r="AX81" i="25" s="1"/>
  <c r="DJ32" i="25"/>
  <c r="DJ81" i="25" s="1"/>
  <c r="FV32" i="25"/>
  <c r="FV81" i="25" s="1"/>
  <c r="BI32" i="25"/>
  <c r="BI81" i="25" s="1"/>
  <c r="GG32" i="25"/>
  <c r="GG81" i="25" s="1"/>
  <c r="DX32" i="25"/>
  <c r="DX81" i="25" s="1"/>
  <c r="BM32" i="25"/>
  <c r="BM81" i="25" s="1"/>
  <c r="GK32" i="25"/>
  <c r="GK81" i="25" s="1"/>
  <c r="EB32" i="25"/>
  <c r="EB81" i="25" s="1"/>
  <c r="BG32" i="25"/>
  <c r="BG81" i="25" s="1"/>
  <c r="DS32" i="25"/>
  <c r="DS81" i="25" s="1"/>
  <c r="GE32" i="25"/>
  <c r="GE81" i="25" s="1"/>
  <c r="AV32" i="25"/>
  <c r="AV81" i="25" s="1"/>
  <c r="CH32" i="25"/>
  <c r="CH81" i="25" s="1"/>
  <c r="ET32" i="25"/>
  <c r="ET81" i="25" s="1"/>
  <c r="HF32" i="25"/>
  <c r="HF81" i="25" s="1"/>
  <c r="EC32" i="25"/>
  <c r="EC81" i="25" s="1"/>
  <c r="BT32" i="25"/>
  <c r="BT81" i="25" s="1"/>
  <c r="GR32" i="25"/>
  <c r="GR81" i="25" s="1"/>
  <c r="EG32" i="25"/>
  <c r="EG81" i="25" s="1"/>
  <c r="BX32" i="25"/>
  <c r="BX81" i="25" s="1"/>
  <c r="GV32" i="25"/>
  <c r="GV81" i="25" s="1"/>
  <c r="CA32" i="25"/>
  <c r="CA81" i="25" s="1"/>
  <c r="EM32" i="25"/>
  <c r="EM81" i="25" s="1"/>
  <c r="GY32" i="25"/>
  <c r="GY81" i="25" s="1"/>
  <c r="AP32" i="25"/>
  <c r="AP81" i="25" s="1"/>
  <c r="DB32" i="25"/>
  <c r="DB81" i="25" s="1"/>
  <c r="FN32" i="25"/>
  <c r="FN81" i="25" s="1"/>
  <c r="AO32" i="25"/>
  <c r="AO81" i="25" s="1"/>
  <c r="FQ32" i="25"/>
  <c r="FQ81" i="25" s="1"/>
  <c r="DH32" i="25"/>
  <c r="DH81" i="25" s="1"/>
  <c r="AW32" i="25"/>
  <c r="AW81" i="25" s="1"/>
  <c r="FU32" i="25"/>
  <c r="FU81" i="25" s="1"/>
  <c r="DL32" i="25"/>
  <c r="DL81" i="25" s="1"/>
  <c r="EZ32" i="25"/>
  <c r="EZ81" i="25" s="1"/>
  <c r="BO32" i="25"/>
  <c r="BO81" i="25" s="1"/>
  <c r="EA32" i="25"/>
  <c r="EA81" i="25" s="1"/>
  <c r="GM32" i="25"/>
  <c r="GM81" i="25" s="1"/>
  <c r="AD32" i="25"/>
  <c r="AD81" i="25" s="1"/>
  <c r="CP32" i="25"/>
  <c r="CP81" i="25" s="1"/>
  <c r="FB32" i="25"/>
  <c r="FB81" i="25" s="1"/>
  <c r="HN32" i="25"/>
  <c r="HN81" i="25" s="1"/>
  <c r="ES32" i="25"/>
  <c r="ES81" i="25" s="1"/>
  <c r="CJ32" i="25"/>
  <c r="CJ81" i="25" s="1"/>
  <c r="HH32" i="25"/>
  <c r="HH81" i="25" s="1"/>
  <c r="EW32" i="25"/>
  <c r="EW81" i="25" s="1"/>
  <c r="CN32" i="25"/>
  <c r="CN81" i="25" s="1"/>
  <c r="AM32" i="25"/>
  <c r="AM81" i="25" s="1"/>
  <c r="CY32" i="25"/>
  <c r="CY81" i="25" s="1"/>
  <c r="FK32" i="25"/>
  <c r="FK81" i="25" s="1"/>
  <c r="AB32" i="25"/>
  <c r="AB81" i="25" s="1"/>
  <c r="BN32" i="25"/>
  <c r="BN81" i="25" s="1"/>
  <c r="DZ32" i="25"/>
  <c r="DZ81" i="25" s="1"/>
  <c r="GL32" i="25"/>
  <c r="GL81" i="25" s="1"/>
  <c r="CO32" i="25"/>
  <c r="CO81" i="25" s="1"/>
  <c r="HM32" i="25"/>
  <c r="HM81" i="25" s="1"/>
  <c r="FD32" i="25"/>
  <c r="FD81" i="25" s="1"/>
  <c r="CS32" i="25"/>
  <c r="CS81" i="25" s="1"/>
  <c r="HQ32" i="25"/>
  <c r="HQ81" i="25" s="1"/>
  <c r="FH32" i="25"/>
  <c r="FH81" i="25" s="1"/>
  <c r="BW32" i="25"/>
  <c r="BW81" i="25" s="1"/>
  <c r="EI32" i="25"/>
  <c r="EI81" i="25" s="1"/>
  <c r="GU32" i="25"/>
  <c r="GU81" i="25" s="1"/>
  <c r="AL32" i="25"/>
  <c r="AL81" i="25" s="1"/>
  <c r="CX32" i="25"/>
  <c r="CX81" i="25" s="1"/>
  <c r="FJ32" i="25"/>
  <c r="FJ81" i="25" s="1"/>
  <c r="Y32" i="25"/>
  <c r="FI32" i="25"/>
  <c r="FI81" i="25" s="1"/>
  <c r="CZ32" i="25"/>
  <c r="CZ81" i="25" s="1"/>
  <c r="AG32" i="25"/>
  <c r="AG81" i="25" s="1"/>
  <c r="FM32" i="25"/>
  <c r="FM81" i="25" s="1"/>
  <c r="DD32" i="25"/>
  <c r="DD81" i="25" s="1"/>
  <c r="AE32" i="25"/>
  <c r="AE81" i="25" s="1"/>
  <c r="CQ32" i="25"/>
  <c r="CQ81" i="25" s="1"/>
  <c r="FC32" i="25"/>
  <c r="FC81" i="25" s="1"/>
  <c r="HO32" i="25"/>
  <c r="HO81" i="25" s="1"/>
  <c r="BF32" i="25"/>
  <c r="BF81" i="25" s="1"/>
  <c r="DR32" i="25"/>
  <c r="DR81" i="25" s="1"/>
  <c r="GD32" i="25"/>
  <c r="GD81" i="25" s="1"/>
  <c r="BY32" i="25"/>
  <c r="BY81" i="25" s="1"/>
  <c r="GW32" i="25"/>
  <c r="GW81" i="25" s="1"/>
  <c r="EN32" i="25"/>
  <c r="EN81" i="25" s="1"/>
  <c r="CC32" i="25"/>
  <c r="CC81" i="25" s="1"/>
  <c r="HA32" i="25"/>
  <c r="HA81" i="25" s="1"/>
  <c r="ER32" i="25"/>
  <c r="ER81" i="25" s="1"/>
  <c r="HL32" i="25"/>
  <c r="HL81" i="25" s="1"/>
  <c r="CE32" i="25"/>
  <c r="CE81" i="25" s="1"/>
  <c r="EQ32" i="25"/>
  <c r="EQ81" i="25" s="1"/>
  <c r="HC32" i="25"/>
  <c r="HC81" i="25" s="1"/>
  <c r="AT32" i="25"/>
  <c r="AT81" i="25" s="1"/>
  <c r="DF32" i="25"/>
  <c r="DF81" i="25" s="1"/>
  <c r="FR32" i="25"/>
  <c r="FR81" i="25" s="1"/>
  <c r="BA32" i="25"/>
  <c r="BA81" i="25" s="1"/>
  <c r="FY32" i="25"/>
  <c r="FY81" i="25" s="1"/>
  <c r="DP32" i="25"/>
  <c r="DP81" i="25" s="1"/>
  <c r="BE32" i="25"/>
  <c r="BE81" i="25" s="1"/>
  <c r="GC32" i="25"/>
  <c r="GC81" i="25" s="1"/>
  <c r="DT32" i="25"/>
  <c r="DT81" i="25" s="1"/>
  <c r="BC32" i="25"/>
  <c r="BC81" i="25" s="1"/>
  <c r="DO32" i="25"/>
  <c r="DO81" i="25" s="1"/>
  <c r="GA32" i="25"/>
  <c r="GA81" i="25" s="1"/>
  <c r="AR32" i="25"/>
  <c r="AR81" i="25" s="1"/>
  <c r="CD32" i="25"/>
  <c r="CD81" i="25" s="1"/>
  <c r="EP32" i="25"/>
  <c r="EP81" i="25" s="1"/>
  <c r="HB32" i="25"/>
  <c r="HB81" i="25" s="1"/>
  <c r="DU32" i="25"/>
  <c r="DU81" i="25" s="1"/>
  <c r="BL32" i="25"/>
  <c r="BL81" i="25" s="1"/>
  <c r="GJ32" i="25"/>
  <c r="GJ81" i="25" s="1"/>
  <c r="DY32" i="25"/>
  <c r="DY81" i="25" s="1"/>
  <c r="BP32" i="25"/>
  <c r="BP81" i="25" s="1"/>
  <c r="GN32" i="25"/>
  <c r="GN81" i="25" s="1"/>
  <c r="FO331" i="5"/>
  <c r="O580" i="5"/>
  <c r="U33" i="25" l="1"/>
  <c r="Y81" i="25"/>
  <c r="W34" i="25"/>
  <c r="V35" i="25"/>
  <c r="BG33" i="25"/>
  <c r="BG82" i="25" s="1"/>
  <c r="BJ33" i="25"/>
  <c r="BJ82" i="25" s="1"/>
  <c r="DV33" i="25"/>
  <c r="DV82" i="25" s="1"/>
  <c r="GH33" i="25"/>
  <c r="GH82" i="25" s="1"/>
  <c r="BU33" i="25"/>
  <c r="BU82" i="25" s="1"/>
  <c r="FG33" i="25"/>
  <c r="FG82" i="25" s="1"/>
  <c r="AZ33" i="25"/>
  <c r="AZ82" i="25" s="1"/>
  <c r="ER33" i="25"/>
  <c r="ER82" i="25" s="1"/>
  <c r="AC33" i="25"/>
  <c r="AC82" i="25" s="1"/>
  <c r="EC33" i="25"/>
  <c r="EC82" i="25" s="1"/>
  <c r="HK33" i="25"/>
  <c r="HK82" i="25" s="1"/>
  <c r="DT33" i="25"/>
  <c r="DT82" i="25" s="1"/>
  <c r="HA33" i="25"/>
  <c r="HA82" i="25" s="1"/>
  <c r="CA33" i="25"/>
  <c r="CA82" i="25" s="1"/>
  <c r="CD33" i="25"/>
  <c r="CD82" i="25" s="1"/>
  <c r="EP33" i="25"/>
  <c r="EP82" i="25" s="1"/>
  <c r="HB33" i="25"/>
  <c r="HB82" i="25" s="1"/>
  <c r="CZ33" i="25"/>
  <c r="CZ82" i="25" s="1"/>
  <c r="GG33" i="25"/>
  <c r="GG82" i="25" s="1"/>
  <c r="CK33" i="25"/>
  <c r="CK82" i="25" s="1"/>
  <c r="FS33" i="25"/>
  <c r="FS82" i="25" s="1"/>
  <c r="BQ33" i="25"/>
  <c r="BQ82" i="25" s="1"/>
  <c r="FD33" i="25"/>
  <c r="FD82" i="25" s="1"/>
  <c r="BD33" i="25"/>
  <c r="BD82" i="25" s="1"/>
  <c r="EU33" i="25"/>
  <c r="EU82" i="25" s="1"/>
  <c r="EE33" i="25"/>
  <c r="EE82" i="25" s="1"/>
  <c r="BO33" i="25"/>
  <c r="BO82" i="25" s="1"/>
  <c r="BR33" i="25"/>
  <c r="BR82" i="25" s="1"/>
  <c r="ED33" i="25"/>
  <c r="ED82" i="25" s="1"/>
  <c r="GP33" i="25"/>
  <c r="GP82" i="25" s="1"/>
  <c r="CJ33" i="25"/>
  <c r="CJ82" i="25" s="1"/>
  <c r="FQ33" i="25"/>
  <c r="FQ82" i="25" s="1"/>
  <c r="BP33" i="25"/>
  <c r="BP82" i="25" s="1"/>
  <c r="FC33" i="25"/>
  <c r="FC82" i="25" s="1"/>
  <c r="AS33" i="25"/>
  <c r="AS82" i="25" s="1"/>
  <c r="EN33" i="25"/>
  <c r="EN82" i="25" s="1"/>
  <c r="AF33" i="25"/>
  <c r="AF82" i="25" s="1"/>
  <c r="EZ33" i="25"/>
  <c r="EZ82" i="25" s="1"/>
  <c r="BS33" i="25"/>
  <c r="BS82" i="25" s="1"/>
  <c r="BV33" i="25"/>
  <c r="BV82" i="25" s="1"/>
  <c r="EH33" i="25"/>
  <c r="EH82" i="25" s="1"/>
  <c r="GT33" i="25"/>
  <c r="GT82" i="25" s="1"/>
  <c r="CO33" i="25"/>
  <c r="CO82" i="25" s="1"/>
  <c r="FW33" i="25"/>
  <c r="FW82" i="25" s="1"/>
  <c r="BX33" i="25"/>
  <c r="BX82" i="25" s="1"/>
  <c r="FH33" i="25"/>
  <c r="FH82" i="25" s="1"/>
  <c r="BA33" i="25"/>
  <c r="BA82" i="25" s="1"/>
  <c r="ES33" i="25"/>
  <c r="ES82" i="25" s="1"/>
  <c r="AN33" i="25"/>
  <c r="AN82" i="25" s="1"/>
  <c r="EJ33" i="25"/>
  <c r="EJ82" i="25" s="1"/>
  <c r="HQ33" i="25"/>
  <c r="HQ82" i="25" s="1"/>
  <c r="Y33" i="25"/>
  <c r="DL33" i="25"/>
  <c r="DL82" i="25" s="1"/>
  <c r="CW33" i="25"/>
  <c r="CW82" i="25" s="1"/>
  <c r="CN33" i="25"/>
  <c r="CN82" i="25" s="1"/>
  <c r="AP33" i="25"/>
  <c r="AP82" i="25" s="1"/>
  <c r="AG33" i="25"/>
  <c r="AG82" i="25" s="1"/>
  <c r="DQ33" i="25"/>
  <c r="DQ82" i="25" s="1"/>
  <c r="DC33" i="25"/>
  <c r="DC82" i="25" s="1"/>
  <c r="GA33" i="25"/>
  <c r="GA82" i="25" s="1"/>
  <c r="BW33" i="25"/>
  <c r="BW82" i="25" s="1"/>
  <c r="BZ33" i="25"/>
  <c r="BZ82" i="25" s="1"/>
  <c r="EL33" i="25"/>
  <c r="EL82" i="25" s="1"/>
  <c r="GX33" i="25"/>
  <c r="GX82" i="25" s="1"/>
  <c r="CU33" i="25"/>
  <c r="CU82" i="25" s="1"/>
  <c r="GB33" i="25"/>
  <c r="GB82" i="25" s="1"/>
  <c r="CF33" i="25"/>
  <c r="CF82" i="25" s="1"/>
  <c r="FM33" i="25"/>
  <c r="FM82" i="25" s="1"/>
  <c r="BI33" i="25"/>
  <c r="BI82" i="25" s="1"/>
  <c r="EY33" i="25"/>
  <c r="EY82" i="25" s="1"/>
  <c r="AV33" i="25"/>
  <c r="AV82" i="25" s="1"/>
  <c r="EO33" i="25"/>
  <c r="EO82" i="25" s="1"/>
  <c r="AE33" i="25"/>
  <c r="AE82" i="25" s="1"/>
  <c r="AH33" i="25"/>
  <c r="AH82" i="25" s="1"/>
  <c r="CT33" i="25"/>
  <c r="CT82" i="25" s="1"/>
  <c r="FF33" i="25"/>
  <c r="FF82" i="25" s="1"/>
  <c r="HR33" i="25"/>
  <c r="HR82" i="25" s="1"/>
  <c r="DU33" i="25"/>
  <c r="DU82" i="25" s="1"/>
  <c r="HC33" i="25"/>
  <c r="HC82" i="25" s="1"/>
  <c r="DG33" i="25"/>
  <c r="DG82" i="25" s="1"/>
  <c r="GN33" i="25"/>
  <c r="GN82" i="25" s="1"/>
  <c r="CR33" i="25"/>
  <c r="CR82" i="25" s="1"/>
  <c r="FY33" i="25"/>
  <c r="FY82" i="25" s="1"/>
  <c r="CI33" i="25"/>
  <c r="CI82" i="25" s="1"/>
  <c r="FP33" i="25"/>
  <c r="FP82" i="25" s="1"/>
  <c r="GQ33" i="25"/>
  <c r="GQ82" i="25" s="1"/>
  <c r="CE33" i="25"/>
  <c r="CE82" i="25" s="1"/>
  <c r="CH33" i="25"/>
  <c r="CH82" i="25" s="1"/>
  <c r="ET33" i="25"/>
  <c r="ET82" i="25" s="1"/>
  <c r="HF33" i="25"/>
  <c r="HF82" i="25" s="1"/>
  <c r="DE33" i="25"/>
  <c r="DE82" i="25" s="1"/>
  <c r="GM33" i="25"/>
  <c r="GM82" i="25" s="1"/>
  <c r="CQ33" i="25"/>
  <c r="CQ82" i="25" s="1"/>
  <c r="FX33" i="25"/>
  <c r="FX82" i="25" s="1"/>
  <c r="BY33" i="25"/>
  <c r="BY82" i="25" s="1"/>
  <c r="FI33" i="25"/>
  <c r="FI82" i="25" s="1"/>
  <c r="BL33" i="25"/>
  <c r="BL82" i="25" s="1"/>
  <c r="HL33" i="25"/>
  <c r="HL82" i="25" s="1"/>
  <c r="Z33" i="25"/>
  <c r="Z82" i="25" s="1"/>
  <c r="CL33" i="25"/>
  <c r="CL82" i="25" s="1"/>
  <c r="EX33" i="25"/>
  <c r="EX82" i="25" s="1"/>
  <c r="HJ33" i="25"/>
  <c r="HJ82" i="25" s="1"/>
  <c r="DK33" i="25"/>
  <c r="DK82" i="25" s="1"/>
  <c r="GR33" i="25"/>
  <c r="GR82" i="25" s="1"/>
  <c r="CV33" i="25"/>
  <c r="CV82" i="25" s="1"/>
  <c r="GC33" i="25"/>
  <c r="GC82" i="25" s="1"/>
  <c r="CG33" i="25"/>
  <c r="CG82" i="25" s="1"/>
  <c r="FO33" i="25"/>
  <c r="FO82" i="25" s="1"/>
  <c r="BT33" i="25"/>
  <c r="BT82" i="25" s="1"/>
  <c r="FE33" i="25"/>
  <c r="FE82" i="25" s="1"/>
  <c r="FU33" i="25"/>
  <c r="FU82" i="25" s="1"/>
  <c r="GE33" i="25"/>
  <c r="GE82" i="25" s="1"/>
  <c r="DB33" i="25"/>
  <c r="DB82" i="25" s="1"/>
  <c r="EF33" i="25"/>
  <c r="EF82" i="25" s="1"/>
  <c r="GY33" i="25"/>
  <c r="GY82" i="25" s="1"/>
  <c r="CS33" i="25"/>
  <c r="CS82" i="25" s="1"/>
  <c r="AA33" i="25"/>
  <c r="AA82" i="25" s="1"/>
  <c r="AD33" i="25"/>
  <c r="AD82" i="25" s="1"/>
  <c r="CP33" i="25"/>
  <c r="CP82" i="25" s="1"/>
  <c r="FB33" i="25"/>
  <c r="FB82" i="25" s="1"/>
  <c r="HN33" i="25"/>
  <c r="HN82" i="25" s="1"/>
  <c r="DP33" i="25"/>
  <c r="DP82" i="25" s="1"/>
  <c r="GW33" i="25"/>
  <c r="GW82" i="25" s="1"/>
  <c r="DA33" i="25"/>
  <c r="DA82" i="25" s="1"/>
  <c r="GI33" i="25"/>
  <c r="GI82" i="25" s="1"/>
  <c r="CM33" i="25"/>
  <c r="CM82" i="25" s="1"/>
  <c r="FT33" i="25"/>
  <c r="FT82" i="25" s="1"/>
  <c r="CB33" i="25"/>
  <c r="CB82" i="25" s="1"/>
  <c r="FK33" i="25"/>
  <c r="FK82" i="25" s="1"/>
  <c r="AU33" i="25"/>
  <c r="AU82" i="25" s="1"/>
  <c r="AX33" i="25"/>
  <c r="AX82" i="25" s="1"/>
  <c r="DJ33" i="25"/>
  <c r="DJ82" i="25" s="1"/>
  <c r="FV33" i="25"/>
  <c r="FV82" i="25" s="1"/>
  <c r="AW33" i="25"/>
  <c r="AW82" i="25" s="1"/>
  <c r="EQ33" i="25"/>
  <c r="EQ82" i="25" s="1"/>
  <c r="AB33" i="25"/>
  <c r="AB82" i="25" s="1"/>
  <c r="EB33" i="25"/>
  <c r="EB82" i="25" s="1"/>
  <c r="HI33" i="25"/>
  <c r="HI82" i="25" s="1"/>
  <c r="DM33" i="25"/>
  <c r="DM82" i="25" s="1"/>
  <c r="GU33" i="25"/>
  <c r="GU82" i="25" s="1"/>
  <c r="DD33" i="25"/>
  <c r="DD82" i="25" s="1"/>
  <c r="GK33" i="25"/>
  <c r="GK82" i="25" s="1"/>
  <c r="AI33" i="25"/>
  <c r="AI82" i="25" s="1"/>
  <c r="AL33" i="25"/>
  <c r="AL82" i="25" s="1"/>
  <c r="CX33" i="25"/>
  <c r="CX82" i="25" s="1"/>
  <c r="FJ33" i="25"/>
  <c r="FJ82" i="25" s="1"/>
  <c r="EA33" i="25"/>
  <c r="EA82" i="25" s="1"/>
  <c r="HH33" i="25"/>
  <c r="HH82" i="25" s="1"/>
  <c r="GS33" i="25"/>
  <c r="GS82" i="25" s="1"/>
  <c r="AM33" i="25"/>
  <c r="AM82" i="25" s="1"/>
  <c r="FN33" i="25"/>
  <c r="FN82" i="25" s="1"/>
  <c r="HM33" i="25"/>
  <c r="HM82" i="25" s="1"/>
  <c r="GJ33" i="25"/>
  <c r="GJ82" i="25" s="1"/>
  <c r="X33" i="25"/>
  <c r="AQ33" i="25"/>
  <c r="AQ82" i="25" s="1"/>
  <c r="AT33" i="25"/>
  <c r="AT82" i="25" s="1"/>
  <c r="DF33" i="25"/>
  <c r="DF82" i="25" s="1"/>
  <c r="FR33" i="25"/>
  <c r="FR82" i="25" s="1"/>
  <c r="AO33" i="25"/>
  <c r="AO82" i="25" s="1"/>
  <c r="EK33" i="25"/>
  <c r="EK82" i="25" s="1"/>
  <c r="HS33" i="25"/>
  <c r="HS82" i="25" s="1"/>
  <c r="DW33" i="25"/>
  <c r="DW82" i="25" s="1"/>
  <c r="HD33" i="25"/>
  <c r="HD82" i="25" s="1"/>
  <c r="DH33" i="25"/>
  <c r="DH82" i="25" s="1"/>
  <c r="GO33" i="25"/>
  <c r="GO82" i="25" s="1"/>
  <c r="CY33" i="25"/>
  <c r="CY82" i="25" s="1"/>
  <c r="GF33" i="25"/>
  <c r="GF82" i="25" s="1"/>
  <c r="BK33" i="25"/>
  <c r="BK82" i="25" s="1"/>
  <c r="BN33" i="25"/>
  <c r="BN82" i="25" s="1"/>
  <c r="DZ33" i="25"/>
  <c r="DZ82" i="25" s="1"/>
  <c r="GL33" i="25"/>
  <c r="GL82" i="25" s="1"/>
  <c r="CC33" i="25"/>
  <c r="CC82" i="25" s="1"/>
  <c r="FL33" i="25"/>
  <c r="FL82" i="25" s="1"/>
  <c r="BH33" i="25"/>
  <c r="BH82" i="25" s="1"/>
  <c r="EW33" i="25"/>
  <c r="EW82" i="25" s="1"/>
  <c r="AK33" i="25"/>
  <c r="AK82" i="25" s="1"/>
  <c r="EI33" i="25"/>
  <c r="EI82" i="25" s="1"/>
  <c r="HP33" i="25"/>
  <c r="HP82" i="25" s="1"/>
  <c r="DY33" i="25"/>
  <c r="DY82" i="25" s="1"/>
  <c r="HG33" i="25"/>
  <c r="HG82" i="25" s="1"/>
  <c r="AY33" i="25"/>
  <c r="AY82" i="25" s="1"/>
  <c r="BB33" i="25"/>
  <c r="BB82" i="25" s="1"/>
  <c r="DN33" i="25"/>
  <c r="DN82" i="25" s="1"/>
  <c r="FZ33" i="25"/>
  <c r="FZ82" i="25" s="1"/>
  <c r="BE33" i="25"/>
  <c r="BE82" i="25" s="1"/>
  <c r="EV33" i="25"/>
  <c r="EV82" i="25" s="1"/>
  <c r="AJ33" i="25"/>
  <c r="AJ82" i="25" s="1"/>
  <c r="EG33" i="25"/>
  <c r="EG82" i="25" s="1"/>
  <c r="HO33" i="25"/>
  <c r="HO82" i="25" s="1"/>
  <c r="DS33" i="25"/>
  <c r="DS82" i="25" s="1"/>
  <c r="GZ33" i="25"/>
  <c r="GZ82" i="25" s="1"/>
  <c r="DI33" i="25"/>
  <c r="DI82" i="25" s="1"/>
  <c r="BC33" i="25"/>
  <c r="BC82" i="25" s="1"/>
  <c r="BF33" i="25"/>
  <c r="BF82" i="25" s="1"/>
  <c r="DR33" i="25"/>
  <c r="DR82" i="25" s="1"/>
  <c r="GD33" i="25"/>
  <c r="GD82" i="25" s="1"/>
  <c r="BM33" i="25"/>
  <c r="BM82" i="25" s="1"/>
  <c r="FA33" i="25"/>
  <c r="FA82" i="25" s="1"/>
  <c r="AR33" i="25"/>
  <c r="AR82" i="25" s="1"/>
  <c r="EM33" i="25"/>
  <c r="EM82" i="25" s="1"/>
  <c r="HT33" i="25"/>
  <c r="HT82" i="25" s="1"/>
  <c r="DX33" i="25"/>
  <c r="DX82" i="25" s="1"/>
  <c r="HE33" i="25"/>
  <c r="HE82" i="25" s="1"/>
  <c r="DO33" i="25"/>
  <c r="DO82" i="25" s="1"/>
  <c r="GV33" i="25"/>
  <c r="GV82" i="25" s="1"/>
  <c r="X81" i="25"/>
  <c r="X130" i="25"/>
  <c r="X179" i="25" s="1"/>
  <c r="O590" i="5"/>
  <c r="FO341" i="5"/>
  <c r="U34" i="25" l="1"/>
  <c r="V36" i="25"/>
  <c r="W35" i="25"/>
  <c r="U35" i="25" s="1"/>
  <c r="X131" i="25"/>
  <c r="X180" i="25" s="1"/>
  <c r="X82" i="25"/>
  <c r="AP34" i="25"/>
  <c r="AP83" i="25" s="1"/>
  <c r="DB34" i="25"/>
  <c r="DB83" i="25" s="1"/>
  <c r="BC34" i="25"/>
  <c r="BC83" i="25" s="1"/>
  <c r="EJ34" i="25"/>
  <c r="EJ83" i="25" s="1"/>
  <c r="GX34" i="25"/>
  <c r="GX83" i="25" s="1"/>
  <c r="CE34" i="25"/>
  <c r="CE83" i="25" s="1"/>
  <c r="FG34" i="25"/>
  <c r="FG83" i="25" s="1"/>
  <c r="HS34" i="25"/>
  <c r="HS83" i="25" s="1"/>
  <c r="DA34" i="25"/>
  <c r="DA83" i="25" s="1"/>
  <c r="FX34" i="25"/>
  <c r="FX83" i="25" s="1"/>
  <c r="AQ34" i="25"/>
  <c r="AQ83" i="25" s="1"/>
  <c r="DX34" i="25"/>
  <c r="DX83" i="25" s="1"/>
  <c r="GO34" i="25"/>
  <c r="GO83" i="25" s="1"/>
  <c r="HM34" i="25"/>
  <c r="HM83" i="25" s="1"/>
  <c r="BZ34" i="25"/>
  <c r="BZ83" i="25" s="1"/>
  <c r="EL34" i="25"/>
  <c r="EL83" i="25" s="1"/>
  <c r="CY34" i="25"/>
  <c r="CY83" i="25" s="1"/>
  <c r="FV34" i="25"/>
  <c r="FV83" i="25" s="1"/>
  <c r="AS34" i="25"/>
  <c r="AS83" i="25" s="1"/>
  <c r="EA34" i="25"/>
  <c r="EA83" i="25" s="1"/>
  <c r="GQ34" i="25"/>
  <c r="GQ83" i="25" s="1"/>
  <c r="BP34" i="25"/>
  <c r="BP83" i="25" s="1"/>
  <c r="EV34" i="25"/>
  <c r="EV83" i="25" s="1"/>
  <c r="HH34" i="25"/>
  <c r="HH83" i="25" s="1"/>
  <c r="CM34" i="25"/>
  <c r="CM83" i="25" s="1"/>
  <c r="FM34" i="25"/>
  <c r="FM83" i="25" s="1"/>
  <c r="FA34" i="25"/>
  <c r="FA83" i="25" s="1"/>
  <c r="BN34" i="25"/>
  <c r="BN83" i="25" s="1"/>
  <c r="DZ34" i="25"/>
  <c r="DZ83" i="25" s="1"/>
  <c r="CI34" i="25"/>
  <c r="CI83" i="25" s="1"/>
  <c r="FJ34" i="25"/>
  <c r="FJ83" i="25" s="1"/>
  <c r="AC34" i="25"/>
  <c r="AC83" i="25" s="1"/>
  <c r="DK34" i="25"/>
  <c r="DK83" i="25" s="1"/>
  <c r="GE34" i="25"/>
  <c r="GE83" i="25" s="1"/>
  <c r="AZ34" i="25"/>
  <c r="AZ83" i="25" s="1"/>
  <c r="EG34" i="25"/>
  <c r="EG83" i="25" s="1"/>
  <c r="GV34" i="25"/>
  <c r="GV83" i="25" s="1"/>
  <c r="BW34" i="25"/>
  <c r="BW83" i="25" s="1"/>
  <c r="GG34" i="25"/>
  <c r="GG83" i="25" s="1"/>
  <c r="CH34" i="25"/>
  <c r="CH83" i="25" s="1"/>
  <c r="AB34" i="25"/>
  <c r="AB83" i="25" s="1"/>
  <c r="DI34" i="25"/>
  <c r="DI83" i="25" s="1"/>
  <c r="GD34" i="25"/>
  <c r="GD83" i="25" s="1"/>
  <c r="BD34" i="25"/>
  <c r="BD83" i="25" s="1"/>
  <c r="EK34" i="25"/>
  <c r="EK83" i="25" s="1"/>
  <c r="GY34" i="25"/>
  <c r="GY83" i="25" s="1"/>
  <c r="CA34" i="25"/>
  <c r="CA83" i="25" s="1"/>
  <c r="FD34" i="25"/>
  <c r="FD83" i="25" s="1"/>
  <c r="HP34" i="25"/>
  <c r="HP83" i="25" s="1"/>
  <c r="CW34" i="25"/>
  <c r="CW83" i="25" s="1"/>
  <c r="FU34" i="25"/>
  <c r="FU83" i="25" s="1"/>
  <c r="DH34" i="25"/>
  <c r="DH83" i="25" s="1"/>
  <c r="CD34" i="25"/>
  <c r="CD83" i="25" s="1"/>
  <c r="EP34" i="25"/>
  <c r="EP83" i="25" s="1"/>
  <c r="FZ34" i="25"/>
  <c r="FZ83" i="25" s="1"/>
  <c r="GU34" i="25"/>
  <c r="GU83" i="25" s="1"/>
  <c r="EZ34" i="25"/>
  <c r="EZ83" i="25" s="1"/>
  <c r="AL34" i="25"/>
  <c r="AL83" i="25" s="1"/>
  <c r="AW34" i="25"/>
  <c r="AW83" i="25" s="1"/>
  <c r="FC34" i="25"/>
  <c r="FC83" i="25" s="1"/>
  <c r="FT34" i="25"/>
  <c r="FT83" i="25" s="1"/>
  <c r="GK34" i="25"/>
  <c r="GK83" i="25" s="1"/>
  <c r="BF34" i="25"/>
  <c r="BF83" i="25" s="1"/>
  <c r="DR34" i="25"/>
  <c r="DR83" i="25" s="1"/>
  <c r="BX34" i="25"/>
  <c r="BX83" i="25" s="1"/>
  <c r="FB34" i="25"/>
  <c r="FB83" i="25" s="1"/>
  <c r="HN34" i="25"/>
  <c r="HN83" i="25" s="1"/>
  <c r="CZ34" i="25"/>
  <c r="CZ83" i="25" s="1"/>
  <c r="FW34" i="25"/>
  <c r="FW83" i="25" s="1"/>
  <c r="AO34" i="25"/>
  <c r="AO83" i="25" s="1"/>
  <c r="DW34" i="25"/>
  <c r="DW83" i="25" s="1"/>
  <c r="GN34" i="25"/>
  <c r="GN83" i="25" s="1"/>
  <c r="BL34" i="25"/>
  <c r="BL83" i="25" s="1"/>
  <c r="ES34" i="25"/>
  <c r="ES83" i="25" s="1"/>
  <c r="HE34" i="25"/>
  <c r="HE83" i="25" s="1"/>
  <c r="AD34" i="25"/>
  <c r="AD83" i="25" s="1"/>
  <c r="CP34" i="25"/>
  <c r="CP83" i="25" s="1"/>
  <c r="AM34" i="25"/>
  <c r="AM83" i="25" s="1"/>
  <c r="DT34" i="25"/>
  <c r="DT83" i="25" s="1"/>
  <c r="GL34" i="25"/>
  <c r="GL83" i="25" s="1"/>
  <c r="BO34" i="25"/>
  <c r="BO83" i="25" s="1"/>
  <c r="EU34" i="25"/>
  <c r="EU83" i="25" s="1"/>
  <c r="HG34" i="25"/>
  <c r="HG83" i="25" s="1"/>
  <c r="CK34" i="25"/>
  <c r="CK83" i="25" s="1"/>
  <c r="FL34" i="25"/>
  <c r="FL83" i="25" s="1"/>
  <c r="AA34" i="25"/>
  <c r="AA83" i="25" s="1"/>
  <c r="GC34" i="25"/>
  <c r="GC83" i="25" s="1"/>
  <c r="GW34" i="25"/>
  <c r="GW83" i="25" s="1"/>
  <c r="DD34" i="25"/>
  <c r="DD83" i="25" s="1"/>
  <c r="AY34" i="25"/>
  <c r="AY83" i="25" s="1"/>
  <c r="BU34" i="25"/>
  <c r="BU83" i="25" s="1"/>
  <c r="CR34" i="25"/>
  <c r="CR83" i="25" s="1"/>
  <c r="EE34" i="25"/>
  <c r="EE83" i="25" s="1"/>
  <c r="HO34" i="25"/>
  <c r="HO83" i="25" s="1"/>
  <c r="BV34" i="25"/>
  <c r="BV83" i="25" s="1"/>
  <c r="EH34" i="25"/>
  <c r="EH83" i="25" s="1"/>
  <c r="CS34" i="25"/>
  <c r="CS83" i="25" s="1"/>
  <c r="FR34" i="25"/>
  <c r="FR83" i="25" s="1"/>
  <c r="AN34" i="25"/>
  <c r="AN83" i="25" s="1"/>
  <c r="DU34" i="25"/>
  <c r="DU83" i="25" s="1"/>
  <c r="GM34" i="25"/>
  <c r="GM83" i="25" s="1"/>
  <c r="BK34" i="25"/>
  <c r="BK83" i="25" s="1"/>
  <c r="ER34" i="25"/>
  <c r="ER83" i="25" s="1"/>
  <c r="HD34" i="25"/>
  <c r="HD83" i="25" s="1"/>
  <c r="CG34" i="25"/>
  <c r="CG83" i="25" s="1"/>
  <c r="FI34" i="25"/>
  <c r="FI83" i="25" s="1"/>
  <c r="X34" i="25"/>
  <c r="AT34" i="25"/>
  <c r="AT83" i="25" s="1"/>
  <c r="DF34" i="25"/>
  <c r="DF83" i="25" s="1"/>
  <c r="BH34" i="25"/>
  <c r="BH83" i="25" s="1"/>
  <c r="EO34" i="25"/>
  <c r="EO83" i="25" s="1"/>
  <c r="HB34" i="25"/>
  <c r="HB83" i="25" s="1"/>
  <c r="CJ34" i="25"/>
  <c r="CJ83" i="25" s="1"/>
  <c r="FK34" i="25"/>
  <c r="FK83" i="25" s="1"/>
  <c r="Y34" i="25"/>
  <c r="DG34" i="25"/>
  <c r="DG83" i="25" s="1"/>
  <c r="GB34" i="25"/>
  <c r="GB83" i="25" s="1"/>
  <c r="AV34" i="25"/>
  <c r="AV83" i="25" s="1"/>
  <c r="EC34" i="25"/>
  <c r="EC83" i="25" s="1"/>
  <c r="GS34" i="25"/>
  <c r="GS83" i="25" s="1"/>
  <c r="AH34" i="25"/>
  <c r="AH83" i="25" s="1"/>
  <c r="CT34" i="25"/>
  <c r="CT83" i="25" s="1"/>
  <c r="AR34" i="25"/>
  <c r="AR83" i="25" s="1"/>
  <c r="DY34" i="25"/>
  <c r="DY83" i="25" s="1"/>
  <c r="GP34" i="25"/>
  <c r="GP83" i="25" s="1"/>
  <c r="BT34" i="25"/>
  <c r="BT83" i="25" s="1"/>
  <c r="EY34" i="25"/>
  <c r="EY83" i="25" s="1"/>
  <c r="HK34" i="25"/>
  <c r="HK83" i="25" s="1"/>
  <c r="CQ34" i="25"/>
  <c r="CQ83" i="25" s="1"/>
  <c r="FP34" i="25"/>
  <c r="FP83" i="25" s="1"/>
  <c r="AF34" i="25"/>
  <c r="AF83" i="25" s="1"/>
  <c r="DM34" i="25"/>
  <c r="DM83" i="25" s="1"/>
  <c r="BB34" i="25"/>
  <c r="BB83" i="25" s="1"/>
  <c r="DN34" i="25"/>
  <c r="DN83" i="25" s="1"/>
  <c r="BS34" i="25"/>
  <c r="BS83" i="25" s="1"/>
  <c r="EX34" i="25"/>
  <c r="EX83" i="25" s="1"/>
  <c r="HJ34" i="25"/>
  <c r="HJ83" i="25" s="1"/>
  <c r="CU34" i="25"/>
  <c r="CU83" i="25" s="1"/>
  <c r="FS34" i="25"/>
  <c r="FS83" i="25" s="1"/>
  <c r="AJ34" i="25"/>
  <c r="AJ83" i="25" s="1"/>
  <c r="DQ34" i="25"/>
  <c r="DQ83" i="25" s="1"/>
  <c r="GJ34" i="25"/>
  <c r="GJ83" i="25" s="1"/>
  <c r="BG34" i="25"/>
  <c r="BG83" i="25" s="1"/>
  <c r="EN34" i="25"/>
  <c r="EN83" i="25" s="1"/>
  <c r="HA34" i="25"/>
  <c r="HA83" i="25" s="1"/>
  <c r="GT34" i="25"/>
  <c r="GT83" i="25" s="1"/>
  <c r="AK34" i="25"/>
  <c r="AK83" i="25" s="1"/>
  <c r="Z34" i="25"/>
  <c r="Z83" i="25" s="1"/>
  <c r="CL34" i="25"/>
  <c r="CL83" i="25" s="1"/>
  <c r="AG34" i="25"/>
  <c r="AG83" i="25" s="1"/>
  <c r="DO34" i="25"/>
  <c r="DO83" i="25" s="1"/>
  <c r="GH34" i="25"/>
  <c r="GH83" i="25" s="1"/>
  <c r="BI34" i="25"/>
  <c r="BI83" i="25" s="1"/>
  <c r="EQ34" i="25"/>
  <c r="EQ83" i="25" s="1"/>
  <c r="HC34" i="25"/>
  <c r="HC83" i="25" s="1"/>
  <c r="CF34" i="25"/>
  <c r="CF83" i="25" s="1"/>
  <c r="FH34" i="25"/>
  <c r="FH83" i="25" s="1"/>
  <c r="HT34" i="25"/>
  <c r="HT83" i="25" s="1"/>
  <c r="DC34" i="25"/>
  <c r="DC83" i="25" s="1"/>
  <c r="FY34" i="25"/>
  <c r="FY83" i="25" s="1"/>
  <c r="FQ34" i="25"/>
  <c r="FQ83" i="25" s="1"/>
  <c r="BJ34" i="25"/>
  <c r="BJ83" i="25" s="1"/>
  <c r="DV34" i="25"/>
  <c r="DV83" i="25" s="1"/>
  <c r="CC34" i="25"/>
  <c r="CC83" i="25" s="1"/>
  <c r="FF34" i="25"/>
  <c r="FF83" i="25" s="1"/>
  <c r="HR34" i="25"/>
  <c r="HR83" i="25" s="1"/>
  <c r="DE34" i="25"/>
  <c r="DE83" i="25" s="1"/>
  <c r="GA34" i="25"/>
  <c r="GA83" i="25" s="1"/>
  <c r="AU34" i="25"/>
  <c r="AU83" i="25" s="1"/>
  <c r="EB34" i="25"/>
  <c r="EB83" i="25" s="1"/>
  <c r="GR34" i="25"/>
  <c r="GR83" i="25" s="1"/>
  <c r="BQ34" i="25"/>
  <c r="BQ83" i="25" s="1"/>
  <c r="EW34" i="25"/>
  <c r="EW83" i="25" s="1"/>
  <c r="HI34" i="25"/>
  <c r="HI83" i="25" s="1"/>
  <c r="AX34" i="25"/>
  <c r="AX83" i="25" s="1"/>
  <c r="DJ34" i="25"/>
  <c r="DJ83" i="25" s="1"/>
  <c r="BM34" i="25"/>
  <c r="BM83" i="25" s="1"/>
  <c r="ET34" i="25"/>
  <c r="ET83" i="25" s="1"/>
  <c r="HF34" i="25"/>
  <c r="HF83" i="25" s="1"/>
  <c r="CO34" i="25"/>
  <c r="CO83" i="25" s="1"/>
  <c r="FO34" i="25"/>
  <c r="FO83" i="25" s="1"/>
  <c r="AE34" i="25"/>
  <c r="AE83" i="25" s="1"/>
  <c r="DL34" i="25"/>
  <c r="DL83" i="25" s="1"/>
  <c r="GF34" i="25"/>
  <c r="GF83" i="25" s="1"/>
  <c r="BA34" i="25"/>
  <c r="BA83" i="25" s="1"/>
  <c r="EI34" i="25"/>
  <c r="EI83" i="25" s="1"/>
  <c r="BR34" i="25"/>
  <c r="BR83" i="25" s="1"/>
  <c r="ED34" i="25"/>
  <c r="ED83" i="25" s="1"/>
  <c r="CN34" i="25"/>
  <c r="CN83" i="25" s="1"/>
  <c r="FN34" i="25"/>
  <c r="FN83" i="25" s="1"/>
  <c r="AI34" i="25"/>
  <c r="AI83" i="25" s="1"/>
  <c r="DP34" i="25"/>
  <c r="DP83" i="25" s="1"/>
  <c r="GI34" i="25"/>
  <c r="GI83" i="25" s="1"/>
  <c r="BE34" i="25"/>
  <c r="BE83" i="25" s="1"/>
  <c r="EM34" i="25"/>
  <c r="EM83" i="25" s="1"/>
  <c r="GZ34" i="25"/>
  <c r="GZ83" i="25" s="1"/>
  <c r="CB34" i="25"/>
  <c r="CB83" i="25" s="1"/>
  <c r="FE34" i="25"/>
  <c r="FE83" i="25" s="1"/>
  <c r="HQ34" i="25"/>
  <c r="HQ83" i="25" s="1"/>
  <c r="EF34" i="25"/>
  <c r="EF83" i="25" s="1"/>
  <c r="HL34" i="25"/>
  <c r="HL83" i="25" s="1"/>
  <c r="CX34" i="25"/>
  <c r="CX83" i="25" s="1"/>
  <c r="BY34" i="25"/>
  <c r="BY83" i="25" s="1"/>
  <c r="CV34" i="25"/>
  <c r="CV83" i="25" s="1"/>
  <c r="DS34" i="25"/>
  <c r="DS83" i="25" s="1"/>
  <c r="Y82" i="25"/>
  <c r="O600" i="5"/>
  <c r="FO351" i="5"/>
  <c r="Y83" i="25" l="1"/>
  <c r="X132" i="25"/>
  <c r="X181" i="25" s="1"/>
  <c r="X83" i="25"/>
  <c r="Z35" i="25"/>
  <c r="Z84" i="25" s="1"/>
  <c r="CL35" i="25"/>
  <c r="CL84" i="25" s="1"/>
  <c r="EX35" i="25"/>
  <c r="EX84" i="25" s="1"/>
  <c r="HJ35" i="25"/>
  <c r="HJ84" i="25" s="1"/>
  <c r="CA35" i="25"/>
  <c r="CA84" i="25" s="1"/>
  <c r="EM35" i="25"/>
  <c r="EM84" i="25" s="1"/>
  <c r="GY35" i="25"/>
  <c r="GY84" i="25" s="1"/>
  <c r="BP35" i="25"/>
  <c r="BP84" i="25" s="1"/>
  <c r="EB35" i="25"/>
  <c r="EB84" i="25" s="1"/>
  <c r="GN35" i="25"/>
  <c r="GN84" i="25" s="1"/>
  <c r="BA35" i="25"/>
  <c r="BA84" i="25" s="1"/>
  <c r="DM35" i="25"/>
  <c r="DM84" i="25" s="1"/>
  <c r="FY35" i="25"/>
  <c r="FY84" i="25" s="1"/>
  <c r="HI35" i="25"/>
  <c r="HI84" i="25" s="1"/>
  <c r="AD35" i="25"/>
  <c r="AD84" i="25" s="1"/>
  <c r="CP35" i="25"/>
  <c r="CP84" i="25" s="1"/>
  <c r="FB35" i="25"/>
  <c r="FB84" i="25" s="1"/>
  <c r="HN35" i="25"/>
  <c r="HN84" i="25" s="1"/>
  <c r="CE35" i="25"/>
  <c r="CE84" i="25" s="1"/>
  <c r="EQ35" i="25"/>
  <c r="EQ84" i="25" s="1"/>
  <c r="HC35" i="25"/>
  <c r="HC84" i="25" s="1"/>
  <c r="BT35" i="25"/>
  <c r="BT84" i="25" s="1"/>
  <c r="EF35" i="25"/>
  <c r="EF84" i="25" s="1"/>
  <c r="GR35" i="25"/>
  <c r="GR84" i="25" s="1"/>
  <c r="BE35" i="25"/>
  <c r="BE84" i="25" s="1"/>
  <c r="DQ35" i="25"/>
  <c r="DQ84" i="25" s="1"/>
  <c r="GC35" i="25"/>
  <c r="GC84" i="25" s="1"/>
  <c r="AH35" i="25"/>
  <c r="AH84" i="25" s="1"/>
  <c r="CT35" i="25"/>
  <c r="CT84" i="25" s="1"/>
  <c r="FF35" i="25"/>
  <c r="FF84" i="25" s="1"/>
  <c r="HR35" i="25"/>
  <c r="HR84" i="25" s="1"/>
  <c r="CI35" i="25"/>
  <c r="CI84" i="25" s="1"/>
  <c r="EU35" i="25"/>
  <c r="EU84" i="25" s="1"/>
  <c r="HG35" i="25"/>
  <c r="HG84" i="25" s="1"/>
  <c r="BX35" i="25"/>
  <c r="BX84" i="25" s="1"/>
  <c r="EJ35" i="25"/>
  <c r="EJ84" i="25" s="1"/>
  <c r="GV35" i="25"/>
  <c r="GV84" i="25" s="1"/>
  <c r="BI35" i="25"/>
  <c r="BI84" i="25" s="1"/>
  <c r="EK35" i="25"/>
  <c r="EK84" i="25" s="1"/>
  <c r="BR35" i="25"/>
  <c r="BR84" i="25" s="1"/>
  <c r="ED35" i="25"/>
  <c r="ED84" i="25" s="1"/>
  <c r="GP35" i="25"/>
  <c r="GP84" i="25" s="1"/>
  <c r="BG35" i="25"/>
  <c r="BG84" i="25" s="1"/>
  <c r="DS35" i="25"/>
  <c r="DS84" i="25" s="1"/>
  <c r="GE35" i="25"/>
  <c r="GE84" i="25" s="1"/>
  <c r="AV35" i="25"/>
  <c r="AV84" i="25" s="1"/>
  <c r="DH35" i="25"/>
  <c r="DH84" i="25" s="1"/>
  <c r="FT35" i="25"/>
  <c r="FT84" i="25" s="1"/>
  <c r="AG35" i="25"/>
  <c r="AG84" i="25" s="1"/>
  <c r="CS35" i="25"/>
  <c r="CS84" i="25" s="1"/>
  <c r="FE35" i="25"/>
  <c r="FE84" i="25" s="1"/>
  <c r="HQ35" i="25"/>
  <c r="HQ84" i="25" s="1"/>
  <c r="AP35" i="25"/>
  <c r="AP84" i="25" s="1"/>
  <c r="DB35" i="25"/>
  <c r="DB84" i="25" s="1"/>
  <c r="FN35" i="25"/>
  <c r="FN84" i="25" s="1"/>
  <c r="AE35" i="25"/>
  <c r="AE84" i="25" s="1"/>
  <c r="CQ35" i="25"/>
  <c r="CQ84" i="25" s="1"/>
  <c r="FC35" i="25"/>
  <c r="FC84" i="25" s="1"/>
  <c r="HO35" i="25"/>
  <c r="HO84" i="25" s="1"/>
  <c r="CF35" i="25"/>
  <c r="CF84" i="25" s="1"/>
  <c r="ER35" i="25"/>
  <c r="ER84" i="25" s="1"/>
  <c r="HD35" i="25"/>
  <c r="HD84" i="25" s="1"/>
  <c r="BQ35" i="25"/>
  <c r="BQ84" i="25" s="1"/>
  <c r="EC35" i="25"/>
  <c r="EC84" i="25" s="1"/>
  <c r="GO35" i="25"/>
  <c r="GO84" i="25" s="1"/>
  <c r="DU35" i="25"/>
  <c r="DU84" i="25" s="1"/>
  <c r="AT35" i="25"/>
  <c r="AT84" i="25" s="1"/>
  <c r="DF35" i="25"/>
  <c r="DF84" i="25" s="1"/>
  <c r="FR35" i="25"/>
  <c r="FR84" i="25" s="1"/>
  <c r="AI35" i="25"/>
  <c r="AI84" i="25" s="1"/>
  <c r="CU35" i="25"/>
  <c r="CU84" i="25" s="1"/>
  <c r="FG35" i="25"/>
  <c r="FG84" i="25" s="1"/>
  <c r="HS35" i="25"/>
  <c r="HS84" i="25" s="1"/>
  <c r="CJ35" i="25"/>
  <c r="CJ84" i="25" s="1"/>
  <c r="EV35" i="25"/>
  <c r="EV84" i="25" s="1"/>
  <c r="HH35" i="25"/>
  <c r="HH84" i="25" s="1"/>
  <c r="BU35" i="25"/>
  <c r="BU84" i="25" s="1"/>
  <c r="EG35" i="25"/>
  <c r="EG84" i="25" s="1"/>
  <c r="GS35" i="25"/>
  <c r="GS84" i="25" s="1"/>
  <c r="AX35" i="25"/>
  <c r="AX84" i="25" s="1"/>
  <c r="DJ35" i="25"/>
  <c r="DJ84" i="25" s="1"/>
  <c r="FV35" i="25"/>
  <c r="FV84" i="25" s="1"/>
  <c r="AM35" i="25"/>
  <c r="AM84" i="25" s="1"/>
  <c r="CY35" i="25"/>
  <c r="CY84" i="25" s="1"/>
  <c r="FK35" i="25"/>
  <c r="FK84" i="25" s="1"/>
  <c r="AB35" i="25"/>
  <c r="AB84" i="25" s="1"/>
  <c r="CN35" i="25"/>
  <c r="CN84" i="25" s="1"/>
  <c r="EZ35" i="25"/>
  <c r="EZ84" i="25" s="1"/>
  <c r="HL35" i="25"/>
  <c r="HL84" i="25" s="1"/>
  <c r="BY35" i="25"/>
  <c r="BY84" i="25" s="1"/>
  <c r="GG35" i="25"/>
  <c r="GG84" i="25" s="1"/>
  <c r="CH35" i="25"/>
  <c r="CH84" i="25" s="1"/>
  <c r="ET35" i="25"/>
  <c r="ET84" i="25" s="1"/>
  <c r="HF35" i="25"/>
  <c r="HF84" i="25" s="1"/>
  <c r="BW35" i="25"/>
  <c r="BW84" i="25" s="1"/>
  <c r="EI35" i="25"/>
  <c r="EI84" i="25" s="1"/>
  <c r="GU35" i="25"/>
  <c r="GU84" i="25" s="1"/>
  <c r="BL35" i="25"/>
  <c r="BL84" i="25" s="1"/>
  <c r="DX35" i="25"/>
  <c r="DX84" i="25" s="1"/>
  <c r="GJ35" i="25"/>
  <c r="GJ84" i="25" s="1"/>
  <c r="AW35" i="25"/>
  <c r="AW84" i="25" s="1"/>
  <c r="DI35" i="25"/>
  <c r="DI84" i="25" s="1"/>
  <c r="FU35" i="25"/>
  <c r="FU84" i="25" s="1"/>
  <c r="BF35" i="25"/>
  <c r="BF84" i="25" s="1"/>
  <c r="DR35" i="25"/>
  <c r="DR84" i="25" s="1"/>
  <c r="GD35" i="25"/>
  <c r="GD84" i="25" s="1"/>
  <c r="AU35" i="25"/>
  <c r="AU84" i="25" s="1"/>
  <c r="DG35" i="25"/>
  <c r="DG84" i="25" s="1"/>
  <c r="FS35" i="25"/>
  <c r="FS84" i="25" s="1"/>
  <c r="AJ35" i="25"/>
  <c r="AJ84" i="25" s="1"/>
  <c r="CV35" i="25"/>
  <c r="CV84" i="25" s="1"/>
  <c r="FH35" i="25"/>
  <c r="FH84" i="25" s="1"/>
  <c r="HT35" i="25"/>
  <c r="HT84" i="25" s="1"/>
  <c r="CG35" i="25"/>
  <c r="CG84" i="25" s="1"/>
  <c r="ES35" i="25"/>
  <c r="ES84" i="25" s="1"/>
  <c r="HE35" i="25"/>
  <c r="HE84" i="25" s="1"/>
  <c r="FQ35" i="25"/>
  <c r="FQ84" i="25" s="1"/>
  <c r="BJ35" i="25"/>
  <c r="BJ84" i="25" s="1"/>
  <c r="DV35" i="25"/>
  <c r="DV84" i="25" s="1"/>
  <c r="GH35" i="25"/>
  <c r="GH84" i="25" s="1"/>
  <c r="AY35" i="25"/>
  <c r="AY84" i="25" s="1"/>
  <c r="DK35" i="25"/>
  <c r="DK84" i="25" s="1"/>
  <c r="FW35" i="25"/>
  <c r="FW84" i="25" s="1"/>
  <c r="AN35" i="25"/>
  <c r="AN84" i="25" s="1"/>
  <c r="CZ35" i="25"/>
  <c r="CZ84" i="25" s="1"/>
  <c r="FL35" i="25"/>
  <c r="FL84" i="25" s="1"/>
  <c r="Y35" i="25"/>
  <c r="CK35" i="25"/>
  <c r="CK84" i="25" s="1"/>
  <c r="EW35" i="25"/>
  <c r="EW84" i="25" s="1"/>
  <c r="FA35" i="25"/>
  <c r="FA84" i="25" s="1"/>
  <c r="BN35" i="25"/>
  <c r="BN84" i="25" s="1"/>
  <c r="DZ35" i="25"/>
  <c r="DZ84" i="25" s="1"/>
  <c r="GL35" i="25"/>
  <c r="GL84" i="25" s="1"/>
  <c r="BC35" i="25"/>
  <c r="BC84" i="25" s="1"/>
  <c r="DO35" i="25"/>
  <c r="DO84" i="25" s="1"/>
  <c r="GA35" i="25"/>
  <c r="GA84" i="25" s="1"/>
  <c r="AR35" i="25"/>
  <c r="AR84" i="25" s="1"/>
  <c r="DD35" i="25"/>
  <c r="DD84" i="25" s="1"/>
  <c r="FP35" i="25"/>
  <c r="FP84" i="25" s="1"/>
  <c r="AC35" i="25"/>
  <c r="AC84" i="25" s="1"/>
  <c r="CO35" i="25"/>
  <c r="CO84" i="25" s="1"/>
  <c r="AL35" i="25"/>
  <c r="AL84" i="25" s="1"/>
  <c r="CX35" i="25"/>
  <c r="CX84" i="25" s="1"/>
  <c r="FJ35" i="25"/>
  <c r="FJ84" i="25" s="1"/>
  <c r="AA35" i="25"/>
  <c r="AA84" i="25" s="1"/>
  <c r="CM35" i="25"/>
  <c r="CM84" i="25" s="1"/>
  <c r="EY35" i="25"/>
  <c r="EY84" i="25" s="1"/>
  <c r="HK35" i="25"/>
  <c r="HK84" i="25" s="1"/>
  <c r="CB35" i="25"/>
  <c r="CB84" i="25" s="1"/>
  <c r="EN35" i="25"/>
  <c r="EN84" i="25" s="1"/>
  <c r="GZ35" i="25"/>
  <c r="GZ84" i="25" s="1"/>
  <c r="BM35" i="25"/>
  <c r="BM84" i="25" s="1"/>
  <c r="DY35" i="25"/>
  <c r="DY84" i="25" s="1"/>
  <c r="GK35" i="25"/>
  <c r="GK84" i="25" s="1"/>
  <c r="BV35" i="25"/>
  <c r="BV84" i="25" s="1"/>
  <c r="EH35" i="25"/>
  <c r="EH84" i="25" s="1"/>
  <c r="GT35" i="25"/>
  <c r="GT84" i="25" s="1"/>
  <c r="BK35" i="25"/>
  <c r="BK84" i="25" s="1"/>
  <c r="DW35" i="25"/>
  <c r="DW84" i="25" s="1"/>
  <c r="GI35" i="25"/>
  <c r="GI84" i="25" s="1"/>
  <c r="AZ35" i="25"/>
  <c r="AZ84" i="25" s="1"/>
  <c r="DL35" i="25"/>
  <c r="DL84" i="25" s="1"/>
  <c r="FX35" i="25"/>
  <c r="FX84" i="25" s="1"/>
  <c r="AK35" i="25"/>
  <c r="AK84" i="25" s="1"/>
  <c r="CW35" i="25"/>
  <c r="CW84" i="25" s="1"/>
  <c r="FI35" i="25"/>
  <c r="FI84" i="25" s="1"/>
  <c r="X35" i="25"/>
  <c r="HM35" i="25"/>
  <c r="HM84" i="25" s="1"/>
  <c r="BZ35" i="25"/>
  <c r="BZ84" i="25" s="1"/>
  <c r="EL35" i="25"/>
  <c r="EL84" i="25" s="1"/>
  <c r="GX35" i="25"/>
  <c r="GX84" i="25" s="1"/>
  <c r="BO35" i="25"/>
  <c r="BO84" i="25" s="1"/>
  <c r="EA35" i="25"/>
  <c r="EA84" i="25" s="1"/>
  <c r="GM35" i="25"/>
  <c r="GM84" i="25" s="1"/>
  <c r="BD35" i="25"/>
  <c r="BD84" i="25" s="1"/>
  <c r="DP35" i="25"/>
  <c r="DP84" i="25" s="1"/>
  <c r="GB35" i="25"/>
  <c r="GB84" i="25" s="1"/>
  <c r="AO35" i="25"/>
  <c r="AO84" i="25" s="1"/>
  <c r="DA35" i="25"/>
  <c r="DA84" i="25" s="1"/>
  <c r="FM35" i="25"/>
  <c r="FM84" i="25" s="1"/>
  <c r="GW35" i="25"/>
  <c r="GW84" i="25" s="1"/>
  <c r="CD35" i="25"/>
  <c r="CD84" i="25" s="1"/>
  <c r="EP35" i="25"/>
  <c r="EP84" i="25" s="1"/>
  <c r="HB35" i="25"/>
  <c r="HB84" i="25" s="1"/>
  <c r="BS35" i="25"/>
  <c r="BS84" i="25" s="1"/>
  <c r="EE35" i="25"/>
  <c r="EE84" i="25" s="1"/>
  <c r="GQ35" i="25"/>
  <c r="GQ84" i="25" s="1"/>
  <c r="BH35" i="25"/>
  <c r="BH84" i="25" s="1"/>
  <c r="DT35" i="25"/>
  <c r="DT84" i="25" s="1"/>
  <c r="GF35" i="25"/>
  <c r="GF84" i="25" s="1"/>
  <c r="AS35" i="25"/>
  <c r="AS84" i="25" s="1"/>
  <c r="DE35" i="25"/>
  <c r="DE84" i="25" s="1"/>
  <c r="BB35" i="25"/>
  <c r="BB84" i="25" s="1"/>
  <c r="DN35" i="25"/>
  <c r="DN84" i="25" s="1"/>
  <c r="FZ35" i="25"/>
  <c r="FZ84" i="25" s="1"/>
  <c r="AQ35" i="25"/>
  <c r="AQ84" i="25" s="1"/>
  <c r="DC35" i="25"/>
  <c r="DC84" i="25" s="1"/>
  <c r="FO35" i="25"/>
  <c r="FO84" i="25" s="1"/>
  <c r="AF35" i="25"/>
  <c r="AF84" i="25" s="1"/>
  <c r="CR35" i="25"/>
  <c r="CR84" i="25" s="1"/>
  <c r="FD35" i="25"/>
  <c r="FD84" i="25" s="1"/>
  <c r="HP35" i="25"/>
  <c r="HP84" i="25" s="1"/>
  <c r="CC35" i="25"/>
  <c r="CC84" i="25" s="1"/>
  <c r="EO35" i="25"/>
  <c r="EO84" i="25" s="1"/>
  <c r="HA35" i="25"/>
  <c r="HA84" i="25" s="1"/>
  <c r="V37" i="25"/>
  <c r="W36" i="25"/>
  <c r="U36" i="25" s="1"/>
  <c r="O610" i="5"/>
  <c r="FO361" i="5"/>
  <c r="BF36" i="25" l="1"/>
  <c r="BF85" i="25" s="1"/>
  <c r="DR36" i="25"/>
  <c r="DR85" i="25" s="1"/>
  <c r="GD36" i="25"/>
  <c r="GD85" i="25" s="1"/>
  <c r="AU36" i="25"/>
  <c r="AU85" i="25" s="1"/>
  <c r="DG36" i="25"/>
  <c r="DG85" i="25" s="1"/>
  <c r="FS36" i="25"/>
  <c r="FS85" i="25" s="1"/>
  <c r="AJ36" i="25"/>
  <c r="AJ85" i="25" s="1"/>
  <c r="CV36" i="25"/>
  <c r="CV85" i="25" s="1"/>
  <c r="FH36" i="25"/>
  <c r="FH85" i="25" s="1"/>
  <c r="HT36" i="25"/>
  <c r="HT85" i="25" s="1"/>
  <c r="CG36" i="25"/>
  <c r="CG85" i="25" s="1"/>
  <c r="ES36" i="25"/>
  <c r="ES85" i="25" s="1"/>
  <c r="HE36" i="25"/>
  <c r="HE85" i="25" s="1"/>
  <c r="AD36" i="25"/>
  <c r="AD85" i="25" s="1"/>
  <c r="CP36" i="25"/>
  <c r="CP85" i="25" s="1"/>
  <c r="FB36" i="25"/>
  <c r="FB85" i="25" s="1"/>
  <c r="HN36" i="25"/>
  <c r="HN85" i="25" s="1"/>
  <c r="CE36" i="25"/>
  <c r="CE85" i="25" s="1"/>
  <c r="EQ36" i="25"/>
  <c r="EQ85" i="25" s="1"/>
  <c r="HC36" i="25"/>
  <c r="HC85" i="25" s="1"/>
  <c r="BT36" i="25"/>
  <c r="BT85" i="25" s="1"/>
  <c r="EF36" i="25"/>
  <c r="EF85" i="25" s="1"/>
  <c r="GR36" i="25"/>
  <c r="GR85" i="25" s="1"/>
  <c r="BE36" i="25"/>
  <c r="BE85" i="25" s="1"/>
  <c r="DQ36" i="25"/>
  <c r="DQ85" i="25" s="1"/>
  <c r="GC36" i="25"/>
  <c r="GC85" i="25" s="1"/>
  <c r="HM36" i="25"/>
  <c r="HM85" i="25" s="1"/>
  <c r="CD36" i="25"/>
  <c r="CD85" i="25" s="1"/>
  <c r="EP36" i="25"/>
  <c r="EP85" i="25" s="1"/>
  <c r="HB36" i="25"/>
  <c r="HB85" i="25" s="1"/>
  <c r="BS36" i="25"/>
  <c r="BS85" i="25" s="1"/>
  <c r="EE36" i="25"/>
  <c r="EE85" i="25" s="1"/>
  <c r="GQ36" i="25"/>
  <c r="GQ85" i="25" s="1"/>
  <c r="BH36" i="25"/>
  <c r="BH85" i="25" s="1"/>
  <c r="DT36" i="25"/>
  <c r="DT85" i="25" s="1"/>
  <c r="GF36" i="25"/>
  <c r="GF85" i="25" s="1"/>
  <c r="AS36" i="25"/>
  <c r="AS85" i="25" s="1"/>
  <c r="DE36" i="25"/>
  <c r="DE85" i="25" s="1"/>
  <c r="AL36" i="25"/>
  <c r="AL85" i="25" s="1"/>
  <c r="CX36" i="25"/>
  <c r="CX85" i="25" s="1"/>
  <c r="FJ36" i="25"/>
  <c r="FJ85" i="25" s="1"/>
  <c r="AA36" i="25"/>
  <c r="AA85" i="25" s="1"/>
  <c r="CM36" i="25"/>
  <c r="CM85" i="25" s="1"/>
  <c r="EY36" i="25"/>
  <c r="EY85" i="25" s="1"/>
  <c r="HK36" i="25"/>
  <c r="HK85" i="25" s="1"/>
  <c r="CB36" i="25"/>
  <c r="CB85" i="25" s="1"/>
  <c r="EN36" i="25"/>
  <c r="EN85" i="25" s="1"/>
  <c r="GZ36" i="25"/>
  <c r="GZ85" i="25" s="1"/>
  <c r="BM36" i="25"/>
  <c r="BM85" i="25" s="1"/>
  <c r="DY36" i="25"/>
  <c r="DY85" i="25" s="1"/>
  <c r="GK36" i="25"/>
  <c r="GK85" i="25" s="1"/>
  <c r="DZ36" i="25"/>
  <c r="DZ85" i="25" s="1"/>
  <c r="DO36" i="25"/>
  <c r="DO85" i="25" s="1"/>
  <c r="DD36" i="25"/>
  <c r="DD85" i="25" s="1"/>
  <c r="AC36" i="25"/>
  <c r="AC85" i="25" s="1"/>
  <c r="ET36" i="25"/>
  <c r="ET85" i="25" s="1"/>
  <c r="EI36" i="25"/>
  <c r="EI85" i="25" s="1"/>
  <c r="GJ36" i="25"/>
  <c r="GJ85" i="25" s="1"/>
  <c r="FU36" i="25"/>
  <c r="FU85" i="25" s="1"/>
  <c r="BV36" i="25"/>
  <c r="BV85" i="25" s="1"/>
  <c r="EH36" i="25"/>
  <c r="EH85" i="25" s="1"/>
  <c r="GT36" i="25"/>
  <c r="GT85" i="25" s="1"/>
  <c r="BK36" i="25"/>
  <c r="BK85" i="25" s="1"/>
  <c r="DW36" i="25"/>
  <c r="DW85" i="25" s="1"/>
  <c r="GI36" i="25"/>
  <c r="GI85" i="25" s="1"/>
  <c r="AZ36" i="25"/>
  <c r="AZ85" i="25" s="1"/>
  <c r="DL36" i="25"/>
  <c r="DL85" i="25" s="1"/>
  <c r="FX36" i="25"/>
  <c r="FX85" i="25" s="1"/>
  <c r="AK36" i="25"/>
  <c r="AK85" i="25" s="1"/>
  <c r="CW36" i="25"/>
  <c r="CW85" i="25" s="1"/>
  <c r="FI36" i="25"/>
  <c r="FI85" i="25" s="1"/>
  <c r="X36" i="25"/>
  <c r="AT36" i="25"/>
  <c r="AT85" i="25" s="1"/>
  <c r="DF36" i="25"/>
  <c r="DF85" i="25" s="1"/>
  <c r="FR36" i="25"/>
  <c r="FR85" i="25" s="1"/>
  <c r="AI36" i="25"/>
  <c r="AI85" i="25" s="1"/>
  <c r="CU36" i="25"/>
  <c r="CU85" i="25" s="1"/>
  <c r="FG36" i="25"/>
  <c r="FG85" i="25" s="1"/>
  <c r="HS36" i="25"/>
  <c r="HS85" i="25" s="1"/>
  <c r="CJ36" i="25"/>
  <c r="CJ85" i="25" s="1"/>
  <c r="EV36" i="25"/>
  <c r="EV85" i="25" s="1"/>
  <c r="HH36" i="25"/>
  <c r="HH85" i="25" s="1"/>
  <c r="BU36" i="25"/>
  <c r="BU85" i="25" s="1"/>
  <c r="EG36" i="25"/>
  <c r="EG85" i="25" s="1"/>
  <c r="GS36" i="25"/>
  <c r="GS85" i="25" s="1"/>
  <c r="AH36" i="25"/>
  <c r="AH85" i="25" s="1"/>
  <c r="CT36" i="25"/>
  <c r="CT85" i="25" s="1"/>
  <c r="FF36" i="25"/>
  <c r="FF85" i="25" s="1"/>
  <c r="HR36" i="25"/>
  <c r="HR85" i="25" s="1"/>
  <c r="CI36" i="25"/>
  <c r="CI85" i="25" s="1"/>
  <c r="EU36" i="25"/>
  <c r="EU85" i="25" s="1"/>
  <c r="HG36" i="25"/>
  <c r="HG85" i="25" s="1"/>
  <c r="BX36" i="25"/>
  <c r="BX85" i="25" s="1"/>
  <c r="EJ36" i="25"/>
  <c r="EJ85" i="25" s="1"/>
  <c r="GV36" i="25"/>
  <c r="GV85" i="25" s="1"/>
  <c r="BI36" i="25"/>
  <c r="BI85" i="25" s="1"/>
  <c r="DU36" i="25"/>
  <c r="DU85" i="25" s="1"/>
  <c r="BB36" i="25"/>
  <c r="BB85" i="25" s="1"/>
  <c r="DN36" i="25"/>
  <c r="DN85" i="25" s="1"/>
  <c r="FZ36" i="25"/>
  <c r="FZ85" i="25" s="1"/>
  <c r="AQ36" i="25"/>
  <c r="AQ85" i="25" s="1"/>
  <c r="DC36" i="25"/>
  <c r="DC85" i="25" s="1"/>
  <c r="FO36" i="25"/>
  <c r="FO85" i="25" s="1"/>
  <c r="AF36" i="25"/>
  <c r="AF85" i="25" s="1"/>
  <c r="CR36" i="25"/>
  <c r="CR85" i="25" s="1"/>
  <c r="FD36" i="25"/>
  <c r="FD85" i="25" s="1"/>
  <c r="HP36" i="25"/>
  <c r="HP85" i="25" s="1"/>
  <c r="CC36" i="25"/>
  <c r="CC85" i="25" s="1"/>
  <c r="EO36" i="25"/>
  <c r="EO85" i="25" s="1"/>
  <c r="HA36" i="25"/>
  <c r="HA85" i="25" s="1"/>
  <c r="GW36" i="25"/>
  <c r="GW85" i="25" s="1"/>
  <c r="BW36" i="25"/>
  <c r="BW85" i="25" s="1"/>
  <c r="DX36" i="25"/>
  <c r="DX85" i="25" s="1"/>
  <c r="Z36" i="25"/>
  <c r="Z85" i="25" s="1"/>
  <c r="CL36" i="25"/>
  <c r="CL85" i="25" s="1"/>
  <c r="EX36" i="25"/>
  <c r="EX85" i="25" s="1"/>
  <c r="HJ36" i="25"/>
  <c r="HJ85" i="25" s="1"/>
  <c r="CA36" i="25"/>
  <c r="CA85" i="25" s="1"/>
  <c r="EM36" i="25"/>
  <c r="EM85" i="25" s="1"/>
  <c r="GY36" i="25"/>
  <c r="GY85" i="25" s="1"/>
  <c r="BP36" i="25"/>
  <c r="BP85" i="25" s="1"/>
  <c r="EB36" i="25"/>
  <c r="EB85" i="25" s="1"/>
  <c r="GN36" i="25"/>
  <c r="GN85" i="25" s="1"/>
  <c r="BA36" i="25"/>
  <c r="BA85" i="25" s="1"/>
  <c r="DM36" i="25"/>
  <c r="DM85" i="25" s="1"/>
  <c r="FY36" i="25"/>
  <c r="FY85" i="25" s="1"/>
  <c r="EK36" i="25"/>
  <c r="EK85" i="25" s="1"/>
  <c r="BJ36" i="25"/>
  <c r="BJ85" i="25" s="1"/>
  <c r="DV36" i="25"/>
  <c r="DV85" i="25" s="1"/>
  <c r="GH36" i="25"/>
  <c r="GH85" i="25" s="1"/>
  <c r="AY36" i="25"/>
  <c r="AY85" i="25" s="1"/>
  <c r="DK36" i="25"/>
  <c r="DK85" i="25" s="1"/>
  <c r="FW36" i="25"/>
  <c r="FW85" i="25" s="1"/>
  <c r="AN36" i="25"/>
  <c r="AN85" i="25" s="1"/>
  <c r="CZ36" i="25"/>
  <c r="CZ85" i="25" s="1"/>
  <c r="FL36" i="25"/>
  <c r="FL85" i="25" s="1"/>
  <c r="Y36" i="25"/>
  <c r="CK36" i="25"/>
  <c r="CK85" i="25" s="1"/>
  <c r="EW36" i="25"/>
  <c r="EW85" i="25" s="1"/>
  <c r="HI36" i="25"/>
  <c r="HI85" i="25" s="1"/>
  <c r="AX36" i="25"/>
  <c r="AX85" i="25" s="1"/>
  <c r="DJ36" i="25"/>
  <c r="DJ85" i="25" s="1"/>
  <c r="FV36" i="25"/>
  <c r="FV85" i="25" s="1"/>
  <c r="AM36" i="25"/>
  <c r="AM85" i="25" s="1"/>
  <c r="CY36" i="25"/>
  <c r="CY85" i="25" s="1"/>
  <c r="FK36" i="25"/>
  <c r="FK85" i="25" s="1"/>
  <c r="AB36" i="25"/>
  <c r="AB85" i="25" s="1"/>
  <c r="CN36" i="25"/>
  <c r="CN85" i="25" s="1"/>
  <c r="EZ36" i="25"/>
  <c r="EZ85" i="25" s="1"/>
  <c r="HL36" i="25"/>
  <c r="HL85" i="25" s="1"/>
  <c r="BY36" i="25"/>
  <c r="BY85" i="25" s="1"/>
  <c r="FA36" i="25"/>
  <c r="FA85" i="25" s="1"/>
  <c r="BR36" i="25"/>
  <c r="BR85" i="25" s="1"/>
  <c r="ED36" i="25"/>
  <c r="ED85" i="25" s="1"/>
  <c r="GP36" i="25"/>
  <c r="GP85" i="25" s="1"/>
  <c r="BG36" i="25"/>
  <c r="BG85" i="25" s="1"/>
  <c r="DS36" i="25"/>
  <c r="DS85" i="25" s="1"/>
  <c r="GE36" i="25"/>
  <c r="GE85" i="25" s="1"/>
  <c r="AV36" i="25"/>
  <c r="AV85" i="25" s="1"/>
  <c r="DH36" i="25"/>
  <c r="DH85" i="25" s="1"/>
  <c r="FT36" i="25"/>
  <c r="FT85" i="25" s="1"/>
  <c r="AG36" i="25"/>
  <c r="AG85" i="25" s="1"/>
  <c r="CS36" i="25"/>
  <c r="CS85" i="25" s="1"/>
  <c r="FE36" i="25"/>
  <c r="FE85" i="25" s="1"/>
  <c r="HQ36" i="25"/>
  <c r="HQ85" i="25" s="1"/>
  <c r="GA36" i="25"/>
  <c r="GA85" i="25" s="1"/>
  <c r="CO36" i="25"/>
  <c r="CO85" i="25" s="1"/>
  <c r="HF36" i="25"/>
  <c r="HF85" i="25" s="1"/>
  <c r="GU36" i="25"/>
  <c r="GU85" i="25" s="1"/>
  <c r="AW36" i="25"/>
  <c r="AW85" i="25" s="1"/>
  <c r="AP36" i="25"/>
  <c r="AP85" i="25" s="1"/>
  <c r="DB36" i="25"/>
  <c r="DB85" i="25" s="1"/>
  <c r="FN36" i="25"/>
  <c r="FN85" i="25" s="1"/>
  <c r="AE36" i="25"/>
  <c r="AE85" i="25" s="1"/>
  <c r="CQ36" i="25"/>
  <c r="CQ85" i="25" s="1"/>
  <c r="FC36" i="25"/>
  <c r="FC85" i="25" s="1"/>
  <c r="HO36" i="25"/>
  <c r="HO85" i="25" s="1"/>
  <c r="CF36" i="25"/>
  <c r="CF85" i="25" s="1"/>
  <c r="ER36" i="25"/>
  <c r="ER85" i="25" s="1"/>
  <c r="HD36" i="25"/>
  <c r="HD85" i="25" s="1"/>
  <c r="BQ36" i="25"/>
  <c r="BQ85" i="25" s="1"/>
  <c r="EC36" i="25"/>
  <c r="EC85" i="25" s="1"/>
  <c r="GO36" i="25"/>
  <c r="GO85" i="25" s="1"/>
  <c r="GG36" i="25"/>
  <c r="GG85" i="25" s="1"/>
  <c r="BZ36" i="25"/>
  <c r="BZ85" i="25" s="1"/>
  <c r="EL36" i="25"/>
  <c r="EL85" i="25" s="1"/>
  <c r="GX36" i="25"/>
  <c r="GX85" i="25" s="1"/>
  <c r="BO36" i="25"/>
  <c r="BO85" i="25" s="1"/>
  <c r="EA36" i="25"/>
  <c r="EA85" i="25" s="1"/>
  <c r="GM36" i="25"/>
  <c r="GM85" i="25" s="1"/>
  <c r="BD36" i="25"/>
  <c r="BD85" i="25" s="1"/>
  <c r="DP36" i="25"/>
  <c r="DP85" i="25" s="1"/>
  <c r="GB36" i="25"/>
  <c r="GB85" i="25" s="1"/>
  <c r="AO36" i="25"/>
  <c r="AO85" i="25" s="1"/>
  <c r="DA36" i="25"/>
  <c r="DA85" i="25" s="1"/>
  <c r="FM36" i="25"/>
  <c r="FM85" i="25" s="1"/>
  <c r="FQ36" i="25"/>
  <c r="FQ85" i="25" s="1"/>
  <c r="BN36" i="25"/>
  <c r="BN85" i="25" s="1"/>
  <c r="GL36" i="25"/>
  <c r="GL85" i="25" s="1"/>
  <c r="BC36" i="25"/>
  <c r="BC85" i="25" s="1"/>
  <c r="AR36" i="25"/>
  <c r="AR85" i="25" s="1"/>
  <c r="FP36" i="25"/>
  <c r="FP85" i="25" s="1"/>
  <c r="CH36" i="25"/>
  <c r="CH85" i="25" s="1"/>
  <c r="BL36" i="25"/>
  <c r="BL85" i="25" s="1"/>
  <c r="DI36" i="25"/>
  <c r="DI85" i="25" s="1"/>
  <c r="X133" i="25"/>
  <c r="X182" i="25" s="1"/>
  <c r="X84" i="25"/>
  <c r="Y84" i="25"/>
  <c r="V38" i="25"/>
  <c r="W37" i="25"/>
  <c r="U37" i="25" s="1"/>
  <c r="FO371" i="5"/>
  <c r="O620" i="5"/>
  <c r="BF37" i="25" l="1"/>
  <c r="BF86" i="25" s="1"/>
  <c r="DR37" i="25"/>
  <c r="DR86" i="25" s="1"/>
  <c r="GD37" i="25"/>
  <c r="GD86" i="25" s="1"/>
  <c r="AU37" i="25"/>
  <c r="AU86" i="25" s="1"/>
  <c r="DG37" i="25"/>
  <c r="DG86" i="25" s="1"/>
  <c r="FS37" i="25"/>
  <c r="FS86" i="25" s="1"/>
  <c r="AJ37" i="25"/>
  <c r="AJ86" i="25" s="1"/>
  <c r="CV37" i="25"/>
  <c r="CV86" i="25" s="1"/>
  <c r="FH37" i="25"/>
  <c r="FH86" i="25" s="1"/>
  <c r="HT37" i="25"/>
  <c r="HT86" i="25" s="1"/>
  <c r="CG37" i="25"/>
  <c r="CG86" i="25" s="1"/>
  <c r="ES37" i="25"/>
  <c r="ES86" i="25" s="1"/>
  <c r="HE37" i="25"/>
  <c r="HE86" i="25" s="1"/>
  <c r="HM37" i="25"/>
  <c r="HM86" i="25" s="1"/>
  <c r="BZ37" i="25"/>
  <c r="BZ86" i="25" s="1"/>
  <c r="EL37" i="25"/>
  <c r="EL86" i="25" s="1"/>
  <c r="GX37" i="25"/>
  <c r="GX86" i="25" s="1"/>
  <c r="BO37" i="25"/>
  <c r="BO86" i="25" s="1"/>
  <c r="EA37" i="25"/>
  <c r="EA86" i="25" s="1"/>
  <c r="GM37" i="25"/>
  <c r="GM86" i="25" s="1"/>
  <c r="BD37" i="25"/>
  <c r="BD86" i="25" s="1"/>
  <c r="DP37" i="25"/>
  <c r="DP86" i="25" s="1"/>
  <c r="GB37" i="25"/>
  <c r="GB86" i="25" s="1"/>
  <c r="AO37" i="25"/>
  <c r="AO86" i="25" s="1"/>
  <c r="DA37" i="25"/>
  <c r="DA86" i="25" s="1"/>
  <c r="FM37" i="25"/>
  <c r="FM86" i="25" s="1"/>
  <c r="CO37" i="25"/>
  <c r="CO86" i="25" s="1"/>
  <c r="AX37" i="25"/>
  <c r="AX86" i="25" s="1"/>
  <c r="DJ37" i="25"/>
  <c r="DJ86" i="25" s="1"/>
  <c r="FV37" i="25"/>
  <c r="FV86" i="25" s="1"/>
  <c r="AM37" i="25"/>
  <c r="AM86" i="25" s="1"/>
  <c r="CY37" i="25"/>
  <c r="CY86" i="25" s="1"/>
  <c r="FK37" i="25"/>
  <c r="FK86" i="25" s="1"/>
  <c r="AB37" i="25"/>
  <c r="AB86" i="25" s="1"/>
  <c r="CN37" i="25"/>
  <c r="CN86" i="25" s="1"/>
  <c r="EZ37" i="25"/>
  <c r="EZ86" i="25" s="1"/>
  <c r="HL37" i="25"/>
  <c r="HL86" i="25" s="1"/>
  <c r="BY37" i="25"/>
  <c r="BY86" i="25" s="1"/>
  <c r="BB37" i="25"/>
  <c r="BB86" i="25" s="1"/>
  <c r="DN37" i="25"/>
  <c r="DN86" i="25" s="1"/>
  <c r="FZ37" i="25"/>
  <c r="FZ86" i="25" s="1"/>
  <c r="AQ37" i="25"/>
  <c r="AQ86" i="25" s="1"/>
  <c r="DC37" i="25"/>
  <c r="DC86" i="25" s="1"/>
  <c r="FO37" i="25"/>
  <c r="FO86" i="25" s="1"/>
  <c r="AF37" i="25"/>
  <c r="AF86" i="25" s="1"/>
  <c r="CR37" i="25"/>
  <c r="CR86" i="25" s="1"/>
  <c r="FD37" i="25"/>
  <c r="FD86" i="25" s="1"/>
  <c r="HP37" i="25"/>
  <c r="HP86" i="25" s="1"/>
  <c r="CC37" i="25"/>
  <c r="CC86" i="25" s="1"/>
  <c r="EO37" i="25"/>
  <c r="EO86" i="25" s="1"/>
  <c r="HA37" i="25"/>
  <c r="HA86" i="25" s="1"/>
  <c r="BV37" i="25"/>
  <c r="BV86" i="25" s="1"/>
  <c r="EH37" i="25"/>
  <c r="EH86" i="25" s="1"/>
  <c r="GT37" i="25"/>
  <c r="GT86" i="25" s="1"/>
  <c r="BK37" i="25"/>
  <c r="BK86" i="25" s="1"/>
  <c r="DW37" i="25"/>
  <c r="DW86" i="25" s="1"/>
  <c r="GI37" i="25"/>
  <c r="GI86" i="25" s="1"/>
  <c r="AZ37" i="25"/>
  <c r="AZ86" i="25" s="1"/>
  <c r="DL37" i="25"/>
  <c r="DL86" i="25" s="1"/>
  <c r="FX37" i="25"/>
  <c r="FX86" i="25" s="1"/>
  <c r="AK37" i="25"/>
  <c r="AK86" i="25" s="1"/>
  <c r="CW37" i="25"/>
  <c r="CW86" i="25" s="1"/>
  <c r="FI37" i="25"/>
  <c r="FI86" i="25" s="1"/>
  <c r="X37" i="25"/>
  <c r="AD37" i="25"/>
  <c r="AD86" i="25" s="1"/>
  <c r="CP37" i="25"/>
  <c r="CP86" i="25" s="1"/>
  <c r="FB37" i="25"/>
  <c r="FB86" i="25" s="1"/>
  <c r="HN37" i="25"/>
  <c r="HN86" i="25" s="1"/>
  <c r="CE37" i="25"/>
  <c r="CE86" i="25" s="1"/>
  <c r="EQ37" i="25"/>
  <c r="EQ86" i="25" s="1"/>
  <c r="HC37" i="25"/>
  <c r="HC86" i="25" s="1"/>
  <c r="BT37" i="25"/>
  <c r="BT86" i="25" s="1"/>
  <c r="EF37" i="25"/>
  <c r="EF86" i="25" s="1"/>
  <c r="GR37" i="25"/>
  <c r="GR86" i="25" s="1"/>
  <c r="BE37" i="25"/>
  <c r="BE86" i="25" s="1"/>
  <c r="DQ37" i="25"/>
  <c r="DQ86" i="25" s="1"/>
  <c r="GC37" i="25"/>
  <c r="GC86" i="25" s="1"/>
  <c r="EK37" i="25"/>
  <c r="EK86" i="25" s="1"/>
  <c r="BN37" i="25"/>
  <c r="BN86" i="25" s="1"/>
  <c r="DZ37" i="25"/>
  <c r="DZ86" i="25" s="1"/>
  <c r="GL37" i="25"/>
  <c r="GL86" i="25" s="1"/>
  <c r="BC37" i="25"/>
  <c r="BC86" i="25" s="1"/>
  <c r="DO37" i="25"/>
  <c r="DO86" i="25" s="1"/>
  <c r="GA37" i="25"/>
  <c r="GA86" i="25" s="1"/>
  <c r="AR37" i="25"/>
  <c r="AR86" i="25" s="1"/>
  <c r="DD37" i="25"/>
  <c r="DD86" i="25" s="1"/>
  <c r="FP37" i="25"/>
  <c r="FP86" i="25" s="1"/>
  <c r="AC37" i="25"/>
  <c r="AC86" i="25" s="1"/>
  <c r="DU37" i="25"/>
  <c r="DU86" i="25" s="1"/>
  <c r="BR37" i="25"/>
  <c r="BR86" i="25" s="1"/>
  <c r="ED37" i="25"/>
  <c r="ED86" i="25" s="1"/>
  <c r="GP37" i="25"/>
  <c r="GP86" i="25" s="1"/>
  <c r="BG37" i="25"/>
  <c r="BG86" i="25" s="1"/>
  <c r="DS37" i="25"/>
  <c r="DS86" i="25" s="1"/>
  <c r="GE37" i="25"/>
  <c r="GE86" i="25" s="1"/>
  <c r="AV37" i="25"/>
  <c r="AV86" i="25" s="1"/>
  <c r="DH37" i="25"/>
  <c r="DH86" i="25" s="1"/>
  <c r="FT37" i="25"/>
  <c r="FT86" i="25" s="1"/>
  <c r="AG37" i="25"/>
  <c r="AG86" i="25" s="1"/>
  <c r="CS37" i="25"/>
  <c r="CS86" i="25" s="1"/>
  <c r="FE37" i="25"/>
  <c r="FE86" i="25" s="1"/>
  <c r="HQ37" i="25"/>
  <c r="HQ86" i="25" s="1"/>
  <c r="Z37" i="25"/>
  <c r="Z86" i="25" s="1"/>
  <c r="CL37" i="25"/>
  <c r="CL86" i="25" s="1"/>
  <c r="EX37" i="25"/>
  <c r="EX86" i="25" s="1"/>
  <c r="HJ37" i="25"/>
  <c r="HJ86" i="25" s="1"/>
  <c r="CA37" i="25"/>
  <c r="CA86" i="25" s="1"/>
  <c r="EM37" i="25"/>
  <c r="EM86" i="25" s="1"/>
  <c r="GY37" i="25"/>
  <c r="GY86" i="25" s="1"/>
  <c r="BP37" i="25"/>
  <c r="BP86" i="25" s="1"/>
  <c r="EB37" i="25"/>
  <c r="EB86" i="25" s="1"/>
  <c r="GN37" i="25"/>
  <c r="GN86" i="25" s="1"/>
  <c r="BA37" i="25"/>
  <c r="BA86" i="25" s="1"/>
  <c r="DM37" i="25"/>
  <c r="DM86" i="25" s="1"/>
  <c r="FY37" i="25"/>
  <c r="FY86" i="25" s="1"/>
  <c r="DE37" i="25"/>
  <c r="DE86" i="25" s="1"/>
  <c r="AT37" i="25"/>
  <c r="AT86" i="25" s="1"/>
  <c r="DF37" i="25"/>
  <c r="DF86" i="25" s="1"/>
  <c r="FR37" i="25"/>
  <c r="FR86" i="25" s="1"/>
  <c r="AI37" i="25"/>
  <c r="AI86" i="25" s="1"/>
  <c r="CU37" i="25"/>
  <c r="CU86" i="25" s="1"/>
  <c r="FG37" i="25"/>
  <c r="FG86" i="25" s="1"/>
  <c r="HS37" i="25"/>
  <c r="HS86" i="25" s="1"/>
  <c r="CJ37" i="25"/>
  <c r="CJ86" i="25" s="1"/>
  <c r="EV37" i="25"/>
  <c r="EV86" i="25" s="1"/>
  <c r="HH37" i="25"/>
  <c r="HH86" i="25" s="1"/>
  <c r="BU37" i="25"/>
  <c r="BU86" i="25" s="1"/>
  <c r="EG37" i="25"/>
  <c r="EG86" i="25" s="1"/>
  <c r="GS37" i="25"/>
  <c r="GS86" i="25" s="1"/>
  <c r="GG37" i="25"/>
  <c r="GG86" i="25" s="1"/>
  <c r="CD37" i="25"/>
  <c r="CD86" i="25" s="1"/>
  <c r="EP37" i="25"/>
  <c r="EP86" i="25" s="1"/>
  <c r="HB37" i="25"/>
  <c r="HB86" i="25" s="1"/>
  <c r="BS37" i="25"/>
  <c r="BS86" i="25" s="1"/>
  <c r="EE37" i="25"/>
  <c r="EE86" i="25" s="1"/>
  <c r="GQ37" i="25"/>
  <c r="GQ86" i="25" s="1"/>
  <c r="BH37" i="25"/>
  <c r="BH86" i="25" s="1"/>
  <c r="DT37" i="25"/>
  <c r="DT86" i="25" s="1"/>
  <c r="GF37" i="25"/>
  <c r="GF86" i="25" s="1"/>
  <c r="AS37" i="25"/>
  <c r="AS86" i="25" s="1"/>
  <c r="FQ37" i="25"/>
  <c r="FQ86" i="25" s="1"/>
  <c r="CH37" i="25"/>
  <c r="CH86" i="25" s="1"/>
  <c r="ET37" i="25"/>
  <c r="ET86" i="25" s="1"/>
  <c r="HF37" i="25"/>
  <c r="HF86" i="25" s="1"/>
  <c r="BW37" i="25"/>
  <c r="BW86" i="25" s="1"/>
  <c r="EI37" i="25"/>
  <c r="EI86" i="25" s="1"/>
  <c r="GU37" i="25"/>
  <c r="GU86" i="25" s="1"/>
  <c r="BL37" i="25"/>
  <c r="BL86" i="25" s="1"/>
  <c r="DX37" i="25"/>
  <c r="DX86" i="25" s="1"/>
  <c r="GJ37" i="25"/>
  <c r="GJ86" i="25" s="1"/>
  <c r="AW37" i="25"/>
  <c r="AW86" i="25" s="1"/>
  <c r="DI37" i="25"/>
  <c r="DI86" i="25" s="1"/>
  <c r="FU37" i="25"/>
  <c r="FU86" i="25" s="1"/>
  <c r="GW37" i="25"/>
  <c r="GW86" i="25" s="1"/>
  <c r="AP37" i="25"/>
  <c r="AP86" i="25" s="1"/>
  <c r="DB37" i="25"/>
  <c r="DB86" i="25" s="1"/>
  <c r="FN37" i="25"/>
  <c r="FN86" i="25" s="1"/>
  <c r="AE37" i="25"/>
  <c r="AE86" i="25" s="1"/>
  <c r="CQ37" i="25"/>
  <c r="CQ86" i="25" s="1"/>
  <c r="FC37" i="25"/>
  <c r="FC86" i="25" s="1"/>
  <c r="HO37" i="25"/>
  <c r="HO86" i="25" s="1"/>
  <c r="CF37" i="25"/>
  <c r="CF86" i="25" s="1"/>
  <c r="ER37" i="25"/>
  <c r="ER86" i="25" s="1"/>
  <c r="HD37" i="25"/>
  <c r="HD86" i="25" s="1"/>
  <c r="BQ37" i="25"/>
  <c r="BQ86" i="25" s="1"/>
  <c r="EC37" i="25"/>
  <c r="EC86" i="25" s="1"/>
  <c r="GO37" i="25"/>
  <c r="GO86" i="25" s="1"/>
  <c r="FA37" i="25"/>
  <c r="FA86" i="25" s="1"/>
  <c r="BJ37" i="25"/>
  <c r="BJ86" i="25" s="1"/>
  <c r="DV37" i="25"/>
  <c r="DV86" i="25" s="1"/>
  <c r="GH37" i="25"/>
  <c r="GH86" i="25" s="1"/>
  <c r="AY37" i="25"/>
  <c r="AY86" i="25" s="1"/>
  <c r="DK37" i="25"/>
  <c r="DK86" i="25" s="1"/>
  <c r="FW37" i="25"/>
  <c r="FW86" i="25" s="1"/>
  <c r="AN37" i="25"/>
  <c r="AN86" i="25" s="1"/>
  <c r="CZ37" i="25"/>
  <c r="CZ86" i="25" s="1"/>
  <c r="FL37" i="25"/>
  <c r="FL86" i="25" s="1"/>
  <c r="Y37" i="25"/>
  <c r="CK37" i="25"/>
  <c r="CK86" i="25" s="1"/>
  <c r="EW37" i="25"/>
  <c r="EW86" i="25" s="1"/>
  <c r="HI37" i="25"/>
  <c r="HI86" i="25" s="1"/>
  <c r="AH37" i="25"/>
  <c r="AH86" i="25" s="1"/>
  <c r="CT37" i="25"/>
  <c r="CT86" i="25" s="1"/>
  <c r="FF37" i="25"/>
  <c r="FF86" i="25" s="1"/>
  <c r="HR37" i="25"/>
  <c r="HR86" i="25" s="1"/>
  <c r="CI37" i="25"/>
  <c r="CI86" i="25" s="1"/>
  <c r="EU37" i="25"/>
  <c r="EU86" i="25" s="1"/>
  <c r="HG37" i="25"/>
  <c r="HG86" i="25" s="1"/>
  <c r="BX37" i="25"/>
  <c r="BX86" i="25" s="1"/>
  <c r="EJ37" i="25"/>
  <c r="EJ86" i="25" s="1"/>
  <c r="GV37" i="25"/>
  <c r="GV86" i="25" s="1"/>
  <c r="BI37" i="25"/>
  <c r="BI86" i="25" s="1"/>
  <c r="AL37" i="25"/>
  <c r="AL86" i="25" s="1"/>
  <c r="CX37" i="25"/>
  <c r="CX86" i="25" s="1"/>
  <c r="FJ37" i="25"/>
  <c r="FJ86" i="25" s="1"/>
  <c r="AA37" i="25"/>
  <c r="AA86" i="25" s="1"/>
  <c r="CM37" i="25"/>
  <c r="CM86" i="25" s="1"/>
  <c r="EY37" i="25"/>
  <c r="EY86" i="25" s="1"/>
  <c r="HK37" i="25"/>
  <c r="HK86" i="25" s="1"/>
  <c r="CB37" i="25"/>
  <c r="CB86" i="25" s="1"/>
  <c r="EN37" i="25"/>
  <c r="EN86" i="25" s="1"/>
  <c r="GZ37" i="25"/>
  <c r="GZ86" i="25" s="1"/>
  <c r="BM37" i="25"/>
  <c r="BM86" i="25" s="1"/>
  <c r="DY37" i="25"/>
  <c r="DY86" i="25" s="1"/>
  <c r="GK37" i="25"/>
  <c r="GK86" i="25" s="1"/>
  <c r="W38" i="25"/>
  <c r="U38" i="25" s="1"/>
  <c r="V39" i="25"/>
  <c r="Y85" i="25"/>
  <c r="X134" i="25"/>
  <c r="X183" i="25" s="1"/>
  <c r="X85" i="25"/>
  <c r="FO381" i="5"/>
  <c r="O630" i="5"/>
  <c r="W39" i="25" l="1"/>
  <c r="U39" i="25" s="1"/>
  <c r="V40" i="25"/>
  <c r="Y86" i="25"/>
  <c r="BV38" i="25"/>
  <c r="BV87" i="25" s="1"/>
  <c r="EH38" i="25"/>
  <c r="EH87" i="25" s="1"/>
  <c r="GT38" i="25"/>
  <c r="GT87" i="25" s="1"/>
  <c r="BK38" i="25"/>
  <c r="BK87" i="25" s="1"/>
  <c r="DW38" i="25"/>
  <c r="DW87" i="25" s="1"/>
  <c r="GI38" i="25"/>
  <c r="GI87" i="25" s="1"/>
  <c r="AZ38" i="25"/>
  <c r="AZ87" i="25" s="1"/>
  <c r="DL38" i="25"/>
  <c r="DL87" i="25" s="1"/>
  <c r="FX38" i="25"/>
  <c r="FX87" i="25" s="1"/>
  <c r="AK38" i="25"/>
  <c r="AK87" i="25" s="1"/>
  <c r="CW38" i="25"/>
  <c r="CW87" i="25" s="1"/>
  <c r="FI38" i="25"/>
  <c r="FI87" i="25" s="1"/>
  <c r="AD38" i="25"/>
  <c r="AD87" i="25" s="1"/>
  <c r="CP38" i="25"/>
  <c r="CP87" i="25" s="1"/>
  <c r="FB38" i="25"/>
  <c r="FB87" i="25" s="1"/>
  <c r="HN38" i="25"/>
  <c r="HN87" i="25" s="1"/>
  <c r="CE38" i="25"/>
  <c r="CE87" i="25" s="1"/>
  <c r="EQ38" i="25"/>
  <c r="EQ87" i="25" s="1"/>
  <c r="HC38" i="25"/>
  <c r="HC87" i="25" s="1"/>
  <c r="BT38" i="25"/>
  <c r="BT87" i="25" s="1"/>
  <c r="EF38" i="25"/>
  <c r="EF87" i="25" s="1"/>
  <c r="GR38" i="25"/>
  <c r="GR87" i="25" s="1"/>
  <c r="BE38" i="25"/>
  <c r="BE87" i="25" s="1"/>
  <c r="DQ38" i="25"/>
  <c r="DQ87" i="25" s="1"/>
  <c r="GC38" i="25"/>
  <c r="GC87" i="25" s="1"/>
  <c r="AH38" i="25"/>
  <c r="AH87" i="25" s="1"/>
  <c r="CT38" i="25"/>
  <c r="CT87" i="25" s="1"/>
  <c r="FF38" i="25"/>
  <c r="FF87" i="25" s="1"/>
  <c r="HR38" i="25"/>
  <c r="HR87" i="25" s="1"/>
  <c r="CI38" i="25"/>
  <c r="CI87" i="25" s="1"/>
  <c r="EU38" i="25"/>
  <c r="EU87" i="25" s="1"/>
  <c r="HG38" i="25"/>
  <c r="HG87" i="25" s="1"/>
  <c r="BX38" i="25"/>
  <c r="BX87" i="25" s="1"/>
  <c r="EJ38" i="25"/>
  <c r="EJ87" i="25" s="1"/>
  <c r="GV38" i="25"/>
  <c r="GV87" i="25" s="1"/>
  <c r="BI38" i="25"/>
  <c r="BI87" i="25" s="1"/>
  <c r="DU38" i="25"/>
  <c r="DU87" i="25" s="1"/>
  <c r="GG38" i="25"/>
  <c r="GG87" i="25" s="1"/>
  <c r="BB38" i="25"/>
  <c r="BB87" i="25" s="1"/>
  <c r="DN38" i="25"/>
  <c r="DN87" i="25" s="1"/>
  <c r="FZ38" i="25"/>
  <c r="FZ87" i="25" s="1"/>
  <c r="AQ38" i="25"/>
  <c r="AQ87" i="25" s="1"/>
  <c r="DC38" i="25"/>
  <c r="DC87" i="25" s="1"/>
  <c r="FO38" i="25"/>
  <c r="FO87" i="25" s="1"/>
  <c r="AF38" i="25"/>
  <c r="AF87" i="25" s="1"/>
  <c r="CR38" i="25"/>
  <c r="CR87" i="25" s="1"/>
  <c r="FD38" i="25"/>
  <c r="FD87" i="25" s="1"/>
  <c r="HP38" i="25"/>
  <c r="HP87" i="25" s="1"/>
  <c r="CC38" i="25"/>
  <c r="CC87" i="25" s="1"/>
  <c r="EO38" i="25"/>
  <c r="EO87" i="25" s="1"/>
  <c r="HA38" i="25"/>
  <c r="HA87" i="25" s="1"/>
  <c r="Z38" i="25"/>
  <c r="Z87" i="25" s="1"/>
  <c r="CL38" i="25"/>
  <c r="CL87" i="25" s="1"/>
  <c r="EX38" i="25"/>
  <c r="EX87" i="25" s="1"/>
  <c r="HJ38" i="25"/>
  <c r="HJ87" i="25" s="1"/>
  <c r="CA38" i="25"/>
  <c r="CA87" i="25" s="1"/>
  <c r="EM38" i="25"/>
  <c r="EM87" i="25" s="1"/>
  <c r="GY38" i="25"/>
  <c r="GY87" i="25" s="1"/>
  <c r="BP38" i="25"/>
  <c r="BP87" i="25" s="1"/>
  <c r="EB38" i="25"/>
  <c r="EB87" i="25" s="1"/>
  <c r="GN38" i="25"/>
  <c r="GN87" i="25" s="1"/>
  <c r="BA38" i="25"/>
  <c r="BA87" i="25" s="1"/>
  <c r="DM38" i="25"/>
  <c r="DM87" i="25" s="1"/>
  <c r="FY38" i="25"/>
  <c r="FY87" i="25" s="1"/>
  <c r="AT38" i="25"/>
  <c r="AT87" i="25" s="1"/>
  <c r="DF38" i="25"/>
  <c r="DF87" i="25" s="1"/>
  <c r="FR38" i="25"/>
  <c r="FR87" i="25" s="1"/>
  <c r="AI38" i="25"/>
  <c r="AI87" i="25" s="1"/>
  <c r="CU38" i="25"/>
  <c r="CU87" i="25" s="1"/>
  <c r="FG38" i="25"/>
  <c r="FG87" i="25" s="1"/>
  <c r="HS38" i="25"/>
  <c r="HS87" i="25" s="1"/>
  <c r="CJ38" i="25"/>
  <c r="CJ87" i="25" s="1"/>
  <c r="EV38" i="25"/>
  <c r="EV87" i="25" s="1"/>
  <c r="HH38" i="25"/>
  <c r="HH87" i="25" s="1"/>
  <c r="BU38" i="25"/>
  <c r="BU87" i="25" s="1"/>
  <c r="EG38" i="25"/>
  <c r="EG87" i="25" s="1"/>
  <c r="GS38" i="25"/>
  <c r="GS87" i="25" s="1"/>
  <c r="AX38" i="25"/>
  <c r="AX87" i="25" s="1"/>
  <c r="DJ38" i="25"/>
  <c r="DJ87" i="25" s="1"/>
  <c r="FV38" i="25"/>
  <c r="FV87" i="25" s="1"/>
  <c r="AM38" i="25"/>
  <c r="AM87" i="25" s="1"/>
  <c r="CY38" i="25"/>
  <c r="CY87" i="25" s="1"/>
  <c r="FK38" i="25"/>
  <c r="FK87" i="25" s="1"/>
  <c r="AB38" i="25"/>
  <c r="AB87" i="25" s="1"/>
  <c r="CN38" i="25"/>
  <c r="CN87" i="25" s="1"/>
  <c r="EZ38" i="25"/>
  <c r="EZ87" i="25" s="1"/>
  <c r="HL38" i="25"/>
  <c r="HL87" i="25" s="1"/>
  <c r="BY38" i="25"/>
  <c r="BY87" i="25" s="1"/>
  <c r="EK38" i="25"/>
  <c r="EK87" i="25" s="1"/>
  <c r="GW38" i="25"/>
  <c r="GW87" i="25" s="1"/>
  <c r="BR38" i="25"/>
  <c r="BR87" i="25" s="1"/>
  <c r="ED38" i="25"/>
  <c r="ED87" i="25" s="1"/>
  <c r="GP38" i="25"/>
  <c r="GP87" i="25" s="1"/>
  <c r="BG38" i="25"/>
  <c r="BG87" i="25" s="1"/>
  <c r="DS38" i="25"/>
  <c r="DS87" i="25" s="1"/>
  <c r="GE38" i="25"/>
  <c r="GE87" i="25" s="1"/>
  <c r="AV38" i="25"/>
  <c r="AV87" i="25" s="1"/>
  <c r="DH38" i="25"/>
  <c r="DH87" i="25" s="1"/>
  <c r="FT38" i="25"/>
  <c r="FT87" i="25" s="1"/>
  <c r="AG38" i="25"/>
  <c r="AG87" i="25" s="1"/>
  <c r="CS38" i="25"/>
  <c r="CS87" i="25" s="1"/>
  <c r="FE38" i="25"/>
  <c r="FE87" i="25" s="1"/>
  <c r="HQ38" i="25"/>
  <c r="HQ87" i="25" s="1"/>
  <c r="AP38" i="25"/>
  <c r="AP87" i="25" s="1"/>
  <c r="DB38" i="25"/>
  <c r="DB87" i="25" s="1"/>
  <c r="FN38" i="25"/>
  <c r="FN87" i="25" s="1"/>
  <c r="AE38" i="25"/>
  <c r="AE87" i="25" s="1"/>
  <c r="CQ38" i="25"/>
  <c r="CQ87" i="25" s="1"/>
  <c r="FC38" i="25"/>
  <c r="FC87" i="25" s="1"/>
  <c r="HO38" i="25"/>
  <c r="HO87" i="25" s="1"/>
  <c r="CF38" i="25"/>
  <c r="CF87" i="25" s="1"/>
  <c r="ER38" i="25"/>
  <c r="ER87" i="25" s="1"/>
  <c r="HD38" i="25"/>
  <c r="HD87" i="25" s="1"/>
  <c r="BQ38" i="25"/>
  <c r="BQ87" i="25" s="1"/>
  <c r="EC38" i="25"/>
  <c r="EC87" i="25" s="1"/>
  <c r="GO38" i="25"/>
  <c r="GO87" i="25" s="1"/>
  <c r="BJ38" i="25"/>
  <c r="BJ87" i="25" s="1"/>
  <c r="DV38" i="25"/>
  <c r="DV87" i="25" s="1"/>
  <c r="GH38" i="25"/>
  <c r="GH87" i="25" s="1"/>
  <c r="AY38" i="25"/>
  <c r="AY87" i="25" s="1"/>
  <c r="DK38" i="25"/>
  <c r="DK87" i="25" s="1"/>
  <c r="FW38" i="25"/>
  <c r="FW87" i="25" s="1"/>
  <c r="AN38" i="25"/>
  <c r="AN87" i="25" s="1"/>
  <c r="CZ38" i="25"/>
  <c r="CZ87" i="25" s="1"/>
  <c r="FL38" i="25"/>
  <c r="FL87" i="25" s="1"/>
  <c r="Y38" i="25"/>
  <c r="CK38" i="25"/>
  <c r="CK87" i="25" s="1"/>
  <c r="EW38" i="25"/>
  <c r="EW87" i="25" s="1"/>
  <c r="HI38" i="25"/>
  <c r="HI87" i="25" s="1"/>
  <c r="BN38" i="25"/>
  <c r="BN87" i="25" s="1"/>
  <c r="DZ38" i="25"/>
  <c r="DZ87" i="25" s="1"/>
  <c r="GL38" i="25"/>
  <c r="GL87" i="25" s="1"/>
  <c r="BC38" i="25"/>
  <c r="BC87" i="25" s="1"/>
  <c r="DO38" i="25"/>
  <c r="DO87" i="25" s="1"/>
  <c r="GA38" i="25"/>
  <c r="GA87" i="25" s="1"/>
  <c r="AR38" i="25"/>
  <c r="AR87" i="25" s="1"/>
  <c r="DD38" i="25"/>
  <c r="DD87" i="25" s="1"/>
  <c r="FP38" i="25"/>
  <c r="FP87" i="25" s="1"/>
  <c r="AC38" i="25"/>
  <c r="AC87" i="25" s="1"/>
  <c r="CO38" i="25"/>
  <c r="CO87" i="25" s="1"/>
  <c r="FA38" i="25"/>
  <c r="FA87" i="25" s="1"/>
  <c r="HM38" i="25"/>
  <c r="HM87" i="25" s="1"/>
  <c r="CH38" i="25"/>
  <c r="CH87" i="25" s="1"/>
  <c r="ET38" i="25"/>
  <c r="ET87" i="25" s="1"/>
  <c r="HF38" i="25"/>
  <c r="HF87" i="25" s="1"/>
  <c r="BW38" i="25"/>
  <c r="BW87" i="25" s="1"/>
  <c r="EI38" i="25"/>
  <c r="EI87" i="25" s="1"/>
  <c r="GU38" i="25"/>
  <c r="GU87" i="25" s="1"/>
  <c r="BL38" i="25"/>
  <c r="BL87" i="25" s="1"/>
  <c r="DX38" i="25"/>
  <c r="DX87" i="25" s="1"/>
  <c r="GJ38" i="25"/>
  <c r="GJ87" i="25" s="1"/>
  <c r="AW38" i="25"/>
  <c r="AW87" i="25" s="1"/>
  <c r="DI38" i="25"/>
  <c r="DI87" i="25" s="1"/>
  <c r="FU38" i="25"/>
  <c r="FU87" i="25" s="1"/>
  <c r="BF38" i="25"/>
  <c r="BF87" i="25" s="1"/>
  <c r="DR38" i="25"/>
  <c r="DR87" i="25" s="1"/>
  <c r="GD38" i="25"/>
  <c r="GD87" i="25" s="1"/>
  <c r="AU38" i="25"/>
  <c r="AU87" i="25" s="1"/>
  <c r="DG38" i="25"/>
  <c r="DG87" i="25" s="1"/>
  <c r="FS38" i="25"/>
  <c r="FS87" i="25" s="1"/>
  <c r="AJ38" i="25"/>
  <c r="AJ87" i="25" s="1"/>
  <c r="CV38" i="25"/>
  <c r="CV87" i="25" s="1"/>
  <c r="FH38" i="25"/>
  <c r="FH87" i="25" s="1"/>
  <c r="HT38" i="25"/>
  <c r="HT87" i="25" s="1"/>
  <c r="CG38" i="25"/>
  <c r="CG87" i="25" s="1"/>
  <c r="ES38" i="25"/>
  <c r="ES87" i="25" s="1"/>
  <c r="HE38" i="25"/>
  <c r="HE87" i="25" s="1"/>
  <c r="BZ38" i="25"/>
  <c r="BZ87" i="25" s="1"/>
  <c r="EL38" i="25"/>
  <c r="EL87" i="25" s="1"/>
  <c r="GX38" i="25"/>
  <c r="GX87" i="25" s="1"/>
  <c r="BO38" i="25"/>
  <c r="BO87" i="25" s="1"/>
  <c r="EA38" i="25"/>
  <c r="EA87" i="25" s="1"/>
  <c r="GM38" i="25"/>
  <c r="GM87" i="25" s="1"/>
  <c r="BD38" i="25"/>
  <c r="BD87" i="25" s="1"/>
  <c r="DP38" i="25"/>
  <c r="DP87" i="25" s="1"/>
  <c r="GB38" i="25"/>
  <c r="GB87" i="25" s="1"/>
  <c r="AO38" i="25"/>
  <c r="AO87" i="25" s="1"/>
  <c r="DA38" i="25"/>
  <c r="DA87" i="25" s="1"/>
  <c r="FM38" i="25"/>
  <c r="FM87" i="25" s="1"/>
  <c r="X38" i="25"/>
  <c r="CD38" i="25"/>
  <c r="CD87" i="25" s="1"/>
  <c r="EP38" i="25"/>
  <c r="EP87" i="25" s="1"/>
  <c r="HB38" i="25"/>
  <c r="HB87" i="25" s="1"/>
  <c r="BS38" i="25"/>
  <c r="BS87" i="25" s="1"/>
  <c r="EE38" i="25"/>
  <c r="EE87" i="25" s="1"/>
  <c r="GQ38" i="25"/>
  <c r="GQ87" i="25" s="1"/>
  <c r="BH38" i="25"/>
  <c r="BH87" i="25" s="1"/>
  <c r="DT38" i="25"/>
  <c r="DT87" i="25" s="1"/>
  <c r="GF38" i="25"/>
  <c r="GF87" i="25" s="1"/>
  <c r="AS38" i="25"/>
  <c r="AS87" i="25" s="1"/>
  <c r="DE38" i="25"/>
  <c r="DE87" i="25" s="1"/>
  <c r="FQ38" i="25"/>
  <c r="FQ87" i="25" s="1"/>
  <c r="AL38" i="25"/>
  <c r="AL87" i="25" s="1"/>
  <c r="CX38" i="25"/>
  <c r="CX87" i="25" s="1"/>
  <c r="FJ38" i="25"/>
  <c r="FJ87" i="25" s="1"/>
  <c r="AA38" i="25"/>
  <c r="AA87" i="25" s="1"/>
  <c r="CM38" i="25"/>
  <c r="CM87" i="25" s="1"/>
  <c r="EY38" i="25"/>
  <c r="EY87" i="25" s="1"/>
  <c r="HK38" i="25"/>
  <c r="HK87" i="25" s="1"/>
  <c r="CB38" i="25"/>
  <c r="CB87" i="25" s="1"/>
  <c r="EN38" i="25"/>
  <c r="EN87" i="25" s="1"/>
  <c r="GZ38" i="25"/>
  <c r="GZ87" i="25" s="1"/>
  <c r="BM38" i="25"/>
  <c r="BM87" i="25" s="1"/>
  <c r="DY38" i="25"/>
  <c r="DY87" i="25" s="1"/>
  <c r="GK38" i="25"/>
  <c r="GK87" i="25" s="1"/>
  <c r="X86" i="25"/>
  <c r="X135" i="25"/>
  <c r="X184" i="25" s="1"/>
  <c r="O640" i="5"/>
  <c r="FO391" i="5"/>
  <c r="Y87" i="25" l="1"/>
  <c r="W40" i="25"/>
  <c r="U40" i="25" s="1"/>
  <c r="V41" i="25"/>
  <c r="X87" i="25"/>
  <c r="X136" i="25"/>
  <c r="X185" i="25" s="1"/>
  <c r="BF39" i="25"/>
  <c r="BF88" i="25" s="1"/>
  <c r="DR39" i="25"/>
  <c r="DR88" i="25" s="1"/>
  <c r="GD39" i="25"/>
  <c r="GD88" i="25" s="1"/>
  <c r="AU39" i="25"/>
  <c r="AU88" i="25" s="1"/>
  <c r="DG39" i="25"/>
  <c r="DG88" i="25" s="1"/>
  <c r="Y39" i="25"/>
  <c r="CK39" i="25"/>
  <c r="CK88" i="25" s="1"/>
  <c r="EW39" i="25"/>
  <c r="EW88" i="25" s="1"/>
  <c r="HI39" i="25"/>
  <c r="HI88" i="25" s="1"/>
  <c r="GV39" i="25"/>
  <c r="GV88" i="25" s="1"/>
  <c r="GQ39" i="25"/>
  <c r="GQ88" i="25" s="1"/>
  <c r="GR39" i="25"/>
  <c r="GR88" i="25" s="1"/>
  <c r="GU39" i="25"/>
  <c r="GU88" i="25" s="1"/>
  <c r="GE39" i="25"/>
  <c r="GE88" i="25" s="1"/>
  <c r="BJ39" i="25"/>
  <c r="BJ88" i="25" s="1"/>
  <c r="DV39" i="25"/>
  <c r="DV88" i="25" s="1"/>
  <c r="GH39" i="25"/>
  <c r="GH88" i="25" s="1"/>
  <c r="AY39" i="25"/>
  <c r="AY88" i="25" s="1"/>
  <c r="DK39" i="25"/>
  <c r="DK88" i="25" s="1"/>
  <c r="AC39" i="25"/>
  <c r="AC88" i="25" s="1"/>
  <c r="CO39" i="25"/>
  <c r="CO88" i="25" s="1"/>
  <c r="FA39" i="25"/>
  <c r="FA88" i="25" s="1"/>
  <c r="HM39" i="25"/>
  <c r="HM88" i="25" s="1"/>
  <c r="HD39" i="25"/>
  <c r="HD88" i="25" s="1"/>
  <c r="GY39" i="25"/>
  <c r="GY88" i="25" s="1"/>
  <c r="GZ39" i="25"/>
  <c r="GZ88" i="25" s="1"/>
  <c r="HC39" i="25"/>
  <c r="HC88" i="25" s="1"/>
  <c r="CD39" i="25"/>
  <c r="CD88" i="25" s="1"/>
  <c r="EP39" i="25"/>
  <c r="EP88" i="25" s="1"/>
  <c r="HB39" i="25"/>
  <c r="HB88" i="25" s="1"/>
  <c r="BS39" i="25"/>
  <c r="BS88" i="25" s="1"/>
  <c r="AJ39" i="25"/>
  <c r="AJ88" i="25" s="1"/>
  <c r="AW39" i="25"/>
  <c r="AW88" i="25" s="1"/>
  <c r="DI39" i="25"/>
  <c r="DI88" i="25" s="1"/>
  <c r="FU39" i="25"/>
  <c r="FU88" i="25" s="1"/>
  <c r="DT39" i="25"/>
  <c r="DT88" i="25" s="1"/>
  <c r="DH39" i="25"/>
  <c r="DH88" i="25" s="1"/>
  <c r="GB39" i="25"/>
  <c r="GB88" i="25" s="1"/>
  <c r="AL39" i="25"/>
  <c r="AL88" i="25" s="1"/>
  <c r="CX39" i="25"/>
  <c r="CX88" i="25" s="1"/>
  <c r="FJ39" i="25"/>
  <c r="FJ88" i="25" s="1"/>
  <c r="AA39" i="25"/>
  <c r="AA88" i="25" s="1"/>
  <c r="CM39" i="25"/>
  <c r="CM88" i="25" s="1"/>
  <c r="BD39" i="25"/>
  <c r="BD88" i="25" s="1"/>
  <c r="BQ39" i="25"/>
  <c r="BQ88" i="25" s="1"/>
  <c r="EC39" i="25"/>
  <c r="EC88" i="25" s="1"/>
  <c r="GO39" i="25"/>
  <c r="GO88" i="25" s="1"/>
  <c r="FH39" i="25"/>
  <c r="FH88" i="25" s="1"/>
  <c r="FC39" i="25"/>
  <c r="FC88" i="25" s="1"/>
  <c r="FD39" i="25"/>
  <c r="FD88" i="25" s="1"/>
  <c r="FG39" i="25"/>
  <c r="FG88" i="25" s="1"/>
  <c r="BV39" i="25"/>
  <c r="BV88" i="25" s="1"/>
  <c r="EH39" i="25"/>
  <c r="EH88" i="25" s="1"/>
  <c r="GT39" i="25"/>
  <c r="GT88" i="25" s="1"/>
  <c r="BK39" i="25"/>
  <c r="BK88" i="25" s="1"/>
  <c r="AB39" i="25"/>
  <c r="AB88" i="25" s="1"/>
  <c r="AO39" i="25"/>
  <c r="AO88" i="25" s="1"/>
  <c r="DA39" i="25"/>
  <c r="DA88" i="25" s="1"/>
  <c r="FM39" i="25"/>
  <c r="FM88" i="25" s="1"/>
  <c r="CN39" i="25"/>
  <c r="CN88" i="25" s="1"/>
  <c r="CB39" i="25"/>
  <c r="CB88" i="25" s="1"/>
  <c r="CF39" i="25"/>
  <c r="CF88" i="25" s="1"/>
  <c r="CJ39" i="25"/>
  <c r="CJ88" i="25" s="1"/>
  <c r="HG39" i="25"/>
  <c r="HG88" i="25" s="1"/>
  <c r="X39" i="25"/>
  <c r="BZ39" i="25"/>
  <c r="BZ88" i="25" s="1"/>
  <c r="EL39" i="25"/>
  <c r="EL88" i="25" s="1"/>
  <c r="GX39" i="25"/>
  <c r="GX88" i="25" s="1"/>
  <c r="BO39" i="25"/>
  <c r="BO88" i="25" s="1"/>
  <c r="AF39" i="25"/>
  <c r="AF88" i="25" s="1"/>
  <c r="AS39" i="25"/>
  <c r="AS88" i="25" s="1"/>
  <c r="DE39" i="25"/>
  <c r="DE88" i="25" s="1"/>
  <c r="FQ39" i="25"/>
  <c r="FQ88" i="25" s="1"/>
  <c r="DD39" i="25"/>
  <c r="DD88" i="25" s="1"/>
  <c r="CR39" i="25"/>
  <c r="CR88" i="25" s="1"/>
  <c r="CV39" i="25"/>
  <c r="CV88" i="25" s="1"/>
  <c r="CZ39" i="25"/>
  <c r="CZ88" i="25" s="1"/>
  <c r="AH39" i="25"/>
  <c r="AH88" i="25" s="1"/>
  <c r="CT39" i="25"/>
  <c r="CT88" i="25" s="1"/>
  <c r="FF39" i="25"/>
  <c r="FF88" i="25" s="1"/>
  <c r="HR39" i="25"/>
  <c r="HR88" i="25" s="1"/>
  <c r="CI39" i="25"/>
  <c r="CI88" i="25" s="1"/>
  <c r="AZ39" i="25"/>
  <c r="AZ88" i="25" s="1"/>
  <c r="BM39" i="25"/>
  <c r="BM88" i="25" s="1"/>
  <c r="DY39" i="25"/>
  <c r="DY88" i="25" s="1"/>
  <c r="GK39" i="25"/>
  <c r="GK88" i="25" s="1"/>
  <c r="EZ39" i="25"/>
  <c r="EZ88" i="25" s="1"/>
  <c r="EU39" i="25"/>
  <c r="EU88" i="25" s="1"/>
  <c r="HH39" i="25"/>
  <c r="HH88" i="25" s="1"/>
  <c r="BB39" i="25"/>
  <c r="BB88" i="25" s="1"/>
  <c r="DN39" i="25"/>
  <c r="DN88" i="25" s="1"/>
  <c r="FZ39" i="25"/>
  <c r="FZ88" i="25" s="1"/>
  <c r="AQ39" i="25"/>
  <c r="AQ88" i="25" s="1"/>
  <c r="DC39" i="25"/>
  <c r="DC88" i="25" s="1"/>
  <c r="BT39" i="25"/>
  <c r="BT88" i="25" s="1"/>
  <c r="CG39" i="25"/>
  <c r="CG88" i="25" s="1"/>
  <c r="ES39" i="25"/>
  <c r="ES88" i="25" s="1"/>
  <c r="HE39" i="25"/>
  <c r="HE88" i="25" s="1"/>
  <c r="GN39" i="25"/>
  <c r="GN88" i="25" s="1"/>
  <c r="GI39" i="25"/>
  <c r="GI88" i="25" s="1"/>
  <c r="GJ39" i="25"/>
  <c r="GJ88" i="25" s="1"/>
  <c r="GM39" i="25"/>
  <c r="GM88" i="25" s="1"/>
  <c r="Z39" i="25"/>
  <c r="Z88" i="25" s="1"/>
  <c r="CL39" i="25"/>
  <c r="CL88" i="25" s="1"/>
  <c r="EX39" i="25"/>
  <c r="EX88" i="25" s="1"/>
  <c r="HJ39" i="25"/>
  <c r="HJ88" i="25" s="1"/>
  <c r="CA39" i="25"/>
  <c r="CA88" i="25" s="1"/>
  <c r="AR39" i="25"/>
  <c r="AR88" i="25" s="1"/>
  <c r="BE39" i="25"/>
  <c r="BE88" i="25" s="1"/>
  <c r="DQ39" i="25"/>
  <c r="DQ88" i="25" s="1"/>
  <c r="GC39" i="25"/>
  <c r="GC88" i="25" s="1"/>
  <c r="EJ39" i="25"/>
  <c r="EJ88" i="25" s="1"/>
  <c r="EE39" i="25"/>
  <c r="EE88" i="25" s="1"/>
  <c r="EF39" i="25"/>
  <c r="EF88" i="25" s="1"/>
  <c r="EI39" i="25"/>
  <c r="EI88" i="25" s="1"/>
  <c r="EV39" i="25"/>
  <c r="EV88" i="25" s="1"/>
  <c r="AD39" i="25"/>
  <c r="AD88" i="25" s="1"/>
  <c r="CP39" i="25"/>
  <c r="CP88" i="25" s="1"/>
  <c r="FB39" i="25"/>
  <c r="FB88" i="25" s="1"/>
  <c r="HN39" i="25"/>
  <c r="HN88" i="25" s="1"/>
  <c r="CE39" i="25"/>
  <c r="CE88" i="25" s="1"/>
  <c r="AV39" i="25"/>
  <c r="AV88" i="25" s="1"/>
  <c r="BI39" i="25"/>
  <c r="BI88" i="25" s="1"/>
  <c r="DU39" i="25"/>
  <c r="DU88" i="25" s="1"/>
  <c r="GG39" i="25"/>
  <c r="GG88" i="25" s="1"/>
  <c r="ER39" i="25"/>
  <c r="ER88" i="25" s="1"/>
  <c r="EM39" i="25"/>
  <c r="EM88" i="25" s="1"/>
  <c r="EN39" i="25"/>
  <c r="EN88" i="25" s="1"/>
  <c r="EQ39" i="25"/>
  <c r="EQ88" i="25" s="1"/>
  <c r="AX39" i="25"/>
  <c r="AX88" i="25" s="1"/>
  <c r="DJ39" i="25"/>
  <c r="DJ88" i="25" s="1"/>
  <c r="FV39" i="25"/>
  <c r="FV88" i="25" s="1"/>
  <c r="AM39" i="25"/>
  <c r="AM88" i="25" s="1"/>
  <c r="CY39" i="25"/>
  <c r="CY88" i="25" s="1"/>
  <c r="BP39" i="25"/>
  <c r="BP88" i="25" s="1"/>
  <c r="CC39" i="25"/>
  <c r="CC88" i="25" s="1"/>
  <c r="EO39" i="25"/>
  <c r="EO88" i="25" s="1"/>
  <c r="HA39" i="25"/>
  <c r="HA88" i="25" s="1"/>
  <c r="GF39" i="25"/>
  <c r="GF88" i="25" s="1"/>
  <c r="GA39" i="25"/>
  <c r="GA88" i="25" s="1"/>
  <c r="EY39" i="25"/>
  <c r="EY88" i="25" s="1"/>
  <c r="BR39" i="25"/>
  <c r="BR88" i="25" s="1"/>
  <c r="ED39" i="25"/>
  <c r="ED88" i="25" s="1"/>
  <c r="GP39" i="25"/>
  <c r="GP88" i="25" s="1"/>
  <c r="BG39" i="25"/>
  <c r="BG88" i="25" s="1"/>
  <c r="DS39" i="25"/>
  <c r="DS88" i="25" s="1"/>
  <c r="AK39" i="25"/>
  <c r="AK88" i="25" s="1"/>
  <c r="CW39" i="25"/>
  <c r="CW88" i="25" s="1"/>
  <c r="FI39" i="25"/>
  <c r="FI88" i="25" s="1"/>
  <c r="BX39" i="25"/>
  <c r="BX88" i="25" s="1"/>
  <c r="HT39" i="25"/>
  <c r="HT88" i="25" s="1"/>
  <c r="HO39" i="25"/>
  <c r="HO88" i="25" s="1"/>
  <c r="HP39" i="25"/>
  <c r="HP88" i="25" s="1"/>
  <c r="HS39" i="25"/>
  <c r="HS88" i="25" s="1"/>
  <c r="AP39" i="25"/>
  <c r="AP88" i="25" s="1"/>
  <c r="DB39" i="25"/>
  <c r="DB88" i="25" s="1"/>
  <c r="FN39" i="25"/>
  <c r="FN88" i="25" s="1"/>
  <c r="AE39" i="25"/>
  <c r="AE88" i="25" s="1"/>
  <c r="CQ39" i="25"/>
  <c r="CQ88" i="25" s="1"/>
  <c r="BH39" i="25"/>
  <c r="BH88" i="25" s="1"/>
  <c r="BU39" i="25"/>
  <c r="BU88" i="25" s="1"/>
  <c r="EG39" i="25"/>
  <c r="EG88" i="25" s="1"/>
  <c r="GS39" i="25"/>
  <c r="GS88" i="25" s="1"/>
  <c r="FP39" i="25"/>
  <c r="FP88" i="25" s="1"/>
  <c r="FK39" i="25"/>
  <c r="FK88" i="25" s="1"/>
  <c r="FL39" i="25"/>
  <c r="FL88" i="25" s="1"/>
  <c r="FO39" i="25"/>
  <c r="FO88" i="25" s="1"/>
  <c r="DP39" i="25"/>
  <c r="DP88" i="25" s="1"/>
  <c r="AT39" i="25"/>
  <c r="AT88" i="25" s="1"/>
  <c r="DF39" i="25"/>
  <c r="DF88" i="25" s="1"/>
  <c r="FR39" i="25"/>
  <c r="FR88" i="25" s="1"/>
  <c r="AI39" i="25"/>
  <c r="AI88" i="25" s="1"/>
  <c r="CU39" i="25"/>
  <c r="CU88" i="25" s="1"/>
  <c r="BL39" i="25"/>
  <c r="BL88" i="25" s="1"/>
  <c r="BY39" i="25"/>
  <c r="BY88" i="25" s="1"/>
  <c r="EK39" i="25"/>
  <c r="EK88" i="25" s="1"/>
  <c r="GW39" i="25"/>
  <c r="GW88" i="25" s="1"/>
  <c r="FX39" i="25"/>
  <c r="FX88" i="25" s="1"/>
  <c r="FS39" i="25"/>
  <c r="FS88" i="25" s="1"/>
  <c r="FT39" i="25"/>
  <c r="FT88" i="25" s="1"/>
  <c r="FW39" i="25"/>
  <c r="FW88" i="25" s="1"/>
  <c r="BN39" i="25"/>
  <c r="BN88" i="25" s="1"/>
  <c r="DZ39" i="25"/>
  <c r="DZ88" i="25" s="1"/>
  <c r="GL39" i="25"/>
  <c r="GL88" i="25" s="1"/>
  <c r="BC39" i="25"/>
  <c r="BC88" i="25" s="1"/>
  <c r="DO39" i="25"/>
  <c r="DO88" i="25" s="1"/>
  <c r="AG39" i="25"/>
  <c r="AG88" i="25" s="1"/>
  <c r="CS39" i="25"/>
  <c r="CS88" i="25" s="1"/>
  <c r="FE39" i="25"/>
  <c r="FE88" i="25" s="1"/>
  <c r="HQ39" i="25"/>
  <c r="HQ88" i="25" s="1"/>
  <c r="HL39" i="25"/>
  <c r="HL88" i="25" s="1"/>
  <c r="DL39" i="25"/>
  <c r="DL88" i="25" s="1"/>
  <c r="HK39" i="25"/>
  <c r="HK88" i="25" s="1"/>
  <c r="CH39" i="25"/>
  <c r="CH88" i="25" s="1"/>
  <c r="ET39" i="25"/>
  <c r="ET88" i="25" s="1"/>
  <c r="HF39" i="25"/>
  <c r="HF88" i="25" s="1"/>
  <c r="BW39" i="25"/>
  <c r="BW88" i="25" s="1"/>
  <c r="AN39" i="25"/>
  <c r="AN88" i="25" s="1"/>
  <c r="BA39" i="25"/>
  <c r="BA88" i="25" s="1"/>
  <c r="DM39" i="25"/>
  <c r="DM88" i="25" s="1"/>
  <c r="FY39" i="25"/>
  <c r="FY88" i="25" s="1"/>
  <c r="EB39" i="25"/>
  <c r="EB88" i="25" s="1"/>
  <c r="DW39" i="25"/>
  <c r="DW88" i="25" s="1"/>
  <c r="DX39" i="25"/>
  <c r="DX88" i="25" s="1"/>
  <c r="EA39" i="25"/>
  <c r="EA88" i="25" s="1"/>
  <c r="O650" i="5"/>
  <c r="FO401" i="5"/>
  <c r="X88" i="25" l="1"/>
  <c r="X137" i="25"/>
  <c r="X186" i="25" s="1"/>
  <c r="V42" i="25"/>
  <c r="W41" i="25"/>
  <c r="U41" i="25" s="1"/>
  <c r="Z40" i="25"/>
  <c r="Z89" i="25" s="1"/>
  <c r="CL40" i="25"/>
  <c r="CL89" i="25" s="1"/>
  <c r="Y40" i="25"/>
  <c r="CK40" i="25"/>
  <c r="CK89" i="25" s="1"/>
  <c r="EW40" i="25"/>
  <c r="EW89" i="25" s="1"/>
  <c r="HI40" i="25"/>
  <c r="HI89" i="25" s="1"/>
  <c r="EF40" i="25"/>
  <c r="EF89" i="25" s="1"/>
  <c r="HS40" i="25"/>
  <c r="HS89" i="25" s="1"/>
  <c r="EQ40" i="25"/>
  <c r="EQ89" i="25" s="1"/>
  <c r="AB40" i="25"/>
  <c r="AB89" i="25" s="1"/>
  <c r="EY40" i="25"/>
  <c r="EY89" i="25" s="1"/>
  <c r="AU40" i="25"/>
  <c r="AU89" i="25" s="1"/>
  <c r="FK40" i="25"/>
  <c r="FK89" i="25" s="1"/>
  <c r="DW40" i="25"/>
  <c r="DW89" i="25" s="1"/>
  <c r="BJ40" i="25"/>
  <c r="BJ89" i="25" s="1"/>
  <c r="DV40" i="25"/>
  <c r="DV89" i="25" s="1"/>
  <c r="BI40" i="25"/>
  <c r="BI89" i="25" s="1"/>
  <c r="DU40" i="25"/>
  <c r="DU89" i="25" s="1"/>
  <c r="GG40" i="25"/>
  <c r="GG89" i="25" s="1"/>
  <c r="CB40" i="25"/>
  <c r="CB89" i="25" s="1"/>
  <c r="GH40" i="25"/>
  <c r="GH89" i="25" s="1"/>
  <c r="CM40" i="25"/>
  <c r="CM89" i="25" s="1"/>
  <c r="GN40" i="25"/>
  <c r="GN89" i="25" s="1"/>
  <c r="CV40" i="25"/>
  <c r="CV89" i="25" s="1"/>
  <c r="GU40" i="25"/>
  <c r="GU89" i="25" s="1"/>
  <c r="DO40" i="25"/>
  <c r="DO89" i="25" s="1"/>
  <c r="HG40" i="25"/>
  <c r="HG89" i="25" s="1"/>
  <c r="CD40" i="25"/>
  <c r="CD89" i="25" s="1"/>
  <c r="EP40" i="25"/>
  <c r="EP89" i="25" s="1"/>
  <c r="CC40" i="25"/>
  <c r="CC89" i="25" s="1"/>
  <c r="EO40" i="25"/>
  <c r="EO89" i="25" s="1"/>
  <c r="HA40" i="25"/>
  <c r="HA89" i="25" s="1"/>
  <c r="DP40" i="25"/>
  <c r="DP89" i="25" s="1"/>
  <c r="HH40" i="25"/>
  <c r="HH89" i="25" s="1"/>
  <c r="EA40" i="25"/>
  <c r="EA89" i="25" s="1"/>
  <c r="HO40" i="25"/>
  <c r="HO89" i="25" s="1"/>
  <c r="EJ40" i="25"/>
  <c r="EJ89" i="25" s="1"/>
  <c r="AE40" i="25"/>
  <c r="AE89" i="25" s="1"/>
  <c r="FV40" i="25"/>
  <c r="FV89" i="25" s="1"/>
  <c r="BR40" i="25"/>
  <c r="BR89" i="25" s="1"/>
  <c r="ED40" i="25"/>
  <c r="ED89" i="25" s="1"/>
  <c r="BQ40" i="25"/>
  <c r="BQ89" i="25" s="1"/>
  <c r="EC40" i="25"/>
  <c r="EC89" i="25" s="1"/>
  <c r="GO40" i="25"/>
  <c r="GO89" i="25" s="1"/>
  <c r="CR40" i="25"/>
  <c r="CR89" i="25" s="1"/>
  <c r="GR40" i="25"/>
  <c r="GR89" i="25" s="1"/>
  <c r="DC40" i="25"/>
  <c r="DC89" i="25" s="1"/>
  <c r="GY40" i="25"/>
  <c r="GY89" i="25" s="1"/>
  <c r="DL40" i="25"/>
  <c r="DL89" i="25" s="1"/>
  <c r="HF40" i="25"/>
  <c r="HF89" i="25" s="1"/>
  <c r="EE40" i="25"/>
  <c r="EE89" i="25" s="1"/>
  <c r="HR40" i="25"/>
  <c r="HR89" i="25" s="1"/>
  <c r="AP40" i="25"/>
  <c r="AP89" i="25" s="1"/>
  <c r="DB40" i="25"/>
  <c r="DB89" i="25" s="1"/>
  <c r="AO40" i="25"/>
  <c r="AO89" i="25" s="1"/>
  <c r="DA40" i="25"/>
  <c r="DA89" i="25" s="1"/>
  <c r="FM40" i="25"/>
  <c r="FM89" i="25" s="1"/>
  <c r="AN40" i="25"/>
  <c r="AN89" i="25" s="1"/>
  <c r="FG40" i="25"/>
  <c r="FG89" i="25" s="1"/>
  <c r="AY40" i="25"/>
  <c r="AY89" i="25" s="1"/>
  <c r="FN40" i="25"/>
  <c r="FN89" i="25" s="1"/>
  <c r="BH40" i="25"/>
  <c r="BH89" i="25" s="1"/>
  <c r="FT40" i="25"/>
  <c r="FT89" i="25" s="1"/>
  <c r="CA40" i="25"/>
  <c r="CA89" i="25" s="1"/>
  <c r="GF40" i="25"/>
  <c r="GF89" i="25" s="1"/>
  <c r="GQ40" i="25"/>
  <c r="GQ89" i="25" s="1"/>
  <c r="BZ40" i="25"/>
  <c r="BZ89" i="25" s="1"/>
  <c r="EL40" i="25"/>
  <c r="EL89" i="25" s="1"/>
  <c r="BY40" i="25"/>
  <c r="BY89" i="25" s="1"/>
  <c r="EK40" i="25"/>
  <c r="EK89" i="25" s="1"/>
  <c r="GW40" i="25"/>
  <c r="GW89" i="25" s="1"/>
  <c r="DH40" i="25"/>
  <c r="DH89" i="25" s="1"/>
  <c r="HC40" i="25"/>
  <c r="HC89" i="25" s="1"/>
  <c r="DS40" i="25"/>
  <c r="DS89" i="25" s="1"/>
  <c r="HJ40" i="25"/>
  <c r="HJ89" i="25" s="1"/>
  <c r="EB40" i="25"/>
  <c r="EB89" i="25" s="1"/>
  <c r="HP40" i="25"/>
  <c r="HP89" i="25" s="1"/>
  <c r="EU40" i="25"/>
  <c r="EU89" i="25" s="1"/>
  <c r="AH40" i="25"/>
  <c r="AH89" i="25" s="1"/>
  <c r="CT40" i="25"/>
  <c r="CT89" i="25" s="1"/>
  <c r="AG40" i="25"/>
  <c r="AG89" i="25" s="1"/>
  <c r="CS40" i="25"/>
  <c r="CS89" i="25" s="1"/>
  <c r="FE40" i="25"/>
  <c r="FE89" i="25" s="1"/>
  <c r="HQ40" i="25"/>
  <c r="HQ89" i="25" s="1"/>
  <c r="EV40" i="25"/>
  <c r="EV89" i="25" s="1"/>
  <c r="AI40" i="25"/>
  <c r="AI89" i="25" s="1"/>
  <c r="FC40" i="25"/>
  <c r="FC89" i="25" s="1"/>
  <c r="AR40" i="25"/>
  <c r="AR89" i="25" s="1"/>
  <c r="FJ40" i="25"/>
  <c r="FJ89" i="25" s="1"/>
  <c r="BK40" i="25"/>
  <c r="BK89" i="25" s="1"/>
  <c r="HL40" i="25"/>
  <c r="HL89" i="25" s="1"/>
  <c r="CH40" i="25"/>
  <c r="CH89" i="25" s="1"/>
  <c r="ET40" i="25"/>
  <c r="ET89" i="25" s="1"/>
  <c r="CG40" i="25"/>
  <c r="CG89" i="25" s="1"/>
  <c r="ES40" i="25"/>
  <c r="ES89" i="25" s="1"/>
  <c r="HE40" i="25"/>
  <c r="HE89" i="25" s="1"/>
  <c r="DX40" i="25"/>
  <c r="DX89" i="25" s="1"/>
  <c r="HN40" i="25"/>
  <c r="HN89" i="25" s="1"/>
  <c r="EI40" i="25"/>
  <c r="EI89" i="25" s="1"/>
  <c r="HT40" i="25"/>
  <c r="HT89" i="25" s="1"/>
  <c r="ER40" i="25"/>
  <c r="ER89" i="25" s="1"/>
  <c r="AM40" i="25"/>
  <c r="AM89" i="25" s="1"/>
  <c r="FF40" i="25"/>
  <c r="FF89" i="25" s="1"/>
  <c r="BF40" i="25"/>
  <c r="BF89" i="25" s="1"/>
  <c r="DR40" i="25"/>
  <c r="DR89" i="25" s="1"/>
  <c r="BE40" i="25"/>
  <c r="BE89" i="25" s="1"/>
  <c r="DQ40" i="25"/>
  <c r="DQ89" i="25" s="1"/>
  <c r="GC40" i="25"/>
  <c r="GC89" i="25" s="1"/>
  <c r="BT40" i="25"/>
  <c r="BT89" i="25" s="1"/>
  <c r="GB40" i="25"/>
  <c r="GB89" i="25" s="1"/>
  <c r="CE40" i="25"/>
  <c r="CE89" i="25" s="1"/>
  <c r="GI40" i="25"/>
  <c r="GI89" i="25" s="1"/>
  <c r="CN40" i="25"/>
  <c r="CN89" i="25" s="1"/>
  <c r="GP40" i="25"/>
  <c r="GP89" i="25" s="1"/>
  <c r="DG40" i="25"/>
  <c r="DG89" i="25" s="1"/>
  <c r="HB40" i="25"/>
  <c r="HB89" i="25" s="1"/>
  <c r="AD40" i="25"/>
  <c r="AD89" i="25" s="1"/>
  <c r="CP40" i="25"/>
  <c r="CP89" i="25" s="1"/>
  <c r="AC40" i="25"/>
  <c r="AC89" i="25" s="1"/>
  <c r="CO40" i="25"/>
  <c r="CO89" i="25" s="1"/>
  <c r="FA40" i="25"/>
  <c r="FA89" i="25" s="1"/>
  <c r="HM40" i="25"/>
  <c r="HM89" i="25" s="1"/>
  <c r="EN40" i="25"/>
  <c r="EN89" i="25" s="1"/>
  <c r="AA40" i="25"/>
  <c r="AA89" i="25" s="1"/>
  <c r="EX40" i="25"/>
  <c r="EX89" i="25" s="1"/>
  <c r="AJ40" i="25"/>
  <c r="AJ89" i="25" s="1"/>
  <c r="FD40" i="25"/>
  <c r="FD89" i="25" s="1"/>
  <c r="BC40" i="25"/>
  <c r="BC89" i="25" s="1"/>
  <c r="FP40" i="25"/>
  <c r="FP89" i="25" s="1"/>
  <c r="AX40" i="25"/>
  <c r="AX89" i="25" s="1"/>
  <c r="DJ40" i="25"/>
  <c r="DJ89" i="25" s="1"/>
  <c r="AW40" i="25"/>
  <c r="AW89" i="25" s="1"/>
  <c r="DI40" i="25"/>
  <c r="DI89" i="25" s="1"/>
  <c r="FU40" i="25"/>
  <c r="FU89" i="25" s="1"/>
  <c r="BD40" i="25"/>
  <c r="BD89" i="25" s="1"/>
  <c r="FR40" i="25"/>
  <c r="FR89" i="25" s="1"/>
  <c r="BO40" i="25"/>
  <c r="BO89" i="25" s="1"/>
  <c r="FX40" i="25"/>
  <c r="FX89" i="25" s="1"/>
  <c r="BX40" i="25"/>
  <c r="BX89" i="25" s="1"/>
  <c r="GE40" i="25"/>
  <c r="GE89" i="25" s="1"/>
  <c r="CQ40" i="25"/>
  <c r="CQ89" i="25" s="1"/>
  <c r="AL40" i="25"/>
  <c r="AL89" i="25" s="1"/>
  <c r="CX40" i="25"/>
  <c r="CX89" i="25" s="1"/>
  <c r="AK40" i="25"/>
  <c r="AK89" i="25" s="1"/>
  <c r="CW40" i="25"/>
  <c r="CW89" i="25" s="1"/>
  <c r="FI40" i="25"/>
  <c r="FI89" i="25" s="1"/>
  <c r="AF40" i="25"/>
  <c r="AF89" i="25" s="1"/>
  <c r="FB40" i="25"/>
  <c r="FB89" i="25" s="1"/>
  <c r="AQ40" i="25"/>
  <c r="AQ89" i="25" s="1"/>
  <c r="FH40" i="25"/>
  <c r="FH89" i="25" s="1"/>
  <c r="AZ40" i="25"/>
  <c r="AZ89" i="25" s="1"/>
  <c r="FO40" i="25"/>
  <c r="FO89" i="25" s="1"/>
  <c r="BS40" i="25"/>
  <c r="BS89" i="25" s="1"/>
  <c r="GA40" i="25"/>
  <c r="GA89" i="25" s="1"/>
  <c r="BV40" i="25"/>
  <c r="BV89" i="25" s="1"/>
  <c r="EH40" i="25"/>
  <c r="EH89" i="25" s="1"/>
  <c r="BU40" i="25"/>
  <c r="BU89" i="25" s="1"/>
  <c r="EG40" i="25"/>
  <c r="EG89" i="25" s="1"/>
  <c r="GS40" i="25"/>
  <c r="GS89" i="25" s="1"/>
  <c r="CZ40" i="25"/>
  <c r="CZ89" i="25" s="1"/>
  <c r="GX40" i="25"/>
  <c r="GX89" i="25" s="1"/>
  <c r="DK40" i="25"/>
  <c r="DK89" i="25" s="1"/>
  <c r="HD40" i="25"/>
  <c r="HD89" i="25" s="1"/>
  <c r="DT40" i="25"/>
  <c r="DT89" i="25" s="1"/>
  <c r="HK40" i="25"/>
  <c r="HK89" i="25" s="1"/>
  <c r="EM40" i="25"/>
  <c r="EM89" i="25" s="1"/>
  <c r="X40" i="25"/>
  <c r="AT40" i="25"/>
  <c r="AT89" i="25" s="1"/>
  <c r="DF40" i="25"/>
  <c r="DF89" i="25" s="1"/>
  <c r="AS40" i="25"/>
  <c r="AS89" i="25" s="1"/>
  <c r="DE40" i="25"/>
  <c r="DE89" i="25" s="1"/>
  <c r="FQ40" i="25"/>
  <c r="FQ89" i="25" s="1"/>
  <c r="AV40" i="25"/>
  <c r="AV89" i="25" s="1"/>
  <c r="FL40" i="25"/>
  <c r="FL89" i="25" s="1"/>
  <c r="BG40" i="25"/>
  <c r="BG89" i="25" s="1"/>
  <c r="FS40" i="25"/>
  <c r="FS89" i="25" s="1"/>
  <c r="BP40" i="25"/>
  <c r="BP89" i="25" s="1"/>
  <c r="FZ40" i="25"/>
  <c r="FZ89" i="25" s="1"/>
  <c r="CI40" i="25"/>
  <c r="CI89" i="25" s="1"/>
  <c r="GL40" i="25"/>
  <c r="GL89" i="25" s="1"/>
  <c r="BN40" i="25"/>
  <c r="BN89" i="25" s="1"/>
  <c r="DZ40" i="25"/>
  <c r="DZ89" i="25" s="1"/>
  <c r="BM40" i="25"/>
  <c r="BM89" i="25" s="1"/>
  <c r="DY40" i="25"/>
  <c r="DY89" i="25" s="1"/>
  <c r="GK40" i="25"/>
  <c r="GK89" i="25" s="1"/>
  <c r="CJ40" i="25"/>
  <c r="CJ89" i="25" s="1"/>
  <c r="GM40" i="25"/>
  <c r="GM89" i="25" s="1"/>
  <c r="CU40" i="25"/>
  <c r="CU89" i="25" s="1"/>
  <c r="GT40" i="25"/>
  <c r="GT89" i="25" s="1"/>
  <c r="DD40" i="25"/>
  <c r="DD89" i="25" s="1"/>
  <c r="GZ40" i="25"/>
  <c r="GZ89" i="25" s="1"/>
  <c r="EZ40" i="25"/>
  <c r="EZ89" i="25" s="1"/>
  <c r="BB40" i="25"/>
  <c r="BB89" i="25" s="1"/>
  <c r="DN40" i="25"/>
  <c r="DN89" i="25" s="1"/>
  <c r="BA40" i="25"/>
  <c r="BA89" i="25" s="1"/>
  <c r="DM40" i="25"/>
  <c r="DM89" i="25" s="1"/>
  <c r="FY40" i="25"/>
  <c r="FY89" i="25" s="1"/>
  <c r="BL40" i="25"/>
  <c r="BL89" i="25" s="1"/>
  <c r="FW40" i="25"/>
  <c r="FW89" i="25" s="1"/>
  <c r="BW40" i="25"/>
  <c r="BW89" i="25" s="1"/>
  <c r="GD40" i="25"/>
  <c r="GD89" i="25" s="1"/>
  <c r="CF40" i="25"/>
  <c r="CF89" i="25" s="1"/>
  <c r="GJ40" i="25"/>
  <c r="GJ89" i="25" s="1"/>
  <c r="CY40" i="25"/>
  <c r="CY89" i="25" s="1"/>
  <c r="GV40" i="25"/>
  <c r="GV89" i="25" s="1"/>
  <c r="Y88" i="25"/>
  <c r="O660" i="5"/>
  <c r="FO411" i="5"/>
  <c r="X138" i="25" l="1"/>
  <c r="X187" i="25" s="1"/>
  <c r="X89" i="25"/>
  <c r="Y89" i="25"/>
  <c r="BU41" i="25"/>
  <c r="BU90" i="25" s="1"/>
  <c r="EG41" i="25"/>
  <c r="EG90" i="25" s="1"/>
  <c r="GS41" i="25"/>
  <c r="GS90" i="25" s="1"/>
  <c r="BX41" i="25"/>
  <c r="BX90" i="25" s="1"/>
  <c r="FF41" i="25"/>
  <c r="FF90" i="25" s="1"/>
  <c r="AT41" i="25"/>
  <c r="AT90" i="25" s="1"/>
  <c r="EA41" i="25"/>
  <c r="EA90" i="25" s="1"/>
  <c r="HH41" i="25"/>
  <c r="HH90" i="25" s="1"/>
  <c r="CQ41" i="25"/>
  <c r="CQ90" i="25" s="1"/>
  <c r="FX41" i="25"/>
  <c r="FX90" i="25" s="1"/>
  <c r="BG41" i="25"/>
  <c r="BG90" i="25" s="1"/>
  <c r="EN41" i="25"/>
  <c r="EN90" i="25" s="1"/>
  <c r="FT41" i="25"/>
  <c r="FT90" i="25" s="1"/>
  <c r="BI41" i="25"/>
  <c r="BI90" i="25" s="1"/>
  <c r="DU41" i="25"/>
  <c r="DU90" i="25" s="1"/>
  <c r="GG41" i="25"/>
  <c r="GG90" i="25" s="1"/>
  <c r="BH41" i="25"/>
  <c r="BH90" i="25" s="1"/>
  <c r="EP41" i="25"/>
  <c r="EP90" i="25" s="1"/>
  <c r="AD41" i="25"/>
  <c r="AD90" i="25" s="1"/>
  <c r="DK41" i="25"/>
  <c r="DK90" i="25" s="1"/>
  <c r="GR41" i="25"/>
  <c r="GR90" i="25" s="1"/>
  <c r="CA41" i="25"/>
  <c r="CA90" i="25" s="1"/>
  <c r="FH41" i="25"/>
  <c r="FH90" i="25" s="1"/>
  <c r="AQ41" i="25"/>
  <c r="AQ90" i="25" s="1"/>
  <c r="DX41" i="25"/>
  <c r="DX90" i="25" s="1"/>
  <c r="HF41" i="25"/>
  <c r="HF90" i="25" s="1"/>
  <c r="CC41" i="25"/>
  <c r="CC90" i="25" s="1"/>
  <c r="EO41" i="25"/>
  <c r="EO90" i="25" s="1"/>
  <c r="HA41" i="25"/>
  <c r="HA90" i="25" s="1"/>
  <c r="CI41" i="25"/>
  <c r="CI90" i="25" s="1"/>
  <c r="FP41" i="25"/>
  <c r="FP90" i="25" s="1"/>
  <c r="BD41" i="25"/>
  <c r="BD90" i="25" s="1"/>
  <c r="EL41" i="25"/>
  <c r="EL90" i="25" s="1"/>
  <c r="HS41" i="25"/>
  <c r="HS90" i="25" s="1"/>
  <c r="DB41" i="25"/>
  <c r="DB90" i="25" s="1"/>
  <c r="GI41" i="25"/>
  <c r="GI90" i="25" s="1"/>
  <c r="BR41" i="25"/>
  <c r="BR90" i="25" s="1"/>
  <c r="EY41" i="25"/>
  <c r="EY90" i="25" s="1"/>
  <c r="BA41" i="25"/>
  <c r="BA90" i="25" s="1"/>
  <c r="DM41" i="25"/>
  <c r="DM90" i="25" s="1"/>
  <c r="FY41" i="25"/>
  <c r="FY90" i="25" s="1"/>
  <c r="AX41" i="25"/>
  <c r="AX90" i="25" s="1"/>
  <c r="EE41" i="25"/>
  <c r="EE90" i="25" s="1"/>
  <c r="HL41" i="25"/>
  <c r="HL90" i="25" s="1"/>
  <c r="CZ41" i="25"/>
  <c r="CZ90" i="25" s="1"/>
  <c r="GH41" i="25"/>
  <c r="GH90" i="25" s="1"/>
  <c r="BP41" i="25"/>
  <c r="BP90" i="25" s="1"/>
  <c r="EX41" i="25"/>
  <c r="EX90" i="25" s="1"/>
  <c r="AF41" i="25"/>
  <c r="AF90" i="25" s="1"/>
  <c r="DN41" i="25"/>
  <c r="DN90" i="25" s="1"/>
  <c r="GU41" i="25"/>
  <c r="GU90" i="25" s="1"/>
  <c r="AV41" i="25"/>
  <c r="AV90" i="25" s="1"/>
  <c r="FI41" i="25"/>
  <c r="FI90" i="25" s="1"/>
  <c r="CE41" i="25"/>
  <c r="CE90" i="25" s="1"/>
  <c r="AU41" i="25"/>
  <c r="AU90" i="25" s="1"/>
  <c r="FZ41" i="25"/>
  <c r="FZ90" i="25" s="1"/>
  <c r="Y41" i="25"/>
  <c r="CK41" i="25"/>
  <c r="CK90" i="25" s="1"/>
  <c r="EW41" i="25"/>
  <c r="EW90" i="25" s="1"/>
  <c r="HI41" i="25"/>
  <c r="HI90" i="25" s="1"/>
  <c r="CT41" i="25"/>
  <c r="CT90" i="25" s="1"/>
  <c r="GA41" i="25"/>
  <c r="GA90" i="25" s="1"/>
  <c r="BO41" i="25"/>
  <c r="BO90" i="25" s="1"/>
  <c r="EV41" i="25"/>
  <c r="EV90" i="25" s="1"/>
  <c r="AE41" i="25"/>
  <c r="AE90" i="25" s="1"/>
  <c r="DL41" i="25"/>
  <c r="DL90" i="25" s="1"/>
  <c r="GT41" i="25"/>
  <c r="GT90" i="25" s="1"/>
  <c r="CB41" i="25"/>
  <c r="CB90" i="25" s="1"/>
  <c r="FJ41" i="25"/>
  <c r="FJ90" i="25" s="1"/>
  <c r="HK41" i="25"/>
  <c r="HK90" i="25" s="1"/>
  <c r="BY41" i="25"/>
  <c r="BY90" i="25" s="1"/>
  <c r="EK41" i="25"/>
  <c r="EK90" i="25" s="1"/>
  <c r="GW41" i="25"/>
  <c r="GW90" i="25" s="1"/>
  <c r="CD41" i="25"/>
  <c r="CD90" i="25" s="1"/>
  <c r="FK41" i="25"/>
  <c r="FK90" i="25" s="1"/>
  <c r="AY41" i="25"/>
  <c r="AY90" i="25" s="1"/>
  <c r="EF41" i="25"/>
  <c r="EF90" i="25" s="1"/>
  <c r="HN41" i="25"/>
  <c r="HN90" i="25" s="1"/>
  <c r="CV41" i="25"/>
  <c r="CV90" i="25" s="1"/>
  <c r="GD41" i="25"/>
  <c r="GD90" i="25" s="1"/>
  <c r="BL41" i="25"/>
  <c r="BL90" i="25" s="1"/>
  <c r="ET41" i="25"/>
  <c r="ET90" i="25" s="1"/>
  <c r="AG41" i="25"/>
  <c r="AG90" i="25" s="1"/>
  <c r="CS41" i="25"/>
  <c r="CS90" i="25" s="1"/>
  <c r="FE41" i="25"/>
  <c r="FE90" i="25" s="1"/>
  <c r="HQ41" i="25"/>
  <c r="HQ90" i="25" s="1"/>
  <c r="DD41" i="25"/>
  <c r="DD90" i="25" s="1"/>
  <c r="GL41" i="25"/>
  <c r="GL90" i="25" s="1"/>
  <c r="BZ41" i="25"/>
  <c r="BZ90" i="25" s="1"/>
  <c r="FG41" i="25"/>
  <c r="FG90" i="25" s="1"/>
  <c r="AP41" i="25"/>
  <c r="AP90" i="25" s="1"/>
  <c r="DW41" i="25"/>
  <c r="DW90" i="25" s="1"/>
  <c r="HD41" i="25"/>
  <c r="HD90" i="25" s="1"/>
  <c r="CM41" i="25"/>
  <c r="CM90" i="25" s="1"/>
  <c r="GP41" i="25"/>
  <c r="GP90" i="25" s="1"/>
  <c r="BQ41" i="25"/>
  <c r="BQ90" i="25" s="1"/>
  <c r="EC41" i="25"/>
  <c r="EC90" i="25" s="1"/>
  <c r="GO41" i="25"/>
  <c r="GO90" i="25" s="1"/>
  <c r="BS41" i="25"/>
  <c r="BS90" i="25" s="1"/>
  <c r="EZ41" i="25"/>
  <c r="EZ90" i="25" s="1"/>
  <c r="AN41" i="25"/>
  <c r="AN90" i="25" s="1"/>
  <c r="DV41" i="25"/>
  <c r="DV90" i="25" s="1"/>
  <c r="HC41" i="25"/>
  <c r="HC90" i="25" s="1"/>
  <c r="CL41" i="25"/>
  <c r="CL90" i="25" s="1"/>
  <c r="FS41" i="25"/>
  <c r="FS90" i="25" s="1"/>
  <c r="BB41" i="25"/>
  <c r="BB90" i="25" s="1"/>
  <c r="EI41" i="25"/>
  <c r="EI90" i="25" s="1"/>
  <c r="HP41" i="25"/>
  <c r="HP90" i="25" s="1"/>
  <c r="DJ41" i="25"/>
  <c r="DJ90" i="25" s="1"/>
  <c r="HJ41" i="25"/>
  <c r="HJ90" i="25" s="1"/>
  <c r="AO41" i="25"/>
  <c r="AO90" i="25" s="1"/>
  <c r="DA41" i="25"/>
  <c r="DA90" i="25" s="1"/>
  <c r="FM41" i="25"/>
  <c r="FM90" i="25" s="1"/>
  <c r="AH41" i="25"/>
  <c r="AH90" i="25" s="1"/>
  <c r="DO41" i="25"/>
  <c r="DO90" i="25" s="1"/>
  <c r="GV41" i="25"/>
  <c r="GV90" i="25" s="1"/>
  <c r="CJ41" i="25"/>
  <c r="CJ90" i="25" s="1"/>
  <c r="FR41" i="25"/>
  <c r="FR90" i="25" s="1"/>
  <c r="AZ41" i="25"/>
  <c r="AZ90" i="25" s="1"/>
  <c r="EH41" i="25"/>
  <c r="EH90" i="25" s="1"/>
  <c r="HO41" i="25"/>
  <c r="HO90" i="25" s="1"/>
  <c r="CX41" i="25"/>
  <c r="CX90" i="25" s="1"/>
  <c r="GE41" i="25"/>
  <c r="GE90" i="25" s="1"/>
  <c r="AC41" i="25"/>
  <c r="AC90" i="25" s="1"/>
  <c r="CO41" i="25"/>
  <c r="CO90" i="25" s="1"/>
  <c r="FA41" i="25"/>
  <c r="FA90" i="25" s="1"/>
  <c r="HM41" i="25"/>
  <c r="HM90" i="25" s="1"/>
  <c r="CY41" i="25"/>
  <c r="CY90" i="25" s="1"/>
  <c r="GF41" i="25"/>
  <c r="GF90" i="25" s="1"/>
  <c r="BT41" i="25"/>
  <c r="BT90" i="25" s="1"/>
  <c r="FB41" i="25"/>
  <c r="FB90" i="25" s="1"/>
  <c r="AJ41" i="25"/>
  <c r="AJ90" i="25" s="1"/>
  <c r="DR41" i="25"/>
  <c r="DR90" i="25" s="1"/>
  <c r="GY41" i="25"/>
  <c r="GY90" i="25" s="1"/>
  <c r="CH41" i="25"/>
  <c r="CH90" i="25" s="1"/>
  <c r="FO41" i="25"/>
  <c r="FO90" i="25" s="1"/>
  <c r="AW41" i="25"/>
  <c r="AW90" i="25" s="1"/>
  <c r="DI41" i="25"/>
  <c r="DI90" i="25" s="1"/>
  <c r="FU41" i="25"/>
  <c r="FU90" i="25" s="1"/>
  <c r="AR41" i="25"/>
  <c r="AR90" i="25" s="1"/>
  <c r="DZ41" i="25"/>
  <c r="DZ90" i="25" s="1"/>
  <c r="HG41" i="25"/>
  <c r="HG90" i="25" s="1"/>
  <c r="CU41" i="25"/>
  <c r="CU90" i="25" s="1"/>
  <c r="GB41" i="25"/>
  <c r="GB90" i="25" s="1"/>
  <c r="BK41" i="25"/>
  <c r="BK90" i="25" s="1"/>
  <c r="ER41" i="25"/>
  <c r="ER90" i="25" s="1"/>
  <c r="AA41" i="25"/>
  <c r="AA90" i="25" s="1"/>
  <c r="DH41" i="25"/>
  <c r="DH90" i="25" s="1"/>
  <c r="X41" i="25"/>
  <c r="CG41" i="25"/>
  <c r="CG90" i="25" s="1"/>
  <c r="ES41" i="25"/>
  <c r="ES90" i="25" s="1"/>
  <c r="HE41" i="25"/>
  <c r="HE90" i="25" s="1"/>
  <c r="CN41" i="25"/>
  <c r="CN90" i="25" s="1"/>
  <c r="FV41" i="25"/>
  <c r="FV90" i="25" s="1"/>
  <c r="BJ41" i="25"/>
  <c r="BJ90" i="25" s="1"/>
  <c r="EQ41" i="25"/>
  <c r="EQ90" i="25" s="1"/>
  <c r="Z41" i="25"/>
  <c r="Z90" i="25" s="1"/>
  <c r="DG41" i="25"/>
  <c r="DG90" i="25" s="1"/>
  <c r="GN41" i="25"/>
  <c r="GN90" i="25" s="1"/>
  <c r="BW41" i="25"/>
  <c r="BW90" i="25" s="1"/>
  <c r="FD41" i="25"/>
  <c r="FD90" i="25" s="1"/>
  <c r="GX41" i="25"/>
  <c r="GX90" i="25" s="1"/>
  <c r="ED41" i="25"/>
  <c r="ED90" i="25" s="1"/>
  <c r="CW41" i="25"/>
  <c r="CW90" i="25" s="1"/>
  <c r="GQ41" i="25"/>
  <c r="GQ90" i="25" s="1"/>
  <c r="EB41" i="25"/>
  <c r="EB90" i="25" s="1"/>
  <c r="BE41" i="25"/>
  <c r="BE90" i="25" s="1"/>
  <c r="DQ41" i="25"/>
  <c r="DQ90" i="25" s="1"/>
  <c r="GC41" i="25"/>
  <c r="GC90" i="25" s="1"/>
  <c r="BC41" i="25"/>
  <c r="BC90" i="25" s="1"/>
  <c r="EJ41" i="25"/>
  <c r="EJ90" i="25" s="1"/>
  <c r="HR41" i="25"/>
  <c r="HR90" i="25" s="1"/>
  <c r="DF41" i="25"/>
  <c r="DF90" i="25" s="1"/>
  <c r="GM41" i="25"/>
  <c r="GM90" i="25" s="1"/>
  <c r="BV41" i="25"/>
  <c r="BV90" i="25" s="1"/>
  <c r="FC41" i="25"/>
  <c r="FC90" i="25" s="1"/>
  <c r="AL41" i="25"/>
  <c r="AL90" i="25" s="1"/>
  <c r="DS41" i="25"/>
  <c r="DS90" i="25" s="1"/>
  <c r="GZ41" i="25"/>
  <c r="GZ90" i="25" s="1"/>
  <c r="AS41" i="25"/>
  <c r="AS90" i="25" s="1"/>
  <c r="DE41" i="25"/>
  <c r="DE90" i="25" s="1"/>
  <c r="FQ41" i="25"/>
  <c r="FQ90" i="25" s="1"/>
  <c r="AM41" i="25"/>
  <c r="AM90" i="25" s="1"/>
  <c r="DT41" i="25"/>
  <c r="DT90" i="25" s="1"/>
  <c r="HB41" i="25"/>
  <c r="HB90" i="25" s="1"/>
  <c r="CP41" i="25"/>
  <c r="CP90" i="25" s="1"/>
  <c r="FW41" i="25"/>
  <c r="FW90" i="25" s="1"/>
  <c r="BF41" i="25"/>
  <c r="BF90" i="25" s="1"/>
  <c r="EM41" i="25"/>
  <c r="EM90" i="25" s="1"/>
  <c r="HT41" i="25"/>
  <c r="HT90" i="25" s="1"/>
  <c r="DC41" i="25"/>
  <c r="DC90" i="25" s="1"/>
  <c r="GJ41" i="25"/>
  <c r="GJ90" i="25" s="1"/>
  <c r="BM41" i="25"/>
  <c r="BM90" i="25" s="1"/>
  <c r="DY41" i="25"/>
  <c r="DY90" i="25" s="1"/>
  <c r="GK41" i="25"/>
  <c r="GK90" i="25" s="1"/>
  <c r="BN41" i="25"/>
  <c r="BN90" i="25" s="1"/>
  <c r="EU41" i="25"/>
  <c r="EU90" i="25" s="1"/>
  <c r="AI41" i="25"/>
  <c r="AI90" i="25" s="1"/>
  <c r="DP41" i="25"/>
  <c r="DP90" i="25" s="1"/>
  <c r="CF41" i="25"/>
  <c r="CF90" i="25" s="1"/>
  <c r="FN41" i="25"/>
  <c r="FN90" i="25" s="1"/>
  <c r="AK41" i="25"/>
  <c r="AK90" i="25" s="1"/>
  <c r="AB41" i="25"/>
  <c r="AB90" i="25" s="1"/>
  <c r="FL41" i="25"/>
  <c r="FL90" i="25" s="1"/>
  <c r="CR41" i="25"/>
  <c r="CR90" i="25" s="1"/>
  <c r="V43" i="25"/>
  <c r="W42" i="25"/>
  <c r="U42" i="25" s="1"/>
  <c r="FO421" i="5"/>
  <c r="O670" i="5"/>
  <c r="Y42" i="25" l="1"/>
  <c r="BZ42" i="25"/>
  <c r="BZ91" i="25" s="1"/>
  <c r="EL42" i="25"/>
  <c r="EL91" i="25" s="1"/>
  <c r="GX42" i="25"/>
  <c r="GX91" i="25" s="1"/>
  <c r="BS42" i="25"/>
  <c r="BS91" i="25" s="1"/>
  <c r="EE42" i="25"/>
  <c r="EE91" i="25" s="1"/>
  <c r="GQ42" i="25"/>
  <c r="GQ91" i="25" s="1"/>
  <c r="BL42" i="25"/>
  <c r="BL91" i="25" s="1"/>
  <c r="DX42" i="25"/>
  <c r="DX91" i="25" s="1"/>
  <c r="GJ42" i="25"/>
  <c r="GJ91" i="25" s="1"/>
  <c r="BA42" i="25"/>
  <c r="BA91" i="25" s="1"/>
  <c r="DM42" i="25"/>
  <c r="DM91" i="25" s="1"/>
  <c r="FY42" i="25"/>
  <c r="FY91" i="25" s="1"/>
  <c r="AC42" i="25"/>
  <c r="AC91" i="25" s="1"/>
  <c r="CD42" i="25"/>
  <c r="CD91" i="25" s="1"/>
  <c r="EP42" i="25"/>
  <c r="EP91" i="25" s="1"/>
  <c r="HB42" i="25"/>
  <c r="HB91" i="25" s="1"/>
  <c r="BW42" i="25"/>
  <c r="BW91" i="25" s="1"/>
  <c r="EI42" i="25"/>
  <c r="EI91" i="25" s="1"/>
  <c r="GU42" i="25"/>
  <c r="GU91" i="25" s="1"/>
  <c r="BP42" i="25"/>
  <c r="BP91" i="25" s="1"/>
  <c r="EB42" i="25"/>
  <c r="EB91" i="25" s="1"/>
  <c r="GN42" i="25"/>
  <c r="GN91" i="25" s="1"/>
  <c r="BE42" i="25"/>
  <c r="BE91" i="25" s="1"/>
  <c r="DQ42" i="25"/>
  <c r="DQ91" i="25" s="1"/>
  <c r="GC42" i="25"/>
  <c r="GC91" i="25" s="1"/>
  <c r="GW42" i="25"/>
  <c r="GW91" i="25" s="1"/>
  <c r="BR42" i="25"/>
  <c r="BR91" i="25" s="1"/>
  <c r="ED42" i="25"/>
  <c r="ED91" i="25" s="1"/>
  <c r="GP42" i="25"/>
  <c r="GP91" i="25" s="1"/>
  <c r="BK42" i="25"/>
  <c r="BK91" i="25" s="1"/>
  <c r="DW42" i="25"/>
  <c r="DW91" i="25" s="1"/>
  <c r="GI42" i="25"/>
  <c r="GI91" i="25" s="1"/>
  <c r="BD42" i="25"/>
  <c r="BD91" i="25" s="1"/>
  <c r="DP42" i="25"/>
  <c r="DP91" i="25" s="1"/>
  <c r="GB42" i="25"/>
  <c r="GB91" i="25" s="1"/>
  <c r="AS42" i="25"/>
  <c r="AS91" i="25" s="1"/>
  <c r="DE42" i="25"/>
  <c r="DE91" i="25" s="1"/>
  <c r="GG42" i="25"/>
  <c r="GG91" i="25" s="1"/>
  <c r="BF42" i="25"/>
  <c r="BF91" i="25" s="1"/>
  <c r="DR42" i="25"/>
  <c r="DR91" i="25" s="1"/>
  <c r="GD42" i="25"/>
  <c r="GD91" i="25" s="1"/>
  <c r="AY42" i="25"/>
  <c r="AY91" i="25" s="1"/>
  <c r="DK42" i="25"/>
  <c r="DK91" i="25" s="1"/>
  <c r="FW42" i="25"/>
  <c r="FW91" i="25" s="1"/>
  <c r="AR42" i="25"/>
  <c r="AR91" i="25" s="1"/>
  <c r="DD42" i="25"/>
  <c r="DD91" i="25" s="1"/>
  <c r="FP42" i="25"/>
  <c r="FP91" i="25" s="1"/>
  <c r="AE42" i="25"/>
  <c r="AE91" i="25" s="1"/>
  <c r="CS42" i="25"/>
  <c r="CS91" i="25" s="1"/>
  <c r="FE42" i="25"/>
  <c r="FE91" i="25" s="1"/>
  <c r="HQ42" i="25"/>
  <c r="HQ91" i="25" s="1"/>
  <c r="AA42" i="25"/>
  <c r="AA91" i="25" s="1"/>
  <c r="CP42" i="25"/>
  <c r="CP91" i="25" s="1"/>
  <c r="FB42" i="25"/>
  <c r="FB91" i="25" s="1"/>
  <c r="HN42" i="25"/>
  <c r="HN91" i="25" s="1"/>
  <c r="CI42" i="25"/>
  <c r="CI91" i="25" s="1"/>
  <c r="EU42" i="25"/>
  <c r="EU91" i="25" s="1"/>
  <c r="HG42" i="25"/>
  <c r="HG91" i="25" s="1"/>
  <c r="CB42" i="25"/>
  <c r="CB91" i="25" s="1"/>
  <c r="EN42" i="25"/>
  <c r="EN91" i="25" s="1"/>
  <c r="GZ42" i="25"/>
  <c r="GZ91" i="25" s="1"/>
  <c r="BQ42" i="25"/>
  <c r="BQ91" i="25" s="1"/>
  <c r="EC42" i="25"/>
  <c r="EC91" i="25" s="1"/>
  <c r="GO42" i="25"/>
  <c r="GO91" i="25" s="1"/>
  <c r="AF42" i="25"/>
  <c r="AF91" i="25" s="1"/>
  <c r="CT42" i="25"/>
  <c r="CT91" i="25" s="1"/>
  <c r="FF42" i="25"/>
  <c r="FF91" i="25" s="1"/>
  <c r="HR42" i="25"/>
  <c r="HR91" i="25" s="1"/>
  <c r="CM42" i="25"/>
  <c r="CM91" i="25" s="1"/>
  <c r="EY42" i="25"/>
  <c r="EY91" i="25" s="1"/>
  <c r="HK42" i="25"/>
  <c r="HK91" i="25" s="1"/>
  <c r="CF42" i="25"/>
  <c r="CF91" i="25" s="1"/>
  <c r="ER42" i="25"/>
  <c r="ER91" i="25" s="1"/>
  <c r="HD42" i="25"/>
  <c r="HD91" i="25" s="1"/>
  <c r="BU42" i="25"/>
  <c r="BU91" i="25" s="1"/>
  <c r="EG42" i="25"/>
  <c r="EG91" i="25" s="1"/>
  <c r="GS42" i="25"/>
  <c r="GS91" i="25" s="1"/>
  <c r="AG42" i="25"/>
  <c r="AG91" i="25" s="1"/>
  <c r="CH42" i="25"/>
  <c r="CH91" i="25" s="1"/>
  <c r="ET42" i="25"/>
  <c r="ET91" i="25" s="1"/>
  <c r="HF42" i="25"/>
  <c r="HF91" i="25" s="1"/>
  <c r="CA42" i="25"/>
  <c r="CA91" i="25" s="1"/>
  <c r="EM42" i="25"/>
  <c r="EM91" i="25" s="1"/>
  <c r="GY42" i="25"/>
  <c r="GY91" i="25" s="1"/>
  <c r="BT42" i="25"/>
  <c r="BT91" i="25" s="1"/>
  <c r="EF42" i="25"/>
  <c r="EF91" i="25" s="1"/>
  <c r="GR42" i="25"/>
  <c r="GR91" i="25" s="1"/>
  <c r="BI42" i="25"/>
  <c r="BI91" i="25" s="1"/>
  <c r="DU42" i="25"/>
  <c r="DU91" i="25" s="1"/>
  <c r="HM42" i="25"/>
  <c r="HM91" i="25" s="1"/>
  <c r="BV42" i="25"/>
  <c r="BV91" i="25" s="1"/>
  <c r="EH42" i="25"/>
  <c r="EH91" i="25" s="1"/>
  <c r="GT42" i="25"/>
  <c r="GT91" i="25" s="1"/>
  <c r="BO42" i="25"/>
  <c r="BO91" i="25" s="1"/>
  <c r="EA42" i="25"/>
  <c r="EA91" i="25" s="1"/>
  <c r="GM42" i="25"/>
  <c r="GM91" i="25" s="1"/>
  <c r="BH42" i="25"/>
  <c r="BH91" i="25" s="1"/>
  <c r="DT42" i="25"/>
  <c r="DT91" i="25" s="1"/>
  <c r="GF42" i="25"/>
  <c r="GF91" i="25" s="1"/>
  <c r="AW42" i="25"/>
  <c r="AW91" i="25" s="1"/>
  <c r="DI42" i="25"/>
  <c r="DI91" i="25" s="1"/>
  <c r="FU42" i="25"/>
  <c r="FU91" i="25" s="1"/>
  <c r="GK42" i="25"/>
  <c r="GK91" i="25" s="1"/>
  <c r="AT42" i="25"/>
  <c r="AT91" i="25" s="1"/>
  <c r="DF42" i="25"/>
  <c r="DF91" i="25" s="1"/>
  <c r="FR42" i="25"/>
  <c r="FR91" i="25" s="1"/>
  <c r="AM42" i="25"/>
  <c r="AM91" i="25" s="1"/>
  <c r="CY42" i="25"/>
  <c r="CY91" i="25" s="1"/>
  <c r="FK42" i="25"/>
  <c r="FK91" i="25" s="1"/>
  <c r="AD42" i="25"/>
  <c r="AD91" i="25" s="1"/>
  <c r="CR42" i="25"/>
  <c r="CR91" i="25" s="1"/>
  <c r="FD42" i="25"/>
  <c r="FD91" i="25" s="1"/>
  <c r="HP42" i="25"/>
  <c r="HP91" i="25" s="1"/>
  <c r="CG42" i="25"/>
  <c r="CG91" i="25" s="1"/>
  <c r="ES42" i="25"/>
  <c r="ES91" i="25" s="1"/>
  <c r="HE42" i="25"/>
  <c r="HE91" i="25" s="1"/>
  <c r="AX42" i="25"/>
  <c r="AX91" i="25" s="1"/>
  <c r="DJ42" i="25"/>
  <c r="DJ91" i="25" s="1"/>
  <c r="FV42" i="25"/>
  <c r="FV91" i="25" s="1"/>
  <c r="AQ42" i="25"/>
  <c r="AQ91" i="25" s="1"/>
  <c r="DC42" i="25"/>
  <c r="DC91" i="25" s="1"/>
  <c r="FO42" i="25"/>
  <c r="FO91" i="25" s="1"/>
  <c r="AI42" i="25"/>
  <c r="AI91" i="25" s="1"/>
  <c r="CV42" i="25"/>
  <c r="CV91" i="25" s="1"/>
  <c r="FH42" i="25"/>
  <c r="FH91" i="25" s="1"/>
  <c r="HT42" i="25"/>
  <c r="HT91" i="25" s="1"/>
  <c r="CK42" i="25"/>
  <c r="CK91" i="25" s="1"/>
  <c r="EW42" i="25"/>
  <c r="EW91" i="25" s="1"/>
  <c r="HI42" i="25"/>
  <c r="HI91" i="25" s="1"/>
  <c r="AL42" i="25"/>
  <c r="AL91" i="25" s="1"/>
  <c r="CX42" i="25"/>
  <c r="CX91" i="25" s="1"/>
  <c r="FJ42" i="25"/>
  <c r="FJ91" i="25" s="1"/>
  <c r="AB42" i="25"/>
  <c r="AB91" i="25" s="1"/>
  <c r="CQ42" i="25"/>
  <c r="CQ91" i="25" s="1"/>
  <c r="FC42" i="25"/>
  <c r="FC91" i="25" s="1"/>
  <c r="HO42" i="25"/>
  <c r="HO91" i="25" s="1"/>
  <c r="CJ42" i="25"/>
  <c r="CJ91" i="25" s="1"/>
  <c r="EV42" i="25"/>
  <c r="EV91" i="25" s="1"/>
  <c r="HH42" i="25"/>
  <c r="HH91" i="25" s="1"/>
  <c r="BY42" i="25"/>
  <c r="BY91" i="25" s="1"/>
  <c r="EK42" i="25"/>
  <c r="EK91" i="25" s="1"/>
  <c r="AK42" i="25"/>
  <c r="AK91" i="25" s="1"/>
  <c r="CL42" i="25"/>
  <c r="CL91" i="25" s="1"/>
  <c r="EX42" i="25"/>
  <c r="EX91" i="25" s="1"/>
  <c r="HJ42" i="25"/>
  <c r="HJ91" i="25" s="1"/>
  <c r="CE42" i="25"/>
  <c r="CE91" i="25" s="1"/>
  <c r="EQ42" i="25"/>
  <c r="EQ91" i="25" s="1"/>
  <c r="HC42" i="25"/>
  <c r="HC91" i="25" s="1"/>
  <c r="BX42" i="25"/>
  <c r="BX91" i="25" s="1"/>
  <c r="EJ42" i="25"/>
  <c r="EJ91" i="25" s="1"/>
  <c r="GV42" i="25"/>
  <c r="GV91" i="25" s="1"/>
  <c r="BM42" i="25"/>
  <c r="BM91" i="25" s="1"/>
  <c r="DY42" i="25"/>
  <c r="DY91" i="25" s="1"/>
  <c r="BJ42" i="25"/>
  <c r="BJ91" i="25" s="1"/>
  <c r="DV42" i="25"/>
  <c r="DV91" i="25" s="1"/>
  <c r="GH42" i="25"/>
  <c r="GH91" i="25" s="1"/>
  <c r="BC42" i="25"/>
  <c r="BC91" i="25" s="1"/>
  <c r="DO42" i="25"/>
  <c r="DO91" i="25" s="1"/>
  <c r="GA42" i="25"/>
  <c r="GA91" i="25" s="1"/>
  <c r="AV42" i="25"/>
  <c r="AV91" i="25" s="1"/>
  <c r="DH42" i="25"/>
  <c r="DH91" i="25" s="1"/>
  <c r="FT42" i="25"/>
  <c r="FT91" i="25" s="1"/>
  <c r="AJ42" i="25"/>
  <c r="AJ91" i="25" s="1"/>
  <c r="CW42" i="25"/>
  <c r="CW91" i="25" s="1"/>
  <c r="FI42" i="25"/>
  <c r="FI91" i="25" s="1"/>
  <c r="X42" i="25"/>
  <c r="BN42" i="25"/>
  <c r="BN91" i="25" s="1"/>
  <c r="DZ42" i="25"/>
  <c r="DZ91" i="25" s="1"/>
  <c r="GL42" i="25"/>
  <c r="GL91" i="25" s="1"/>
  <c r="BG42" i="25"/>
  <c r="BG91" i="25" s="1"/>
  <c r="DS42" i="25"/>
  <c r="DS91" i="25" s="1"/>
  <c r="GE42" i="25"/>
  <c r="GE91" i="25" s="1"/>
  <c r="AZ42" i="25"/>
  <c r="AZ91" i="25" s="1"/>
  <c r="DL42" i="25"/>
  <c r="DL91" i="25" s="1"/>
  <c r="FX42" i="25"/>
  <c r="FX91" i="25" s="1"/>
  <c r="AO42" i="25"/>
  <c r="AO91" i="25" s="1"/>
  <c r="DA42" i="25"/>
  <c r="DA91" i="25" s="1"/>
  <c r="FM42" i="25"/>
  <c r="FM91" i="25" s="1"/>
  <c r="FQ42" i="25"/>
  <c r="FQ91" i="25" s="1"/>
  <c r="BB42" i="25"/>
  <c r="BB91" i="25" s="1"/>
  <c r="DN42" i="25"/>
  <c r="DN91" i="25" s="1"/>
  <c r="FZ42" i="25"/>
  <c r="FZ91" i="25" s="1"/>
  <c r="AU42" i="25"/>
  <c r="AU91" i="25" s="1"/>
  <c r="DG42" i="25"/>
  <c r="DG91" i="25" s="1"/>
  <c r="FS42" i="25"/>
  <c r="FS91" i="25" s="1"/>
  <c r="AN42" i="25"/>
  <c r="AN91" i="25" s="1"/>
  <c r="CZ42" i="25"/>
  <c r="CZ91" i="25" s="1"/>
  <c r="FL42" i="25"/>
  <c r="FL91" i="25" s="1"/>
  <c r="Z42" i="25"/>
  <c r="Z91" i="25" s="1"/>
  <c r="CO42" i="25"/>
  <c r="CO91" i="25" s="1"/>
  <c r="FA42" i="25"/>
  <c r="FA91" i="25" s="1"/>
  <c r="AP42" i="25"/>
  <c r="AP91" i="25" s="1"/>
  <c r="DB42" i="25"/>
  <c r="DB91" i="25" s="1"/>
  <c r="FN42" i="25"/>
  <c r="FN91" i="25" s="1"/>
  <c r="AH42" i="25"/>
  <c r="AH91" i="25" s="1"/>
  <c r="CU42" i="25"/>
  <c r="CU91" i="25" s="1"/>
  <c r="FG42" i="25"/>
  <c r="FG91" i="25" s="1"/>
  <c r="HS42" i="25"/>
  <c r="HS91" i="25" s="1"/>
  <c r="CN42" i="25"/>
  <c r="CN91" i="25" s="1"/>
  <c r="EZ42" i="25"/>
  <c r="EZ91" i="25" s="1"/>
  <c r="HL42" i="25"/>
  <c r="HL91" i="25" s="1"/>
  <c r="CC42" i="25"/>
  <c r="CC91" i="25" s="1"/>
  <c r="EO42" i="25"/>
  <c r="EO91" i="25" s="1"/>
  <c r="HA42" i="25"/>
  <c r="HA91" i="25" s="1"/>
  <c r="W43" i="25"/>
  <c r="U43" i="25" s="1"/>
  <c r="V44" i="25"/>
  <c r="X90" i="25"/>
  <c r="X139" i="25"/>
  <c r="X188" i="25" s="1"/>
  <c r="Y90" i="25"/>
  <c r="FO431" i="5"/>
  <c r="O680" i="5"/>
  <c r="V45" i="25" l="1"/>
  <c r="W44" i="25"/>
  <c r="U44" i="25" s="1"/>
  <c r="X91" i="25"/>
  <c r="X140" i="25"/>
  <c r="X189" i="25" s="1"/>
  <c r="BF43" i="25"/>
  <c r="BF92" i="25" s="1"/>
  <c r="DR43" i="25"/>
  <c r="DR92" i="25" s="1"/>
  <c r="GD43" i="25"/>
  <c r="GD92" i="25" s="1"/>
  <c r="AU43" i="25"/>
  <c r="AU92" i="25" s="1"/>
  <c r="DG43" i="25"/>
  <c r="DG92" i="25" s="1"/>
  <c r="FS43" i="25"/>
  <c r="FS92" i="25" s="1"/>
  <c r="AJ43" i="25"/>
  <c r="AJ92" i="25" s="1"/>
  <c r="CV43" i="25"/>
  <c r="CV92" i="25" s="1"/>
  <c r="FH43" i="25"/>
  <c r="FH92" i="25" s="1"/>
  <c r="HT43" i="25"/>
  <c r="HT92" i="25" s="1"/>
  <c r="CG43" i="25"/>
  <c r="CG92" i="25" s="1"/>
  <c r="ES43" i="25"/>
  <c r="ES92" i="25" s="1"/>
  <c r="HE43" i="25"/>
  <c r="HE92" i="25" s="1"/>
  <c r="GG43" i="25"/>
  <c r="GG92" i="25" s="1"/>
  <c r="BJ43" i="25"/>
  <c r="BJ92" i="25" s="1"/>
  <c r="DV43" i="25"/>
  <c r="DV92" i="25" s="1"/>
  <c r="GH43" i="25"/>
  <c r="GH92" i="25" s="1"/>
  <c r="AY43" i="25"/>
  <c r="AY92" i="25" s="1"/>
  <c r="DK43" i="25"/>
  <c r="DK92" i="25" s="1"/>
  <c r="FW43" i="25"/>
  <c r="FW92" i="25" s="1"/>
  <c r="AN43" i="25"/>
  <c r="AN92" i="25" s="1"/>
  <c r="CZ43" i="25"/>
  <c r="CZ92" i="25" s="1"/>
  <c r="FL43" i="25"/>
  <c r="FL92" i="25" s="1"/>
  <c r="Y43" i="25"/>
  <c r="CK43" i="25"/>
  <c r="CK92" i="25" s="1"/>
  <c r="EW43" i="25"/>
  <c r="EW92" i="25" s="1"/>
  <c r="AH43" i="25"/>
  <c r="AH92" i="25" s="1"/>
  <c r="CT43" i="25"/>
  <c r="CT92" i="25" s="1"/>
  <c r="FF43" i="25"/>
  <c r="FF92" i="25" s="1"/>
  <c r="HR43" i="25"/>
  <c r="HR92" i="25" s="1"/>
  <c r="CI43" i="25"/>
  <c r="CI92" i="25" s="1"/>
  <c r="EU43" i="25"/>
  <c r="EU92" i="25" s="1"/>
  <c r="HG43" i="25"/>
  <c r="HG92" i="25" s="1"/>
  <c r="BX43" i="25"/>
  <c r="BX92" i="25" s="1"/>
  <c r="EJ43" i="25"/>
  <c r="EJ92" i="25" s="1"/>
  <c r="GV43" i="25"/>
  <c r="GV92" i="25" s="1"/>
  <c r="BI43" i="25"/>
  <c r="BI92" i="25" s="1"/>
  <c r="EK43" i="25"/>
  <c r="EK92" i="25" s="1"/>
  <c r="AL43" i="25"/>
  <c r="AL92" i="25" s="1"/>
  <c r="CX43" i="25"/>
  <c r="CX92" i="25" s="1"/>
  <c r="FJ43" i="25"/>
  <c r="FJ92" i="25" s="1"/>
  <c r="AA43" i="25"/>
  <c r="AA92" i="25" s="1"/>
  <c r="CM43" i="25"/>
  <c r="CM92" i="25" s="1"/>
  <c r="EY43" i="25"/>
  <c r="EY92" i="25" s="1"/>
  <c r="HK43" i="25"/>
  <c r="HK92" i="25" s="1"/>
  <c r="CB43" i="25"/>
  <c r="CB92" i="25" s="1"/>
  <c r="EN43" i="25"/>
  <c r="EN92" i="25" s="1"/>
  <c r="GZ43" i="25"/>
  <c r="GZ92" i="25" s="1"/>
  <c r="BM43" i="25"/>
  <c r="BM92" i="25" s="1"/>
  <c r="DY43" i="25"/>
  <c r="DY92" i="25" s="1"/>
  <c r="GK43" i="25"/>
  <c r="GK92" i="25" s="1"/>
  <c r="BV43" i="25"/>
  <c r="BV92" i="25" s="1"/>
  <c r="EH43" i="25"/>
  <c r="EH92" i="25" s="1"/>
  <c r="GT43" i="25"/>
  <c r="GT92" i="25" s="1"/>
  <c r="BK43" i="25"/>
  <c r="BK92" i="25" s="1"/>
  <c r="DW43" i="25"/>
  <c r="DW92" i="25" s="1"/>
  <c r="GI43" i="25"/>
  <c r="GI92" i="25" s="1"/>
  <c r="AZ43" i="25"/>
  <c r="AZ92" i="25" s="1"/>
  <c r="DL43" i="25"/>
  <c r="DL92" i="25" s="1"/>
  <c r="FX43" i="25"/>
  <c r="FX92" i="25" s="1"/>
  <c r="AK43" i="25"/>
  <c r="AK92" i="25" s="1"/>
  <c r="CW43" i="25"/>
  <c r="CW92" i="25" s="1"/>
  <c r="FI43" i="25"/>
  <c r="FI92" i="25" s="1"/>
  <c r="HI43" i="25"/>
  <c r="HI92" i="25" s="1"/>
  <c r="HM43" i="25"/>
  <c r="HM92" i="25" s="1"/>
  <c r="BZ43" i="25"/>
  <c r="BZ92" i="25" s="1"/>
  <c r="EL43" i="25"/>
  <c r="EL92" i="25" s="1"/>
  <c r="GX43" i="25"/>
  <c r="GX92" i="25" s="1"/>
  <c r="BO43" i="25"/>
  <c r="BO92" i="25" s="1"/>
  <c r="EA43" i="25"/>
  <c r="EA92" i="25" s="1"/>
  <c r="GM43" i="25"/>
  <c r="GM92" i="25" s="1"/>
  <c r="BD43" i="25"/>
  <c r="BD92" i="25" s="1"/>
  <c r="DP43" i="25"/>
  <c r="DP92" i="25" s="1"/>
  <c r="GB43" i="25"/>
  <c r="GB92" i="25" s="1"/>
  <c r="AO43" i="25"/>
  <c r="AO92" i="25" s="1"/>
  <c r="DA43" i="25"/>
  <c r="DA92" i="25" s="1"/>
  <c r="FM43" i="25"/>
  <c r="FM92" i="25" s="1"/>
  <c r="AX43" i="25"/>
  <c r="AX92" i="25" s="1"/>
  <c r="DJ43" i="25"/>
  <c r="DJ92" i="25" s="1"/>
  <c r="FV43" i="25"/>
  <c r="FV92" i="25" s="1"/>
  <c r="AM43" i="25"/>
  <c r="AM92" i="25" s="1"/>
  <c r="CY43" i="25"/>
  <c r="CY92" i="25" s="1"/>
  <c r="FK43" i="25"/>
  <c r="FK92" i="25" s="1"/>
  <c r="AB43" i="25"/>
  <c r="AB92" i="25" s="1"/>
  <c r="CN43" i="25"/>
  <c r="CN92" i="25" s="1"/>
  <c r="EZ43" i="25"/>
  <c r="EZ92" i="25" s="1"/>
  <c r="HL43" i="25"/>
  <c r="HL92" i="25" s="1"/>
  <c r="BY43" i="25"/>
  <c r="BY92" i="25" s="1"/>
  <c r="FQ43" i="25"/>
  <c r="FQ92" i="25" s="1"/>
  <c r="BB43" i="25"/>
  <c r="BB92" i="25" s="1"/>
  <c r="DN43" i="25"/>
  <c r="DN92" i="25" s="1"/>
  <c r="FZ43" i="25"/>
  <c r="FZ92" i="25" s="1"/>
  <c r="AQ43" i="25"/>
  <c r="AQ92" i="25" s="1"/>
  <c r="DC43" i="25"/>
  <c r="DC92" i="25" s="1"/>
  <c r="FO43" i="25"/>
  <c r="FO92" i="25" s="1"/>
  <c r="AF43" i="25"/>
  <c r="AF92" i="25" s="1"/>
  <c r="CR43" i="25"/>
  <c r="CR92" i="25" s="1"/>
  <c r="FD43" i="25"/>
  <c r="FD92" i="25" s="1"/>
  <c r="HP43" i="25"/>
  <c r="HP92" i="25" s="1"/>
  <c r="CC43" i="25"/>
  <c r="CC92" i="25" s="1"/>
  <c r="EO43" i="25"/>
  <c r="EO92" i="25" s="1"/>
  <c r="HA43" i="25"/>
  <c r="HA92" i="25" s="1"/>
  <c r="Z43" i="25"/>
  <c r="Z92" i="25" s="1"/>
  <c r="CL43" i="25"/>
  <c r="CL92" i="25" s="1"/>
  <c r="EX43" i="25"/>
  <c r="EX92" i="25" s="1"/>
  <c r="HJ43" i="25"/>
  <c r="HJ92" i="25" s="1"/>
  <c r="CA43" i="25"/>
  <c r="CA92" i="25" s="1"/>
  <c r="EM43" i="25"/>
  <c r="EM92" i="25" s="1"/>
  <c r="GY43" i="25"/>
  <c r="GY92" i="25" s="1"/>
  <c r="BP43" i="25"/>
  <c r="BP92" i="25" s="1"/>
  <c r="EB43" i="25"/>
  <c r="EB92" i="25" s="1"/>
  <c r="GN43" i="25"/>
  <c r="GN92" i="25" s="1"/>
  <c r="BA43" i="25"/>
  <c r="BA92" i="25" s="1"/>
  <c r="DM43" i="25"/>
  <c r="DM92" i="25" s="1"/>
  <c r="FY43" i="25"/>
  <c r="FY92" i="25" s="1"/>
  <c r="DU43" i="25"/>
  <c r="DU92" i="25" s="1"/>
  <c r="AD43" i="25"/>
  <c r="AD92" i="25" s="1"/>
  <c r="CP43" i="25"/>
  <c r="CP92" i="25" s="1"/>
  <c r="FB43" i="25"/>
  <c r="FB92" i="25" s="1"/>
  <c r="HN43" i="25"/>
  <c r="HN92" i="25" s="1"/>
  <c r="CE43" i="25"/>
  <c r="CE92" i="25" s="1"/>
  <c r="EQ43" i="25"/>
  <c r="EQ92" i="25" s="1"/>
  <c r="HC43" i="25"/>
  <c r="HC92" i="25" s="1"/>
  <c r="BT43" i="25"/>
  <c r="BT92" i="25" s="1"/>
  <c r="EF43" i="25"/>
  <c r="EF92" i="25" s="1"/>
  <c r="GR43" i="25"/>
  <c r="GR92" i="25" s="1"/>
  <c r="BE43" i="25"/>
  <c r="BE92" i="25" s="1"/>
  <c r="DQ43" i="25"/>
  <c r="DQ92" i="25" s="1"/>
  <c r="GC43" i="25"/>
  <c r="GC92" i="25" s="1"/>
  <c r="BN43" i="25"/>
  <c r="BN92" i="25" s="1"/>
  <c r="DZ43" i="25"/>
  <c r="DZ92" i="25" s="1"/>
  <c r="GL43" i="25"/>
  <c r="GL92" i="25" s="1"/>
  <c r="BC43" i="25"/>
  <c r="BC92" i="25" s="1"/>
  <c r="DO43" i="25"/>
  <c r="DO92" i="25" s="1"/>
  <c r="GA43" i="25"/>
  <c r="GA92" i="25" s="1"/>
  <c r="AR43" i="25"/>
  <c r="AR92" i="25" s="1"/>
  <c r="DD43" i="25"/>
  <c r="DD92" i="25" s="1"/>
  <c r="FP43" i="25"/>
  <c r="FP92" i="25" s="1"/>
  <c r="AC43" i="25"/>
  <c r="AC92" i="25" s="1"/>
  <c r="CO43" i="25"/>
  <c r="CO92" i="25" s="1"/>
  <c r="GW43" i="25"/>
  <c r="GW92" i="25" s="1"/>
  <c r="BR43" i="25"/>
  <c r="BR92" i="25" s="1"/>
  <c r="ED43" i="25"/>
  <c r="ED92" i="25" s="1"/>
  <c r="GP43" i="25"/>
  <c r="GP92" i="25" s="1"/>
  <c r="BG43" i="25"/>
  <c r="BG92" i="25" s="1"/>
  <c r="DS43" i="25"/>
  <c r="DS92" i="25" s="1"/>
  <c r="GE43" i="25"/>
  <c r="GE92" i="25" s="1"/>
  <c r="AV43" i="25"/>
  <c r="AV92" i="25" s="1"/>
  <c r="DH43" i="25"/>
  <c r="DH92" i="25" s="1"/>
  <c r="FT43" i="25"/>
  <c r="FT92" i="25" s="1"/>
  <c r="AG43" i="25"/>
  <c r="AG92" i="25" s="1"/>
  <c r="CS43" i="25"/>
  <c r="CS92" i="25" s="1"/>
  <c r="FE43" i="25"/>
  <c r="FE92" i="25" s="1"/>
  <c r="HQ43" i="25"/>
  <c r="HQ92" i="25" s="1"/>
  <c r="AP43" i="25"/>
  <c r="AP92" i="25" s="1"/>
  <c r="DB43" i="25"/>
  <c r="DB92" i="25" s="1"/>
  <c r="FN43" i="25"/>
  <c r="FN92" i="25" s="1"/>
  <c r="AE43" i="25"/>
  <c r="AE92" i="25" s="1"/>
  <c r="CQ43" i="25"/>
  <c r="CQ92" i="25" s="1"/>
  <c r="FC43" i="25"/>
  <c r="FC92" i="25" s="1"/>
  <c r="HO43" i="25"/>
  <c r="HO92" i="25" s="1"/>
  <c r="CF43" i="25"/>
  <c r="CF92" i="25" s="1"/>
  <c r="ER43" i="25"/>
  <c r="ER92" i="25" s="1"/>
  <c r="HD43" i="25"/>
  <c r="HD92" i="25" s="1"/>
  <c r="BQ43" i="25"/>
  <c r="BQ92" i="25" s="1"/>
  <c r="EC43" i="25"/>
  <c r="EC92" i="25" s="1"/>
  <c r="GO43" i="25"/>
  <c r="GO92" i="25" s="1"/>
  <c r="FA43" i="25"/>
  <c r="FA92" i="25" s="1"/>
  <c r="AT43" i="25"/>
  <c r="AT92" i="25" s="1"/>
  <c r="DF43" i="25"/>
  <c r="DF92" i="25" s="1"/>
  <c r="FR43" i="25"/>
  <c r="FR92" i="25" s="1"/>
  <c r="AI43" i="25"/>
  <c r="AI92" i="25" s="1"/>
  <c r="CU43" i="25"/>
  <c r="CU92" i="25" s="1"/>
  <c r="FG43" i="25"/>
  <c r="FG92" i="25" s="1"/>
  <c r="HS43" i="25"/>
  <c r="HS92" i="25" s="1"/>
  <c r="CJ43" i="25"/>
  <c r="CJ92" i="25" s="1"/>
  <c r="EV43" i="25"/>
  <c r="EV92" i="25" s="1"/>
  <c r="HH43" i="25"/>
  <c r="HH92" i="25" s="1"/>
  <c r="BU43" i="25"/>
  <c r="BU92" i="25" s="1"/>
  <c r="EG43" i="25"/>
  <c r="EG92" i="25" s="1"/>
  <c r="GS43" i="25"/>
  <c r="GS92" i="25" s="1"/>
  <c r="CD43" i="25"/>
  <c r="CD92" i="25" s="1"/>
  <c r="EP43" i="25"/>
  <c r="EP92" i="25" s="1"/>
  <c r="HB43" i="25"/>
  <c r="HB92" i="25" s="1"/>
  <c r="BS43" i="25"/>
  <c r="BS92" i="25" s="1"/>
  <c r="EE43" i="25"/>
  <c r="EE92" i="25" s="1"/>
  <c r="GQ43" i="25"/>
  <c r="GQ92" i="25" s="1"/>
  <c r="BH43" i="25"/>
  <c r="BH92" i="25" s="1"/>
  <c r="DT43" i="25"/>
  <c r="DT92" i="25" s="1"/>
  <c r="GF43" i="25"/>
  <c r="GF92" i="25" s="1"/>
  <c r="AS43" i="25"/>
  <c r="AS92" i="25" s="1"/>
  <c r="DE43" i="25"/>
  <c r="DE92" i="25" s="1"/>
  <c r="X43" i="25"/>
  <c r="CH43" i="25"/>
  <c r="CH92" i="25" s="1"/>
  <c r="ET43" i="25"/>
  <c r="ET92" i="25" s="1"/>
  <c r="HF43" i="25"/>
  <c r="HF92" i="25" s="1"/>
  <c r="BW43" i="25"/>
  <c r="BW92" i="25" s="1"/>
  <c r="EI43" i="25"/>
  <c r="EI92" i="25" s="1"/>
  <c r="GU43" i="25"/>
  <c r="GU92" i="25" s="1"/>
  <c r="BL43" i="25"/>
  <c r="BL92" i="25" s="1"/>
  <c r="DX43" i="25"/>
  <c r="DX92" i="25" s="1"/>
  <c r="GJ43" i="25"/>
  <c r="GJ92" i="25" s="1"/>
  <c r="AW43" i="25"/>
  <c r="AW92" i="25" s="1"/>
  <c r="DI43" i="25"/>
  <c r="DI92" i="25" s="1"/>
  <c r="FU43" i="25"/>
  <c r="FU92" i="25" s="1"/>
  <c r="Y91" i="25"/>
  <c r="FO441" i="5"/>
  <c r="O690" i="5"/>
  <c r="BV44" i="25" l="1"/>
  <c r="BV93" i="25" s="1"/>
  <c r="EH44" i="25"/>
  <c r="EH93" i="25" s="1"/>
  <c r="GT44" i="25"/>
  <c r="GT93" i="25" s="1"/>
  <c r="BK44" i="25"/>
  <c r="BK93" i="25" s="1"/>
  <c r="DW44" i="25"/>
  <c r="DW93" i="25" s="1"/>
  <c r="GI44" i="25"/>
  <c r="GI93" i="25" s="1"/>
  <c r="AZ44" i="25"/>
  <c r="AZ93" i="25" s="1"/>
  <c r="DL44" i="25"/>
  <c r="DL93" i="25" s="1"/>
  <c r="FX44" i="25"/>
  <c r="FX93" i="25" s="1"/>
  <c r="AK44" i="25"/>
  <c r="AK93" i="25" s="1"/>
  <c r="CW44" i="25"/>
  <c r="CW93" i="25" s="1"/>
  <c r="FI44" i="25"/>
  <c r="FI93" i="25" s="1"/>
  <c r="AD44" i="25"/>
  <c r="AD93" i="25" s="1"/>
  <c r="CP44" i="25"/>
  <c r="CP93" i="25" s="1"/>
  <c r="FB44" i="25"/>
  <c r="FB93" i="25" s="1"/>
  <c r="HN44" i="25"/>
  <c r="HN93" i="25" s="1"/>
  <c r="CE44" i="25"/>
  <c r="CE93" i="25" s="1"/>
  <c r="EQ44" i="25"/>
  <c r="EQ93" i="25" s="1"/>
  <c r="HC44" i="25"/>
  <c r="HC93" i="25" s="1"/>
  <c r="BT44" i="25"/>
  <c r="BT93" i="25" s="1"/>
  <c r="EF44" i="25"/>
  <c r="EF93" i="25" s="1"/>
  <c r="GR44" i="25"/>
  <c r="GR93" i="25" s="1"/>
  <c r="BE44" i="25"/>
  <c r="BE93" i="25" s="1"/>
  <c r="DQ44" i="25"/>
  <c r="DQ93" i="25" s="1"/>
  <c r="GC44" i="25"/>
  <c r="GC93" i="25" s="1"/>
  <c r="GG44" i="25"/>
  <c r="GG93" i="25" s="1"/>
  <c r="BN44" i="25"/>
  <c r="BN93" i="25" s="1"/>
  <c r="DZ44" i="25"/>
  <c r="DZ93" i="25" s="1"/>
  <c r="GL44" i="25"/>
  <c r="GL93" i="25" s="1"/>
  <c r="BC44" i="25"/>
  <c r="BC93" i="25" s="1"/>
  <c r="DO44" i="25"/>
  <c r="DO93" i="25" s="1"/>
  <c r="GA44" i="25"/>
  <c r="GA93" i="25" s="1"/>
  <c r="AR44" i="25"/>
  <c r="AR93" i="25" s="1"/>
  <c r="DD44" i="25"/>
  <c r="DD93" i="25" s="1"/>
  <c r="FP44" i="25"/>
  <c r="FP93" i="25" s="1"/>
  <c r="AC44" i="25"/>
  <c r="AC93" i="25" s="1"/>
  <c r="CO44" i="25"/>
  <c r="CO93" i="25" s="1"/>
  <c r="FQ44" i="25"/>
  <c r="FQ93" i="25" s="1"/>
  <c r="BB44" i="25"/>
  <c r="BB93" i="25" s="1"/>
  <c r="DN44" i="25"/>
  <c r="DN93" i="25" s="1"/>
  <c r="FZ44" i="25"/>
  <c r="FZ93" i="25" s="1"/>
  <c r="AQ44" i="25"/>
  <c r="AQ93" i="25" s="1"/>
  <c r="DC44" i="25"/>
  <c r="DC93" i="25" s="1"/>
  <c r="FO44" i="25"/>
  <c r="FO93" i="25" s="1"/>
  <c r="AF44" i="25"/>
  <c r="AF93" i="25" s="1"/>
  <c r="CR44" i="25"/>
  <c r="CR93" i="25" s="1"/>
  <c r="FD44" i="25"/>
  <c r="FD93" i="25" s="1"/>
  <c r="HP44" i="25"/>
  <c r="HP93" i="25" s="1"/>
  <c r="CC44" i="25"/>
  <c r="CC93" i="25" s="1"/>
  <c r="EO44" i="25"/>
  <c r="EO93" i="25" s="1"/>
  <c r="HA44" i="25"/>
  <c r="HA93" i="25" s="1"/>
  <c r="EU44" i="25"/>
  <c r="EU93" i="25" s="1"/>
  <c r="BI44" i="25"/>
  <c r="BI93" i="25" s="1"/>
  <c r="CH44" i="25"/>
  <c r="CH93" i="25" s="1"/>
  <c r="BW44" i="25"/>
  <c r="BW93" i="25" s="1"/>
  <c r="BL44" i="25"/>
  <c r="BL93" i="25" s="1"/>
  <c r="AW44" i="25"/>
  <c r="AW93" i="25" s="1"/>
  <c r="Z44" i="25"/>
  <c r="Z93" i="25" s="1"/>
  <c r="CL44" i="25"/>
  <c r="CL93" i="25" s="1"/>
  <c r="EX44" i="25"/>
  <c r="EX93" i="25" s="1"/>
  <c r="HJ44" i="25"/>
  <c r="HJ93" i="25" s="1"/>
  <c r="CA44" i="25"/>
  <c r="CA93" i="25" s="1"/>
  <c r="EM44" i="25"/>
  <c r="EM93" i="25" s="1"/>
  <c r="GY44" i="25"/>
  <c r="GY93" i="25" s="1"/>
  <c r="BP44" i="25"/>
  <c r="BP93" i="25" s="1"/>
  <c r="EB44" i="25"/>
  <c r="EB93" i="25" s="1"/>
  <c r="GN44" i="25"/>
  <c r="GN93" i="25" s="1"/>
  <c r="BA44" i="25"/>
  <c r="BA93" i="25" s="1"/>
  <c r="DM44" i="25"/>
  <c r="DM93" i="25" s="1"/>
  <c r="FY44" i="25"/>
  <c r="FY93" i="25" s="1"/>
  <c r="AT44" i="25"/>
  <c r="AT93" i="25" s="1"/>
  <c r="DF44" i="25"/>
  <c r="DF93" i="25" s="1"/>
  <c r="FR44" i="25"/>
  <c r="FR93" i="25" s="1"/>
  <c r="AI44" i="25"/>
  <c r="AI93" i="25" s="1"/>
  <c r="CU44" i="25"/>
  <c r="CU93" i="25" s="1"/>
  <c r="FG44" i="25"/>
  <c r="FG93" i="25" s="1"/>
  <c r="HS44" i="25"/>
  <c r="HS93" i="25" s="1"/>
  <c r="CJ44" i="25"/>
  <c r="CJ93" i="25" s="1"/>
  <c r="EV44" i="25"/>
  <c r="EV93" i="25" s="1"/>
  <c r="HH44" i="25"/>
  <c r="HH93" i="25" s="1"/>
  <c r="BU44" i="25"/>
  <c r="BU93" i="25" s="1"/>
  <c r="EG44" i="25"/>
  <c r="EG93" i="25" s="1"/>
  <c r="GS44" i="25"/>
  <c r="GS93" i="25" s="1"/>
  <c r="HM44" i="25"/>
  <c r="HM93" i="25" s="1"/>
  <c r="CD44" i="25"/>
  <c r="CD93" i="25" s="1"/>
  <c r="EP44" i="25"/>
  <c r="EP93" i="25" s="1"/>
  <c r="HB44" i="25"/>
  <c r="HB93" i="25" s="1"/>
  <c r="BS44" i="25"/>
  <c r="BS93" i="25" s="1"/>
  <c r="EE44" i="25"/>
  <c r="EE93" i="25" s="1"/>
  <c r="GQ44" i="25"/>
  <c r="GQ93" i="25" s="1"/>
  <c r="BH44" i="25"/>
  <c r="BH93" i="25" s="1"/>
  <c r="DT44" i="25"/>
  <c r="DT93" i="25" s="1"/>
  <c r="GF44" i="25"/>
  <c r="GF93" i="25" s="1"/>
  <c r="AS44" i="25"/>
  <c r="AS93" i="25" s="1"/>
  <c r="DE44" i="25"/>
  <c r="DE93" i="25" s="1"/>
  <c r="GW44" i="25"/>
  <c r="GW93" i="25" s="1"/>
  <c r="BR44" i="25"/>
  <c r="BR93" i="25" s="1"/>
  <c r="ED44" i="25"/>
  <c r="ED93" i="25" s="1"/>
  <c r="GP44" i="25"/>
  <c r="GP93" i="25" s="1"/>
  <c r="BG44" i="25"/>
  <c r="BG93" i="25" s="1"/>
  <c r="DS44" i="25"/>
  <c r="DS93" i="25" s="1"/>
  <c r="GE44" i="25"/>
  <c r="GE93" i="25" s="1"/>
  <c r="AV44" i="25"/>
  <c r="AV93" i="25" s="1"/>
  <c r="DH44" i="25"/>
  <c r="DH93" i="25" s="1"/>
  <c r="FT44" i="25"/>
  <c r="FT93" i="25" s="1"/>
  <c r="AG44" i="25"/>
  <c r="AG93" i="25" s="1"/>
  <c r="CS44" i="25"/>
  <c r="CS93" i="25" s="1"/>
  <c r="FE44" i="25"/>
  <c r="FE93" i="25" s="1"/>
  <c r="HQ44" i="25"/>
  <c r="HQ93" i="25" s="1"/>
  <c r="EJ44" i="25"/>
  <c r="EJ93" i="25" s="1"/>
  <c r="ET44" i="25"/>
  <c r="ET93" i="25" s="1"/>
  <c r="GU44" i="25"/>
  <c r="GU93" i="25" s="1"/>
  <c r="DX44" i="25"/>
  <c r="DX93" i="25" s="1"/>
  <c r="FU44" i="25"/>
  <c r="FU93" i="25" s="1"/>
  <c r="AP44" i="25"/>
  <c r="AP93" i="25" s="1"/>
  <c r="DB44" i="25"/>
  <c r="DB93" i="25" s="1"/>
  <c r="FN44" i="25"/>
  <c r="FN93" i="25" s="1"/>
  <c r="AE44" i="25"/>
  <c r="AE93" i="25" s="1"/>
  <c r="CQ44" i="25"/>
  <c r="CQ93" i="25" s="1"/>
  <c r="FC44" i="25"/>
  <c r="FC93" i="25" s="1"/>
  <c r="HO44" i="25"/>
  <c r="HO93" i="25" s="1"/>
  <c r="CF44" i="25"/>
  <c r="CF93" i="25" s="1"/>
  <c r="ER44" i="25"/>
  <c r="ER93" i="25" s="1"/>
  <c r="HD44" i="25"/>
  <c r="HD93" i="25" s="1"/>
  <c r="BQ44" i="25"/>
  <c r="BQ93" i="25" s="1"/>
  <c r="EC44" i="25"/>
  <c r="EC93" i="25" s="1"/>
  <c r="GO44" i="25"/>
  <c r="GO93" i="25" s="1"/>
  <c r="BJ44" i="25"/>
  <c r="BJ93" i="25" s="1"/>
  <c r="DV44" i="25"/>
  <c r="DV93" i="25" s="1"/>
  <c r="GH44" i="25"/>
  <c r="GH93" i="25" s="1"/>
  <c r="AY44" i="25"/>
  <c r="AY93" i="25" s="1"/>
  <c r="DK44" i="25"/>
  <c r="DK93" i="25" s="1"/>
  <c r="FW44" i="25"/>
  <c r="FW93" i="25" s="1"/>
  <c r="AN44" i="25"/>
  <c r="AN93" i="25" s="1"/>
  <c r="CZ44" i="25"/>
  <c r="CZ93" i="25" s="1"/>
  <c r="FL44" i="25"/>
  <c r="FL93" i="25" s="1"/>
  <c r="Y44" i="25"/>
  <c r="CK44" i="25"/>
  <c r="CK93" i="25" s="1"/>
  <c r="EW44" i="25"/>
  <c r="EW93" i="25" s="1"/>
  <c r="HI44" i="25"/>
  <c r="HI93" i="25" s="1"/>
  <c r="AH44" i="25"/>
  <c r="AH93" i="25" s="1"/>
  <c r="CT44" i="25"/>
  <c r="CT93" i="25" s="1"/>
  <c r="FF44" i="25"/>
  <c r="FF93" i="25" s="1"/>
  <c r="HR44" i="25"/>
  <c r="HR93" i="25" s="1"/>
  <c r="CI44" i="25"/>
  <c r="CI93" i="25" s="1"/>
  <c r="HG44" i="25"/>
  <c r="HG93" i="25" s="1"/>
  <c r="GV44" i="25"/>
  <c r="GV93" i="25" s="1"/>
  <c r="DU44" i="25"/>
  <c r="DU93" i="25" s="1"/>
  <c r="HF44" i="25"/>
  <c r="HF93" i="25" s="1"/>
  <c r="DI44" i="25"/>
  <c r="DI93" i="25" s="1"/>
  <c r="BF44" i="25"/>
  <c r="BF93" i="25" s="1"/>
  <c r="DR44" i="25"/>
  <c r="DR93" i="25" s="1"/>
  <c r="GD44" i="25"/>
  <c r="GD93" i="25" s="1"/>
  <c r="AU44" i="25"/>
  <c r="AU93" i="25" s="1"/>
  <c r="DG44" i="25"/>
  <c r="DG93" i="25" s="1"/>
  <c r="FS44" i="25"/>
  <c r="FS93" i="25" s="1"/>
  <c r="AJ44" i="25"/>
  <c r="AJ93" i="25" s="1"/>
  <c r="CV44" i="25"/>
  <c r="CV93" i="25" s="1"/>
  <c r="FH44" i="25"/>
  <c r="FH93" i="25" s="1"/>
  <c r="HT44" i="25"/>
  <c r="HT93" i="25" s="1"/>
  <c r="CG44" i="25"/>
  <c r="CG93" i="25" s="1"/>
  <c r="ES44" i="25"/>
  <c r="ES93" i="25" s="1"/>
  <c r="HE44" i="25"/>
  <c r="HE93" i="25" s="1"/>
  <c r="BZ44" i="25"/>
  <c r="BZ93" i="25" s="1"/>
  <c r="EL44" i="25"/>
  <c r="EL93" i="25" s="1"/>
  <c r="GX44" i="25"/>
  <c r="GX93" i="25" s="1"/>
  <c r="BO44" i="25"/>
  <c r="BO93" i="25" s="1"/>
  <c r="EA44" i="25"/>
  <c r="EA93" i="25" s="1"/>
  <c r="GM44" i="25"/>
  <c r="GM93" i="25" s="1"/>
  <c r="BD44" i="25"/>
  <c r="BD93" i="25" s="1"/>
  <c r="DP44" i="25"/>
  <c r="DP93" i="25" s="1"/>
  <c r="GB44" i="25"/>
  <c r="GB93" i="25" s="1"/>
  <c r="AO44" i="25"/>
  <c r="AO93" i="25" s="1"/>
  <c r="DA44" i="25"/>
  <c r="DA93" i="25" s="1"/>
  <c r="FM44" i="25"/>
  <c r="FM93" i="25" s="1"/>
  <c r="FA44" i="25"/>
  <c r="FA93" i="25" s="1"/>
  <c r="AX44" i="25"/>
  <c r="AX93" i="25" s="1"/>
  <c r="DJ44" i="25"/>
  <c r="DJ93" i="25" s="1"/>
  <c r="FV44" i="25"/>
  <c r="FV93" i="25" s="1"/>
  <c r="AM44" i="25"/>
  <c r="AM93" i="25" s="1"/>
  <c r="CY44" i="25"/>
  <c r="CY93" i="25" s="1"/>
  <c r="FK44" i="25"/>
  <c r="FK93" i="25" s="1"/>
  <c r="AB44" i="25"/>
  <c r="AB93" i="25" s="1"/>
  <c r="CN44" i="25"/>
  <c r="CN93" i="25" s="1"/>
  <c r="EZ44" i="25"/>
  <c r="EZ93" i="25" s="1"/>
  <c r="HL44" i="25"/>
  <c r="HL93" i="25" s="1"/>
  <c r="BY44" i="25"/>
  <c r="BY93" i="25" s="1"/>
  <c r="EK44" i="25"/>
  <c r="EK93" i="25" s="1"/>
  <c r="AL44" i="25"/>
  <c r="AL93" i="25" s="1"/>
  <c r="CX44" i="25"/>
  <c r="CX93" i="25" s="1"/>
  <c r="FJ44" i="25"/>
  <c r="FJ93" i="25" s="1"/>
  <c r="AA44" i="25"/>
  <c r="AA93" i="25" s="1"/>
  <c r="CM44" i="25"/>
  <c r="CM93" i="25" s="1"/>
  <c r="EY44" i="25"/>
  <c r="EY93" i="25" s="1"/>
  <c r="HK44" i="25"/>
  <c r="HK93" i="25" s="1"/>
  <c r="CB44" i="25"/>
  <c r="CB93" i="25" s="1"/>
  <c r="EN44" i="25"/>
  <c r="EN93" i="25" s="1"/>
  <c r="GZ44" i="25"/>
  <c r="GZ93" i="25" s="1"/>
  <c r="BM44" i="25"/>
  <c r="BM93" i="25" s="1"/>
  <c r="DY44" i="25"/>
  <c r="DY93" i="25" s="1"/>
  <c r="GK44" i="25"/>
  <c r="GK93" i="25" s="1"/>
  <c r="BX44" i="25"/>
  <c r="BX93" i="25" s="1"/>
  <c r="X44" i="25"/>
  <c r="EI44" i="25"/>
  <c r="EI93" i="25" s="1"/>
  <c r="GJ44" i="25"/>
  <c r="GJ93" i="25" s="1"/>
  <c r="X92" i="25"/>
  <c r="X141" i="25"/>
  <c r="X190" i="25" s="1"/>
  <c r="Y92" i="25"/>
  <c r="W45" i="25"/>
  <c r="U45" i="25" s="1"/>
  <c r="V46" i="25"/>
  <c r="O700" i="5"/>
  <c r="FO451" i="5"/>
  <c r="W46" i="25" l="1"/>
  <c r="U46" i="25" s="1"/>
  <c r="V47" i="25"/>
  <c r="AP45" i="25"/>
  <c r="AP94" i="25" s="1"/>
  <c r="DB45" i="25"/>
  <c r="DB94" i="25" s="1"/>
  <c r="FN45" i="25"/>
  <c r="FN94" i="25" s="1"/>
  <c r="AE45" i="25"/>
  <c r="AE94" i="25" s="1"/>
  <c r="CQ45" i="25"/>
  <c r="CQ94" i="25" s="1"/>
  <c r="FC45" i="25"/>
  <c r="FC94" i="25" s="1"/>
  <c r="HO45" i="25"/>
  <c r="HO94" i="25" s="1"/>
  <c r="CF45" i="25"/>
  <c r="CF94" i="25" s="1"/>
  <c r="ER45" i="25"/>
  <c r="ER94" i="25" s="1"/>
  <c r="HD45" i="25"/>
  <c r="HD94" i="25" s="1"/>
  <c r="BQ45" i="25"/>
  <c r="BQ94" i="25" s="1"/>
  <c r="EC45" i="25"/>
  <c r="EC94" i="25" s="1"/>
  <c r="GO45" i="25"/>
  <c r="GO94" i="25" s="1"/>
  <c r="AT45" i="25"/>
  <c r="AT94" i="25" s="1"/>
  <c r="DF45" i="25"/>
  <c r="DF94" i="25" s="1"/>
  <c r="FR45" i="25"/>
  <c r="FR94" i="25" s="1"/>
  <c r="AI45" i="25"/>
  <c r="AI94" i="25" s="1"/>
  <c r="CU45" i="25"/>
  <c r="CU94" i="25" s="1"/>
  <c r="FG45" i="25"/>
  <c r="FG94" i="25" s="1"/>
  <c r="HS45" i="25"/>
  <c r="HS94" i="25" s="1"/>
  <c r="CJ45" i="25"/>
  <c r="CJ94" i="25" s="1"/>
  <c r="EV45" i="25"/>
  <c r="EV94" i="25" s="1"/>
  <c r="HH45" i="25"/>
  <c r="HH94" i="25" s="1"/>
  <c r="BU45" i="25"/>
  <c r="BU94" i="25" s="1"/>
  <c r="EG45" i="25"/>
  <c r="EG94" i="25" s="1"/>
  <c r="GS45" i="25"/>
  <c r="GS94" i="25" s="1"/>
  <c r="AH45" i="25"/>
  <c r="AH94" i="25" s="1"/>
  <c r="CT45" i="25"/>
  <c r="CT94" i="25" s="1"/>
  <c r="FF45" i="25"/>
  <c r="FF94" i="25" s="1"/>
  <c r="HR45" i="25"/>
  <c r="HR94" i="25" s="1"/>
  <c r="CI45" i="25"/>
  <c r="CI94" i="25" s="1"/>
  <c r="EU45" i="25"/>
  <c r="EU94" i="25" s="1"/>
  <c r="HG45" i="25"/>
  <c r="HG94" i="25" s="1"/>
  <c r="BX45" i="25"/>
  <c r="BX94" i="25" s="1"/>
  <c r="EJ45" i="25"/>
  <c r="EJ94" i="25" s="1"/>
  <c r="GV45" i="25"/>
  <c r="GV94" i="25" s="1"/>
  <c r="BI45" i="25"/>
  <c r="BI94" i="25" s="1"/>
  <c r="DU45" i="25"/>
  <c r="DU94" i="25" s="1"/>
  <c r="BB45" i="25"/>
  <c r="BB94" i="25" s="1"/>
  <c r="DN45" i="25"/>
  <c r="DN94" i="25" s="1"/>
  <c r="FZ45" i="25"/>
  <c r="FZ94" i="25" s="1"/>
  <c r="AQ45" i="25"/>
  <c r="AQ94" i="25" s="1"/>
  <c r="DC45" i="25"/>
  <c r="DC94" i="25" s="1"/>
  <c r="FO45" i="25"/>
  <c r="FO94" i="25" s="1"/>
  <c r="AF45" i="25"/>
  <c r="AF94" i="25" s="1"/>
  <c r="CR45" i="25"/>
  <c r="CR94" i="25" s="1"/>
  <c r="HP45" i="25"/>
  <c r="HP94" i="25" s="1"/>
  <c r="EO45" i="25"/>
  <c r="EO94" i="25" s="1"/>
  <c r="BF45" i="25"/>
  <c r="BF94" i="25" s="1"/>
  <c r="DR45" i="25"/>
  <c r="DR94" i="25" s="1"/>
  <c r="GD45" i="25"/>
  <c r="GD94" i="25" s="1"/>
  <c r="AU45" i="25"/>
  <c r="AU94" i="25" s="1"/>
  <c r="DG45" i="25"/>
  <c r="DG94" i="25" s="1"/>
  <c r="FS45" i="25"/>
  <c r="FS94" i="25" s="1"/>
  <c r="AJ45" i="25"/>
  <c r="AJ94" i="25" s="1"/>
  <c r="CV45" i="25"/>
  <c r="CV94" i="25" s="1"/>
  <c r="FH45" i="25"/>
  <c r="FH94" i="25" s="1"/>
  <c r="HT45" i="25"/>
  <c r="HT94" i="25" s="1"/>
  <c r="CG45" i="25"/>
  <c r="CG94" i="25" s="1"/>
  <c r="ES45" i="25"/>
  <c r="ES94" i="25" s="1"/>
  <c r="HE45" i="25"/>
  <c r="HE94" i="25" s="1"/>
  <c r="BJ45" i="25"/>
  <c r="BJ94" i="25" s="1"/>
  <c r="DV45" i="25"/>
  <c r="DV94" i="25" s="1"/>
  <c r="GH45" i="25"/>
  <c r="GH94" i="25" s="1"/>
  <c r="AY45" i="25"/>
  <c r="AY94" i="25" s="1"/>
  <c r="DK45" i="25"/>
  <c r="DK94" i="25" s="1"/>
  <c r="FW45" i="25"/>
  <c r="FW94" i="25" s="1"/>
  <c r="AN45" i="25"/>
  <c r="AN94" i="25" s="1"/>
  <c r="CZ45" i="25"/>
  <c r="CZ94" i="25" s="1"/>
  <c r="FL45" i="25"/>
  <c r="FL94" i="25" s="1"/>
  <c r="Y45" i="25"/>
  <c r="CK45" i="25"/>
  <c r="CK94" i="25" s="1"/>
  <c r="EW45" i="25"/>
  <c r="EW94" i="25" s="1"/>
  <c r="HI45" i="25"/>
  <c r="HI94" i="25" s="1"/>
  <c r="AX45" i="25"/>
  <c r="AX94" i="25" s="1"/>
  <c r="DJ45" i="25"/>
  <c r="DJ94" i="25" s="1"/>
  <c r="FV45" i="25"/>
  <c r="FV94" i="25" s="1"/>
  <c r="AM45" i="25"/>
  <c r="AM94" i="25" s="1"/>
  <c r="CY45" i="25"/>
  <c r="CY94" i="25" s="1"/>
  <c r="FK45" i="25"/>
  <c r="FK94" i="25" s="1"/>
  <c r="AB45" i="25"/>
  <c r="AB94" i="25" s="1"/>
  <c r="CN45" i="25"/>
  <c r="CN94" i="25" s="1"/>
  <c r="EZ45" i="25"/>
  <c r="EZ94" i="25" s="1"/>
  <c r="HL45" i="25"/>
  <c r="HL94" i="25" s="1"/>
  <c r="BY45" i="25"/>
  <c r="BY94" i="25" s="1"/>
  <c r="EK45" i="25"/>
  <c r="EK94" i="25" s="1"/>
  <c r="BR45" i="25"/>
  <c r="BR94" i="25" s="1"/>
  <c r="ED45" i="25"/>
  <c r="ED94" i="25" s="1"/>
  <c r="GP45" i="25"/>
  <c r="GP94" i="25" s="1"/>
  <c r="BG45" i="25"/>
  <c r="BG94" i="25" s="1"/>
  <c r="DS45" i="25"/>
  <c r="DS94" i="25" s="1"/>
  <c r="GE45" i="25"/>
  <c r="GE94" i="25" s="1"/>
  <c r="AV45" i="25"/>
  <c r="AV94" i="25" s="1"/>
  <c r="DH45" i="25"/>
  <c r="DH94" i="25" s="1"/>
  <c r="FT45" i="25"/>
  <c r="FT94" i="25" s="1"/>
  <c r="AG45" i="25"/>
  <c r="AG94" i="25" s="1"/>
  <c r="CS45" i="25"/>
  <c r="CS94" i="25" s="1"/>
  <c r="FE45" i="25"/>
  <c r="FE94" i="25" s="1"/>
  <c r="HQ45" i="25"/>
  <c r="HQ94" i="25" s="1"/>
  <c r="BV45" i="25"/>
  <c r="BV94" i="25" s="1"/>
  <c r="EH45" i="25"/>
  <c r="EH94" i="25" s="1"/>
  <c r="GT45" i="25"/>
  <c r="GT94" i="25" s="1"/>
  <c r="BK45" i="25"/>
  <c r="BK94" i="25" s="1"/>
  <c r="DW45" i="25"/>
  <c r="DW94" i="25" s="1"/>
  <c r="GI45" i="25"/>
  <c r="GI94" i="25" s="1"/>
  <c r="AZ45" i="25"/>
  <c r="AZ94" i="25" s="1"/>
  <c r="DL45" i="25"/>
  <c r="DL94" i="25" s="1"/>
  <c r="FX45" i="25"/>
  <c r="FX94" i="25" s="1"/>
  <c r="AK45" i="25"/>
  <c r="AK94" i="25" s="1"/>
  <c r="CW45" i="25"/>
  <c r="CW94" i="25" s="1"/>
  <c r="FI45" i="25"/>
  <c r="FI94" i="25" s="1"/>
  <c r="X45" i="25"/>
  <c r="BZ45" i="25"/>
  <c r="BZ94" i="25" s="1"/>
  <c r="EL45" i="25"/>
  <c r="EL94" i="25" s="1"/>
  <c r="GX45" i="25"/>
  <c r="GX94" i="25" s="1"/>
  <c r="BO45" i="25"/>
  <c r="BO94" i="25" s="1"/>
  <c r="EA45" i="25"/>
  <c r="EA94" i="25" s="1"/>
  <c r="GM45" i="25"/>
  <c r="GM94" i="25" s="1"/>
  <c r="BD45" i="25"/>
  <c r="BD94" i="25" s="1"/>
  <c r="DP45" i="25"/>
  <c r="DP94" i="25" s="1"/>
  <c r="GB45" i="25"/>
  <c r="GB94" i="25" s="1"/>
  <c r="AO45" i="25"/>
  <c r="AO94" i="25" s="1"/>
  <c r="DA45" i="25"/>
  <c r="DA94" i="25" s="1"/>
  <c r="FM45" i="25"/>
  <c r="FM94" i="25" s="1"/>
  <c r="FQ45" i="25"/>
  <c r="FQ94" i="25" s="1"/>
  <c r="BN45" i="25"/>
  <c r="BN94" i="25" s="1"/>
  <c r="DZ45" i="25"/>
  <c r="DZ94" i="25" s="1"/>
  <c r="GL45" i="25"/>
  <c r="GL94" i="25" s="1"/>
  <c r="BC45" i="25"/>
  <c r="BC94" i="25" s="1"/>
  <c r="DO45" i="25"/>
  <c r="DO94" i="25" s="1"/>
  <c r="GA45" i="25"/>
  <c r="GA94" i="25" s="1"/>
  <c r="AR45" i="25"/>
  <c r="AR94" i="25" s="1"/>
  <c r="DD45" i="25"/>
  <c r="DD94" i="25" s="1"/>
  <c r="FP45" i="25"/>
  <c r="FP94" i="25" s="1"/>
  <c r="AC45" i="25"/>
  <c r="AC94" i="25" s="1"/>
  <c r="CO45" i="25"/>
  <c r="CO94" i="25" s="1"/>
  <c r="GG45" i="25"/>
  <c r="GG94" i="25" s="1"/>
  <c r="CH45" i="25"/>
  <c r="CH94" i="25" s="1"/>
  <c r="ET45" i="25"/>
  <c r="ET94" i="25" s="1"/>
  <c r="HF45" i="25"/>
  <c r="HF94" i="25" s="1"/>
  <c r="BW45" i="25"/>
  <c r="BW94" i="25" s="1"/>
  <c r="EI45" i="25"/>
  <c r="EI94" i="25" s="1"/>
  <c r="GU45" i="25"/>
  <c r="GU94" i="25" s="1"/>
  <c r="BL45" i="25"/>
  <c r="BL94" i="25" s="1"/>
  <c r="DX45" i="25"/>
  <c r="DX94" i="25" s="1"/>
  <c r="GJ45" i="25"/>
  <c r="GJ94" i="25" s="1"/>
  <c r="AW45" i="25"/>
  <c r="AW94" i="25" s="1"/>
  <c r="DI45" i="25"/>
  <c r="DI94" i="25" s="1"/>
  <c r="FU45" i="25"/>
  <c r="FU94" i="25" s="1"/>
  <c r="FA45" i="25"/>
  <c r="FA94" i="25" s="1"/>
  <c r="Z45" i="25"/>
  <c r="Z94" i="25" s="1"/>
  <c r="CL45" i="25"/>
  <c r="CL94" i="25" s="1"/>
  <c r="EX45" i="25"/>
  <c r="EX94" i="25" s="1"/>
  <c r="HJ45" i="25"/>
  <c r="HJ94" i="25" s="1"/>
  <c r="CA45" i="25"/>
  <c r="CA94" i="25" s="1"/>
  <c r="EM45" i="25"/>
  <c r="EM94" i="25" s="1"/>
  <c r="GY45" i="25"/>
  <c r="GY94" i="25" s="1"/>
  <c r="BP45" i="25"/>
  <c r="BP94" i="25" s="1"/>
  <c r="EB45" i="25"/>
  <c r="EB94" i="25" s="1"/>
  <c r="GN45" i="25"/>
  <c r="GN94" i="25" s="1"/>
  <c r="BA45" i="25"/>
  <c r="BA94" i="25" s="1"/>
  <c r="DM45" i="25"/>
  <c r="DM94" i="25" s="1"/>
  <c r="FY45" i="25"/>
  <c r="FY94" i="25" s="1"/>
  <c r="AD45" i="25"/>
  <c r="AD94" i="25" s="1"/>
  <c r="CP45" i="25"/>
  <c r="CP94" i="25" s="1"/>
  <c r="FB45" i="25"/>
  <c r="FB94" i="25" s="1"/>
  <c r="HN45" i="25"/>
  <c r="HN94" i="25" s="1"/>
  <c r="CE45" i="25"/>
  <c r="CE94" i="25" s="1"/>
  <c r="EQ45" i="25"/>
  <c r="EQ94" i="25" s="1"/>
  <c r="HC45" i="25"/>
  <c r="HC94" i="25" s="1"/>
  <c r="BT45" i="25"/>
  <c r="BT94" i="25" s="1"/>
  <c r="EF45" i="25"/>
  <c r="EF94" i="25" s="1"/>
  <c r="GR45" i="25"/>
  <c r="GR94" i="25" s="1"/>
  <c r="BE45" i="25"/>
  <c r="BE94" i="25" s="1"/>
  <c r="DQ45" i="25"/>
  <c r="DQ94" i="25" s="1"/>
  <c r="GC45" i="25"/>
  <c r="GC94" i="25" s="1"/>
  <c r="HM45" i="25"/>
  <c r="HM94" i="25" s="1"/>
  <c r="CD45" i="25"/>
  <c r="CD94" i="25" s="1"/>
  <c r="EP45" i="25"/>
  <c r="EP94" i="25" s="1"/>
  <c r="HB45" i="25"/>
  <c r="HB94" i="25" s="1"/>
  <c r="BS45" i="25"/>
  <c r="BS94" i="25" s="1"/>
  <c r="EE45" i="25"/>
  <c r="EE94" i="25" s="1"/>
  <c r="GQ45" i="25"/>
  <c r="GQ94" i="25" s="1"/>
  <c r="BH45" i="25"/>
  <c r="BH94" i="25" s="1"/>
  <c r="DT45" i="25"/>
  <c r="DT94" i="25" s="1"/>
  <c r="GF45" i="25"/>
  <c r="GF94" i="25" s="1"/>
  <c r="AS45" i="25"/>
  <c r="AS94" i="25" s="1"/>
  <c r="DE45" i="25"/>
  <c r="DE94" i="25" s="1"/>
  <c r="AL45" i="25"/>
  <c r="AL94" i="25" s="1"/>
  <c r="CX45" i="25"/>
  <c r="CX94" i="25" s="1"/>
  <c r="FJ45" i="25"/>
  <c r="FJ94" i="25" s="1"/>
  <c r="AA45" i="25"/>
  <c r="AA94" i="25" s="1"/>
  <c r="CM45" i="25"/>
  <c r="CM94" i="25" s="1"/>
  <c r="EY45" i="25"/>
  <c r="EY94" i="25" s="1"/>
  <c r="HK45" i="25"/>
  <c r="HK94" i="25" s="1"/>
  <c r="CB45" i="25"/>
  <c r="CB94" i="25" s="1"/>
  <c r="EN45" i="25"/>
  <c r="EN94" i="25" s="1"/>
  <c r="GZ45" i="25"/>
  <c r="GZ94" i="25" s="1"/>
  <c r="BM45" i="25"/>
  <c r="BM94" i="25" s="1"/>
  <c r="DY45" i="25"/>
  <c r="DY94" i="25" s="1"/>
  <c r="GK45" i="25"/>
  <c r="GK94" i="25" s="1"/>
  <c r="GW45" i="25"/>
  <c r="GW94" i="25" s="1"/>
  <c r="FD45" i="25"/>
  <c r="FD94" i="25" s="1"/>
  <c r="CC45" i="25"/>
  <c r="CC94" i="25" s="1"/>
  <c r="HA45" i="25"/>
  <c r="HA94" i="25" s="1"/>
  <c r="Y93" i="25"/>
  <c r="X142" i="25"/>
  <c r="X191" i="25" s="1"/>
  <c r="X93" i="25"/>
  <c r="O710" i="5"/>
  <c r="FO461" i="5"/>
  <c r="X143" i="25" l="1"/>
  <c r="X192" i="25" s="1"/>
  <c r="X94" i="25"/>
  <c r="Y94" i="25"/>
  <c r="W47" i="25"/>
  <c r="U47" i="25" s="1"/>
  <c r="V48" i="25"/>
  <c r="AP46" i="25"/>
  <c r="AP95" i="25" s="1"/>
  <c r="DB46" i="25"/>
  <c r="DB95" i="25" s="1"/>
  <c r="FN46" i="25"/>
  <c r="FN95" i="25" s="1"/>
  <c r="AE46" i="25"/>
  <c r="AE95" i="25" s="1"/>
  <c r="CQ46" i="25"/>
  <c r="CQ95" i="25" s="1"/>
  <c r="FC46" i="25"/>
  <c r="FC95" i="25" s="1"/>
  <c r="HO46" i="25"/>
  <c r="HO95" i="25" s="1"/>
  <c r="CF46" i="25"/>
  <c r="CF95" i="25" s="1"/>
  <c r="ER46" i="25"/>
  <c r="ER95" i="25" s="1"/>
  <c r="HD46" i="25"/>
  <c r="HD95" i="25" s="1"/>
  <c r="BQ46" i="25"/>
  <c r="BQ95" i="25" s="1"/>
  <c r="EC46" i="25"/>
  <c r="EC95" i="25" s="1"/>
  <c r="GO46" i="25"/>
  <c r="GO95" i="25" s="1"/>
  <c r="AT46" i="25"/>
  <c r="AT95" i="25" s="1"/>
  <c r="DF46" i="25"/>
  <c r="DF95" i="25" s="1"/>
  <c r="FR46" i="25"/>
  <c r="FR95" i="25" s="1"/>
  <c r="AI46" i="25"/>
  <c r="AI95" i="25" s="1"/>
  <c r="CU46" i="25"/>
  <c r="CU95" i="25" s="1"/>
  <c r="FG46" i="25"/>
  <c r="FG95" i="25" s="1"/>
  <c r="HS46" i="25"/>
  <c r="HS95" i="25" s="1"/>
  <c r="CJ46" i="25"/>
  <c r="CJ95" i="25" s="1"/>
  <c r="EV46" i="25"/>
  <c r="EV95" i="25" s="1"/>
  <c r="HH46" i="25"/>
  <c r="HH95" i="25" s="1"/>
  <c r="BU46" i="25"/>
  <c r="BU95" i="25" s="1"/>
  <c r="EG46" i="25"/>
  <c r="EG95" i="25" s="1"/>
  <c r="GS46" i="25"/>
  <c r="GS95" i="25" s="1"/>
  <c r="FQ46" i="25"/>
  <c r="FQ95" i="25" s="1"/>
  <c r="BN46" i="25"/>
  <c r="BN95" i="25" s="1"/>
  <c r="DZ46" i="25"/>
  <c r="DZ95" i="25" s="1"/>
  <c r="GL46" i="25"/>
  <c r="GL95" i="25" s="1"/>
  <c r="BC46" i="25"/>
  <c r="BC95" i="25" s="1"/>
  <c r="DO46" i="25"/>
  <c r="DO95" i="25" s="1"/>
  <c r="GA46" i="25"/>
  <c r="GA95" i="25" s="1"/>
  <c r="AR46" i="25"/>
  <c r="AR95" i="25" s="1"/>
  <c r="DD46" i="25"/>
  <c r="DD95" i="25" s="1"/>
  <c r="FP46" i="25"/>
  <c r="FP95" i="25" s="1"/>
  <c r="AC46" i="25"/>
  <c r="AC95" i="25" s="1"/>
  <c r="CO46" i="25"/>
  <c r="CO95" i="25" s="1"/>
  <c r="AL46" i="25"/>
  <c r="AL95" i="25" s="1"/>
  <c r="CX46" i="25"/>
  <c r="CX95" i="25" s="1"/>
  <c r="FJ46" i="25"/>
  <c r="FJ95" i="25" s="1"/>
  <c r="AA46" i="25"/>
  <c r="AA95" i="25" s="1"/>
  <c r="CM46" i="25"/>
  <c r="CM95" i="25" s="1"/>
  <c r="EY46" i="25"/>
  <c r="EY95" i="25" s="1"/>
  <c r="HK46" i="25"/>
  <c r="HK95" i="25" s="1"/>
  <c r="CB46" i="25"/>
  <c r="CB95" i="25" s="1"/>
  <c r="EN46" i="25"/>
  <c r="EN95" i="25" s="1"/>
  <c r="GZ46" i="25"/>
  <c r="GZ95" i="25" s="1"/>
  <c r="BM46" i="25"/>
  <c r="BM95" i="25" s="1"/>
  <c r="DY46" i="25"/>
  <c r="DY95" i="25" s="1"/>
  <c r="GK46" i="25"/>
  <c r="GK95" i="25" s="1"/>
  <c r="BF46" i="25"/>
  <c r="BF95" i="25" s="1"/>
  <c r="DR46" i="25"/>
  <c r="DR95" i="25" s="1"/>
  <c r="GD46" i="25"/>
  <c r="GD95" i="25" s="1"/>
  <c r="AU46" i="25"/>
  <c r="AU95" i="25" s="1"/>
  <c r="DG46" i="25"/>
  <c r="DG95" i="25" s="1"/>
  <c r="FS46" i="25"/>
  <c r="FS95" i="25" s="1"/>
  <c r="AJ46" i="25"/>
  <c r="AJ95" i="25" s="1"/>
  <c r="CV46" i="25"/>
  <c r="CV95" i="25" s="1"/>
  <c r="FH46" i="25"/>
  <c r="FH95" i="25" s="1"/>
  <c r="HT46" i="25"/>
  <c r="HT95" i="25" s="1"/>
  <c r="CG46" i="25"/>
  <c r="CG95" i="25" s="1"/>
  <c r="ES46" i="25"/>
  <c r="ES95" i="25" s="1"/>
  <c r="HE46" i="25"/>
  <c r="HE95" i="25" s="1"/>
  <c r="BJ46" i="25"/>
  <c r="BJ95" i="25" s="1"/>
  <c r="DV46" i="25"/>
  <c r="DV95" i="25" s="1"/>
  <c r="GH46" i="25"/>
  <c r="GH95" i="25" s="1"/>
  <c r="AY46" i="25"/>
  <c r="AY95" i="25" s="1"/>
  <c r="DK46" i="25"/>
  <c r="DK95" i="25" s="1"/>
  <c r="FW46" i="25"/>
  <c r="FW95" i="25" s="1"/>
  <c r="AN46" i="25"/>
  <c r="AN95" i="25" s="1"/>
  <c r="CZ46" i="25"/>
  <c r="CZ95" i="25" s="1"/>
  <c r="FL46" i="25"/>
  <c r="FL95" i="25" s="1"/>
  <c r="Y46" i="25"/>
  <c r="CK46" i="25"/>
  <c r="CK95" i="25" s="1"/>
  <c r="EW46" i="25"/>
  <c r="EW95" i="25" s="1"/>
  <c r="HI46" i="25"/>
  <c r="HI95" i="25" s="1"/>
  <c r="GW46" i="25"/>
  <c r="GW95" i="25" s="1"/>
  <c r="CD46" i="25"/>
  <c r="CD95" i="25" s="1"/>
  <c r="EP46" i="25"/>
  <c r="EP95" i="25" s="1"/>
  <c r="HB46" i="25"/>
  <c r="HB95" i="25" s="1"/>
  <c r="BS46" i="25"/>
  <c r="BS95" i="25" s="1"/>
  <c r="EE46" i="25"/>
  <c r="EE95" i="25" s="1"/>
  <c r="GQ46" i="25"/>
  <c r="GQ95" i="25" s="1"/>
  <c r="BH46" i="25"/>
  <c r="BH95" i="25" s="1"/>
  <c r="DT46" i="25"/>
  <c r="DT95" i="25" s="1"/>
  <c r="GF46" i="25"/>
  <c r="GF95" i="25" s="1"/>
  <c r="AS46" i="25"/>
  <c r="AS95" i="25" s="1"/>
  <c r="DU46" i="25"/>
  <c r="DU95" i="25" s="1"/>
  <c r="BB46" i="25"/>
  <c r="BB95" i="25" s="1"/>
  <c r="DN46" i="25"/>
  <c r="DN95" i="25" s="1"/>
  <c r="FZ46" i="25"/>
  <c r="FZ95" i="25" s="1"/>
  <c r="AQ46" i="25"/>
  <c r="AQ95" i="25" s="1"/>
  <c r="DC46" i="25"/>
  <c r="DC95" i="25" s="1"/>
  <c r="FO46" i="25"/>
  <c r="FO95" i="25" s="1"/>
  <c r="AF46" i="25"/>
  <c r="AF95" i="25" s="1"/>
  <c r="CR46" i="25"/>
  <c r="CR95" i="25" s="1"/>
  <c r="FD46" i="25"/>
  <c r="FD95" i="25" s="1"/>
  <c r="HP46" i="25"/>
  <c r="HP95" i="25" s="1"/>
  <c r="CC46" i="25"/>
  <c r="CC95" i="25" s="1"/>
  <c r="EO46" i="25"/>
  <c r="EO95" i="25" s="1"/>
  <c r="HA46" i="25"/>
  <c r="HA95" i="25" s="1"/>
  <c r="BV46" i="25"/>
  <c r="BV95" i="25" s="1"/>
  <c r="EH46" i="25"/>
  <c r="EH95" i="25" s="1"/>
  <c r="GT46" i="25"/>
  <c r="GT95" i="25" s="1"/>
  <c r="BK46" i="25"/>
  <c r="BK95" i="25" s="1"/>
  <c r="DW46" i="25"/>
  <c r="DW95" i="25" s="1"/>
  <c r="GI46" i="25"/>
  <c r="GI95" i="25" s="1"/>
  <c r="AZ46" i="25"/>
  <c r="AZ95" i="25" s="1"/>
  <c r="DL46" i="25"/>
  <c r="DL95" i="25" s="1"/>
  <c r="FX46" i="25"/>
  <c r="FX95" i="25" s="1"/>
  <c r="AK46" i="25"/>
  <c r="AK95" i="25" s="1"/>
  <c r="CW46" i="25"/>
  <c r="CW95" i="25" s="1"/>
  <c r="FI46" i="25"/>
  <c r="FI95" i="25" s="1"/>
  <c r="X46" i="25"/>
  <c r="BZ46" i="25"/>
  <c r="BZ95" i="25" s="1"/>
  <c r="EL46" i="25"/>
  <c r="EL95" i="25" s="1"/>
  <c r="GX46" i="25"/>
  <c r="GX95" i="25" s="1"/>
  <c r="BO46" i="25"/>
  <c r="BO95" i="25" s="1"/>
  <c r="EA46" i="25"/>
  <c r="EA95" i="25" s="1"/>
  <c r="GM46" i="25"/>
  <c r="GM95" i="25" s="1"/>
  <c r="BD46" i="25"/>
  <c r="BD95" i="25" s="1"/>
  <c r="DP46" i="25"/>
  <c r="DP95" i="25" s="1"/>
  <c r="GB46" i="25"/>
  <c r="GB95" i="25" s="1"/>
  <c r="AO46" i="25"/>
  <c r="AO95" i="25" s="1"/>
  <c r="DA46" i="25"/>
  <c r="DA95" i="25" s="1"/>
  <c r="FM46" i="25"/>
  <c r="FM95" i="25" s="1"/>
  <c r="DE46" i="25"/>
  <c r="DE95" i="25" s="1"/>
  <c r="AH46" i="25"/>
  <c r="AH95" i="25" s="1"/>
  <c r="CT46" i="25"/>
  <c r="CT95" i="25" s="1"/>
  <c r="FF46" i="25"/>
  <c r="FF95" i="25" s="1"/>
  <c r="HR46" i="25"/>
  <c r="HR95" i="25" s="1"/>
  <c r="CI46" i="25"/>
  <c r="CI95" i="25" s="1"/>
  <c r="EU46" i="25"/>
  <c r="EU95" i="25" s="1"/>
  <c r="HG46" i="25"/>
  <c r="HG95" i="25" s="1"/>
  <c r="BX46" i="25"/>
  <c r="BX95" i="25" s="1"/>
  <c r="EJ46" i="25"/>
  <c r="EJ95" i="25" s="1"/>
  <c r="GV46" i="25"/>
  <c r="GV95" i="25" s="1"/>
  <c r="BI46" i="25"/>
  <c r="BI95" i="25" s="1"/>
  <c r="FA46" i="25"/>
  <c r="FA95" i="25" s="1"/>
  <c r="BR46" i="25"/>
  <c r="BR95" i="25" s="1"/>
  <c r="ED46" i="25"/>
  <c r="ED95" i="25" s="1"/>
  <c r="GP46" i="25"/>
  <c r="GP95" i="25" s="1"/>
  <c r="BG46" i="25"/>
  <c r="BG95" i="25" s="1"/>
  <c r="DS46" i="25"/>
  <c r="DS95" i="25" s="1"/>
  <c r="GE46" i="25"/>
  <c r="GE95" i="25" s="1"/>
  <c r="AV46" i="25"/>
  <c r="AV95" i="25" s="1"/>
  <c r="DH46" i="25"/>
  <c r="DH95" i="25" s="1"/>
  <c r="FT46" i="25"/>
  <c r="FT95" i="25" s="1"/>
  <c r="AG46" i="25"/>
  <c r="AG95" i="25" s="1"/>
  <c r="CS46" i="25"/>
  <c r="CS95" i="25" s="1"/>
  <c r="FE46" i="25"/>
  <c r="FE95" i="25" s="1"/>
  <c r="HQ46" i="25"/>
  <c r="HQ95" i="25" s="1"/>
  <c r="Z46" i="25"/>
  <c r="Z95" i="25" s="1"/>
  <c r="CL46" i="25"/>
  <c r="CL95" i="25" s="1"/>
  <c r="EX46" i="25"/>
  <c r="EX95" i="25" s="1"/>
  <c r="HJ46" i="25"/>
  <c r="HJ95" i="25" s="1"/>
  <c r="CA46" i="25"/>
  <c r="CA95" i="25" s="1"/>
  <c r="EM46" i="25"/>
  <c r="EM95" i="25" s="1"/>
  <c r="GY46" i="25"/>
  <c r="GY95" i="25" s="1"/>
  <c r="BP46" i="25"/>
  <c r="BP95" i="25" s="1"/>
  <c r="EB46" i="25"/>
  <c r="EB95" i="25" s="1"/>
  <c r="GN46" i="25"/>
  <c r="GN95" i="25" s="1"/>
  <c r="BA46" i="25"/>
  <c r="BA95" i="25" s="1"/>
  <c r="DM46" i="25"/>
  <c r="DM95" i="25" s="1"/>
  <c r="FY46" i="25"/>
  <c r="FY95" i="25" s="1"/>
  <c r="AD46" i="25"/>
  <c r="AD95" i="25" s="1"/>
  <c r="CP46" i="25"/>
  <c r="CP95" i="25" s="1"/>
  <c r="FB46" i="25"/>
  <c r="FB95" i="25" s="1"/>
  <c r="HN46" i="25"/>
  <c r="HN95" i="25" s="1"/>
  <c r="CE46" i="25"/>
  <c r="CE95" i="25" s="1"/>
  <c r="EQ46" i="25"/>
  <c r="EQ95" i="25" s="1"/>
  <c r="HC46" i="25"/>
  <c r="HC95" i="25" s="1"/>
  <c r="BT46" i="25"/>
  <c r="BT95" i="25" s="1"/>
  <c r="EF46" i="25"/>
  <c r="EF95" i="25" s="1"/>
  <c r="GR46" i="25"/>
  <c r="GR95" i="25" s="1"/>
  <c r="BE46" i="25"/>
  <c r="BE95" i="25" s="1"/>
  <c r="DQ46" i="25"/>
  <c r="DQ95" i="25" s="1"/>
  <c r="GC46" i="25"/>
  <c r="GC95" i="25" s="1"/>
  <c r="EK46" i="25"/>
  <c r="EK95" i="25" s="1"/>
  <c r="AX46" i="25"/>
  <c r="AX95" i="25" s="1"/>
  <c r="DJ46" i="25"/>
  <c r="DJ95" i="25" s="1"/>
  <c r="FV46" i="25"/>
  <c r="FV95" i="25" s="1"/>
  <c r="AM46" i="25"/>
  <c r="AM95" i="25" s="1"/>
  <c r="CY46" i="25"/>
  <c r="CY95" i="25" s="1"/>
  <c r="FK46" i="25"/>
  <c r="FK95" i="25" s="1"/>
  <c r="AB46" i="25"/>
  <c r="AB95" i="25" s="1"/>
  <c r="CN46" i="25"/>
  <c r="CN95" i="25" s="1"/>
  <c r="EZ46" i="25"/>
  <c r="EZ95" i="25" s="1"/>
  <c r="HL46" i="25"/>
  <c r="HL95" i="25" s="1"/>
  <c r="BY46" i="25"/>
  <c r="BY95" i="25" s="1"/>
  <c r="GG46" i="25"/>
  <c r="GG95" i="25" s="1"/>
  <c r="CH46" i="25"/>
  <c r="CH95" i="25" s="1"/>
  <c r="ET46" i="25"/>
  <c r="ET95" i="25" s="1"/>
  <c r="HF46" i="25"/>
  <c r="HF95" i="25" s="1"/>
  <c r="BW46" i="25"/>
  <c r="BW95" i="25" s="1"/>
  <c r="EI46" i="25"/>
  <c r="EI95" i="25" s="1"/>
  <c r="GU46" i="25"/>
  <c r="GU95" i="25" s="1"/>
  <c r="BL46" i="25"/>
  <c r="BL95" i="25" s="1"/>
  <c r="DX46" i="25"/>
  <c r="DX95" i="25" s="1"/>
  <c r="GJ46" i="25"/>
  <c r="GJ95" i="25" s="1"/>
  <c r="AW46" i="25"/>
  <c r="AW95" i="25" s="1"/>
  <c r="DI46" i="25"/>
  <c r="DI95" i="25" s="1"/>
  <c r="FU46" i="25"/>
  <c r="FU95" i="25" s="1"/>
  <c r="HM46" i="25"/>
  <c r="HM95" i="25" s="1"/>
  <c r="FO471" i="5"/>
  <c r="O711" i="5"/>
  <c r="X95" i="25" l="1"/>
  <c r="X144" i="25"/>
  <c r="X193" i="25" s="1"/>
  <c r="V49" i="25"/>
  <c r="W49" i="25" s="1"/>
  <c r="W48" i="25"/>
  <c r="U48" i="25" s="1"/>
  <c r="Y95" i="25"/>
  <c r="AP47" i="25"/>
  <c r="AP96" i="25" s="1"/>
  <c r="DB47" i="25"/>
  <c r="DB96" i="25" s="1"/>
  <c r="FN47" i="25"/>
  <c r="FN96" i="25" s="1"/>
  <c r="AE47" i="25"/>
  <c r="AE96" i="25" s="1"/>
  <c r="CQ47" i="25"/>
  <c r="CQ96" i="25" s="1"/>
  <c r="FC47" i="25"/>
  <c r="FC96" i="25" s="1"/>
  <c r="HO47" i="25"/>
  <c r="HO96" i="25" s="1"/>
  <c r="BU47" i="25"/>
  <c r="BU96" i="25" s="1"/>
  <c r="EG47" i="25"/>
  <c r="EG96" i="25" s="1"/>
  <c r="GS47" i="25"/>
  <c r="GS96" i="25" s="1"/>
  <c r="FX47" i="25"/>
  <c r="FX96" i="25" s="1"/>
  <c r="AR47" i="25"/>
  <c r="AR96" i="25" s="1"/>
  <c r="DH47" i="25"/>
  <c r="DH96" i="25" s="1"/>
  <c r="GZ47" i="25"/>
  <c r="GZ96" i="25" s="1"/>
  <c r="BZ47" i="25"/>
  <c r="BZ96" i="25" s="1"/>
  <c r="EL47" i="25"/>
  <c r="EL96" i="25" s="1"/>
  <c r="GX47" i="25"/>
  <c r="GX96" i="25" s="1"/>
  <c r="BO47" i="25"/>
  <c r="BO96" i="25" s="1"/>
  <c r="EA47" i="25"/>
  <c r="EA96" i="25" s="1"/>
  <c r="GM47" i="25"/>
  <c r="GM96" i="25" s="1"/>
  <c r="AS47" i="25"/>
  <c r="AS96" i="25" s="1"/>
  <c r="DE47" i="25"/>
  <c r="DE96" i="25" s="1"/>
  <c r="FQ47" i="25"/>
  <c r="FQ96" i="25" s="1"/>
  <c r="BP47" i="25"/>
  <c r="BP96" i="25" s="1"/>
  <c r="DP47" i="25"/>
  <c r="DP96" i="25" s="1"/>
  <c r="GF47" i="25"/>
  <c r="GF96" i="25" s="1"/>
  <c r="AH47" i="25"/>
  <c r="AH96" i="25" s="1"/>
  <c r="CT47" i="25"/>
  <c r="CT96" i="25" s="1"/>
  <c r="FF47" i="25"/>
  <c r="FF96" i="25" s="1"/>
  <c r="HR47" i="25"/>
  <c r="HR96" i="25" s="1"/>
  <c r="CI47" i="25"/>
  <c r="CI96" i="25" s="1"/>
  <c r="EU47" i="25"/>
  <c r="EU96" i="25" s="1"/>
  <c r="HG47" i="25"/>
  <c r="HG96" i="25" s="1"/>
  <c r="BM47" i="25"/>
  <c r="BM96" i="25" s="1"/>
  <c r="DY47" i="25"/>
  <c r="DY96" i="25" s="1"/>
  <c r="GK47" i="25"/>
  <c r="GK96" i="25" s="1"/>
  <c r="ER47" i="25"/>
  <c r="ER96" i="25" s="1"/>
  <c r="GR47" i="25"/>
  <c r="GR96" i="25" s="1"/>
  <c r="AL47" i="25"/>
  <c r="AL96" i="25" s="1"/>
  <c r="CX47" i="25"/>
  <c r="CX96" i="25" s="1"/>
  <c r="FJ47" i="25"/>
  <c r="FJ96" i="25" s="1"/>
  <c r="AA47" i="25"/>
  <c r="AA96" i="25" s="1"/>
  <c r="CM47" i="25"/>
  <c r="CM96" i="25" s="1"/>
  <c r="EY47" i="25"/>
  <c r="EY96" i="25" s="1"/>
  <c r="HK47" i="25"/>
  <c r="HK96" i="25" s="1"/>
  <c r="BQ47" i="25"/>
  <c r="BQ96" i="25" s="1"/>
  <c r="EC47" i="25"/>
  <c r="EC96" i="25" s="1"/>
  <c r="GO47" i="25"/>
  <c r="GO96" i="25" s="1"/>
  <c r="FH47" i="25"/>
  <c r="FH96" i="25" s="1"/>
  <c r="HH47" i="25"/>
  <c r="HH96" i="25" s="1"/>
  <c r="CR47" i="25"/>
  <c r="CR96" i="25" s="1"/>
  <c r="HP47" i="25"/>
  <c r="HP96" i="25" s="1"/>
  <c r="HB47" i="25"/>
  <c r="HB96" i="25" s="1"/>
  <c r="EE47" i="25"/>
  <c r="EE96" i="25" s="1"/>
  <c r="AW47" i="25"/>
  <c r="AW96" i="25" s="1"/>
  <c r="FU47" i="25"/>
  <c r="FU96" i="25" s="1"/>
  <c r="X47" i="25"/>
  <c r="HF47" i="25"/>
  <c r="HF96" i="25" s="1"/>
  <c r="BA47" i="25"/>
  <c r="BA96" i="25" s="1"/>
  <c r="FY47" i="25"/>
  <c r="FY96" i="25" s="1"/>
  <c r="EN47" i="25"/>
  <c r="EN96" i="25" s="1"/>
  <c r="BF47" i="25"/>
  <c r="BF96" i="25" s="1"/>
  <c r="DR47" i="25"/>
  <c r="DR96" i="25" s="1"/>
  <c r="GD47" i="25"/>
  <c r="GD96" i="25" s="1"/>
  <c r="AU47" i="25"/>
  <c r="AU96" i="25" s="1"/>
  <c r="DG47" i="25"/>
  <c r="DG96" i="25" s="1"/>
  <c r="FS47" i="25"/>
  <c r="FS96" i="25" s="1"/>
  <c r="Y47" i="25"/>
  <c r="CK47" i="25"/>
  <c r="CK96" i="25" s="1"/>
  <c r="EW47" i="25"/>
  <c r="EW96" i="25" s="1"/>
  <c r="HI47" i="25"/>
  <c r="HI96" i="25" s="1"/>
  <c r="AN47" i="25"/>
  <c r="AN96" i="25" s="1"/>
  <c r="DD47" i="25"/>
  <c r="DD96" i="25" s="1"/>
  <c r="FT47" i="25"/>
  <c r="FT96" i="25" s="1"/>
  <c r="AD47" i="25"/>
  <c r="AD96" i="25" s="1"/>
  <c r="CP47" i="25"/>
  <c r="CP96" i="25" s="1"/>
  <c r="FB47" i="25"/>
  <c r="FB96" i="25" s="1"/>
  <c r="HN47" i="25"/>
  <c r="HN96" i="25" s="1"/>
  <c r="CE47" i="25"/>
  <c r="CE96" i="25" s="1"/>
  <c r="EQ47" i="25"/>
  <c r="EQ96" i="25" s="1"/>
  <c r="HC47" i="25"/>
  <c r="HC96" i="25" s="1"/>
  <c r="BI47" i="25"/>
  <c r="BI96" i="25" s="1"/>
  <c r="DU47" i="25"/>
  <c r="DU96" i="25" s="1"/>
  <c r="GG47" i="25"/>
  <c r="GG96" i="25" s="1"/>
  <c r="EB47" i="25"/>
  <c r="EB96" i="25" s="1"/>
  <c r="GB47" i="25"/>
  <c r="GB96" i="25" s="1"/>
  <c r="BL47" i="25"/>
  <c r="BL96" i="25" s="1"/>
  <c r="AX47" i="25"/>
  <c r="AX96" i="25" s="1"/>
  <c r="DJ47" i="25"/>
  <c r="DJ96" i="25" s="1"/>
  <c r="FV47" i="25"/>
  <c r="FV96" i="25" s="1"/>
  <c r="AM47" i="25"/>
  <c r="AM96" i="25" s="1"/>
  <c r="CY47" i="25"/>
  <c r="CY96" i="25" s="1"/>
  <c r="FK47" i="25"/>
  <c r="FK96" i="25" s="1"/>
  <c r="AB47" i="25"/>
  <c r="AB96" i="25" s="1"/>
  <c r="CC47" i="25"/>
  <c r="CC96" i="25" s="1"/>
  <c r="EO47" i="25"/>
  <c r="EO96" i="25" s="1"/>
  <c r="HA47" i="25"/>
  <c r="HA96" i="25" s="1"/>
  <c r="HD47" i="25"/>
  <c r="HD96" i="25" s="1"/>
  <c r="EJ47" i="25"/>
  <c r="EJ96" i="25" s="1"/>
  <c r="BB47" i="25"/>
  <c r="BB96" i="25" s="1"/>
  <c r="DN47" i="25"/>
  <c r="DN96" i="25" s="1"/>
  <c r="FZ47" i="25"/>
  <c r="FZ96" i="25" s="1"/>
  <c r="AQ47" i="25"/>
  <c r="AQ96" i="25" s="1"/>
  <c r="DC47" i="25"/>
  <c r="DC96" i="25" s="1"/>
  <c r="FO47" i="25"/>
  <c r="FO96" i="25" s="1"/>
  <c r="AF47" i="25"/>
  <c r="AF96" i="25" s="1"/>
  <c r="CG47" i="25"/>
  <c r="CG96" i="25" s="1"/>
  <c r="ES47" i="25"/>
  <c r="ES96" i="25" s="1"/>
  <c r="HE47" i="25"/>
  <c r="HE96" i="25" s="1"/>
  <c r="HT47" i="25"/>
  <c r="HT96" i="25" s="1"/>
  <c r="CN47" i="25"/>
  <c r="CN96" i="25" s="1"/>
  <c r="FD47" i="25"/>
  <c r="FD96" i="25" s="1"/>
  <c r="CH47" i="25"/>
  <c r="CH96" i="25" s="1"/>
  <c r="GU47" i="25"/>
  <c r="GU96" i="25" s="1"/>
  <c r="CV47" i="25"/>
  <c r="CV96" i="25" s="1"/>
  <c r="BV47" i="25"/>
  <c r="BV96" i="25" s="1"/>
  <c r="EH47" i="25"/>
  <c r="EH96" i="25" s="1"/>
  <c r="GT47" i="25"/>
  <c r="GT96" i="25" s="1"/>
  <c r="BK47" i="25"/>
  <c r="BK96" i="25" s="1"/>
  <c r="DW47" i="25"/>
  <c r="DW96" i="25" s="1"/>
  <c r="GI47" i="25"/>
  <c r="GI96" i="25" s="1"/>
  <c r="AO47" i="25"/>
  <c r="AO96" i="25" s="1"/>
  <c r="DA47" i="25"/>
  <c r="DA96" i="25" s="1"/>
  <c r="FM47" i="25"/>
  <c r="FM96" i="25" s="1"/>
  <c r="AZ47" i="25"/>
  <c r="AZ96" i="25" s="1"/>
  <c r="CZ47" i="25"/>
  <c r="CZ96" i="25" s="1"/>
  <c r="FP47" i="25"/>
  <c r="FP96" i="25" s="1"/>
  <c r="BX47" i="25"/>
  <c r="BX96" i="25" s="1"/>
  <c r="AT47" i="25"/>
  <c r="AT96" i="25" s="1"/>
  <c r="DF47" i="25"/>
  <c r="DF96" i="25" s="1"/>
  <c r="FR47" i="25"/>
  <c r="FR96" i="25" s="1"/>
  <c r="AI47" i="25"/>
  <c r="AI96" i="25" s="1"/>
  <c r="CU47" i="25"/>
  <c r="CU96" i="25" s="1"/>
  <c r="FG47" i="25"/>
  <c r="FG96" i="25" s="1"/>
  <c r="HS47" i="25"/>
  <c r="HS96" i="25" s="1"/>
  <c r="BY47" i="25"/>
  <c r="BY96" i="25" s="1"/>
  <c r="EK47" i="25"/>
  <c r="EK96" i="25" s="1"/>
  <c r="GW47" i="25"/>
  <c r="GW96" i="25" s="1"/>
  <c r="GN47" i="25"/>
  <c r="GN96" i="25" s="1"/>
  <c r="BH47" i="25"/>
  <c r="BH96" i="25" s="1"/>
  <c r="DX47" i="25"/>
  <c r="DX96" i="25" s="1"/>
  <c r="BN47" i="25"/>
  <c r="BN96" i="25" s="1"/>
  <c r="DZ47" i="25"/>
  <c r="DZ96" i="25" s="1"/>
  <c r="GL47" i="25"/>
  <c r="GL96" i="25" s="1"/>
  <c r="BC47" i="25"/>
  <c r="BC96" i="25" s="1"/>
  <c r="DO47" i="25"/>
  <c r="DO96" i="25" s="1"/>
  <c r="GA47" i="25"/>
  <c r="GA96" i="25" s="1"/>
  <c r="AG47" i="25"/>
  <c r="AG96" i="25" s="1"/>
  <c r="CS47" i="25"/>
  <c r="CS96" i="25" s="1"/>
  <c r="FE47" i="25"/>
  <c r="FE96" i="25" s="1"/>
  <c r="HQ47" i="25"/>
  <c r="HQ96" i="25" s="1"/>
  <c r="BT47" i="25"/>
  <c r="BT96" i="25" s="1"/>
  <c r="CB47" i="25"/>
  <c r="CB96" i="25" s="1"/>
  <c r="BR47" i="25"/>
  <c r="BR96" i="25" s="1"/>
  <c r="ED47" i="25"/>
  <c r="ED96" i="25" s="1"/>
  <c r="GP47" i="25"/>
  <c r="GP96" i="25" s="1"/>
  <c r="BG47" i="25"/>
  <c r="BG96" i="25" s="1"/>
  <c r="DS47" i="25"/>
  <c r="DS96" i="25" s="1"/>
  <c r="GE47" i="25"/>
  <c r="GE96" i="25" s="1"/>
  <c r="AK47" i="25"/>
  <c r="AK96" i="25" s="1"/>
  <c r="CW47" i="25"/>
  <c r="CW96" i="25" s="1"/>
  <c r="FI47" i="25"/>
  <c r="FI96" i="25" s="1"/>
  <c r="AJ47" i="25"/>
  <c r="AJ96" i="25" s="1"/>
  <c r="CJ47" i="25"/>
  <c r="CJ96" i="25" s="1"/>
  <c r="EZ47" i="25"/>
  <c r="EZ96" i="25" s="1"/>
  <c r="EF47" i="25"/>
  <c r="EF96" i="25" s="1"/>
  <c r="EI47" i="25"/>
  <c r="EI96" i="25" s="1"/>
  <c r="EV47" i="25"/>
  <c r="EV96" i="25" s="1"/>
  <c r="Z47" i="25"/>
  <c r="Z96" i="25" s="1"/>
  <c r="CL47" i="25"/>
  <c r="CL96" i="25" s="1"/>
  <c r="EX47" i="25"/>
  <c r="EX96" i="25" s="1"/>
  <c r="HJ47" i="25"/>
  <c r="HJ96" i="25" s="1"/>
  <c r="CA47" i="25"/>
  <c r="CA96" i="25" s="1"/>
  <c r="EM47" i="25"/>
  <c r="EM96" i="25" s="1"/>
  <c r="GY47" i="25"/>
  <c r="GY96" i="25" s="1"/>
  <c r="BE47" i="25"/>
  <c r="BE96" i="25" s="1"/>
  <c r="DQ47" i="25"/>
  <c r="DQ96" i="25" s="1"/>
  <c r="GC47" i="25"/>
  <c r="GC96" i="25" s="1"/>
  <c r="DL47" i="25"/>
  <c r="DL96" i="25" s="1"/>
  <c r="FL47" i="25"/>
  <c r="FL96" i="25" s="1"/>
  <c r="AV47" i="25"/>
  <c r="AV96" i="25" s="1"/>
  <c r="GV47" i="25"/>
  <c r="GV96" i="25" s="1"/>
  <c r="BJ47" i="25"/>
  <c r="BJ96" i="25" s="1"/>
  <c r="DV47" i="25"/>
  <c r="DV96" i="25" s="1"/>
  <c r="GH47" i="25"/>
  <c r="GH96" i="25" s="1"/>
  <c r="AY47" i="25"/>
  <c r="AY96" i="25" s="1"/>
  <c r="DK47" i="25"/>
  <c r="DK96" i="25" s="1"/>
  <c r="FW47" i="25"/>
  <c r="FW96" i="25" s="1"/>
  <c r="AC47" i="25"/>
  <c r="AC96" i="25" s="1"/>
  <c r="CO47" i="25"/>
  <c r="CO96" i="25" s="1"/>
  <c r="FA47" i="25"/>
  <c r="FA96" i="25" s="1"/>
  <c r="HM47" i="25"/>
  <c r="HM96" i="25" s="1"/>
  <c r="BD47" i="25"/>
  <c r="BD96" i="25" s="1"/>
  <c r="DT47" i="25"/>
  <c r="DT96" i="25" s="1"/>
  <c r="GJ47" i="25"/>
  <c r="GJ96" i="25" s="1"/>
  <c r="CD47" i="25"/>
  <c r="CD96" i="25" s="1"/>
  <c r="EP47" i="25"/>
  <c r="EP96" i="25" s="1"/>
  <c r="BS47" i="25"/>
  <c r="BS96" i="25" s="1"/>
  <c r="GQ47" i="25"/>
  <c r="GQ96" i="25" s="1"/>
  <c r="DI47" i="25"/>
  <c r="DI96" i="25" s="1"/>
  <c r="CF47" i="25"/>
  <c r="CF96" i="25" s="1"/>
  <c r="ET47" i="25"/>
  <c r="ET96" i="25" s="1"/>
  <c r="BW47" i="25"/>
  <c r="BW96" i="25" s="1"/>
  <c r="DM47" i="25"/>
  <c r="DM96" i="25" s="1"/>
  <c r="HL47" i="25"/>
  <c r="HL96" i="25" s="1"/>
  <c r="P480" i="5"/>
  <c r="B4" i="26" l="1"/>
  <c r="D3" i="26"/>
  <c r="U49" i="25"/>
  <c r="E2" i="26"/>
  <c r="E3" i="26"/>
  <c r="X145" i="25"/>
  <c r="X194" i="25" s="1"/>
  <c r="X96" i="25"/>
  <c r="BV48" i="25"/>
  <c r="BV97" i="25" s="1"/>
  <c r="EH48" i="25"/>
  <c r="EH97" i="25" s="1"/>
  <c r="GT48" i="25"/>
  <c r="GT97" i="25" s="1"/>
  <c r="BW48" i="25"/>
  <c r="BW97" i="25" s="1"/>
  <c r="EI48" i="25"/>
  <c r="EI97" i="25" s="1"/>
  <c r="GU48" i="25"/>
  <c r="GU97" i="25" s="1"/>
  <c r="BI48" i="25"/>
  <c r="BI97" i="25" s="1"/>
  <c r="DU48" i="25"/>
  <c r="DU97" i="25" s="1"/>
  <c r="GG48" i="25"/>
  <c r="GG97" i="25" s="1"/>
  <c r="EF48" i="25"/>
  <c r="EF97" i="25" s="1"/>
  <c r="FP48" i="25"/>
  <c r="FP97" i="25" s="1"/>
  <c r="GZ48" i="25"/>
  <c r="GZ97" i="25" s="1"/>
  <c r="AD48" i="25"/>
  <c r="AD97" i="25" s="1"/>
  <c r="CP48" i="25"/>
  <c r="CP97" i="25" s="1"/>
  <c r="FB48" i="25"/>
  <c r="FB97" i="25" s="1"/>
  <c r="AE48" i="25"/>
  <c r="AE97" i="25" s="1"/>
  <c r="CQ48" i="25"/>
  <c r="CQ97" i="25" s="1"/>
  <c r="FC48" i="25"/>
  <c r="FC97" i="25" s="1"/>
  <c r="HO48" i="25"/>
  <c r="HO97" i="25" s="1"/>
  <c r="CC48" i="25"/>
  <c r="CC97" i="25" s="1"/>
  <c r="EO48" i="25"/>
  <c r="EO97" i="25" s="1"/>
  <c r="HA48" i="25"/>
  <c r="HA97" i="25" s="1"/>
  <c r="HH48" i="25"/>
  <c r="HH97" i="25" s="1"/>
  <c r="AF48" i="25"/>
  <c r="AF97" i="25" s="1"/>
  <c r="BP48" i="25"/>
  <c r="BP97" i="25" s="1"/>
  <c r="AH48" i="25"/>
  <c r="AH97" i="25" s="1"/>
  <c r="CT48" i="25"/>
  <c r="CT97" i="25" s="1"/>
  <c r="FF48" i="25"/>
  <c r="FF97" i="25" s="1"/>
  <c r="AI48" i="25"/>
  <c r="AI97" i="25" s="1"/>
  <c r="CU48" i="25"/>
  <c r="CU97" i="25" s="1"/>
  <c r="FG48" i="25"/>
  <c r="FG97" i="25" s="1"/>
  <c r="HS48" i="25"/>
  <c r="HS97" i="25" s="1"/>
  <c r="CG48" i="25"/>
  <c r="CG97" i="25" s="1"/>
  <c r="ES48" i="25"/>
  <c r="ES97" i="25" s="1"/>
  <c r="HE48" i="25"/>
  <c r="HE97" i="25" s="1"/>
  <c r="HP48" i="25"/>
  <c r="HP97" i="25" s="1"/>
  <c r="AV48" i="25"/>
  <c r="AV97" i="25" s="1"/>
  <c r="CF48" i="25"/>
  <c r="CF97" i="25" s="1"/>
  <c r="BB48" i="25"/>
  <c r="BB97" i="25" s="1"/>
  <c r="DN48" i="25"/>
  <c r="DN97" i="25" s="1"/>
  <c r="FZ48" i="25"/>
  <c r="FZ97" i="25" s="1"/>
  <c r="BC48" i="25"/>
  <c r="BC97" i="25" s="1"/>
  <c r="DO48" i="25"/>
  <c r="DO97" i="25" s="1"/>
  <c r="GA48" i="25"/>
  <c r="GA97" i="25" s="1"/>
  <c r="AO48" i="25"/>
  <c r="AO97" i="25" s="1"/>
  <c r="DA48" i="25"/>
  <c r="DA97" i="25" s="1"/>
  <c r="FM48" i="25"/>
  <c r="FM97" i="25" s="1"/>
  <c r="BD48" i="25"/>
  <c r="BD97" i="25" s="1"/>
  <c r="CN48" i="25"/>
  <c r="CN97" i="25" s="1"/>
  <c r="DX48" i="25"/>
  <c r="DX97" i="25" s="1"/>
  <c r="FH48" i="25"/>
  <c r="FH97" i="25" s="1"/>
  <c r="Z48" i="25"/>
  <c r="Z97" i="25" s="1"/>
  <c r="CL48" i="25"/>
  <c r="CL97" i="25" s="1"/>
  <c r="EX48" i="25"/>
  <c r="EX97" i="25" s="1"/>
  <c r="AA48" i="25"/>
  <c r="AA97" i="25" s="1"/>
  <c r="CM48" i="25"/>
  <c r="CM97" i="25" s="1"/>
  <c r="EY48" i="25"/>
  <c r="EY97" i="25" s="1"/>
  <c r="HK48" i="25"/>
  <c r="HK97" i="25" s="1"/>
  <c r="BY48" i="25"/>
  <c r="BY97" i="25" s="1"/>
  <c r="EK48" i="25"/>
  <c r="EK97" i="25" s="1"/>
  <c r="GW48" i="25"/>
  <c r="GW97" i="25" s="1"/>
  <c r="GR48" i="25"/>
  <c r="GR97" i="25" s="1"/>
  <c r="HR48" i="25"/>
  <c r="HR97" i="25" s="1"/>
  <c r="AZ48" i="25"/>
  <c r="AZ97" i="25" s="1"/>
  <c r="AT48" i="25"/>
  <c r="AT97" i="25" s="1"/>
  <c r="DF48" i="25"/>
  <c r="DF97" i="25" s="1"/>
  <c r="FR48" i="25"/>
  <c r="FR97" i="25" s="1"/>
  <c r="AU48" i="25"/>
  <c r="AU97" i="25" s="1"/>
  <c r="DG48" i="25"/>
  <c r="DG97" i="25" s="1"/>
  <c r="FS48" i="25"/>
  <c r="FS97" i="25" s="1"/>
  <c r="AG48" i="25"/>
  <c r="AG97" i="25" s="1"/>
  <c r="CS48" i="25"/>
  <c r="CS97" i="25" s="1"/>
  <c r="FE48" i="25"/>
  <c r="FE97" i="25" s="1"/>
  <c r="HQ48" i="25"/>
  <c r="HQ97" i="25" s="1"/>
  <c r="BH48" i="25"/>
  <c r="BH97" i="25" s="1"/>
  <c r="CR48" i="25"/>
  <c r="CR97" i="25" s="1"/>
  <c r="EB48" i="25"/>
  <c r="EB97" i="25" s="1"/>
  <c r="AX48" i="25"/>
  <c r="AX97" i="25" s="1"/>
  <c r="DJ48" i="25"/>
  <c r="DJ97" i="25" s="1"/>
  <c r="FV48" i="25"/>
  <c r="FV97" i="25" s="1"/>
  <c r="AY48" i="25"/>
  <c r="AY97" i="25" s="1"/>
  <c r="DK48" i="25"/>
  <c r="DK97" i="25" s="1"/>
  <c r="FW48" i="25"/>
  <c r="FW97" i="25" s="1"/>
  <c r="AK48" i="25"/>
  <c r="AK97" i="25" s="1"/>
  <c r="CW48" i="25"/>
  <c r="CW97" i="25" s="1"/>
  <c r="FI48" i="25"/>
  <c r="FI97" i="25" s="1"/>
  <c r="AN48" i="25"/>
  <c r="AN97" i="25" s="1"/>
  <c r="BX48" i="25"/>
  <c r="BX97" i="25" s="1"/>
  <c r="DH48" i="25"/>
  <c r="DH97" i="25" s="1"/>
  <c r="ER48" i="25"/>
  <c r="ER97" i="25" s="1"/>
  <c r="BR48" i="25"/>
  <c r="BR97" i="25" s="1"/>
  <c r="ED48" i="25"/>
  <c r="ED97" i="25" s="1"/>
  <c r="GP48" i="25"/>
  <c r="GP97" i="25" s="1"/>
  <c r="BS48" i="25"/>
  <c r="BS97" i="25" s="1"/>
  <c r="EE48" i="25"/>
  <c r="EE97" i="25" s="1"/>
  <c r="GQ48" i="25"/>
  <c r="GQ97" i="25" s="1"/>
  <c r="BE48" i="25"/>
  <c r="BE97" i="25" s="1"/>
  <c r="DQ48" i="25"/>
  <c r="DQ97" i="25" s="1"/>
  <c r="GC48" i="25"/>
  <c r="GC97" i="25" s="1"/>
  <c r="DP48" i="25"/>
  <c r="DP97" i="25" s="1"/>
  <c r="EZ48" i="25"/>
  <c r="EZ97" i="25" s="1"/>
  <c r="GJ48" i="25"/>
  <c r="GJ97" i="25" s="1"/>
  <c r="HN48" i="25"/>
  <c r="HN97" i="25" s="1"/>
  <c r="AP48" i="25"/>
  <c r="AP97" i="25" s="1"/>
  <c r="DB48" i="25"/>
  <c r="DB97" i="25" s="1"/>
  <c r="FN48" i="25"/>
  <c r="FN97" i="25" s="1"/>
  <c r="AQ48" i="25"/>
  <c r="AQ97" i="25" s="1"/>
  <c r="DC48" i="25"/>
  <c r="DC97" i="25" s="1"/>
  <c r="FO48" i="25"/>
  <c r="FO97" i="25" s="1"/>
  <c r="AC48" i="25"/>
  <c r="AC97" i="25" s="1"/>
  <c r="CO48" i="25"/>
  <c r="CO97" i="25" s="1"/>
  <c r="FA48" i="25"/>
  <c r="FA97" i="25" s="1"/>
  <c r="HM48" i="25"/>
  <c r="HM97" i="25" s="1"/>
  <c r="AR48" i="25"/>
  <c r="AR97" i="25" s="1"/>
  <c r="CB48" i="25"/>
  <c r="CB97" i="25" s="1"/>
  <c r="DL48" i="25"/>
  <c r="DL97" i="25" s="1"/>
  <c r="BJ48" i="25"/>
  <c r="BJ97" i="25" s="1"/>
  <c r="DV48" i="25"/>
  <c r="DV97" i="25" s="1"/>
  <c r="GH48" i="25"/>
  <c r="GH97" i="25" s="1"/>
  <c r="BK48" i="25"/>
  <c r="BK97" i="25" s="1"/>
  <c r="DW48" i="25"/>
  <c r="DW97" i="25" s="1"/>
  <c r="GI48" i="25"/>
  <c r="GI97" i="25" s="1"/>
  <c r="AW48" i="25"/>
  <c r="AW97" i="25" s="1"/>
  <c r="DI48" i="25"/>
  <c r="DI97" i="25" s="1"/>
  <c r="FU48" i="25"/>
  <c r="FU97" i="25" s="1"/>
  <c r="CJ48" i="25"/>
  <c r="CJ97" i="25" s="1"/>
  <c r="DT48" i="25"/>
  <c r="DT97" i="25" s="1"/>
  <c r="FD48" i="25"/>
  <c r="FD97" i="25" s="1"/>
  <c r="GN48" i="25"/>
  <c r="GN97" i="25" s="1"/>
  <c r="BN48" i="25"/>
  <c r="BN97" i="25" s="1"/>
  <c r="DZ48" i="25"/>
  <c r="DZ97" i="25" s="1"/>
  <c r="GL48" i="25"/>
  <c r="GL97" i="25" s="1"/>
  <c r="BO48" i="25"/>
  <c r="BO97" i="25" s="1"/>
  <c r="EA48" i="25"/>
  <c r="EA97" i="25" s="1"/>
  <c r="GM48" i="25"/>
  <c r="GM97" i="25" s="1"/>
  <c r="BA48" i="25"/>
  <c r="BA97" i="25" s="1"/>
  <c r="DM48" i="25"/>
  <c r="DM97" i="25" s="1"/>
  <c r="FY48" i="25"/>
  <c r="FY97" i="25" s="1"/>
  <c r="CZ48" i="25"/>
  <c r="CZ97" i="25" s="1"/>
  <c r="EJ48" i="25"/>
  <c r="EJ97" i="25" s="1"/>
  <c r="FT48" i="25"/>
  <c r="FT97" i="25" s="1"/>
  <c r="HD48" i="25"/>
  <c r="HD97" i="25" s="1"/>
  <c r="CH48" i="25"/>
  <c r="CH97" i="25" s="1"/>
  <c r="ET48" i="25"/>
  <c r="ET97" i="25" s="1"/>
  <c r="HF48" i="25"/>
  <c r="HF97" i="25" s="1"/>
  <c r="CI48" i="25"/>
  <c r="CI97" i="25" s="1"/>
  <c r="EU48" i="25"/>
  <c r="EU97" i="25" s="1"/>
  <c r="HG48" i="25"/>
  <c r="HG97" i="25" s="1"/>
  <c r="BU48" i="25"/>
  <c r="BU97" i="25" s="1"/>
  <c r="EG48" i="25"/>
  <c r="EG97" i="25" s="1"/>
  <c r="GS48" i="25"/>
  <c r="GS97" i="25" s="1"/>
  <c r="GB48" i="25"/>
  <c r="GB97" i="25" s="1"/>
  <c r="HJ48" i="25"/>
  <c r="HJ97" i="25" s="1"/>
  <c r="AJ48" i="25"/>
  <c r="AJ97" i="25" s="1"/>
  <c r="BF48" i="25"/>
  <c r="BF97" i="25" s="1"/>
  <c r="DR48" i="25"/>
  <c r="DR97" i="25" s="1"/>
  <c r="GD48" i="25"/>
  <c r="GD97" i="25" s="1"/>
  <c r="BG48" i="25"/>
  <c r="BG97" i="25" s="1"/>
  <c r="DS48" i="25"/>
  <c r="DS97" i="25" s="1"/>
  <c r="GE48" i="25"/>
  <c r="GE97" i="25" s="1"/>
  <c r="AS48" i="25"/>
  <c r="AS97" i="25" s="1"/>
  <c r="DE48" i="25"/>
  <c r="DE97" i="25" s="1"/>
  <c r="FQ48" i="25"/>
  <c r="FQ97" i="25" s="1"/>
  <c r="BT48" i="25"/>
  <c r="BT97" i="25" s="1"/>
  <c r="DD48" i="25"/>
  <c r="DD97" i="25" s="1"/>
  <c r="EN48" i="25"/>
  <c r="EN97" i="25" s="1"/>
  <c r="FX48" i="25"/>
  <c r="FX97" i="25" s="1"/>
  <c r="BZ48" i="25"/>
  <c r="BZ97" i="25" s="1"/>
  <c r="EL48" i="25"/>
  <c r="EL97" i="25" s="1"/>
  <c r="GX48" i="25"/>
  <c r="GX97" i="25" s="1"/>
  <c r="CA48" i="25"/>
  <c r="CA97" i="25" s="1"/>
  <c r="EM48" i="25"/>
  <c r="EM97" i="25" s="1"/>
  <c r="GY48" i="25"/>
  <c r="GY97" i="25" s="1"/>
  <c r="BM48" i="25"/>
  <c r="BM97" i="25" s="1"/>
  <c r="DY48" i="25"/>
  <c r="DY97" i="25" s="1"/>
  <c r="GK48" i="25"/>
  <c r="GK97" i="25" s="1"/>
  <c r="EV48" i="25"/>
  <c r="EV97" i="25" s="1"/>
  <c r="GF48" i="25"/>
  <c r="GF97" i="25" s="1"/>
  <c r="HL48" i="25"/>
  <c r="HL97" i="25" s="1"/>
  <c r="X48" i="25"/>
  <c r="CD48" i="25"/>
  <c r="CD97" i="25" s="1"/>
  <c r="EP48" i="25"/>
  <c r="EP97" i="25" s="1"/>
  <c r="HB48" i="25"/>
  <c r="HB97" i="25" s="1"/>
  <c r="CE48" i="25"/>
  <c r="CE97" i="25" s="1"/>
  <c r="EQ48" i="25"/>
  <c r="EQ97" i="25" s="1"/>
  <c r="HC48" i="25"/>
  <c r="HC97" i="25" s="1"/>
  <c r="BQ48" i="25"/>
  <c r="BQ97" i="25" s="1"/>
  <c r="EC48" i="25"/>
  <c r="EC97" i="25" s="1"/>
  <c r="GO48" i="25"/>
  <c r="GO97" i="25" s="1"/>
  <c r="FL48" i="25"/>
  <c r="FL97" i="25" s="1"/>
  <c r="GV48" i="25"/>
  <c r="GV97" i="25" s="1"/>
  <c r="HT48" i="25"/>
  <c r="HT97" i="25" s="1"/>
  <c r="AL48" i="25"/>
  <c r="AL97" i="25" s="1"/>
  <c r="CX48" i="25"/>
  <c r="CX97" i="25" s="1"/>
  <c r="FJ48" i="25"/>
  <c r="FJ97" i="25" s="1"/>
  <c r="AM48" i="25"/>
  <c r="AM97" i="25" s="1"/>
  <c r="CY48" i="25"/>
  <c r="CY97" i="25" s="1"/>
  <c r="FK48" i="25"/>
  <c r="FK97" i="25" s="1"/>
  <c r="Y48" i="25"/>
  <c r="CK48" i="25"/>
  <c r="CK97" i="25" s="1"/>
  <c r="EW48" i="25"/>
  <c r="EW97" i="25" s="1"/>
  <c r="HI48" i="25"/>
  <c r="HI97" i="25" s="1"/>
  <c r="AB48" i="25"/>
  <c r="AB97" i="25" s="1"/>
  <c r="BL48" i="25"/>
  <c r="BL97" i="25" s="1"/>
  <c r="CV48" i="25"/>
  <c r="CV97" i="25" s="1"/>
  <c r="Y96" i="25"/>
  <c r="AA49" i="25"/>
  <c r="AA98" i="25" s="1"/>
  <c r="CM49" i="25"/>
  <c r="CM98" i="25" s="1"/>
  <c r="AG49" i="25"/>
  <c r="AG98" i="25" s="1"/>
  <c r="AB49" i="25"/>
  <c r="AB98" i="25" s="1"/>
  <c r="EF49" i="25"/>
  <c r="EF98" i="25" s="1"/>
  <c r="GT49" i="25"/>
  <c r="GT98" i="25" s="1"/>
  <c r="CV49" i="25"/>
  <c r="CV98" i="25" s="1"/>
  <c r="FS49" i="25"/>
  <c r="FS98" i="25" s="1"/>
  <c r="AN49" i="25"/>
  <c r="AN98" i="25" s="1"/>
  <c r="EN49" i="25"/>
  <c r="EN98" i="25" s="1"/>
  <c r="HD49" i="25"/>
  <c r="HD98" i="25" s="1"/>
  <c r="DD49" i="25"/>
  <c r="DD98" i="25" s="1"/>
  <c r="FY49" i="25"/>
  <c r="FY98" i="25" s="1"/>
  <c r="FA49" i="25"/>
  <c r="FA98" i="25" s="1"/>
  <c r="BK49" i="25"/>
  <c r="BK98" i="25" s="1"/>
  <c r="DW49" i="25"/>
  <c r="DW98" i="25" s="1"/>
  <c r="BQ49" i="25"/>
  <c r="BQ98" i="25" s="1"/>
  <c r="CT49" i="25"/>
  <c r="CT98" i="25" s="1"/>
  <c r="FR49" i="25"/>
  <c r="FR98" i="25" s="1"/>
  <c r="AT49" i="25"/>
  <c r="AT98" i="25" s="1"/>
  <c r="EQ49" i="25"/>
  <c r="EQ98" i="25" s="1"/>
  <c r="HC49" i="25"/>
  <c r="HC98" i="25" s="1"/>
  <c r="DB49" i="25"/>
  <c r="DB98" i="25" s="1"/>
  <c r="FX49" i="25"/>
  <c r="FX98" i="25" s="1"/>
  <c r="BF49" i="25"/>
  <c r="BF98" i="25" s="1"/>
  <c r="EW49" i="25"/>
  <c r="EW98" i="25" s="1"/>
  <c r="GG49" i="25"/>
  <c r="GG98" i="25" s="1"/>
  <c r="CE49" i="25"/>
  <c r="CE98" i="25" s="1"/>
  <c r="Y49" i="25"/>
  <c r="CK49" i="25"/>
  <c r="CK98" i="25" s="1"/>
  <c r="DU49" i="25"/>
  <c r="DU98" i="25" s="1"/>
  <c r="GL49" i="25"/>
  <c r="GL98" i="25" s="1"/>
  <c r="AQ49" i="25"/>
  <c r="AQ98" i="25" s="1"/>
  <c r="DC49" i="25"/>
  <c r="DC98" i="25" s="1"/>
  <c r="AW49" i="25"/>
  <c r="AW98" i="25" s="1"/>
  <c r="BH49" i="25"/>
  <c r="BH98" i="25" s="1"/>
  <c r="EX49" i="25"/>
  <c r="EX98" i="25" s="1"/>
  <c r="HJ49" i="25"/>
  <c r="HJ98" i="25" s="1"/>
  <c r="DQ49" i="25"/>
  <c r="DQ98" i="25" s="1"/>
  <c r="GI49" i="25"/>
  <c r="GI98" i="25" s="1"/>
  <c r="BT49" i="25"/>
  <c r="BT98" i="25" s="1"/>
  <c r="FD49" i="25"/>
  <c r="FD98" i="25" s="1"/>
  <c r="HT49" i="25"/>
  <c r="HT98" i="25" s="1"/>
  <c r="DY49" i="25"/>
  <c r="DY98" i="25" s="1"/>
  <c r="GO49" i="25"/>
  <c r="GO98" i="25" s="1"/>
  <c r="GW49" i="25"/>
  <c r="GW98" i="25" s="1"/>
  <c r="CA49" i="25"/>
  <c r="CA98" i="25" s="1"/>
  <c r="EM49" i="25"/>
  <c r="EM98" i="25" s="1"/>
  <c r="CG49" i="25"/>
  <c r="CG98" i="25" s="1"/>
  <c r="DP49" i="25"/>
  <c r="DP98" i="25" s="1"/>
  <c r="GH49" i="25"/>
  <c r="GH98" i="25" s="1"/>
  <c r="BZ49" i="25"/>
  <c r="BZ98" i="25" s="1"/>
  <c r="FG49" i="25"/>
  <c r="FG98" i="25" s="1"/>
  <c r="HS49" i="25"/>
  <c r="HS98" i="25" s="1"/>
  <c r="DX49" i="25"/>
  <c r="DX98" i="25" s="1"/>
  <c r="GN49" i="25"/>
  <c r="GN98" i="25" s="1"/>
  <c r="CL49" i="25"/>
  <c r="CL98" i="25" s="1"/>
  <c r="FM49" i="25"/>
  <c r="FM98" i="25" s="1"/>
  <c r="AI49" i="25"/>
  <c r="AI98" i="25" s="1"/>
  <c r="CU49" i="25"/>
  <c r="CU98" i="25" s="1"/>
  <c r="AO49" i="25"/>
  <c r="AO98" i="25" s="1"/>
  <c r="BG49" i="25"/>
  <c r="BG98" i="25" s="1"/>
  <c r="DS49" i="25"/>
  <c r="DS98" i="25" s="1"/>
  <c r="BM49" i="25"/>
  <c r="BM98" i="25" s="1"/>
  <c r="CN49" i="25"/>
  <c r="CN98" i="25" s="1"/>
  <c r="FN49" i="25"/>
  <c r="FN98" i="25" s="1"/>
  <c r="AL49" i="25"/>
  <c r="AL98" i="25" s="1"/>
  <c r="EL49" i="25"/>
  <c r="EL98" i="25" s="1"/>
  <c r="GY49" i="25"/>
  <c r="GY98" i="25" s="1"/>
  <c r="CW49" i="25"/>
  <c r="CW98" i="25" s="1"/>
  <c r="FT49" i="25"/>
  <c r="FT98" i="25" s="1"/>
  <c r="AX49" i="25"/>
  <c r="AX98" i="25" s="1"/>
  <c r="ES49" i="25"/>
  <c r="ES98" i="25" s="1"/>
  <c r="HE49" i="25"/>
  <c r="HE98" i="25" s="1"/>
  <c r="AE49" i="25"/>
  <c r="AE98" i="25" s="1"/>
  <c r="CQ49" i="25"/>
  <c r="CQ98" i="25" s="1"/>
  <c r="AK49" i="25"/>
  <c r="AK98" i="25" s="1"/>
  <c r="AJ49" i="25"/>
  <c r="AJ98" i="25" s="1"/>
  <c r="EK49" i="25"/>
  <c r="EK98" i="25" s="1"/>
  <c r="GX49" i="25"/>
  <c r="GX98" i="25" s="1"/>
  <c r="DA49" i="25"/>
  <c r="DA98" i="25" s="1"/>
  <c r="FW49" i="25"/>
  <c r="FW98" i="25" s="1"/>
  <c r="AV49" i="25"/>
  <c r="AV98" i="25" s="1"/>
  <c r="BW49" i="25"/>
  <c r="BW98" i="25" s="1"/>
  <c r="EI49" i="25"/>
  <c r="EI98" i="25" s="1"/>
  <c r="CC49" i="25"/>
  <c r="CC98" i="25" s="1"/>
  <c r="DJ49" i="25"/>
  <c r="DJ98" i="25" s="1"/>
  <c r="GD49" i="25"/>
  <c r="GD98" i="25" s="1"/>
  <c r="BR49" i="25"/>
  <c r="BR98" i="25" s="1"/>
  <c r="FC49" i="25"/>
  <c r="FC98" i="25" s="1"/>
  <c r="HO49" i="25"/>
  <c r="HO98" i="25" s="1"/>
  <c r="DR49" i="25"/>
  <c r="DR98" i="25" s="1"/>
  <c r="GJ49" i="25"/>
  <c r="GJ98" i="25" s="1"/>
  <c r="CD49" i="25"/>
  <c r="CD98" i="25" s="1"/>
  <c r="FI49" i="25"/>
  <c r="FI98" i="25" s="1"/>
  <c r="GS49" i="25"/>
  <c r="GS98" i="25" s="1"/>
  <c r="AU49" i="25"/>
  <c r="AU98" i="25" s="1"/>
  <c r="DG49" i="25"/>
  <c r="DG98" i="25" s="1"/>
  <c r="BA49" i="25"/>
  <c r="BA98" i="25" s="1"/>
  <c r="BP49" i="25"/>
  <c r="BP98" i="25" s="1"/>
  <c r="FB49" i="25"/>
  <c r="FB98" i="25" s="1"/>
  <c r="HN49" i="25"/>
  <c r="HN98" i="25" s="1"/>
  <c r="DV49" i="25"/>
  <c r="DV98" i="25" s="1"/>
  <c r="GM49" i="25"/>
  <c r="GM98" i="25" s="1"/>
  <c r="CB49" i="25"/>
  <c r="CB98" i="25" s="1"/>
  <c r="FH49" i="25"/>
  <c r="FH98" i="25" s="1"/>
  <c r="Z49" i="25"/>
  <c r="Z98" i="25" s="1"/>
  <c r="ED49" i="25"/>
  <c r="ED98" i="25" s="1"/>
  <c r="HI49" i="25"/>
  <c r="HI98" i="25" s="1"/>
  <c r="BO49" i="25"/>
  <c r="BO98" i="25" s="1"/>
  <c r="DI49" i="25"/>
  <c r="DI98" i="25" s="1"/>
  <c r="EA49" i="25"/>
  <c r="EA98" i="25" s="1"/>
  <c r="BX49" i="25"/>
  <c r="BX98" i="25" s="1"/>
  <c r="FV49" i="25"/>
  <c r="FV98" i="25" s="1"/>
  <c r="CH49" i="25"/>
  <c r="CH98" i="25" s="1"/>
  <c r="FK49" i="25"/>
  <c r="FK98" i="25" s="1"/>
  <c r="GR49" i="25"/>
  <c r="GR98" i="25" s="1"/>
  <c r="EC49" i="25"/>
  <c r="EC98" i="25" s="1"/>
  <c r="GV49" i="25"/>
  <c r="GV98" i="25" s="1"/>
  <c r="CS49" i="25"/>
  <c r="CS98" i="25" s="1"/>
  <c r="HM49" i="25"/>
  <c r="HM98" i="25" s="1"/>
  <c r="CI49" i="25"/>
  <c r="CI98" i="25" s="1"/>
  <c r="AC49" i="25"/>
  <c r="AC98" i="25" s="1"/>
  <c r="CO49" i="25"/>
  <c r="CO98" i="25" s="1"/>
  <c r="DZ49" i="25"/>
  <c r="DZ98" i="25" s="1"/>
  <c r="GP49" i="25"/>
  <c r="GP98" i="25" s="1"/>
  <c r="CP49" i="25"/>
  <c r="CP98" i="25" s="1"/>
  <c r="FO49" i="25"/>
  <c r="FO98" i="25" s="1"/>
  <c r="AF49" i="25"/>
  <c r="AF98" i="25" s="1"/>
  <c r="EH49" i="25"/>
  <c r="EH98" i="25" s="1"/>
  <c r="GZ49" i="25"/>
  <c r="GZ98" i="25" s="1"/>
  <c r="CX49" i="25"/>
  <c r="CX98" i="25" s="1"/>
  <c r="FU49" i="25"/>
  <c r="FU98" i="25" s="1"/>
  <c r="X49" i="25"/>
  <c r="GC49" i="25"/>
  <c r="GC98" i="25" s="1"/>
  <c r="BE49" i="25"/>
  <c r="BE98" i="25" s="1"/>
  <c r="CZ49" i="25"/>
  <c r="CZ98" i="25" s="1"/>
  <c r="HB49" i="25"/>
  <c r="HB98" i="25" s="1"/>
  <c r="DF49" i="25"/>
  <c r="DF98" i="25" s="1"/>
  <c r="GA49" i="25"/>
  <c r="GA98" i="25" s="1"/>
  <c r="BD49" i="25"/>
  <c r="BD98" i="25" s="1"/>
  <c r="EV49" i="25"/>
  <c r="EV98" i="25" s="1"/>
  <c r="HL49" i="25"/>
  <c r="HL98" i="25" s="1"/>
  <c r="DN49" i="25"/>
  <c r="DN98" i="25" s="1"/>
  <c r="AM49" i="25"/>
  <c r="AM98" i="25" s="1"/>
  <c r="CY49" i="25"/>
  <c r="CY98" i="25" s="1"/>
  <c r="AS49" i="25"/>
  <c r="AS98" i="25" s="1"/>
  <c r="AZ49" i="25"/>
  <c r="AZ98" i="25" s="1"/>
  <c r="ET49" i="25"/>
  <c r="ET98" i="25" s="1"/>
  <c r="HF49" i="25"/>
  <c r="HF98" i="25" s="1"/>
  <c r="DL49" i="25"/>
  <c r="DL98" i="25" s="1"/>
  <c r="GE49" i="25"/>
  <c r="GE98" i="25" s="1"/>
  <c r="BL49" i="25"/>
  <c r="BL98" i="25" s="1"/>
  <c r="EZ49" i="25"/>
  <c r="EZ98" i="25" s="1"/>
  <c r="HP49" i="25"/>
  <c r="HP98" i="25" s="1"/>
  <c r="DT49" i="25"/>
  <c r="DT98" i="25" s="1"/>
  <c r="GK49" i="25"/>
  <c r="GK98" i="25" s="1"/>
  <c r="ER49" i="25"/>
  <c r="ER98" i="25" s="1"/>
  <c r="AY49" i="25"/>
  <c r="AY98" i="25" s="1"/>
  <c r="BU49" i="25"/>
  <c r="BU98" i="25" s="1"/>
  <c r="EP49" i="25"/>
  <c r="EP98" i="25" s="1"/>
  <c r="HR49" i="25"/>
  <c r="HR98" i="25" s="1"/>
  <c r="EB49" i="25"/>
  <c r="EB98" i="25" s="1"/>
  <c r="GQ49" i="25"/>
  <c r="GQ98" i="25" s="1"/>
  <c r="CJ49" i="25"/>
  <c r="CJ98" i="25" s="1"/>
  <c r="FL49" i="25"/>
  <c r="FL98" i="25" s="1"/>
  <c r="AH49" i="25"/>
  <c r="AH98" i="25" s="1"/>
  <c r="EJ49" i="25"/>
  <c r="EJ98" i="25" s="1"/>
  <c r="BC49" i="25"/>
  <c r="BC98" i="25" s="1"/>
  <c r="DO49" i="25"/>
  <c r="DO98" i="25" s="1"/>
  <c r="BI49" i="25"/>
  <c r="BI98" i="25" s="1"/>
  <c r="CF49" i="25"/>
  <c r="CF98" i="25" s="1"/>
  <c r="FJ49" i="25"/>
  <c r="FJ98" i="25" s="1"/>
  <c r="AD49" i="25"/>
  <c r="AD98" i="25" s="1"/>
  <c r="EG49" i="25"/>
  <c r="EG98" i="25" s="1"/>
  <c r="GU49" i="25"/>
  <c r="GU98" i="25" s="1"/>
  <c r="CR49" i="25"/>
  <c r="CR98" i="25" s="1"/>
  <c r="FP49" i="25"/>
  <c r="FP98" i="25" s="1"/>
  <c r="AP49" i="25"/>
  <c r="AP98" i="25" s="1"/>
  <c r="EO49" i="25"/>
  <c r="EO98" i="25" s="1"/>
  <c r="HA49" i="25"/>
  <c r="HA98" i="25" s="1"/>
  <c r="HH49" i="25"/>
  <c r="HH98" i="25" s="1"/>
  <c r="DK49" i="25"/>
  <c r="DK98" i="25" s="1"/>
  <c r="AR49" i="25"/>
  <c r="AR98" i="25" s="1"/>
  <c r="FF49" i="25"/>
  <c r="FF98" i="25" s="1"/>
  <c r="BB49" i="25"/>
  <c r="BB98" i="25" s="1"/>
  <c r="EU49" i="25"/>
  <c r="EU98" i="25" s="1"/>
  <c r="HG49" i="25"/>
  <c r="HG98" i="25" s="1"/>
  <c r="DH49" i="25"/>
  <c r="DH98" i="25" s="1"/>
  <c r="GB49" i="25"/>
  <c r="GB98" i="25" s="1"/>
  <c r="BN49" i="25"/>
  <c r="BN98" i="25" s="1"/>
  <c r="FQ49" i="25"/>
  <c r="FQ98" i="25" s="1"/>
  <c r="BS49" i="25"/>
  <c r="BS98" i="25" s="1"/>
  <c r="EE49" i="25"/>
  <c r="EE98" i="25" s="1"/>
  <c r="BY49" i="25"/>
  <c r="BY98" i="25" s="1"/>
  <c r="DE49" i="25"/>
  <c r="DE98" i="25" s="1"/>
  <c r="FZ49" i="25"/>
  <c r="FZ98" i="25" s="1"/>
  <c r="BJ49" i="25"/>
  <c r="BJ98" i="25" s="1"/>
  <c r="EY49" i="25"/>
  <c r="EY98" i="25" s="1"/>
  <c r="HK49" i="25"/>
  <c r="HK98" i="25" s="1"/>
  <c r="DM49" i="25"/>
  <c r="DM98" i="25" s="1"/>
  <c r="GF49" i="25"/>
  <c r="GF98" i="25" s="1"/>
  <c r="BV49" i="25"/>
  <c r="BV98" i="25" s="1"/>
  <c r="FE49" i="25"/>
  <c r="FE98" i="25" s="1"/>
  <c r="HQ49" i="25"/>
  <c r="HQ98" i="25" s="1"/>
  <c r="FP241" i="5"/>
  <c r="P490" i="5"/>
  <c r="C4" i="26" l="1"/>
  <c r="B5" i="26"/>
  <c r="C5" i="26" s="1"/>
  <c r="F2" i="26"/>
  <c r="H2" i="26" s="1"/>
  <c r="F3" i="26"/>
  <c r="H3" i="26" s="1"/>
  <c r="U51" i="25"/>
  <c r="D13" i="9" s="1"/>
  <c r="U50" i="25"/>
  <c r="C19" i="23" s="1"/>
  <c r="X146" i="25"/>
  <c r="X195" i="25" s="1"/>
  <c r="X97" i="25"/>
  <c r="Y98" i="25"/>
  <c r="Y97" i="25"/>
  <c r="X98" i="25"/>
  <c r="P500" i="5"/>
  <c r="FP251" i="5"/>
  <c r="B6" i="26" l="1"/>
  <c r="D5" i="26"/>
  <c r="E5" i="26"/>
  <c r="D4" i="26"/>
  <c r="E4" i="26"/>
  <c r="B13" i="9"/>
  <c r="L20" i="23" s="1"/>
  <c r="K20" i="23"/>
  <c r="E21" i="23"/>
  <c r="C21" i="23"/>
  <c r="B9" i="9" s="1"/>
  <c r="G20" i="23"/>
  <c r="X147" i="25"/>
  <c r="X196" i="25" s="1"/>
  <c r="FP261" i="5"/>
  <c r="P510" i="5"/>
  <c r="F5" i="26" l="1"/>
  <c r="H5" i="26" s="1"/>
  <c r="B7" i="26"/>
  <c r="F4" i="26"/>
  <c r="H4" i="26" s="1"/>
  <c r="C6" i="26"/>
  <c r="D20" i="23"/>
  <c r="Y100" i="25"/>
  <c r="Y101" i="25" s="1"/>
  <c r="Y102" i="25" s="1"/>
  <c r="C63" i="25"/>
  <c r="Q2" i="25" s="1"/>
  <c r="B8" i="9"/>
  <c r="AE30" i="16"/>
  <c r="FP271" i="5"/>
  <c r="P520" i="5"/>
  <c r="D6" i="26" l="1"/>
  <c r="E6" i="26"/>
  <c r="C7" i="26"/>
  <c r="B8" i="26"/>
  <c r="Y150" i="25"/>
  <c r="Q3" i="25"/>
  <c r="Y149" i="25"/>
  <c r="AZ30" i="16"/>
  <c r="Y103" i="25"/>
  <c r="Y151" i="25"/>
  <c r="FP281" i="5"/>
  <c r="P530" i="5"/>
  <c r="F6" i="26" l="1"/>
  <c r="H6" i="26" s="1"/>
  <c r="C8" i="26"/>
  <c r="B9" i="26"/>
  <c r="C9" i="26" s="1"/>
  <c r="D7" i="26"/>
  <c r="E7" i="26"/>
  <c r="Q4" i="25"/>
  <c r="Y152" i="25"/>
  <c r="Y104" i="25"/>
  <c r="AV30" i="16"/>
  <c r="BX30" i="16"/>
  <c r="U31" i="16" s="1"/>
  <c r="FP291" i="5"/>
  <c r="P540" i="5"/>
  <c r="F7" i="26" l="1"/>
  <c r="H7" i="26" s="1"/>
  <c r="E9" i="26"/>
  <c r="D9" i="26"/>
  <c r="D8" i="26"/>
  <c r="E8" i="26"/>
  <c r="B10" i="26"/>
  <c r="Q5" i="25"/>
  <c r="AR30" i="16"/>
  <c r="AN30" i="16" s="1"/>
  <c r="BL30" i="16" s="1"/>
  <c r="BK30" i="16" s="1"/>
  <c r="BJ30" i="16" s="1"/>
  <c r="BI30" i="16" s="1"/>
  <c r="BT30" i="16"/>
  <c r="Q31" i="16" s="1"/>
  <c r="Y153" i="25"/>
  <c r="Y105" i="25"/>
  <c r="BW30" i="16"/>
  <c r="T31" i="16" s="1"/>
  <c r="DY31" i="16" s="1"/>
  <c r="F30" i="18" s="1"/>
  <c r="FP301" i="5"/>
  <c r="P550" i="5"/>
  <c r="F9" i="26" l="1"/>
  <c r="H9" i="26" s="1"/>
  <c r="F8" i="26"/>
  <c r="H8" i="26" s="1"/>
  <c r="C10" i="26"/>
  <c r="B11" i="26"/>
  <c r="Q6" i="25"/>
  <c r="BS30" i="16"/>
  <c r="P31" i="16" s="1"/>
  <c r="AJ30" i="16"/>
  <c r="BH30" i="16" s="1"/>
  <c r="BG30" i="16" s="1"/>
  <c r="Y154" i="25"/>
  <c r="Y106" i="25"/>
  <c r="BP30" i="16"/>
  <c r="BO30" i="16" s="1"/>
  <c r="BV30" i="16"/>
  <c r="S31" i="16" s="1"/>
  <c r="FP311" i="5"/>
  <c r="P560" i="5"/>
  <c r="C11" i="26" l="1"/>
  <c r="E10" i="26"/>
  <c r="D10" i="26"/>
  <c r="B12" i="26"/>
  <c r="Q7" i="25"/>
  <c r="BR30" i="16"/>
  <c r="O31" i="16" s="1"/>
  <c r="AF30" i="16"/>
  <c r="BD30" i="16" s="1"/>
  <c r="BC30" i="16" s="1"/>
  <c r="BB30" i="16" s="1"/>
  <c r="BA30" i="16" s="1"/>
  <c r="BU30" i="16"/>
  <c r="R31" i="16" s="1"/>
  <c r="DX31" i="16" s="1"/>
  <c r="E30" i="18" s="1"/>
  <c r="Y155" i="25"/>
  <c r="Y107" i="25"/>
  <c r="BF30" i="16"/>
  <c r="BE30" i="16" s="1"/>
  <c r="BN30" i="16"/>
  <c r="BM30" i="16" s="1"/>
  <c r="P570" i="5"/>
  <c r="FP321" i="5"/>
  <c r="B13" i="26" l="1"/>
  <c r="C12" i="26"/>
  <c r="F10" i="26"/>
  <c r="H10" i="26" s="1"/>
  <c r="E11" i="26"/>
  <c r="D11" i="26"/>
  <c r="Q8" i="25"/>
  <c r="BQ30" i="16"/>
  <c r="N31" i="16" s="1"/>
  <c r="DW31" i="16" s="1"/>
  <c r="D30" i="18" s="1"/>
  <c r="J30" i="18" s="1"/>
  <c r="Y156" i="25"/>
  <c r="Y108" i="25"/>
  <c r="P580" i="5"/>
  <c r="FP331" i="5"/>
  <c r="F11" i="26" l="1"/>
  <c r="H11" i="26" s="1"/>
  <c r="D12" i="26"/>
  <c r="E12" i="26"/>
  <c r="C13" i="26"/>
  <c r="B14" i="26"/>
  <c r="Q9" i="25"/>
  <c r="Y157" i="25"/>
  <c r="Y109" i="25"/>
  <c r="P590" i="5"/>
  <c r="FP341" i="5"/>
  <c r="F12" i="26" l="1"/>
  <c r="H12" i="26" s="1"/>
  <c r="D13" i="26"/>
  <c r="E13" i="26"/>
  <c r="C14" i="26"/>
  <c r="B15" i="26"/>
  <c r="C15" i="26" s="1"/>
  <c r="Q10" i="25"/>
  <c r="Y158" i="25"/>
  <c r="Y110" i="25"/>
  <c r="P600" i="5"/>
  <c r="FP351" i="5"/>
  <c r="B16" i="26" l="1"/>
  <c r="C16" i="26" s="1"/>
  <c r="E16" i="26" s="1"/>
  <c r="F13" i="26"/>
  <c r="H13" i="26" s="1"/>
  <c r="E15" i="26"/>
  <c r="D15" i="26"/>
  <c r="D14" i="26"/>
  <c r="E14" i="26"/>
  <c r="Q11" i="25"/>
  <c r="Y159" i="25"/>
  <c r="Y111" i="25"/>
  <c r="P610" i="5"/>
  <c r="FP361" i="5"/>
  <c r="F15" i="26" l="1"/>
  <c r="H15" i="26" s="1"/>
  <c r="F14" i="26"/>
  <c r="H14" i="26" s="1"/>
  <c r="D16" i="26"/>
  <c r="F16" i="26" s="1"/>
  <c r="H16" i="26" s="1"/>
  <c r="B17" i="26"/>
  <c r="C17" i="26" s="1"/>
  <c r="D17" i="26" s="1"/>
  <c r="Q12" i="25"/>
  <c r="Y160" i="25"/>
  <c r="Y112" i="25"/>
  <c r="P620" i="5"/>
  <c r="FP371" i="5"/>
  <c r="B18" i="26" l="1"/>
  <c r="E17" i="26"/>
  <c r="F17" i="26" s="1"/>
  <c r="H17" i="26" s="1"/>
  <c r="Q13" i="25"/>
  <c r="Y161" i="25"/>
  <c r="Y113" i="25"/>
  <c r="FP381" i="5"/>
  <c r="P630" i="5"/>
  <c r="C18" i="26" l="1"/>
  <c r="D18" i="26" s="1"/>
  <c r="B19" i="26"/>
  <c r="C19" i="26" s="1"/>
  <c r="D19" i="26" s="1"/>
  <c r="Q14" i="25"/>
  <c r="Y162" i="25"/>
  <c r="Y114" i="25"/>
  <c r="FP391" i="5"/>
  <c r="P640" i="5"/>
  <c r="E18" i="26" l="1"/>
  <c r="F18" i="26" s="1"/>
  <c r="H18" i="26" s="1"/>
  <c r="E19" i="26"/>
  <c r="F19" i="26" s="1"/>
  <c r="H19" i="26" s="1"/>
  <c r="B20" i="26"/>
  <c r="C20" i="26" s="1"/>
  <c r="Q15" i="25"/>
  <c r="Y163" i="25"/>
  <c r="Y115" i="25"/>
  <c r="P650" i="5"/>
  <c r="FP401" i="5"/>
  <c r="E20" i="26" l="1"/>
  <c r="D20" i="26"/>
  <c r="B21" i="26"/>
  <c r="C21" i="26" s="1"/>
  <c r="Q16" i="25"/>
  <c r="Y164" i="25"/>
  <c r="Y116" i="25"/>
  <c r="P660" i="5"/>
  <c r="FP411" i="5"/>
  <c r="D21" i="26" l="1"/>
  <c r="E21" i="26"/>
  <c r="B22" i="26"/>
  <c r="C22" i="26" s="1"/>
  <c r="D22" i="26" s="1"/>
  <c r="F20" i="26"/>
  <c r="H20" i="26" s="1"/>
  <c r="Q17" i="25"/>
  <c r="Y165" i="25"/>
  <c r="Y117" i="25"/>
  <c r="FP421" i="5"/>
  <c r="P670" i="5"/>
  <c r="E22" i="26" l="1"/>
  <c r="F22" i="26" s="1"/>
  <c r="H22" i="26" s="1"/>
  <c r="F21" i="26"/>
  <c r="H21" i="26" s="1"/>
  <c r="B23" i="26"/>
  <c r="C23" i="26" s="1"/>
  <c r="Q18" i="25"/>
  <c r="Y166" i="25"/>
  <c r="Y118" i="25"/>
  <c r="FP431" i="5"/>
  <c r="P680" i="5"/>
  <c r="D23" i="26" l="1"/>
  <c r="E23" i="26"/>
  <c r="B24" i="26"/>
  <c r="C24" i="26" s="1"/>
  <c r="Q19" i="25"/>
  <c r="Y167" i="25"/>
  <c r="Y119" i="25"/>
  <c r="P690" i="5"/>
  <c r="FP441" i="5"/>
  <c r="E24" i="26" l="1"/>
  <c r="D24" i="26"/>
  <c r="F23" i="26"/>
  <c r="H23" i="26" s="1"/>
  <c r="B25" i="26"/>
  <c r="Q20" i="25"/>
  <c r="Y168" i="25"/>
  <c r="Y120" i="25"/>
  <c r="P700" i="5"/>
  <c r="FP451" i="5"/>
  <c r="B26" i="26" l="1"/>
  <c r="C26" i="26" s="1"/>
  <c r="C25" i="26"/>
  <c r="F24" i="26"/>
  <c r="H24" i="26" s="1"/>
  <c r="Q21" i="25"/>
  <c r="Y169" i="25"/>
  <c r="Y121" i="25"/>
  <c r="P710" i="5"/>
  <c r="FP461" i="5"/>
  <c r="D25" i="26" l="1"/>
  <c r="E25" i="26"/>
  <c r="E26" i="26"/>
  <c r="D26" i="26"/>
  <c r="B27" i="26"/>
  <c r="C27" i="26" s="1"/>
  <c r="Q22" i="25"/>
  <c r="Y170" i="25"/>
  <c r="Y122" i="25"/>
  <c r="FP471" i="5"/>
  <c r="P711" i="5"/>
  <c r="F26" i="26" l="1"/>
  <c r="H26" i="26" s="1"/>
  <c r="F25" i="26"/>
  <c r="H25" i="26" s="1"/>
  <c r="B28" i="26"/>
  <c r="C28" i="26" s="1"/>
  <c r="E27" i="26"/>
  <c r="D27" i="26"/>
  <c r="Q23" i="25"/>
  <c r="Y171" i="25"/>
  <c r="Y123" i="25"/>
  <c r="Q480" i="5"/>
  <c r="F27" i="26" l="1"/>
  <c r="H27" i="26" s="1"/>
  <c r="B29" i="26"/>
  <c r="C29" i="26" s="1"/>
  <c r="E28" i="26"/>
  <c r="D28" i="26"/>
  <c r="Q24" i="25"/>
  <c r="Y172" i="25"/>
  <c r="Y124" i="25"/>
  <c r="Q490" i="5"/>
  <c r="FQ241" i="5"/>
  <c r="B30" i="26" l="1"/>
  <c r="C30" i="26" s="1"/>
  <c r="E30" i="26" s="1"/>
  <c r="F28" i="26"/>
  <c r="H28" i="26" s="1"/>
  <c r="E29" i="26"/>
  <c r="D29" i="26"/>
  <c r="Q25" i="25"/>
  <c r="Y173" i="25"/>
  <c r="Y125" i="25"/>
  <c r="FQ251" i="5"/>
  <c r="Q500" i="5"/>
  <c r="D30" i="26" l="1"/>
  <c r="F30" i="26" s="1"/>
  <c r="H30" i="26" s="1"/>
  <c r="B31" i="26"/>
  <c r="C31" i="26" s="1"/>
  <c r="E31" i="26" s="1"/>
  <c r="F29" i="26"/>
  <c r="H29" i="26" s="1"/>
  <c r="Q26" i="25"/>
  <c r="Y174" i="25"/>
  <c r="Y126" i="25"/>
  <c r="FQ261" i="5"/>
  <c r="Q510" i="5"/>
  <c r="D31" i="26" l="1"/>
  <c r="F31" i="26" s="1"/>
  <c r="H31" i="26" s="1"/>
  <c r="B32" i="26"/>
  <c r="C32" i="26" s="1"/>
  <c r="D32" i="26" s="1"/>
  <c r="Q27" i="25"/>
  <c r="Y175" i="25"/>
  <c r="Y127" i="25"/>
  <c r="Q520" i="5"/>
  <c r="FQ271" i="5"/>
  <c r="E32" i="26" l="1"/>
  <c r="F32" i="26" s="1"/>
  <c r="H32" i="26" s="1"/>
  <c r="B33" i="26"/>
  <c r="C33" i="26" s="1"/>
  <c r="E33" i="26" s="1"/>
  <c r="Q28" i="25"/>
  <c r="Y176" i="25"/>
  <c r="Y128" i="25"/>
  <c r="FQ281" i="5"/>
  <c r="Q530" i="5"/>
  <c r="D33" i="26" l="1"/>
  <c r="F33" i="26" s="1"/>
  <c r="H33" i="26" s="1"/>
  <c r="B34" i="26"/>
  <c r="C34" i="26" s="1"/>
  <c r="E34" i="26" s="1"/>
  <c r="Q29" i="25"/>
  <c r="Y177" i="25"/>
  <c r="Y129" i="25"/>
  <c r="Q540" i="5"/>
  <c r="FQ291" i="5"/>
  <c r="B35" i="26" l="1"/>
  <c r="C35" i="26" s="1"/>
  <c r="E35" i="26" s="1"/>
  <c r="D34" i="26"/>
  <c r="F34" i="26" s="1"/>
  <c r="H34" i="26" s="1"/>
  <c r="Q30" i="25"/>
  <c r="Y178" i="25"/>
  <c r="Y130" i="25"/>
  <c r="FQ301" i="5"/>
  <c r="Q550" i="5"/>
  <c r="B36" i="26" l="1"/>
  <c r="C36" i="26" s="1"/>
  <c r="E36" i="26" s="1"/>
  <c r="D35" i="26"/>
  <c r="F35" i="26" s="1"/>
  <c r="H35" i="26" s="1"/>
  <c r="Q31" i="25"/>
  <c r="Y179" i="25"/>
  <c r="Y131" i="25"/>
  <c r="Q560" i="5"/>
  <c r="FQ311" i="5"/>
  <c r="D36" i="26" l="1"/>
  <c r="F36" i="26" s="1"/>
  <c r="H36" i="26" s="1"/>
  <c r="B37" i="26"/>
  <c r="C37" i="26" s="1"/>
  <c r="D37" i="26" s="1"/>
  <c r="Q32" i="25"/>
  <c r="Y180" i="25"/>
  <c r="Y132" i="25"/>
  <c r="FQ321" i="5"/>
  <c r="Q570" i="5"/>
  <c r="B38" i="26" l="1"/>
  <c r="C38" i="26" s="1"/>
  <c r="E38" i="26" s="1"/>
  <c r="E37" i="26"/>
  <c r="F37" i="26" s="1"/>
  <c r="H37" i="26" s="1"/>
  <c r="Q33" i="25"/>
  <c r="Y181" i="25"/>
  <c r="Y133" i="25"/>
  <c r="FQ331" i="5"/>
  <c r="Q580" i="5"/>
  <c r="D38" i="26" l="1"/>
  <c r="F38" i="26" s="1"/>
  <c r="H38" i="26" s="1"/>
  <c r="B39" i="26"/>
  <c r="C39" i="26" s="1"/>
  <c r="D39" i="26" s="1"/>
  <c r="Q34" i="25"/>
  <c r="Y182" i="25"/>
  <c r="Y134" i="25"/>
  <c r="FQ341" i="5"/>
  <c r="Q590" i="5"/>
  <c r="E39" i="26" l="1"/>
  <c r="F39" i="26" s="1"/>
  <c r="H39" i="26" s="1"/>
  <c r="B40" i="26"/>
  <c r="C40" i="26" s="1"/>
  <c r="E40" i="26" s="1"/>
  <c r="Q35" i="25"/>
  <c r="Y183" i="25"/>
  <c r="Y135" i="25"/>
  <c r="Q600" i="5"/>
  <c r="FQ351" i="5"/>
  <c r="D40" i="26" l="1"/>
  <c r="F40" i="26" s="1"/>
  <c r="H40" i="26" s="1"/>
  <c r="B41" i="26"/>
  <c r="C41" i="26" s="1"/>
  <c r="D41" i="26" s="1"/>
  <c r="Q36" i="25"/>
  <c r="Y184" i="25"/>
  <c r="Y136" i="25"/>
  <c r="FQ361" i="5"/>
  <c r="Q610" i="5"/>
  <c r="B42" i="26" l="1"/>
  <c r="C42" i="26" s="1"/>
  <c r="D42" i="26" s="1"/>
  <c r="E41" i="26"/>
  <c r="F41" i="26" s="1"/>
  <c r="H41" i="26" s="1"/>
  <c r="Q37" i="25"/>
  <c r="Y185" i="25"/>
  <c r="Y137" i="25"/>
  <c r="Q620" i="5"/>
  <c r="FQ371" i="5"/>
  <c r="B43" i="26" l="1"/>
  <c r="C43" i="26" s="1"/>
  <c r="E43" i="26" s="1"/>
  <c r="E42" i="26"/>
  <c r="F42" i="26" s="1"/>
  <c r="H42" i="26" s="1"/>
  <c r="Q38" i="25"/>
  <c r="Y186" i="25"/>
  <c r="Y138" i="25"/>
  <c r="FQ381" i="5"/>
  <c r="Q630" i="5"/>
  <c r="B44" i="26" l="1"/>
  <c r="C44" i="26" s="1"/>
  <c r="D44" i="26" s="1"/>
  <c r="D43" i="26"/>
  <c r="F43" i="26" s="1"/>
  <c r="H43" i="26" s="1"/>
  <c r="Q39" i="25"/>
  <c r="Y187" i="25"/>
  <c r="Y139" i="25"/>
  <c r="Q640" i="5"/>
  <c r="FQ391" i="5"/>
  <c r="E44" i="26" l="1"/>
  <c r="F44" i="26" s="1"/>
  <c r="H44" i="26" s="1"/>
  <c r="B45" i="26"/>
  <c r="C45" i="26" s="1"/>
  <c r="D45" i="26" s="1"/>
  <c r="Q40" i="25"/>
  <c r="Y188" i="25"/>
  <c r="Y140" i="25"/>
  <c r="Q650" i="5"/>
  <c r="FQ401" i="5"/>
  <c r="B46" i="26" l="1"/>
  <c r="C46" i="26" s="1"/>
  <c r="E46" i="26" s="1"/>
  <c r="E45" i="26"/>
  <c r="F45" i="26" s="1"/>
  <c r="H45" i="26" s="1"/>
  <c r="Q41" i="25"/>
  <c r="Y189" i="25"/>
  <c r="Y141" i="25"/>
  <c r="FQ411" i="5"/>
  <c r="Q660" i="5"/>
  <c r="B47" i="26" l="1"/>
  <c r="C47" i="26" s="1"/>
  <c r="D47" i="26" s="1"/>
  <c r="D46" i="26"/>
  <c r="F46" i="26" s="1"/>
  <c r="H46" i="26" s="1"/>
  <c r="Q42" i="25"/>
  <c r="Y190" i="25"/>
  <c r="Y142" i="25"/>
  <c r="FQ421" i="5"/>
  <c r="Q670" i="5"/>
  <c r="E47" i="26" l="1"/>
  <c r="F47" i="26" s="1"/>
  <c r="H47" i="26" s="1"/>
  <c r="B48" i="26"/>
  <c r="C48" i="26" s="1"/>
  <c r="D48" i="26" s="1"/>
  <c r="Q43" i="25"/>
  <c r="Y191" i="25"/>
  <c r="Y143" i="25"/>
  <c r="FQ431" i="5"/>
  <c r="Q680" i="5"/>
  <c r="E48" i="26" l="1"/>
  <c r="F48" i="26" s="1"/>
  <c r="H48" i="26" s="1"/>
  <c r="B49" i="26"/>
  <c r="C49" i="26" s="1"/>
  <c r="E49" i="26" s="1"/>
  <c r="Q44" i="25"/>
  <c r="Y192" i="25"/>
  <c r="Y144" i="25"/>
  <c r="FQ441" i="5"/>
  <c r="Q690" i="5"/>
  <c r="D49" i="26" l="1"/>
  <c r="F49" i="26" s="1"/>
  <c r="H49" i="26" s="1"/>
  <c r="Q45" i="25"/>
  <c r="Y193" i="25"/>
  <c r="Y145" i="25"/>
  <c r="Q700" i="5"/>
  <c r="FQ451" i="5"/>
  <c r="Q46" i="25" l="1"/>
  <c r="Y194" i="25"/>
  <c r="Y146" i="25"/>
  <c r="Q710" i="5"/>
  <c r="FQ461" i="5"/>
  <c r="Q47" i="25" l="1"/>
  <c r="Y195" i="25"/>
  <c r="Y147" i="25"/>
  <c r="FQ471" i="5"/>
  <c r="Q711" i="5"/>
  <c r="Q48" i="25" l="1"/>
  <c r="Y196" i="25"/>
  <c r="Z100" i="25"/>
  <c r="Z101" i="25" s="1"/>
  <c r="S480" i="5"/>
  <c r="Q49" i="25" l="1"/>
  <c r="Z149" i="25"/>
  <c r="Z150" i="25"/>
  <c r="Z102" i="25"/>
  <c r="FR241" i="5"/>
  <c r="S490" i="5"/>
  <c r="Q50" i="25" l="1"/>
  <c r="Z151" i="25"/>
  <c r="Z103" i="25"/>
  <c r="S500" i="5"/>
  <c r="FR251" i="5"/>
  <c r="Q51" i="25" l="1"/>
  <c r="Z104" i="25"/>
  <c r="Z152" i="25"/>
  <c r="FR261" i="5"/>
  <c r="S510" i="5"/>
  <c r="Q52" i="25" l="1"/>
  <c r="Z153" i="25"/>
  <c r="Z105" i="25"/>
  <c r="FR271" i="5"/>
  <c r="S520" i="5"/>
  <c r="Q53" i="25" l="1"/>
  <c r="Z154" i="25"/>
  <c r="Z106" i="25"/>
  <c r="S530" i="5"/>
  <c r="FR281" i="5"/>
  <c r="Q54" i="25" l="1"/>
  <c r="Z155" i="25"/>
  <c r="Z107" i="25"/>
  <c r="FR291" i="5"/>
  <c r="S540" i="5"/>
  <c r="Q55" i="25" l="1"/>
  <c r="Z156" i="25"/>
  <c r="Z108" i="25"/>
  <c r="S550" i="5"/>
  <c r="FR301" i="5"/>
  <c r="Q56" i="25" l="1"/>
  <c r="Z157" i="25"/>
  <c r="Z109" i="25"/>
  <c r="FR311" i="5"/>
  <c r="S560" i="5"/>
  <c r="Q57" i="25" l="1"/>
  <c r="Z158" i="25"/>
  <c r="Z110" i="25"/>
  <c r="S570" i="5"/>
  <c r="FR321" i="5"/>
  <c r="Q58" i="25" l="1"/>
  <c r="Z159" i="25"/>
  <c r="Z111" i="25"/>
  <c r="S580" i="5"/>
  <c r="FR331" i="5"/>
  <c r="Q59" i="25" l="1"/>
  <c r="Z160" i="25"/>
  <c r="Z112" i="25"/>
  <c r="S590" i="5"/>
  <c r="FR341" i="5"/>
  <c r="Q60" i="25" l="1"/>
  <c r="Z161" i="25"/>
  <c r="Z113" i="25"/>
  <c r="FR351" i="5"/>
  <c r="S600" i="5"/>
  <c r="Q61" i="25" l="1"/>
  <c r="Z162" i="25"/>
  <c r="Z114" i="25"/>
  <c r="S610" i="5"/>
  <c r="FR361" i="5"/>
  <c r="Q62" i="25" l="1"/>
  <c r="Z163" i="25"/>
  <c r="Z115" i="25"/>
  <c r="S620" i="5"/>
  <c r="FR371" i="5"/>
  <c r="Q63" i="25" l="1"/>
  <c r="Z164" i="25"/>
  <c r="Z116" i="25"/>
  <c r="FR381" i="5"/>
  <c r="S630" i="5"/>
  <c r="Q64" i="25" l="1"/>
  <c r="Z117" i="25"/>
  <c r="Z165" i="25"/>
  <c r="FR391" i="5"/>
  <c r="S640" i="5"/>
  <c r="Q65" i="25" l="1"/>
  <c r="Z166" i="25"/>
  <c r="Z118" i="25"/>
  <c r="FR401" i="5"/>
  <c r="S650" i="5"/>
  <c r="Q66" i="25" l="1"/>
  <c r="Z167" i="25"/>
  <c r="Z119" i="25"/>
  <c r="S660" i="5"/>
  <c r="FR411" i="5"/>
  <c r="Q67" i="25" l="1"/>
  <c r="Z168" i="25"/>
  <c r="Z120" i="25"/>
  <c r="FR421" i="5"/>
  <c r="S670" i="5"/>
  <c r="Q68" i="25" l="1"/>
  <c r="Z121" i="25"/>
  <c r="Z169" i="25"/>
  <c r="FR431" i="5"/>
  <c r="S680" i="5"/>
  <c r="Q69" i="25" l="1"/>
  <c r="Z170" i="25"/>
  <c r="Z122" i="25"/>
  <c r="S690" i="5"/>
  <c r="FR441" i="5"/>
  <c r="Q70" i="25" l="1"/>
  <c r="Z171" i="25"/>
  <c r="Z123" i="25"/>
  <c r="S700" i="5"/>
  <c r="FR451" i="5"/>
  <c r="Q71" i="25" l="1"/>
  <c r="Z124" i="25"/>
  <c r="Z172" i="25"/>
  <c r="S710" i="5"/>
  <c r="FR461" i="5"/>
  <c r="Q72" i="25" l="1"/>
  <c r="Z125" i="25"/>
  <c r="Z173" i="25"/>
  <c r="S711" i="5"/>
  <c r="FR471" i="5"/>
  <c r="Q73" i="25" l="1"/>
  <c r="Z126" i="25"/>
  <c r="Z174" i="25"/>
  <c r="T480" i="5"/>
  <c r="Q74" i="25" l="1"/>
  <c r="Z175" i="25"/>
  <c r="Z127" i="25"/>
  <c r="T490" i="5"/>
  <c r="FS241" i="5"/>
  <c r="Q75" i="25" l="1"/>
  <c r="Z128" i="25"/>
  <c r="Z176" i="25"/>
  <c r="T500" i="5"/>
  <c r="FS251" i="5"/>
  <c r="Q76" i="25" l="1"/>
  <c r="Z177" i="25"/>
  <c r="Z129" i="25"/>
  <c r="FS261" i="5"/>
  <c r="T510" i="5"/>
  <c r="Q77" i="25" l="1"/>
  <c r="Z130" i="25"/>
  <c r="Z178" i="25"/>
  <c r="T520" i="5"/>
  <c r="FS271" i="5"/>
  <c r="Q78" i="25" l="1"/>
  <c r="Z179" i="25"/>
  <c r="Z131" i="25"/>
  <c r="T530" i="5"/>
  <c r="FS281" i="5"/>
  <c r="Q79" i="25" l="1"/>
  <c r="Z180" i="25"/>
  <c r="Z132" i="25"/>
  <c r="FS291" i="5"/>
  <c r="T540" i="5"/>
  <c r="Q80" i="25" l="1"/>
  <c r="Z133" i="25"/>
  <c r="Z181" i="25"/>
  <c r="FS301" i="5"/>
  <c r="T550" i="5"/>
  <c r="Q81" i="25" l="1"/>
  <c r="Z134" i="25"/>
  <c r="Z182" i="25"/>
  <c r="T560" i="5"/>
  <c r="FS311" i="5"/>
  <c r="Q82" i="25" l="1"/>
  <c r="Z135" i="25"/>
  <c r="Z183" i="25"/>
  <c r="T570" i="5"/>
  <c r="FS321" i="5"/>
  <c r="Q83" i="25" l="1"/>
  <c r="Z136" i="25"/>
  <c r="Z184" i="25"/>
  <c r="FS331" i="5"/>
  <c r="T580" i="5"/>
  <c r="Q84" i="25" l="1"/>
  <c r="Z185" i="25"/>
  <c r="Z137" i="25"/>
  <c r="T590" i="5"/>
  <c r="FS341" i="5"/>
  <c r="Q85" i="25" l="1"/>
  <c r="Z138" i="25"/>
  <c r="Z186" i="25"/>
  <c r="FS351" i="5"/>
  <c r="T600" i="5"/>
  <c r="Q86" i="25" l="1"/>
  <c r="Z187" i="25"/>
  <c r="Z139" i="25"/>
  <c r="FS361" i="5"/>
  <c r="T610" i="5"/>
  <c r="Q87" i="25" l="1"/>
  <c r="Z140" i="25"/>
  <c r="Z188" i="25"/>
  <c r="FS371" i="5"/>
  <c r="T620" i="5"/>
  <c r="Q88" i="25" l="1"/>
  <c r="Z141" i="25"/>
  <c r="Z189" i="25"/>
  <c r="T630" i="5"/>
  <c r="FS381" i="5"/>
  <c r="Q89" i="25" l="1"/>
  <c r="Z142" i="25"/>
  <c r="Z190" i="25"/>
  <c r="FS391" i="5"/>
  <c r="T640" i="5"/>
  <c r="Q90" i="25" l="1"/>
  <c r="Z191" i="25"/>
  <c r="Z143" i="25"/>
  <c r="T650" i="5"/>
  <c r="FS401" i="5"/>
  <c r="Q91" i="25" l="1"/>
  <c r="Z192" i="25"/>
  <c r="Z144" i="25"/>
  <c r="T660" i="5"/>
  <c r="FS411" i="5"/>
  <c r="Q92" i="25" l="1"/>
  <c r="Z193" i="25"/>
  <c r="Z145" i="25"/>
  <c r="FS421" i="5"/>
  <c r="T670" i="5"/>
  <c r="Q93" i="25" l="1"/>
  <c r="Z146" i="25"/>
  <c r="Z194" i="25"/>
  <c r="FS431" i="5"/>
  <c r="T680" i="5"/>
  <c r="Q94" i="25" l="1"/>
  <c r="Z195" i="25"/>
  <c r="Z147" i="25"/>
  <c r="FS441" i="5"/>
  <c r="T690" i="5"/>
  <c r="Q95" i="25" l="1"/>
  <c r="AA100" i="25"/>
  <c r="AA101" i="25" s="1"/>
  <c r="Z196" i="25"/>
  <c r="T700" i="5"/>
  <c r="FS451" i="5"/>
  <c r="Q96" i="25" l="1"/>
  <c r="AA149" i="25"/>
  <c r="AA150" i="25"/>
  <c r="AA102" i="25"/>
  <c r="T710" i="5"/>
  <c r="FS461" i="5"/>
  <c r="Q97" i="25" l="1"/>
  <c r="AA151" i="25"/>
  <c r="AA103" i="25"/>
  <c r="FS471" i="5"/>
  <c r="T711" i="5"/>
  <c r="Q98" i="25" l="1"/>
  <c r="AA104" i="25"/>
  <c r="AA152" i="25"/>
  <c r="U480" i="5"/>
  <c r="Q99" i="25" l="1"/>
  <c r="AA153" i="25"/>
  <c r="AA105" i="25"/>
  <c r="U490" i="5"/>
  <c r="FT241" i="5"/>
  <c r="Q100" i="25" l="1"/>
  <c r="AA106" i="25"/>
  <c r="AA154" i="25"/>
  <c r="FT251" i="5"/>
  <c r="U500" i="5"/>
  <c r="Q101" i="25" l="1"/>
  <c r="AA107" i="25"/>
  <c r="AA155" i="25"/>
  <c r="FT261" i="5"/>
  <c r="U510" i="5"/>
  <c r="Q102" i="25" l="1"/>
  <c r="AA108" i="25"/>
  <c r="AA156" i="25"/>
  <c r="U520" i="5"/>
  <c r="FT271" i="5"/>
  <c r="Q103" i="25" l="1"/>
  <c r="AA109" i="25"/>
  <c r="AA157" i="25"/>
  <c r="U530" i="5"/>
  <c r="FT281" i="5"/>
  <c r="Q104" i="25" l="1"/>
  <c r="AA110" i="25"/>
  <c r="AA158" i="25"/>
  <c r="U540" i="5"/>
  <c r="FT291" i="5"/>
  <c r="Q105" i="25" l="1"/>
  <c r="AA111" i="25"/>
  <c r="AA159" i="25"/>
  <c r="FT301" i="5"/>
  <c r="U550" i="5"/>
  <c r="Q106" i="25" l="1"/>
  <c r="AA160" i="25"/>
  <c r="AA112" i="25"/>
  <c r="FT311" i="5"/>
  <c r="U560" i="5"/>
  <c r="Q107" i="25" l="1"/>
  <c r="AA113" i="25"/>
  <c r="AA161" i="25"/>
  <c r="U570" i="5"/>
  <c r="FT321" i="5"/>
  <c r="Q108" i="25" l="1"/>
  <c r="AA114" i="25"/>
  <c r="AA162" i="25"/>
  <c r="FT331" i="5"/>
  <c r="U580" i="5"/>
  <c r="Q109" i="25" l="1"/>
  <c r="AA163" i="25"/>
  <c r="AA115" i="25"/>
  <c r="FT341" i="5"/>
  <c r="U590" i="5"/>
  <c r="Q110" i="25" l="1"/>
  <c r="AA164" i="25"/>
  <c r="AA116" i="25"/>
  <c r="U600" i="5"/>
  <c r="FT351" i="5"/>
  <c r="Q111" i="25" l="1"/>
  <c r="AA165" i="25"/>
  <c r="AA117" i="25"/>
  <c r="FT361" i="5"/>
  <c r="U610" i="5"/>
  <c r="Q112" i="25" l="1"/>
  <c r="AA166" i="25"/>
  <c r="AA118" i="25"/>
  <c r="FT371" i="5"/>
  <c r="U620" i="5"/>
  <c r="Q113" i="25" l="1"/>
  <c r="AA167" i="25"/>
  <c r="AA119" i="25"/>
  <c r="FT381" i="5"/>
  <c r="U630" i="5"/>
  <c r="Q114" i="25" l="1"/>
  <c r="AA168" i="25"/>
  <c r="AA120" i="25"/>
  <c r="U640" i="5"/>
  <c r="FT391" i="5"/>
  <c r="Q115" i="25" l="1"/>
  <c r="AA169" i="25"/>
  <c r="AA121" i="25"/>
  <c r="U650" i="5"/>
  <c r="FT401" i="5"/>
  <c r="Q116" i="25" l="1"/>
  <c r="AA170" i="25"/>
  <c r="AA122" i="25"/>
  <c r="U660" i="5"/>
  <c r="FT411" i="5"/>
  <c r="Q117" i="25" l="1"/>
  <c r="AA171" i="25"/>
  <c r="AA123" i="25"/>
  <c r="FT421" i="5"/>
  <c r="U670" i="5"/>
  <c r="Q118" i="25" l="1"/>
  <c r="AA172" i="25"/>
  <c r="AA124" i="25"/>
  <c r="FT431" i="5"/>
  <c r="U680" i="5"/>
  <c r="Q119" i="25" l="1"/>
  <c r="AA173" i="25"/>
  <c r="AA125" i="25"/>
  <c r="U690" i="5"/>
  <c r="FT441" i="5"/>
  <c r="Q120" i="25" l="1"/>
  <c r="AA174" i="25"/>
  <c r="AA126" i="25"/>
  <c r="U700" i="5"/>
  <c r="FT451" i="5"/>
  <c r="Q121" i="25" l="1"/>
  <c r="AA175" i="25"/>
  <c r="AA127" i="25"/>
  <c r="U710" i="5"/>
  <c r="FT461" i="5"/>
  <c r="Q122" i="25" l="1"/>
  <c r="AA176" i="25"/>
  <c r="AA128" i="25"/>
  <c r="FT471" i="5"/>
  <c r="U711" i="5"/>
  <c r="Q123" i="25" l="1"/>
  <c r="AA129" i="25"/>
  <c r="AA177" i="25"/>
  <c r="W480" i="5"/>
  <c r="Q124" i="25" l="1"/>
  <c r="AA178" i="25"/>
  <c r="AA130" i="25"/>
  <c r="FU241" i="5"/>
  <c r="W490" i="5"/>
  <c r="Q125" i="25" l="1"/>
  <c r="AA179" i="25"/>
  <c r="AA131" i="25"/>
  <c r="FU251" i="5"/>
  <c r="W500" i="5"/>
  <c r="Q126" i="25" l="1"/>
  <c r="AA180" i="25"/>
  <c r="AA132" i="25"/>
  <c r="FU261" i="5"/>
  <c r="W510" i="5"/>
  <c r="Q127" i="25" l="1"/>
  <c r="AA181" i="25"/>
  <c r="AA133" i="25"/>
  <c r="FU271" i="5"/>
  <c r="W520" i="5"/>
  <c r="Q128" i="25" l="1"/>
  <c r="AA182" i="25"/>
  <c r="AA134" i="25"/>
  <c r="FU281" i="5"/>
  <c r="W530" i="5"/>
  <c r="Q129" i="25" l="1"/>
  <c r="AA183" i="25"/>
  <c r="AA135" i="25"/>
  <c r="FU291" i="5"/>
  <c r="W540" i="5"/>
  <c r="Q130" i="25" l="1"/>
  <c r="AA184" i="25"/>
  <c r="AA136" i="25"/>
  <c r="FU301" i="5"/>
  <c r="W550" i="5"/>
  <c r="Q131" i="25" l="1"/>
  <c r="AA185" i="25"/>
  <c r="AA137" i="25"/>
  <c r="FU311" i="5"/>
  <c r="W560" i="5"/>
  <c r="Q132" i="25" l="1"/>
  <c r="AA186" i="25"/>
  <c r="AA138" i="25"/>
  <c r="W570" i="5"/>
  <c r="FU321" i="5"/>
  <c r="Q133" i="25" l="1"/>
  <c r="AA187" i="25"/>
  <c r="AA139" i="25"/>
  <c r="W580" i="5"/>
  <c r="FU331" i="5"/>
  <c r="Q134" i="25" l="1"/>
  <c r="AA188" i="25"/>
  <c r="AA140" i="25"/>
  <c r="W590" i="5"/>
  <c r="FU341" i="5"/>
  <c r="Q135" i="25" l="1"/>
  <c r="AA189" i="25"/>
  <c r="AA141" i="25"/>
  <c r="W600" i="5"/>
  <c r="FU351" i="5"/>
  <c r="Q136" i="25" l="1"/>
  <c r="AA190" i="25"/>
  <c r="AA142" i="25"/>
  <c r="W610" i="5"/>
  <c r="FU361" i="5"/>
  <c r="Q137" i="25" l="1"/>
  <c r="AA191" i="25"/>
  <c r="AA143" i="25"/>
  <c r="FU371" i="5"/>
  <c r="W620" i="5"/>
  <c r="Q138" i="25" l="1"/>
  <c r="AA192" i="25"/>
  <c r="AA144" i="25"/>
  <c r="W630" i="5"/>
  <c r="FU381" i="5"/>
  <c r="Q139" i="25" l="1"/>
  <c r="AA193" i="25"/>
  <c r="AA145" i="25"/>
  <c r="W640" i="5"/>
  <c r="FU391" i="5"/>
  <c r="Q140" i="25" l="1"/>
  <c r="AA194" i="25"/>
  <c r="AA146" i="25"/>
  <c r="FU401" i="5"/>
  <c r="W650" i="5"/>
  <c r="Q141" i="25" l="1"/>
  <c r="AA195" i="25"/>
  <c r="AA147" i="25"/>
  <c r="W660" i="5"/>
  <c r="FU411" i="5"/>
  <c r="Q142" i="25" l="1"/>
  <c r="AA196" i="25"/>
  <c r="AB100" i="25"/>
  <c r="AB101" i="25" s="1"/>
  <c r="FU421" i="5"/>
  <c r="W670" i="5"/>
  <c r="Q143" i="25" l="1"/>
  <c r="AB149" i="25"/>
  <c r="AB150" i="25"/>
  <c r="AB102" i="25"/>
  <c r="FU431" i="5"/>
  <c r="W680" i="5"/>
  <c r="Q144" i="25" l="1"/>
  <c r="AB151" i="25"/>
  <c r="AB103" i="25"/>
  <c r="W690" i="5"/>
  <c r="FU441" i="5"/>
  <c r="Q145" i="25" l="1"/>
  <c r="AB152" i="25"/>
  <c r="AB104" i="25"/>
  <c r="W700" i="5"/>
  <c r="FU451" i="5"/>
  <c r="Q146" i="25" l="1"/>
  <c r="R146" i="25" s="1"/>
  <c r="AB153" i="25"/>
  <c r="AB105" i="25"/>
  <c r="FU461" i="5"/>
  <c r="W710" i="5"/>
  <c r="Q147" i="25" l="1"/>
  <c r="R147" i="25" s="1"/>
  <c r="AB154" i="25"/>
  <c r="AB106" i="25"/>
  <c r="FU471" i="5"/>
  <c r="W711" i="5"/>
  <c r="Q148" i="25" l="1"/>
  <c r="R148" i="25" s="1"/>
  <c r="AB155" i="25"/>
  <c r="AB107" i="25"/>
  <c r="Y480" i="5"/>
  <c r="Q149" i="25" l="1"/>
  <c r="R149" i="25" s="1"/>
  <c r="AB156" i="25"/>
  <c r="AB108" i="25"/>
  <c r="Y490" i="5"/>
  <c r="FV241" i="5"/>
  <c r="Q150" i="25" l="1"/>
  <c r="R150" i="25" s="1"/>
  <c r="AB157" i="25"/>
  <c r="AB109" i="25"/>
  <c r="FV251" i="5"/>
  <c r="Y500" i="5"/>
  <c r="Q151" i="25" l="1"/>
  <c r="R151" i="25" s="1"/>
  <c r="AB158" i="25"/>
  <c r="AB110" i="25"/>
  <c r="FV261" i="5"/>
  <c r="Y510" i="5"/>
  <c r="Q152" i="25" l="1"/>
  <c r="R152" i="25" s="1"/>
  <c r="AB159" i="25"/>
  <c r="AB111" i="25"/>
  <c r="Y520" i="5"/>
  <c r="FV271" i="5"/>
  <c r="Q153" i="25" l="1"/>
  <c r="R153" i="25" s="1"/>
  <c r="AB160" i="25"/>
  <c r="AB112" i="25"/>
  <c r="Y530" i="5"/>
  <c r="FV281" i="5"/>
  <c r="Q154" i="25" l="1"/>
  <c r="R154" i="25" s="1"/>
  <c r="AB161" i="25"/>
  <c r="AB113" i="25"/>
  <c r="FV291" i="5"/>
  <c r="Y540" i="5"/>
  <c r="Q155" i="25" l="1"/>
  <c r="R155" i="25" s="1"/>
  <c r="AB162" i="25"/>
  <c r="AB114" i="25"/>
  <c r="FV301" i="5"/>
  <c r="Y550" i="5"/>
  <c r="Q156" i="25" l="1"/>
  <c r="R156" i="25" s="1"/>
  <c r="AB163" i="25"/>
  <c r="AB115" i="25"/>
  <c r="Y560" i="5"/>
  <c r="FV311" i="5"/>
  <c r="Q157" i="25" l="1"/>
  <c r="R157" i="25" s="1"/>
  <c r="AB116" i="25"/>
  <c r="AB164" i="25"/>
  <c r="FV321" i="5"/>
  <c r="Y570" i="5"/>
  <c r="Q158" i="25" l="1"/>
  <c r="R158" i="25" s="1"/>
  <c r="AB165" i="25"/>
  <c r="AB117" i="25"/>
  <c r="FV331" i="5"/>
  <c r="Y580" i="5"/>
  <c r="Q159" i="25" l="1"/>
  <c r="R159" i="25" s="1"/>
  <c r="AB166" i="25"/>
  <c r="AB118" i="25"/>
  <c r="FV341" i="5"/>
  <c r="Y590" i="5"/>
  <c r="Q160" i="25" l="1"/>
  <c r="R160" i="25" s="1"/>
  <c r="AB167" i="25"/>
  <c r="AB119" i="25"/>
  <c r="Y600" i="5"/>
  <c r="FV351" i="5"/>
  <c r="Q161" i="25" l="1"/>
  <c r="R161" i="25" s="1"/>
  <c r="AB168" i="25"/>
  <c r="AB120" i="25"/>
  <c r="Y610" i="5"/>
  <c r="FV361" i="5"/>
  <c r="Q162" i="25" l="1"/>
  <c r="R162" i="25" s="1"/>
  <c r="AB169" i="25"/>
  <c r="AB121" i="25"/>
  <c r="Y620" i="5"/>
  <c r="FV371" i="5"/>
  <c r="Q163" i="25" l="1"/>
  <c r="R163" i="25" s="1"/>
  <c r="AB170" i="25"/>
  <c r="AB122" i="25"/>
  <c r="FV381" i="5"/>
  <c r="Y630" i="5"/>
  <c r="Q164" i="25" l="1"/>
  <c r="R164" i="25" s="1"/>
  <c r="AB171" i="25"/>
  <c r="AB123" i="25"/>
  <c r="Y640" i="5"/>
  <c r="FV391" i="5"/>
  <c r="Q165" i="25" l="1"/>
  <c r="R165" i="25" s="1"/>
  <c r="AB172" i="25"/>
  <c r="AB124" i="25"/>
  <c r="Y650" i="5"/>
  <c r="FV401" i="5"/>
  <c r="Q166" i="25" l="1"/>
  <c r="R166" i="25" s="1"/>
  <c r="AB173" i="25"/>
  <c r="AB125" i="25"/>
  <c r="Y660" i="5"/>
  <c r="FV411" i="5"/>
  <c r="Q167" i="25" l="1"/>
  <c r="R167" i="25" s="1"/>
  <c r="AB174" i="25"/>
  <c r="AB126" i="25"/>
  <c r="FV421" i="5"/>
  <c r="Y670" i="5"/>
  <c r="Q168" i="25" l="1"/>
  <c r="R168" i="25" s="1"/>
  <c r="AB175" i="25"/>
  <c r="AB127" i="25"/>
  <c r="FV431" i="5"/>
  <c r="Y680" i="5"/>
  <c r="Q169" i="25" l="1"/>
  <c r="R169" i="25" s="1"/>
  <c r="AB176" i="25"/>
  <c r="AB128" i="25"/>
  <c r="FV441" i="5"/>
  <c r="Y690" i="5"/>
  <c r="Q170" i="25" l="1"/>
  <c r="R170" i="25" s="1"/>
  <c r="AB177" i="25"/>
  <c r="AB129" i="25"/>
  <c r="Y700" i="5"/>
  <c r="FV451" i="5"/>
  <c r="Q171" i="25" l="1"/>
  <c r="R171" i="25" s="1"/>
  <c r="AB178" i="25"/>
  <c r="AB130" i="25"/>
  <c r="Y710" i="5"/>
  <c r="FV461" i="5"/>
  <c r="Q172" i="25" l="1"/>
  <c r="R172" i="25" s="1"/>
  <c r="AB179" i="25"/>
  <c r="AB131" i="25"/>
  <c r="FV471" i="5"/>
  <c r="Y711" i="5"/>
  <c r="Q173" i="25" l="1"/>
  <c r="R173" i="25" s="1"/>
  <c r="AB180" i="25"/>
  <c r="AB132" i="25"/>
  <c r="Z480" i="5"/>
  <c r="Q174" i="25" l="1"/>
  <c r="R174" i="25" s="1"/>
  <c r="AB181" i="25"/>
  <c r="AB133" i="25"/>
  <c r="FW241" i="5"/>
  <c r="Z490" i="5"/>
  <c r="Q175" i="25" l="1"/>
  <c r="R175" i="25" s="1"/>
  <c r="AB182" i="25"/>
  <c r="AB134" i="25"/>
  <c r="FW251" i="5"/>
  <c r="Z500" i="5"/>
  <c r="Q176" i="25" l="1"/>
  <c r="R176" i="25" s="1"/>
  <c r="AB183" i="25"/>
  <c r="AB135" i="25"/>
  <c r="Z510" i="5"/>
  <c r="FW261" i="5"/>
  <c r="Q177" i="25" l="1"/>
  <c r="R177" i="25" s="1"/>
  <c r="AB184" i="25"/>
  <c r="AB136" i="25"/>
  <c r="Z520" i="5"/>
  <c r="FW271" i="5"/>
  <c r="Q178" i="25" l="1"/>
  <c r="R178" i="25" s="1"/>
  <c r="AB185" i="25"/>
  <c r="AB137" i="25"/>
  <c r="Z530" i="5"/>
  <c r="FW281" i="5"/>
  <c r="Q179" i="25" l="1"/>
  <c r="R179" i="25" s="1"/>
  <c r="AB186" i="25"/>
  <c r="AB138" i="25"/>
  <c r="FW291" i="5"/>
  <c r="Z540" i="5"/>
  <c r="Q180" i="25" l="1"/>
  <c r="R180" i="25" s="1"/>
  <c r="AB187" i="25"/>
  <c r="AB139" i="25"/>
  <c r="FW301" i="5"/>
  <c r="Z550" i="5"/>
  <c r="Q181" i="25" l="1"/>
  <c r="R181" i="25" s="1"/>
  <c r="AB188" i="25"/>
  <c r="AB140" i="25"/>
  <c r="FW311" i="5"/>
  <c r="Z560" i="5"/>
  <c r="Q182" i="25" l="1"/>
  <c r="R182" i="25" s="1"/>
  <c r="AB189" i="25"/>
  <c r="AB141" i="25"/>
  <c r="Z570" i="5"/>
  <c r="FW321" i="5"/>
  <c r="Q183" i="25" l="1"/>
  <c r="R183" i="25" s="1"/>
  <c r="AB190" i="25"/>
  <c r="AB142" i="25"/>
  <c r="Z580" i="5"/>
  <c r="FW331" i="5"/>
  <c r="Q184" i="25" l="1"/>
  <c r="R184" i="25" s="1"/>
  <c r="AB191" i="25"/>
  <c r="AB143" i="25"/>
  <c r="Z590" i="5"/>
  <c r="FW341" i="5"/>
  <c r="Q185" i="25" l="1"/>
  <c r="R185" i="25" s="1"/>
  <c r="AB192" i="25"/>
  <c r="AB144" i="25"/>
  <c r="FW351" i="5"/>
  <c r="Z600" i="5"/>
  <c r="Q186" i="25" l="1"/>
  <c r="R186" i="25" s="1"/>
  <c r="AB193" i="25"/>
  <c r="AB145" i="25"/>
  <c r="Z610" i="5"/>
  <c r="FW361" i="5"/>
  <c r="Q187" i="25" l="1"/>
  <c r="R187" i="25" s="1"/>
  <c r="AB194" i="25"/>
  <c r="AB146" i="25"/>
  <c r="Z620" i="5"/>
  <c r="FW371" i="5"/>
  <c r="Q188" i="25" l="1"/>
  <c r="R188" i="25" s="1"/>
  <c r="AB195" i="25"/>
  <c r="AB147" i="25"/>
  <c r="FW381" i="5"/>
  <c r="Z630" i="5"/>
  <c r="Q189" i="25" l="1"/>
  <c r="R189" i="25" s="1"/>
  <c r="AB196" i="25"/>
  <c r="AC100" i="25"/>
  <c r="AC101" i="25" s="1"/>
  <c r="FW391" i="5"/>
  <c r="Z640" i="5"/>
  <c r="Q190" i="25" l="1"/>
  <c r="R190" i="25" s="1"/>
  <c r="AC149" i="25"/>
  <c r="AC150" i="25"/>
  <c r="AC102" i="25"/>
  <c r="Z650" i="5"/>
  <c r="FW401" i="5"/>
  <c r="Q191" i="25" l="1"/>
  <c r="R191" i="25" s="1"/>
  <c r="AC151" i="25"/>
  <c r="AC103" i="25"/>
  <c r="Z660" i="5"/>
  <c r="FW411" i="5"/>
  <c r="Q192" i="25" l="1"/>
  <c r="R192" i="25" s="1"/>
  <c r="AC152" i="25"/>
  <c r="AC104" i="25"/>
  <c r="FW421" i="5"/>
  <c r="Z670" i="5"/>
  <c r="Q193" i="25" l="1"/>
  <c r="R193" i="25" s="1"/>
  <c r="AC153" i="25"/>
  <c r="AC105" i="25"/>
  <c r="FW431" i="5"/>
  <c r="Z680" i="5"/>
  <c r="Q194" i="25" l="1"/>
  <c r="R194" i="25" s="1"/>
  <c r="AC154" i="25"/>
  <c r="AC106" i="25"/>
  <c r="Z690" i="5"/>
  <c r="FW441" i="5"/>
  <c r="Q195" i="25" l="1"/>
  <c r="R195" i="25" s="1"/>
  <c r="AC155" i="25"/>
  <c r="AC107" i="25"/>
  <c r="Z700" i="5"/>
  <c r="FW451" i="5"/>
  <c r="Q196" i="25" l="1"/>
  <c r="R196" i="25" s="1"/>
  <c r="AC156" i="25"/>
  <c r="AC108" i="25"/>
  <c r="Z710" i="5"/>
  <c r="FW461" i="5"/>
  <c r="Q197" i="25" l="1"/>
  <c r="R197" i="25" s="1"/>
  <c r="AC157" i="25"/>
  <c r="AC109" i="25"/>
  <c r="FW471" i="5"/>
  <c r="Z711" i="5"/>
  <c r="Q198" i="25" l="1"/>
  <c r="R198" i="25" s="1"/>
  <c r="AC158" i="25"/>
  <c r="AC110" i="25"/>
  <c r="AA480" i="5"/>
  <c r="Q199" i="25" l="1"/>
  <c r="R199" i="25" s="1"/>
  <c r="AC159" i="25"/>
  <c r="AC111" i="25"/>
  <c r="AA490" i="5"/>
  <c r="FX241" i="5"/>
  <c r="Q200" i="25" l="1"/>
  <c r="R200" i="25" s="1"/>
  <c r="AC160" i="25"/>
  <c r="AC112" i="25"/>
  <c r="FX251" i="5"/>
  <c r="AA500" i="5"/>
  <c r="Q201" i="25" l="1"/>
  <c r="R201" i="25" s="1"/>
  <c r="AC161" i="25"/>
  <c r="AC113" i="25"/>
  <c r="AA510" i="5"/>
  <c r="FX261" i="5"/>
  <c r="Q202" i="25" l="1"/>
  <c r="R202" i="25" s="1"/>
  <c r="AC162" i="25"/>
  <c r="AC114" i="25"/>
  <c r="FX271" i="5"/>
  <c r="AA520" i="5"/>
  <c r="Q203" i="25" l="1"/>
  <c r="R203" i="25" s="1"/>
  <c r="AC163" i="25"/>
  <c r="AC115" i="25"/>
  <c r="FX281" i="5"/>
  <c r="AA530" i="5"/>
  <c r="Q204" i="25" l="1"/>
  <c r="R204" i="25" s="1"/>
  <c r="AC116" i="25"/>
  <c r="AC164" i="25"/>
  <c r="FX291" i="5"/>
  <c r="AA540" i="5"/>
  <c r="Q205" i="25" l="1"/>
  <c r="R205" i="25" s="1"/>
  <c r="AC165" i="25"/>
  <c r="AC117" i="25"/>
  <c r="AA550" i="5"/>
  <c r="FX301" i="5"/>
  <c r="Q206" i="25" l="1"/>
  <c r="R206" i="25" s="1"/>
  <c r="AC166" i="25"/>
  <c r="AC118" i="25"/>
  <c r="AA560" i="5"/>
  <c r="FX311" i="5"/>
  <c r="Q207" i="25" l="1"/>
  <c r="R207" i="25" s="1"/>
  <c r="AC167" i="25"/>
  <c r="AC119" i="25"/>
  <c r="AA570" i="5"/>
  <c r="FX321" i="5"/>
  <c r="Q208" i="25" l="1"/>
  <c r="R208" i="25" s="1"/>
  <c r="AC168" i="25"/>
  <c r="AC120" i="25"/>
  <c r="FX331" i="5"/>
  <c r="AA580" i="5"/>
  <c r="Q209" i="25" l="1"/>
  <c r="R209" i="25" s="1"/>
  <c r="AC169" i="25"/>
  <c r="AC121" i="25"/>
  <c r="FX341" i="5"/>
  <c r="AA590" i="5"/>
  <c r="Q210" i="25" l="1"/>
  <c r="R210" i="25" s="1"/>
  <c r="AC170" i="25"/>
  <c r="AC122" i="25"/>
  <c r="FX351" i="5"/>
  <c r="AA600" i="5"/>
  <c r="Q211" i="25" l="1"/>
  <c r="R211" i="25" s="1"/>
  <c r="AC171" i="25"/>
  <c r="AC123" i="25"/>
  <c r="FX361" i="5"/>
  <c r="AA610" i="5"/>
  <c r="Q212" i="25" l="1"/>
  <c r="R212" i="25" s="1"/>
  <c r="AC172" i="25"/>
  <c r="AC124" i="25"/>
  <c r="FX371" i="5"/>
  <c r="AA620" i="5"/>
  <c r="Q213" i="25" l="1"/>
  <c r="R213" i="25" s="1"/>
  <c r="AC173" i="25"/>
  <c r="AC125" i="25"/>
  <c r="AA630" i="5"/>
  <c r="FX381" i="5"/>
  <c r="Q214" i="25" l="1"/>
  <c r="R214" i="25" s="1"/>
  <c r="AC174" i="25"/>
  <c r="AC126" i="25"/>
  <c r="FX391" i="5"/>
  <c r="AA640" i="5"/>
  <c r="Q215" i="25" l="1"/>
  <c r="R215" i="25" s="1"/>
  <c r="AC175" i="25"/>
  <c r="AC127" i="25"/>
  <c r="AA650" i="5"/>
  <c r="FX401" i="5"/>
  <c r="Q216" i="25" l="1"/>
  <c r="R216" i="25" s="1"/>
  <c r="AC176" i="25"/>
  <c r="AC128" i="25"/>
  <c r="FX411" i="5"/>
  <c r="AA660" i="5"/>
  <c r="Q217" i="25" l="1"/>
  <c r="R217" i="25" s="1"/>
  <c r="AC177" i="25"/>
  <c r="AC129" i="25"/>
  <c r="FX421" i="5"/>
  <c r="AA670" i="5"/>
  <c r="Q218" i="25" l="1"/>
  <c r="R218" i="25" s="1"/>
  <c r="AC178" i="25"/>
  <c r="AC130" i="25"/>
  <c r="FX431" i="5"/>
  <c r="AA680" i="5"/>
  <c r="Q219" i="25" l="1"/>
  <c r="R219" i="25" s="1"/>
  <c r="AC179" i="25"/>
  <c r="AC131" i="25"/>
  <c r="AA690" i="5"/>
  <c r="FX441" i="5"/>
  <c r="Q220" i="25" l="1"/>
  <c r="R220" i="25" s="1"/>
  <c r="AC180" i="25"/>
  <c r="AC132" i="25"/>
  <c r="AA700" i="5"/>
  <c r="FX451" i="5"/>
  <c r="Q221" i="25" l="1"/>
  <c r="R221" i="25" s="1"/>
  <c r="AC181" i="25"/>
  <c r="AC133" i="25"/>
  <c r="FX461" i="5"/>
  <c r="AA710" i="5"/>
  <c r="Q222" i="25" l="1"/>
  <c r="R222" i="25" s="1"/>
  <c r="AC182" i="25"/>
  <c r="AC134" i="25"/>
  <c r="FX471" i="5"/>
  <c r="AA711" i="5"/>
  <c r="Q223" i="25" l="1"/>
  <c r="R223" i="25" s="1"/>
  <c r="AC183" i="25"/>
  <c r="AC135" i="25"/>
  <c r="AB480" i="5"/>
  <c r="Q224" i="25" l="1"/>
  <c r="R224" i="25" s="1"/>
  <c r="AC184" i="25"/>
  <c r="AC136" i="25"/>
  <c r="FY241" i="5"/>
  <c r="AB490" i="5"/>
  <c r="Q225" i="25" l="1"/>
  <c r="R225" i="25" s="1"/>
  <c r="AC185" i="25"/>
  <c r="AC137" i="25"/>
  <c r="AB500" i="5"/>
  <c r="FY251" i="5"/>
  <c r="Q226" i="25" l="1"/>
  <c r="R226" i="25" s="1"/>
  <c r="AC186" i="25"/>
  <c r="AC138" i="25"/>
  <c r="AB510" i="5"/>
  <c r="FY261" i="5"/>
  <c r="Q227" i="25" l="1"/>
  <c r="R227" i="25" s="1"/>
  <c r="AC187" i="25"/>
  <c r="AC139" i="25"/>
  <c r="AB520" i="5"/>
  <c r="FY271" i="5"/>
  <c r="Q228" i="25" l="1"/>
  <c r="R228" i="25" s="1"/>
  <c r="AC188" i="25"/>
  <c r="AC140" i="25"/>
  <c r="AB530" i="5"/>
  <c r="FY281" i="5"/>
  <c r="Q229" i="25" l="1"/>
  <c r="R229" i="25" s="1"/>
  <c r="AC189" i="25"/>
  <c r="AC141" i="25"/>
  <c r="AB540" i="5"/>
  <c r="FY291" i="5"/>
  <c r="Q230" i="25" l="1"/>
  <c r="R230" i="25" s="1"/>
  <c r="AC190" i="25"/>
  <c r="AC142" i="25"/>
  <c r="AB550" i="5"/>
  <c r="FY301" i="5"/>
  <c r="Q231" i="25" l="1"/>
  <c r="R231" i="25" s="1"/>
  <c r="AC191" i="25"/>
  <c r="AC143" i="25"/>
  <c r="AB560" i="5"/>
  <c r="FY311" i="5"/>
  <c r="Q232" i="25" l="1"/>
  <c r="R232" i="25" s="1"/>
  <c r="AC192" i="25"/>
  <c r="AC144" i="25"/>
  <c r="AB570" i="5"/>
  <c r="FY321" i="5"/>
  <c r="Q233" i="25" l="1"/>
  <c r="R233" i="25" s="1"/>
  <c r="AC193" i="25"/>
  <c r="AC145" i="25"/>
  <c r="AB580" i="5"/>
  <c r="FY331" i="5"/>
  <c r="Q234" i="25" l="1"/>
  <c r="R234" i="25" s="1"/>
  <c r="AC194" i="25"/>
  <c r="AC146" i="25"/>
  <c r="AB590" i="5"/>
  <c r="FY341" i="5"/>
  <c r="Q235" i="25" l="1"/>
  <c r="R235" i="25" s="1"/>
  <c r="AC195" i="25"/>
  <c r="AC147" i="25"/>
  <c r="FY351" i="5"/>
  <c r="AB600" i="5"/>
  <c r="Q236" i="25" l="1"/>
  <c r="R236" i="25" s="1"/>
  <c r="AC196" i="25"/>
  <c r="AD100" i="25"/>
  <c r="AD101" i="25" s="1"/>
  <c r="AB610" i="5"/>
  <c r="FY361" i="5"/>
  <c r="Q237" i="25" l="1"/>
  <c r="R237" i="25" s="1"/>
  <c r="AD149" i="25"/>
  <c r="AD150" i="25"/>
  <c r="AD102" i="25"/>
  <c r="AB620" i="5"/>
  <c r="FY371" i="5"/>
  <c r="Q238" i="25" l="1"/>
  <c r="R238" i="25" s="1"/>
  <c r="AD103" i="25"/>
  <c r="AD151" i="25"/>
  <c r="FY381" i="5"/>
  <c r="AB630" i="5"/>
  <c r="Q239" i="25" l="1"/>
  <c r="R239" i="25" s="1"/>
  <c r="AD104" i="25"/>
  <c r="AD152" i="25"/>
  <c r="AB640" i="5"/>
  <c r="FY391" i="5"/>
  <c r="Q240" i="25" l="1"/>
  <c r="R240" i="25" s="1"/>
  <c r="AD153" i="25"/>
  <c r="AD105" i="25"/>
  <c r="AB650" i="5"/>
  <c r="FY401" i="5"/>
  <c r="Q241" i="25" l="1"/>
  <c r="R241" i="25" s="1"/>
  <c r="AD106" i="25"/>
  <c r="AD154" i="25"/>
  <c r="AB660" i="5"/>
  <c r="FY411" i="5"/>
  <c r="Q242" i="25" l="1"/>
  <c r="R242" i="25" s="1"/>
  <c r="AD155" i="25"/>
  <c r="AD107" i="25"/>
  <c r="FY421" i="5"/>
  <c r="AB670" i="5"/>
  <c r="Q243" i="25" l="1"/>
  <c r="R243" i="25" s="1"/>
  <c r="AD156" i="25"/>
  <c r="AD108" i="25"/>
  <c r="FY431" i="5"/>
  <c r="AB680" i="5"/>
  <c r="Q244" i="25" l="1"/>
  <c r="R244" i="25" s="1"/>
  <c r="AD157" i="25"/>
  <c r="AD109" i="25"/>
  <c r="AB690" i="5"/>
  <c r="FY441" i="5"/>
  <c r="Q245" i="25" l="1"/>
  <c r="R245" i="25" s="1"/>
  <c r="AD158" i="25"/>
  <c r="AD110" i="25"/>
  <c r="AB700" i="5"/>
  <c r="FY451" i="5"/>
  <c r="Q246" i="25" l="1"/>
  <c r="R246" i="25" s="1"/>
  <c r="AD159" i="25"/>
  <c r="AD111" i="25"/>
  <c r="AB710" i="5"/>
  <c r="FY461" i="5"/>
  <c r="Q247" i="25" l="1"/>
  <c r="R247" i="25" s="1"/>
  <c r="AD112" i="25"/>
  <c r="AD160" i="25"/>
  <c r="FY471" i="5"/>
  <c r="AB711" i="5"/>
  <c r="Q248" i="25" l="1"/>
  <c r="R248" i="25" s="1"/>
  <c r="AD113" i="25"/>
  <c r="AD161" i="25"/>
  <c r="AC480" i="5"/>
  <c r="Q249" i="25" l="1"/>
  <c r="R249" i="25" s="1"/>
  <c r="AD114" i="25"/>
  <c r="AD162" i="25"/>
  <c r="AC490" i="5"/>
  <c r="FZ241" i="5"/>
  <c r="Q250" i="25" l="1"/>
  <c r="R250" i="25" s="1"/>
  <c r="AD163" i="25"/>
  <c r="AD115" i="25"/>
  <c r="AC500" i="5"/>
  <c r="FZ251" i="5"/>
  <c r="Q251" i="25" l="1"/>
  <c r="R251" i="25" s="1"/>
  <c r="AD116" i="25"/>
  <c r="AD164" i="25"/>
  <c r="FZ261" i="5"/>
  <c r="AC510" i="5"/>
  <c r="Q252" i="25" l="1"/>
  <c r="R252" i="25" s="1"/>
  <c r="AD117" i="25"/>
  <c r="AD165" i="25"/>
  <c r="FZ271" i="5"/>
  <c r="AC520" i="5"/>
  <c r="Q253" i="25" l="1"/>
  <c r="R253" i="25" s="1"/>
  <c r="AD166" i="25"/>
  <c r="AD118" i="25"/>
  <c r="AC530" i="5"/>
  <c r="FZ281" i="5"/>
  <c r="Q254" i="25" l="1"/>
  <c r="R254" i="25" s="1"/>
  <c r="AD167" i="25"/>
  <c r="AD119" i="25"/>
  <c r="AC540" i="5"/>
  <c r="FZ291" i="5"/>
  <c r="Q255" i="25" l="1"/>
  <c r="R255" i="25" s="1"/>
  <c r="AD168" i="25"/>
  <c r="AD120" i="25"/>
  <c r="AC550" i="5"/>
  <c r="FZ301" i="5"/>
  <c r="Q256" i="25" l="1"/>
  <c r="R256" i="25" s="1"/>
  <c r="AD121" i="25"/>
  <c r="AD169" i="25"/>
  <c r="FZ311" i="5"/>
  <c r="AC560" i="5"/>
  <c r="Q257" i="25" l="1"/>
  <c r="R257" i="25" s="1"/>
  <c r="AD122" i="25"/>
  <c r="AD170" i="25"/>
  <c r="FZ321" i="5"/>
  <c r="AC570" i="5"/>
  <c r="AD171" i="25" l="1"/>
  <c r="AD123" i="25"/>
  <c r="AC580" i="5"/>
  <c r="FZ331" i="5"/>
  <c r="AD172" i="25" l="1"/>
  <c r="AD124" i="25"/>
  <c r="FZ341" i="5"/>
  <c r="AC590" i="5"/>
  <c r="AD173" i="25" l="1"/>
  <c r="AD125" i="25"/>
  <c r="AC600" i="5"/>
  <c r="FZ351" i="5"/>
  <c r="AD126" i="25" l="1"/>
  <c r="AD174" i="25"/>
  <c r="AC610" i="5"/>
  <c r="FZ361" i="5"/>
  <c r="AD175" i="25" l="1"/>
  <c r="AD127" i="25"/>
  <c r="AC620" i="5"/>
  <c r="FZ371" i="5"/>
  <c r="AD128" i="25" l="1"/>
  <c r="AD176" i="25"/>
  <c r="FZ381" i="5"/>
  <c r="AC630" i="5"/>
  <c r="AD129" i="25" l="1"/>
  <c r="AD177" i="25"/>
  <c r="AC640" i="5"/>
  <c r="FZ391" i="5"/>
  <c r="AD178" i="25" l="1"/>
  <c r="AD130" i="25"/>
  <c r="AC650" i="5"/>
  <c r="FZ401" i="5"/>
  <c r="AD179" i="25" l="1"/>
  <c r="AD131" i="25"/>
  <c r="AC660" i="5"/>
  <c r="FZ411" i="5"/>
  <c r="AD180" i="25" l="1"/>
  <c r="AD132" i="25"/>
  <c r="FZ421" i="5"/>
  <c r="AC670" i="5"/>
  <c r="AD133" i="25" l="1"/>
  <c r="AD181" i="25"/>
  <c r="FZ431" i="5"/>
  <c r="AC680" i="5"/>
  <c r="AD134" i="25" l="1"/>
  <c r="AD182" i="25"/>
  <c r="AC690" i="5"/>
  <c r="FZ441" i="5"/>
  <c r="AD135" i="25" l="1"/>
  <c r="AD183" i="25"/>
  <c r="AC700" i="5"/>
  <c r="FZ451" i="5"/>
  <c r="AD184" i="25" l="1"/>
  <c r="AD136" i="25"/>
  <c r="AC710" i="5"/>
  <c r="FZ461" i="5"/>
  <c r="AD185" i="25" l="1"/>
  <c r="AD137" i="25"/>
  <c r="FZ471" i="5"/>
  <c r="AC711" i="5"/>
  <c r="AD186" i="25" l="1"/>
  <c r="AD138" i="25"/>
  <c r="AE480" i="5"/>
  <c r="AD187" i="25" l="1"/>
  <c r="AD139" i="25"/>
  <c r="GA241" i="5"/>
  <c r="AE490" i="5"/>
  <c r="AD188" i="25" l="1"/>
  <c r="AD140" i="25"/>
  <c r="AE500" i="5"/>
  <c r="GA251" i="5"/>
  <c r="AD189" i="25" l="1"/>
  <c r="AD141" i="25"/>
  <c r="GA261" i="5"/>
  <c r="AE510" i="5"/>
  <c r="AD190" i="25" l="1"/>
  <c r="AD142" i="25"/>
  <c r="AE520" i="5"/>
  <c r="GA271" i="5"/>
  <c r="AD191" i="25" l="1"/>
  <c r="AD143" i="25"/>
  <c r="AE530" i="5"/>
  <c r="GA281" i="5"/>
  <c r="AD144" i="25" l="1"/>
  <c r="AD192" i="25"/>
  <c r="AE540" i="5"/>
  <c r="GA291" i="5"/>
  <c r="AD193" i="25" l="1"/>
  <c r="AD145" i="25"/>
  <c r="AE550" i="5"/>
  <c r="GA301" i="5"/>
  <c r="AD194" i="25" l="1"/>
  <c r="AD146" i="25"/>
  <c r="GA311" i="5"/>
  <c r="AE560" i="5"/>
  <c r="AD195" i="25" l="1"/>
  <c r="AD147" i="25"/>
  <c r="AE570" i="5"/>
  <c r="GA321" i="5"/>
  <c r="AD196" i="25" l="1"/>
  <c r="AE100" i="25"/>
  <c r="AE101" i="25" s="1"/>
  <c r="AE580" i="5"/>
  <c r="GA331" i="5"/>
  <c r="AE149" i="25" l="1"/>
  <c r="AE150" i="25"/>
  <c r="AE102" i="25"/>
  <c r="GA341" i="5"/>
  <c r="AE590" i="5"/>
  <c r="AE151" i="25" l="1"/>
  <c r="AE103" i="25"/>
  <c r="GA351" i="5"/>
  <c r="AE600" i="5"/>
  <c r="AE152" i="25" l="1"/>
  <c r="AE104" i="25"/>
  <c r="AE610" i="5"/>
  <c r="GA361" i="5"/>
  <c r="AE105" i="25" l="1"/>
  <c r="AE153" i="25"/>
  <c r="GA371" i="5"/>
  <c r="AE620" i="5"/>
  <c r="AE106" i="25" l="1"/>
  <c r="AE154" i="25"/>
  <c r="AE630" i="5"/>
  <c r="GA381" i="5"/>
  <c r="AE155" i="25" l="1"/>
  <c r="AE107" i="25"/>
  <c r="GA391" i="5"/>
  <c r="AE640" i="5"/>
  <c r="AE156" i="25" l="1"/>
  <c r="AE108" i="25"/>
  <c r="GA401" i="5"/>
  <c r="AE650" i="5"/>
  <c r="AE109" i="25" l="1"/>
  <c r="AE157" i="25"/>
  <c r="GA411" i="5"/>
  <c r="AE660" i="5"/>
  <c r="AE158" i="25" l="1"/>
  <c r="AE110" i="25"/>
  <c r="GA421" i="5"/>
  <c r="AE670" i="5"/>
  <c r="AE111" i="25" l="1"/>
  <c r="AE159" i="25"/>
  <c r="GA431" i="5"/>
  <c r="AE680" i="5"/>
  <c r="AE160" i="25" l="1"/>
  <c r="AE112" i="25"/>
  <c r="AE690" i="5"/>
  <c r="GA441" i="5"/>
  <c r="AE113" i="25" l="1"/>
  <c r="AE161" i="25"/>
  <c r="AE700" i="5"/>
  <c r="GA451" i="5"/>
  <c r="AE162" i="25" l="1"/>
  <c r="AE114" i="25"/>
  <c r="GA461" i="5"/>
  <c r="AE710" i="5"/>
  <c r="AE163" i="25" l="1"/>
  <c r="AE115" i="25"/>
  <c r="AE711" i="5"/>
  <c r="GA471" i="5"/>
  <c r="AE164" i="25" l="1"/>
  <c r="AE116" i="25"/>
  <c r="AF480" i="5"/>
  <c r="AE165" i="25" l="1"/>
  <c r="AE117" i="25"/>
  <c r="GB241" i="5"/>
  <c r="AF490" i="5"/>
  <c r="AE118" i="25" l="1"/>
  <c r="AE166" i="25"/>
  <c r="GB251" i="5"/>
  <c r="AF500" i="5"/>
  <c r="AE119" i="25" l="1"/>
  <c r="AE167" i="25"/>
  <c r="GB261" i="5"/>
  <c r="AF510" i="5"/>
  <c r="AE168" i="25" l="1"/>
  <c r="AE120" i="25"/>
  <c r="GB271" i="5"/>
  <c r="AF520" i="5"/>
  <c r="AE169" i="25" l="1"/>
  <c r="AE121" i="25"/>
  <c r="GB281" i="5"/>
  <c r="AF530" i="5"/>
  <c r="AE170" i="25" l="1"/>
  <c r="AE122" i="25"/>
  <c r="GB291" i="5"/>
  <c r="AF540" i="5"/>
  <c r="AE171" i="25" l="1"/>
  <c r="AE123" i="25"/>
  <c r="GB301" i="5"/>
  <c r="AF550" i="5"/>
  <c r="AE124" i="25" l="1"/>
  <c r="AE172" i="25"/>
  <c r="AF560" i="5"/>
  <c r="GB311" i="5"/>
  <c r="AE173" i="25" l="1"/>
  <c r="AE125" i="25"/>
  <c r="AF570" i="5"/>
  <c r="GB321" i="5"/>
  <c r="AE174" i="25" l="1"/>
  <c r="AE126" i="25"/>
  <c r="GB331" i="5"/>
  <c r="AF580" i="5"/>
  <c r="AE175" i="25" l="1"/>
  <c r="AE127" i="25"/>
  <c r="GB341" i="5"/>
  <c r="AF590" i="5"/>
  <c r="AE176" i="25" l="1"/>
  <c r="AE128" i="25"/>
  <c r="AF600" i="5"/>
  <c r="GB351" i="5"/>
  <c r="AE177" i="25" l="1"/>
  <c r="AE129" i="25"/>
  <c r="AF610" i="5"/>
  <c r="GB361" i="5"/>
  <c r="AE178" i="25" l="1"/>
  <c r="AE130" i="25"/>
  <c r="AF620" i="5"/>
  <c r="GB371" i="5"/>
  <c r="AE179" i="25" l="1"/>
  <c r="AE131" i="25"/>
  <c r="AF630" i="5"/>
  <c r="GB381" i="5"/>
  <c r="AE180" i="25" l="1"/>
  <c r="AE132" i="25"/>
  <c r="GB391" i="5"/>
  <c r="AF640" i="5"/>
  <c r="AE133" i="25" l="1"/>
  <c r="AE181" i="25"/>
  <c r="GB401" i="5"/>
  <c r="AF650" i="5"/>
  <c r="AE182" i="25" l="1"/>
  <c r="AE134" i="25"/>
  <c r="AF660" i="5"/>
  <c r="GB411" i="5"/>
  <c r="AE135" i="25" l="1"/>
  <c r="AE183" i="25"/>
  <c r="GB421" i="5"/>
  <c r="AF670" i="5"/>
  <c r="AE184" i="25" l="1"/>
  <c r="AE136" i="25"/>
  <c r="GB431" i="5"/>
  <c r="AF680" i="5"/>
  <c r="AE185" i="25" l="1"/>
  <c r="AE137" i="25"/>
  <c r="GB441" i="5"/>
  <c r="AF690" i="5"/>
  <c r="AE186" i="25" l="1"/>
  <c r="AE138" i="25"/>
  <c r="AF700" i="5"/>
  <c r="GB451" i="5"/>
  <c r="AE139" i="25" l="1"/>
  <c r="AE187" i="25"/>
  <c r="AF710" i="5"/>
  <c r="GB461" i="5"/>
  <c r="AE188" i="25" l="1"/>
  <c r="AE140" i="25"/>
  <c r="GB471" i="5"/>
  <c r="AF711" i="5"/>
  <c r="AE189" i="25" l="1"/>
  <c r="AE141" i="25"/>
  <c r="AG480" i="5"/>
  <c r="AE142" i="25" l="1"/>
  <c r="AE190" i="25"/>
  <c r="GC241" i="5"/>
  <c r="AG490" i="5"/>
  <c r="AE143" i="25" l="1"/>
  <c r="AE191" i="25"/>
  <c r="GC251" i="5"/>
  <c r="AG500" i="5"/>
  <c r="AE192" i="25" l="1"/>
  <c r="AE144" i="25"/>
  <c r="AG510" i="5"/>
  <c r="GC261" i="5"/>
  <c r="AE193" i="25" l="1"/>
  <c r="AE145" i="25"/>
  <c r="GC271" i="5"/>
  <c r="AG520" i="5"/>
  <c r="AE146" i="25" l="1"/>
  <c r="AE194" i="25"/>
  <c r="AG530" i="5"/>
  <c r="GC281" i="5"/>
  <c r="AE147" i="25" l="1"/>
  <c r="AE195" i="25"/>
  <c r="GC291" i="5"/>
  <c r="AG540" i="5"/>
  <c r="AE196" i="25" l="1"/>
  <c r="AF100" i="25"/>
  <c r="AF101" i="25" s="1"/>
  <c r="AG550" i="5"/>
  <c r="GC301" i="5"/>
  <c r="AF149" i="25" l="1"/>
  <c r="AF102" i="25"/>
  <c r="AF150" i="25"/>
  <c r="GC311" i="5"/>
  <c r="AG560" i="5"/>
  <c r="AF103" i="25" l="1"/>
  <c r="AF151" i="25"/>
  <c r="AG570" i="5"/>
  <c r="GC321" i="5"/>
  <c r="AF104" i="25" l="1"/>
  <c r="AF152" i="25"/>
  <c r="GC331" i="5"/>
  <c r="AG580" i="5"/>
  <c r="AF105" i="25" l="1"/>
  <c r="AF153" i="25"/>
  <c r="AG590" i="5"/>
  <c r="GC341" i="5"/>
  <c r="AF106" i="25" l="1"/>
  <c r="AF154" i="25"/>
  <c r="GC351" i="5"/>
  <c r="AG600" i="5"/>
  <c r="AF107" i="25" l="1"/>
  <c r="AF155" i="25"/>
  <c r="GC361" i="5"/>
  <c r="AG610" i="5"/>
  <c r="AF108" i="25" l="1"/>
  <c r="AF156" i="25"/>
  <c r="GC371" i="5"/>
  <c r="AG620" i="5"/>
  <c r="AF109" i="25" l="1"/>
  <c r="AF157" i="25"/>
  <c r="GC381" i="5"/>
  <c r="AG630" i="5"/>
  <c r="AF110" i="25" l="1"/>
  <c r="AF158" i="25"/>
  <c r="AG640" i="5"/>
  <c r="GC391" i="5"/>
  <c r="AF111" i="25" l="1"/>
  <c r="AF159" i="25"/>
  <c r="GC401" i="5"/>
  <c r="AG650" i="5"/>
  <c r="AF112" i="25" l="1"/>
  <c r="AF160" i="25"/>
  <c r="GC411" i="5"/>
  <c r="AG660" i="5"/>
  <c r="AF113" i="25" l="1"/>
  <c r="AF161" i="25"/>
  <c r="GC421" i="5"/>
  <c r="AG670" i="5"/>
  <c r="AF114" i="25" l="1"/>
  <c r="AF162" i="25"/>
  <c r="GC431" i="5"/>
  <c r="AG680" i="5"/>
  <c r="AF163" i="25" l="1"/>
  <c r="AF115" i="25"/>
  <c r="AG690" i="5"/>
  <c r="GC441" i="5"/>
  <c r="AF116" i="25" l="1"/>
  <c r="AF164" i="25"/>
  <c r="AG700" i="5"/>
  <c r="GC451" i="5"/>
  <c r="AF117" i="25" l="1"/>
  <c r="AF165" i="25"/>
  <c r="GC461" i="5"/>
  <c r="AG710" i="5"/>
  <c r="AF118" i="25" l="1"/>
  <c r="AF166" i="25"/>
  <c r="AG711" i="5"/>
  <c r="GC471" i="5"/>
  <c r="AF119" i="25" l="1"/>
  <c r="AF167" i="25"/>
  <c r="AH480" i="5"/>
  <c r="AF120" i="25" l="1"/>
  <c r="AF168" i="25"/>
  <c r="GD241" i="5"/>
  <c r="AH490" i="5"/>
  <c r="AF121" i="25" l="1"/>
  <c r="AF169" i="25"/>
  <c r="AH500" i="5"/>
  <c r="GD251" i="5"/>
  <c r="AF122" i="25" l="1"/>
  <c r="AF170" i="25"/>
  <c r="AH510" i="5"/>
  <c r="GD261" i="5"/>
  <c r="AF123" i="25" l="1"/>
  <c r="AF171" i="25"/>
  <c r="GD271" i="5"/>
  <c r="AH520" i="5"/>
  <c r="AF124" i="25" l="1"/>
  <c r="AF172" i="25"/>
  <c r="GD281" i="5"/>
  <c r="AH530" i="5"/>
  <c r="AF125" i="25" l="1"/>
  <c r="AF173" i="25"/>
  <c r="AH540" i="5"/>
  <c r="GD291" i="5"/>
  <c r="AF126" i="25" l="1"/>
  <c r="AF174" i="25"/>
  <c r="AH550" i="5"/>
  <c r="GD301" i="5"/>
  <c r="AF127" i="25" l="1"/>
  <c r="AF175" i="25"/>
  <c r="GD311" i="5"/>
  <c r="AH560" i="5"/>
  <c r="AF128" i="25" l="1"/>
  <c r="AF176" i="25"/>
  <c r="GD321" i="5"/>
  <c r="AH570" i="5"/>
  <c r="AF129" i="25" l="1"/>
  <c r="AF177" i="25"/>
  <c r="AH580" i="5"/>
  <c r="GD331" i="5"/>
  <c r="AF130" i="25" l="1"/>
  <c r="AF178" i="25"/>
  <c r="GD341" i="5"/>
  <c r="AH590" i="5"/>
  <c r="AF131" i="25" l="1"/>
  <c r="AF179" i="25"/>
  <c r="GD351" i="5"/>
  <c r="AH600" i="5"/>
  <c r="AF132" i="25" l="1"/>
  <c r="AF180" i="25"/>
  <c r="AH610" i="5"/>
  <c r="GD361" i="5"/>
  <c r="AF133" i="25" l="1"/>
  <c r="AF181" i="25"/>
  <c r="AH620" i="5"/>
  <c r="GD371" i="5"/>
  <c r="AF134" i="25" l="1"/>
  <c r="AF182" i="25"/>
  <c r="AH630" i="5"/>
  <c r="GD381" i="5"/>
  <c r="AF135" i="25" l="1"/>
  <c r="AF183" i="25"/>
  <c r="AH640" i="5"/>
  <c r="GD391" i="5"/>
  <c r="AF184" i="25" l="1"/>
  <c r="AF136" i="25"/>
  <c r="AH650" i="5"/>
  <c r="GD401" i="5"/>
  <c r="AF185" i="25" l="1"/>
  <c r="AF137" i="25"/>
  <c r="AH660" i="5"/>
  <c r="GD411" i="5"/>
  <c r="AF186" i="25" l="1"/>
  <c r="AF138" i="25"/>
  <c r="GD421" i="5"/>
  <c r="AH670" i="5"/>
  <c r="AF187" i="25" l="1"/>
  <c r="AF139" i="25"/>
  <c r="GD431" i="5"/>
  <c r="AH680" i="5"/>
  <c r="AF188" i="25" l="1"/>
  <c r="AF140" i="25"/>
  <c r="AH690" i="5"/>
  <c r="GD441" i="5"/>
  <c r="AF189" i="25" l="1"/>
  <c r="AF141" i="25"/>
  <c r="AH700" i="5"/>
  <c r="GD451" i="5"/>
  <c r="AF190" i="25" l="1"/>
  <c r="AF142" i="25"/>
  <c r="AH710" i="5"/>
  <c r="GD461" i="5"/>
  <c r="AF191" i="25" l="1"/>
  <c r="AF143" i="25"/>
  <c r="AH711" i="5"/>
  <c r="GD471" i="5"/>
  <c r="AF192" i="25" l="1"/>
  <c r="AF144" i="25"/>
  <c r="AI480" i="5"/>
  <c r="AF193" i="25" l="1"/>
  <c r="AF145" i="25"/>
  <c r="AI490" i="5"/>
  <c r="GE241" i="5"/>
  <c r="AF146" i="25" l="1"/>
  <c r="AF194" i="25"/>
  <c r="GE251" i="5"/>
  <c r="AI500" i="5"/>
  <c r="AF147" i="25" l="1"/>
  <c r="AF195" i="25"/>
  <c r="AI510" i="5"/>
  <c r="GE261" i="5"/>
  <c r="AF196" i="25" l="1"/>
  <c r="AG100" i="25"/>
  <c r="AG101" i="25" s="1"/>
  <c r="AI520" i="5"/>
  <c r="GE271" i="5"/>
  <c r="AG149" i="25" l="1"/>
  <c r="AG102" i="25"/>
  <c r="AG150" i="25"/>
  <c r="GE281" i="5"/>
  <c r="AI530" i="5"/>
  <c r="AG103" i="25" l="1"/>
  <c r="AG151" i="25"/>
  <c r="AI540" i="5"/>
  <c r="GE291" i="5"/>
  <c r="AG152" i="25" l="1"/>
  <c r="AG104" i="25"/>
  <c r="AI550" i="5"/>
  <c r="GE301" i="5"/>
  <c r="AG153" i="25" l="1"/>
  <c r="AG105" i="25"/>
  <c r="AI560" i="5"/>
  <c r="GE311" i="5"/>
  <c r="AG106" i="25" l="1"/>
  <c r="AG154" i="25"/>
  <c r="GE321" i="5"/>
  <c r="AI570" i="5"/>
  <c r="AG155" i="25" l="1"/>
  <c r="AG107" i="25"/>
  <c r="AI580" i="5"/>
  <c r="GE331" i="5"/>
  <c r="AG156" i="25" l="1"/>
  <c r="AG108" i="25"/>
  <c r="AI590" i="5"/>
  <c r="GE341" i="5"/>
  <c r="AG157" i="25" l="1"/>
  <c r="AG109" i="25"/>
  <c r="AI600" i="5"/>
  <c r="GE351" i="5"/>
  <c r="AG158" i="25" l="1"/>
  <c r="AG110" i="25"/>
  <c r="GE361" i="5"/>
  <c r="AI610" i="5"/>
  <c r="AG111" i="25" l="1"/>
  <c r="AG159" i="25"/>
  <c r="AI620" i="5"/>
  <c r="GE371" i="5"/>
  <c r="AG112" i="25" l="1"/>
  <c r="AG160" i="25"/>
  <c r="GE381" i="5"/>
  <c r="AI630" i="5"/>
  <c r="AG161" i="25" l="1"/>
  <c r="AG113" i="25"/>
  <c r="GE391" i="5"/>
  <c r="AI640" i="5"/>
  <c r="AG162" i="25" l="1"/>
  <c r="AG114" i="25"/>
  <c r="AI650" i="5"/>
  <c r="GE401" i="5"/>
  <c r="AG115" i="25" l="1"/>
  <c r="AG163" i="25"/>
  <c r="AI660" i="5"/>
  <c r="GE411" i="5"/>
  <c r="AG164" i="25" l="1"/>
  <c r="AG116" i="25"/>
  <c r="GE421" i="5"/>
  <c r="AI670" i="5"/>
  <c r="AG117" i="25" l="1"/>
  <c r="AG165" i="25"/>
  <c r="GE431" i="5"/>
  <c r="AI680" i="5"/>
  <c r="AG118" i="25" l="1"/>
  <c r="AG166" i="25"/>
  <c r="GE441" i="5"/>
  <c r="AI690" i="5"/>
  <c r="AG119" i="25" l="1"/>
  <c r="AG167" i="25"/>
  <c r="AI700" i="5"/>
  <c r="GE451" i="5"/>
  <c r="AG120" i="25" l="1"/>
  <c r="AG168" i="25"/>
  <c r="AI710" i="5"/>
  <c r="GE461" i="5"/>
  <c r="AG121" i="25" l="1"/>
  <c r="AG169" i="25"/>
  <c r="AI711" i="5"/>
  <c r="GE471" i="5"/>
  <c r="AG122" i="25" l="1"/>
  <c r="AG170" i="25"/>
  <c r="AJ480" i="5"/>
  <c r="AG123" i="25" l="1"/>
  <c r="AG171" i="25"/>
  <c r="GF241" i="5"/>
  <c r="AJ490" i="5"/>
  <c r="AG124" i="25" l="1"/>
  <c r="AG172" i="25"/>
  <c r="AJ500" i="5"/>
  <c r="GF251" i="5"/>
  <c r="AG125" i="25" l="1"/>
  <c r="AG173" i="25"/>
  <c r="GF261" i="5"/>
  <c r="AJ510" i="5"/>
  <c r="AG126" i="25" l="1"/>
  <c r="AG174" i="25"/>
  <c r="AJ520" i="5"/>
  <c r="GF271" i="5"/>
  <c r="AG127" i="25" l="1"/>
  <c r="AG175" i="25"/>
  <c r="AJ530" i="5"/>
  <c r="GF281" i="5"/>
  <c r="AG128" i="25" l="1"/>
  <c r="AG176" i="25"/>
  <c r="GF291" i="5"/>
  <c r="AJ540" i="5"/>
  <c r="AG129" i="25" l="1"/>
  <c r="AG177" i="25"/>
  <c r="GF301" i="5"/>
  <c r="AJ550" i="5"/>
  <c r="AG130" i="25" l="1"/>
  <c r="AG178" i="25"/>
  <c r="AJ560" i="5"/>
  <c r="GF311" i="5"/>
  <c r="AG131" i="25" l="1"/>
  <c r="AG179" i="25"/>
  <c r="GF321" i="5"/>
  <c r="AJ570" i="5"/>
  <c r="AG132" i="25" l="1"/>
  <c r="AG180" i="25"/>
  <c r="GF331" i="5"/>
  <c r="AJ580" i="5"/>
  <c r="AG133" i="25" l="1"/>
  <c r="AG181" i="25"/>
  <c r="AJ590" i="5"/>
  <c r="GF341" i="5"/>
  <c r="AG134" i="25" l="1"/>
  <c r="AG182" i="25"/>
  <c r="AJ600" i="5"/>
  <c r="GF351" i="5"/>
  <c r="AG135" i="25" l="1"/>
  <c r="AG183" i="25"/>
  <c r="GF361" i="5"/>
  <c r="AJ610" i="5"/>
  <c r="AG184" i="25" l="1"/>
  <c r="AG136" i="25"/>
  <c r="AJ620" i="5"/>
  <c r="GF371" i="5"/>
  <c r="AG185" i="25" l="1"/>
  <c r="AG137" i="25"/>
  <c r="AJ630" i="5"/>
  <c r="GF381" i="5"/>
  <c r="AG138" i="25" l="1"/>
  <c r="AG186" i="25"/>
  <c r="GF391" i="5"/>
  <c r="AJ640" i="5"/>
  <c r="AG139" i="25" l="1"/>
  <c r="AG187" i="25"/>
  <c r="AJ650" i="5"/>
  <c r="GF401" i="5"/>
  <c r="AG140" i="25" l="1"/>
  <c r="AG188" i="25"/>
  <c r="AJ660" i="5"/>
  <c r="GF411" i="5"/>
  <c r="AG141" i="25" l="1"/>
  <c r="AG189" i="25"/>
  <c r="GF421" i="5"/>
  <c r="AJ670" i="5"/>
  <c r="AG142" i="25" l="1"/>
  <c r="AG190" i="25"/>
  <c r="GF431" i="5"/>
  <c r="AJ680" i="5"/>
  <c r="AG143" i="25" l="1"/>
  <c r="AG191" i="25"/>
  <c r="AJ690" i="5"/>
  <c r="GF441" i="5"/>
  <c r="AG144" i="25" l="1"/>
  <c r="AG192" i="25"/>
  <c r="AJ700" i="5"/>
  <c r="GF451" i="5"/>
  <c r="AG145" i="25" l="1"/>
  <c r="AG193" i="25"/>
  <c r="GF461" i="5"/>
  <c r="AJ710" i="5"/>
  <c r="AG146" i="25" l="1"/>
  <c r="AG194" i="25"/>
  <c r="GF471" i="5"/>
  <c r="AJ711" i="5"/>
  <c r="AG147" i="25" l="1"/>
  <c r="AG195" i="25"/>
  <c r="AK480" i="5"/>
  <c r="AG196" i="25" l="1"/>
  <c r="AH100" i="25"/>
  <c r="AH101" i="25" s="1"/>
  <c r="GG241" i="5"/>
  <c r="AK490" i="5"/>
  <c r="AH149" i="25" l="1"/>
  <c r="AH150" i="25"/>
  <c r="AH102" i="25"/>
  <c r="GG251" i="5"/>
  <c r="AK500" i="5"/>
  <c r="AH103" i="25" l="1"/>
  <c r="AH151" i="25"/>
  <c r="GG261" i="5"/>
  <c r="AK510" i="5"/>
  <c r="AH104" i="25" l="1"/>
  <c r="AH152" i="25"/>
  <c r="GG271" i="5"/>
  <c r="AK520" i="5"/>
  <c r="AH105" i="25" l="1"/>
  <c r="AH153" i="25"/>
  <c r="GG281" i="5"/>
  <c r="AK530" i="5"/>
  <c r="AH106" i="25" l="1"/>
  <c r="AH154" i="25"/>
  <c r="GG291" i="5"/>
  <c r="AK540" i="5"/>
  <c r="AH107" i="25" l="1"/>
  <c r="AH155" i="25"/>
  <c r="AK550" i="5"/>
  <c r="GG301" i="5"/>
  <c r="AH108" i="25" l="1"/>
  <c r="AH156" i="25"/>
  <c r="GG311" i="5"/>
  <c r="AK560" i="5"/>
  <c r="AH109" i="25" l="1"/>
  <c r="AH157" i="25"/>
  <c r="AK570" i="5"/>
  <c r="GG321" i="5"/>
  <c r="AH110" i="25" l="1"/>
  <c r="AH158" i="25"/>
  <c r="AK580" i="5"/>
  <c r="GG331" i="5"/>
  <c r="AH111" i="25" l="1"/>
  <c r="AH159" i="25"/>
  <c r="AK590" i="5"/>
  <c r="GG341" i="5"/>
  <c r="AH112" i="25" l="1"/>
  <c r="AH160" i="25"/>
  <c r="GG351" i="5"/>
  <c r="AK600" i="5"/>
  <c r="AH113" i="25" l="1"/>
  <c r="AH161" i="25"/>
  <c r="AK610" i="5"/>
  <c r="GG361" i="5"/>
  <c r="AH114" i="25" l="1"/>
  <c r="AH162" i="25"/>
  <c r="AK620" i="5"/>
  <c r="GG371" i="5"/>
  <c r="AH115" i="25" l="1"/>
  <c r="AH163" i="25"/>
  <c r="AK630" i="5"/>
  <c r="GG381" i="5"/>
  <c r="AH164" i="25" l="1"/>
  <c r="AH116" i="25"/>
  <c r="GG391" i="5"/>
  <c r="AK640" i="5"/>
  <c r="AH117" i="25" l="1"/>
  <c r="AH165" i="25"/>
  <c r="AK650" i="5"/>
  <c r="GG401" i="5"/>
  <c r="AH118" i="25" l="1"/>
  <c r="AH166" i="25"/>
  <c r="AK660" i="5"/>
  <c r="GG411" i="5"/>
  <c r="AH119" i="25" l="1"/>
  <c r="AH167" i="25"/>
  <c r="GG421" i="5"/>
  <c r="AK670" i="5"/>
  <c r="AH120" i="25" l="1"/>
  <c r="AH168" i="25"/>
  <c r="GG431" i="5"/>
  <c r="AK680" i="5"/>
  <c r="AH121" i="25" l="1"/>
  <c r="AH169" i="25"/>
  <c r="GG441" i="5"/>
  <c r="AK690" i="5"/>
  <c r="AH122" i="25" l="1"/>
  <c r="AH170" i="25"/>
  <c r="AK700" i="5"/>
  <c r="GG451" i="5"/>
  <c r="AH123" i="25" l="1"/>
  <c r="AH171" i="25"/>
  <c r="AK710" i="5"/>
  <c r="GG461" i="5"/>
  <c r="AH124" i="25" l="1"/>
  <c r="AH172" i="25"/>
  <c r="AK711" i="5"/>
  <c r="GG471" i="5"/>
  <c r="AH125" i="25" l="1"/>
  <c r="AH173" i="25"/>
  <c r="AL480" i="5"/>
  <c r="AH126" i="25" l="1"/>
  <c r="AH174" i="25"/>
  <c r="GH241" i="5"/>
  <c r="AL490" i="5"/>
  <c r="AH127" i="25" l="1"/>
  <c r="AH175" i="25"/>
  <c r="AL500" i="5"/>
  <c r="GH251" i="5"/>
  <c r="AH128" i="25" l="1"/>
  <c r="AH176" i="25"/>
  <c r="AL510" i="5"/>
  <c r="GH261" i="5"/>
  <c r="AH129" i="25" l="1"/>
  <c r="AH177" i="25"/>
  <c r="AL520" i="5"/>
  <c r="GH271" i="5"/>
  <c r="AH130" i="25" l="1"/>
  <c r="AH178" i="25"/>
  <c r="AL530" i="5"/>
  <c r="GH281" i="5"/>
  <c r="AH131" i="25" l="1"/>
  <c r="AH179" i="25"/>
  <c r="AL540" i="5"/>
  <c r="GH291" i="5"/>
  <c r="AH132" i="25" l="1"/>
  <c r="AH180" i="25"/>
  <c r="GH301" i="5"/>
  <c r="AL550" i="5"/>
  <c r="AH133" i="25" l="1"/>
  <c r="AH181" i="25"/>
  <c r="GH311" i="5"/>
  <c r="AL560" i="5"/>
  <c r="AH134" i="25" l="1"/>
  <c r="AH182" i="25"/>
  <c r="GH321" i="5"/>
  <c r="AL570" i="5"/>
  <c r="AH183" i="25" l="1"/>
  <c r="AH135" i="25"/>
  <c r="GH331" i="5"/>
  <c r="AL580" i="5"/>
  <c r="AH184" i="25" l="1"/>
  <c r="AH136" i="25"/>
  <c r="GH341" i="5"/>
  <c r="AL590" i="5"/>
  <c r="AH185" i="25" l="1"/>
  <c r="AH137" i="25"/>
  <c r="GH351" i="5"/>
  <c r="AL600" i="5"/>
  <c r="AH138" i="25" l="1"/>
  <c r="AH186" i="25"/>
  <c r="GH361" i="5"/>
  <c r="AL610" i="5"/>
  <c r="AH139" i="25" l="1"/>
  <c r="AH187" i="25"/>
  <c r="AL620" i="5"/>
  <c r="GH371" i="5"/>
  <c r="AH140" i="25" l="1"/>
  <c r="AH188" i="25"/>
  <c r="AL630" i="5"/>
  <c r="GH381" i="5"/>
  <c r="AH141" i="25" l="1"/>
  <c r="AH189" i="25"/>
  <c r="GH391" i="5"/>
  <c r="AL640" i="5"/>
  <c r="AH142" i="25" l="1"/>
  <c r="AH190" i="25"/>
  <c r="AL650" i="5"/>
  <c r="GH401" i="5"/>
  <c r="AH143" i="25" l="1"/>
  <c r="AH191" i="25"/>
  <c r="AL660" i="5"/>
  <c r="GH411" i="5"/>
  <c r="AH144" i="25" l="1"/>
  <c r="AH192" i="25"/>
  <c r="GH421" i="5"/>
  <c r="AL670" i="5"/>
  <c r="AH145" i="25" l="1"/>
  <c r="AH193" i="25"/>
  <c r="GH431" i="5"/>
  <c r="AL680" i="5"/>
  <c r="AH146" i="25" l="1"/>
  <c r="AH194" i="25"/>
  <c r="AL690" i="5"/>
  <c r="GH441" i="5"/>
  <c r="AH147" i="25" l="1"/>
  <c r="AH195" i="25"/>
  <c r="AL700" i="5"/>
  <c r="GH451" i="5"/>
  <c r="AI100" i="25" l="1"/>
  <c r="AI101" i="25" s="1"/>
  <c r="AH196" i="25"/>
  <c r="AL710" i="5"/>
  <c r="GH461" i="5"/>
  <c r="AI149" i="25" l="1"/>
  <c r="AI150" i="25"/>
  <c r="AI102" i="25"/>
  <c r="AL711" i="5"/>
  <c r="GH471" i="5"/>
  <c r="AI103" i="25" l="1"/>
  <c r="AI151" i="25"/>
  <c r="AM480" i="5"/>
  <c r="AI104" i="25" l="1"/>
  <c r="AI152" i="25"/>
  <c r="GI241" i="5"/>
  <c r="AM490" i="5"/>
  <c r="AI105" i="25" l="1"/>
  <c r="AI153" i="25"/>
  <c r="GI251" i="5"/>
  <c r="AM500" i="5"/>
  <c r="AI106" i="25" l="1"/>
  <c r="AI154" i="25"/>
  <c r="AM510" i="5"/>
  <c r="GI261" i="5"/>
  <c r="AI155" i="25" l="1"/>
  <c r="AI107" i="25"/>
  <c r="AM520" i="5"/>
  <c r="GI271" i="5"/>
  <c r="AI156" i="25" l="1"/>
  <c r="AI108" i="25"/>
  <c r="GI281" i="5"/>
  <c r="AM530" i="5"/>
  <c r="AI109" i="25" l="1"/>
  <c r="AI157" i="25"/>
  <c r="GI291" i="5"/>
  <c r="AM540" i="5"/>
  <c r="AI158" i="25" l="1"/>
  <c r="AI110" i="25"/>
  <c r="GI301" i="5"/>
  <c r="AM550" i="5"/>
  <c r="AI159" i="25" l="1"/>
  <c r="AI111" i="25"/>
  <c r="AM560" i="5"/>
  <c r="GI311" i="5"/>
  <c r="AI112" i="25" l="1"/>
  <c r="AI160" i="25"/>
  <c r="AM570" i="5"/>
  <c r="GI321" i="5"/>
  <c r="AI113" i="25" l="1"/>
  <c r="AI161" i="25"/>
  <c r="GI331" i="5"/>
  <c r="AM580" i="5"/>
  <c r="AI114" i="25" l="1"/>
  <c r="AI162" i="25"/>
  <c r="AM590" i="5"/>
  <c r="GI341" i="5"/>
  <c r="AI115" i="25" l="1"/>
  <c r="AI163" i="25"/>
  <c r="GI351" i="5"/>
  <c r="AM600" i="5"/>
  <c r="AI164" i="25" l="1"/>
  <c r="AI116" i="25"/>
  <c r="GI361" i="5"/>
  <c r="AM610" i="5"/>
  <c r="AI117" i="25" l="1"/>
  <c r="AI165" i="25"/>
  <c r="GI371" i="5"/>
  <c r="AM620" i="5"/>
  <c r="AI118" i="25" l="1"/>
  <c r="AI166" i="25"/>
  <c r="AM630" i="5"/>
  <c r="GI381" i="5"/>
  <c r="AI119" i="25" l="1"/>
  <c r="AI167" i="25"/>
  <c r="AM640" i="5"/>
  <c r="GI391" i="5"/>
  <c r="AI120" i="25" l="1"/>
  <c r="AI168" i="25"/>
  <c r="AM650" i="5"/>
  <c r="GI401" i="5"/>
  <c r="AI121" i="25" l="1"/>
  <c r="AI169" i="25"/>
  <c r="AM660" i="5"/>
  <c r="GI411" i="5"/>
  <c r="AI122" i="25" l="1"/>
  <c r="AI170" i="25"/>
  <c r="GI421" i="5"/>
  <c r="AM670" i="5"/>
  <c r="AI123" i="25" l="1"/>
  <c r="AI171" i="25"/>
  <c r="GI431" i="5"/>
  <c r="AM680" i="5"/>
  <c r="AI124" i="25" l="1"/>
  <c r="AI172" i="25"/>
  <c r="AM690" i="5"/>
  <c r="GI441" i="5"/>
  <c r="AI125" i="25" l="1"/>
  <c r="AI173" i="25"/>
  <c r="AM700" i="5"/>
  <c r="GI451" i="5"/>
  <c r="AI126" i="25" l="1"/>
  <c r="AI174" i="25"/>
  <c r="GI461" i="5"/>
  <c r="AM710" i="5"/>
  <c r="AI127" i="25" l="1"/>
  <c r="AI175" i="25"/>
  <c r="AM711" i="5"/>
  <c r="GI471" i="5"/>
  <c r="AI128" i="25" l="1"/>
  <c r="AI176" i="25"/>
  <c r="AN480" i="5"/>
  <c r="AI129" i="25" l="1"/>
  <c r="AI177" i="25"/>
  <c r="GJ241" i="5"/>
  <c r="AN490" i="5"/>
  <c r="AI130" i="25" l="1"/>
  <c r="AI178" i="25"/>
  <c r="GJ251" i="5"/>
  <c r="AN500" i="5"/>
  <c r="AI131" i="25" l="1"/>
  <c r="AI179" i="25"/>
  <c r="GJ261" i="5"/>
  <c r="AN510" i="5"/>
  <c r="AI132" i="25" l="1"/>
  <c r="AI180" i="25"/>
  <c r="GJ271" i="5"/>
  <c r="AN520" i="5"/>
  <c r="AI133" i="25" l="1"/>
  <c r="AI181" i="25"/>
  <c r="GJ281" i="5"/>
  <c r="AN530" i="5"/>
  <c r="AI134" i="25" l="1"/>
  <c r="AI182" i="25"/>
  <c r="AN540" i="5"/>
  <c r="GJ291" i="5"/>
  <c r="AI135" i="25" l="1"/>
  <c r="AI183" i="25"/>
  <c r="GJ301" i="5"/>
  <c r="AN550" i="5"/>
  <c r="AI184" i="25" l="1"/>
  <c r="AI136" i="25"/>
  <c r="AN560" i="5"/>
  <c r="GJ311" i="5"/>
  <c r="AI185" i="25" l="1"/>
  <c r="AI137" i="25"/>
  <c r="GJ321" i="5"/>
  <c r="AN570" i="5"/>
  <c r="AI138" i="25" l="1"/>
  <c r="AI186" i="25"/>
  <c r="AN580" i="5"/>
  <c r="GJ331" i="5"/>
  <c r="AI139" i="25" l="1"/>
  <c r="AI187" i="25"/>
  <c r="AN590" i="5"/>
  <c r="GJ341" i="5"/>
  <c r="AI140" i="25" l="1"/>
  <c r="AI188" i="25"/>
  <c r="GJ351" i="5"/>
  <c r="AN600" i="5"/>
  <c r="AI141" i="25" l="1"/>
  <c r="AI189" i="25"/>
  <c r="GJ361" i="5"/>
  <c r="AN610" i="5"/>
  <c r="AI142" i="25" l="1"/>
  <c r="AI190" i="25"/>
  <c r="GJ371" i="5"/>
  <c r="AN620" i="5"/>
  <c r="AI143" i="25" l="1"/>
  <c r="AI191" i="25"/>
  <c r="GJ381" i="5"/>
  <c r="AN630" i="5"/>
  <c r="AI144" i="25" l="1"/>
  <c r="AI192" i="25"/>
  <c r="AN640" i="5"/>
  <c r="GJ391" i="5"/>
  <c r="AI145" i="25" l="1"/>
  <c r="AI193" i="25"/>
  <c r="GJ401" i="5"/>
  <c r="AN650" i="5"/>
  <c r="AI146" i="25" l="1"/>
  <c r="AI194" i="25"/>
  <c r="GJ411" i="5"/>
  <c r="AN660" i="5"/>
  <c r="AI147" i="25" l="1"/>
  <c r="AI195" i="25"/>
  <c r="GJ421" i="5"/>
  <c r="AN670" i="5"/>
  <c r="AI196" i="25" l="1"/>
  <c r="AJ100" i="25"/>
  <c r="AJ101" i="25" s="1"/>
  <c r="GJ431" i="5"/>
  <c r="AN680" i="5"/>
  <c r="AJ149" i="25" l="1"/>
  <c r="AJ150" i="25"/>
  <c r="AJ102" i="25"/>
  <c r="AN690" i="5"/>
  <c r="GJ441" i="5"/>
  <c r="AJ103" i="25" l="1"/>
  <c r="AJ151" i="25"/>
  <c r="AN700" i="5"/>
  <c r="GJ451" i="5"/>
  <c r="AJ104" i="25" l="1"/>
  <c r="AJ152" i="25"/>
  <c r="GJ461" i="5"/>
  <c r="AN710" i="5"/>
  <c r="AJ105" i="25" l="1"/>
  <c r="AJ153" i="25"/>
  <c r="AN711" i="5"/>
  <c r="GJ471" i="5"/>
  <c r="AJ106" i="25" l="1"/>
  <c r="AJ154" i="25"/>
  <c r="AO480" i="5"/>
  <c r="AJ107" i="25" l="1"/>
  <c r="AJ155" i="25"/>
  <c r="AO490" i="5"/>
  <c r="GK241" i="5"/>
  <c r="AJ108" i="25" l="1"/>
  <c r="AJ156" i="25"/>
  <c r="AO500" i="5"/>
  <c r="GK251" i="5"/>
  <c r="AJ109" i="25" l="1"/>
  <c r="AJ157" i="25"/>
  <c r="AO510" i="5"/>
  <c r="GK261" i="5"/>
  <c r="AJ110" i="25" l="1"/>
  <c r="AJ158" i="25"/>
  <c r="GK271" i="5"/>
  <c r="AO520" i="5"/>
  <c r="AJ111" i="25" l="1"/>
  <c r="AJ159" i="25"/>
  <c r="GK281" i="5"/>
  <c r="AO530" i="5"/>
  <c r="AJ112" i="25" l="1"/>
  <c r="AJ160" i="25"/>
  <c r="GK291" i="5"/>
  <c r="AO540" i="5"/>
  <c r="AJ113" i="25" l="1"/>
  <c r="AJ161" i="25"/>
  <c r="GK301" i="5"/>
  <c r="AO550" i="5"/>
  <c r="AJ114" i="25" l="1"/>
  <c r="AJ162" i="25"/>
  <c r="GK311" i="5"/>
  <c r="AO560" i="5"/>
  <c r="AJ115" i="25" l="1"/>
  <c r="AJ163" i="25"/>
  <c r="AO570" i="5"/>
  <c r="GK321" i="5"/>
  <c r="AJ164" i="25" l="1"/>
  <c r="AJ116" i="25"/>
  <c r="AO580" i="5"/>
  <c r="GK331" i="5"/>
  <c r="AJ117" i="25" l="1"/>
  <c r="AJ165" i="25"/>
  <c r="GK341" i="5"/>
  <c r="AO590" i="5"/>
  <c r="AJ118" i="25" l="1"/>
  <c r="AJ166" i="25"/>
  <c r="AO600" i="5"/>
  <c r="GK351" i="5"/>
  <c r="AJ119" i="25" l="1"/>
  <c r="AJ167" i="25"/>
  <c r="AO610" i="5"/>
  <c r="GK361" i="5"/>
  <c r="AJ120" i="25" l="1"/>
  <c r="AJ168" i="25"/>
  <c r="AO620" i="5"/>
  <c r="GK371" i="5"/>
  <c r="AJ121" i="25" l="1"/>
  <c r="AJ169" i="25"/>
  <c r="GK381" i="5"/>
  <c r="AO630" i="5"/>
  <c r="AJ122" i="25" l="1"/>
  <c r="AJ170" i="25"/>
  <c r="AO640" i="5"/>
  <c r="GK391" i="5"/>
  <c r="AJ123" i="25" l="1"/>
  <c r="AJ171" i="25"/>
  <c r="AO650" i="5"/>
  <c r="GK401" i="5"/>
  <c r="AJ124" i="25" l="1"/>
  <c r="AJ172" i="25"/>
  <c r="AO660" i="5"/>
  <c r="GK411" i="5"/>
  <c r="AJ125" i="25" l="1"/>
  <c r="AJ173" i="25"/>
  <c r="GK421" i="5"/>
  <c r="AO670" i="5"/>
  <c r="AJ126" i="25" l="1"/>
  <c r="AJ174" i="25"/>
  <c r="GK431" i="5"/>
  <c r="AO680" i="5"/>
  <c r="AJ127" i="25" l="1"/>
  <c r="AJ175" i="25"/>
  <c r="GK441" i="5"/>
  <c r="AO690" i="5"/>
  <c r="AJ128" i="25" l="1"/>
  <c r="AJ176" i="25"/>
  <c r="AO700" i="5"/>
  <c r="GK451" i="5"/>
  <c r="AJ129" i="25" l="1"/>
  <c r="AJ177" i="25"/>
  <c r="AO710" i="5"/>
  <c r="GK461" i="5"/>
  <c r="AJ130" i="25" l="1"/>
  <c r="AJ178" i="25"/>
  <c r="GK471" i="5"/>
  <c r="AO711" i="5"/>
  <c r="AJ131" i="25" l="1"/>
  <c r="AJ179" i="25"/>
  <c r="AP480" i="5"/>
  <c r="AJ132" i="25" l="1"/>
  <c r="AJ180" i="25"/>
  <c r="GL241" i="5"/>
  <c r="AP490" i="5"/>
  <c r="AJ133" i="25" l="1"/>
  <c r="AJ181" i="25"/>
  <c r="GL251" i="5"/>
  <c r="AP500" i="5"/>
  <c r="AJ134" i="25" l="1"/>
  <c r="AJ182" i="25"/>
  <c r="GL261" i="5"/>
  <c r="AP510" i="5"/>
  <c r="AJ135" i="25" l="1"/>
  <c r="AJ183" i="25"/>
  <c r="GL271" i="5"/>
  <c r="AP520" i="5"/>
  <c r="AJ184" i="25" l="1"/>
  <c r="AJ136" i="25"/>
  <c r="AP530" i="5"/>
  <c r="GL281" i="5"/>
  <c r="AJ185" i="25" l="1"/>
  <c r="AJ137" i="25"/>
  <c r="AP540" i="5"/>
  <c r="GL291" i="5"/>
  <c r="AJ186" i="25" l="1"/>
  <c r="AJ138" i="25"/>
  <c r="AP550" i="5"/>
  <c r="GL301" i="5"/>
  <c r="AJ139" i="25" l="1"/>
  <c r="AJ187" i="25"/>
  <c r="GL311" i="5"/>
  <c r="AP560" i="5"/>
  <c r="AJ140" i="25" l="1"/>
  <c r="AJ188" i="25"/>
  <c r="AP570" i="5"/>
  <c r="GL321" i="5"/>
  <c r="AJ141" i="25" l="1"/>
  <c r="AJ189" i="25"/>
  <c r="GL331" i="5"/>
  <c r="AP580" i="5"/>
  <c r="AJ142" i="25" l="1"/>
  <c r="AJ190" i="25"/>
  <c r="GL341" i="5"/>
  <c r="AP590" i="5"/>
  <c r="AJ143" i="25" l="1"/>
  <c r="AJ191" i="25"/>
  <c r="GL351" i="5"/>
  <c r="AP600" i="5"/>
  <c r="AJ144" i="25" l="1"/>
  <c r="AJ192" i="25"/>
  <c r="GL361" i="5"/>
  <c r="AP610" i="5"/>
  <c r="AJ145" i="25" l="1"/>
  <c r="AJ193" i="25"/>
  <c r="AP620" i="5"/>
  <c r="GL371" i="5"/>
  <c r="AJ146" i="25" l="1"/>
  <c r="AJ194" i="25"/>
  <c r="GL381" i="5"/>
  <c r="AP630" i="5"/>
  <c r="AJ147" i="25" l="1"/>
  <c r="AJ195" i="25"/>
  <c r="GL391" i="5"/>
  <c r="AP640" i="5"/>
  <c r="AJ196" i="25" l="1"/>
  <c r="AK100" i="25"/>
  <c r="AK101" i="25" s="1"/>
  <c r="AP650" i="5"/>
  <c r="GL401" i="5"/>
  <c r="AK149" i="25" l="1"/>
  <c r="AK150" i="25"/>
  <c r="AK102" i="25"/>
  <c r="AP660" i="5"/>
  <c r="GL411" i="5"/>
  <c r="AK103" i="25" l="1"/>
  <c r="AK151" i="25"/>
  <c r="GL421" i="5"/>
  <c r="AP670" i="5"/>
  <c r="AK104" i="25" l="1"/>
  <c r="AK152" i="25"/>
  <c r="GL431" i="5"/>
  <c r="AP680" i="5"/>
  <c r="AK105" i="25" l="1"/>
  <c r="AK153" i="25"/>
  <c r="GL441" i="5"/>
  <c r="AP690" i="5"/>
  <c r="AK106" i="25" l="1"/>
  <c r="AK154" i="25"/>
  <c r="AP700" i="5"/>
  <c r="GL451" i="5"/>
  <c r="AK107" i="25" l="1"/>
  <c r="AK155" i="25"/>
  <c r="AP710" i="5"/>
  <c r="GL461" i="5"/>
  <c r="AK108" i="25" l="1"/>
  <c r="AK156" i="25"/>
  <c r="AP711" i="5"/>
  <c r="GL471" i="5"/>
  <c r="AK109" i="25" l="1"/>
  <c r="AK157" i="25"/>
  <c r="AQ480" i="5"/>
  <c r="AK110" i="25" l="1"/>
  <c r="AK158" i="25"/>
  <c r="AQ490" i="5"/>
  <c r="GM241" i="5"/>
  <c r="AK111" i="25" l="1"/>
  <c r="AK159" i="25"/>
  <c r="AQ500" i="5"/>
  <c r="GM251" i="5"/>
  <c r="AK112" i="25" l="1"/>
  <c r="AK160" i="25"/>
  <c r="GM261" i="5"/>
  <c r="AQ510" i="5"/>
  <c r="AK113" i="25" l="1"/>
  <c r="AK161" i="25"/>
  <c r="AQ520" i="5"/>
  <c r="GM271" i="5"/>
  <c r="AK114" i="25" l="1"/>
  <c r="AK162" i="25"/>
  <c r="GM281" i="5"/>
  <c r="AQ530" i="5"/>
  <c r="AK115" i="25" l="1"/>
  <c r="AK163" i="25"/>
  <c r="GM291" i="5"/>
  <c r="AQ540" i="5"/>
  <c r="AK164" i="25" l="1"/>
  <c r="AK116" i="25"/>
  <c r="GM301" i="5"/>
  <c r="AQ550" i="5"/>
  <c r="AK117" i="25" l="1"/>
  <c r="AK165" i="25"/>
  <c r="GM311" i="5"/>
  <c r="AQ560" i="5"/>
  <c r="AK118" i="25" l="1"/>
  <c r="AK166" i="25"/>
  <c r="AQ570" i="5"/>
  <c r="GM321" i="5"/>
  <c r="AK119" i="25" l="1"/>
  <c r="AK167" i="25"/>
  <c r="GM331" i="5"/>
  <c r="AQ580" i="5"/>
  <c r="AK120" i="25" l="1"/>
  <c r="AK168" i="25"/>
  <c r="AQ590" i="5"/>
  <c r="GM341" i="5"/>
  <c r="AK121" i="25" l="1"/>
  <c r="AK169" i="25"/>
  <c r="GM351" i="5"/>
  <c r="AQ600" i="5"/>
  <c r="AK122" i="25" l="1"/>
  <c r="AK170" i="25"/>
  <c r="AQ610" i="5"/>
  <c r="GM361" i="5"/>
  <c r="AK123" i="25" l="1"/>
  <c r="AK171" i="25"/>
  <c r="AQ620" i="5"/>
  <c r="GM371" i="5"/>
  <c r="AK124" i="25" l="1"/>
  <c r="AK172" i="25"/>
  <c r="AQ630" i="5"/>
  <c r="GM381" i="5"/>
  <c r="AK125" i="25" l="1"/>
  <c r="AK173" i="25"/>
  <c r="GM391" i="5"/>
  <c r="AQ640" i="5"/>
  <c r="AK126" i="25" l="1"/>
  <c r="AK174" i="25"/>
  <c r="AQ650" i="5"/>
  <c r="GM401" i="5"/>
  <c r="AK127" i="25" l="1"/>
  <c r="AK175" i="25"/>
  <c r="AQ660" i="5"/>
  <c r="GM411" i="5"/>
  <c r="AK128" i="25" l="1"/>
  <c r="AK176" i="25"/>
  <c r="GM421" i="5"/>
  <c r="AQ670" i="5"/>
  <c r="AK177" i="25" l="1"/>
  <c r="AK129" i="25"/>
  <c r="GM431" i="5"/>
  <c r="AQ680" i="5"/>
  <c r="AK130" i="25" l="1"/>
  <c r="AK178" i="25"/>
  <c r="GM441" i="5"/>
  <c r="AQ690" i="5"/>
  <c r="AK131" i="25" l="1"/>
  <c r="AK179" i="25"/>
  <c r="AQ700" i="5"/>
  <c r="GM451" i="5"/>
  <c r="AK132" i="25" l="1"/>
  <c r="AK180" i="25"/>
  <c r="GM461" i="5"/>
  <c r="AQ710" i="5"/>
  <c r="AK133" i="25" l="1"/>
  <c r="AK181" i="25"/>
  <c r="AQ711" i="5"/>
  <c r="GM471" i="5"/>
  <c r="AK134" i="25" l="1"/>
  <c r="AK182" i="25"/>
  <c r="AR480" i="5"/>
  <c r="AK183" i="25" l="1"/>
  <c r="AK135" i="25"/>
  <c r="AR490" i="5"/>
  <c r="GN241" i="5"/>
  <c r="AK184" i="25" l="1"/>
  <c r="AK136" i="25"/>
  <c r="GN251" i="5"/>
  <c r="AR500" i="5"/>
  <c r="AK185" i="25" l="1"/>
  <c r="AK137" i="25"/>
  <c r="GN261" i="5"/>
  <c r="AR510" i="5"/>
  <c r="AK138" i="25" l="1"/>
  <c r="AK186" i="25"/>
  <c r="GN271" i="5"/>
  <c r="AR520" i="5"/>
  <c r="AK139" i="25" l="1"/>
  <c r="AK187" i="25"/>
  <c r="AR530" i="5"/>
  <c r="GN281" i="5"/>
  <c r="AK140" i="25" l="1"/>
  <c r="AK188" i="25"/>
  <c r="GN291" i="5"/>
  <c r="AR540" i="5"/>
  <c r="AK141" i="25" l="1"/>
  <c r="AK189" i="25"/>
  <c r="GN301" i="5"/>
  <c r="AR550" i="5"/>
  <c r="AK142" i="25" l="1"/>
  <c r="AK190" i="25"/>
  <c r="GN311" i="5"/>
  <c r="AR560" i="5"/>
  <c r="AK143" i="25" l="1"/>
  <c r="AK191" i="25"/>
  <c r="GN321" i="5"/>
  <c r="AR570" i="5"/>
  <c r="AK144" i="25" l="1"/>
  <c r="AK192" i="25"/>
  <c r="GN331" i="5"/>
  <c r="AR580" i="5"/>
  <c r="AK145" i="25" l="1"/>
  <c r="AK193" i="25"/>
  <c r="AR590" i="5"/>
  <c r="GN341" i="5"/>
  <c r="AK146" i="25" l="1"/>
  <c r="AK194" i="25"/>
  <c r="AR600" i="5"/>
  <c r="GN351" i="5"/>
  <c r="AK147" i="25" l="1"/>
  <c r="AK195" i="25"/>
  <c r="GN361" i="5"/>
  <c r="AR610" i="5"/>
  <c r="AL100" i="25" l="1"/>
  <c r="AL101" i="25" s="1"/>
  <c r="AK196" i="25"/>
  <c r="GN371" i="5"/>
  <c r="AR620" i="5"/>
  <c r="AL149" i="25" l="1"/>
  <c r="AL150" i="25"/>
  <c r="AL102" i="25"/>
  <c r="AR630" i="5"/>
  <c r="GN381" i="5"/>
  <c r="AL103" i="25" l="1"/>
  <c r="AL151" i="25"/>
  <c r="GN391" i="5"/>
  <c r="AR640" i="5"/>
  <c r="AL104" i="25" l="1"/>
  <c r="AL152" i="25"/>
  <c r="AR650" i="5"/>
  <c r="GN401" i="5"/>
  <c r="AL105" i="25" l="1"/>
  <c r="AL153" i="25"/>
  <c r="GN411" i="5"/>
  <c r="AR660" i="5"/>
  <c r="AL106" i="25" l="1"/>
  <c r="AL154" i="25"/>
  <c r="GN421" i="5"/>
  <c r="AR670" i="5"/>
  <c r="AL107" i="25" l="1"/>
  <c r="AL155" i="25"/>
  <c r="GN431" i="5"/>
  <c r="AR680" i="5"/>
  <c r="AL108" i="25" l="1"/>
  <c r="AL156" i="25"/>
  <c r="GN441" i="5"/>
  <c r="AR690" i="5"/>
  <c r="AL157" i="25" l="1"/>
  <c r="AL109" i="25"/>
  <c r="AR700" i="5"/>
  <c r="GN451" i="5"/>
  <c r="AL110" i="25" l="1"/>
  <c r="AL158" i="25"/>
  <c r="AR710" i="5"/>
  <c r="GN461" i="5"/>
  <c r="AL111" i="25" l="1"/>
  <c r="AL159" i="25"/>
  <c r="GN471" i="5"/>
  <c r="AR711" i="5"/>
  <c r="AL112" i="25" l="1"/>
  <c r="AL160" i="25"/>
  <c r="AS480" i="5"/>
  <c r="AL113" i="25" l="1"/>
  <c r="AL161" i="25"/>
  <c r="GO241" i="5"/>
  <c r="AS490" i="5"/>
  <c r="AL114" i="25" l="1"/>
  <c r="AL162" i="25"/>
  <c r="GO251" i="5"/>
  <c r="AS500" i="5"/>
  <c r="AL115" i="25" l="1"/>
  <c r="AL163" i="25"/>
  <c r="AS510" i="5"/>
  <c r="GO261" i="5"/>
  <c r="AL164" i="25" l="1"/>
  <c r="AL116" i="25"/>
  <c r="AS520" i="5"/>
  <c r="GO271" i="5"/>
  <c r="AL117" i="25" l="1"/>
  <c r="AL165" i="25"/>
  <c r="AS530" i="5"/>
  <c r="GO281" i="5"/>
  <c r="AL118" i="25" l="1"/>
  <c r="AL166" i="25"/>
  <c r="GO291" i="5"/>
  <c r="AS540" i="5"/>
  <c r="AL119" i="25" l="1"/>
  <c r="AL167" i="25"/>
  <c r="GO301" i="5"/>
  <c r="AS550" i="5"/>
  <c r="AL120" i="25" l="1"/>
  <c r="AL168" i="25"/>
  <c r="GO311" i="5"/>
  <c r="AS560" i="5"/>
  <c r="AL121" i="25" l="1"/>
  <c r="AL169" i="25"/>
  <c r="AS570" i="5"/>
  <c r="GO321" i="5"/>
  <c r="AL122" i="25" l="1"/>
  <c r="AL170" i="25"/>
  <c r="GO331" i="5"/>
  <c r="AS580" i="5"/>
  <c r="AL123" i="25" l="1"/>
  <c r="AL171" i="25"/>
  <c r="AS590" i="5"/>
  <c r="GO341" i="5"/>
  <c r="AL124" i="25" l="1"/>
  <c r="AL172" i="25"/>
  <c r="AS600" i="5"/>
  <c r="GO351" i="5"/>
  <c r="AL125" i="25" l="1"/>
  <c r="AL173" i="25"/>
  <c r="AS610" i="5"/>
  <c r="GO361" i="5"/>
  <c r="AL126" i="25" l="1"/>
  <c r="AL174" i="25"/>
  <c r="AS620" i="5"/>
  <c r="GO371" i="5"/>
  <c r="AL127" i="25" l="1"/>
  <c r="AL175" i="25"/>
  <c r="AS630" i="5"/>
  <c r="GO381" i="5"/>
  <c r="AL128" i="25" l="1"/>
  <c r="AL176" i="25"/>
  <c r="AS640" i="5"/>
  <c r="GO391" i="5"/>
  <c r="AL129" i="25" l="1"/>
  <c r="AL177" i="25"/>
  <c r="AS650" i="5"/>
  <c r="GO401" i="5"/>
  <c r="AL130" i="25" l="1"/>
  <c r="AL178" i="25"/>
  <c r="AS660" i="5"/>
  <c r="GO411" i="5"/>
  <c r="AL131" i="25" l="1"/>
  <c r="AL179" i="25"/>
  <c r="GO421" i="5"/>
  <c r="AS670" i="5"/>
  <c r="AL132" i="25" l="1"/>
  <c r="AL180" i="25"/>
  <c r="GO431" i="5"/>
  <c r="AS680" i="5"/>
  <c r="AL133" i="25" l="1"/>
  <c r="AL181" i="25"/>
  <c r="GO441" i="5"/>
  <c r="AS690" i="5"/>
  <c r="AL134" i="25" l="1"/>
  <c r="AL182" i="25"/>
  <c r="AS700" i="5"/>
  <c r="GO451" i="5"/>
  <c r="AL135" i="25" l="1"/>
  <c r="AL183" i="25"/>
  <c r="AS710" i="5"/>
  <c r="GO461" i="5"/>
  <c r="AL184" i="25" l="1"/>
  <c r="AL136" i="25"/>
  <c r="GO471" i="5"/>
  <c r="AS711" i="5"/>
  <c r="AL185" i="25" l="1"/>
  <c r="AL137" i="25"/>
  <c r="AT480" i="5"/>
  <c r="AL138" i="25" l="1"/>
  <c r="AL186" i="25"/>
  <c r="AT490" i="5"/>
  <c r="GP241" i="5"/>
  <c r="AL139" i="25" l="1"/>
  <c r="AL187" i="25"/>
  <c r="GP251" i="5"/>
  <c r="AT500" i="5"/>
  <c r="AL140" i="25" l="1"/>
  <c r="AL188" i="25"/>
  <c r="AT510" i="5"/>
  <c r="GP261" i="5"/>
  <c r="AL141" i="25" l="1"/>
  <c r="AL189" i="25"/>
  <c r="GP271" i="5"/>
  <c r="AT520" i="5"/>
  <c r="AL142" i="25" l="1"/>
  <c r="AL190" i="25"/>
  <c r="GP281" i="5"/>
  <c r="AT530" i="5"/>
  <c r="AL143" i="25" l="1"/>
  <c r="AL191" i="25"/>
  <c r="GP291" i="5"/>
  <c r="AT540" i="5"/>
  <c r="AL144" i="25" l="1"/>
  <c r="AL192" i="25"/>
  <c r="AT550" i="5"/>
  <c r="GP301" i="5"/>
  <c r="AL145" i="25" l="1"/>
  <c r="AL193" i="25"/>
  <c r="AT560" i="5"/>
  <c r="GP311" i="5"/>
  <c r="AL146" i="25" l="1"/>
  <c r="AL194" i="25"/>
  <c r="AT570" i="5"/>
  <c r="GP321" i="5"/>
  <c r="AL147" i="25" l="1"/>
  <c r="AL195" i="25"/>
  <c r="GP331" i="5"/>
  <c r="AT580" i="5"/>
  <c r="AL196" i="25" l="1"/>
  <c r="AM100" i="25"/>
  <c r="AM101" i="25" s="1"/>
  <c r="AT590" i="5"/>
  <c r="GP341" i="5"/>
  <c r="AM149" i="25" l="1"/>
  <c r="AM150" i="25"/>
  <c r="AM102" i="25"/>
  <c r="AT600" i="5"/>
  <c r="GP351" i="5"/>
  <c r="AM103" i="25" l="1"/>
  <c r="AM151" i="25"/>
  <c r="AT610" i="5"/>
  <c r="GP361" i="5"/>
  <c r="AM104" i="25" l="1"/>
  <c r="AM152" i="25"/>
  <c r="GP371" i="5"/>
  <c r="AT620" i="5"/>
  <c r="AM105" i="25" l="1"/>
  <c r="AM153" i="25"/>
  <c r="GP381" i="5"/>
  <c r="AT630" i="5"/>
  <c r="AM106" i="25" l="1"/>
  <c r="AM154" i="25"/>
  <c r="GP391" i="5"/>
  <c r="AT640" i="5"/>
  <c r="AM155" i="25" l="1"/>
  <c r="AM107" i="25"/>
  <c r="AT650" i="5"/>
  <c r="GP401" i="5"/>
  <c r="AM156" i="25" l="1"/>
  <c r="AM108" i="25"/>
  <c r="GP411" i="5"/>
  <c r="AT660" i="5"/>
  <c r="AM109" i="25" l="1"/>
  <c r="AM157" i="25"/>
  <c r="GP421" i="5"/>
  <c r="AT670" i="5"/>
  <c r="AM110" i="25" l="1"/>
  <c r="AM158" i="25"/>
  <c r="GP431" i="5"/>
  <c r="AT680" i="5"/>
  <c r="AM111" i="25" l="1"/>
  <c r="AM159" i="25"/>
  <c r="AT690" i="5"/>
  <c r="GP441" i="5"/>
  <c r="AM160" i="25" l="1"/>
  <c r="AM112" i="25"/>
  <c r="AT700" i="5"/>
  <c r="GP451" i="5"/>
  <c r="AM113" i="25" l="1"/>
  <c r="AM161" i="25"/>
  <c r="GP461" i="5"/>
  <c r="AT710" i="5"/>
  <c r="AM162" i="25" l="1"/>
  <c r="AM114" i="25"/>
  <c r="AT711" i="5"/>
  <c r="GP471" i="5"/>
  <c r="AM163" i="25" l="1"/>
  <c r="AM115" i="25"/>
  <c r="AU480" i="5"/>
  <c r="AM164" i="25" l="1"/>
  <c r="AM116" i="25"/>
  <c r="AU490" i="5"/>
  <c r="GQ241" i="5"/>
  <c r="AM165" i="25" l="1"/>
  <c r="AM117" i="25"/>
  <c r="GQ251" i="5"/>
  <c r="AU500" i="5"/>
  <c r="AM118" i="25" l="1"/>
  <c r="AM166" i="25"/>
  <c r="AU510" i="5"/>
  <c r="GQ261" i="5"/>
  <c r="AM119" i="25" l="1"/>
  <c r="AM167" i="25"/>
  <c r="GQ271" i="5"/>
  <c r="AU520" i="5"/>
  <c r="AM120" i="25" l="1"/>
  <c r="AM168" i="25"/>
  <c r="AU530" i="5"/>
  <c r="GQ281" i="5"/>
  <c r="AM121" i="25" l="1"/>
  <c r="AM169" i="25"/>
  <c r="GQ291" i="5"/>
  <c r="AU540" i="5"/>
  <c r="AM170" i="25" l="1"/>
  <c r="AM122" i="25"/>
  <c r="AU550" i="5"/>
  <c r="GQ301" i="5"/>
  <c r="AM123" i="25" l="1"/>
  <c r="AM171" i="25"/>
  <c r="AU560" i="5"/>
  <c r="GQ311" i="5"/>
  <c r="AM124" i="25" l="1"/>
  <c r="AM172" i="25"/>
  <c r="GQ321" i="5"/>
  <c r="AU570" i="5"/>
  <c r="AM125" i="25" l="1"/>
  <c r="AM173" i="25"/>
  <c r="GQ331" i="5"/>
  <c r="AU580" i="5"/>
  <c r="AM126" i="25" l="1"/>
  <c r="AM174" i="25"/>
  <c r="GQ341" i="5"/>
  <c r="AU590" i="5"/>
  <c r="AM127" i="25" l="1"/>
  <c r="AM175" i="25"/>
  <c r="GQ351" i="5"/>
  <c r="AU600" i="5"/>
  <c r="AM128" i="25" l="1"/>
  <c r="AM176" i="25"/>
  <c r="AU610" i="5"/>
  <c r="GQ361" i="5"/>
  <c r="AM177" i="25" l="1"/>
  <c r="AM129" i="25"/>
  <c r="AU620" i="5"/>
  <c r="GQ371" i="5"/>
  <c r="AM178" i="25" l="1"/>
  <c r="AM130" i="25"/>
  <c r="AU630" i="5"/>
  <c r="GQ381" i="5"/>
  <c r="AM131" i="25" l="1"/>
  <c r="AM179" i="25"/>
  <c r="AU640" i="5"/>
  <c r="GQ391" i="5"/>
  <c r="AM132" i="25" l="1"/>
  <c r="AM180" i="25"/>
  <c r="AU650" i="5"/>
  <c r="GQ401" i="5"/>
  <c r="AM133" i="25" l="1"/>
  <c r="AM181" i="25"/>
  <c r="AU660" i="5"/>
  <c r="GQ411" i="5"/>
  <c r="AM182" i="25" l="1"/>
  <c r="AM134" i="25"/>
  <c r="GQ421" i="5"/>
  <c r="AU670" i="5"/>
  <c r="AM183" i="25" l="1"/>
  <c r="AM135" i="25"/>
  <c r="GQ431" i="5"/>
  <c r="AU680" i="5"/>
  <c r="AM184" i="25" l="1"/>
  <c r="AM136" i="25"/>
  <c r="AU690" i="5"/>
  <c r="GQ441" i="5"/>
  <c r="AM185" i="25" l="1"/>
  <c r="AM137" i="25"/>
  <c r="AU700" i="5"/>
  <c r="GQ451" i="5"/>
  <c r="AM186" i="25" l="1"/>
  <c r="AM138" i="25"/>
  <c r="AU710" i="5"/>
  <c r="GQ461" i="5"/>
  <c r="AM187" i="25" l="1"/>
  <c r="AM139" i="25"/>
  <c r="GQ471" i="5"/>
  <c r="AU711" i="5"/>
  <c r="AM140" i="25" l="1"/>
  <c r="AM188" i="25"/>
  <c r="AV480" i="5"/>
  <c r="AM189" i="25" l="1"/>
  <c r="AM141" i="25"/>
  <c r="AV490" i="5"/>
  <c r="GR241" i="5"/>
  <c r="AM142" i="25" l="1"/>
  <c r="AM190" i="25"/>
  <c r="AV500" i="5"/>
  <c r="GR251" i="5"/>
  <c r="AM191" i="25" l="1"/>
  <c r="AM143" i="25"/>
  <c r="GR261" i="5"/>
  <c r="AV510" i="5"/>
  <c r="AM144" i="25" l="1"/>
  <c r="AM192" i="25"/>
  <c r="AV520" i="5"/>
  <c r="GR271" i="5"/>
  <c r="AM145" i="25" l="1"/>
  <c r="AM193" i="25"/>
  <c r="GR281" i="5"/>
  <c r="AV530" i="5"/>
  <c r="AM146" i="25" l="1"/>
  <c r="AM194" i="25"/>
  <c r="AV540" i="5"/>
  <c r="GR291" i="5"/>
  <c r="AM147" i="25" l="1"/>
  <c r="AM195" i="25"/>
  <c r="AV550" i="5"/>
  <c r="GR301" i="5"/>
  <c r="AM196" i="25" l="1"/>
  <c r="AN100" i="25"/>
  <c r="AN101" i="25" s="1"/>
  <c r="AV560" i="5"/>
  <c r="GR311" i="5"/>
  <c r="AN149" i="25" l="1"/>
  <c r="AN150" i="25"/>
  <c r="AN102" i="25"/>
  <c r="AV570" i="5"/>
  <c r="GR321" i="5"/>
  <c r="AN103" i="25" l="1"/>
  <c r="AN151" i="25"/>
  <c r="GR331" i="5"/>
  <c r="AV580" i="5"/>
  <c r="AN104" i="25" l="1"/>
  <c r="AN152" i="25"/>
  <c r="GR341" i="5"/>
  <c r="AV590" i="5"/>
  <c r="AN105" i="25" l="1"/>
  <c r="AN153" i="25"/>
  <c r="AV600" i="5"/>
  <c r="GR351" i="5"/>
  <c r="AN106" i="25" l="1"/>
  <c r="AN154" i="25"/>
  <c r="AV610" i="5"/>
  <c r="GR361" i="5"/>
  <c r="AN107" i="25" l="1"/>
  <c r="AN155" i="25"/>
  <c r="AV620" i="5"/>
  <c r="GR371" i="5"/>
  <c r="AN108" i="25" l="1"/>
  <c r="AN156" i="25"/>
  <c r="AV630" i="5"/>
  <c r="GR381" i="5"/>
  <c r="AN109" i="25" l="1"/>
  <c r="AN157" i="25"/>
  <c r="GR391" i="5"/>
  <c r="AV640" i="5"/>
  <c r="AN110" i="25" l="1"/>
  <c r="AN158" i="25"/>
  <c r="AV650" i="5"/>
  <c r="GR401" i="5"/>
  <c r="AN111" i="25" l="1"/>
  <c r="AN159" i="25"/>
  <c r="GR411" i="5"/>
  <c r="AV660" i="5"/>
  <c r="AN112" i="25" l="1"/>
  <c r="AN160" i="25"/>
  <c r="GR421" i="5"/>
  <c r="AV670" i="5"/>
  <c r="AN113" i="25" l="1"/>
  <c r="AN161" i="25"/>
  <c r="GR431" i="5"/>
  <c r="AV680" i="5"/>
  <c r="AN114" i="25" l="1"/>
  <c r="AN162" i="25"/>
  <c r="AV690" i="5"/>
  <c r="GR441" i="5"/>
  <c r="AN115" i="25" l="1"/>
  <c r="AN163" i="25"/>
  <c r="AV700" i="5"/>
  <c r="GR451" i="5"/>
  <c r="AN164" i="25" l="1"/>
  <c r="AN116" i="25"/>
  <c r="AV710" i="5"/>
  <c r="GR461" i="5"/>
  <c r="AN117" i="25" l="1"/>
  <c r="AN165" i="25"/>
  <c r="AV711" i="5"/>
  <c r="GR471" i="5"/>
  <c r="AN118" i="25" l="1"/>
  <c r="AN166" i="25"/>
  <c r="AW480" i="5"/>
  <c r="AN119" i="25" l="1"/>
  <c r="AN167" i="25"/>
  <c r="GS241" i="5"/>
  <c r="AW490" i="5"/>
  <c r="AN120" i="25" l="1"/>
  <c r="AN168" i="25"/>
  <c r="AW500" i="5"/>
  <c r="GS251" i="5"/>
  <c r="AN121" i="25" l="1"/>
  <c r="AN169" i="25"/>
  <c r="AW510" i="5"/>
  <c r="GS261" i="5"/>
  <c r="AN122" i="25" l="1"/>
  <c r="AN170" i="25"/>
  <c r="GS271" i="5"/>
  <c r="AW520" i="5"/>
  <c r="AN123" i="25" l="1"/>
  <c r="AN171" i="25"/>
  <c r="GS281" i="5"/>
  <c r="AW530" i="5"/>
  <c r="AN124" i="25" l="1"/>
  <c r="AN172" i="25"/>
  <c r="AW540" i="5"/>
  <c r="GS291" i="5"/>
  <c r="AN125" i="25" l="1"/>
  <c r="AN173" i="25"/>
  <c r="AW550" i="5"/>
  <c r="GS301" i="5"/>
  <c r="AN126" i="25" l="1"/>
  <c r="AN174" i="25"/>
  <c r="AW560" i="5"/>
  <c r="GS311" i="5"/>
  <c r="AN127" i="25" l="1"/>
  <c r="AN175" i="25"/>
  <c r="GS321" i="5"/>
  <c r="AW570" i="5"/>
  <c r="AN128" i="25" l="1"/>
  <c r="AN176" i="25"/>
  <c r="GS331" i="5"/>
  <c r="AW580" i="5"/>
  <c r="AN129" i="25" l="1"/>
  <c r="AN177" i="25"/>
  <c r="AW590" i="5"/>
  <c r="GS341" i="5"/>
  <c r="AN130" i="25" l="1"/>
  <c r="AN178" i="25"/>
  <c r="AW600" i="5"/>
  <c r="GS351" i="5"/>
  <c r="AN131" i="25" l="1"/>
  <c r="AN179" i="25"/>
  <c r="GS361" i="5"/>
  <c r="AW610" i="5"/>
  <c r="AN132" i="25" l="1"/>
  <c r="AN180" i="25"/>
  <c r="GS371" i="5"/>
  <c r="AW620" i="5"/>
  <c r="AN133" i="25" l="1"/>
  <c r="AN181" i="25"/>
  <c r="GS381" i="5"/>
  <c r="AW630" i="5"/>
  <c r="AN134" i="25" l="1"/>
  <c r="AN182" i="25"/>
  <c r="GS391" i="5"/>
  <c r="AW640" i="5"/>
  <c r="AN135" i="25" l="1"/>
  <c r="AN183" i="25"/>
  <c r="AW650" i="5"/>
  <c r="GS401" i="5"/>
  <c r="AN184" i="25" l="1"/>
  <c r="AN136" i="25"/>
  <c r="GS411" i="5"/>
  <c r="AW660" i="5"/>
  <c r="AN185" i="25" l="1"/>
  <c r="AN137" i="25"/>
  <c r="GS421" i="5"/>
  <c r="AW670" i="5"/>
  <c r="AN138" i="25" l="1"/>
  <c r="AN186" i="25"/>
  <c r="GS431" i="5"/>
  <c r="AW680" i="5"/>
  <c r="AN139" i="25" l="1"/>
  <c r="AN187" i="25"/>
  <c r="AW690" i="5"/>
  <c r="GS441" i="5"/>
  <c r="AN140" i="25" l="1"/>
  <c r="AN188" i="25"/>
  <c r="AW700" i="5"/>
  <c r="GS451" i="5"/>
  <c r="AN141" i="25" l="1"/>
  <c r="AN189" i="25"/>
  <c r="GS461" i="5"/>
  <c r="AW710" i="5"/>
  <c r="AN142" i="25" l="1"/>
  <c r="AN190" i="25"/>
  <c r="AW711" i="5"/>
  <c r="GS471" i="5"/>
  <c r="AN143" i="25" l="1"/>
  <c r="AN191" i="25"/>
  <c r="AX480" i="5"/>
  <c r="AN144" i="25" l="1"/>
  <c r="AN192" i="25"/>
  <c r="GT241" i="5"/>
  <c r="AX490" i="5"/>
  <c r="AN145" i="25" l="1"/>
  <c r="AN193" i="25"/>
  <c r="AX500" i="5"/>
  <c r="GT251" i="5"/>
  <c r="AN146" i="25" l="1"/>
  <c r="AN194" i="25"/>
  <c r="AX510" i="5"/>
  <c r="GT261" i="5"/>
  <c r="AN147" i="25" l="1"/>
  <c r="AN195" i="25"/>
  <c r="AX520" i="5"/>
  <c r="GT271" i="5"/>
  <c r="AO100" i="25" l="1"/>
  <c r="AO101" i="25" s="1"/>
  <c r="AN196" i="25"/>
  <c r="AX530" i="5"/>
  <c r="GT281" i="5"/>
  <c r="AO149" i="25" l="1"/>
  <c r="AO102" i="25"/>
  <c r="AO150" i="25"/>
  <c r="AX540" i="5"/>
  <c r="GT291" i="5"/>
  <c r="AO103" i="25" l="1"/>
  <c r="AO151" i="25"/>
  <c r="GT301" i="5"/>
  <c r="AX550" i="5"/>
  <c r="AO104" i="25" l="1"/>
  <c r="AO152" i="25"/>
  <c r="AX560" i="5"/>
  <c r="GT311" i="5"/>
  <c r="AO105" i="25" l="1"/>
  <c r="AO153" i="25"/>
  <c r="GT321" i="5"/>
  <c r="AX570" i="5"/>
  <c r="AO106" i="25" l="1"/>
  <c r="AO154" i="25"/>
  <c r="GT331" i="5"/>
  <c r="AX580" i="5"/>
  <c r="AO107" i="25" l="1"/>
  <c r="AO155" i="25"/>
  <c r="GT341" i="5"/>
  <c r="AX590" i="5"/>
  <c r="AO108" i="25" l="1"/>
  <c r="AO156" i="25"/>
  <c r="AX600" i="5"/>
  <c r="GT351" i="5"/>
  <c r="AO109" i="25" l="1"/>
  <c r="AO157" i="25"/>
  <c r="GT361" i="5"/>
  <c r="AX610" i="5"/>
  <c r="AO110" i="25" l="1"/>
  <c r="AO158" i="25"/>
  <c r="GT371" i="5"/>
  <c r="AX620" i="5"/>
  <c r="AO111" i="25" l="1"/>
  <c r="AO159" i="25"/>
  <c r="GT381" i="5"/>
  <c r="AX630" i="5"/>
  <c r="AO112" i="25" l="1"/>
  <c r="AO160" i="25"/>
  <c r="AX640" i="5"/>
  <c r="GT391" i="5"/>
  <c r="AO113" i="25" l="1"/>
  <c r="AO161" i="25"/>
  <c r="AX650" i="5"/>
  <c r="GT401" i="5"/>
  <c r="AO114" i="25" l="1"/>
  <c r="AO162" i="25"/>
  <c r="AX660" i="5"/>
  <c r="GT411" i="5"/>
  <c r="AO115" i="25" l="1"/>
  <c r="AO163" i="25"/>
  <c r="GT421" i="5"/>
  <c r="AX670" i="5"/>
  <c r="AO164" i="25" l="1"/>
  <c r="AO116" i="25"/>
  <c r="GT431" i="5"/>
  <c r="AX680" i="5"/>
  <c r="AO117" i="25" l="1"/>
  <c r="AO165" i="25"/>
  <c r="AX690" i="5"/>
  <c r="GT441" i="5"/>
  <c r="AO118" i="25" l="1"/>
  <c r="AO166" i="25"/>
  <c r="AX700" i="5"/>
  <c r="GT451" i="5"/>
  <c r="AO119" i="25" l="1"/>
  <c r="AO167" i="25"/>
  <c r="AX710" i="5"/>
  <c r="GT461" i="5"/>
  <c r="AO120" i="25" l="1"/>
  <c r="AO168" i="25"/>
  <c r="GT471" i="5"/>
  <c r="AX711" i="5"/>
  <c r="AO121" i="25" l="1"/>
  <c r="AO169" i="25"/>
  <c r="AY480" i="5"/>
  <c r="AO122" i="25" l="1"/>
  <c r="AO170" i="25"/>
  <c r="GU241" i="5"/>
  <c r="AY490" i="5"/>
  <c r="AO123" i="25" l="1"/>
  <c r="AO171" i="25"/>
  <c r="GU251" i="5"/>
  <c r="AY500" i="5"/>
  <c r="AO124" i="25" l="1"/>
  <c r="AO172" i="25"/>
  <c r="GU261" i="5"/>
  <c r="AY510" i="5"/>
  <c r="AO125" i="25" l="1"/>
  <c r="AO173" i="25"/>
  <c r="AY520" i="5"/>
  <c r="GU271" i="5"/>
  <c r="AO126" i="25" l="1"/>
  <c r="AO174" i="25"/>
  <c r="GU281" i="5"/>
  <c r="AY530" i="5"/>
  <c r="AO127" i="25" l="1"/>
  <c r="AO175" i="25"/>
  <c r="GU291" i="5"/>
  <c r="AY540" i="5"/>
  <c r="AO128" i="25" l="1"/>
  <c r="AO176" i="25"/>
  <c r="AY550" i="5"/>
  <c r="GU301" i="5"/>
  <c r="AO129" i="25" l="1"/>
  <c r="AO177" i="25"/>
  <c r="GU311" i="5"/>
  <c r="AY560" i="5"/>
  <c r="AO130" i="25" l="1"/>
  <c r="AO178" i="25"/>
  <c r="AY570" i="5"/>
  <c r="GU321" i="5"/>
  <c r="AO131" i="25" l="1"/>
  <c r="AO179" i="25"/>
  <c r="AY580" i="5"/>
  <c r="GU331" i="5"/>
  <c r="AO132" i="25" l="1"/>
  <c r="AO180" i="25"/>
  <c r="GU341" i="5"/>
  <c r="AY590" i="5"/>
  <c r="AO133" i="25" l="1"/>
  <c r="AO181" i="25"/>
  <c r="AY600" i="5"/>
  <c r="GU351" i="5"/>
  <c r="AO182" i="25" l="1"/>
  <c r="AO134" i="25"/>
  <c r="AY610" i="5"/>
  <c r="GU361" i="5"/>
  <c r="AO183" i="25" l="1"/>
  <c r="AO135" i="25"/>
  <c r="GU371" i="5"/>
  <c r="AY620" i="5"/>
  <c r="AO184" i="25" l="1"/>
  <c r="AO136" i="25"/>
  <c r="AY630" i="5"/>
  <c r="GU381" i="5"/>
  <c r="AO137" i="25" l="1"/>
  <c r="AO185" i="25"/>
  <c r="GU391" i="5"/>
  <c r="AY640" i="5"/>
  <c r="AO186" i="25" l="1"/>
  <c r="AO138" i="25"/>
  <c r="AY650" i="5"/>
  <c r="GU401" i="5"/>
  <c r="AO187" i="25" l="1"/>
  <c r="AO139" i="25"/>
  <c r="AY660" i="5"/>
  <c r="GU411" i="5"/>
  <c r="AO140" i="25" l="1"/>
  <c r="AO188" i="25"/>
  <c r="GU421" i="5"/>
  <c r="AY670" i="5"/>
  <c r="AO189" i="25" l="1"/>
  <c r="AO141" i="25"/>
  <c r="GU431" i="5"/>
  <c r="AY680" i="5"/>
  <c r="AO190" i="25" l="1"/>
  <c r="AO142" i="25"/>
  <c r="GU441" i="5"/>
  <c r="AY690" i="5"/>
  <c r="AO143" i="25" l="1"/>
  <c r="AO191" i="25"/>
  <c r="AY700" i="5"/>
  <c r="GU451" i="5"/>
  <c r="AO144" i="25" l="1"/>
  <c r="AO192" i="25"/>
  <c r="GU461" i="5"/>
  <c r="AY710" i="5"/>
  <c r="AO145" i="25" l="1"/>
  <c r="AO193" i="25"/>
  <c r="GU471" i="5"/>
  <c r="AY711" i="5"/>
  <c r="AO194" i="25" l="1"/>
  <c r="AO146" i="25"/>
  <c r="AZ480" i="5"/>
  <c r="AO195" i="25" l="1"/>
  <c r="AO147" i="25"/>
  <c r="GV241" i="5"/>
  <c r="AZ490" i="5"/>
  <c r="AO196" i="25" l="1"/>
  <c r="AP100" i="25"/>
  <c r="AP101" i="25" s="1"/>
  <c r="AZ500" i="5"/>
  <c r="GV251" i="5"/>
  <c r="AP149" i="25" l="1"/>
  <c r="AP102" i="25"/>
  <c r="AP150" i="25"/>
  <c r="GV261" i="5"/>
  <c r="AZ510" i="5"/>
  <c r="AP103" i="25" l="1"/>
  <c r="AP151" i="25"/>
  <c r="AZ520" i="5"/>
  <c r="GV271" i="5"/>
  <c r="AP104" i="25" l="1"/>
  <c r="AP152" i="25"/>
  <c r="AZ530" i="5"/>
  <c r="GV281" i="5"/>
  <c r="AP105" i="25" l="1"/>
  <c r="AP153" i="25"/>
  <c r="AZ540" i="5"/>
  <c r="GV291" i="5"/>
  <c r="AP106" i="25" l="1"/>
  <c r="AP154" i="25"/>
  <c r="GV301" i="5"/>
  <c r="AZ550" i="5"/>
  <c r="AP107" i="25" l="1"/>
  <c r="AP155" i="25"/>
  <c r="GV311" i="5"/>
  <c r="AZ560" i="5"/>
  <c r="AP108" i="25" l="1"/>
  <c r="AP156" i="25"/>
  <c r="GV321" i="5"/>
  <c r="AZ570" i="5"/>
  <c r="AP109" i="25" l="1"/>
  <c r="AP157" i="25"/>
  <c r="GV331" i="5"/>
  <c r="AZ580" i="5"/>
  <c r="AP110" i="25" l="1"/>
  <c r="AP158" i="25"/>
  <c r="GV341" i="5"/>
  <c r="AZ590" i="5"/>
  <c r="AP111" i="25" l="1"/>
  <c r="AP159" i="25"/>
  <c r="GV351" i="5"/>
  <c r="AZ600" i="5"/>
  <c r="AP112" i="25" l="1"/>
  <c r="AP160" i="25"/>
  <c r="GV361" i="5"/>
  <c r="AZ610" i="5"/>
  <c r="AP113" i="25" l="1"/>
  <c r="AP161" i="25"/>
  <c r="AZ620" i="5"/>
  <c r="GV371" i="5"/>
  <c r="AP114" i="25" l="1"/>
  <c r="AP162" i="25"/>
  <c r="AZ630" i="5"/>
  <c r="GV381" i="5"/>
  <c r="AP115" i="25" l="1"/>
  <c r="AP163" i="25"/>
  <c r="GV391" i="5"/>
  <c r="AZ640" i="5"/>
  <c r="AP164" i="25" l="1"/>
  <c r="AP116" i="25"/>
  <c r="AZ650" i="5"/>
  <c r="GV401" i="5"/>
  <c r="AP117" i="25" l="1"/>
  <c r="AP165" i="25"/>
  <c r="AZ660" i="5"/>
  <c r="GV411" i="5"/>
  <c r="AP118" i="25" l="1"/>
  <c r="AP166" i="25"/>
  <c r="GV421" i="5"/>
  <c r="AZ670" i="5"/>
  <c r="AP119" i="25" l="1"/>
  <c r="AP167" i="25"/>
  <c r="GV431" i="5"/>
  <c r="AZ680" i="5"/>
  <c r="AP120" i="25" l="1"/>
  <c r="AP168" i="25"/>
  <c r="GV441" i="5"/>
  <c r="AZ690" i="5"/>
  <c r="AP121" i="25" l="1"/>
  <c r="AP169" i="25"/>
  <c r="AZ700" i="5"/>
  <c r="GV451" i="5"/>
  <c r="AP122" i="25" l="1"/>
  <c r="AP170" i="25"/>
  <c r="GV461" i="5"/>
  <c r="AZ710" i="5"/>
  <c r="AP123" i="25" l="1"/>
  <c r="AP171" i="25"/>
  <c r="GV471" i="5"/>
  <c r="AZ711" i="5"/>
  <c r="AP124" i="25" l="1"/>
  <c r="AP172" i="25"/>
  <c r="BA480" i="5"/>
  <c r="AP125" i="25" l="1"/>
  <c r="AP173" i="25"/>
  <c r="GW241" i="5"/>
  <c r="BA490" i="5"/>
  <c r="AP126" i="25" l="1"/>
  <c r="AP174" i="25"/>
  <c r="BA500" i="5"/>
  <c r="GW251" i="5"/>
  <c r="AP127" i="25" l="1"/>
  <c r="AP175" i="25"/>
  <c r="GW261" i="5"/>
  <c r="BA510" i="5"/>
  <c r="AP128" i="25" l="1"/>
  <c r="AP176" i="25"/>
  <c r="GW271" i="5"/>
  <c r="BA520" i="5"/>
  <c r="AP129" i="25" l="1"/>
  <c r="AP177" i="25"/>
  <c r="BA530" i="5"/>
  <c r="GW281" i="5"/>
  <c r="AP130" i="25" l="1"/>
  <c r="AP178" i="25"/>
  <c r="BA540" i="5"/>
  <c r="GW291" i="5"/>
  <c r="AP131" i="25" l="1"/>
  <c r="AP179" i="25"/>
  <c r="GW301" i="5"/>
  <c r="BA550" i="5"/>
  <c r="AP132" i="25" l="1"/>
  <c r="AP180" i="25"/>
  <c r="GW311" i="5"/>
  <c r="BA560" i="5"/>
  <c r="AP133" i="25" l="1"/>
  <c r="AP181" i="25"/>
  <c r="GW321" i="5"/>
  <c r="BA570" i="5"/>
  <c r="AP134" i="25" l="1"/>
  <c r="AP182" i="25"/>
  <c r="GW331" i="5"/>
  <c r="BA580" i="5"/>
  <c r="AP135" i="25" l="1"/>
  <c r="AP183" i="25"/>
  <c r="GW341" i="5"/>
  <c r="BA590" i="5"/>
  <c r="AP184" i="25" l="1"/>
  <c r="AP136" i="25"/>
  <c r="BA600" i="5"/>
  <c r="GW351" i="5"/>
  <c r="AP137" i="25" l="1"/>
  <c r="AP185" i="25"/>
  <c r="GW361" i="5"/>
  <c r="BA610" i="5"/>
  <c r="AP138" i="25" l="1"/>
  <c r="AP186" i="25"/>
  <c r="GW371" i="5"/>
  <c r="BA620" i="5"/>
  <c r="AP139" i="25" l="1"/>
  <c r="AP187" i="25"/>
  <c r="BA630" i="5"/>
  <c r="GW381" i="5"/>
  <c r="AP140" i="25" l="1"/>
  <c r="AP188" i="25"/>
  <c r="GW391" i="5"/>
  <c r="BA640" i="5"/>
  <c r="AP141" i="25" l="1"/>
  <c r="AP189" i="25"/>
  <c r="BA650" i="5"/>
  <c r="GW401" i="5"/>
  <c r="AP142" i="25" l="1"/>
  <c r="AP190" i="25"/>
  <c r="BA660" i="5"/>
  <c r="GW411" i="5"/>
  <c r="AP143" i="25" l="1"/>
  <c r="AP191" i="25"/>
  <c r="GW421" i="5"/>
  <c r="BA670" i="5"/>
  <c r="AP144" i="25" l="1"/>
  <c r="AP192" i="25"/>
  <c r="GW431" i="5"/>
  <c r="BA680" i="5"/>
  <c r="AP145" i="25" l="1"/>
  <c r="AP193" i="25"/>
  <c r="GW441" i="5"/>
  <c r="BA690" i="5"/>
  <c r="AP146" i="25" l="1"/>
  <c r="AP194" i="25"/>
  <c r="BA700" i="5"/>
  <c r="GW451" i="5"/>
  <c r="AP147" i="25" l="1"/>
  <c r="AP195" i="25"/>
  <c r="GW461" i="5"/>
  <c r="BA710" i="5"/>
  <c r="AP196" i="25" l="1"/>
  <c r="AQ100" i="25"/>
  <c r="AQ101" i="25" s="1"/>
  <c r="BA711" i="5"/>
  <c r="GW471" i="5"/>
  <c r="AQ149" i="25" l="1"/>
  <c r="AQ150" i="25"/>
  <c r="AQ102" i="25"/>
  <c r="BB480" i="5"/>
  <c r="AQ103" i="25" l="1"/>
  <c r="AQ151" i="25"/>
  <c r="BB490" i="5"/>
  <c r="GX241" i="5"/>
  <c r="AQ104" i="25" l="1"/>
  <c r="AQ152" i="25"/>
  <c r="BB500" i="5"/>
  <c r="GX251" i="5"/>
  <c r="AQ105" i="25" l="1"/>
  <c r="AQ153" i="25"/>
  <c r="GX261" i="5"/>
  <c r="BB510" i="5"/>
  <c r="AQ106" i="25" l="1"/>
  <c r="AQ154" i="25"/>
  <c r="BB520" i="5"/>
  <c r="GX271" i="5"/>
  <c r="AQ107" i="25" l="1"/>
  <c r="AQ155" i="25"/>
  <c r="GX281" i="5"/>
  <c r="BB530" i="5"/>
  <c r="AQ108" i="25" l="1"/>
  <c r="AQ156" i="25"/>
  <c r="BB540" i="5"/>
  <c r="GX291" i="5"/>
  <c r="AQ109" i="25" l="1"/>
  <c r="AQ157" i="25"/>
  <c r="BB550" i="5"/>
  <c r="GX301" i="5"/>
  <c r="AQ110" i="25" l="1"/>
  <c r="AQ158" i="25"/>
  <c r="BB560" i="5"/>
  <c r="GX311" i="5"/>
  <c r="AQ159" i="25" l="1"/>
  <c r="AQ111" i="25"/>
  <c r="GX321" i="5"/>
  <c r="BB570" i="5"/>
  <c r="AQ112" i="25" l="1"/>
  <c r="AQ160" i="25"/>
  <c r="BB580" i="5"/>
  <c r="GX331" i="5"/>
  <c r="AQ113" i="25" l="1"/>
  <c r="AQ161" i="25"/>
  <c r="BB590" i="5"/>
  <c r="GX341" i="5"/>
  <c r="AQ114" i="25" l="1"/>
  <c r="AQ162" i="25"/>
  <c r="BB600" i="5"/>
  <c r="GX351" i="5"/>
  <c r="AQ115" i="25" l="1"/>
  <c r="AQ163" i="25"/>
  <c r="BB610" i="5"/>
  <c r="GX361" i="5"/>
  <c r="AQ164" i="25" l="1"/>
  <c r="AQ116" i="25"/>
  <c r="GX371" i="5"/>
  <c r="BB620" i="5"/>
  <c r="AQ117" i="25" l="1"/>
  <c r="AQ165" i="25"/>
  <c r="GX381" i="5"/>
  <c r="BB630" i="5"/>
  <c r="AQ118" i="25" l="1"/>
  <c r="AQ166" i="25"/>
  <c r="GX391" i="5"/>
  <c r="BB640" i="5"/>
  <c r="AQ119" i="25" l="1"/>
  <c r="AQ167" i="25"/>
  <c r="GX401" i="5"/>
  <c r="BB650" i="5"/>
  <c r="AQ120" i="25" l="1"/>
  <c r="AQ168" i="25"/>
  <c r="GX411" i="5"/>
  <c r="BB660" i="5"/>
  <c r="AQ121" i="25" l="1"/>
  <c r="AQ169" i="25"/>
  <c r="GX421" i="5"/>
  <c r="BB670" i="5"/>
  <c r="AQ122" i="25" l="1"/>
  <c r="AQ170" i="25"/>
  <c r="GX431" i="5"/>
  <c r="BB680" i="5"/>
  <c r="AQ123" i="25" l="1"/>
  <c r="AQ171" i="25"/>
  <c r="BB690" i="5"/>
  <c r="GX441" i="5"/>
  <c r="AQ124" i="25" l="1"/>
  <c r="AQ172" i="25"/>
  <c r="BB700" i="5"/>
  <c r="GX451" i="5"/>
  <c r="AQ125" i="25" l="1"/>
  <c r="AQ173" i="25"/>
  <c r="GX461" i="5"/>
  <c r="BB710" i="5"/>
  <c r="AQ126" i="25" l="1"/>
  <c r="AQ174" i="25"/>
  <c r="BB711" i="5"/>
  <c r="GX471" i="5"/>
  <c r="AQ127" i="25" l="1"/>
  <c r="AQ175" i="25"/>
  <c r="BC480" i="5"/>
  <c r="AQ128" i="25" l="1"/>
  <c r="AQ176" i="25"/>
  <c r="BC490" i="5"/>
  <c r="GY241" i="5"/>
  <c r="AQ129" i="25" l="1"/>
  <c r="AQ177" i="25"/>
  <c r="BC500" i="5"/>
  <c r="GY251" i="5"/>
  <c r="AQ130" i="25" l="1"/>
  <c r="AQ178" i="25"/>
  <c r="BC510" i="5"/>
  <c r="GY261" i="5"/>
  <c r="AQ131" i="25" l="1"/>
  <c r="AQ179" i="25"/>
  <c r="GY271" i="5"/>
  <c r="BC520" i="5"/>
  <c r="AQ132" i="25" l="1"/>
  <c r="AQ180" i="25"/>
  <c r="GY281" i="5"/>
  <c r="BC530" i="5"/>
  <c r="AQ133" i="25" l="1"/>
  <c r="AQ181" i="25"/>
  <c r="BC540" i="5"/>
  <c r="GY291" i="5"/>
  <c r="AQ134" i="25" l="1"/>
  <c r="AQ182" i="25"/>
  <c r="GY301" i="5"/>
  <c r="BC550" i="5"/>
  <c r="AQ135" i="25" l="1"/>
  <c r="AQ183" i="25"/>
  <c r="GY311" i="5"/>
  <c r="BC560" i="5"/>
  <c r="AQ184" i="25" l="1"/>
  <c r="AQ136" i="25"/>
  <c r="BC570" i="5"/>
  <c r="GY321" i="5"/>
  <c r="AQ137" i="25" l="1"/>
  <c r="AQ185" i="25"/>
  <c r="GY331" i="5"/>
  <c r="BC580" i="5"/>
  <c r="AQ138" i="25" l="1"/>
  <c r="AQ186" i="25"/>
  <c r="BC590" i="5"/>
  <c r="GY341" i="5"/>
  <c r="AQ139" i="25" l="1"/>
  <c r="AQ187" i="25"/>
  <c r="BC600" i="5"/>
  <c r="GY351" i="5"/>
  <c r="AQ140" i="25" l="1"/>
  <c r="AQ188" i="25"/>
  <c r="GY361" i="5"/>
  <c r="BC610" i="5"/>
  <c r="AQ141" i="25" l="1"/>
  <c r="AQ189" i="25"/>
  <c r="BC620" i="5"/>
  <c r="GY371" i="5"/>
  <c r="AQ142" i="25" l="1"/>
  <c r="AQ190" i="25"/>
  <c r="BC630" i="5"/>
  <c r="GY381" i="5"/>
  <c r="AQ143" i="25" l="1"/>
  <c r="AQ191" i="25"/>
  <c r="BC640" i="5"/>
  <c r="GY391" i="5"/>
  <c r="AQ144" i="25" l="1"/>
  <c r="AQ192" i="25"/>
  <c r="BC650" i="5"/>
  <c r="GY401" i="5"/>
  <c r="AQ145" i="25" l="1"/>
  <c r="AQ193" i="25"/>
  <c r="GY411" i="5"/>
  <c r="BC660" i="5"/>
  <c r="AQ146" i="25" l="1"/>
  <c r="AQ194" i="25"/>
  <c r="GY421" i="5"/>
  <c r="BC670" i="5"/>
  <c r="AQ147" i="25" l="1"/>
  <c r="AQ195" i="25"/>
  <c r="GY431" i="5"/>
  <c r="BC680" i="5"/>
  <c r="AQ196" i="25" l="1"/>
  <c r="AR100" i="25"/>
  <c r="AR101" i="25" s="1"/>
  <c r="BC690" i="5"/>
  <c r="GY441" i="5"/>
  <c r="AR149" i="25" l="1"/>
  <c r="AR102" i="25"/>
  <c r="AR150" i="25"/>
  <c r="BC700" i="5"/>
  <c r="GY451" i="5"/>
  <c r="AR103" i="25" l="1"/>
  <c r="AR151" i="25"/>
  <c r="BC710" i="5"/>
  <c r="GY461" i="5"/>
  <c r="AR104" i="25" l="1"/>
  <c r="AR152" i="25"/>
  <c r="BC711" i="5"/>
  <c r="GY471" i="5"/>
  <c r="AR105" i="25" l="1"/>
  <c r="AR153" i="25"/>
  <c r="BD480" i="5"/>
  <c r="AR106" i="25" l="1"/>
  <c r="AR154" i="25"/>
  <c r="GZ241" i="5"/>
  <c r="BD490" i="5"/>
  <c r="AR107" i="25" l="1"/>
  <c r="AR155" i="25"/>
  <c r="BD500" i="5"/>
  <c r="GZ251" i="5"/>
  <c r="AR108" i="25" l="1"/>
  <c r="AR156" i="25"/>
  <c r="BD510" i="5"/>
  <c r="GZ261" i="5"/>
  <c r="AR109" i="25" l="1"/>
  <c r="AR157" i="25"/>
  <c r="GZ271" i="5"/>
  <c r="BD520" i="5"/>
  <c r="AR110" i="25" l="1"/>
  <c r="AR158" i="25"/>
  <c r="GZ281" i="5"/>
  <c r="BD530" i="5"/>
  <c r="AR111" i="25" l="1"/>
  <c r="AR159" i="25"/>
  <c r="GZ291" i="5"/>
  <c r="BD540" i="5"/>
  <c r="AR112" i="25" l="1"/>
  <c r="AR160" i="25"/>
  <c r="GZ301" i="5"/>
  <c r="BD550" i="5"/>
  <c r="AR113" i="25" l="1"/>
  <c r="AR161" i="25"/>
  <c r="GZ311" i="5"/>
  <c r="BD560" i="5"/>
  <c r="AR114" i="25" l="1"/>
  <c r="AR162" i="25"/>
  <c r="GZ321" i="5"/>
  <c r="BD570" i="5"/>
  <c r="AR115" i="25" l="1"/>
  <c r="AR163" i="25"/>
  <c r="GZ331" i="5"/>
  <c r="BD580" i="5"/>
  <c r="AR164" i="25" l="1"/>
  <c r="AR116" i="25"/>
  <c r="GZ341" i="5"/>
  <c r="BD590" i="5"/>
  <c r="AR117" i="25" l="1"/>
  <c r="AR165" i="25"/>
  <c r="GZ351" i="5"/>
  <c r="BD600" i="5"/>
  <c r="AR118" i="25" l="1"/>
  <c r="AR166" i="25"/>
  <c r="GZ361" i="5"/>
  <c r="BD610" i="5"/>
  <c r="AR119" i="25" l="1"/>
  <c r="AR167" i="25"/>
  <c r="GZ371" i="5"/>
  <c r="BD620" i="5"/>
  <c r="AR120" i="25" l="1"/>
  <c r="AR168" i="25"/>
  <c r="GZ381" i="5"/>
  <c r="BD630" i="5"/>
  <c r="AR121" i="25" l="1"/>
  <c r="AR169" i="25"/>
  <c r="BD640" i="5"/>
  <c r="GZ391" i="5"/>
  <c r="AR122" i="25" l="1"/>
  <c r="AR170" i="25"/>
  <c r="BD650" i="5"/>
  <c r="GZ401" i="5"/>
  <c r="AR123" i="25" l="1"/>
  <c r="AR171" i="25"/>
  <c r="BD660" i="5"/>
  <c r="GZ411" i="5"/>
  <c r="AR124" i="25" l="1"/>
  <c r="AR172" i="25"/>
  <c r="GZ421" i="5"/>
  <c r="BD670" i="5"/>
  <c r="AR125" i="25" l="1"/>
  <c r="AR173" i="25"/>
  <c r="GZ431" i="5"/>
  <c r="BD680" i="5"/>
  <c r="AR126" i="25" l="1"/>
  <c r="AR174" i="25"/>
  <c r="GZ441" i="5"/>
  <c r="BD690" i="5"/>
  <c r="AR127" i="25" l="1"/>
  <c r="AR175" i="25"/>
  <c r="BD700" i="5"/>
  <c r="GZ451" i="5"/>
  <c r="AR128" i="25" l="1"/>
  <c r="AR176" i="25"/>
  <c r="GZ461" i="5"/>
  <c r="BD710" i="5"/>
  <c r="AR129" i="25" l="1"/>
  <c r="AR177" i="25"/>
  <c r="BD711" i="5"/>
  <c r="GZ471" i="5"/>
  <c r="AR130" i="25" l="1"/>
  <c r="AR178" i="25"/>
  <c r="BE480" i="5"/>
  <c r="AR131" i="25" l="1"/>
  <c r="AR179" i="25"/>
  <c r="BE490" i="5"/>
  <c r="HA241" i="5"/>
  <c r="AR132" i="25" l="1"/>
  <c r="AR180" i="25"/>
  <c r="BE500" i="5"/>
  <c r="HA251" i="5"/>
  <c r="AR133" i="25" l="1"/>
  <c r="AR181" i="25"/>
  <c r="HA261" i="5"/>
  <c r="BE510" i="5"/>
  <c r="AR134" i="25" l="1"/>
  <c r="AR182" i="25"/>
  <c r="HA271" i="5"/>
  <c r="BE520" i="5"/>
  <c r="AR135" i="25" l="1"/>
  <c r="AR183" i="25"/>
  <c r="HA281" i="5"/>
  <c r="BE530" i="5"/>
  <c r="AR184" i="25" l="1"/>
  <c r="AR136" i="25"/>
  <c r="BE540" i="5"/>
  <c r="HA291" i="5"/>
  <c r="AR137" i="25" l="1"/>
  <c r="AR185" i="25"/>
  <c r="BE550" i="5"/>
  <c r="HA301" i="5"/>
  <c r="AR138" i="25" l="1"/>
  <c r="AR186" i="25"/>
  <c r="BE560" i="5"/>
  <c r="HA311" i="5"/>
  <c r="AR139" i="25" l="1"/>
  <c r="AR187" i="25"/>
  <c r="BE570" i="5"/>
  <c r="HA321" i="5"/>
  <c r="AR140" i="25" l="1"/>
  <c r="AR188" i="25"/>
  <c r="HA331" i="5"/>
  <c r="BE580" i="5"/>
  <c r="AR141" i="25" l="1"/>
  <c r="AR189" i="25"/>
  <c r="BE590" i="5"/>
  <c r="HA341" i="5"/>
  <c r="AR190" i="25" l="1"/>
  <c r="AR142" i="25"/>
  <c r="HA351" i="5"/>
  <c r="BE600" i="5"/>
  <c r="AR143" i="25" l="1"/>
  <c r="AR191" i="25"/>
  <c r="BE610" i="5"/>
  <c r="HA361" i="5"/>
  <c r="AR144" i="25" l="1"/>
  <c r="AR192" i="25"/>
  <c r="HA371" i="5"/>
  <c r="BE620" i="5"/>
  <c r="AR145" i="25" l="1"/>
  <c r="AR193" i="25"/>
  <c r="BE630" i="5"/>
  <c r="HA381" i="5"/>
  <c r="AR146" i="25" l="1"/>
  <c r="AR194" i="25"/>
  <c r="BE640" i="5"/>
  <c r="HA391" i="5"/>
  <c r="AR147" i="25" l="1"/>
  <c r="AR195" i="25"/>
  <c r="BE650" i="5"/>
  <c r="HA401" i="5"/>
  <c r="AR196" i="25" l="1"/>
  <c r="AS100" i="25"/>
  <c r="AS101" i="25" s="1"/>
  <c r="BE660" i="5"/>
  <c r="HA411" i="5"/>
  <c r="AS149" i="25" l="1"/>
  <c r="AS150" i="25"/>
  <c r="AS102" i="25"/>
  <c r="HA421" i="5"/>
  <c r="BE670" i="5"/>
  <c r="AS103" i="25" l="1"/>
  <c r="AS151" i="25"/>
  <c r="HA431" i="5"/>
  <c r="BE680" i="5"/>
  <c r="AS104" i="25" l="1"/>
  <c r="AS152" i="25"/>
  <c r="HA441" i="5"/>
  <c r="BE690" i="5"/>
  <c r="AS153" i="25" l="1"/>
  <c r="AS105" i="25"/>
  <c r="BE700" i="5"/>
  <c r="HA451" i="5"/>
  <c r="AS106" i="25" l="1"/>
  <c r="AS154" i="25"/>
  <c r="BE710" i="5"/>
  <c r="HA461" i="5"/>
  <c r="AS107" i="25" l="1"/>
  <c r="AS155" i="25"/>
  <c r="BE711" i="5"/>
  <c r="HA471" i="5"/>
  <c r="AS108" i="25" l="1"/>
  <c r="AS156" i="25"/>
  <c r="BF480" i="5"/>
  <c r="AS109" i="25" l="1"/>
  <c r="AS157" i="25"/>
  <c r="HB241" i="5"/>
  <c r="BF490" i="5"/>
  <c r="AS158" i="25" l="1"/>
  <c r="AS110" i="25"/>
  <c r="BF500" i="5"/>
  <c r="HB251" i="5"/>
  <c r="AS111" i="25" l="1"/>
  <c r="AS159" i="25"/>
  <c r="HB261" i="5"/>
  <c r="BF510" i="5"/>
  <c r="AS112" i="25" l="1"/>
  <c r="AS160" i="25"/>
  <c r="BF520" i="5"/>
  <c r="HB271" i="5"/>
  <c r="AS113" i="25" l="1"/>
  <c r="AS161" i="25"/>
  <c r="BF530" i="5"/>
  <c r="HB281" i="5"/>
  <c r="AS114" i="25" l="1"/>
  <c r="AS162" i="25"/>
  <c r="BF540" i="5"/>
  <c r="HB291" i="5"/>
  <c r="AS115" i="25" l="1"/>
  <c r="AS163" i="25"/>
  <c r="HB301" i="5"/>
  <c r="BF550" i="5"/>
  <c r="AS164" i="25" l="1"/>
  <c r="AS116" i="25"/>
  <c r="HB311" i="5"/>
  <c r="BF560" i="5"/>
  <c r="AS117" i="25" l="1"/>
  <c r="AS165" i="25"/>
  <c r="BF570" i="5"/>
  <c r="HB321" i="5"/>
  <c r="AS118" i="25" l="1"/>
  <c r="AS166" i="25"/>
  <c r="BF580" i="5"/>
  <c r="HB331" i="5"/>
  <c r="AS119" i="25" l="1"/>
  <c r="AS167" i="25"/>
  <c r="BF590" i="5"/>
  <c r="HB341" i="5"/>
  <c r="AS120" i="25" l="1"/>
  <c r="AS168" i="25"/>
  <c r="BF600" i="5"/>
  <c r="HB351" i="5"/>
  <c r="AS121" i="25" l="1"/>
  <c r="AS169" i="25"/>
  <c r="BF610" i="5"/>
  <c r="HB361" i="5"/>
  <c r="AS122" i="25" l="1"/>
  <c r="AS170" i="25"/>
  <c r="HB371" i="5"/>
  <c r="BF620" i="5"/>
  <c r="AS171" i="25" l="1"/>
  <c r="AS123" i="25"/>
  <c r="HB381" i="5"/>
  <c r="BF630" i="5"/>
  <c r="AS124" i="25" l="1"/>
  <c r="AS172" i="25"/>
  <c r="BF640" i="5"/>
  <c r="HB391" i="5"/>
  <c r="AS125" i="25" l="1"/>
  <c r="AS173" i="25"/>
  <c r="HB401" i="5"/>
  <c r="BF650" i="5"/>
  <c r="AS126" i="25" l="1"/>
  <c r="AS174" i="25"/>
  <c r="BF660" i="5"/>
  <c r="HB411" i="5"/>
  <c r="AS127" i="25" l="1"/>
  <c r="AS175" i="25"/>
  <c r="HB421" i="5"/>
  <c r="BF670" i="5"/>
  <c r="AS128" i="25" l="1"/>
  <c r="AS176" i="25"/>
  <c r="HB431" i="5"/>
  <c r="BF680" i="5"/>
  <c r="AS129" i="25" l="1"/>
  <c r="AS177" i="25"/>
  <c r="HB441" i="5"/>
  <c r="BF690" i="5"/>
  <c r="AS130" i="25" l="1"/>
  <c r="AS178" i="25"/>
  <c r="BF700" i="5"/>
  <c r="HB451" i="5"/>
  <c r="AS131" i="25" l="1"/>
  <c r="AS179" i="25"/>
  <c r="BF710" i="5"/>
  <c r="HB461" i="5"/>
  <c r="AS132" i="25" l="1"/>
  <c r="AS180" i="25"/>
  <c r="BF711" i="5"/>
  <c r="HB471" i="5"/>
  <c r="AS133" i="25" l="1"/>
  <c r="AS181" i="25"/>
  <c r="BG480" i="5"/>
  <c r="AS134" i="25" l="1"/>
  <c r="AS182" i="25"/>
  <c r="HC241" i="5"/>
  <c r="BG490" i="5"/>
  <c r="AS135" i="25" l="1"/>
  <c r="AS183" i="25"/>
  <c r="BG500" i="5"/>
  <c r="HC251" i="5"/>
  <c r="AS184" i="25" l="1"/>
  <c r="AS136" i="25"/>
  <c r="HC261" i="5"/>
  <c r="BG510" i="5"/>
  <c r="AS137" i="25" l="1"/>
  <c r="AS185" i="25"/>
  <c r="BG520" i="5"/>
  <c r="HC271" i="5"/>
  <c r="AS138" i="25" l="1"/>
  <c r="AS186" i="25"/>
  <c r="HC281" i="5"/>
  <c r="BG530" i="5"/>
  <c r="AS139" i="25" l="1"/>
  <c r="AS187" i="25"/>
  <c r="BG540" i="5"/>
  <c r="HC291" i="5"/>
  <c r="AS140" i="25" l="1"/>
  <c r="AS188" i="25"/>
  <c r="HC301" i="5"/>
  <c r="BG550" i="5"/>
  <c r="AS141" i="25" l="1"/>
  <c r="AS189" i="25"/>
  <c r="HC311" i="5"/>
  <c r="BG560" i="5"/>
  <c r="AS142" i="25" l="1"/>
  <c r="AS190" i="25"/>
  <c r="BG570" i="5"/>
  <c r="HC321" i="5"/>
  <c r="AS143" i="25" l="1"/>
  <c r="AS191" i="25"/>
  <c r="BG580" i="5"/>
  <c r="HC331" i="5"/>
  <c r="AS144" i="25" l="1"/>
  <c r="AS192" i="25"/>
  <c r="BG590" i="5"/>
  <c r="HC341" i="5"/>
  <c r="AS145" i="25" l="1"/>
  <c r="AS193" i="25"/>
  <c r="BG600" i="5"/>
  <c r="HC351" i="5"/>
  <c r="AS146" i="25" l="1"/>
  <c r="AS194" i="25"/>
  <c r="HC361" i="5"/>
  <c r="BG610" i="5"/>
  <c r="AS147" i="25" l="1"/>
  <c r="AS195" i="25"/>
  <c r="BG620" i="5"/>
  <c r="HC371" i="5"/>
  <c r="AS196" i="25" l="1"/>
  <c r="AT100" i="25"/>
  <c r="AT101" i="25" s="1"/>
  <c r="HC381" i="5"/>
  <c r="BG630" i="5"/>
  <c r="AT149" i="25" l="1"/>
  <c r="AT150" i="25"/>
  <c r="AT102" i="25"/>
  <c r="BG640" i="5"/>
  <c r="HC391" i="5"/>
  <c r="AT103" i="25" l="1"/>
  <c r="AT151" i="25"/>
  <c r="BG650" i="5"/>
  <c r="HC401" i="5"/>
  <c r="AT104" i="25" l="1"/>
  <c r="AT152" i="25"/>
  <c r="HC411" i="5"/>
  <c r="BG660" i="5"/>
  <c r="AT105" i="25" l="1"/>
  <c r="AT153" i="25"/>
  <c r="HC421" i="5"/>
  <c r="BG670" i="5"/>
  <c r="AT106" i="25" l="1"/>
  <c r="AT154" i="25"/>
  <c r="HC431" i="5"/>
  <c r="BG680" i="5"/>
  <c r="AT107" i="25" l="1"/>
  <c r="AT155" i="25"/>
  <c r="BG690" i="5"/>
  <c r="HC441" i="5"/>
  <c r="AT108" i="25" l="1"/>
  <c r="AT156" i="25"/>
  <c r="BG700" i="5"/>
  <c r="HC451" i="5"/>
  <c r="AT109" i="25" l="1"/>
  <c r="AT157" i="25"/>
  <c r="HC461" i="5"/>
  <c r="BG710" i="5"/>
  <c r="AT110" i="25" l="1"/>
  <c r="AT158" i="25"/>
  <c r="HC471" i="5"/>
  <c r="BG711" i="5"/>
  <c r="AT111" i="25" l="1"/>
  <c r="AT159" i="25"/>
  <c r="BH480" i="5"/>
  <c r="AT112" i="25" l="1"/>
  <c r="AT160" i="25"/>
  <c r="HD241" i="5"/>
  <c r="BH490" i="5"/>
  <c r="AT113" i="25" l="1"/>
  <c r="AT161" i="25"/>
  <c r="BH500" i="5"/>
  <c r="HD251" i="5"/>
  <c r="AT114" i="25" l="1"/>
  <c r="AT162" i="25"/>
  <c r="HD261" i="5"/>
  <c r="BH510" i="5"/>
  <c r="AT115" i="25" l="1"/>
  <c r="AT163" i="25"/>
  <c r="BH520" i="5"/>
  <c r="HD271" i="5"/>
  <c r="AT164" i="25" l="1"/>
  <c r="AT116" i="25"/>
  <c r="HD281" i="5"/>
  <c r="BH530" i="5"/>
  <c r="AT117" i="25" l="1"/>
  <c r="AT165" i="25"/>
  <c r="BH540" i="5"/>
  <c r="HD291" i="5"/>
  <c r="AT118" i="25" l="1"/>
  <c r="AT166" i="25"/>
  <c r="BH550" i="5"/>
  <c r="HD301" i="5"/>
  <c r="AT119" i="25" l="1"/>
  <c r="AT167" i="25"/>
  <c r="HD311" i="5"/>
  <c r="BH560" i="5"/>
  <c r="AT120" i="25" l="1"/>
  <c r="AT168" i="25"/>
  <c r="HD321" i="5"/>
  <c r="BH570" i="5"/>
  <c r="AT121" i="25" l="1"/>
  <c r="AT169" i="25"/>
  <c r="HD331" i="5"/>
  <c r="BH580" i="5"/>
  <c r="AT122" i="25" l="1"/>
  <c r="AT170" i="25"/>
  <c r="BH590" i="5"/>
  <c r="HD341" i="5"/>
  <c r="AT123" i="25" l="1"/>
  <c r="AT171" i="25"/>
  <c r="BH600" i="5"/>
  <c r="HD351" i="5"/>
  <c r="AT124" i="25" l="1"/>
  <c r="AT172" i="25"/>
  <c r="HD361" i="5"/>
  <c r="BH610" i="5"/>
  <c r="AT125" i="25" l="1"/>
  <c r="AT173" i="25"/>
  <c r="BH620" i="5"/>
  <c r="HD371" i="5"/>
  <c r="AT174" i="25" l="1"/>
  <c r="AT126" i="25"/>
  <c r="BH630" i="5"/>
  <c r="HD381" i="5"/>
  <c r="AT127" i="25" l="1"/>
  <c r="AT175" i="25"/>
  <c r="BH640" i="5"/>
  <c r="HD391" i="5"/>
  <c r="AT128" i="25" l="1"/>
  <c r="AT176" i="25"/>
  <c r="HD401" i="5"/>
  <c r="BH650" i="5"/>
  <c r="AT129" i="25" l="1"/>
  <c r="AT177" i="25"/>
  <c r="BH660" i="5"/>
  <c r="HD411" i="5"/>
  <c r="AT130" i="25" l="1"/>
  <c r="AT178" i="25"/>
  <c r="HD421" i="5"/>
  <c r="BH670" i="5"/>
  <c r="AT131" i="25" l="1"/>
  <c r="AT179" i="25"/>
  <c r="HD431" i="5"/>
  <c r="BH680" i="5"/>
  <c r="AT132" i="25" l="1"/>
  <c r="AT180" i="25"/>
  <c r="HD441" i="5"/>
  <c r="BH690" i="5"/>
  <c r="AT133" i="25" l="1"/>
  <c r="AT181" i="25"/>
  <c r="BH700" i="5"/>
  <c r="HD451" i="5"/>
  <c r="AT134" i="25" l="1"/>
  <c r="AT182" i="25"/>
  <c r="HD461" i="5"/>
  <c r="BH710" i="5"/>
  <c r="AT135" i="25" l="1"/>
  <c r="AT183" i="25"/>
  <c r="HD471" i="5"/>
  <c r="BH711" i="5"/>
  <c r="AT184" i="25" l="1"/>
  <c r="AT136" i="25"/>
  <c r="BI480" i="5"/>
  <c r="AT137" i="25" l="1"/>
  <c r="AT185" i="25"/>
  <c r="BI490" i="5"/>
  <c r="HE241" i="5"/>
  <c r="AT138" i="25" l="1"/>
  <c r="AT186" i="25"/>
  <c r="HE251" i="5"/>
  <c r="BI500" i="5"/>
  <c r="AT139" i="25" l="1"/>
  <c r="AT187" i="25"/>
  <c r="BI510" i="5"/>
  <c r="HE261" i="5"/>
  <c r="AT140" i="25" l="1"/>
  <c r="AT188" i="25"/>
  <c r="BI520" i="5"/>
  <c r="HE271" i="5"/>
  <c r="AT141" i="25" l="1"/>
  <c r="AT189" i="25"/>
  <c r="BI530" i="5"/>
  <c r="HE281" i="5"/>
  <c r="AT142" i="25" l="1"/>
  <c r="AT190" i="25"/>
  <c r="BI540" i="5"/>
  <c r="HE291" i="5"/>
  <c r="AT143" i="25" l="1"/>
  <c r="AT191" i="25"/>
  <c r="BI550" i="5"/>
  <c r="HE301" i="5"/>
  <c r="AT144" i="25" l="1"/>
  <c r="AT192" i="25"/>
  <c r="BI560" i="5"/>
  <c r="HE311" i="5"/>
  <c r="AT145" i="25" l="1"/>
  <c r="AT193" i="25"/>
  <c r="BI570" i="5"/>
  <c r="HE321" i="5"/>
  <c r="AT146" i="25" l="1"/>
  <c r="AT194" i="25"/>
  <c r="HE331" i="5"/>
  <c r="BI580" i="5"/>
  <c r="AT147" i="25" l="1"/>
  <c r="AT195" i="25"/>
  <c r="HE341" i="5"/>
  <c r="BI590" i="5"/>
  <c r="AT196" i="25" l="1"/>
  <c r="AU100" i="25"/>
  <c r="AU101" i="25" s="1"/>
  <c r="HE351" i="5"/>
  <c r="BI600" i="5"/>
  <c r="AU149" i="25" l="1"/>
  <c r="AU150" i="25"/>
  <c r="AU102" i="25"/>
  <c r="HE361" i="5"/>
  <c r="BI610" i="5"/>
  <c r="AU103" i="25" l="1"/>
  <c r="AU151" i="25"/>
  <c r="BI620" i="5"/>
  <c r="HE371" i="5"/>
  <c r="AU104" i="25" l="1"/>
  <c r="AU152" i="25"/>
  <c r="BI630" i="5"/>
  <c r="HE381" i="5"/>
  <c r="AU105" i="25" l="1"/>
  <c r="AU153" i="25"/>
  <c r="HE391" i="5"/>
  <c r="BI640" i="5"/>
  <c r="AU106" i="25" l="1"/>
  <c r="AU154" i="25"/>
  <c r="BI650" i="5"/>
  <c r="HE401" i="5"/>
  <c r="AU107" i="25" l="1"/>
  <c r="AU155" i="25"/>
  <c r="HE411" i="5"/>
  <c r="BI660" i="5"/>
  <c r="AU108" i="25" l="1"/>
  <c r="AU156" i="25"/>
  <c r="HE421" i="5"/>
  <c r="BI670" i="5"/>
  <c r="AU109" i="25" l="1"/>
  <c r="AU157" i="25"/>
  <c r="HE431" i="5"/>
  <c r="BI680" i="5"/>
  <c r="AU110" i="25" l="1"/>
  <c r="AU158" i="25"/>
  <c r="BI690" i="5"/>
  <c r="HE441" i="5"/>
  <c r="AU111" i="25" l="1"/>
  <c r="AU159" i="25"/>
  <c r="BI700" i="5"/>
  <c r="HE451" i="5"/>
  <c r="AU112" i="25" l="1"/>
  <c r="AU160" i="25"/>
  <c r="HE461" i="5"/>
  <c r="BI710" i="5"/>
  <c r="AU113" i="25" l="1"/>
  <c r="AU161" i="25"/>
  <c r="BI711" i="5"/>
  <c r="HE471" i="5"/>
  <c r="AU114" i="25" l="1"/>
  <c r="AU162" i="25"/>
  <c r="BJ480" i="5"/>
  <c r="AU115" i="25" l="1"/>
  <c r="AU163" i="25"/>
  <c r="BJ490" i="5"/>
  <c r="HF241" i="5"/>
  <c r="AU164" i="25" l="1"/>
  <c r="AU116" i="25"/>
  <c r="BJ500" i="5"/>
  <c r="HF251" i="5"/>
  <c r="AU117" i="25" l="1"/>
  <c r="AU165" i="25"/>
  <c r="HF261" i="5"/>
  <c r="BJ510" i="5"/>
  <c r="AU118" i="25" l="1"/>
  <c r="AU166" i="25"/>
  <c r="HF271" i="5"/>
  <c r="BJ520" i="5"/>
  <c r="AU119" i="25" l="1"/>
  <c r="AU167" i="25"/>
  <c r="HF281" i="5"/>
  <c r="BJ530" i="5"/>
  <c r="AU120" i="25" l="1"/>
  <c r="AU168" i="25"/>
  <c r="BJ540" i="5"/>
  <c r="HF291" i="5"/>
  <c r="AU121" i="25" l="1"/>
  <c r="AU169" i="25"/>
  <c r="BJ550" i="5"/>
  <c r="HF301" i="5"/>
  <c r="AU122" i="25" l="1"/>
  <c r="AU170" i="25"/>
  <c r="HF311" i="5"/>
  <c r="BJ560" i="5"/>
  <c r="AU123" i="25" l="1"/>
  <c r="AU171" i="25"/>
  <c r="HF321" i="5"/>
  <c r="BJ570" i="5"/>
  <c r="AU124" i="25" l="1"/>
  <c r="AU172" i="25"/>
  <c r="HF331" i="5"/>
  <c r="BJ580" i="5"/>
  <c r="AU125" i="25" l="1"/>
  <c r="AU173" i="25"/>
  <c r="HF341" i="5"/>
  <c r="BJ590" i="5"/>
  <c r="AU126" i="25" l="1"/>
  <c r="AU174" i="25"/>
  <c r="HF351" i="5"/>
  <c r="BJ600" i="5"/>
  <c r="AU127" i="25" l="1"/>
  <c r="AU175" i="25"/>
  <c r="HF361" i="5"/>
  <c r="BJ610" i="5"/>
  <c r="AU128" i="25" l="1"/>
  <c r="AU176" i="25"/>
  <c r="BJ620" i="5"/>
  <c r="HF371" i="5"/>
  <c r="AU129" i="25" l="1"/>
  <c r="AU177" i="25"/>
  <c r="HF381" i="5"/>
  <c r="BJ630" i="5"/>
  <c r="AU130" i="25" l="1"/>
  <c r="AU178" i="25"/>
  <c r="BJ640" i="5"/>
  <c r="HF391" i="5"/>
  <c r="AU131" i="25" l="1"/>
  <c r="AU179" i="25"/>
  <c r="HF401" i="5"/>
  <c r="BJ650" i="5"/>
  <c r="AU132" i="25" l="1"/>
  <c r="AU180" i="25"/>
  <c r="BJ660" i="5"/>
  <c r="HF411" i="5"/>
  <c r="AU133" i="25" l="1"/>
  <c r="AU181" i="25"/>
  <c r="HF421" i="5"/>
  <c r="BJ670" i="5"/>
  <c r="AU134" i="25" l="1"/>
  <c r="AU182" i="25"/>
  <c r="HF431" i="5"/>
  <c r="BJ680" i="5"/>
  <c r="AU135" i="25" l="1"/>
  <c r="AU183" i="25"/>
  <c r="BJ690" i="5"/>
  <c r="HF441" i="5"/>
  <c r="AU184" i="25" l="1"/>
  <c r="AU136" i="25"/>
  <c r="BJ700" i="5"/>
  <c r="HF451" i="5"/>
  <c r="AU185" i="25" l="1"/>
  <c r="AU137" i="25"/>
  <c r="HF461" i="5"/>
  <c r="BJ710" i="5"/>
  <c r="AU138" i="25" l="1"/>
  <c r="AU186" i="25"/>
  <c r="HF471" i="5"/>
  <c r="BJ711" i="5"/>
  <c r="AU187" i="25" l="1"/>
  <c r="AU139" i="25"/>
  <c r="BK480" i="5"/>
  <c r="AU140" i="25" l="1"/>
  <c r="AU188" i="25"/>
  <c r="BK490" i="5"/>
  <c r="HG241" i="5"/>
  <c r="AU141" i="25" l="1"/>
  <c r="AU189" i="25"/>
  <c r="HG251" i="5"/>
  <c r="BK500" i="5"/>
  <c r="AU142" i="25" l="1"/>
  <c r="AU190" i="25"/>
  <c r="HG261" i="5"/>
  <c r="BK510" i="5"/>
  <c r="AU143" i="25" l="1"/>
  <c r="AU191" i="25"/>
  <c r="HG271" i="5"/>
  <c r="BK520" i="5"/>
  <c r="AU144" i="25" l="1"/>
  <c r="AU192" i="25"/>
  <c r="HG281" i="5"/>
  <c r="BK530" i="5"/>
  <c r="AU145" i="25" l="1"/>
  <c r="AU193" i="25"/>
  <c r="BK540" i="5"/>
  <c r="HG291" i="5"/>
  <c r="AU146" i="25" l="1"/>
  <c r="AU194" i="25"/>
  <c r="BK550" i="5"/>
  <c r="HG301" i="5"/>
  <c r="AU147" i="25" l="1"/>
  <c r="AU195" i="25"/>
  <c r="HG311" i="5"/>
  <c r="BK560" i="5"/>
  <c r="AU196" i="25" l="1"/>
  <c r="AV100" i="25"/>
  <c r="AV101" i="25" s="1"/>
  <c r="HG321" i="5"/>
  <c r="BK570" i="5"/>
  <c r="AV149" i="25" l="1"/>
  <c r="AV150" i="25"/>
  <c r="AV102" i="25"/>
  <c r="HG331" i="5"/>
  <c r="BK580" i="5"/>
  <c r="AV103" i="25" l="1"/>
  <c r="AV151" i="25"/>
  <c r="BK590" i="5"/>
  <c r="HG341" i="5"/>
  <c r="AV104" i="25" l="1"/>
  <c r="AV152" i="25"/>
  <c r="HG351" i="5"/>
  <c r="BK600" i="5"/>
  <c r="AV105" i="25" l="1"/>
  <c r="AV153" i="25"/>
  <c r="HG361" i="5"/>
  <c r="BK610" i="5"/>
  <c r="AV106" i="25" l="1"/>
  <c r="AV154" i="25"/>
  <c r="BK620" i="5"/>
  <c r="HG371" i="5"/>
  <c r="AV107" i="25" l="1"/>
  <c r="AV155" i="25"/>
  <c r="HG381" i="5"/>
  <c r="BK630" i="5"/>
  <c r="AV108" i="25" l="1"/>
  <c r="AV156" i="25"/>
  <c r="BK640" i="5"/>
  <c r="HG391" i="5"/>
  <c r="AV109" i="25" l="1"/>
  <c r="AV157" i="25"/>
  <c r="BK650" i="5"/>
  <c r="HG401" i="5"/>
  <c r="AV110" i="25" l="1"/>
  <c r="AV158" i="25"/>
  <c r="HG411" i="5"/>
  <c r="BK660" i="5"/>
  <c r="AV111" i="25" l="1"/>
  <c r="AV159" i="25"/>
  <c r="HG421" i="5"/>
  <c r="BK670" i="5"/>
  <c r="AV160" i="25" l="1"/>
  <c r="AV112" i="25"/>
  <c r="HG431" i="5"/>
  <c r="BK680" i="5"/>
  <c r="AV113" i="25" l="1"/>
  <c r="AV161" i="25"/>
  <c r="HG441" i="5"/>
  <c r="BK690" i="5"/>
  <c r="AV114" i="25" l="1"/>
  <c r="AV162" i="25"/>
  <c r="BK700" i="5"/>
  <c r="HG451" i="5"/>
  <c r="AV115" i="25" l="1"/>
  <c r="AV163" i="25"/>
  <c r="HG461" i="5"/>
  <c r="BK710" i="5"/>
  <c r="AV164" i="25" l="1"/>
  <c r="AV116" i="25"/>
  <c r="HG471" i="5"/>
  <c r="BK711" i="5"/>
  <c r="AV117" i="25" l="1"/>
  <c r="AV165" i="25"/>
  <c r="BL480" i="5"/>
  <c r="AV118" i="25" l="1"/>
  <c r="AV166" i="25"/>
  <c r="BL490" i="5"/>
  <c r="HH241" i="5"/>
  <c r="AV167" i="25" l="1"/>
  <c r="AV119" i="25"/>
  <c r="HH251" i="5"/>
  <c r="BL500" i="5"/>
  <c r="AV120" i="25" l="1"/>
  <c r="AV168" i="25"/>
  <c r="BL510" i="5"/>
  <c r="HH261" i="5"/>
  <c r="AV121" i="25" l="1"/>
  <c r="AV169" i="25"/>
  <c r="BL520" i="5"/>
  <c r="HH271" i="5"/>
  <c r="AV122" i="25" l="1"/>
  <c r="AV170" i="25"/>
  <c r="BL530" i="5"/>
  <c r="HH281" i="5"/>
  <c r="AV123" i="25" l="1"/>
  <c r="AV171" i="25"/>
  <c r="HH291" i="5"/>
  <c r="BL540" i="5"/>
  <c r="AV124" i="25" l="1"/>
  <c r="AV172" i="25"/>
  <c r="BL550" i="5"/>
  <c r="HH301" i="5"/>
  <c r="AV125" i="25" l="1"/>
  <c r="AV173" i="25"/>
  <c r="HH311" i="5"/>
  <c r="BL560" i="5"/>
  <c r="AV126" i="25" l="1"/>
  <c r="AV174" i="25"/>
  <c r="HH321" i="5"/>
  <c r="BL570" i="5"/>
  <c r="AV127" i="25" l="1"/>
  <c r="AV175" i="25"/>
  <c r="HH331" i="5"/>
  <c r="BL580" i="5"/>
  <c r="AV128" i="25" l="1"/>
  <c r="AV176" i="25"/>
  <c r="BL590" i="5"/>
  <c r="HH341" i="5"/>
  <c r="AV129" i="25" l="1"/>
  <c r="AV177" i="25"/>
  <c r="BL600" i="5"/>
  <c r="HH351" i="5"/>
  <c r="AV130" i="25" l="1"/>
  <c r="AV178" i="25"/>
  <c r="HH361" i="5"/>
  <c r="BL610" i="5"/>
  <c r="AV131" i="25" l="1"/>
  <c r="AV179" i="25"/>
  <c r="HH371" i="5"/>
  <c r="BL620" i="5"/>
  <c r="AV180" i="25" l="1"/>
  <c r="AV132" i="25"/>
  <c r="HH381" i="5"/>
  <c r="BL630" i="5"/>
  <c r="AV133" i="25" l="1"/>
  <c r="AV181" i="25"/>
  <c r="BL640" i="5"/>
  <c r="HH391" i="5"/>
  <c r="AV134" i="25" l="1"/>
  <c r="AV182" i="25"/>
  <c r="BL650" i="5"/>
  <c r="HH401" i="5"/>
  <c r="AV183" i="25" l="1"/>
  <c r="AV135" i="25"/>
  <c r="BL660" i="5"/>
  <c r="HH411" i="5"/>
  <c r="AV184" i="25" l="1"/>
  <c r="AV136" i="25"/>
  <c r="HH421" i="5"/>
  <c r="BL670" i="5"/>
  <c r="AV137" i="25" l="1"/>
  <c r="AV185" i="25"/>
  <c r="HH431" i="5"/>
  <c r="BL680" i="5"/>
  <c r="AV138" i="25" l="1"/>
  <c r="AV186" i="25"/>
  <c r="HH441" i="5"/>
  <c r="BL690" i="5"/>
  <c r="AV139" i="25" l="1"/>
  <c r="AV187" i="25"/>
  <c r="BL700" i="5"/>
  <c r="HH451" i="5"/>
  <c r="AV140" i="25" l="1"/>
  <c r="AV188" i="25"/>
  <c r="HH461" i="5"/>
  <c r="BL710" i="5"/>
  <c r="AV189" i="25" l="1"/>
  <c r="AV141" i="25"/>
  <c r="BL711" i="5"/>
  <c r="HH471" i="5"/>
  <c r="AV190" i="25" l="1"/>
  <c r="AV142" i="25"/>
  <c r="BM480" i="5"/>
  <c r="AV191" i="25" l="1"/>
  <c r="AV143" i="25"/>
  <c r="HI241" i="5"/>
  <c r="BM490" i="5"/>
  <c r="AV144" i="25" l="1"/>
  <c r="AV192" i="25"/>
  <c r="BM500" i="5"/>
  <c r="HI251" i="5"/>
  <c r="AV145" i="25" l="1"/>
  <c r="AV193" i="25"/>
  <c r="BM510" i="5"/>
  <c r="HI261" i="5"/>
  <c r="AV194" i="25" l="1"/>
  <c r="AV146" i="25"/>
  <c r="HI271" i="5"/>
  <c r="BM520" i="5"/>
  <c r="AV147" i="25" l="1"/>
  <c r="AV195" i="25"/>
  <c r="HI281" i="5"/>
  <c r="BM530" i="5"/>
  <c r="AV196" i="25" l="1"/>
  <c r="AW100" i="25"/>
  <c r="AW101" i="25" s="1"/>
  <c r="BM540" i="5"/>
  <c r="HI291" i="5"/>
  <c r="AW149" i="25" l="1"/>
  <c r="AW150" i="25"/>
  <c r="AW102" i="25"/>
  <c r="HI301" i="5"/>
  <c r="BM550" i="5"/>
  <c r="AW103" i="25" l="1"/>
  <c r="AW151" i="25"/>
  <c r="BM560" i="5"/>
  <c r="HI311" i="5"/>
  <c r="AW104" i="25" l="1"/>
  <c r="AW152" i="25"/>
  <c r="BM570" i="5"/>
  <c r="HI321" i="5"/>
  <c r="AW105" i="25" l="1"/>
  <c r="AW153" i="25"/>
  <c r="HI331" i="5"/>
  <c r="BM580" i="5"/>
  <c r="AW106" i="25" l="1"/>
  <c r="AW154" i="25"/>
  <c r="HI341" i="5"/>
  <c r="BM590" i="5"/>
  <c r="AW107" i="25" l="1"/>
  <c r="AW155" i="25"/>
  <c r="HI351" i="5"/>
  <c r="BM600" i="5"/>
  <c r="AW108" i="25" l="1"/>
  <c r="AW156" i="25"/>
  <c r="BM610" i="5"/>
  <c r="HI361" i="5"/>
  <c r="AW109" i="25" l="1"/>
  <c r="AW157" i="25"/>
  <c r="HI371" i="5"/>
  <c r="BM620" i="5"/>
  <c r="AW110" i="25" l="1"/>
  <c r="AW158" i="25"/>
  <c r="HI381" i="5"/>
  <c r="BM630" i="5"/>
  <c r="AW111" i="25" l="1"/>
  <c r="AW159" i="25"/>
  <c r="BM640" i="5"/>
  <c r="HI391" i="5"/>
  <c r="AW112" i="25" l="1"/>
  <c r="AW160" i="25"/>
  <c r="BM650" i="5"/>
  <c r="HI401" i="5"/>
  <c r="AW113" i="25" l="1"/>
  <c r="AW161" i="25"/>
  <c r="HI411" i="5"/>
  <c r="BM660" i="5"/>
  <c r="AW114" i="25" l="1"/>
  <c r="AW162" i="25"/>
  <c r="HI421" i="5"/>
  <c r="BM670" i="5"/>
  <c r="AW115" i="25" l="1"/>
  <c r="AW163" i="25"/>
  <c r="HI431" i="5"/>
  <c r="BM680" i="5"/>
  <c r="AW164" i="25" l="1"/>
  <c r="AW116" i="25"/>
  <c r="HI441" i="5"/>
  <c r="BM690" i="5"/>
  <c r="AW117" i="25" l="1"/>
  <c r="AW165" i="25"/>
  <c r="BM700" i="5"/>
  <c r="HI451" i="5"/>
  <c r="AW118" i="25" l="1"/>
  <c r="AW166" i="25"/>
  <c r="BM710" i="5"/>
  <c r="HI461" i="5"/>
  <c r="AW119" i="25" l="1"/>
  <c r="AW167" i="25"/>
  <c r="HI471" i="5"/>
  <c r="BM711" i="5"/>
  <c r="AW120" i="25" l="1"/>
  <c r="AW168" i="25"/>
  <c r="BN480" i="5"/>
  <c r="AW121" i="25" l="1"/>
  <c r="AW169" i="25"/>
  <c r="HJ241" i="5"/>
  <c r="BN490" i="5"/>
  <c r="AW122" i="25" l="1"/>
  <c r="AW170" i="25"/>
  <c r="BN500" i="5"/>
  <c r="HJ251" i="5"/>
  <c r="AW123" i="25" l="1"/>
  <c r="AW171" i="25"/>
  <c r="HJ261" i="5"/>
  <c r="BN510" i="5"/>
  <c r="AW124" i="25" l="1"/>
  <c r="AW172" i="25"/>
  <c r="BN520" i="5"/>
  <c r="HJ271" i="5"/>
  <c r="AW173" i="25" l="1"/>
  <c r="AW125" i="25"/>
  <c r="HJ281" i="5"/>
  <c r="BN530" i="5"/>
  <c r="AW174" i="25" l="1"/>
  <c r="AW126" i="25"/>
  <c r="HJ291" i="5"/>
  <c r="BN540" i="5"/>
  <c r="AW127" i="25" l="1"/>
  <c r="AW175" i="25"/>
  <c r="BN550" i="5"/>
  <c r="HJ301" i="5"/>
  <c r="AW128" i="25" l="1"/>
  <c r="AW176" i="25"/>
  <c r="HJ311" i="5"/>
  <c r="BN560" i="5"/>
  <c r="AW177" i="25" l="1"/>
  <c r="AW129" i="25"/>
  <c r="BN570" i="5"/>
  <c r="HJ321" i="5"/>
  <c r="AW130" i="25" l="1"/>
  <c r="AW178" i="25"/>
  <c r="BN580" i="5"/>
  <c r="HJ331" i="5"/>
  <c r="AW131" i="25" l="1"/>
  <c r="AW179" i="25"/>
  <c r="HJ341" i="5"/>
  <c r="BN590" i="5"/>
  <c r="AW132" i="25" l="1"/>
  <c r="AW180" i="25"/>
  <c r="HJ351" i="5"/>
  <c r="BN600" i="5"/>
  <c r="AW133" i="25" l="1"/>
  <c r="AW181" i="25"/>
  <c r="BN610" i="5"/>
  <c r="HJ361" i="5"/>
  <c r="AW134" i="25" l="1"/>
  <c r="AW182" i="25"/>
  <c r="HJ371" i="5"/>
  <c r="BN620" i="5"/>
  <c r="AW183" i="25" l="1"/>
  <c r="AW135" i="25"/>
  <c r="BN630" i="5"/>
  <c r="HJ381" i="5"/>
  <c r="AW184" i="25" l="1"/>
  <c r="AW136" i="25"/>
  <c r="BN640" i="5"/>
  <c r="HJ391" i="5"/>
  <c r="AW185" i="25" l="1"/>
  <c r="AW137" i="25"/>
  <c r="BN650" i="5"/>
  <c r="HJ401" i="5"/>
  <c r="AW138" i="25" l="1"/>
  <c r="AW186" i="25"/>
  <c r="BN660" i="5"/>
  <c r="HJ411" i="5"/>
  <c r="AW139" i="25" l="1"/>
  <c r="AW187" i="25"/>
  <c r="HJ421" i="5"/>
  <c r="BN670" i="5"/>
  <c r="AW188" i="25" l="1"/>
  <c r="AW140" i="25"/>
  <c r="HJ431" i="5"/>
  <c r="BN680" i="5"/>
  <c r="AW141" i="25" l="1"/>
  <c r="AW189" i="25"/>
  <c r="HJ441" i="5"/>
  <c r="BN690" i="5"/>
  <c r="AW142" i="25" l="1"/>
  <c r="AW190" i="25"/>
  <c r="BN700" i="5"/>
  <c r="HJ451" i="5"/>
  <c r="AW143" i="25" l="1"/>
  <c r="AW191" i="25"/>
  <c r="BN710" i="5"/>
  <c r="HJ461" i="5"/>
  <c r="AW144" i="25" l="1"/>
  <c r="AW192" i="25"/>
  <c r="HJ471" i="5"/>
  <c r="BN711" i="5"/>
  <c r="AW145" i="25" l="1"/>
  <c r="AW193" i="25"/>
  <c r="BO480" i="5"/>
  <c r="AW146" i="25" l="1"/>
  <c r="AW194" i="25"/>
  <c r="HK241" i="5"/>
  <c r="BO490" i="5"/>
  <c r="AW195" i="25" l="1"/>
  <c r="AW147" i="25"/>
  <c r="BO500" i="5"/>
  <c r="HK251" i="5"/>
  <c r="AW196" i="25" l="1"/>
  <c r="AX100" i="25"/>
  <c r="AX101" i="25" s="1"/>
  <c r="HK261" i="5"/>
  <c r="BO510" i="5"/>
  <c r="AX149" i="25" l="1"/>
  <c r="AX150" i="25"/>
  <c r="AX102" i="25"/>
  <c r="HK271" i="5"/>
  <c r="BO520" i="5"/>
  <c r="AX103" i="25" l="1"/>
  <c r="AX151" i="25"/>
  <c r="BO530" i="5"/>
  <c r="HK281" i="5"/>
  <c r="AX104" i="25" l="1"/>
  <c r="AX152" i="25"/>
  <c r="HK291" i="5"/>
  <c r="BO540" i="5"/>
  <c r="AX105" i="25" l="1"/>
  <c r="AX153" i="25"/>
  <c r="BO550" i="5"/>
  <c r="HK301" i="5"/>
  <c r="AX106" i="25" l="1"/>
  <c r="AX154" i="25"/>
  <c r="HK311" i="5"/>
  <c r="BO560" i="5"/>
  <c r="AX155" i="25" l="1"/>
  <c r="AX107" i="25"/>
  <c r="BO570" i="5"/>
  <c r="HK321" i="5"/>
  <c r="AX108" i="25" l="1"/>
  <c r="AX156" i="25"/>
  <c r="BO580" i="5"/>
  <c r="HK331" i="5"/>
  <c r="AX157" i="25" l="1"/>
  <c r="AX109" i="25"/>
  <c r="HK341" i="5"/>
  <c r="BO590" i="5"/>
  <c r="AX110" i="25" l="1"/>
  <c r="AX158" i="25"/>
  <c r="HK351" i="5"/>
  <c r="BO600" i="5"/>
  <c r="AX111" i="25" l="1"/>
  <c r="AX159" i="25"/>
  <c r="HK361" i="5"/>
  <c r="BO610" i="5"/>
  <c r="AX112" i="25" l="1"/>
  <c r="AX160" i="25"/>
  <c r="BO620" i="5"/>
  <c r="HK371" i="5"/>
  <c r="AX113" i="25" l="1"/>
  <c r="AX161" i="25"/>
  <c r="BO630" i="5"/>
  <c r="HK381" i="5"/>
  <c r="AX114" i="25" l="1"/>
  <c r="AX162" i="25"/>
  <c r="HK391" i="5"/>
  <c r="BO640" i="5"/>
  <c r="AX115" i="25" l="1"/>
  <c r="AX163" i="25"/>
  <c r="BO650" i="5"/>
  <c r="HK401" i="5"/>
  <c r="AX164" i="25" l="1"/>
  <c r="AX116" i="25"/>
  <c r="HK411" i="5"/>
  <c r="BO660" i="5"/>
  <c r="AX117" i="25" l="1"/>
  <c r="AX165" i="25"/>
  <c r="HK421" i="5"/>
  <c r="BO670" i="5"/>
  <c r="AX118" i="25" l="1"/>
  <c r="AX166" i="25"/>
  <c r="HK431" i="5"/>
  <c r="BO680" i="5"/>
  <c r="AX119" i="25" l="1"/>
  <c r="AX167" i="25"/>
  <c r="BO690" i="5"/>
  <c r="HK441" i="5"/>
  <c r="AX120" i="25" l="1"/>
  <c r="AX168" i="25"/>
  <c r="BO700" i="5"/>
  <c r="HK451" i="5"/>
  <c r="AX121" i="25" l="1"/>
  <c r="AX169" i="25"/>
  <c r="HK461" i="5"/>
  <c r="BO710" i="5"/>
  <c r="AX170" i="25" l="1"/>
  <c r="AX122" i="25"/>
  <c r="HK471" i="5"/>
  <c r="BO711" i="5"/>
  <c r="AX123" i="25" l="1"/>
  <c r="AX171" i="25"/>
  <c r="BP480" i="5"/>
  <c r="AX124" i="25" l="1"/>
  <c r="AX172" i="25"/>
  <c r="BP490" i="5"/>
  <c r="HL241" i="5"/>
  <c r="AX125" i="25" l="1"/>
  <c r="AX173" i="25"/>
  <c r="BP500" i="5"/>
  <c r="HL251" i="5"/>
  <c r="AX126" i="25" l="1"/>
  <c r="AX174" i="25"/>
  <c r="HL261" i="5"/>
  <c r="BP510" i="5"/>
  <c r="AX175" i="25" l="1"/>
  <c r="AX127" i="25"/>
  <c r="HL271" i="5"/>
  <c r="BP520" i="5"/>
  <c r="AX128" i="25" l="1"/>
  <c r="AX176" i="25"/>
  <c r="BP530" i="5"/>
  <c r="HL281" i="5"/>
  <c r="AX177" i="25" l="1"/>
  <c r="AX129" i="25"/>
  <c r="HL291" i="5"/>
  <c r="BP540" i="5"/>
  <c r="AX178" i="25" l="1"/>
  <c r="AX130" i="25"/>
  <c r="BP550" i="5"/>
  <c r="HL301" i="5"/>
  <c r="AX179" i="25" l="1"/>
  <c r="AX131" i="25"/>
  <c r="BP560" i="5"/>
  <c r="HL311" i="5"/>
  <c r="AX132" i="25" l="1"/>
  <c r="AX180" i="25"/>
  <c r="BP570" i="5"/>
  <c r="HL321" i="5"/>
  <c r="AX133" i="25" l="1"/>
  <c r="AX181" i="25"/>
  <c r="HL331" i="5"/>
  <c r="BP580" i="5"/>
  <c r="AX134" i="25" l="1"/>
  <c r="AX182" i="25"/>
  <c r="BP590" i="5"/>
  <c r="HL341" i="5"/>
  <c r="AX135" i="25" l="1"/>
  <c r="AX183" i="25"/>
  <c r="HL351" i="5"/>
  <c r="BP600" i="5"/>
  <c r="AX184" i="25" l="1"/>
  <c r="AX136" i="25"/>
  <c r="HL361" i="5"/>
  <c r="BP610" i="5"/>
  <c r="AX185" i="25" l="1"/>
  <c r="AX137" i="25"/>
  <c r="BP620" i="5"/>
  <c r="HL371" i="5"/>
  <c r="AX186" i="25" l="1"/>
  <c r="AX138" i="25"/>
  <c r="HL381" i="5"/>
  <c r="BP630" i="5"/>
  <c r="AX139" i="25" l="1"/>
  <c r="AX187" i="25"/>
  <c r="BP640" i="5"/>
  <c r="HL391" i="5"/>
  <c r="AX188" i="25" l="1"/>
  <c r="AX140" i="25"/>
  <c r="BP650" i="5"/>
  <c r="HL401" i="5"/>
  <c r="AX141" i="25" l="1"/>
  <c r="AX189" i="25"/>
  <c r="BP660" i="5"/>
  <c r="HL411" i="5"/>
  <c r="AX142" i="25" l="1"/>
  <c r="AX190" i="25"/>
  <c r="HL421" i="5"/>
  <c r="BP670" i="5"/>
  <c r="AX143" i="25" l="1"/>
  <c r="AX191" i="25"/>
  <c r="HL431" i="5"/>
  <c r="BP680" i="5"/>
  <c r="AX144" i="25" l="1"/>
  <c r="AX192" i="25"/>
  <c r="HL441" i="5"/>
  <c r="BP690" i="5"/>
  <c r="AX145" i="25" l="1"/>
  <c r="AX193" i="25"/>
  <c r="BP700" i="5"/>
  <c r="HL451" i="5"/>
  <c r="AX146" i="25" l="1"/>
  <c r="AX194" i="25"/>
  <c r="BP710" i="5"/>
  <c r="HL461" i="5"/>
  <c r="AX147" i="25" l="1"/>
  <c r="AX195" i="25"/>
  <c r="BP711" i="5"/>
  <c r="HL471" i="5"/>
  <c r="AX196" i="25" l="1"/>
  <c r="AY100" i="25"/>
  <c r="AY101" i="25" s="1"/>
  <c r="BQ480" i="5"/>
  <c r="AY149" i="25" l="1"/>
  <c r="AY150" i="25"/>
  <c r="AY102" i="25"/>
  <c r="BQ490" i="5"/>
  <c r="HM241" i="5"/>
  <c r="AY103" i="25" l="1"/>
  <c r="AY151" i="25"/>
  <c r="HM251" i="5"/>
  <c r="BQ500" i="5"/>
  <c r="AY104" i="25" l="1"/>
  <c r="AY152" i="25"/>
  <c r="BQ510" i="5"/>
  <c r="HM261" i="5"/>
  <c r="AY105" i="25" l="1"/>
  <c r="AY153" i="25"/>
  <c r="HM271" i="5"/>
  <c r="BQ520" i="5"/>
  <c r="AY106" i="25" l="1"/>
  <c r="AY154" i="25"/>
  <c r="BQ530" i="5"/>
  <c r="HM281" i="5"/>
  <c r="AY107" i="25" l="1"/>
  <c r="AY155" i="25"/>
  <c r="HM291" i="5"/>
  <c r="BQ540" i="5"/>
  <c r="AY108" i="25" l="1"/>
  <c r="AY156" i="25"/>
  <c r="BQ550" i="5"/>
  <c r="HM301" i="5"/>
  <c r="AY157" i="25" l="1"/>
  <c r="AY109" i="25"/>
  <c r="HM311" i="5"/>
  <c r="BQ560" i="5"/>
  <c r="AY110" i="25" l="1"/>
  <c r="AY158" i="25"/>
  <c r="HM321" i="5"/>
  <c r="BQ570" i="5"/>
  <c r="AY111" i="25" l="1"/>
  <c r="AY159" i="25"/>
  <c r="HM331" i="5"/>
  <c r="BQ580" i="5"/>
  <c r="AY112" i="25" l="1"/>
  <c r="AY160" i="25"/>
  <c r="BQ590" i="5"/>
  <c r="HM341" i="5"/>
  <c r="AY113" i="25" l="1"/>
  <c r="AY161" i="25"/>
  <c r="BQ600" i="5"/>
  <c r="HM351" i="5"/>
  <c r="AY114" i="25" l="1"/>
  <c r="AY162" i="25"/>
  <c r="HM361" i="5"/>
  <c r="BQ610" i="5"/>
  <c r="AY115" i="25" l="1"/>
  <c r="AY163" i="25"/>
  <c r="BQ620" i="5"/>
  <c r="HM371" i="5"/>
  <c r="AY164" i="25" l="1"/>
  <c r="AY116" i="25"/>
  <c r="BQ630" i="5"/>
  <c r="HM381" i="5"/>
  <c r="AY117" i="25" l="1"/>
  <c r="AY165" i="25"/>
  <c r="HM391" i="5"/>
  <c r="BQ640" i="5"/>
  <c r="AY118" i="25" l="1"/>
  <c r="AY166" i="25"/>
  <c r="BQ650" i="5"/>
  <c r="HM401" i="5"/>
  <c r="AY119" i="25" l="1"/>
  <c r="AY167" i="25"/>
  <c r="HM411" i="5"/>
  <c r="BQ660" i="5"/>
  <c r="AY120" i="25" l="1"/>
  <c r="AY168" i="25"/>
  <c r="HM421" i="5"/>
  <c r="BQ670" i="5"/>
  <c r="AY121" i="25" l="1"/>
  <c r="AY169" i="25"/>
  <c r="HM431" i="5"/>
  <c r="BQ680" i="5"/>
  <c r="AY122" i="25" l="1"/>
  <c r="AY170" i="25"/>
  <c r="HM441" i="5"/>
  <c r="BQ690" i="5"/>
  <c r="AY123" i="25" l="1"/>
  <c r="AY171" i="25"/>
  <c r="BQ700" i="5"/>
  <c r="HM451" i="5"/>
  <c r="AY124" i="25" l="1"/>
  <c r="AY172" i="25"/>
  <c r="BQ710" i="5"/>
  <c r="HM461" i="5"/>
  <c r="AY173" i="25" l="1"/>
  <c r="AY125" i="25"/>
  <c r="BQ711" i="5"/>
  <c r="HM471" i="5"/>
  <c r="AY126" i="25" l="1"/>
  <c r="AY174" i="25"/>
  <c r="BR480" i="5"/>
  <c r="AY127" i="25" l="1"/>
  <c r="AY175" i="25"/>
  <c r="HN241" i="5"/>
  <c r="BR490" i="5"/>
  <c r="AY128" i="25" l="1"/>
  <c r="AY176" i="25"/>
  <c r="HN251" i="5"/>
  <c r="BR500" i="5"/>
  <c r="AY129" i="25" l="1"/>
  <c r="AY177" i="25"/>
  <c r="HN261" i="5"/>
  <c r="BR510" i="5"/>
  <c r="AY130" i="25" l="1"/>
  <c r="AY178" i="25"/>
  <c r="BR520" i="5"/>
  <c r="HN271" i="5"/>
  <c r="AY131" i="25" l="1"/>
  <c r="AY179" i="25"/>
  <c r="BR530" i="5"/>
  <c r="HN281" i="5"/>
  <c r="AY132" i="25" l="1"/>
  <c r="AY180" i="25"/>
  <c r="HN291" i="5"/>
  <c r="BR540" i="5"/>
  <c r="AY133" i="25" l="1"/>
  <c r="AY181" i="25"/>
  <c r="BR550" i="5"/>
  <c r="HN301" i="5"/>
  <c r="AY134" i="25" l="1"/>
  <c r="AY182" i="25"/>
  <c r="BR560" i="5"/>
  <c r="HN311" i="5"/>
  <c r="AY135" i="25" l="1"/>
  <c r="AY183" i="25"/>
  <c r="BR570" i="5"/>
  <c r="HN321" i="5"/>
  <c r="AY184" i="25" l="1"/>
  <c r="AY136" i="25"/>
  <c r="HN331" i="5"/>
  <c r="BR580" i="5"/>
  <c r="AY137" i="25" l="1"/>
  <c r="AY185" i="25"/>
  <c r="BR590" i="5"/>
  <c r="HN341" i="5"/>
  <c r="AY138" i="25" l="1"/>
  <c r="AY186" i="25"/>
  <c r="BR600" i="5"/>
  <c r="HN351" i="5"/>
  <c r="AY139" i="25" l="1"/>
  <c r="AY187" i="25"/>
  <c r="HN361" i="5"/>
  <c r="BR610" i="5"/>
  <c r="AY140" i="25" l="1"/>
  <c r="AY188" i="25"/>
  <c r="BR620" i="5"/>
  <c r="HN371" i="5"/>
  <c r="AY141" i="25" l="1"/>
  <c r="AY189" i="25"/>
  <c r="BR630" i="5"/>
  <c r="HN381" i="5"/>
  <c r="AY142" i="25" l="1"/>
  <c r="AY190" i="25"/>
  <c r="BR640" i="5"/>
  <c r="HN391" i="5"/>
  <c r="AY143" i="25" l="1"/>
  <c r="AY191" i="25"/>
  <c r="BR650" i="5"/>
  <c r="HN401" i="5"/>
  <c r="AY144" i="25" l="1"/>
  <c r="AY192" i="25"/>
  <c r="BR660" i="5"/>
  <c r="HN411" i="5"/>
  <c r="AY145" i="25" l="1"/>
  <c r="AY193" i="25"/>
  <c r="HN421" i="5"/>
  <c r="BR670" i="5"/>
  <c r="AY146" i="25" l="1"/>
  <c r="AY194" i="25"/>
  <c r="HN431" i="5"/>
  <c r="BR680" i="5"/>
  <c r="AY147" i="25" l="1"/>
  <c r="AY195" i="25"/>
  <c r="HN441" i="5"/>
  <c r="BR690" i="5"/>
  <c r="AY196" i="25" l="1"/>
  <c r="AZ100" i="25"/>
  <c r="AZ101" i="25" s="1"/>
  <c r="BR700" i="5"/>
  <c r="HN451" i="5"/>
  <c r="AZ149" i="25" l="1"/>
  <c r="AZ150" i="25"/>
  <c r="AZ102" i="25"/>
  <c r="BR710" i="5"/>
  <c r="HN461" i="5"/>
  <c r="AZ103" i="25" l="1"/>
  <c r="AZ151" i="25"/>
  <c r="BR711" i="5"/>
  <c r="HN471" i="5"/>
  <c r="AZ152" i="25" l="1"/>
  <c r="AZ104" i="25"/>
  <c r="BS480" i="5"/>
  <c r="AZ105" i="25" l="1"/>
  <c r="AZ153" i="25"/>
  <c r="HO241" i="5"/>
  <c r="BS490" i="5"/>
  <c r="AZ106" i="25" l="1"/>
  <c r="AZ154" i="25"/>
  <c r="HO251" i="5"/>
  <c r="BS500" i="5"/>
  <c r="AZ107" i="25" l="1"/>
  <c r="AZ155" i="25"/>
  <c r="BS510" i="5"/>
  <c r="HO261" i="5"/>
  <c r="AZ108" i="25" l="1"/>
  <c r="AZ156" i="25"/>
  <c r="BS520" i="5"/>
  <c r="HO271" i="5"/>
  <c r="AZ109" i="25" l="1"/>
  <c r="AZ157" i="25"/>
  <c r="HO281" i="5"/>
  <c r="BS530" i="5"/>
  <c r="AZ110" i="25" l="1"/>
  <c r="AZ158" i="25"/>
  <c r="HO291" i="5"/>
  <c r="BS540" i="5"/>
  <c r="AZ111" i="25" l="1"/>
  <c r="AZ159" i="25"/>
  <c r="BS550" i="5"/>
  <c r="HO301" i="5"/>
  <c r="AZ112" i="25" l="1"/>
  <c r="AZ160" i="25"/>
  <c r="HO311" i="5"/>
  <c r="BS560" i="5"/>
  <c r="AZ113" i="25" l="1"/>
  <c r="AZ161" i="25"/>
  <c r="HO321" i="5"/>
  <c r="BS570" i="5"/>
  <c r="AZ162" i="25" l="1"/>
  <c r="AZ114" i="25"/>
  <c r="HO331" i="5"/>
  <c r="BS580" i="5"/>
  <c r="AZ115" i="25" l="1"/>
  <c r="AZ163" i="25"/>
  <c r="BS590" i="5"/>
  <c r="HO341" i="5"/>
  <c r="AZ164" i="25" l="1"/>
  <c r="AZ116" i="25"/>
  <c r="HO351" i="5"/>
  <c r="BS600" i="5"/>
  <c r="AZ117" i="25" l="1"/>
  <c r="AZ165" i="25"/>
  <c r="BS610" i="5"/>
  <c r="HO361" i="5"/>
  <c r="AZ118" i="25" l="1"/>
  <c r="AZ166" i="25"/>
  <c r="HO371" i="5"/>
  <c r="BS620" i="5"/>
  <c r="AZ167" i="25" l="1"/>
  <c r="AZ119" i="25"/>
  <c r="BS630" i="5"/>
  <c r="HO381" i="5"/>
  <c r="AZ120" i="25" l="1"/>
  <c r="AZ168" i="25"/>
  <c r="HO391" i="5"/>
  <c r="BS640" i="5"/>
  <c r="AZ121" i="25" l="1"/>
  <c r="AZ169" i="25"/>
  <c r="BS650" i="5"/>
  <c r="HO401" i="5"/>
  <c r="AZ122" i="25" l="1"/>
  <c r="AZ170" i="25"/>
  <c r="HO411" i="5"/>
  <c r="BS660" i="5"/>
  <c r="AZ123" i="25" l="1"/>
  <c r="AZ171" i="25"/>
  <c r="HO421" i="5"/>
  <c r="BS670" i="5"/>
  <c r="AZ124" i="25" l="1"/>
  <c r="AZ172" i="25"/>
  <c r="HO431" i="5"/>
  <c r="BS680" i="5"/>
  <c r="AZ125" i="25" l="1"/>
  <c r="AZ173" i="25"/>
  <c r="BS690" i="5"/>
  <c r="HO441" i="5"/>
  <c r="AZ126" i="25" l="1"/>
  <c r="AZ174" i="25"/>
  <c r="BS700" i="5"/>
  <c r="HO451" i="5"/>
  <c r="AZ127" i="25" l="1"/>
  <c r="AZ175" i="25"/>
  <c r="HO461" i="5"/>
  <c r="BS710" i="5"/>
  <c r="AZ176" i="25" l="1"/>
  <c r="AZ128" i="25"/>
  <c r="BS711" i="5"/>
  <c r="HO471" i="5"/>
  <c r="AZ129" i="25" l="1"/>
  <c r="AZ177" i="25"/>
  <c r="BT480" i="5"/>
  <c r="AZ130" i="25" l="1"/>
  <c r="AZ178" i="25"/>
  <c r="BT490" i="5"/>
  <c r="HP241" i="5"/>
  <c r="AZ131" i="25" l="1"/>
  <c r="AZ179" i="25"/>
  <c r="HP251" i="5"/>
  <c r="BT500" i="5"/>
  <c r="AZ132" i="25" l="1"/>
  <c r="AZ180" i="25"/>
  <c r="HP261" i="5"/>
  <c r="BT510" i="5"/>
  <c r="AZ133" i="25" l="1"/>
  <c r="AZ181" i="25"/>
  <c r="HP271" i="5"/>
  <c r="BT520" i="5"/>
  <c r="AZ134" i="25" l="1"/>
  <c r="AZ182" i="25"/>
  <c r="HP281" i="5"/>
  <c r="BT530" i="5"/>
  <c r="AZ135" i="25" l="1"/>
  <c r="AZ183" i="25"/>
  <c r="HP291" i="5"/>
  <c r="BT540" i="5"/>
  <c r="AZ184" i="25" l="1"/>
  <c r="AZ136" i="25"/>
  <c r="HP301" i="5"/>
  <c r="BT550" i="5"/>
  <c r="AZ137" i="25" l="1"/>
  <c r="AZ185" i="25"/>
  <c r="BT560" i="5"/>
  <c r="HP311" i="5"/>
  <c r="AZ138" i="25" l="1"/>
  <c r="AZ186" i="25"/>
  <c r="HP321" i="5"/>
  <c r="BT570" i="5"/>
  <c r="AZ139" i="25" l="1"/>
  <c r="AZ187" i="25"/>
  <c r="BT580" i="5"/>
  <c r="HP331" i="5"/>
  <c r="AZ140" i="25" l="1"/>
  <c r="AZ188" i="25"/>
  <c r="BT590" i="5"/>
  <c r="HP341" i="5"/>
  <c r="AZ141" i="25" l="1"/>
  <c r="AZ189" i="25"/>
  <c r="BT600" i="5"/>
  <c r="HP351" i="5"/>
  <c r="AZ142" i="25" l="1"/>
  <c r="AZ190" i="25"/>
  <c r="BT610" i="5"/>
  <c r="HP361" i="5"/>
  <c r="AZ143" i="25" l="1"/>
  <c r="AZ191" i="25"/>
  <c r="HP371" i="5"/>
  <c r="BT620" i="5"/>
  <c r="AZ144" i="25" l="1"/>
  <c r="AZ192" i="25"/>
  <c r="HP381" i="5"/>
  <c r="BT630" i="5"/>
  <c r="AZ145" i="25" l="1"/>
  <c r="AZ193" i="25"/>
  <c r="BT640" i="5"/>
  <c r="HP391" i="5"/>
  <c r="AZ146" i="25" l="1"/>
  <c r="AZ194" i="25"/>
  <c r="BT650" i="5"/>
  <c r="HP401" i="5"/>
  <c r="AZ147" i="25" l="1"/>
  <c r="AZ195" i="25"/>
  <c r="BT660" i="5"/>
  <c r="HP411" i="5"/>
  <c r="AZ196" i="25" l="1"/>
  <c r="BA100" i="25"/>
  <c r="BA101" i="25" s="1"/>
  <c r="HP421" i="5"/>
  <c r="BT670" i="5"/>
  <c r="BA149" i="25" l="1"/>
  <c r="BA150" i="25"/>
  <c r="BA102" i="25"/>
  <c r="HP431" i="5"/>
  <c r="BT680" i="5"/>
  <c r="BA103" i="25" l="1"/>
  <c r="BA151" i="25"/>
  <c r="BT690" i="5"/>
  <c r="HP441" i="5"/>
  <c r="BA104" i="25" l="1"/>
  <c r="BA152" i="25"/>
  <c r="BT700" i="5"/>
  <c r="HP451" i="5"/>
  <c r="BA105" i="25" l="1"/>
  <c r="BA153" i="25"/>
  <c r="HP461" i="5"/>
  <c r="BT710" i="5"/>
  <c r="BA106" i="25" l="1"/>
  <c r="BA154" i="25"/>
  <c r="BT711" i="5"/>
  <c r="HP471" i="5"/>
  <c r="BA107" i="25" l="1"/>
  <c r="BA155" i="25"/>
  <c r="BU480" i="5"/>
  <c r="BA108" i="25" l="1"/>
  <c r="BA156" i="25"/>
  <c r="BU490" i="5"/>
  <c r="HQ241" i="5"/>
  <c r="BA109" i="25" l="1"/>
  <c r="BA157" i="25"/>
  <c r="BU500" i="5"/>
  <c r="HQ251" i="5"/>
  <c r="BA110" i="25" l="1"/>
  <c r="BA158" i="25"/>
  <c r="BU510" i="5"/>
  <c r="HQ261" i="5"/>
  <c r="BA111" i="25" l="1"/>
  <c r="BA159" i="25"/>
  <c r="BU520" i="5"/>
  <c r="HQ271" i="5"/>
  <c r="BA112" i="25" l="1"/>
  <c r="BA160" i="25"/>
  <c r="BU530" i="5"/>
  <c r="HQ281" i="5"/>
  <c r="BA113" i="25" l="1"/>
  <c r="BA161" i="25"/>
  <c r="HQ291" i="5"/>
  <c r="BU540" i="5"/>
  <c r="BA114" i="25" l="1"/>
  <c r="BA162" i="25"/>
  <c r="BU550" i="5"/>
  <c r="HQ301" i="5"/>
  <c r="BA115" i="25" l="1"/>
  <c r="BA163" i="25"/>
  <c r="HQ311" i="5"/>
  <c r="BU560" i="5"/>
  <c r="BA164" i="25" l="1"/>
  <c r="BA116" i="25"/>
  <c r="HQ321" i="5"/>
  <c r="BU570" i="5"/>
  <c r="BA117" i="25" l="1"/>
  <c r="BA165" i="25"/>
  <c r="HQ331" i="5"/>
  <c r="BU580" i="5"/>
  <c r="BA118" i="25" l="1"/>
  <c r="BA166" i="25"/>
  <c r="HQ341" i="5"/>
  <c r="BU590" i="5"/>
  <c r="BA119" i="25" l="1"/>
  <c r="BA167" i="25"/>
  <c r="HQ351" i="5"/>
  <c r="BU600" i="5"/>
  <c r="BA120" i="25" l="1"/>
  <c r="BA168" i="25"/>
  <c r="BU610" i="5"/>
  <c r="HQ361" i="5"/>
  <c r="BA121" i="25" l="1"/>
  <c r="BA169" i="25"/>
  <c r="BU620" i="5"/>
  <c r="HQ371" i="5"/>
  <c r="BA122" i="25" l="1"/>
  <c r="BA170" i="25"/>
  <c r="BU630" i="5"/>
  <c r="HQ381" i="5"/>
  <c r="BA123" i="25" l="1"/>
  <c r="BA171" i="25"/>
  <c r="HQ391" i="5"/>
  <c r="BU640" i="5"/>
  <c r="BA124" i="25" l="1"/>
  <c r="BA172" i="25"/>
  <c r="HQ401" i="5"/>
  <c r="BU650" i="5"/>
  <c r="BA125" i="25" l="1"/>
  <c r="BA173" i="25"/>
  <c r="HQ411" i="5"/>
  <c r="BU660" i="5"/>
  <c r="BA126" i="25" l="1"/>
  <c r="BA174" i="25"/>
  <c r="HQ421" i="5"/>
  <c r="BU670" i="5"/>
  <c r="BA127" i="25" l="1"/>
  <c r="BA175" i="25"/>
  <c r="HQ431" i="5"/>
  <c r="BU680" i="5"/>
  <c r="BA128" i="25" l="1"/>
  <c r="BA176" i="25"/>
  <c r="BU690" i="5"/>
  <c r="HQ441" i="5"/>
  <c r="BA129" i="25" l="1"/>
  <c r="BA177" i="25"/>
  <c r="BU700" i="5"/>
  <c r="HQ451" i="5"/>
  <c r="BA130" i="25" l="1"/>
  <c r="BA178" i="25"/>
  <c r="HQ461" i="5"/>
  <c r="BU710" i="5"/>
  <c r="BA131" i="25" l="1"/>
  <c r="BA179" i="25"/>
  <c r="HQ471" i="5"/>
  <c r="BU711" i="5"/>
  <c r="BA132" i="25" l="1"/>
  <c r="BA180" i="25"/>
  <c r="BV480" i="5"/>
  <c r="BA133" i="25" l="1"/>
  <c r="BA181" i="25"/>
  <c r="HR241" i="5"/>
  <c r="BV490" i="5"/>
  <c r="BA134" i="25" l="1"/>
  <c r="BA182" i="25"/>
  <c r="BV500" i="5"/>
  <c r="HR251" i="5"/>
  <c r="BA183" i="25" l="1"/>
  <c r="BA135" i="25"/>
  <c r="BV510" i="5"/>
  <c r="HR261" i="5"/>
  <c r="BA184" i="25" l="1"/>
  <c r="BA136" i="25"/>
  <c r="HR271" i="5"/>
  <c r="BV520" i="5"/>
  <c r="BA137" i="25" l="1"/>
  <c r="BA185" i="25"/>
  <c r="HR281" i="5"/>
  <c r="BV530" i="5"/>
  <c r="BA138" i="25" l="1"/>
  <c r="BA186" i="25"/>
  <c r="BV540" i="5"/>
  <c r="HR291" i="5"/>
  <c r="BA139" i="25" l="1"/>
  <c r="BA187" i="25"/>
  <c r="BV550" i="5"/>
  <c r="HR301" i="5"/>
  <c r="BA140" i="25" l="1"/>
  <c r="BA188" i="25"/>
  <c r="BV560" i="5"/>
  <c r="HR311" i="5"/>
  <c r="BA141" i="25" l="1"/>
  <c r="BA189" i="25"/>
  <c r="BV570" i="5"/>
  <c r="HR321" i="5"/>
  <c r="BA142" i="25" l="1"/>
  <c r="BA190" i="25"/>
  <c r="BV580" i="5"/>
  <c r="HR331" i="5"/>
  <c r="BA143" i="25" l="1"/>
  <c r="BA191" i="25"/>
  <c r="HR341" i="5"/>
  <c r="BV590" i="5"/>
  <c r="BA144" i="25" l="1"/>
  <c r="BA192" i="25"/>
  <c r="HR351" i="5"/>
  <c r="BV600" i="5"/>
  <c r="BA145" i="25" l="1"/>
  <c r="BA193" i="25"/>
  <c r="HR361" i="5"/>
  <c r="BV610" i="5"/>
  <c r="BA146" i="25" l="1"/>
  <c r="BA194" i="25"/>
  <c r="BV620" i="5"/>
  <c r="HR371" i="5"/>
  <c r="BA147" i="25" l="1"/>
  <c r="BA195" i="25"/>
  <c r="HR381" i="5"/>
  <c r="BV630" i="5"/>
  <c r="BA196" i="25" l="1"/>
  <c r="BB100" i="25"/>
  <c r="BB101" i="25" s="1"/>
  <c r="BV640" i="5"/>
  <c r="HR391" i="5"/>
  <c r="BB149" i="25" l="1"/>
  <c r="BB150" i="25"/>
  <c r="BB102" i="25"/>
  <c r="BV650" i="5"/>
  <c r="HR401" i="5"/>
  <c r="BB103" i="25" l="1"/>
  <c r="BB151" i="25"/>
  <c r="HR411" i="5"/>
  <c r="BV660" i="5"/>
  <c r="BB104" i="25" l="1"/>
  <c r="BB152" i="25"/>
  <c r="HR421" i="5"/>
  <c r="BV670" i="5"/>
  <c r="BB105" i="25" l="1"/>
  <c r="BB153" i="25"/>
  <c r="HR431" i="5"/>
  <c r="BV680" i="5"/>
  <c r="BB106" i="25" l="1"/>
  <c r="BB154" i="25"/>
  <c r="HR441" i="5"/>
  <c r="BV690" i="5"/>
  <c r="BB107" i="25" l="1"/>
  <c r="BB155" i="25"/>
  <c r="BV700" i="5"/>
  <c r="HR451" i="5"/>
  <c r="BB156" i="25" l="1"/>
  <c r="BB108" i="25"/>
  <c r="HR461" i="5"/>
  <c r="BV710" i="5"/>
  <c r="BB109" i="25" l="1"/>
  <c r="BB157" i="25"/>
  <c r="BV711" i="5"/>
  <c r="HR471" i="5"/>
  <c r="BB110" i="25" l="1"/>
  <c r="BB158" i="25"/>
  <c r="BW480" i="5"/>
  <c r="BB111" i="25" l="1"/>
  <c r="BB159" i="25"/>
  <c r="HS241" i="5"/>
  <c r="BW490" i="5"/>
  <c r="BB112" i="25" l="1"/>
  <c r="BB160" i="25"/>
  <c r="HS251" i="5"/>
  <c r="BW500" i="5"/>
  <c r="BB113" i="25" l="1"/>
  <c r="BB161" i="25"/>
  <c r="HS261" i="5"/>
  <c r="BW510" i="5"/>
  <c r="BB114" i="25" l="1"/>
  <c r="BB162" i="25"/>
  <c r="HS271" i="5"/>
  <c r="BW520" i="5"/>
  <c r="BB115" i="25" l="1"/>
  <c r="BB163" i="25"/>
  <c r="BW530" i="5"/>
  <c r="HS281" i="5"/>
  <c r="BB164" i="25" l="1"/>
  <c r="BB116" i="25"/>
  <c r="BW540" i="5"/>
  <c r="HS291" i="5"/>
  <c r="BB165" i="25" l="1"/>
  <c r="BB117" i="25"/>
  <c r="HS301" i="5"/>
  <c r="BW550" i="5"/>
  <c r="BB118" i="25" l="1"/>
  <c r="BB166" i="25"/>
  <c r="BW560" i="5"/>
  <c r="HS311" i="5"/>
  <c r="BB119" i="25" l="1"/>
  <c r="BB167" i="25"/>
  <c r="BW570" i="5"/>
  <c r="HS321" i="5"/>
  <c r="BB168" i="25" l="1"/>
  <c r="BB120" i="25"/>
  <c r="BW580" i="5"/>
  <c r="HS331" i="5"/>
  <c r="BB121" i="25" l="1"/>
  <c r="BB169" i="25"/>
  <c r="BW590" i="5"/>
  <c r="HS341" i="5"/>
  <c r="BB170" i="25" l="1"/>
  <c r="BB122" i="25"/>
  <c r="BW600" i="5"/>
  <c r="HS351" i="5"/>
  <c r="BB123" i="25" l="1"/>
  <c r="BB171" i="25"/>
  <c r="BW610" i="5"/>
  <c r="HS361" i="5"/>
  <c r="BB124" i="25" l="1"/>
  <c r="BB172" i="25"/>
  <c r="HS371" i="5"/>
  <c r="BW620" i="5"/>
  <c r="BB173" i="25" l="1"/>
  <c r="BB125" i="25"/>
  <c r="BW630" i="5"/>
  <c r="HS381" i="5"/>
  <c r="BB126" i="25" l="1"/>
  <c r="BB174" i="25"/>
  <c r="BW640" i="5"/>
  <c r="HS391" i="5"/>
  <c r="BB127" i="25" l="1"/>
  <c r="BB175" i="25"/>
  <c r="HS401" i="5"/>
  <c r="BW650" i="5"/>
  <c r="BB176" i="25" l="1"/>
  <c r="BB128" i="25"/>
  <c r="BW660" i="5"/>
  <c r="HS411" i="5"/>
  <c r="BB129" i="25" l="1"/>
  <c r="BB177" i="25"/>
  <c r="HS421" i="5"/>
  <c r="BW670" i="5"/>
  <c r="BB130" i="25" l="1"/>
  <c r="BB178" i="25"/>
  <c r="HS431" i="5"/>
  <c r="BW680" i="5"/>
  <c r="BB131" i="25" l="1"/>
  <c r="BB179" i="25"/>
  <c r="HS441" i="5"/>
  <c r="BW690" i="5"/>
  <c r="BB132" i="25" l="1"/>
  <c r="BB180" i="25"/>
  <c r="BW700" i="5"/>
  <c r="HS451" i="5"/>
  <c r="BB181" i="25" l="1"/>
  <c r="BB133" i="25"/>
  <c r="BW710" i="5"/>
  <c r="HS461" i="5"/>
  <c r="BB182" i="25" l="1"/>
  <c r="BB134" i="25"/>
  <c r="BW711" i="5"/>
  <c r="HS471" i="5"/>
  <c r="BB183" i="25" l="1"/>
  <c r="BB135" i="25"/>
  <c r="BX480" i="5"/>
  <c r="BB184" i="25" l="1"/>
  <c r="BB136" i="25"/>
  <c r="BX490" i="5"/>
  <c r="HT241" i="5"/>
  <c r="BB137" i="25" l="1"/>
  <c r="BB185" i="25"/>
  <c r="BX500" i="5"/>
  <c r="HT251" i="5"/>
  <c r="BB138" i="25" l="1"/>
  <c r="BB186" i="25"/>
  <c r="BX510" i="5"/>
  <c r="HT261" i="5"/>
  <c r="BB139" i="25" l="1"/>
  <c r="BB187" i="25"/>
  <c r="HT271" i="5"/>
  <c r="BX520" i="5"/>
  <c r="BB140" i="25" l="1"/>
  <c r="BB188" i="25"/>
  <c r="BX530" i="5"/>
  <c r="HT281" i="5"/>
  <c r="BB141" i="25" l="1"/>
  <c r="BB189" i="25"/>
  <c r="BX540" i="5"/>
  <c r="HT291" i="5"/>
  <c r="BB190" i="25" l="1"/>
  <c r="BB142" i="25"/>
  <c r="BX550" i="5"/>
  <c r="HT301" i="5"/>
  <c r="BB143" i="25" l="1"/>
  <c r="BB191" i="25"/>
  <c r="BX560" i="5"/>
  <c r="HT311" i="5"/>
  <c r="BB144" i="25" l="1"/>
  <c r="BB192" i="25"/>
  <c r="HT321" i="5"/>
  <c r="BX570" i="5"/>
  <c r="BB145" i="25" l="1"/>
  <c r="BB193" i="25"/>
  <c r="HT331" i="5"/>
  <c r="BX580" i="5"/>
  <c r="BB146" i="25" l="1"/>
  <c r="BB194" i="25"/>
  <c r="BX590" i="5"/>
  <c r="HT341" i="5"/>
  <c r="BB147" i="25" l="1"/>
  <c r="BB195" i="25"/>
  <c r="HT351" i="5"/>
  <c r="BX600" i="5"/>
  <c r="BB196" i="25" l="1"/>
  <c r="BC100" i="25"/>
  <c r="BC101" i="25" s="1"/>
  <c r="HT361" i="5"/>
  <c r="BX610" i="5"/>
  <c r="BC149" i="25" l="1"/>
  <c r="BC102" i="25"/>
  <c r="BC150" i="25"/>
  <c r="BX620" i="5"/>
  <c r="HT371" i="5"/>
  <c r="BC103" i="25" l="1"/>
  <c r="BC151" i="25"/>
  <c r="HT381" i="5"/>
  <c r="BX630" i="5"/>
  <c r="BC104" i="25" l="1"/>
  <c r="BC152" i="25"/>
  <c r="HT391" i="5"/>
  <c r="BX640" i="5"/>
  <c r="BC105" i="25" l="1"/>
  <c r="BC153" i="25"/>
  <c r="BX650" i="5"/>
  <c r="HT401" i="5"/>
  <c r="BC154" i="25" l="1"/>
  <c r="BC106" i="25"/>
  <c r="BX660" i="5"/>
  <c r="HT411" i="5"/>
  <c r="BC107" i="25" l="1"/>
  <c r="BC155" i="25"/>
  <c r="HT421" i="5"/>
  <c r="BX670" i="5"/>
  <c r="BC156" i="25" l="1"/>
  <c r="BC108" i="25"/>
  <c r="HT431" i="5"/>
  <c r="BX680" i="5"/>
  <c r="BC109" i="25" l="1"/>
  <c r="BC157" i="25"/>
  <c r="BX690" i="5"/>
  <c r="HT441" i="5"/>
  <c r="BC110" i="25" l="1"/>
  <c r="BC158" i="25"/>
  <c r="BX700" i="5"/>
  <c r="HT451" i="5"/>
  <c r="BC111" i="25" l="1"/>
  <c r="BC159" i="25"/>
  <c r="HT461" i="5"/>
  <c r="BX710" i="5"/>
  <c r="BC112" i="25" l="1"/>
  <c r="BC160" i="25"/>
  <c r="BX711" i="5"/>
  <c r="HT471" i="5"/>
  <c r="BC113" i="25" l="1"/>
  <c r="BC161" i="25"/>
  <c r="BY480" i="5"/>
  <c r="BC114" i="25" l="1"/>
  <c r="BC162" i="25"/>
  <c r="HU241" i="5"/>
  <c r="BY490" i="5"/>
  <c r="BC115" i="25" l="1"/>
  <c r="BC163" i="25"/>
  <c r="HU251" i="5"/>
  <c r="BY500" i="5"/>
  <c r="BC164" i="25" l="1"/>
  <c r="BC116" i="25"/>
  <c r="HU261" i="5"/>
  <c r="BY510" i="5"/>
  <c r="BC165" i="25" l="1"/>
  <c r="BC117" i="25"/>
  <c r="BY520" i="5"/>
  <c r="HU271" i="5"/>
  <c r="BC166" i="25" l="1"/>
  <c r="BC118" i="25"/>
  <c r="HU281" i="5"/>
  <c r="BY530" i="5"/>
  <c r="BC119" i="25" l="1"/>
  <c r="BC167" i="25"/>
  <c r="HU291" i="5"/>
  <c r="BY540" i="5"/>
  <c r="BC168" i="25" l="1"/>
  <c r="BC120" i="25"/>
  <c r="HU301" i="5"/>
  <c r="BY550" i="5"/>
  <c r="BC121" i="25" l="1"/>
  <c r="BC169" i="25"/>
  <c r="HU311" i="5"/>
  <c r="BY560" i="5"/>
  <c r="BC122" i="25" l="1"/>
  <c r="BC170" i="25"/>
  <c r="BY570" i="5"/>
  <c r="HU321" i="5"/>
  <c r="BC123" i="25" l="1"/>
  <c r="BC171" i="25"/>
  <c r="HU331" i="5"/>
  <c r="BY580" i="5"/>
  <c r="BC124" i="25" l="1"/>
  <c r="BC172" i="25"/>
  <c r="BY590" i="5"/>
  <c r="HU341" i="5"/>
  <c r="BC125" i="25" l="1"/>
  <c r="BC173" i="25"/>
  <c r="HU351" i="5"/>
  <c r="BY600" i="5"/>
  <c r="BC174" i="25" l="1"/>
  <c r="BC126" i="25"/>
  <c r="HU361" i="5"/>
  <c r="BY610" i="5"/>
  <c r="BC127" i="25" l="1"/>
  <c r="BC175" i="25"/>
  <c r="BY620" i="5"/>
  <c r="HU371" i="5"/>
  <c r="BC176" i="25" l="1"/>
  <c r="BC128" i="25"/>
  <c r="BY630" i="5"/>
  <c r="HU381" i="5"/>
  <c r="BC177" i="25" l="1"/>
  <c r="BC129" i="25"/>
  <c r="BY640" i="5"/>
  <c r="HU391" i="5"/>
  <c r="BC178" i="25" l="1"/>
  <c r="BC130" i="25"/>
  <c r="HU401" i="5"/>
  <c r="BY650" i="5"/>
  <c r="BC131" i="25" l="1"/>
  <c r="BC179" i="25"/>
  <c r="BY660" i="5"/>
  <c r="HU411" i="5"/>
  <c r="BC132" i="25" l="1"/>
  <c r="BC180" i="25"/>
  <c r="HU421" i="5"/>
  <c r="BY670" i="5"/>
  <c r="BC133" i="25" l="1"/>
  <c r="BC181" i="25"/>
  <c r="HU431" i="5"/>
  <c r="BY680" i="5"/>
  <c r="BC134" i="25" l="1"/>
  <c r="BC182" i="25"/>
  <c r="HU441" i="5"/>
  <c r="BY690" i="5"/>
  <c r="BC135" i="25" l="1"/>
  <c r="BC183" i="25"/>
  <c r="BY700" i="5"/>
  <c r="HU451" i="5"/>
  <c r="BC184" i="25" l="1"/>
  <c r="BC136" i="25"/>
  <c r="HU461" i="5"/>
  <c r="BY710" i="5"/>
  <c r="BC185" i="25" l="1"/>
  <c r="BC137" i="25"/>
  <c r="HU471" i="5"/>
  <c r="BY711" i="5"/>
  <c r="BC138" i="25" l="1"/>
  <c r="BC186" i="25"/>
  <c r="BZ480" i="5"/>
  <c r="BC139" i="25" l="1"/>
  <c r="BC187" i="25"/>
  <c r="BZ490" i="5"/>
  <c r="HV241" i="5"/>
  <c r="BC140" i="25" l="1"/>
  <c r="BC188" i="25"/>
  <c r="BZ500" i="5"/>
  <c r="HV251" i="5"/>
  <c r="BC141" i="25" l="1"/>
  <c r="BC189" i="25"/>
  <c r="BZ510" i="5"/>
  <c r="HV261" i="5"/>
  <c r="BC142" i="25" l="1"/>
  <c r="BC190" i="25"/>
  <c r="HV271" i="5"/>
  <c r="BZ520" i="5"/>
  <c r="BC143" i="25" l="1"/>
  <c r="BC191" i="25"/>
  <c r="HV281" i="5"/>
  <c r="BZ530" i="5"/>
  <c r="BC144" i="25" l="1"/>
  <c r="BC192" i="25"/>
  <c r="HV291" i="5"/>
  <c r="BZ540" i="5"/>
  <c r="BC145" i="25" l="1"/>
  <c r="BC193" i="25"/>
  <c r="BZ550" i="5"/>
  <c r="HV301" i="5"/>
  <c r="BC146" i="25" l="1"/>
  <c r="BC194" i="25"/>
  <c r="HV311" i="5"/>
  <c r="BZ560" i="5"/>
  <c r="BC147" i="25" l="1"/>
  <c r="BC195" i="25"/>
  <c r="BZ570" i="5"/>
  <c r="HV321" i="5"/>
  <c r="BC196" i="25" l="1"/>
  <c r="BD100" i="25"/>
  <c r="BD101" i="25" s="1"/>
  <c r="BZ580" i="5"/>
  <c r="HV331" i="5"/>
  <c r="BD149" i="25" l="1"/>
  <c r="BD150" i="25"/>
  <c r="BD102" i="25"/>
  <c r="BZ590" i="5"/>
  <c r="HV341" i="5"/>
  <c r="BD151" i="25" l="1"/>
  <c r="BD103" i="25"/>
  <c r="HV351" i="5"/>
  <c r="BZ600" i="5"/>
  <c r="BD104" i="25" l="1"/>
  <c r="BD152" i="25"/>
  <c r="HV361" i="5"/>
  <c r="BZ610" i="5"/>
  <c r="BD105" i="25" l="1"/>
  <c r="BD153" i="25"/>
  <c r="BZ620" i="5"/>
  <c r="HV371" i="5"/>
  <c r="BD106" i="25" l="1"/>
  <c r="BD154" i="25"/>
  <c r="BZ630" i="5"/>
  <c r="HV381" i="5"/>
  <c r="BD155" i="25" l="1"/>
  <c r="BD107" i="25"/>
  <c r="HV391" i="5"/>
  <c r="BZ640" i="5"/>
  <c r="BD108" i="25" l="1"/>
  <c r="BD156" i="25"/>
  <c r="BZ650" i="5"/>
  <c r="HV401" i="5"/>
  <c r="BD157" i="25" l="1"/>
  <c r="BD109" i="25"/>
  <c r="BZ660" i="5"/>
  <c r="HV411" i="5"/>
  <c r="BD158" i="25" l="1"/>
  <c r="BD110" i="25"/>
  <c r="HV421" i="5"/>
  <c r="BZ670" i="5"/>
  <c r="BD111" i="25" l="1"/>
  <c r="BD159" i="25"/>
  <c r="HV431" i="5"/>
  <c r="BZ680" i="5"/>
  <c r="BD112" i="25" l="1"/>
  <c r="BD160" i="25"/>
  <c r="HV441" i="5"/>
  <c r="BZ690" i="5"/>
  <c r="BD161" i="25" l="1"/>
  <c r="BD113" i="25"/>
  <c r="BZ700" i="5"/>
  <c r="HV451" i="5"/>
  <c r="BD114" i="25" l="1"/>
  <c r="BD162" i="25"/>
  <c r="HV461" i="5"/>
  <c r="BZ710" i="5"/>
  <c r="BD115" i="25" l="1"/>
  <c r="BD163" i="25"/>
  <c r="BZ711" i="5"/>
  <c r="HV471" i="5"/>
  <c r="BD164" i="25" l="1"/>
  <c r="BD116" i="25"/>
  <c r="CA480" i="5"/>
  <c r="BD117" i="25" l="1"/>
  <c r="BD165" i="25"/>
  <c r="CA490" i="5"/>
  <c r="HW241" i="5"/>
  <c r="BD166" i="25" l="1"/>
  <c r="BD118" i="25"/>
  <c r="HW251" i="5"/>
  <c r="CA500" i="5"/>
  <c r="BD119" i="25" l="1"/>
  <c r="BD167" i="25"/>
  <c r="CA510" i="5"/>
  <c r="HW261" i="5"/>
  <c r="BD120" i="25" l="1"/>
  <c r="BD168" i="25"/>
  <c r="CA520" i="5"/>
  <c r="HW271" i="5"/>
  <c r="BD121" i="25" l="1"/>
  <c r="BD169" i="25"/>
  <c r="HW281" i="5"/>
  <c r="CA530" i="5"/>
  <c r="BD122" i="25" l="1"/>
  <c r="BD170" i="25"/>
  <c r="CA540" i="5"/>
  <c r="HW291" i="5"/>
  <c r="BD123" i="25" l="1"/>
  <c r="BD171" i="25"/>
  <c r="CA550" i="5"/>
  <c r="HW301" i="5"/>
  <c r="BD172" i="25" l="1"/>
  <c r="BD124" i="25"/>
  <c r="CA560" i="5"/>
  <c r="HW311" i="5"/>
  <c r="BD125" i="25" l="1"/>
  <c r="BD173" i="25"/>
  <c r="HW321" i="5"/>
  <c r="CA570" i="5"/>
  <c r="BD126" i="25" l="1"/>
  <c r="BD174" i="25"/>
  <c r="HW331" i="5"/>
  <c r="CA580" i="5"/>
  <c r="BD127" i="25" l="1"/>
  <c r="BD175" i="25"/>
  <c r="CA590" i="5"/>
  <c r="HW341" i="5"/>
  <c r="BD128" i="25" l="1"/>
  <c r="BD176" i="25"/>
  <c r="HW351" i="5"/>
  <c r="CA600" i="5"/>
  <c r="BD129" i="25" l="1"/>
  <c r="BD177" i="25"/>
  <c r="HW361" i="5"/>
  <c r="CA610" i="5"/>
  <c r="BD130" i="25" l="1"/>
  <c r="BD178" i="25"/>
  <c r="CA620" i="5"/>
  <c r="HW371" i="5"/>
  <c r="BD131" i="25" l="1"/>
  <c r="BD179" i="25"/>
  <c r="CA630" i="5"/>
  <c r="HW381" i="5"/>
  <c r="BD132" i="25" l="1"/>
  <c r="BD180" i="25"/>
  <c r="CA640" i="5"/>
  <c r="HW391" i="5"/>
  <c r="BD133" i="25" l="1"/>
  <c r="BD181" i="25"/>
  <c r="CA650" i="5"/>
  <c r="HW401" i="5"/>
  <c r="BD134" i="25" l="1"/>
  <c r="BD182" i="25"/>
  <c r="CA660" i="5"/>
  <c r="HW411" i="5"/>
  <c r="BD135" i="25" l="1"/>
  <c r="BD183" i="25"/>
  <c r="HW421" i="5"/>
  <c r="CA670" i="5"/>
  <c r="BD184" i="25" l="1"/>
  <c r="BD136" i="25"/>
  <c r="HW431" i="5"/>
  <c r="CA680" i="5"/>
  <c r="BD137" i="25" l="1"/>
  <c r="BD185" i="25"/>
  <c r="HW441" i="5"/>
  <c r="CA690" i="5"/>
  <c r="BD138" i="25" l="1"/>
  <c r="BD186" i="25"/>
  <c r="CA700" i="5"/>
  <c r="HW451" i="5"/>
  <c r="BD139" i="25" l="1"/>
  <c r="BD187" i="25"/>
  <c r="CA710" i="5"/>
  <c r="HW461" i="5"/>
  <c r="BD140" i="25" l="1"/>
  <c r="BD188" i="25"/>
  <c r="CA711" i="5"/>
  <c r="HW471" i="5"/>
  <c r="BD141" i="25" l="1"/>
  <c r="BD189" i="25"/>
  <c r="CB480" i="5"/>
  <c r="BD142" i="25" l="1"/>
  <c r="BD190" i="25"/>
  <c r="CB490" i="5"/>
  <c r="HX241" i="5"/>
  <c r="BD143" i="25" l="1"/>
  <c r="BD191" i="25"/>
  <c r="CB500" i="5"/>
  <c r="HX251" i="5"/>
  <c r="BD144" i="25" l="1"/>
  <c r="BD192" i="25"/>
  <c r="CB510" i="5"/>
  <c r="HX261" i="5"/>
  <c r="BD193" i="25" l="1"/>
  <c r="BD145" i="25"/>
  <c r="CB520" i="5"/>
  <c r="HX271" i="5"/>
  <c r="BD146" i="25" l="1"/>
  <c r="BD194" i="25"/>
  <c r="HX281" i="5"/>
  <c r="CB530" i="5"/>
  <c r="BD147" i="25" l="1"/>
  <c r="BD195" i="25"/>
  <c r="CB540" i="5"/>
  <c r="HX291" i="5"/>
  <c r="BD196" i="25" l="1"/>
  <c r="BE100" i="25"/>
  <c r="BE101" i="25" s="1"/>
  <c r="HX301" i="5"/>
  <c r="CB550" i="5"/>
  <c r="BE149" i="25" l="1"/>
  <c r="BE150" i="25"/>
  <c r="BE102" i="25"/>
  <c r="HX311" i="5"/>
  <c r="CB560" i="5"/>
  <c r="BE103" i="25" l="1"/>
  <c r="BE151" i="25"/>
  <c r="HX321" i="5"/>
  <c r="CB570" i="5"/>
  <c r="BE104" i="25" l="1"/>
  <c r="BE152" i="25"/>
  <c r="HX331" i="5"/>
  <c r="CB580" i="5"/>
  <c r="BE105" i="25" l="1"/>
  <c r="BE153" i="25"/>
  <c r="CB590" i="5"/>
  <c r="HX341" i="5"/>
  <c r="BE106" i="25" l="1"/>
  <c r="BE154" i="25"/>
  <c r="HX351" i="5"/>
  <c r="CB600" i="5"/>
  <c r="BE107" i="25" l="1"/>
  <c r="BE155" i="25"/>
  <c r="HX361" i="5"/>
  <c r="CB610" i="5"/>
  <c r="BE108" i="25" l="1"/>
  <c r="BE156" i="25"/>
  <c r="CB620" i="5"/>
  <c r="HX371" i="5"/>
  <c r="BE109" i="25" l="1"/>
  <c r="BE157" i="25"/>
  <c r="HX381" i="5"/>
  <c r="CB630" i="5"/>
  <c r="BE110" i="25" l="1"/>
  <c r="BE158" i="25"/>
  <c r="HX391" i="5"/>
  <c r="CB640" i="5"/>
  <c r="BE111" i="25" l="1"/>
  <c r="BE159" i="25"/>
  <c r="HX401" i="5"/>
  <c r="CB650" i="5"/>
  <c r="BE112" i="25" l="1"/>
  <c r="BE160" i="25"/>
  <c r="CB660" i="5"/>
  <c r="HX411" i="5"/>
  <c r="BE161" i="25" l="1"/>
  <c r="BE113" i="25"/>
  <c r="HX421" i="5"/>
  <c r="CB670" i="5"/>
  <c r="BE114" i="25" l="1"/>
  <c r="BE162" i="25"/>
  <c r="HX431" i="5"/>
  <c r="CB680" i="5"/>
  <c r="BE115" i="25" l="1"/>
  <c r="BE163" i="25"/>
  <c r="HX441" i="5"/>
  <c r="CB690" i="5"/>
  <c r="BE164" i="25" l="1"/>
  <c r="BE116" i="25"/>
  <c r="CB700" i="5"/>
  <c r="HX451" i="5"/>
  <c r="BE117" i="25" l="1"/>
  <c r="BE165" i="25"/>
  <c r="HX461" i="5"/>
  <c r="CB710" i="5"/>
  <c r="BE118" i="25" l="1"/>
  <c r="BE166" i="25"/>
  <c r="HX471" i="5"/>
  <c r="CB711" i="5"/>
  <c r="BE119" i="25" l="1"/>
  <c r="BE167" i="25"/>
  <c r="CC480" i="5"/>
  <c r="BE120" i="25" l="1"/>
  <c r="BE168" i="25"/>
  <c r="CC490" i="5"/>
  <c r="HY241" i="5"/>
  <c r="BE121" i="25" l="1"/>
  <c r="BE169" i="25"/>
  <c r="HY251" i="5"/>
  <c r="CC500" i="5"/>
  <c r="BE170" i="25" l="1"/>
  <c r="BE122" i="25"/>
  <c r="HY261" i="5"/>
  <c r="CC510" i="5"/>
  <c r="BE123" i="25" l="1"/>
  <c r="BE171" i="25"/>
  <c r="HY271" i="5"/>
  <c r="CC520" i="5"/>
  <c r="BE124" i="25" l="1"/>
  <c r="BE172" i="25"/>
  <c r="HY281" i="5"/>
  <c r="CC530" i="5"/>
  <c r="BE125" i="25" l="1"/>
  <c r="BE173" i="25"/>
  <c r="HY291" i="5"/>
  <c r="CC540" i="5"/>
  <c r="BE126" i="25" l="1"/>
  <c r="BE174" i="25"/>
  <c r="CC550" i="5"/>
  <c r="HY301" i="5"/>
  <c r="BE127" i="25" l="1"/>
  <c r="BE175" i="25"/>
  <c r="CC560" i="5"/>
  <c r="HY311" i="5"/>
  <c r="BE128" i="25" l="1"/>
  <c r="BE176" i="25"/>
  <c r="CC570" i="5"/>
  <c r="HY321" i="5"/>
  <c r="BE129" i="25" l="1"/>
  <c r="BE177" i="25"/>
  <c r="HY331" i="5"/>
  <c r="CC580" i="5"/>
  <c r="BE130" i="25" l="1"/>
  <c r="BE178" i="25"/>
  <c r="HY341" i="5"/>
  <c r="CC590" i="5"/>
  <c r="BE179" i="25" l="1"/>
  <c r="BE131" i="25"/>
  <c r="HY351" i="5"/>
  <c r="CC600" i="5"/>
  <c r="BE132" i="25" l="1"/>
  <c r="BE180" i="25"/>
  <c r="HY361" i="5"/>
  <c r="CC610" i="5"/>
  <c r="BE133" i="25" l="1"/>
  <c r="BE181" i="25"/>
  <c r="CC620" i="5"/>
  <c r="HY371" i="5"/>
  <c r="BE134" i="25" l="1"/>
  <c r="BE182" i="25"/>
  <c r="HY381" i="5"/>
  <c r="CC630" i="5"/>
  <c r="BE135" i="25" l="1"/>
  <c r="BE183" i="25"/>
  <c r="CC640" i="5"/>
  <c r="HY391" i="5"/>
  <c r="BE184" i="25" l="1"/>
  <c r="BE136" i="25"/>
  <c r="HY401" i="5"/>
  <c r="CC650" i="5"/>
  <c r="BE137" i="25" l="1"/>
  <c r="BE185" i="25"/>
  <c r="CC660" i="5"/>
  <c r="HY411" i="5"/>
  <c r="BE138" i="25" l="1"/>
  <c r="BE186" i="25"/>
  <c r="HY421" i="5"/>
  <c r="CC670" i="5"/>
  <c r="BE139" i="25" l="1"/>
  <c r="BE187" i="25"/>
  <c r="HY431" i="5"/>
  <c r="CC680" i="5"/>
  <c r="BE140" i="25" l="1"/>
  <c r="BE188" i="25"/>
  <c r="HY441" i="5"/>
  <c r="CC690" i="5"/>
  <c r="BE141" i="25" l="1"/>
  <c r="BE189" i="25"/>
  <c r="CC700" i="5"/>
  <c r="HY451" i="5"/>
  <c r="BE142" i="25" l="1"/>
  <c r="BE190" i="25"/>
  <c r="CC710" i="5"/>
  <c r="HY461" i="5"/>
  <c r="BE143" i="25" l="1"/>
  <c r="BE191" i="25"/>
  <c r="HY471" i="5"/>
  <c r="CC711" i="5"/>
  <c r="BE144" i="25" l="1"/>
  <c r="BE192" i="25"/>
  <c r="CD480" i="5"/>
  <c r="BE145" i="25" l="1"/>
  <c r="BE193" i="25"/>
  <c r="HZ241" i="5"/>
  <c r="CD490" i="5"/>
  <c r="BE146" i="25" l="1"/>
  <c r="BE194" i="25"/>
  <c r="CD500" i="5"/>
  <c r="HZ251" i="5"/>
  <c r="BE147" i="25" l="1"/>
  <c r="BE195" i="25"/>
  <c r="CD510" i="5"/>
  <c r="HZ261" i="5"/>
  <c r="BE196" i="25" l="1"/>
  <c r="BF100" i="25"/>
  <c r="BF101" i="25" s="1"/>
  <c r="CD520" i="5"/>
  <c r="HZ271" i="5"/>
  <c r="BF149" i="25" l="1"/>
  <c r="BF102" i="25"/>
  <c r="BF150" i="25"/>
  <c r="HZ281" i="5"/>
  <c r="CD530" i="5"/>
  <c r="BF151" i="25" l="1"/>
  <c r="BF103" i="25"/>
  <c r="CD540" i="5"/>
  <c r="HZ291" i="5"/>
  <c r="BF104" i="25" l="1"/>
  <c r="BF152" i="25"/>
  <c r="HZ301" i="5"/>
  <c r="CD550" i="5"/>
  <c r="BF105" i="25" l="1"/>
  <c r="BF153" i="25"/>
  <c r="HZ311" i="5"/>
  <c r="CD560" i="5"/>
  <c r="BF106" i="25" l="1"/>
  <c r="BF154" i="25"/>
  <c r="CD570" i="5"/>
  <c r="HZ321" i="5"/>
  <c r="BF107" i="25" l="1"/>
  <c r="BF155" i="25"/>
  <c r="CD580" i="5"/>
  <c r="HZ331" i="5"/>
  <c r="BF108" i="25" l="1"/>
  <c r="BF156" i="25"/>
  <c r="CD590" i="5"/>
  <c r="HZ341" i="5"/>
  <c r="BF109" i="25" l="1"/>
  <c r="BF157" i="25"/>
  <c r="CD600" i="5"/>
  <c r="HZ351" i="5"/>
  <c r="BF110" i="25" l="1"/>
  <c r="BF158" i="25"/>
  <c r="CD610" i="5"/>
  <c r="HZ361" i="5"/>
  <c r="BF111" i="25" l="1"/>
  <c r="BF159" i="25"/>
  <c r="HZ371" i="5"/>
  <c r="CD620" i="5"/>
  <c r="BF160" i="25" l="1"/>
  <c r="BF112" i="25"/>
  <c r="HZ381" i="5"/>
  <c r="CD630" i="5"/>
  <c r="BF113" i="25" l="1"/>
  <c r="BF161" i="25"/>
  <c r="CD640" i="5"/>
  <c r="HZ391" i="5"/>
  <c r="BF162" i="25" l="1"/>
  <c r="BF114" i="25"/>
  <c r="HZ401" i="5"/>
  <c r="CD650" i="5"/>
  <c r="BF163" i="25" l="1"/>
  <c r="BF115" i="25"/>
  <c r="HZ411" i="5"/>
  <c r="CD660" i="5"/>
  <c r="BF164" i="25" l="1"/>
  <c r="BF116" i="25"/>
  <c r="HZ421" i="5"/>
  <c r="CD670" i="5"/>
  <c r="BF117" i="25" l="1"/>
  <c r="BF165" i="25"/>
  <c r="HZ431" i="5"/>
  <c r="CD680" i="5"/>
  <c r="BF118" i="25" l="1"/>
  <c r="BF166" i="25"/>
  <c r="HZ441" i="5"/>
  <c r="CD690" i="5"/>
  <c r="BF119" i="25" l="1"/>
  <c r="BF167" i="25"/>
  <c r="CD700" i="5"/>
  <c r="HZ451" i="5"/>
  <c r="BF120" i="25" l="1"/>
  <c r="BF168" i="25"/>
  <c r="HZ461" i="5"/>
  <c r="CD710" i="5"/>
  <c r="BF121" i="25" l="1"/>
  <c r="BF169" i="25"/>
  <c r="HZ471" i="5"/>
  <c r="CD711" i="5"/>
  <c r="BF122" i="25" l="1"/>
  <c r="BF170" i="25"/>
  <c r="CE480" i="5"/>
  <c r="BF123" i="25" l="1"/>
  <c r="BF171" i="25"/>
  <c r="IA241" i="5"/>
  <c r="CE490" i="5"/>
  <c r="BF124" i="25" l="1"/>
  <c r="BF172" i="25"/>
  <c r="IA251" i="5"/>
  <c r="CE500" i="5"/>
  <c r="BF125" i="25" l="1"/>
  <c r="BF173" i="25"/>
  <c r="CE510" i="5"/>
  <c r="IA261" i="5"/>
  <c r="BF126" i="25" l="1"/>
  <c r="BF174" i="25"/>
  <c r="CE520" i="5"/>
  <c r="IA271" i="5"/>
  <c r="BF175" i="25" l="1"/>
  <c r="BF127" i="25"/>
  <c r="IA281" i="5"/>
  <c r="CE530" i="5"/>
  <c r="BF176" i="25" l="1"/>
  <c r="BF128" i="25"/>
  <c r="CE540" i="5"/>
  <c r="IA291" i="5"/>
  <c r="BF129" i="25" l="1"/>
  <c r="BF177" i="25"/>
  <c r="CE550" i="5"/>
  <c r="IA301" i="5"/>
  <c r="BF130" i="25" l="1"/>
  <c r="BF178" i="25"/>
  <c r="IA311" i="5"/>
  <c r="CE560" i="5"/>
  <c r="BF179" i="25" l="1"/>
  <c r="BF131" i="25"/>
  <c r="CE570" i="5"/>
  <c r="IA321" i="5"/>
  <c r="BF132" i="25" l="1"/>
  <c r="BF180" i="25"/>
  <c r="CE580" i="5"/>
  <c r="IA331" i="5"/>
  <c r="BF133" i="25" l="1"/>
  <c r="BF181" i="25"/>
  <c r="CE590" i="5"/>
  <c r="IA341" i="5"/>
  <c r="BF134" i="25" l="1"/>
  <c r="BF182" i="25"/>
  <c r="IA351" i="5"/>
  <c r="CE600" i="5"/>
  <c r="BF135" i="25" l="1"/>
  <c r="BF183" i="25"/>
  <c r="IA361" i="5"/>
  <c r="CE610" i="5"/>
  <c r="BF184" i="25" l="1"/>
  <c r="BF136" i="25"/>
  <c r="CE620" i="5"/>
  <c r="IA371" i="5"/>
  <c r="BF137" i="25" l="1"/>
  <c r="BF185" i="25"/>
  <c r="IA381" i="5"/>
  <c r="CE630" i="5"/>
  <c r="BF138" i="25" l="1"/>
  <c r="BF186" i="25"/>
  <c r="CE640" i="5"/>
  <c r="IA391" i="5"/>
  <c r="BF139" i="25" l="1"/>
  <c r="BF187" i="25"/>
  <c r="CE650" i="5"/>
  <c r="IA401" i="5"/>
  <c r="BF140" i="25" l="1"/>
  <c r="BF188" i="25"/>
  <c r="CE660" i="5"/>
  <c r="IA411" i="5"/>
  <c r="BF141" i="25" l="1"/>
  <c r="BF189" i="25"/>
  <c r="IA421" i="5"/>
  <c r="CE670" i="5"/>
  <c r="BF142" i="25" l="1"/>
  <c r="BF190" i="25"/>
  <c r="IA431" i="5"/>
  <c r="CE680" i="5"/>
  <c r="BF143" i="25" l="1"/>
  <c r="BF191" i="25"/>
  <c r="IA441" i="5"/>
  <c r="CE690" i="5"/>
  <c r="BF192" i="25" l="1"/>
  <c r="BF144" i="25"/>
  <c r="CE700" i="5"/>
  <c r="IA451" i="5"/>
  <c r="BF145" i="25" l="1"/>
  <c r="BF193" i="25"/>
  <c r="CE710" i="5"/>
  <c r="IA461" i="5"/>
  <c r="BF146" i="25" l="1"/>
  <c r="BF194" i="25"/>
  <c r="CE711" i="5"/>
  <c r="IA471" i="5"/>
  <c r="BF147" i="25" l="1"/>
  <c r="BF195" i="25"/>
  <c r="CF480" i="5"/>
  <c r="BG100" i="25" l="1"/>
  <c r="BG101" i="25" s="1"/>
  <c r="BF196" i="25"/>
  <c r="CF490" i="5"/>
  <c r="IB241" i="5"/>
  <c r="BG149" i="25" l="1"/>
  <c r="BG102" i="25"/>
  <c r="BG150" i="25"/>
  <c r="CF500" i="5"/>
  <c r="IB251" i="5"/>
  <c r="BG151" i="25" l="1"/>
  <c r="BG103" i="25"/>
  <c r="IB261" i="5"/>
  <c r="CF510" i="5"/>
  <c r="BG104" i="25" l="1"/>
  <c r="BG152" i="25"/>
  <c r="IB271" i="5"/>
  <c r="CF520" i="5"/>
  <c r="BG105" i="25" l="1"/>
  <c r="BG153" i="25"/>
  <c r="CF530" i="5"/>
  <c r="IB281" i="5"/>
  <c r="BG106" i="25" l="1"/>
  <c r="BG154" i="25"/>
  <c r="CF540" i="5"/>
  <c r="IB291" i="5"/>
  <c r="BG107" i="25" l="1"/>
  <c r="BG155" i="25"/>
  <c r="IB301" i="5"/>
  <c r="CF550" i="5"/>
  <c r="BG108" i="25" l="1"/>
  <c r="BG156" i="25"/>
  <c r="CF560" i="5"/>
  <c r="IB311" i="5"/>
  <c r="BG109" i="25" l="1"/>
  <c r="BG157" i="25"/>
  <c r="IB321" i="5"/>
  <c r="CF570" i="5"/>
  <c r="BG158" i="25" l="1"/>
  <c r="BG110" i="25"/>
  <c r="IB331" i="5"/>
  <c r="CF580" i="5"/>
  <c r="BG111" i="25" l="1"/>
  <c r="BG159" i="25"/>
  <c r="CF590" i="5"/>
  <c r="IB341" i="5"/>
  <c r="BG112" i="25" l="1"/>
  <c r="BG160" i="25"/>
  <c r="IB351" i="5"/>
  <c r="CF600" i="5"/>
  <c r="BG113" i="25" l="1"/>
  <c r="BG161" i="25"/>
  <c r="IB361" i="5"/>
  <c r="CF610" i="5"/>
  <c r="BG114" i="25" l="1"/>
  <c r="BG162" i="25"/>
  <c r="IB371" i="5"/>
  <c r="CF620" i="5"/>
  <c r="BG115" i="25" l="1"/>
  <c r="BG163" i="25"/>
  <c r="CF630" i="5"/>
  <c r="IB381" i="5"/>
  <c r="BG164" i="25" l="1"/>
  <c r="BG116" i="25"/>
  <c r="IB391" i="5"/>
  <c r="CF640" i="5"/>
  <c r="BG165" i="25" l="1"/>
  <c r="BG117" i="25"/>
  <c r="CF650" i="5"/>
  <c r="IB401" i="5"/>
  <c r="BG118" i="25" l="1"/>
  <c r="BG166" i="25"/>
  <c r="CF660" i="5"/>
  <c r="IB411" i="5"/>
  <c r="BG119" i="25" l="1"/>
  <c r="BG167" i="25"/>
  <c r="IB421" i="5"/>
  <c r="CF670" i="5"/>
  <c r="BG120" i="25" l="1"/>
  <c r="BG168" i="25"/>
  <c r="IB431" i="5"/>
  <c r="CF680" i="5"/>
  <c r="BG121" i="25" l="1"/>
  <c r="BG169" i="25"/>
  <c r="CF690" i="5"/>
  <c r="IB441" i="5"/>
  <c r="BG122" i="25" l="1"/>
  <c r="BG170" i="25"/>
  <c r="CF700" i="5"/>
  <c r="IB451" i="5"/>
  <c r="BG123" i="25" l="1"/>
  <c r="BG171" i="25"/>
  <c r="IB461" i="5"/>
  <c r="CF710" i="5"/>
  <c r="BG124" i="25" l="1"/>
  <c r="BG172" i="25"/>
  <c r="CF711" i="5"/>
  <c r="IB471" i="5"/>
  <c r="BG173" i="25" l="1"/>
  <c r="BG125" i="25"/>
  <c r="CG480" i="5"/>
  <c r="BG126" i="25" l="1"/>
  <c r="BG174" i="25"/>
  <c r="CG490" i="5"/>
  <c r="IC241" i="5"/>
  <c r="BG175" i="25" l="1"/>
  <c r="BG127" i="25"/>
  <c r="IC251" i="5"/>
  <c r="CG500" i="5"/>
  <c r="BG176" i="25" l="1"/>
  <c r="BG128" i="25"/>
  <c r="CG510" i="5"/>
  <c r="IC261" i="5"/>
  <c r="BG129" i="25" l="1"/>
  <c r="BG177" i="25"/>
  <c r="IC271" i="5"/>
  <c r="CG520" i="5"/>
  <c r="BG130" i="25" l="1"/>
  <c r="BG178" i="25"/>
  <c r="CG530" i="5"/>
  <c r="IC281" i="5"/>
  <c r="BG131" i="25" l="1"/>
  <c r="BG179" i="25"/>
  <c r="IC291" i="5"/>
  <c r="CG540" i="5"/>
  <c r="BG180" i="25" l="1"/>
  <c r="BG132" i="25"/>
  <c r="CG550" i="5"/>
  <c r="IC301" i="5"/>
  <c r="BG133" i="25" l="1"/>
  <c r="BG181" i="25"/>
  <c r="IC311" i="5"/>
  <c r="CG560" i="5"/>
  <c r="BG134" i="25" l="1"/>
  <c r="BG182" i="25"/>
  <c r="CG570" i="5"/>
  <c r="IC321" i="5"/>
  <c r="BG135" i="25" l="1"/>
  <c r="BG183" i="25"/>
  <c r="IC331" i="5"/>
  <c r="CG580" i="5"/>
  <c r="BG184" i="25" l="1"/>
  <c r="BG136" i="25"/>
  <c r="IC341" i="5"/>
  <c r="CG590" i="5"/>
  <c r="BG185" i="25" l="1"/>
  <c r="BG137" i="25"/>
  <c r="CG600" i="5"/>
  <c r="IC351" i="5"/>
  <c r="BG138" i="25" l="1"/>
  <c r="BG186" i="25"/>
  <c r="CG610" i="5"/>
  <c r="IC361" i="5"/>
  <c r="BG139" i="25" l="1"/>
  <c r="BG187" i="25"/>
  <c r="CG620" i="5"/>
  <c r="IC371" i="5"/>
  <c r="BG188" i="25" l="1"/>
  <c r="BG140" i="25"/>
  <c r="CG630" i="5"/>
  <c r="IC381" i="5"/>
  <c r="BG189" i="25" l="1"/>
  <c r="BG141" i="25"/>
  <c r="CG640" i="5"/>
  <c r="IC391" i="5"/>
  <c r="BG190" i="25" l="1"/>
  <c r="BG142" i="25"/>
  <c r="CG650" i="5"/>
  <c r="IC401" i="5"/>
  <c r="BG191" i="25" l="1"/>
  <c r="BG143" i="25"/>
  <c r="CG660" i="5"/>
  <c r="IC411" i="5"/>
  <c r="BG144" i="25" l="1"/>
  <c r="BG192" i="25"/>
  <c r="IC421" i="5"/>
  <c r="CG670" i="5"/>
  <c r="BG145" i="25" l="1"/>
  <c r="BG193" i="25"/>
  <c r="IC431" i="5"/>
  <c r="CG680" i="5"/>
  <c r="BG146" i="25" l="1"/>
  <c r="BG194" i="25"/>
  <c r="IC441" i="5"/>
  <c r="CG690" i="5"/>
  <c r="BG195" i="25" l="1"/>
  <c r="BG147" i="25"/>
  <c r="CG700" i="5"/>
  <c r="IC451" i="5"/>
  <c r="BH100" i="25" l="1"/>
  <c r="BH101" i="25" s="1"/>
  <c r="BG196" i="25"/>
  <c r="IC461" i="5"/>
  <c r="CG710" i="5"/>
  <c r="BH150" i="25" l="1"/>
  <c r="BH102" i="25"/>
  <c r="BH149" i="25"/>
  <c r="CG711" i="5"/>
  <c r="IC471" i="5"/>
  <c r="BH151" i="25" l="1"/>
  <c r="BH103" i="25"/>
  <c r="CH480" i="5"/>
  <c r="BH104" i="25" l="1"/>
  <c r="BH152" i="25"/>
  <c r="CH490" i="5"/>
  <c r="ID241" i="5"/>
  <c r="BH105" i="25" l="1"/>
  <c r="BH153" i="25"/>
  <c r="ID251" i="5"/>
  <c r="CH500" i="5"/>
  <c r="BH106" i="25" l="1"/>
  <c r="BH154" i="25"/>
  <c r="CH510" i="5"/>
  <c r="ID261" i="5"/>
  <c r="BH107" i="25" l="1"/>
  <c r="BH155" i="25"/>
  <c r="CH520" i="5"/>
  <c r="ID271" i="5"/>
  <c r="BH156" i="25" l="1"/>
  <c r="BH108" i="25"/>
  <c r="CH530" i="5"/>
  <c r="ID281" i="5"/>
  <c r="BH109" i="25" l="1"/>
  <c r="BH157" i="25"/>
  <c r="CH540" i="5"/>
  <c r="ID291" i="5"/>
  <c r="BH110" i="25" l="1"/>
  <c r="BH158" i="25"/>
  <c r="ID301" i="5"/>
  <c r="CH550" i="5"/>
  <c r="BH111" i="25" l="1"/>
  <c r="BH159" i="25"/>
  <c r="CH560" i="5"/>
  <c r="ID311" i="5"/>
  <c r="BH160" i="25" l="1"/>
  <c r="BH112" i="25"/>
  <c r="CH570" i="5"/>
  <c r="ID321" i="5"/>
  <c r="BH161" i="25" l="1"/>
  <c r="BH113" i="25"/>
  <c r="CH580" i="5"/>
  <c r="ID331" i="5"/>
  <c r="BH114" i="25" l="1"/>
  <c r="BH162" i="25"/>
  <c r="CH590" i="5"/>
  <c r="ID341" i="5"/>
  <c r="BH115" i="25" l="1"/>
  <c r="BH163" i="25"/>
  <c r="CH600" i="5"/>
  <c r="ID351" i="5"/>
  <c r="BH164" i="25" l="1"/>
  <c r="BH116" i="25"/>
  <c r="ID361" i="5"/>
  <c r="CH610" i="5"/>
  <c r="BH165" i="25" l="1"/>
  <c r="BH117" i="25"/>
  <c r="CH620" i="5"/>
  <c r="ID371" i="5"/>
  <c r="BH118" i="25" l="1"/>
  <c r="BH166" i="25"/>
  <c r="ID381" i="5"/>
  <c r="CH630" i="5"/>
  <c r="BH167" i="25" l="1"/>
  <c r="BH119" i="25"/>
  <c r="ID391" i="5"/>
  <c r="CH640" i="5"/>
  <c r="BH120" i="25" l="1"/>
  <c r="BH168" i="25"/>
  <c r="CH650" i="5"/>
  <c r="ID401" i="5"/>
  <c r="BH169" i="25" l="1"/>
  <c r="BH121" i="25"/>
  <c r="CH660" i="5"/>
  <c r="ID411" i="5"/>
  <c r="BH122" i="25" l="1"/>
  <c r="BH170" i="25"/>
  <c r="ID421" i="5"/>
  <c r="CH670" i="5"/>
  <c r="BH123" i="25" l="1"/>
  <c r="BH171" i="25"/>
  <c r="ID431" i="5"/>
  <c r="CH680" i="5"/>
  <c r="BH172" i="25" l="1"/>
  <c r="BH124" i="25"/>
  <c r="CH690" i="5"/>
  <c r="ID441" i="5"/>
  <c r="BH173" i="25" l="1"/>
  <c r="BH125" i="25"/>
  <c r="CH700" i="5"/>
  <c r="ID451" i="5"/>
  <c r="BH126" i="25" l="1"/>
  <c r="BH174" i="25"/>
  <c r="ID461" i="5"/>
  <c r="CH710" i="5"/>
  <c r="BH127" i="25" l="1"/>
  <c r="BH175" i="25"/>
  <c r="ID471" i="5"/>
  <c r="CH711" i="5"/>
  <c r="BH128" i="25" l="1"/>
  <c r="BH176" i="25"/>
  <c r="CI480" i="5"/>
  <c r="BH129" i="25" l="1"/>
  <c r="BH177" i="25"/>
  <c r="CI490" i="5"/>
  <c r="IE241" i="5"/>
  <c r="BH178" i="25" l="1"/>
  <c r="BH130" i="25"/>
  <c r="CI500" i="5"/>
  <c r="IE251" i="5"/>
  <c r="BH131" i="25" l="1"/>
  <c r="BH179" i="25"/>
  <c r="IE261" i="5"/>
  <c r="CI510" i="5"/>
  <c r="BH132" i="25" l="1"/>
  <c r="BH180" i="25"/>
  <c r="IE271" i="5"/>
  <c r="CI520" i="5"/>
  <c r="BH133" i="25" l="1"/>
  <c r="BH181" i="25"/>
  <c r="CI530" i="5"/>
  <c r="IE281" i="5"/>
  <c r="BH134" i="25" l="1"/>
  <c r="BH182" i="25"/>
  <c r="CI540" i="5"/>
  <c r="IE291" i="5"/>
  <c r="BH135" i="25" l="1"/>
  <c r="BH183" i="25"/>
  <c r="CI550" i="5"/>
  <c r="IE301" i="5"/>
  <c r="BH184" i="25" l="1"/>
  <c r="BH136" i="25"/>
  <c r="CI560" i="5"/>
  <c r="IE311" i="5"/>
  <c r="BH137" i="25" l="1"/>
  <c r="BH185" i="25"/>
  <c r="CI570" i="5"/>
  <c r="IE321" i="5"/>
  <c r="BH186" i="25" l="1"/>
  <c r="BH138" i="25"/>
  <c r="CI580" i="5"/>
  <c r="IE331" i="5"/>
  <c r="BH139" i="25" l="1"/>
  <c r="BH187" i="25"/>
  <c r="IE341" i="5"/>
  <c r="CI590" i="5"/>
  <c r="BH188" i="25" l="1"/>
  <c r="BH140" i="25"/>
  <c r="IE351" i="5"/>
  <c r="CI600" i="5"/>
  <c r="BH141" i="25" l="1"/>
  <c r="BH189" i="25"/>
  <c r="IE361" i="5"/>
  <c r="CI610" i="5"/>
  <c r="BH142" i="25" l="1"/>
  <c r="BH190" i="25"/>
  <c r="CI620" i="5"/>
  <c r="IE371" i="5"/>
  <c r="BH143" i="25" l="1"/>
  <c r="BH191" i="25"/>
  <c r="IE381" i="5"/>
  <c r="CI630" i="5"/>
  <c r="BH192" i="25" l="1"/>
  <c r="BH144" i="25"/>
  <c r="CI640" i="5"/>
  <c r="IE391" i="5"/>
  <c r="BH145" i="25" l="1"/>
  <c r="BH193" i="25"/>
  <c r="CI650" i="5"/>
  <c r="IE401" i="5"/>
  <c r="BH146" i="25" l="1"/>
  <c r="BH194" i="25"/>
  <c r="CI660" i="5"/>
  <c r="IE411" i="5"/>
  <c r="BH147" i="25" l="1"/>
  <c r="BH195" i="25"/>
  <c r="IE421" i="5"/>
  <c r="CI670" i="5"/>
  <c r="BH196" i="25" l="1"/>
  <c r="BI100" i="25"/>
  <c r="BI101" i="25" s="1"/>
  <c r="IE431" i="5"/>
  <c r="CI680" i="5"/>
  <c r="BI149" i="25" l="1"/>
  <c r="BI150" i="25"/>
  <c r="BI102" i="25"/>
  <c r="CI690" i="5"/>
  <c r="IE441" i="5"/>
  <c r="BI103" i="25" l="1"/>
  <c r="BI151" i="25"/>
  <c r="CI700" i="5"/>
  <c r="IE451" i="5"/>
  <c r="BI152" i="25" l="1"/>
  <c r="BI104" i="25"/>
  <c r="IE461" i="5"/>
  <c r="CI710" i="5"/>
  <c r="BI105" i="25" l="1"/>
  <c r="BI153" i="25"/>
  <c r="IE471" i="5"/>
  <c r="CI711" i="5"/>
  <c r="BI154" i="25" l="1"/>
  <c r="BI106" i="25"/>
  <c r="CJ480" i="5"/>
  <c r="BI155" i="25" l="1"/>
  <c r="BI107" i="25"/>
  <c r="CJ490" i="5"/>
  <c r="IF241" i="5"/>
  <c r="BI108" i="25" l="1"/>
  <c r="BI156" i="25"/>
  <c r="CJ500" i="5"/>
  <c r="IF251" i="5"/>
  <c r="BI109" i="25" l="1"/>
  <c r="BI157" i="25"/>
  <c r="CJ510" i="5"/>
  <c r="IF261" i="5"/>
  <c r="BI110" i="25" l="1"/>
  <c r="BI158" i="25"/>
  <c r="IF271" i="5"/>
  <c r="CJ520" i="5"/>
  <c r="BI111" i="25" l="1"/>
  <c r="BI159" i="25"/>
  <c r="CJ530" i="5"/>
  <c r="IF281" i="5"/>
  <c r="BI112" i="25" l="1"/>
  <c r="BI160" i="25"/>
  <c r="CJ540" i="5"/>
  <c r="IF291" i="5"/>
  <c r="BI113" i="25" l="1"/>
  <c r="BI161" i="25"/>
  <c r="CJ550" i="5"/>
  <c r="IF301" i="5"/>
  <c r="BI114" i="25" l="1"/>
  <c r="BI162" i="25"/>
  <c r="IF311" i="5"/>
  <c r="CJ560" i="5"/>
  <c r="BI163" i="25" l="1"/>
  <c r="BI115" i="25"/>
  <c r="IF321" i="5"/>
  <c r="CJ570" i="5"/>
  <c r="BI164" i="25" l="1"/>
  <c r="BI116" i="25"/>
  <c r="CJ580" i="5"/>
  <c r="IF331" i="5"/>
  <c r="BI165" i="25" l="1"/>
  <c r="BI117" i="25"/>
  <c r="CJ590" i="5"/>
  <c r="IF341" i="5"/>
  <c r="BI166" i="25" l="1"/>
  <c r="BI118" i="25"/>
  <c r="CJ600" i="5"/>
  <c r="IF351" i="5"/>
  <c r="BI119" i="25" l="1"/>
  <c r="BI167" i="25"/>
  <c r="CJ610" i="5"/>
  <c r="IF361" i="5"/>
  <c r="BI120" i="25" l="1"/>
  <c r="BI168" i="25"/>
  <c r="CJ620" i="5"/>
  <c r="IF371" i="5"/>
  <c r="BI121" i="25" l="1"/>
  <c r="BI169" i="25"/>
  <c r="IF381" i="5"/>
  <c r="CJ630" i="5"/>
  <c r="BI122" i="25" l="1"/>
  <c r="BI170" i="25"/>
  <c r="CJ640" i="5"/>
  <c r="IF391" i="5"/>
  <c r="BI123" i="25" l="1"/>
  <c r="BI171" i="25"/>
  <c r="CJ650" i="5"/>
  <c r="IF401" i="5"/>
  <c r="BI172" i="25" l="1"/>
  <c r="BI124" i="25"/>
  <c r="IF411" i="5"/>
  <c r="CJ660" i="5"/>
  <c r="BI125" i="25" l="1"/>
  <c r="BI173" i="25"/>
  <c r="IF421" i="5"/>
  <c r="CJ670" i="5"/>
  <c r="BI174" i="25" l="1"/>
  <c r="BI126" i="25"/>
  <c r="IF431" i="5"/>
  <c r="CJ680" i="5"/>
  <c r="BI127" i="25" l="1"/>
  <c r="BI175" i="25"/>
  <c r="CJ690" i="5"/>
  <c r="IF441" i="5"/>
  <c r="BI176" i="25" l="1"/>
  <c r="BI128" i="25"/>
  <c r="CJ700" i="5"/>
  <c r="IF451" i="5"/>
  <c r="BI129" i="25" l="1"/>
  <c r="BI177" i="25"/>
  <c r="IF461" i="5"/>
  <c r="CJ710" i="5"/>
  <c r="BI130" i="25" l="1"/>
  <c r="BI178" i="25"/>
  <c r="CJ711" i="5"/>
  <c r="IF471" i="5"/>
  <c r="BI131" i="25" l="1"/>
  <c r="BI179" i="25"/>
  <c r="CK480" i="5"/>
  <c r="BI180" i="25" l="1"/>
  <c r="BI132" i="25"/>
  <c r="IG241" i="5"/>
  <c r="CK490" i="5"/>
  <c r="BI133" i="25" l="1"/>
  <c r="BI181" i="25"/>
  <c r="IG251" i="5"/>
  <c r="CK500" i="5"/>
  <c r="BI134" i="25" l="1"/>
  <c r="BI182" i="25"/>
  <c r="CK510" i="5"/>
  <c r="IG261" i="5"/>
  <c r="BI135" i="25" l="1"/>
  <c r="BI183" i="25"/>
  <c r="CK520" i="5"/>
  <c r="IG271" i="5"/>
  <c r="BI184" i="25" l="1"/>
  <c r="BI136" i="25"/>
  <c r="CK530" i="5"/>
  <c r="IG281" i="5"/>
  <c r="BI185" i="25" l="1"/>
  <c r="BI137" i="25"/>
  <c r="IG291" i="5"/>
  <c r="CK540" i="5"/>
  <c r="BI138" i="25" l="1"/>
  <c r="BI186" i="25"/>
  <c r="IG301" i="5"/>
  <c r="CK550" i="5"/>
  <c r="BI139" i="25" l="1"/>
  <c r="BI187" i="25"/>
  <c r="IG311" i="5"/>
  <c r="CK560" i="5"/>
  <c r="BI140" i="25" l="1"/>
  <c r="BI188" i="25"/>
  <c r="CK570" i="5"/>
  <c r="IG321" i="5"/>
  <c r="BI141" i="25" l="1"/>
  <c r="BI189" i="25"/>
  <c r="IG331" i="5"/>
  <c r="CK580" i="5"/>
  <c r="BI142" i="25" l="1"/>
  <c r="BI190" i="25"/>
  <c r="IG341" i="5"/>
  <c r="CK590" i="5"/>
  <c r="BI143" i="25" l="1"/>
  <c r="BI191" i="25"/>
  <c r="CK600" i="5"/>
  <c r="IG351" i="5"/>
  <c r="BI192" i="25" l="1"/>
  <c r="BI144" i="25"/>
  <c r="IG361" i="5"/>
  <c r="CK610" i="5"/>
  <c r="BI193" i="25" l="1"/>
  <c r="BI145" i="25"/>
  <c r="IG371" i="5"/>
  <c r="CK620" i="5"/>
  <c r="BI194" i="25" l="1"/>
  <c r="BI146" i="25"/>
  <c r="CK630" i="5"/>
  <c r="IG381" i="5"/>
  <c r="BI195" i="25" l="1"/>
  <c r="BI147" i="25"/>
  <c r="IG391" i="5"/>
  <c r="CK640" i="5"/>
  <c r="BI196" i="25" l="1"/>
  <c r="BJ100" i="25"/>
  <c r="BJ101" i="25" s="1"/>
  <c r="IG401" i="5"/>
  <c r="CK650" i="5"/>
  <c r="BJ149" i="25" l="1"/>
  <c r="BJ102" i="25"/>
  <c r="BJ150" i="25"/>
  <c r="CK660" i="5"/>
  <c r="IG411" i="5"/>
  <c r="BJ151" i="25" l="1"/>
  <c r="BJ103" i="25"/>
  <c r="IG421" i="5"/>
  <c r="CK670" i="5"/>
  <c r="BJ152" i="25" l="1"/>
  <c r="BJ104" i="25"/>
  <c r="IG431" i="5"/>
  <c r="CK680" i="5"/>
  <c r="BJ105" i="25" l="1"/>
  <c r="BJ153" i="25"/>
  <c r="CK690" i="5"/>
  <c r="IG441" i="5"/>
  <c r="BJ106" i="25" l="1"/>
  <c r="BJ154" i="25"/>
  <c r="CK700" i="5"/>
  <c r="IG451" i="5"/>
  <c r="BJ155" i="25" l="1"/>
  <c r="BJ107" i="25"/>
  <c r="CK710" i="5"/>
  <c r="IG461" i="5"/>
  <c r="BJ108" i="25" l="1"/>
  <c r="BJ156" i="25"/>
  <c r="CK711" i="5"/>
  <c r="IG471" i="5"/>
  <c r="BJ109" i="25" l="1"/>
  <c r="BJ157" i="25"/>
  <c r="CL480" i="5"/>
  <c r="BJ110" i="25" l="1"/>
  <c r="BJ158" i="25"/>
  <c r="CL490" i="5"/>
  <c r="IH241" i="5"/>
  <c r="BJ111" i="25" l="1"/>
  <c r="BJ159" i="25"/>
  <c r="CL500" i="5"/>
  <c r="IH251" i="5"/>
  <c r="BJ112" i="25" l="1"/>
  <c r="BJ160" i="25"/>
  <c r="IH261" i="5"/>
  <c r="CL510" i="5"/>
  <c r="BJ113" i="25" l="1"/>
  <c r="BJ161" i="25"/>
  <c r="IH271" i="5"/>
  <c r="CL520" i="5"/>
  <c r="BJ114" i="25" l="1"/>
  <c r="BJ162" i="25"/>
  <c r="IH281" i="5"/>
  <c r="CL530" i="5"/>
  <c r="BJ115" i="25" l="1"/>
  <c r="BJ163" i="25"/>
  <c r="CL540" i="5"/>
  <c r="IH291" i="5"/>
  <c r="BJ164" i="25" l="1"/>
  <c r="BJ116" i="25"/>
  <c r="IH301" i="5"/>
  <c r="CL550" i="5"/>
  <c r="BJ117" i="25" l="1"/>
  <c r="BJ165" i="25"/>
  <c r="CL560" i="5"/>
  <c r="IH311" i="5"/>
  <c r="BJ118" i="25" l="1"/>
  <c r="BJ166" i="25"/>
  <c r="IH321" i="5"/>
  <c r="CL570" i="5"/>
  <c r="BJ119" i="25" l="1"/>
  <c r="BJ167" i="25"/>
  <c r="CL580" i="5"/>
  <c r="IH331" i="5"/>
  <c r="BJ120" i="25" l="1"/>
  <c r="BJ168" i="25"/>
  <c r="CL590" i="5"/>
  <c r="IH341" i="5"/>
  <c r="BJ169" i="25" l="1"/>
  <c r="BJ121" i="25"/>
  <c r="CL600" i="5"/>
  <c r="IH351" i="5"/>
  <c r="BJ122" i="25" l="1"/>
  <c r="BJ170" i="25"/>
  <c r="IH361" i="5"/>
  <c r="CL610" i="5"/>
  <c r="BJ171" i="25" l="1"/>
  <c r="BJ123" i="25"/>
  <c r="CL620" i="5"/>
  <c r="IH371" i="5"/>
  <c r="BJ124" i="25" l="1"/>
  <c r="BJ172" i="25"/>
  <c r="IH381" i="5"/>
  <c r="CL630" i="5"/>
  <c r="BJ173" i="25" l="1"/>
  <c r="BJ125" i="25"/>
  <c r="IH391" i="5"/>
  <c r="CL640" i="5"/>
  <c r="BJ126" i="25" l="1"/>
  <c r="BJ174" i="25"/>
  <c r="CL650" i="5"/>
  <c r="IH401" i="5"/>
  <c r="BJ127" i="25" l="1"/>
  <c r="BJ175" i="25"/>
  <c r="CL660" i="5"/>
  <c r="IH411" i="5"/>
  <c r="BJ128" i="25" l="1"/>
  <c r="BJ176" i="25"/>
  <c r="IH421" i="5"/>
  <c r="CL670" i="5"/>
  <c r="BJ129" i="25" l="1"/>
  <c r="BJ177" i="25"/>
  <c r="IH431" i="5"/>
  <c r="CL680" i="5"/>
  <c r="BJ178" i="25" l="1"/>
  <c r="BJ130" i="25"/>
  <c r="IH441" i="5"/>
  <c r="CL690" i="5"/>
  <c r="BJ179" i="25" l="1"/>
  <c r="BJ131" i="25"/>
  <c r="CL700" i="5"/>
  <c r="IH451" i="5"/>
  <c r="BJ132" i="25" l="1"/>
  <c r="BJ180" i="25"/>
  <c r="IH461" i="5"/>
  <c r="CL710" i="5"/>
  <c r="BJ133" i="25" l="1"/>
  <c r="BJ181" i="25"/>
  <c r="CL711" i="5"/>
  <c r="IH471" i="5"/>
  <c r="BJ134" i="25" l="1"/>
  <c r="BJ182" i="25"/>
  <c r="CM480" i="5"/>
  <c r="BJ183" i="25" l="1"/>
  <c r="BJ135" i="25"/>
  <c r="CM490" i="5"/>
  <c r="II241" i="5"/>
  <c r="BJ184" i="25" l="1"/>
  <c r="BJ136" i="25"/>
  <c r="CM500" i="5"/>
  <c r="II251" i="5"/>
  <c r="BJ137" i="25" l="1"/>
  <c r="BJ185" i="25"/>
  <c r="CM510" i="5"/>
  <c r="II261" i="5"/>
  <c r="BJ138" i="25" l="1"/>
  <c r="BJ186" i="25"/>
  <c r="II271" i="5"/>
  <c r="CM520" i="5"/>
  <c r="BJ139" i="25" l="1"/>
  <c r="BJ187" i="25"/>
  <c r="CM530" i="5"/>
  <c r="II281" i="5"/>
  <c r="BJ188" i="25" l="1"/>
  <c r="BJ140" i="25"/>
  <c r="CM540" i="5"/>
  <c r="II291" i="5"/>
  <c r="BJ141" i="25" l="1"/>
  <c r="BJ189" i="25"/>
  <c r="II301" i="5"/>
  <c r="CM550" i="5"/>
  <c r="BJ142" i="25" l="1"/>
  <c r="BJ190" i="25"/>
  <c r="CM560" i="5"/>
  <c r="II311" i="5"/>
  <c r="BJ143" i="25" l="1"/>
  <c r="BJ191" i="25"/>
  <c r="CM570" i="5"/>
  <c r="II321" i="5"/>
  <c r="BJ192" i="25" l="1"/>
  <c r="BJ144" i="25"/>
  <c r="II331" i="5"/>
  <c r="CM580" i="5"/>
  <c r="BJ145" i="25" l="1"/>
  <c r="BJ193" i="25"/>
  <c r="II341" i="5"/>
  <c r="CM590" i="5"/>
  <c r="BJ146" i="25" l="1"/>
  <c r="BJ194" i="25"/>
  <c r="CM600" i="5"/>
  <c r="II351" i="5"/>
  <c r="BJ147" i="25" l="1"/>
  <c r="BJ195" i="25"/>
  <c r="II361" i="5"/>
  <c r="CM610" i="5"/>
  <c r="BJ196" i="25" l="1"/>
  <c r="BK100" i="25"/>
  <c r="BK101" i="25" s="1"/>
  <c r="II371" i="5"/>
  <c r="CM620" i="5"/>
  <c r="BK149" i="25" l="1"/>
  <c r="BK150" i="25"/>
  <c r="BK102" i="25"/>
  <c r="II381" i="5"/>
  <c r="CM630" i="5"/>
  <c r="BK103" i="25" l="1"/>
  <c r="BK151" i="25"/>
  <c r="II391" i="5"/>
  <c r="CM640" i="5"/>
  <c r="BK152" i="25" l="1"/>
  <c r="BK104" i="25"/>
  <c r="II401" i="5"/>
  <c r="CM650" i="5"/>
  <c r="BK105" i="25" l="1"/>
  <c r="BK153" i="25"/>
  <c r="CM660" i="5"/>
  <c r="II411" i="5"/>
  <c r="BK106" i="25" l="1"/>
  <c r="BK154" i="25"/>
  <c r="II421" i="5"/>
  <c r="CM670" i="5"/>
  <c r="BK107" i="25" l="1"/>
  <c r="BK155" i="25"/>
  <c r="II431" i="5"/>
  <c r="CM680" i="5"/>
  <c r="BK156" i="25" l="1"/>
  <c r="BK108" i="25"/>
  <c r="II441" i="5"/>
  <c r="CM690" i="5"/>
  <c r="BK109" i="25" l="1"/>
  <c r="BK157" i="25"/>
  <c r="CM700" i="5"/>
  <c r="II451" i="5"/>
  <c r="BK158" i="25" l="1"/>
  <c r="BK110" i="25"/>
  <c r="CM710" i="5"/>
  <c r="II461" i="5"/>
  <c r="BK159" i="25" l="1"/>
  <c r="BK111" i="25"/>
  <c r="CM711" i="5"/>
  <c r="II471" i="5"/>
  <c r="BK160" i="25" l="1"/>
  <c r="BK112" i="25"/>
  <c r="CN480" i="5"/>
  <c r="BK113" i="25" l="1"/>
  <c r="BK161" i="25"/>
  <c r="IJ241" i="5"/>
  <c r="CN490" i="5"/>
  <c r="BK114" i="25" l="1"/>
  <c r="BK162" i="25"/>
  <c r="IJ251" i="5"/>
  <c r="CN500" i="5"/>
  <c r="BK163" i="25" l="1"/>
  <c r="BK115" i="25"/>
  <c r="IJ261" i="5"/>
  <c r="CN510" i="5"/>
  <c r="BK164" i="25" l="1"/>
  <c r="BK116" i="25"/>
  <c r="CN520" i="5"/>
  <c r="IJ271" i="5"/>
  <c r="BK117" i="25" l="1"/>
  <c r="BK165" i="25"/>
  <c r="IJ281" i="5"/>
  <c r="CN530" i="5"/>
  <c r="BK118" i="25" l="1"/>
  <c r="BK166" i="25"/>
  <c r="IJ291" i="5"/>
  <c r="CN540" i="5"/>
  <c r="BK167" i="25" l="1"/>
  <c r="BK119" i="25"/>
  <c r="CN550" i="5"/>
  <c r="IJ301" i="5"/>
  <c r="BK120" i="25" l="1"/>
  <c r="BK168" i="25"/>
  <c r="IJ311" i="5"/>
  <c r="CN560" i="5"/>
  <c r="BK121" i="25" l="1"/>
  <c r="BK169" i="25"/>
  <c r="IJ321" i="5"/>
  <c r="CN570" i="5"/>
  <c r="BK170" i="25" l="1"/>
  <c r="BK122" i="25"/>
  <c r="IJ331" i="5"/>
  <c r="CN580" i="5"/>
  <c r="BK123" i="25" l="1"/>
  <c r="BK171" i="25"/>
  <c r="IJ341" i="5"/>
  <c r="CN590" i="5"/>
  <c r="BK172" i="25" l="1"/>
  <c r="BK124" i="25"/>
  <c r="CN600" i="5"/>
  <c r="IJ351" i="5"/>
  <c r="BK173" i="25" l="1"/>
  <c r="BK125" i="25"/>
  <c r="CN610" i="5"/>
  <c r="IJ361" i="5"/>
  <c r="BK126" i="25" l="1"/>
  <c r="BK174" i="25"/>
  <c r="IJ371" i="5"/>
  <c r="CN620" i="5"/>
  <c r="BK175" i="25" l="1"/>
  <c r="BK127" i="25"/>
  <c r="IJ381" i="5"/>
  <c r="CN630" i="5"/>
  <c r="BK176" i="25" l="1"/>
  <c r="BK128" i="25"/>
  <c r="CN640" i="5"/>
  <c r="IJ391" i="5"/>
  <c r="BK177" i="25" l="1"/>
  <c r="BK129" i="25"/>
  <c r="CN650" i="5"/>
  <c r="IJ401" i="5"/>
  <c r="BK130" i="25" l="1"/>
  <c r="BK178" i="25"/>
  <c r="CN660" i="5"/>
  <c r="IJ411" i="5"/>
  <c r="BK179" i="25" l="1"/>
  <c r="BK131" i="25"/>
  <c r="IJ421" i="5"/>
  <c r="CN670" i="5"/>
  <c r="BK132" i="25" l="1"/>
  <c r="BK180" i="25"/>
  <c r="IJ431" i="5"/>
  <c r="CN680" i="5"/>
  <c r="BK133" i="25" l="1"/>
  <c r="BK181" i="25"/>
  <c r="IJ441" i="5"/>
  <c r="CN690" i="5"/>
  <c r="BK134" i="25" l="1"/>
  <c r="BK182" i="25"/>
  <c r="CN700" i="5"/>
  <c r="IJ451" i="5"/>
  <c r="BK135" i="25" l="1"/>
  <c r="BK183" i="25"/>
  <c r="CN710" i="5"/>
  <c r="IJ461" i="5"/>
  <c r="BK136" i="25" l="1"/>
  <c r="BK184" i="25"/>
  <c r="IJ471" i="5"/>
  <c r="CN711" i="5"/>
  <c r="BK137" i="25" l="1"/>
  <c r="BK185" i="25"/>
  <c r="CO480" i="5"/>
  <c r="BK186" i="25" l="1"/>
  <c r="BK138" i="25"/>
  <c r="IK241" i="5"/>
  <c r="CO490" i="5"/>
  <c r="BK139" i="25" l="1"/>
  <c r="BK187" i="25"/>
  <c r="CO500" i="5"/>
  <c r="IK251" i="5"/>
  <c r="BK140" i="25" l="1"/>
  <c r="BK188" i="25"/>
  <c r="CO510" i="5"/>
  <c r="IK261" i="5"/>
  <c r="BK141" i="25" l="1"/>
  <c r="BK189" i="25"/>
  <c r="IK271" i="5"/>
  <c r="CO520" i="5"/>
  <c r="BK190" i="25" l="1"/>
  <c r="BK142" i="25"/>
  <c r="CO530" i="5"/>
  <c r="IK281" i="5"/>
  <c r="BK143" i="25" l="1"/>
  <c r="BK191" i="25"/>
  <c r="IK291" i="5"/>
  <c r="CO540" i="5"/>
  <c r="BK144" i="25" l="1"/>
  <c r="BK192" i="25"/>
  <c r="IK301" i="5"/>
  <c r="CO550" i="5"/>
  <c r="BK145" i="25" l="1"/>
  <c r="BK193" i="25"/>
  <c r="IK311" i="5"/>
  <c r="CO560" i="5"/>
  <c r="BK146" i="25" l="1"/>
  <c r="BK194" i="25"/>
  <c r="IK321" i="5"/>
  <c r="CO570" i="5"/>
  <c r="BK147" i="25" l="1"/>
  <c r="BK195" i="25"/>
  <c r="CO580" i="5"/>
  <c r="IK331" i="5"/>
  <c r="BK196" i="25" l="1"/>
  <c r="BL100" i="25"/>
  <c r="BL101" i="25" s="1"/>
  <c r="IK341" i="5"/>
  <c r="CO590" i="5"/>
  <c r="BL149" i="25" l="1"/>
  <c r="BL150" i="25"/>
  <c r="BL102" i="25"/>
  <c r="IK351" i="5"/>
  <c r="CO600" i="5"/>
  <c r="BL103" i="25" l="1"/>
  <c r="BL151" i="25"/>
  <c r="CO610" i="5"/>
  <c r="IK361" i="5"/>
  <c r="BL152" i="25" l="1"/>
  <c r="BL104" i="25"/>
  <c r="CO620" i="5"/>
  <c r="IK371" i="5"/>
  <c r="BL105" i="25" l="1"/>
  <c r="BL153" i="25"/>
  <c r="CO630" i="5"/>
  <c r="IK381" i="5"/>
  <c r="BL154" i="25" l="1"/>
  <c r="BL106" i="25"/>
  <c r="CO640" i="5"/>
  <c r="IK391" i="5"/>
  <c r="BL107" i="25" l="1"/>
  <c r="BL155" i="25"/>
  <c r="CO650" i="5"/>
  <c r="IK401" i="5"/>
  <c r="BL108" i="25" l="1"/>
  <c r="BL156" i="25"/>
  <c r="CO660" i="5"/>
  <c r="IK411" i="5"/>
  <c r="BL109" i="25" l="1"/>
  <c r="BL157" i="25"/>
  <c r="IK421" i="5"/>
  <c r="CO670" i="5"/>
  <c r="BL110" i="25" l="1"/>
  <c r="BL158" i="25"/>
  <c r="IK431" i="5"/>
  <c r="CO680" i="5"/>
  <c r="BL111" i="25" l="1"/>
  <c r="BL159" i="25"/>
  <c r="CO690" i="5"/>
  <c r="IK441" i="5"/>
  <c r="BL112" i="25" l="1"/>
  <c r="BL160" i="25"/>
  <c r="CO700" i="5"/>
  <c r="IK451" i="5"/>
  <c r="BL113" i="25" l="1"/>
  <c r="BL161" i="25"/>
  <c r="IK461" i="5"/>
  <c r="CO710" i="5"/>
  <c r="BL114" i="25" l="1"/>
  <c r="BL162" i="25"/>
  <c r="IK471" i="5"/>
  <c r="CO711" i="5"/>
  <c r="BL163" i="25" l="1"/>
  <c r="BL115" i="25"/>
  <c r="CP480" i="5"/>
  <c r="BL164" i="25" l="1"/>
  <c r="BL116" i="25"/>
  <c r="CP490" i="5"/>
  <c r="IL241" i="5"/>
  <c r="BL117" i="25" l="1"/>
  <c r="BL165" i="25"/>
  <c r="CP500" i="5"/>
  <c r="IL251" i="5"/>
  <c r="BL118" i="25" l="1"/>
  <c r="BL166" i="25"/>
  <c r="IL261" i="5"/>
  <c r="CP510" i="5"/>
  <c r="BL119" i="25" l="1"/>
  <c r="BL167" i="25"/>
  <c r="IL271" i="5"/>
  <c r="CP520" i="5"/>
  <c r="BL120" i="25" l="1"/>
  <c r="BL168" i="25"/>
  <c r="IL281" i="5"/>
  <c r="CP530" i="5"/>
  <c r="BL121" i="25" l="1"/>
  <c r="BL169" i="25"/>
  <c r="CP540" i="5"/>
  <c r="IL291" i="5"/>
  <c r="BL122" i="25" l="1"/>
  <c r="BL170" i="25"/>
  <c r="CP550" i="5"/>
  <c r="IL301" i="5"/>
  <c r="BL123" i="25" l="1"/>
  <c r="BL171" i="25"/>
  <c r="IL311" i="5"/>
  <c r="CP560" i="5"/>
  <c r="BL124" i="25" l="1"/>
  <c r="BL172" i="25"/>
  <c r="CP570" i="5"/>
  <c r="IL321" i="5"/>
  <c r="BL173" i="25" l="1"/>
  <c r="BL125" i="25"/>
  <c r="IL331" i="5"/>
  <c r="CP580" i="5"/>
  <c r="BL126" i="25" l="1"/>
  <c r="BL174" i="25"/>
  <c r="CP590" i="5"/>
  <c r="IL341" i="5"/>
  <c r="BL175" i="25" l="1"/>
  <c r="BL127" i="25"/>
  <c r="IL351" i="5"/>
  <c r="CP600" i="5"/>
  <c r="BL128" i="25" l="1"/>
  <c r="BL176" i="25"/>
  <c r="IL361" i="5"/>
  <c r="CP610" i="5"/>
  <c r="BL177" i="25" l="1"/>
  <c r="BL129" i="25"/>
  <c r="CP620" i="5"/>
  <c r="IL371" i="5"/>
  <c r="BL130" i="25" l="1"/>
  <c r="BL178" i="25"/>
  <c r="CP630" i="5"/>
  <c r="IL381" i="5"/>
  <c r="BL131" i="25" l="1"/>
  <c r="BL179" i="25"/>
  <c r="IL391" i="5"/>
  <c r="CP640" i="5"/>
  <c r="BL132" i="25" l="1"/>
  <c r="BL180" i="25"/>
  <c r="CP650" i="5"/>
  <c r="IL401" i="5"/>
  <c r="BL181" i="25" l="1"/>
  <c r="BL133" i="25"/>
  <c r="CP660" i="5"/>
  <c r="IL411" i="5"/>
  <c r="BL182" i="25" l="1"/>
  <c r="BL134" i="25"/>
  <c r="IL421" i="5"/>
  <c r="CP670" i="5"/>
  <c r="BL135" i="25" l="1"/>
  <c r="BL183" i="25"/>
  <c r="IL431" i="5"/>
  <c r="CP680" i="5"/>
  <c r="BL184" i="25" l="1"/>
  <c r="BL136" i="25"/>
  <c r="CP690" i="5"/>
  <c r="IL441" i="5"/>
  <c r="BL137" i="25" l="1"/>
  <c r="BL185" i="25"/>
  <c r="CP700" i="5"/>
  <c r="IL451" i="5"/>
  <c r="BL138" i="25" l="1"/>
  <c r="BL186" i="25"/>
  <c r="IL461" i="5"/>
  <c r="CP710" i="5"/>
  <c r="BL187" i="25" l="1"/>
  <c r="BL139" i="25"/>
  <c r="CP711" i="5"/>
  <c r="IL471" i="5"/>
  <c r="BL140" i="25" l="1"/>
  <c r="BL188" i="25"/>
  <c r="CQ480" i="5"/>
  <c r="BL189" i="25" l="1"/>
  <c r="BL141" i="25"/>
  <c r="IM241" i="5"/>
  <c r="CQ490" i="5"/>
  <c r="BL142" i="25" l="1"/>
  <c r="BL190" i="25"/>
  <c r="CQ500" i="5"/>
  <c r="IM251" i="5"/>
  <c r="BL191" i="25" l="1"/>
  <c r="BL143" i="25"/>
  <c r="CQ510" i="5"/>
  <c r="IM261" i="5"/>
  <c r="BL144" i="25" l="1"/>
  <c r="BL192" i="25"/>
  <c r="CQ520" i="5"/>
  <c r="IM271" i="5"/>
  <c r="BL145" i="25" l="1"/>
  <c r="BL193" i="25"/>
  <c r="CQ530" i="5"/>
  <c r="IM281" i="5"/>
  <c r="BL194" i="25" l="1"/>
  <c r="BL146" i="25"/>
  <c r="IM291" i="5"/>
  <c r="CQ540" i="5"/>
  <c r="BL147" i="25" l="1"/>
  <c r="BL195" i="25"/>
  <c r="CQ550" i="5"/>
  <c r="IM301" i="5"/>
  <c r="BL196" i="25" l="1"/>
  <c r="BM100" i="25"/>
  <c r="BM101" i="25" s="1"/>
  <c r="IM311" i="5"/>
  <c r="CQ560" i="5"/>
  <c r="BM149" i="25" l="1"/>
  <c r="BM150" i="25"/>
  <c r="BM102" i="25"/>
  <c r="IM321" i="5"/>
  <c r="CQ570" i="5"/>
  <c r="BM103" i="25" l="1"/>
  <c r="BM151" i="25"/>
  <c r="IM331" i="5"/>
  <c r="CQ580" i="5"/>
  <c r="BM104" i="25" l="1"/>
  <c r="BM152" i="25"/>
  <c r="IM341" i="5"/>
  <c r="CQ590" i="5"/>
  <c r="BM153" i="25" l="1"/>
  <c r="BM105" i="25"/>
  <c r="CQ600" i="5"/>
  <c r="IM351" i="5"/>
  <c r="BM106" i="25" l="1"/>
  <c r="BM154" i="25"/>
  <c r="CQ610" i="5"/>
  <c r="IM361" i="5"/>
  <c r="BM107" i="25" l="1"/>
  <c r="BM155" i="25"/>
  <c r="CQ620" i="5"/>
  <c r="IM371" i="5"/>
  <c r="BM156" i="25" l="1"/>
  <c r="BM108" i="25"/>
  <c r="CQ630" i="5"/>
  <c r="IM381" i="5"/>
  <c r="BM157" i="25" l="1"/>
  <c r="BM109" i="25"/>
  <c r="IM391" i="5"/>
  <c r="CQ640" i="5"/>
  <c r="BM110" i="25" l="1"/>
  <c r="BM158" i="25"/>
  <c r="IM401" i="5"/>
  <c r="CQ650" i="5"/>
  <c r="BM159" i="25" l="1"/>
  <c r="BM111" i="25"/>
  <c r="CQ660" i="5"/>
  <c r="IM411" i="5"/>
  <c r="BM112" i="25" l="1"/>
  <c r="BM160" i="25"/>
  <c r="IM421" i="5"/>
  <c r="CQ670" i="5"/>
  <c r="BM113" i="25" l="1"/>
  <c r="BM161" i="25"/>
  <c r="IM431" i="5"/>
  <c r="CQ680" i="5"/>
  <c r="BM162" i="25" l="1"/>
  <c r="BM114" i="25"/>
  <c r="IM441" i="5"/>
  <c r="CQ690" i="5"/>
  <c r="BM115" i="25" l="1"/>
  <c r="BM163" i="25"/>
  <c r="CQ700" i="5"/>
  <c r="IM451" i="5"/>
  <c r="BM116" i="25" l="1"/>
  <c r="BM164" i="25"/>
  <c r="CQ710" i="5"/>
  <c r="IM461" i="5"/>
  <c r="BM117" i="25" l="1"/>
  <c r="BM165" i="25"/>
  <c r="IM471" i="5"/>
  <c r="CQ711" i="5"/>
  <c r="BM118" i="25" l="1"/>
  <c r="BM166" i="25"/>
  <c r="CR480" i="5"/>
  <c r="BM119" i="25" l="1"/>
  <c r="BM167" i="25"/>
  <c r="CR490" i="5"/>
  <c r="IN241" i="5"/>
  <c r="BM120" i="25" l="1"/>
  <c r="BM168" i="25"/>
  <c r="CR500" i="5"/>
  <c r="IN251" i="5"/>
  <c r="BM121" i="25" l="1"/>
  <c r="BM169" i="25"/>
  <c r="IN261" i="5"/>
  <c r="CR510" i="5"/>
  <c r="BM170" i="25" l="1"/>
  <c r="BM122" i="25"/>
  <c r="CR520" i="5"/>
  <c r="IN271" i="5"/>
  <c r="BM123" i="25" l="1"/>
  <c r="BM171" i="25"/>
  <c r="IN281" i="5"/>
  <c r="CR530" i="5"/>
  <c r="BM124" i="25" l="1"/>
  <c r="BM172" i="25"/>
  <c r="IN291" i="5"/>
  <c r="CR540" i="5"/>
  <c r="BM173" i="25" l="1"/>
  <c r="BM125" i="25"/>
  <c r="CR550" i="5"/>
  <c r="IN301" i="5"/>
  <c r="BM174" i="25" l="1"/>
  <c r="BM126" i="25"/>
  <c r="IN311" i="5"/>
  <c r="CR560" i="5"/>
  <c r="BM127" i="25" l="1"/>
  <c r="BM175" i="25"/>
  <c r="CR570" i="5"/>
  <c r="IN321" i="5"/>
  <c r="BM128" i="25" l="1"/>
  <c r="BM176" i="25"/>
  <c r="CR580" i="5"/>
  <c r="IN331" i="5"/>
  <c r="BM177" i="25" l="1"/>
  <c r="BM129" i="25"/>
  <c r="IN341" i="5"/>
  <c r="CR590" i="5"/>
  <c r="BM178" i="25" l="1"/>
  <c r="BM130" i="25"/>
  <c r="IN351" i="5"/>
  <c r="CR600" i="5"/>
  <c r="BM131" i="25" l="1"/>
  <c r="BM179" i="25"/>
  <c r="CR610" i="5"/>
  <c r="IN361" i="5"/>
  <c r="BM132" i="25" l="1"/>
  <c r="BM180" i="25"/>
  <c r="IN371" i="5"/>
  <c r="CR620" i="5"/>
  <c r="BM133" i="25" l="1"/>
  <c r="BM181" i="25"/>
  <c r="IN381" i="5"/>
  <c r="CR630" i="5"/>
  <c r="BM182" i="25" l="1"/>
  <c r="BM134" i="25"/>
  <c r="IN391" i="5"/>
  <c r="CR640" i="5"/>
  <c r="BM135" i="25" l="1"/>
  <c r="BM183" i="25"/>
  <c r="IN401" i="5"/>
  <c r="CR650" i="5"/>
  <c r="BM136" i="25" l="1"/>
  <c r="BM184" i="25"/>
  <c r="IN411" i="5"/>
  <c r="CR660" i="5"/>
  <c r="BM137" i="25" l="1"/>
  <c r="BM185" i="25"/>
  <c r="IN421" i="5"/>
  <c r="CR670" i="5"/>
  <c r="BM186" i="25" l="1"/>
  <c r="BM138" i="25"/>
  <c r="IN431" i="5"/>
  <c r="CR680" i="5"/>
  <c r="BM139" i="25" l="1"/>
  <c r="BM187" i="25"/>
  <c r="IN441" i="5"/>
  <c r="CR690" i="5"/>
  <c r="BM188" i="25" l="1"/>
  <c r="BM140" i="25"/>
  <c r="CR700" i="5"/>
  <c r="IN451" i="5"/>
  <c r="BM141" i="25" l="1"/>
  <c r="BM189" i="25"/>
  <c r="CR710" i="5"/>
  <c r="IN461" i="5"/>
  <c r="BM190" i="25" l="1"/>
  <c r="BM142" i="25"/>
  <c r="CR711" i="5"/>
  <c r="IN471" i="5"/>
  <c r="BM143" i="25" l="1"/>
  <c r="BM191" i="25"/>
  <c r="CS480" i="5"/>
  <c r="BM144" i="25" l="1"/>
  <c r="BM192" i="25"/>
  <c r="IO241" i="5"/>
  <c r="CS490" i="5"/>
  <c r="BM145" i="25" l="1"/>
  <c r="BM193" i="25"/>
  <c r="IO251" i="5"/>
  <c r="CS500" i="5"/>
  <c r="BM146" i="25" l="1"/>
  <c r="BM194" i="25"/>
  <c r="IO261" i="5"/>
  <c r="CS510" i="5"/>
  <c r="BM147" i="25" l="1"/>
  <c r="BM195" i="25"/>
  <c r="CS520" i="5"/>
  <c r="IO271" i="5"/>
  <c r="BM196" i="25" l="1"/>
  <c r="BN100" i="25"/>
  <c r="BN101" i="25" s="1"/>
  <c r="IO281" i="5"/>
  <c r="CS530" i="5"/>
  <c r="BN149" i="25" l="1"/>
  <c r="BN102" i="25"/>
  <c r="BN150" i="25"/>
  <c r="IO291" i="5"/>
  <c r="CS540" i="5"/>
  <c r="BN103" i="25" l="1"/>
  <c r="BN151" i="25"/>
  <c r="IO301" i="5"/>
  <c r="CS550" i="5"/>
  <c r="BN104" i="25" l="1"/>
  <c r="BN152" i="25"/>
  <c r="CS560" i="5"/>
  <c r="IO311" i="5"/>
  <c r="BN153" i="25" l="1"/>
  <c r="BN105" i="25"/>
  <c r="IO321" i="5"/>
  <c r="CS570" i="5"/>
  <c r="BN106" i="25" l="1"/>
  <c r="BN154" i="25"/>
  <c r="IO331" i="5"/>
  <c r="CS580" i="5"/>
  <c r="BN107" i="25" l="1"/>
  <c r="BN155" i="25"/>
  <c r="IO341" i="5"/>
  <c r="CS590" i="5"/>
  <c r="BN156" i="25" l="1"/>
  <c r="BN108" i="25"/>
  <c r="IO351" i="5"/>
  <c r="CS600" i="5"/>
  <c r="BN109" i="25" l="1"/>
  <c r="BN157" i="25"/>
  <c r="CS610" i="5"/>
  <c r="IO361" i="5"/>
  <c r="BN110" i="25" l="1"/>
  <c r="BN158" i="25"/>
  <c r="CS620" i="5"/>
  <c r="IO371" i="5"/>
  <c r="BN159" i="25" l="1"/>
  <c r="BN111" i="25"/>
  <c r="IO381" i="5"/>
  <c r="CS630" i="5"/>
  <c r="BN112" i="25" l="1"/>
  <c r="BN160" i="25"/>
  <c r="CS640" i="5"/>
  <c r="IO391" i="5"/>
  <c r="BN161" i="25" l="1"/>
  <c r="BN113" i="25"/>
  <c r="CS650" i="5"/>
  <c r="IO401" i="5"/>
  <c r="BN162" i="25" l="1"/>
  <c r="BN114" i="25"/>
  <c r="CS660" i="5"/>
  <c r="IO411" i="5"/>
  <c r="BN115" i="25" l="1"/>
  <c r="BN163" i="25"/>
  <c r="IO421" i="5"/>
  <c r="CS670" i="5"/>
  <c r="BN164" i="25" l="1"/>
  <c r="BN116" i="25"/>
  <c r="IO431" i="5"/>
  <c r="CS680" i="5"/>
  <c r="BN165" i="25" l="1"/>
  <c r="BN117" i="25"/>
  <c r="CS690" i="5"/>
  <c r="IO441" i="5"/>
  <c r="BN166" i="25" l="1"/>
  <c r="BN118" i="25"/>
  <c r="CS700" i="5"/>
  <c r="IO451" i="5"/>
  <c r="BN167" i="25" l="1"/>
  <c r="BN119" i="25"/>
  <c r="IO461" i="5"/>
  <c r="CS710" i="5"/>
  <c r="BN168" i="25" l="1"/>
  <c r="BN120" i="25"/>
  <c r="IO471" i="5"/>
  <c r="CS711" i="5"/>
  <c r="BN169" i="25" l="1"/>
  <c r="BN121" i="25"/>
  <c r="CT480" i="5"/>
  <c r="BN122" i="25" l="1"/>
  <c r="BN170" i="25"/>
  <c r="IP241" i="5"/>
  <c r="CT490" i="5"/>
  <c r="BN171" i="25" l="1"/>
  <c r="BN123" i="25"/>
  <c r="IP251" i="5"/>
  <c r="CT500" i="5"/>
  <c r="BN172" i="25" l="1"/>
  <c r="BN124" i="25"/>
  <c r="IP261" i="5"/>
  <c r="CT510" i="5"/>
  <c r="BN125" i="25" l="1"/>
  <c r="BN173" i="25"/>
  <c r="CT520" i="5"/>
  <c r="IP271" i="5"/>
  <c r="BN174" i="25" l="1"/>
  <c r="BN126" i="25"/>
  <c r="IP281" i="5"/>
  <c r="CT530" i="5"/>
  <c r="BN127" i="25" l="1"/>
  <c r="BN175" i="25"/>
  <c r="CT540" i="5"/>
  <c r="IP291" i="5"/>
  <c r="BN128" i="25" l="1"/>
  <c r="BN176" i="25"/>
  <c r="CT550" i="5"/>
  <c r="IP301" i="5"/>
  <c r="BN177" i="25" l="1"/>
  <c r="BN129" i="25"/>
  <c r="IP311" i="5"/>
  <c r="CT560" i="5"/>
  <c r="BN130" i="25" l="1"/>
  <c r="BN178" i="25"/>
  <c r="IP321" i="5"/>
  <c r="CT570" i="5"/>
  <c r="BN131" i="25" l="1"/>
  <c r="BN179" i="25"/>
  <c r="IP331" i="5"/>
  <c r="CT580" i="5"/>
  <c r="BN180" i="25" l="1"/>
  <c r="BN132" i="25"/>
  <c r="IP341" i="5"/>
  <c r="CT590" i="5"/>
  <c r="BN181" i="25" l="1"/>
  <c r="BN133" i="25"/>
  <c r="CT600" i="5"/>
  <c r="IP351" i="5"/>
  <c r="BN134" i="25" l="1"/>
  <c r="BN182" i="25"/>
  <c r="IP361" i="5"/>
  <c r="CT610" i="5"/>
  <c r="BN135" i="25" l="1"/>
  <c r="BN183" i="25"/>
  <c r="IP371" i="5"/>
  <c r="CT620" i="5"/>
  <c r="BN136" i="25" l="1"/>
  <c r="BN184" i="25"/>
  <c r="IP381" i="5"/>
  <c r="CT630" i="5"/>
  <c r="BN137" i="25" l="1"/>
  <c r="BN185" i="25"/>
  <c r="IP391" i="5"/>
  <c r="CT640" i="5"/>
  <c r="BN138" i="25" l="1"/>
  <c r="BN186" i="25"/>
  <c r="CT650" i="5"/>
  <c r="IP401" i="5"/>
  <c r="BN139" i="25" l="1"/>
  <c r="BN187" i="25"/>
  <c r="IP411" i="5"/>
  <c r="CT660" i="5"/>
  <c r="BN140" i="25" l="1"/>
  <c r="BN188" i="25"/>
  <c r="IP421" i="5"/>
  <c r="CT670" i="5"/>
  <c r="BN189" i="25" l="1"/>
  <c r="BN141" i="25"/>
  <c r="IP431" i="5"/>
  <c r="CT680" i="5"/>
  <c r="BN190" i="25" l="1"/>
  <c r="BN142" i="25"/>
  <c r="CT690" i="5"/>
  <c r="IP441" i="5"/>
  <c r="BN191" i="25" l="1"/>
  <c r="BN143" i="25"/>
  <c r="CT700" i="5"/>
  <c r="IP451" i="5"/>
  <c r="BN144" i="25" l="1"/>
  <c r="BN192" i="25"/>
  <c r="IP461" i="5"/>
  <c r="CT710" i="5"/>
  <c r="BN193" i="25" l="1"/>
  <c r="BN145" i="25"/>
  <c r="IP471" i="5"/>
  <c r="CT711" i="5"/>
  <c r="BN146" i="25" l="1"/>
  <c r="BN194" i="25"/>
  <c r="CU480" i="5"/>
  <c r="BN147" i="25" l="1"/>
  <c r="BN195" i="25"/>
  <c r="IQ241" i="5"/>
  <c r="CU490" i="5"/>
  <c r="BN196" i="25" l="1"/>
  <c r="BO100" i="25"/>
  <c r="BO101" i="25" s="1"/>
  <c r="CU500" i="5"/>
  <c r="IQ251" i="5"/>
  <c r="BO149" i="25" l="1"/>
  <c r="BO150" i="25"/>
  <c r="BO102" i="25"/>
  <c r="IQ261" i="5"/>
  <c r="CU510" i="5"/>
  <c r="BO151" i="25" l="1"/>
  <c r="BO103" i="25"/>
  <c r="IQ271" i="5"/>
  <c r="CU520" i="5"/>
  <c r="BO152" i="25" l="1"/>
  <c r="BO104" i="25"/>
  <c r="CU530" i="5"/>
  <c r="IQ281" i="5"/>
  <c r="BO105" i="25" l="1"/>
  <c r="BO153" i="25"/>
  <c r="CU540" i="5"/>
  <c r="IQ291" i="5"/>
  <c r="BO106" i="25" l="1"/>
  <c r="BO154" i="25"/>
  <c r="CU550" i="5"/>
  <c r="IQ301" i="5"/>
  <c r="BO107" i="25" l="1"/>
  <c r="BO155" i="25"/>
  <c r="IQ311" i="5"/>
  <c r="CU560" i="5"/>
  <c r="BO156" i="25" l="1"/>
  <c r="BO108" i="25"/>
  <c r="CU570" i="5"/>
  <c r="IQ321" i="5"/>
  <c r="BO109" i="25" l="1"/>
  <c r="BO157" i="25"/>
  <c r="CU580" i="5"/>
  <c r="IQ331" i="5"/>
  <c r="BO110" i="25" l="1"/>
  <c r="BO158" i="25"/>
  <c r="IQ341" i="5"/>
  <c r="CU590" i="5"/>
  <c r="BO159" i="25" l="1"/>
  <c r="BO111" i="25"/>
  <c r="IQ351" i="5"/>
  <c r="CU600" i="5"/>
  <c r="BO112" i="25" l="1"/>
  <c r="BO160" i="25"/>
  <c r="IQ361" i="5"/>
  <c r="CU610" i="5"/>
  <c r="BO161" i="25" l="1"/>
  <c r="BO113" i="25"/>
  <c r="IQ371" i="5"/>
  <c r="CU620" i="5"/>
  <c r="BO114" i="25" l="1"/>
  <c r="BO162" i="25"/>
  <c r="CU630" i="5"/>
  <c r="IQ381" i="5"/>
  <c r="BO163" i="25" l="1"/>
  <c r="BO115" i="25"/>
  <c r="IQ391" i="5"/>
  <c r="CU640" i="5"/>
  <c r="BO164" i="25" l="1"/>
  <c r="BO116" i="25"/>
  <c r="CU650" i="5"/>
  <c r="IQ401" i="5"/>
  <c r="BO165" i="25" l="1"/>
  <c r="BO117" i="25"/>
  <c r="IQ411" i="5"/>
  <c r="CU660" i="5"/>
  <c r="BO166" i="25" l="1"/>
  <c r="BO118" i="25"/>
  <c r="IQ421" i="5"/>
  <c r="CU670" i="5"/>
  <c r="BO167" i="25" l="1"/>
  <c r="BO119" i="25"/>
  <c r="IQ431" i="5"/>
  <c r="CU680" i="5"/>
  <c r="BO168" i="25" l="1"/>
  <c r="BO120" i="25"/>
  <c r="IQ441" i="5"/>
  <c r="CU690" i="5"/>
  <c r="BO121" i="25" l="1"/>
  <c r="BO169" i="25"/>
  <c r="CU700" i="5"/>
  <c r="IQ451" i="5"/>
  <c r="BO170" i="25" l="1"/>
  <c r="BO122" i="25"/>
  <c r="IQ461" i="5"/>
  <c r="CU710" i="5"/>
  <c r="BO123" i="25" l="1"/>
  <c r="BO171" i="25"/>
  <c r="IQ471" i="5"/>
  <c r="CU711" i="5"/>
  <c r="BO172" i="25" l="1"/>
  <c r="BO124" i="25"/>
  <c r="CV480" i="5"/>
  <c r="BO125" i="25" l="1"/>
  <c r="BO173" i="25"/>
  <c r="CV490" i="5"/>
  <c r="IR241" i="5"/>
  <c r="BO126" i="25" l="1"/>
  <c r="BO174" i="25"/>
  <c r="CV500" i="5"/>
  <c r="IR251" i="5"/>
  <c r="BO127" i="25" l="1"/>
  <c r="BO175" i="25"/>
  <c r="IR261" i="5"/>
  <c r="CV510" i="5"/>
  <c r="BO176" i="25" l="1"/>
  <c r="BO128" i="25"/>
  <c r="CV520" i="5"/>
  <c r="IR271" i="5"/>
  <c r="BO129" i="25" l="1"/>
  <c r="BO177" i="25"/>
  <c r="CV530" i="5"/>
  <c r="IR281" i="5"/>
  <c r="BO130" i="25" l="1"/>
  <c r="BO178" i="25"/>
  <c r="IR291" i="5"/>
  <c r="CV540" i="5"/>
  <c r="BO131" i="25" l="1"/>
  <c r="BO179" i="25"/>
  <c r="IR301" i="5"/>
  <c r="CV550" i="5"/>
  <c r="BO180" i="25" l="1"/>
  <c r="BO132" i="25"/>
  <c r="CV560" i="5"/>
  <c r="IR311" i="5"/>
  <c r="BO181" i="25" l="1"/>
  <c r="BO133" i="25"/>
  <c r="CV570" i="5"/>
  <c r="IR321" i="5"/>
  <c r="BO134" i="25" l="1"/>
  <c r="BO182" i="25"/>
  <c r="IR331" i="5"/>
  <c r="CV580" i="5"/>
  <c r="BO183" i="25" l="1"/>
  <c r="BO135" i="25"/>
  <c r="CV590" i="5"/>
  <c r="IR341" i="5"/>
  <c r="BO136" i="25" l="1"/>
  <c r="BO184" i="25"/>
  <c r="IR351" i="5"/>
  <c r="CV600" i="5"/>
  <c r="BO137" i="25" l="1"/>
  <c r="BO185" i="25"/>
  <c r="CV610" i="5"/>
  <c r="IR361" i="5"/>
  <c r="BO138" i="25" l="1"/>
  <c r="BO186" i="25"/>
  <c r="CV620" i="5"/>
  <c r="IR371" i="5"/>
  <c r="BO139" i="25" l="1"/>
  <c r="BO187" i="25"/>
  <c r="IR381" i="5"/>
  <c r="CV630" i="5"/>
  <c r="BO140" i="25" l="1"/>
  <c r="BO188" i="25"/>
  <c r="CV640" i="5"/>
  <c r="IR391" i="5"/>
  <c r="BO141" i="25" l="1"/>
  <c r="BO189" i="25"/>
  <c r="CV650" i="5"/>
  <c r="IR401" i="5"/>
  <c r="BO142" i="25" l="1"/>
  <c r="BO190" i="25"/>
  <c r="CV660" i="5"/>
  <c r="IR411" i="5"/>
  <c r="BO143" i="25" l="1"/>
  <c r="BO191" i="25"/>
  <c r="IR421" i="5"/>
  <c r="CV670" i="5"/>
  <c r="BO144" i="25" l="1"/>
  <c r="BO192" i="25"/>
  <c r="IR431" i="5"/>
  <c r="CV680" i="5"/>
  <c r="BO145" i="25" l="1"/>
  <c r="BO193" i="25"/>
  <c r="IR441" i="5"/>
  <c r="CV690" i="5"/>
  <c r="BO146" i="25" l="1"/>
  <c r="BO194" i="25"/>
  <c r="CV700" i="5"/>
  <c r="IR451" i="5"/>
  <c r="BO147" i="25" l="1"/>
  <c r="BO195" i="25"/>
  <c r="CV710" i="5"/>
  <c r="IR461" i="5"/>
  <c r="BP100" i="25" l="1"/>
  <c r="BP101" i="25" s="1"/>
  <c r="BO196" i="25"/>
  <c r="IR471" i="5"/>
  <c r="CV711" i="5"/>
  <c r="BP149" i="25" l="1"/>
  <c r="BP150" i="25"/>
  <c r="BP102" i="25"/>
  <c r="CW480" i="5"/>
  <c r="BP103" i="25" l="1"/>
  <c r="BP151" i="25"/>
  <c r="CW490" i="5"/>
  <c r="IS241" i="5"/>
  <c r="BP104" i="25" l="1"/>
  <c r="BP152" i="25"/>
  <c r="CW500" i="5"/>
  <c r="IS251" i="5"/>
  <c r="BP105" i="25" l="1"/>
  <c r="BP153" i="25"/>
  <c r="CW510" i="5"/>
  <c r="IS261" i="5"/>
  <c r="BP154" i="25" l="1"/>
  <c r="BP106" i="25"/>
  <c r="IS271" i="5"/>
  <c r="CW520" i="5"/>
  <c r="BP107" i="25" l="1"/>
  <c r="BP155" i="25"/>
  <c r="IS281" i="5"/>
  <c r="CW530" i="5"/>
  <c r="BP156" i="25" l="1"/>
  <c r="BP108" i="25"/>
  <c r="IS291" i="5"/>
  <c r="CW540" i="5"/>
  <c r="BP157" i="25" l="1"/>
  <c r="BP109" i="25"/>
  <c r="IS301" i="5"/>
  <c r="CW550" i="5"/>
  <c r="BP110" i="25" l="1"/>
  <c r="BP158" i="25"/>
  <c r="IS311" i="5"/>
  <c r="CW560" i="5"/>
  <c r="BP111" i="25" l="1"/>
  <c r="BP159" i="25"/>
  <c r="CW570" i="5"/>
  <c r="IS321" i="5"/>
  <c r="BP112" i="25" l="1"/>
  <c r="BP160" i="25"/>
  <c r="CW580" i="5"/>
  <c r="IS331" i="5"/>
  <c r="BP161" i="25" l="1"/>
  <c r="BP113" i="25"/>
  <c r="IS341" i="5"/>
  <c r="CW590" i="5"/>
  <c r="BP162" i="25" l="1"/>
  <c r="BP114" i="25"/>
  <c r="IS351" i="5"/>
  <c r="CW600" i="5"/>
  <c r="BP163" i="25" l="1"/>
  <c r="BP115" i="25"/>
  <c r="CW610" i="5"/>
  <c r="IS361" i="5"/>
  <c r="BP164" i="25" l="1"/>
  <c r="BP116" i="25"/>
  <c r="CW620" i="5"/>
  <c r="IS371" i="5"/>
  <c r="BP117" i="25" l="1"/>
  <c r="BP165" i="25"/>
  <c r="IS381" i="5"/>
  <c r="CW630" i="5"/>
  <c r="BP118" i="25" l="1"/>
  <c r="BP166" i="25"/>
  <c r="IS391" i="5"/>
  <c r="CW640" i="5"/>
  <c r="BP167" i="25" l="1"/>
  <c r="BP119" i="25"/>
  <c r="IS401" i="5"/>
  <c r="CW650" i="5"/>
  <c r="BP120" i="25" l="1"/>
  <c r="BP168" i="25"/>
  <c r="CW660" i="5"/>
  <c r="IS411" i="5"/>
  <c r="BP121" i="25" l="1"/>
  <c r="BP169" i="25"/>
  <c r="IS421" i="5"/>
  <c r="CW670" i="5"/>
  <c r="BP122" i="25" l="1"/>
  <c r="BP170" i="25"/>
  <c r="IS431" i="5"/>
  <c r="CW680" i="5"/>
  <c r="BP123" i="25" l="1"/>
  <c r="BP171" i="25"/>
  <c r="CW690" i="5"/>
  <c r="IS441" i="5"/>
  <c r="BP124" i="25" l="1"/>
  <c r="BP172" i="25"/>
  <c r="CW700" i="5"/>
  <c r="IS451" i="5"/>
  <c r="BP125" i="25" l="1"/>
  <c r="BP173" i="25"/>
  <c r="IS461" i="5"/>
  <c r="CW710" i="5"/>
  <c r="BP174" i="25" l="1"/>
  <c r="BP126" i="25"/>
  <c r="IS471" i="5"/>
  <c r="CW711" i="5"/>
  <c r="BP127" i="25" l="1"/>
  <c r="BP175" i="25"/>
  <c r="CX480" i="5"/>
  <c r="BP128" i="25" l="1"/>
  <c r="BP176" i="25"/>
  <c r="IT241" i="5"/>
  <c r="CX490" i="5"/>
  <c r="BP129" i="25" l="1"/>
  <c r="BP177" i="25"/>
  <c r="CX500" i="5"/>
  <c r="IT251" i="5"/>
  <c r="BP130" i="25" l="1"/>
  <c r="BP178" i="25"/>
  <c r="CX510" i="5"/>
  <c r="IT261" i="5"/>
  <c r="BP131" i="25" l="1"/>
  <c r="BP179" i="25"/>
  <c r="IT271" i="5"/>
  <c r="CX520" i="5"/>
  <c r="BP132" i="25" l="1"/>
  <c r="BP180" i="25"/>
  <c r="CX530" i="5"/>
  <c r="IT281" i="5"/>
  <c r="BP133" i="25" l="1"/>
  <c r="BP181" i="25"/>
  <c r="IT291" i="5"/>
  <c r="CX540" i="5"/>
  <c r="BP134" i="25" l="1"/>
  <c r="BP182" i="25"/>
  <c r="CX550" i="5"/>
  <c r="IT301" i="5"/>
  <c r="BP135" i="25" l="1"/>
  <c r="BP183" i="25"/>
  <c r="IT311" i="5"/>
  <c r="CX560" i="5"/>
  <c r="BP184" i="25" l="1"/>
  <c r="BP136" i="25"/>
  <c r="CX570" i="5"/>
  <c r="IT321" i="5"/>
  <c r="BP137" i="25" l="1"/>
  <c r="BP185" i="25"/>
  <c r="CX580" i="5"/>
  <c r="IT331" i="5"/>
  <c r="BP138" i="25" l="1"/>
  <c r="BP186" i="25"/>
  <c r="CX590" i="5"/>
  <c r="IT341" i="5"/>
  <c r="BP187" i="25" l="1"/>
  <c r="BP139" i="25"/>
  <c r="CX600" i="5"/>
  <c r="IT351" i="5"/>
  <c r="BP188" i="25" l="1"/>
  <c r="BP140" i="25"/>
  <c r="CX610" i="5"/>
  <c r="IT361" i="5"/>
  <c r="BP141" i="25" l="1"/>
  <c r="BP189" i="25"/>
  <c r="IT371" i="5"/>
  <c r="CX620" i="5"/>
  <c r="BP190" i="25" l="1"/>
  <c r="BP142" i="25"/>
  <c r="CX630" i="5"/>
  <c r="IT381" i="5"/>
  <c r="BP143" i="25" l="1"/>
  <c r="BP191" i="25"/>
  <c r="CX640" i="5"/>
  <c r="IT391" i="5"/>
  <c r="BP144" i="25" l="1"/>
  <c r="BP192" i="25"/>
  <c r="CX650" i="5"/>
  <c r="IT401" i="5"/>
  <c r="BP145" i="25" l="1"/>
  <c r="BP193" i="25"/>
  <c r="IT411" i="5"/>
  <c r="CX660" i="5"/>
  <c r="BP146" i="25" l="1"/>
  <c r="BP194" i="25"/>
  <c r="IT421" i="5"/>
  <c r="CX670" i="5"/>
  <c r="BP147" i="25" l="1"/>
  <c r="BP195" i="25"/>
  <c r="IT431" i="5"/>
  <c r="CX680" i="5"/>
  <c r="BP196" i="25" l="1"/>
  <c r="BQ100" i="25"/>
  <c r="BQ101" i="25" s="1"/>
  <c r="IT441" i="5"/>
  <c r="CX690" i="5"/>
  <c r="BQ149" i="25" l="1"/>
  <c r="BQ150" i="25"/>
  <c r="BQ102" i="25"/>
  <c r="CX700" i="5"/>
  <c r="IT451" i="5"/>
  <c r="BQ151" i="25" l="1"/>
  <c r="BQ103" i="25"/>
  <c r="IT461" i="5"/>
  <c r="CX710" i="5"/>
  <c r="BQ104" i="25" l="1"/>
  <c r="BQ152" i="25"/>
  <c r="IT471" i="5"/>
  <c r="CX711" i="5"/>
  <c r="BQ105" i="25" l="1"/>
  <c r="BQ153" i="25"/>
  <c r="CY480" i="5"/>
  <c r="BQ106" i="25" l="1"/>
  <c r="BQ154" i="25"/>
  <c r="CY490" i="5"/>
  <c r="IU241" i="5"/>
  <c r="BQ107" i="25" l="1"/>
  <c r="BQ155" i="25"/>
  <c r="IU251" i="5"/>
  <c r="CY500" i="5"/>
  <c r="BQ108" i="25" l="1"/>
  <c r="BQ156" i="25"/>
  <c r="CY510" i="5"/>
  <c r="IU261" i="5"/>
  <c r="BQ157" i="25" l="1"/>
  <c r="BQ109" i="25"/>
  <c r="CY520" i="5"/>
  <c r="IU271" i="5"/>
  <c r="BQ110" i="25" l="1"/>
  <c r="BQ158" i="25"/>
  <c r="IU281" i="5"/>
  <c r="CY530" i="5"/>
  <c r="BQ111" i="25" l="1"/>
  <c r="BQ159" i="25"/>
  <c r="CY540" i="5"/>
  <c r="IU291" i="5"/>
  <c r="BQ112" i="25" l="1"/>
  <c r="BQ160" i="25"/>
  <c r="IU301" i="5"/>
  <c r="CY550" i="5"/>
  <c r="BQ113" i="25" l="1"/>
  <c r="BQ161" i="25"/>
  <c r="CY560" i="5"/>
  <c r="IU311" i="5"/>
  <c r="BQ114" i="25" l="1"/>
  <c r="BQ162" i="25"/>
  <c r="IU321" i="5"/>
  <c r="CY570" i="5"/>
  <c r="BQ115" i="25" l="1"/>
  <c r="BQ163" i="25"/>
  <c r="IU331" i="5"/>
  <c r="CY580" i="5"/>
  <c r="BQ164" i="25" l="1"/>
  <c r="BQ116" i="25"/>
  <c r="IU341" i="5"/>
  <c r="CY590" i="5"/>
  <c r="BQ117" i="25" l="1"/>
  <c r="BQ165" i="25"/>
  <c r="IU351" i="5"/>
  <c r="CY600" i="5"/>
  <c r="BQ118" i="25" l="1"/>
  <c r="BQ166" i="25"/>
  <c r="IU361" i="5"/>
  <c r="CY610" i="5"/>
  <c r="BQ119" i="25" l="1"/>
  <c r="BQ167" i="25"/>
  <c r="CY620" i="5"/>
  <c r="IU371" i="5"/>
  <c r="BQ120" i="25" l="1"/>
  <c r="BQ168" i="25"/>
  <c r="CY630" i="5"/>
  <c r="IU381" i="5"/>
  <c r="BQ169" i="25" l="1"/>
  <c r="BQ121" i="25"/>
  <c r="CY640" i="5"/>
  <c r="IU391" i="5"/>
  <c r="BQ122" i="25" l="1"/>
  <c r="BQ170" i="25"/>
  <c r="CY650" i="5"/>
  <c r="IU401" i="5"/>
  <c r="BQ171" i="25" l="1"/>
  <c r="BQ123" i="25"/>
  <c r="CY660" i="5"/>
  <c r="IU411" i="5"/>
  <c r="BQ124" i="25" l="1"/>
  <c r="BQ172" i="25"/>
  <c r="IU421" i="5"/>
  <c r="CY670" i="5"/>
  <c r="BQ125" i="25" l="1"/>
  <c r="BQ173" i="25"/>
  <c r="IU431" i="5"/>
  <c r="CY680" i="5"/>
  <c r="BQ126" i="25" l="1"/>
  <c r="BQ174" i="25"/>
  <c r="IU441" i="5"/>
  <c r="CY690" i="5"/>
  <c r="BQ127" i="25" l="1"/>
  <c r="BQ175" i="25"/>
  <c r="CY700" i="5"/>
  <c r="IU451" i="5"/>
  <c r="BQ128" i="25" l="1"/>
  <c r="BQ176" i="25"/>
  <c r="CY710" i="5"/>
  <c r="IU461" i="5"/>
  <c r="BQ177" i="25" l="1"/>
  <c r="BQ129" i="25"/>
  <c r="IU471" i="5"/>
  <c r="CY711" i="5"/>
  <c r="BQ130" i="25" l="1"/>
  <c r="BQ178" i="25"/>
  <c r="CZ480" i="5"/>
  <c r="BQ179" i="25" l="1"/>
  <c r="BQ131" i="25"/>
  <c r="CZ490" i="5"/>
  <c r="IV241" i="5"/>
  <c r="BQ180" i="25" l="1"/>
  <c r="BQ132" i="25"/>
  <c r="CZ500" i="5"/>
  <c r="IV251" i="5"/>
  <c r="BQ133" i="25" l="1"/>
  <c r="BQ181" i="25"/>
  <c r="IV261" i="5"/>
  <c r="CZ510" i="5"/>
  <c r="BQ182" i="25" l="1"/>
  <c r="BQ134" i="25"/>
  <c r="CZ520" i="5"/>
  <c r="IV271" i="5"/>
  <c r="BQ135" i="25" l="1"/>
  <c r="BQ183" i="25"/>
  <c r="CZ530" i="5"/>
  <c r="IV281" i="5"/>
  <c r="BQ136" i="25" l="1"/>
  <c r="BQ184" i="25"/>
  <c r="CZ540" i="5"/>
  <c r="IV291" i="5"/>
  <c r="BQ185" i="25" l="1"/>
  <c r="BQ137" i="25"/>
  <c r="IV301" i="5"/>
  <c r="CZ550" i="5"/>
  <c r="BQ138" i="25" l="1"/>
  <c r="BQ186" i="25"/>
  <c r="IV311" i="5"/>
  <c r="CZ560" i="5"/>
  <c r="BQ139" i="25" l="1"/>
  <c r="BQ187" i="25"/>
  <c r="CZ570" i="5"/>
  <c r="IV321" i="5"/>
  <c r="BQ140" i="25" l="1"/>
  <c r="BQ188" i="25"/>
  <c r="IV331" i="5"/>
  <c r="CZ580" i="5"/>
  <c r="BQ141" i="25" l="1"/>
  <c r="BQ189" i="25"/>
  <c r="CZ590" i="5"/>
  <c r="IV341" i="5"/>
  <c r="BQ190" i="25" l="1"/>
  <c r="BQ142" i="25"/>
  <c r="IV351" i="5"/>
  <c r="CZ600" i="5"/>
  <c r="BQ143" i="25" l="1"/>
  <c r="BQ191" i="25"/>
  <c r="IV361" i="5"/>
  <c r="CZ610" i="5"/>
  <c r="BQ144" i="25" l="1"/>
  <c r="BQ192" i="25"/>
  <c r="CZ620" i="5"/>
  <c r="IV371" i="5"/>
  <c r="BQ145" i="25" l="1"/>
  <c r="BQ193" i="25"/>
  <c r="IV381" i="5"/>
  <c r="CZ630" i="5"/>
  <c r="BQ194" i="25" l="1"/>
  <c r="BQ146" i="25"/>
  <c r="IV391" i="5"/>
  <c r="CZ640" i="5"/>
  <c r="BQ195" i="25" l="1"/>
  <c r="BQ147" i="25"/>
  <c r="IV401" i="5"/>
  <c r="CZ650" i="5"/>
  <c r="BQ196" i="25" l="1"/>
  <c r="BR100" i="25"/>
  <c r="BR101" i="25" s="1"/>
  <c r="IV411" i="5"/>
  <c r="CZ660" i="5"/>
  <c r="BR149" i="25" l="1"/>
  <c r="BR150" i="25"/>
  <c r="BR102" i="25"/>
  <c r="IV421" i="5"/>
  <c r="CZ670" i="5"/>
  <c r="BR103" i="25" l="1"/>
  <c r="BR151" i="25"/>
  <c r="IV431" i="5"/>
  <c r="CZ680" i="5"/>
  <c r="BR152" i="25" l="1"/>
  <c r="BR104" i="25"/>
  <c r="CZ690" i="5"/>
  <c r="IV441" i="5"/>
  <c r="BR105" i="25" l="1"/>
  <c r="BR153" i="25"/>
  <c r="CZ700" i="5"/>
  <c r="IV451" i="5"/>
  <c r="BR106" i="25" l="1"/>
  <c r="BR154" i="25"/>
  <c r="IV461" i="5"/>
  <c r="CZ710" i="5"/>
  <c r="BR107" i="25" l="1"/>
  <c r="BR155" i="25"/>
  <c r="IV471" i="5"/>
  <c r="CZ711" i="5"/>
  <c r="BR156" i="25" l="1"/>
  <c r="BR108" i="25"/>
  <c r="DA480" i="5"/>
  <c r="BR109" i="25" l="1"/>
  <c r="BR157" i="25"/>
  <c r="DA490" i="5"/>
  <c r="IW241" i="5"/>
  <c r="BR110" i="25" l="1"/>
  <c r="BR158" i="25"/>
  <c r="IW251" i="5"/>
  <c r="DA500" i="5"/>
  <c r="BR111" i="25" l="1"/>
  <c r="BR159" i="25"/>
  <c r="IW261" i="5"/>
  <c r="DA510" i="5"/>
  <c r="BR160" i="25" l="1"/>
  <c r="BR112" i="25"/>
  <c r="IW271" i="5"/>
  <c r="DA520" i="5"/>
  <c r="BR113" i="25" l="1"/>
  <c r="BR161" i="25"/>
  <c r="IW281" i="5"/>
  <c r="DA530" i="5"/>
  <c r="BR162" i="25" l="1"/>
  <c r="BR114" i="25"/>
  <c r="DA540" i="5"/>
  <c r="IW291" i="5"/>
  <c r="BR115" i="25" l="1"/>
  <c r="BR163" i="25"/>
  <c r="DA550" i="5"/>
  <c r="IW301" i="5"/>
  <c r="BR164" i="25" l="1"/>
  <c r="BR116" i="25"/>
  <c r="DA560" i="5"/>
  <c r="IW311" i="5"/>
  <c r="BR117" i="25" l="1"/>
  <c r="BR165" i="25"/>
  <c r="IW321" i="5"/>
  <c r="DA570" i="5"/>
  <c r="BR166" i="25" l="1"/>
  <c r="BR118" i="25"/>
  <c r="IW331" i="5"/>
  <c r="DA580" i="5"/>
  <c r="BR119" i="25" l="1"/>
  <c r="BR167" i="25"/>
  <c r="IW341" i="5"/>
  <c r="DA590" i="5"/>
  <c r="BR120" i="25" l="1"/>
  <c r="BR168" i="25"/>
  <c r="DA600" i="5"/>
  <c r="IW351" i="5"/>
  <c r="BR121" i="25" l="1"/>
  <c r="BR169" i="25"/>
  <c r="DA610" i="5"/>
  <c r="IW361" i="5"/>
  <c r="BR122" i="25" l="1"/>
  <c r="BR170" i="25"/>
  <c r="IW371" i="5"/>
  <c r="DA620" i="5"/>
  <c r="BR123" i="25" l="1"/>
  <c r="BR171" i="25"/>
  <c r="DA630" i="5"/>
  <c r="IW381" i="5"/>
  <c r="BR172" i="25" l="1"/>
  <c r="BR124" i="25"/>
  <c r="IW391" i="5"/>
  <c r="DA640" i="5"/>
  <c r="BR173" i="25" l="1"/>
  <c r="BR125" i="25"/>
  <c r="IW401" i="5"/>
  <c r="DA650" i="5"/>
  <c r="BR126" i="25" l="1"/>
  <c r="BR174" i="25"/>
  <c r="DA660" i="5"/>
  <c r="IW411" i="5"/>
  <c r="BR127" i="25" l="1"/>
  <c r="BR175" i="25"/>
  <c r="IW421" i="5"/>
  <c r="DA670" i="5"/>
  <c r="BR128" i="25" l="1"/>
  <c r="BR176" i="25"/>
  <c r="IW431" i="5"/>
  <c r="DA680" i="5"/>
  <c r="BR129" i="25" l="1"/>
  <c r="BR177" i="25"/>
  <c r="DA690" i="5"/>
  <c r="IW441" i="5"/>
  <c r="BR130" i="25" l="1"/>
  <c r="BR178" i="25"/>
  <c r="DA700" i="5"/>
  <c r="IW451" i="5"/>
  <c r="BR131" i="25" l="1"/>
  <c r="BR179" i="25"/>
  <c r="IW461" i="5"/>
  <c r="DA710" i="5"/>
  <c r="BR132" i="25" l="1"/>
  <c r="BR180" i="25"/>
  <c r="DA711" i="5"/>
  <c r="IW471" i="5"/>
  <c r="BR181" i="25" l="1"/>
  <c r="BR133" i="25"/>
  <c r="DB480" i="5"/>
  <c r="BR134" i="25" l="1"/>
  <c r="BR182" i="25"/>
  <c r="DB490" i="5"/>
  <c r="IX241" i="5"/>
  <c r="BR183" i="25" l="1"/>
  <c r="BR135" i="25"/>
  <c r="DB500" i="5"/>
  <c r="IX251" i="5"/>
  <c r="BR184" i="25" l="1"/>
  <c r="BR136" i="25"/>
  <c r="DB510" i="5"/>
  <c r="IX261" i="5"/>
  <c r="BR185" i="25" l="1"/>
  <c r="BR137" i="25"/>
  <c r="IX271" i="5"/>
  <c r="DB520" i="5"/>
  <c r="BR138" i="25" l="1"/>
  <c r="BR186" i="25"/>
  <c r="IX281" i="5"/>
  <c r="DB530" i="5"/>
  <c r="BR187" i="25" l="1"/>
  <c r="BR139" i="25"/>
  <c r="DB540" i="5"/>
  <c r="IX291" i="5"/>
  <c r="BR140" i="25" l="1"/>
  <c r="BR188" i="25"/>
  <c r="DB550" i="5"/>
  <c r="IX301" i="5"/>
  <c r="BR141" i="25" l="1"/>
  <c r="BR189" i="25"/>
  <c r="DB560" i="5"/>
  <c r="IX311" i="5"/>
  <c r="BR190" i="25" l="1"/>
  <c r="BR142" i="25"/>
  <c r="DB570" i="5"/>
  <c r="IX321" i="5"/>
  <c r="BR143" i="25" l="1"/>
  <c r="BR191" i="25"/>
  <c r="IX331" i="5"/>
  <c r="DB580" i="5"/>
  <c r="BR144" i="25" l="1"/>
  <c r="BR192" i="25"/>
  <c r="IX341" i="5"/>
  <c r="DB590" i="5"/>
  <c r="BR193" i="25" l="1"/>
  <c r="BR145" i="25"/>
  <c r="IX351" i="5"/>
  <c r="DB600" i="5"/>
  <c r="BR146" i="25" l="1"/>
  <c r="BR194" i="25"/>
  <c r="IX361" i="5"/>
  <c r="DB610" i="5"/>
  <c r="BR195" i="25" l="1"/>
  <c r="BR147" i="25"/>
  <c r="IX371" i="5"/>
  <c r="DB620" i="5"/>
  <c r="BR196" i="25" l="1"/>
  <c r="BS100" i="25"/>
  <c r="BS101" i="25" s="1"/>
  <c r="IX381" i="5"/>
  <c r="DB630" i="5"/>
  <c r="BS149" i="25" l="1"/>
  <c r="BS102" i="25"/>
  <c r="BS150" i="25"/>
  <c r="IX391" i="5"/>
  <c r="DB640" i="5"/>
  <c r="BS103" i="25" l="1"/>
  <c r="BS151" i="25"/>
  <c r="DB650" i="5"/>
  <c r="IX401" i="5"/>
  <c r="BS152" i="25" l="1"/>
  <c r="BS104" i="25"/>
  <c r="DB660" i="5"/>
  <c r="IX411" i="5"/>
  <c r="BS105" i="25" l="1"/>
  <c r="BS153" i="25"/>
  <c r="IX421" i="5"/>
  <c r="DB670" i="5"/>
  <c r="BS106" i="25" l="1"/>
  <c r="BS154" i="25"/>
  <c r="IX431" i="5"/>
  <c r="DB680" i="5"/>
  <c r="BS107" i="25" l="1"/>
  <c r="BS155" i="25"/>
  <c r="IX441" i="5"/>
  <c r="DB690" i="5"/>
  <c r="BS156" i="25" l="1"/>
  <c r="BS108" i="25"/>
  <c r="DB700" i="5"/>
  <c r="IX451" i="5"/>
  <c r="BS109" i="25" l="1"/>
  <c r="BS157" i="25"/>
  <c r="IX461" i="5"/>
  <c r="DB710" i="5"/>
  <c r="BS158" i="25" l="1"/>
  <c r="BS110" i="25"/>
  <c r="IX471" i="5"/>
  <c r="DB711" i="5"/>
  <c r="BS159" i="25" l="1"/>
  <c r="BS111" i="25"/>
  <c r="DC480" i="5"/>
  <c r="BS112" i="25" l="1"/>
  <c r="BS160" i="25"/>
  <c r="DC490" i="5"/>
  <c r="IY241" i="5"/>
  <c r="BS113" i="25" l="1"/>
  <c r="BS161" i="25"/>
  <c r="IY251" i="5"/>
  <c r="DC500" i="5"/>
  <c r="BS114" i="25" l="1"/>
  <c r="BS162" i="25"/>
  <c r="IY261" i="5"/>
  <c r="DC510" i="5"/>
  <c r="BS115" i="25" l="1"/>
  <c r="BS163" i="25"/>
  <c r="DC520" i="5"/>
  <c r="IY271" i="5"/>
  <c r="BS164" i="25" l="1"/>
  <c r="BS116" i="25"/>
  <c r="DC530" i="5"/>
  <c r="IY281" i="5"/>
  <c r="BS117" i="25" l="1"/>
  <c r="BS165" i="25"/>
  <c r="DC540" i="5"/>
  <c r="IY291" i="5"/>
  <c r="BS118" i="25" l="1"/>
  <c r="BS166" i="25"/>
  <c r="IY301" i="5"/>
  <c r="DC550" i="5"/>
  <c r="BS119" i="25" l="1"/>
  <c r="BS167" i="25"/>
  <c r="DC560" i="5"/>
  <c r="IY311" i="5"/>
  <c r="BS120" i="25" l="1"/>
  <c r="BS168" i="25"/>
  <c r="DC570" i="5"/>
  <c r="IY321" i="5"/>
  <c r="BS121" i="25" l="1"/>
  <c r="BS169" i="25"/>
  <c r="DC580" i="5"/>
  <c r="IY331" i="5"/>
  <c r="BS122" i="25" l="1"/>
  <c r="BS170" i="25"/>
  <c r="IY341" i="5"/>
  <c r="DC590" i="5"/>
  <c r="BS123" i="25" l="1"/>
  <c r="BS171" i="25"/>
  <c r="DC600" i="5"/>
  <c r="IY351" i="5"/>
  <c r="BS172" i="25" l="1"/>
  <c r="BS124" i="25"/>
  <c r="DC610" i="5"/>
  <c r="IY361" i="5"/>
  <c r="BS173" i="25" l="1"/>
  <c r="BS125" i="25"/>
  <c r="IY371" i="5"/>
  <c r="DC620" i="5"/>
  <c r="BS126" i="25" l="1"/>
  <c r="BS174" i="25"/>
  <c r="IY381" i="5"/>
  <c r="DC630" i="5"/>
  <c r="BS127" i="25" l="1"/>
  <c r="BS175" i="25"/>
  <c r="DC640" i="5"/>
  <c r="IY391" i="5"/>
  <c r="BS128" i="25" l="1"/>
  <c r="BS176" i="25"/>
  <c r="DC650" i="5"/>
  <c r="IY401" i="5"/>
  <c r="BS129" i="25" l="1"/>
  <c r="BS177" i="25"/>
  <c r="DC660" i="5"/>
  <c r="IY411" i="5"/>
  <c r="BS130" i="25" l="1"/>
  <c r="BS178" i="25"/>
  <c r="IY421" i="5"/>
  <c r="DC670" i="5"/>
  <c r="BS179" i="25" l="1"/>
  <c r="BS131" i="25"/>
  <c r="IY431" i="5"/>
  <c r="DC680" i="5"/>
  <c r="BS132" i="25" l="1"/>
  <c r="BS180" i="25"/>
  <c r="DC690" i="5"/>
  <c r="IY441" i="5"/>
  <c r="BS181" i="25" l="1"/>
  <c r="BS133" i="25"/>
  <c r="DC700" i="5"/>
  <c r="IY451" i="5"/>
  <c r="BS134" i="25" l="1"/>
  <c r="BS182" i="25"/>
  <c r="IY461" i="5"/>
  <c r="DC710" i="5"/>
  <c r="BS135" i="25" l="1"/>
  <c r="BS183" i="25"/>
  <c r="IY471" i="5"/>
  <c r="DC711" i="5"/>
  <c r="BS184" i="25" l="1"/>
  <c r="BS136" i="25"/>
  <c r="DD480" i="5"/>
  <c r="BS185" i="25" l="1"/>
  <c r="BS137" i="25"/>
  <c r="DD490" i="5"/>
  <c r="IZ241" i="5"/>
  <c r="BS138" i="25" l="1"/>
  <c r="BS186" i="25"/>
  <c r="IZ251" i="5"/>
  <c r="DD500" i="5"/>
  <c r="BS187" i="25" l="1"/>
  <c r="BS139" i="25"/>
  <c r="DD510" i="5"/>
  <c r="IZ261" i="5"/>
  <c r="BS188" i="25" l="1"/>
  <c r="BS140" i="25"/>
  <c r="IZ271" i="5"/>
  <c r="DD520" i="5"/>
  <c r="BS141" i="25" l="1"/>
  <c r="BS189" i="25"/>
  <c r="IZ281" i="5"/>
  <c r="DD530" i="5"/>
  <c r="BS142" i="25" l="1"/>
  <c r="BS190" i="25"/>
  <c r="IZ291" i="5"/>
  <c r="DD540" i="5"/>
  <c r="BS143" i="25" l="1"/>
  <c r="BS191" i="25"/>
  <c r="DD550" i="5"/>
  <c r="IZ301" i="5"/>
  <c r="BS144" i="25" l="1"/>
  <c r="BS192" i="25"/>
  <c r="DD560" i="5"/>
  <c r="IZ311" i="5"/>
  <c r="BS145" i="25" l="1"/>
  <c r="BS193" i="25"/>
  <c r="IZ321" i="5"/>
  <c r="DD570" i="5"/>
  <c r="BS146" i="25" l="1"/>
  <c r="BS194" i="25"/>
  <c r="DD580" i="5"/>
  <c r="IZ331" i="5"/>
  <c r="BS147" i="25" l="1"/>
  <c r="BS195" i="25"/>
  <c r="DD590" i="5"/>
  <c r="IZ341" i="5"/>
  <c r="BT100" i="25" l="1"/>
  <c r="BT101" i="25" s="1"/>
  <c r="BS196" i="25"/>
  <c r="IZ351" i="5"/>
  <c r="DD600" i="5"/>
  <c r="BT149" i="25" l="1"/>
  <c r="BT150" i="25"/>
  <c r="BT102" i="25"/>
  <c r="IZ361" i="5"/>
  <c r="DD610" i="5"/>
  <c r="BT151" i="25" l="1"/>
  <c r="BT103" i="25"/>
  <c r="DD620" i="5"/>
  <c r="IZ371" i="5"/>
  <c r="BT104" i="25" l="1"/>
  <c r="BT152" i="25"/>
  <c r="DD630" i="5"/>
  <c r="IZ381" i="5"/>
  <c r="BT105" i="25" l="1"/>
  <c r="BT153" i="25"/>
  <c r="DD640" i="5"/>
  <c r="IZ391" i="5"/>
  <c r="BT106" i="25" l="1"/>
  <c r="BT154" i="25"/>
  <c r="DD650" i="5"/>
  <c r="IZ401" i="5"/>
  <c r="BT107" i="25" l="1"/>
  <c r="BT155" i="25"/>
  <c r="DD660" i="5"/>
  <c r="IZ411" i="5"/>
  <c r="BT108" i="25" l="1"/>
  <c r="BT156" i="25"/>
  <c r="IZ421" i="5"/>
  <c r="DD670" i="5"/>
  <c r="BT109" i="25" l="1"/>
  <c r="BT157" i="25"/>
  <c r="IZ431" i="5"/>
  <c r="DD680" i="5"/>
  <c r="BT158" i="25" l="1"/>
  <c r="BT110" i="25"/>
  <c r="IZ441" i="5"/>
  <c r="DD690" i="5"/>
  <c r="BT159" i="25" l="1"/>
  <c r="BT111" i="25"/>
  <c r="DD700" i="5"/>
  <c r="IZ451" i="5"/>
  <c r="BT160" i="25" l="1"/>
  <c r="BT112" i="25"/>
  <c r="IZ461" i="5"/>
  <c r="DD710" i="5"/>
  <c r="BT161" i="25" l="1"/>
  <c r="BT113" i="25"/>
  <c r="IZ471" i="5"/>
  <c r="DD711" i="5"/>
  <c r="BT114" i="25" l="1"/>
  <c r="BT162" i="25"/>
  <c r="DE480" i="5"/>
  <c r="BT115" i="25" l="1"/>
  <c r="BT163" i="25"/>
  <c r="DE490" i="5"/>
  <c r="JA241" i="5"/>
  <c r="BT116" i="25" l="1"/>
  <c r="BT164" i="25"/>
  <c r="DE500" i="5"/>
  <c r="JA251" i="5"/>
  <c r="BT117" i="25" l="1"/>
  <c r="BT165" i="25"/>
  <c r="JA261" i="5"/>
  <c r="DE510" i="5"/>
  <c r="BT118" i="25" l="1"/>
  <c r="BT166" i="25"/>
  <c r="DE520" i="5"/>
  <c r="JA271" i="5"/>
  <c r="BT119" i="25" l="1"/>
  <c r="BT167" i="25"/>
  <c r="DE530" i="5"/>
  <c r="JA281" i="5"/>
  <c r="BT120" i="25" l="1"/>
  <c r="BT168" i="25"/>
  <c r="DE540" i="5"/>
  <c r="JA291" i="5"/>
  <c r="BT121" i="25" l="1"/>
  <c r="BT169" i="25"/>
  <c r="DE550" i="5"/>
  <c r="JA301" i="5"/>
  <c r="BT122" i="25" l="1"/>
  <c r="BT170" i="25"/>
  <c r="JA311" i="5"/>
  <c r="DE560" i="5"/>
  <c r="BT171" i="25" l="1"/>
  <c r="BT123" i="25"/>
  <c r="JA321" i="5"/>
  <c r="DE570" i="5"/>
  <c r="BT124" i="25" l="1"/>
  <c r="BT172" i="25"/>
  <c r="DE580" i="5"/>
  <c r="JA331" i="5"/>
  <c r="BT173" i="25" l="1"/>
  <c r="BT125" i="25"/>
  <c r="DE590" i="5"/>
  <c r="JA341" i="5"/>
  <c r="BT126" i="25" l="1"/>
  <c r="BT174" i="25"/>
  <c r="JA351" i="5"/>
  <c r="DE600" i="5"/>
  <c r="BT175" i="25" l="1"/>
  <c r="BT127" i="25"/>
  <c r="DE610" i="5"/>
  <c r="JA361" i="5"/>
  <c r="BT128" i="25" l="1"/>
  <c r="BT176" i="25"/>
  <c r="JA371" i="5"/>
  <c r="DE620" i="5"/>
  <c r="BT129" i="25" l="1"/>
  <c r="BT177" i="25"/>
  <c r="DE630" i="5"/>
  <c r="JA381" i="5"/>
  <c r="BT178" i="25" l="1"/>
  <c r="BT130" i="25"/>
  <c r="JA391" i="5"/>
  <c r="DE640" i="5"/>
  <c r="BT131" i="25" l="1"/>
  <c r="BT179" i="25"/>
  <c r="JA401" i="5"/>
  <c r="DE650" i="5"/>
  <c r="BT180" i="25" l="1"/>
  <c r="BT132" i="25"/>
  <c r="JA411" i="5"/>
  <c r="DE660" i="5"/>
  <c r="BT133" i="25" l="1"/>
  <c r="BT181" i="25"/>
  <c r="JA421" i="5"/>
  <c r="DE670" i="5"/>
  <c r="BT134" i="25" l="1"/>
  <c r="BT182" i="25"/>
  <c r="JA431" i="5"/>
  <c r="DE680" i="5"/>
  <c r="BT135" i="25" l="1"/>
  <c r="BT183" i="25"/>
  <c r="DE690" i="5"/>
  <c r="JA441" i="5"/>
  <c r="BT136" i="25" l="1"/>
  <c r="BT184" i="25"/>
  <c r="DE700" i="5"/>
  <c r="JA451" i="5"/>
  <c r="BT137" i="25" l="1"/>
  <c r="BT185" i="25"/>
  <c r="JA461" i="5"/>
  <c r="DE710" i="5"/>
  <c r="BT138" i="25" l="1"/>
  <c r="BT186" i="25"/>
  <c r="JA471" i="5"/>
  <c r="DE711" i="5"/>
  <c r="BT139" i="25" l="1"/>
  <c r="BT187" i="25"/>
  <c r="DF480" i="5"/>
  <c r="BT188" i="25" l="1"/>
  <c r="BT140" i="25"/>
  <c r="DF490" i="5"/>
  <c r="JB241" i="5"/>
  <c r="BT141" i="25" l="1"/>
  <c r="BT189" i="25"/>
  <c r="DF500" i="5"/>
  <c r="JB251" i="5"/>
  <c r="BT190" i="25" l="1"/>
  <c r="BT142" i="25"/>
  <c r="DF510" i="5"/>
  <c r="JB261" i="5"/>
  <c r="BT143" i="25" l="1"/>
  <c r="BT191" i="25"/>
  <c r="JB271" i="5"/>
  <c r="DF520" i="5"/>
  <c r="BT144" i="25" l="1"/>
  <c r="BT192" i="25"/>
  <c r="JB281" i="5"/>
  <c r="DF530" i="5"/>
  <c r="BT145" i="25" l="1"/>
  <c r="BT193" i="25"/>
  <c r="DF540" i="5"/>
  <c r="JB291" i="5"/>
  <c r="BT146" i="25" l="1"/>
  <c r="BT194" i="25"/>
  <c r="JB301" i="5"/>
  <c r="DF550" i="5"/>
  <c r="BT147" i="25" l="1"/>
  <c r="BT195" i="25"/>
  <c r="DF560" i="5"/>
  <c r="JB311" i="5"/>
  <c r="BT196" i="25" l="1"/>
  <c r="BU100" i="25"/>
  <c r="BU101" i="25" s="1"/>
  <c r="DF570" i="5"/>
  <c r="JB321" i="5"/>
  <c r="BU149" i="25" l="1"/>
  <c r="BU150" i="25"/>
  <c r="BU102" i="25"/>
  <c r="JB331" i="5"/>
  <c r="DF580" i="5"/>
  <c r="BU103" i="25" l="1"/>
  <c r="BU151" i="25"/>
  <c r="JB341" i="5"/>
  <c r="DF590" i="5"/>
  <c r="BU152" i="25" l="1"/>
  <c r="BU104" i="25"/>
  <c r="JB351" i="5"/>
  <c r="DF600" i="5"/>
  <c r="BU105" i="25" l="1"/>
  <c r="BU153" i="25"/>
  <c r="DF610" i="5"/>
  <c r="JB361" i="5"/>
  <c r="BU154" i="25" l="1"/>
  <c r="BU106" i="25"/>
  <c r="JB371" i="5"/>
  <c r="DF620" i="5"/>
  <c r="BU107" i="25" l="1"/>
  <c r="BU155" i="25"/>
  <c r="DF630" i="5"/>
  <c r="JB381" i="5"/>
  <c r="BU108" i="25" l="1"/>
  <c r="BU156" i="25"/>
  <c r="JB391" i="5"/>
  <c r="DF640" i="5"/>
  <c r="BU109" i="25" l="1"/>
  <c r="BU157" i="25"/>
  <c r="DF650" i="5"/>
  <c r="JB401" i="5"/>
  <c r="BU110" i="25" l="1"/>
  <c r="BU158" i="25"/>
  <c r="DF660" i="5"/>
  <c r="JB411" i="5"/>
  <c r="BU111" i="25" l="1"/>
  <c r="BU159" i="25"/>
  <c r="JB421" i="5"/>
  <c r="DF670" i="5"/>
  <c r="BU160" i="25" l="1"/>
  <c r="BU112" i="25"/>
  <c r="JB431" i="5"/>
  <c r="DF680" i="5"/>
  <c r="BU113" i="25" l="1"/>
  <c r="BU161" i="25"/>
  <c r="DF690" i="5"/>
  <c r="JB441" i="5"/>
  <c r="BU114" i="25" l="1"/>
  <c r="BU162" i="25"/>
  <c r="DF700" i="5"/>
  <c r="JB451" i="5"/>
  <c r="BU115" i="25" l="1"/>
  <c r="BU163" i="25"/>
  <c r="JB461" i="5"/>
  <c r="DF710" i="5"/>
  <c r="BU164" i="25" l="1"/>
  <c r="BU116" i="25"/>
  <c r="JB471" i="5"/>
  <c r="DF711" i="5"/>
  <c r="BU165" i="25" l="1"/>
  <c r="BU117" i="25"/>
  <c r="DG480" i="5"/>
  <c r="BU118" i="25" l="1"/>
  <c r="BU166" i="25"/>
  <c r="JC241" i="5"/>
  <c r="DG490" i="5"/>
  <c r="BU119" i="25" l="1"/>
  <c r="BU167" i="25"/>
  <c r="DG500" i="5"/>
  <c r="JC251" i="5"/>
  <c r="BU120" i="25" l="1"/>
  <c r="BU168" i="25"/>
  <c r="JC261" i="5"/>
  <c r="DG510" i="5"/>
  <c r="BU169" i="25" l="1"/>
  <c r="BU121" i="25"/>
  <c r="JC271" i="5"/>
  <c r="DG520" i="5"/>
  <c r="BU170" i="25" l="1"/>
  <c r="BU122" i="25"/>
  <c r="DG530" i="5"/>
  <c r="JC281" i="5"/>
  <c r="BU123" i="25" l="1"/>
  <c r="BU171" i="25"/>
  <c r="JC291" i="5"/>
  <c r="DG540" i="5"/>
  <c r="BU124" i="25" l="1"/>
  <c r="BU172" i="25"/>
  <c r="DG550" i="5"/>
  <c r="JC301" i="5"/>
  <c r="BU125" i="25" l="1"/>
  <c r="BU173" i="25"/>
  <c r="DG560" i="5"/>
  <c r="JC311" i="5"/>
  <c r="BU126" i="25" l="1"/>
  <c r="BU174" i="25"/>
  <c r="JC321" i="5"/>
  <c r="DG570" i="5"/>
  <c r="BU175" i="25" l="1"/>
  <c r="BU127" i="25"/>
  <c r="DG580" i="5"/>
  <c r="JC331" i="5"/>
  <c r="BU128" i="25" l="1"/>
  <c r="BU176" i="25"/>
  <c r="DG590" i="5"/>
  <c r="JC341" i="5"/>
  <c r="BU129" i="25" l="1"/>
  <c r="BU177" i="25"/>
  <c r="JC351" i="5"/>
  <c r="DG600" i="5"/>
  <c r="BU178" i="25" l="1"/>
  <c r="BU130" i="25"/>
  <c r="JC361" i="5"/>
  <c r="DG610" i="5"/>
  <c r="BU179" i="25" l="1"/>
  <c r="BU131" i="25"/>
  <c r="DG620" i="5"/>
  <c r="JC371" i="5"/>
  <c r="BU180" i="25" l="1"/>
  <c r="BU132" i="25"/>
  <c r="JC381" i="5"/>
  <c r="DG630" i="5"/>
  <c r="BU133" i="25" l="1"/>
  <c r="BU181" i="25"/>
  <c r="DG640" i="5"/>
  <c r="JC391" i="5"/>
  <c r="BU182" i="25" l="1"/>
  <c r="BU134" i="25"/>
  <c r="DG650" i="5"/>
  <c r="JC401" i="5"/>
  <c r="BU135" i="25" l="1"/>
  <c r="BU183" i="25"/>
  <c r="JC411" i="5"/>
  <c r="DG660" i="5"/>
  <c r="BU184" i="25" l="1"/>
  <c r="BU136" i="25"/>
  <c r="JC421" i="5"/>
  <c r="DG670" i="5"/>
  <c r="BU137" i="25" l="1"/>
  <c r="BU185" i="25"/>
  <c r="JC431" i="5"/>
  <c r="DG680" i="5"/>
  <c r="BU138" i="25" l="1"/>
  <c r="BU186" i="25"/>
  <c r="JC441" i="5"/>
  <c r="DG690" i="5"/>
  <c r="BU187" i="25" l="1"/>
  <c r="BU139" i="25"/>
  <c r="DG700" i="5"/>
  <c r="JC451" i="5"/>
  <c r="BU140" i="25" l="1"/>
  <c r="BU188" i="25"/>
  <c r="JC461" i="5"/>
  <c r="DG710" i="5"/>
  <c r="BU189" i="25" l="1"/>
  <c r="BU141" i="25"/>
  <c r="JC471" i="5"/>
  <c r="DG711" i="5"/>
  <c r="BU142" i="25" l="1"/>
  <c r="BU190" i="25"/>
  <c r="DH480" i="5"/>
  <c r="BU143" i="25" l="1"/>
  <c r="BU191" i="25"/>
  <c r="JD241" i="5"/>
  <c r="DH490" i="5"/>
  <c r="BU192" i="25" l="1"/>
  <c r="BU144" i="25"/>
  <c r="DH500" i="5"/>
  <c r="JD251" i="5"/>
  <c r="BU145" i="25" l="1"/>
  <c r="BU193" i="25"/>
  <c r="DH510" i="5"/>
  <c r="JD261" i="5"/>
  <c r="BU146" i="25" l="1"/>
  <c r="BU194" i="25"/>
  <c r="DH520" i="5"/>
  <c r="JD271" i="5"/>
  <c r="BU147" i="25" l="1"/>
  <c r="BU195" i="25"/>
  <c r="DH530" i="5"/>
  <c r="JD281" i="5"/>
  <c r="BU196" i="25" l="1"/>
  <c r="BV100" i="25"/>
  <c r="BV101" i="25" s="1"/>
  <c r="DH540" i="5"/>
  <c r="JD291" i="5"/>
  <c r="BV149" i="25" l="1"/>
  <c r="BV150" i="25"/>
  <c r="BV102" i="25"/>
  <c r="JD301" i="5"/>
  <c r="DH550" i="5"/>
  <c r="BV151" i="25" l="1"/>
  <c r="BV103" i="25"/>
  <c r="DH560" i="5"/>
  <c r="JD311" i="5"/>
  <c r="BV104" i="25" l="1"/>
  <c r="BV152" i="25"/>
  <c r="DH570" i="5"/>
  <c r="JD321" i="5"/>
  <c r="BV105" i="25" l="1"/>
  <c r="BV153" i="25"/>
  <c r="DH580" i="5"/>
  <c r="JD331" i="5"/>
  <c r="BV106" i="25" l="1"/>
  <c r="BV154" i="25"/>
  <c r="JD341" i="5"/>
  <c r="DH590" i="5"/>
  <c r="BV155" i="25" l="1"/>
  <c r="BV107" i="25"/>
  <c r="DH600" i="5"/>
  <c r="JD351" i="5"/>
  <c r="BV108" i="25" l="1"/>
  <c r="BV156" i="25"/>
  <c r="JD361" i="5"/>
  <c r="DH610" i="5"/>
  <c r="BV157" i="25" l="1"/>
  <c r="BV109" i="25"/>
  <c r="JD371" i="5"/>
  <c r="DH620" i="5"/>
  <c r="BV158" i="25" l="1"/>
  <c r="BV110" i="25"/>
  <c r="DH630" i="5"/>
  <c r="JD381" i="5"/>
  <c r="BV111" i="25" l="1"/>
  <c r="BV159" i="25"/>
  <c r="DH640" i="5"/>
  <c r="JD391" i="5"/>
  <c r="BV160" i="25" l="1"/>
  <c r="BV112" i="25"/>
  <c r="DH650" i="5"/>
  <c r="JD401" i="5"/>
  <c r="BV113" i="25" l="1"/>
  <c r="BV161" i="25"/>
  <c r="DH660" i="5"/>
  <c r="JD411" i="5"/>
  <c r="BV162" i="25" l="1"/>
  <c r="BV114" i="25"/>
  <c r="JD421" i="5"/>
  <c r="DH670" i="5"/>
  <c r="BV115" i="25" l="1"/>
  <c r="BV163" i="25"/>
  <c r="JD431" i="5"/>
  <c r="DH680" i="5"/>
  <c r="BV164" i="25" l="1"/>
  <c r="BV116" i="25"/>
  <c r="JD441" i="5"/>
  <c r="DH690" i="5"/>
  <c r="BV117" i="25" l="1"/>
  <c r="BV165" i="25"/>
  <c r="DH700" i="5"/>
  <c r="JD451" i="5"/>
  <c r="BV118" i="25" l="1"/>
  <c r="BV166" i="25"/>
  <c r="JD461" i="5"/>
  <c r="DH710" i="5"/>
  <c r="BV119" i="25" l="1"/>
  <c r="BV167" i="25"/>
  <c r="JD471" i="5"/>
  <c r="DH711" i="5"/>
  <c r="BV168" i="25" l="1"/>
  <c r="BV120" i="25"/>
  <c r="DI480" i="5"/>
  <c r="BV121" i="25" l="1"/>
  <c r="BV169" i="25"/>
  <c r="DI490" i="5"/>
  <c r="JE241" i="5"/>
  <c r="BV122" i="25" l="1"/>
  <c r="BV170" i="25"/>
  <c r="JE251" i="5"/>
  <c r="DI500" i="5"/>
  <c r="BV171" i="25" l="1"/>
  <c r="BV123" i="25"/>
  <c r="DI510" i="5"/>
  <c r="JE261" i="5"/>
  <c r="BV172" i="25" l="1"/>
  <c r="BV124" i="25"/>
  <c r="DI520" i="5"/>
  <c r="JE271" i="5"/>
  <c r="BV125" i="25" l="1"/>
  <c r="BV173" i="25"/>
  <c r="DI530" i="5"/>
  <c r="JE281" i="5"/>
  <c r="BV126" i="25" l="1"/>
  <c r="BV174" i="25"/>
  <c r="JE291" i="5"/>
  <c r="DI540" i="5"/>
  <c r="BV127" i="25" l="1"/>
  <c r="BV175" i="25"/>
  <c r="DI550" i="5"/>
  <c r="JE301" i="5"/>
  <c r="BV128" i="25" l="1"/>
  <c r="BV176" i="25"/>
  <c r="DI560" i="5"/>
  <c r="JE311" i="5"/>
  <c r="BV177" i="25" l="1"/>
  <c r="BV129" i="25"/>
  <c r="DI570" i="5"/>
  <c r="JE321" i="5"/>
  <c r="BV130" i="25" l="1"/>
  <c r="BV178" i="25"/>
  <c r="DI580" i="5"/>
  <c r="JE331" i="5"/>
  <c r="BV179" i="25" l="1"/>
  <c r="BV131" i="25"/>
  <c r="DI590" i="5"/>
  <c r="JE341" i="5"/>
  <c r="BV180" i="25" l="1"/>
  <c r="BV132" i="25"/>
  <c r="JE351" i="5"/>
  <c r="DI600" i="5"/>
  <c r="BV181" i="25" l="1"/>
  <c r="BV133" i="25"/>
  <c r="DI610" i="5"/>
  <c r="JE361" i="5"/>
  <c r="BV134" i="25" l="1"/>
  <c r="BV182" i="25"/>
  <c r="JE371" i="5"/>
  <c r="DI620" i="5"/>
  <c r="BV183" i="25" l="1"/>
  <c r="BV135" i="25"/>
  <c r="DI630" i="5"/>
  <c r="JE381" i="5"/>
  <c r="BV184" i="25" l="1"/>
  <c r="BV136" i="25"/>
  <c r="DI640" i="5"/>
  <c r="JE391" i="5"/>
  <c r="BV185" i="25" l="1"/>
  <c r="BV137" i="25"/>
  <c r="DI650" i="5"/>
  <c r="JE401" i="5"/>
  <c r="BV138" i="25" l="1"/>
  <c r="BV186" i="25"/>
  <c r="DI660" i="5"/>
  <c r="JE411" i="5"/>
  <c r="BV187" i="25" l="1"/>
  <c r="BV139" i="25"/>
  <c r="JE421" i="5"/>
  <c r="DI670" i="5"/>
  <c r="BV188" i="25" l="1"/>
  <c r="BV140" i="25"/>
  <c r="JE431" i="5"/>
  <c r="DI680" i="5"/>
  <c r="BV141" i="25" l="1"/>
  <c r="BV189" i="25"/>
  <c r="DI690" i="5"/>
  <c r="JE441" i="5"/>
  <c r="BV142" i="25" l="1"/>
  <c r="BV190" i="25"/>
  <c r="DI700" i="5"/>
  <c r="JE451" i="5"/>
  <c r="BV143" i="25" l="1"/>
  <c r="BV191" i="25"/>
  <c r="JE461" i="5"/>
  <c r="DI710" i="5"/>
  <c r="BV192" i="25" l="1"/>
  <c r="BV144" i="25"/>
  <c r="JE471" i="5"/>
  <c r="DI711" i="5"/>
  <c r="BV145" i="25" l="1"/>
  <c r="BV193" i="25"/>
  <c r="DJ480" i="5"/>
  <c r="BV194" i="25" l="1"/>
  <c r="BV146" i="25"/>
  <c r="DJ490" i="5"/>
  <c r="JF241" i="5"/>
  <c r="BV147" i="25" l="1"/>
  <c r="BV195" i="25"/>
  <c r="JF251" i="5"/>
  <c r="DJ500" i="5"/>
  <c r="BV196" i="25" l="1"/>
  <c r="BW100" i="25"/>
  <c r="BW101" i="25" s="1"/>
  <c r="JF261" i="5"/>
  <c r="DJ510" i="5"/>
  <c r="BW149" i="25" l="1"/>
  <c r="BW150" i="25"/>
  <c r="BW102" i="25"/>
  <c r="JF271" i="5"/>
  <c r="DJ520" i="5"/>
  <c r="BW103" i="25" l="1"/>
  <c r="BW151" i="25"/>
  <c r="DJ530" i="5"/>
  <c r="JF281" i="5"/>
  <c r="BW152" i="25" l="1"/>
  <c r="BW104" i="25"/>
  <c r="JF291" i="5"/>
  <c r="DJ540" i="5"/>
  <c r="BW153" i="25" l="1"/>
  <c r="BW105" i="25"/>
  <c r="JF301" i="5"/>
  <c r="DJ550" i="5"/>
  <c r="BW106" i="25" l="1"/>
  <c r="BW154" i="25"/>
  <c r="JF311" i="5"/>
  <c r="DJ560" i="5"/>
  <c r="BW107" i="25" l="1"/>
  <c r="BW155" i="25"/>
  <c r="JF321" i="5"/>
  <c r="DJ570" i="5"/>
  <c r="BW108" i="25" l="1"/>
  <c r="BW156" i="25"/>
  <c r="DJ580" i="5"/>
  <c r="JF331" i="5"/>
  <c r="BW109" i="25" l="1"/>
  <c r="BW157" i="25"/>
  <c r="JF341" i="5"/>
  <c r="DJ590" i="5"/>
  <c r="BW158" i="25" l="1"/>
  <c r="BW110" i="25"/>
  <c r="JF351" i="5"/>
  <c r="DJ600" i="5"/>
  <c r="BW111" i="25" l="1"/>
  <c r="BW159" i="25"/>
  <c r="JF361" i="5"/>
  <c r="DJ610" i="5"/>
  <c r="BW112" i="25" l="1"/>
  <c r="BW160" i="25"/>
  <c r="JF371" i="5"/>
  <c r="DJ620" i="5"/>
  <c r="BW113" i="25" l="1"/>
  <c r="BW161" i="25"/>
  <c r="DJ630" i="5"/>
  <c r="JF381" i="5"/>
  <c r="BW114" i="25" l="1"/>
  <c r="BW162" i="25"/>
  <c r="DJ640" i="5"/>
  <c r="JF391" i="5"/>
  <c r="BW115" i="25" l="1"/>
  <c r="BW163" i="25"/>
  <c r="JF401" i="5"/>
  <c r="DJ650" i="5"/>
  <c r="BW164" i="25" l="1"/>
  <c r="BW116" i="25"/>
  <c r="JF411" i="5"/>
  <c r="DJ660" i="5"/>
  <c r="BW117" i="25" l="1"/>
  <c r="BW165" i="25"/>
  <c r="JF421" i="5"/>
  <c r="DJ670" i="5"/>
  <c r="BW166" i="25" l="1"/>
  <c r="BW118" i="25"/>
  <c r="JF431" i="5"/>
  <c r="DJ680" i="5"/>
  <c r="BW167" i="25" l="1"/>
  <c r="BW119" i="25"/>
  <c r="DJ690" i="5"/>
  <c r="JF441" i="5"/>
  <c r="BW168" i="25" l="1"/>
  <c r="BW120" i="25"/>
  <c r="DJ700" i="5"/>
  <c r="JF451" i="5"/>
  <c r="BW169" i="25" l="1"/>
  <c r="BW121" i="25"/>
  <c r="JF461" i="5"/>
  <c r="DJ710" i="5"/>
  <c r="BW170" i="25" l="1"/>
  <c r="BW122" i="25"/>
  <c r="JF471" i="5"/>
  <c r="DJ711" i="5"/>
  <c r="BW123" i="25" l="1"/>
  <c r="BW171" i="25"/>
  <c r="DK480" i="5"/>
  <c r="BW124" i="25" l="1"/>
  <c r="BW172" i="25"/>
  <c r="DK490" i="5"/>
  <c r="JG241" i="5"/>
  <c r="BW173" i="25" l="1"/>
  <c r="BW125" i="25"/>
  <c r="JG251" i="5"/>
  <c r="DK500" i="5"/>
  <c r="BW174" i="25" l="1"/>
  <c r="BW126" i="25"/>
  <c r="DK510" i="5"/>
  <c r="JG261" i="5"/>
  <c r="BW127" i="25" l="1"/>
  <c r="BW175" i="25"/>
  <c r="DK520" i="5"/>
  <c r="JG271" i="5"/>
  <c r="BW128" i="25" l="1"/>
  <c r="BW176" i="25"/>
  <c r="JG281" i="5"/>
  <c r="DK530" i="5"/>
  <c r="BW129" i="25" l="1"/>
  <c r="BW177" i="25"/>
  <c r="JG291" i="5"/>
  <c r="DK540" i="5"/>
  <c r="BW130" i="25" l="1"/>
  <c r="BW178" i="25"/>
  <c r="DK550" i="5"/>
  <c r="JG301" i="5"/>
  <c r="BW131" i="25" l="1"/>
  <c r="BW179" i="25"/>
  <c r="DK560" i="5"/>
  <c r="JG311" i="5"/>
  <c r="BW132" i="25" l="1"/>
  <c r="BW180" i="25"/>
  <c r="DK570" i="5"/>
  <c r="JG321" i="5"/>
  <c r="BW133" i="25" l="1"/>
  <c r="BW181" i="25"/>
  <c r="DK580" i="5"/>
  <c r="JG331" i="5"/>
  <c r="BW134" i="25" l="1"/>
  <c r="BW182" i="25"/>
  <c r="JG341" i="5"/>
  <c r="DK590" i="5"/>
  <c r="BW183" i="25" l="1"/>
  <c r="BW135" i="25"/>
  <c r="JG351" i="5"/>
  <c r="DK600" i="5"/>
  <c r="BW184" i="25" l="1"/>
  <c r="BW136" i="25"/>
  <c r="JG361" i="5"/>
  <c r="DK610" i="5"/>
  <c r="BW137" i="25" l="1"/>
  <c r="BW185" i="25"/>
  <c r="JG371" i="5"/>
  <c r="DK620" i="5"/>
  <c r="BW138" i="25" l="1"/>
  <c r="BW186" i="25"/>
  <c r="DK630" i="5"/>
  <c r="JG381" i="5"/>
  <c r="BW187" i="25" l="1"/>
  <c r="BW139" i="25"/>
  <c r="JG391" i="5"/>
  <c r="DK640" i="5"/>
  <c r="BW188" i="25" l="1"/>
  <c r="BW140" i="25"/>
  <c r="DK650" i="5"/>
  <c r="JG401" i="5"/>
  <c r="BW141" i="25" l="1"/>
  <c r="BW189" i="25"/>
  <c r="DK660" i="5"/>
  <c r="JG411" i="5"/>
  <c r="BW142" i="25" l="1"/>
  <c r="BW190" i="25"/>
  <c r="JG421" i="5"/>
  <c r="DK670" i="5"/>
  <c r="BW143" i="25" l="1"/>
  <c r="BW191" i="25"/>
  <c r="JG431" i="5"/>
  <c r="DK680" i="5"/>
  <c r="BW192" i="25" l="1"/>
  <c r="BW144" i="25"/>
  <c r="JG441" i="5"/>
  <c r="DK690" i="5"/>
  <c r="BW193" i="25" l="1"/>
  <c r="BW145" i="25"/>
  <c r="DK700" i="5"/>
  <c r="JG451" i="5"/>
  <c r="BW146" i="25" l="1"/>
  <c r="BW194" i="25"/>
  <c r="JG461" i="5"/>
  <c r="DK710" i="5"/>
  <c r="BW195" i="25" l="1"/>
  <c r="BW147" i="25"/>
  <c r="JG471" i="5"/>
  <c r="DK711" i="5"/>
  <c r="BX100" i="25" l="1"/>
  <c r="BX101" i="25" s="1"/>
  <c r="BW196" i="25"/>
  <c r="DL480" i="5"/>
  <c r="BX149" i="25" l="1"/>
  <c r="BX150" i="25"/>
  <c r="BX102" i="25"/>
  <c r="JH241" i="5"/>
  <c r="DL490" i="5"/>
  <c r="BX151" i="25" l="1"/>
  <c r="BX103" i="25"/>
  <c r="JH251" i="5"/>
  <c r="DL500" i="5"/>
  <c r="BX104" i="25" l="1"/>
  <c r="BX152" i="25"/>
  <c r="JH261" i="5"/>
  <c r="DL510" i="5"/>
  <c r="BX153" i="25" l="1"/>
  <c r="BX105" i="25"/>
  <c r="DL520" i="5"/>
  <c r="JH271" i="5"/>
  <c r="BX106" i="25" l="1"/>
  <c r="BX154" i="25"/>
  <c r="JH281" i="5"/>
  <c r="DL530" i="5"/>
  <c r="BX155" i="25" l="1"/>
  <c r="BX107" i="25"/>
  <c r="JH291" i="5"/>
  <c r="DL540" i="5"/>
  <c r="BX108" i="25" l="1"/>
  <c r="BX156" i="25"/>
  <c r="DL550" i="5"/>
  <c r="JH301" i="5"/>
  <c r="BX109" i="25" l="1"/>
  <c r="BX157" i="25"/>
  <c r="JH311" i="5"/>
  <c r="DL560" i="5"/>
  <c r="BX110" i="25" l="1"/>
  <c r="BX158" i="25"/>
  <c r="DL570" i="5"/>
  <c r="JH321" i="5"/>
  <c r="BX111" i="25" l="1"/>
  <c r="BX159" i="25"/>
  <c r="DL580" i="5"/>
  <c r="JH331" i="5"/>
  <c r="BX112" i="25" l="1"/>
  <c r="BX160" i="25"/>
  <c r="JH341" i="5"/>
  <c r="DL590" i="5"/>
  <c r="BX161" i="25" l="1"/>
  <c r="BX113" i="25"/>
  <c r="DL600" i="5"/>
  <c r="JH351" i="5"/>
  <c r="BX114" i="25" l="1"/>
  <c r="BX162" i="25"/>
  <c r="JH361" i="5"/>
  <c r="DL610" i="5"/>
  <c r="BX115" i="25" l="1"/>
  <c r="BX163" i="25"/>
  <c r="DL620" i="5"/>
  <c r="JH371" i="5"/>
  <c r="BX164" i="25" l="1"/>
  <c r="BX116" i="25"/>
  <c r="DL630" i="5"/>
  <c r="JH381" i="5"/>
  <c r="BX117" i="25" l="1"/>
  <c r="BX165" i="25"/>
  <c r="DL640" i="5"/>
  <c r="JH391" i="5"/>
  <c r="BX118" i="25" l="1"/>
  <c r="BX166" i="25"/>
  <c r="DL650" i="5"/>
  <c r="JH401" i="5"/>
  <c r="BX167" i="25" l="1"/>
  <c r="BX119" i="25"/>
  <c r="JH411" i="5"/>
  <c r="DL660" i="5"/>
  <c r="BX168" i="25" l="1"/>
  <c r="BX120" i="25"/>
  <c r="JH421" i="5"/>
  <c r="DL670" i="5"/>
  <c r="BX121" i="25" l="1"/>
  <c r="BX169" i="25"/>
  <c r="JH431" i="5"/>
  <c r="DL680" i="5"/>
  <c r="BX170" i="25" l="1"/>
  <c r="BX122" i="25"/>
  <c r="DL690" i="5"/>
  <c r="JH441" i="5"/>
  <c r="BX123" i="25" l="1"/>
  <c r="BX171" i="25"/>
  <c r="DL700" i="5"/>
  <c r="JH451" i="5"/>
  <c r="BX124" i="25" l="1"/>
  <c r="BX172" i="25"/>
  <c r="JH461" i="5"/>
  <c r="DL710" i="5"/>
  <c r="BX125" i="25" l="1"/>
  <c r="BX173" i="25"/>
  <c r="JH471" i="5"/>
  <c r="DL711" i="5"/>
  <c r="BX126" i="25" l="1"/>
  <c r="BX174" i="25"/>
  <c r="DM480" i="5"/>
  <c r="BX127" i="25" l="1"/>
  <c r="BX175" i="25"/>
  <c r="DM490" i="5"/>
  <c r="JI241" i="5"/>
  <c r="BX128" i="25" l="1"/>
  <c r="BX176" i="25"/>
  <c r="DM500" i="5"/>
  <c r="JI251" i="5"/>
  <c r="BX129" i="25" l="1"/>
  <c r="BX177" i="25"/>
  <c r="DM510" i="5"/>
  <c r="JI261" i="5"/>
  <c r="BX130" i="25" l="1"/>
  <c r="BX178" i="25"/>
  <c r="JI271" i="5"/>
  <c r="DM520" i="5"/>
  <c r="BX131" i="25" l="1"/>
  <c r="BX179" i="25"/>
  <c r="JI281" i="5"/>
  <c r="DM530" i="5"/>
  <c r="BX132" i="25" l="1"/>
  <c r="BX180" i="25"/>
  <c r="DM540" i="5"/>
  <c r="JI291" i="5"/>
  <c r="BX133" i="25" l="1"/>
  <c r="BX181" i="25"/>
  <c r="JI301" i="5"/>
  <c r="DM550" i="5"/>
  <c r="BX134" i="25" l="1"/>
  <c r="BX182" i="25"/>
  <c r="JI311" i="5"/>
  <c r="DM560" i="5"/>
  <c r="BX135" i="25" l="1"/>
  <c r="BX183" i="25"/>
  <c r="DM570" i="5"/>
  <c r="JI321" i="5"/>
  <c r="BX184" i="25" l="1"/>
  <c r="BX136" i="25"/>
  <c r="JI331" i="5"/>
  <c r="DM580" i="5"/>
  <c r="BX137" i="25" l="1"/>
  <c r="BX185" i="25"/>
  <c r="DM590" i="5"/>
  <c r="JI341" i="5"/>
  <c r="BX186" i="25" l="1"/>
  <c r="BX138" i="25"/>
  <c r="JI351" i="5"/>
  <c r="DM600" i="5"/>
  <c r="BX139" i="25" l="1"/>
  <c r="BX187" i="25"/>
  <c r="DM610" i="5"/>
  <c r="JI361" i="5"/>
  <c r="BX140" i="25" l="1"/>
  <c r="BX188" i="25"/>
  <c r="DM620" i="5"/>
  <c r="JI371" i="5"/>
  <c r="BX141" i="25" l="1"/>
  <c r="BX189" i="25"/>
  <c r="DM630" i="5"/>
  <c r="JI381" i="5"/>
  <c r="BX190" i="25" l="1"/>
  <c r="BX142" i="25"/>
  <c r="DM640" i="5"/>
  <c r="JI391" i="5"/>
  <c r="BX143" i="25" l="1"/>
  <c r="BX191" i="25"/>
  <c r="DM650" i="5"/>
  <c r="JI401" i="5"/>
  <c r="BX192" i="25" l="1"/>
  <c r="BX144" i="25"/>
  <c r="JI411" i="5"/>
  <c r="DM660" i="5"/>
  <c r="BX193" i="25" l="1"/>
  <c r="BX145" i="25"/>
  <c r="JI421" i="5"/>
  <c r="DM670" i="5"/>
  <c r="BX146" i="25" l="1"/>
  <c r="BX194" i="25"/>
  <c r="JI431" i="5"/>
  <c r="DM680" i="5"/>
  <c r="BX195" i="25" l="1"/>
  <c r="BX147" i="25"/>
  <c r="JI441" i="5"/>
  <c r="DM690" i="5"/>
  <c r="BX196" i="25" l="1"/>
  <c r="BY100" i="25"/>
  <c r="BY101" i="25" s="1"/>
  <c r="DM700" i="5"/>
  <c r="JI451" i="5"/>
  <c r="BY149" i="25" l="1"/>
  <c r="BY102" i="25"/>
  <c r="BY150" i="25"/>
  <c r="JI461" i="5"/>
  <c r="DM710" i="5"/>
  <c r="BY151" i="25" l="1"/>
  <c r="BY103" i="25"/>
  <c r="JI471" i="5"/>
  <c r="DM711" i="5"/>
  <c r="BY104" i="25" l="1"/>
  <c r="BY152" i="25"/>
  <c r="DN480" i="5"/>
  <c r="BY105" i="25" l="1"/>
  <c r="BY153" i="25"/>
  <c r="DN490" i="5"/>
  <c r="JJ241" i="5"/>
  <c r="BY106" i="25" l="1"/>
  <c r="BY154" i="25"/>
  <c r="JJ251" i="5"/>
  <c r="DN500" i="5"/>
  <c r="BY155" i="25" l="1"/>
  <c r="BY107" i="25"/>
  <c r="JJ261" i="5"/>
  <c r="DN510" i="5"/>
  <c r="BY156" i="25" l="1"/>
  <c r="BY108" i="25"/>
  <c r="JJ271" i="5"/>
  <c r="DN520" i="5"/>
  <c r="BY109" i="25" l="1"/>
  <c r="BY157" i="25"/>
  <c r="DN530" i="5"/>
  <c r="JJ281" i="5"/>
  <c r="BY158" i="25" l="1"/>
  <c r="BY110" i="25"/>
  <c r="DN540" i="5"/>
  <c r="JJ291" i="5"/>
  <c r="BY159" i="25" l="1"/>
  <c r="BY111" i="25"/>
  <c r="JJ301" i="5"/>
  <c r="DN550" i="5"/>
  <c r="BY160" i="25" l="1"/>
  <c r="BY112" i="25"/>
  <c r="DN560" i="5"/>
  <c r="JJ311" i="5"/>
  <c r="BY113" i="25" l="1"/>
  <c r="BY161" i="25"/>
  <c r="DN570" i="5"/>
  <c r="JJ321" i="5"/>
  <c r="BY114" i="25" l="1"/>
  <c r="BY162" i="25"/>
  <c r="JJ331" i="5"/>
  <c r="DN580" i="5"/>
  <c r="BY115" i="25" l="1"/>
  <c r="BY163" i="25"/>
  <c r="DN590" i="5"/>
  <c r="JJ341" i="5"/>
  <c r="BY164" i="25" l="1"/>
  <c r="BY116" i="25"/>
  <c r="DN600" i="5"/>
  <c r="JJ351" i="5"/>
  <c r="BY117" i="25" l="1"/>
  <c r="BY165" i="25"/>
  <c r="JJ361" i="5"/>
  <c r="DN610" i="5"/>
  <c r="BY118" i="25" l="1"/>
  <c r="BY166" i="25"/>
  <c r="JJ371" i="5"/>
  <c r="DN620" i="5"/>
  <c r="BY167" i="25" l="1"/>
  <c r="BY119" i="25"/>
  <c r="JJ381" i="5"/>
  <c r="DN630" i="5"/>
  <c r="BY120" i="25" l="1"/>
  <c r="BY168" i="25"/>
  <c r="DN640" i="5"/>
  <c r="JJ391" i="5"/>
  <c r="BY121" i="25" l="1"/>
  <c r="BY169" i="25"/>
  <c r="DN650" i="5"/>
  <c r="JJ401" i="5"/>
  <c r="BY122" i="25" l="1"/>
  <c r="BY170" i="25"/>
  <c r="DN660" i="5"/>
  <c r="JJ411" i="5"/>
  <c r="BY171" i="25" l="1"/>
  <c r="BY123" i="25"/>
  <c r="JJ421" i="5"/>
  <c r="DN670" i="5"/>
  <c r="BY124" i="25" l="1"/>
  <c r="BY172" i="25"/>
  <c r="JJ431" i="5"/>
  <c r="DN680" i="5"/>
  <c r="BY125" i="25" l="1"/>
  <c r="BY173" i="25"/>
  <c r="DN690" i="5"/>
  <c r="JJ441" i="5"/>
  <c r="BY126" i="25" l="1"/>
  <c r="BY174" i="25"/>
  <c r="DN700" i="5"/>
  <c r="JJ451" i="5"/>
  <c r="BY175" i="25" l="1"/>
  <c r="BY127" i="25"/>
  <c r="DN710" i="5"/>
  <c r="JJ461" i="5"/>
  <c r="BY176" i="25" l="1"/>
  <c r="BY128" i="25"/>
  <c r="JJ471" i="5"/>
  <c r="DN711" i="5"/>
  <c r="BY129" i="25" l="1"/>
  <c r="BY177" i="25"/>
  <c r="DO480" i="5"/>
  <c r="BY130" i="25" l="1"/>
  <c r="BY178" i="25"/>
  <c r="DO490" i="5"/>
  <c r="JK241" i="5"/>
  <c r="BY131" i="25" l="1"/>
  <c r="BY179" i="25"/>
  <c r="JK251" i="5"/>
  <c r="DO500" i="5"/>
  <c r="BY180" i="25" l="1"/>
  <c r="BY132" i="25"/>
  <c r="DO510" i="5"/>
  <c r="JK261" i="5"/>
  <c r="BY133" i="25" l="1"/>
  <c r="BY181" i="25"/>
  <c r="JK271" i="5"/>
  <c r="DO520" i="5"/>
  <c r="BY134" i="25" l="1"/>
  <c r="BY182" i="25"/>
  <c r="DO530" i="5"/>
  <c r="JK281" i="5"/>
  <c r="BY183" i="25" l="1"/>
  <c r="BY135" i="25"/>
  <c r="JK291" i="5"/>
  <c r="DO540" i="5"/>
  <c r="BY136" i="25" l="1"/>
  <c r="BY184" i="25"/>
  <c r="JK301" i="5"/>
  <c r="DO550" i="5"/>
  <c r="BY137" i="25" l="1"/>
  <c r="BY185" i="25"/>
  <c r="JK311" i="5"/>
  <c r="DO560" i="5"/>
  <c r="BY138" i="25" l="1"/>
  <c r="BY186" i="25"/>
  <c r="JK321" i="5"/>
  <c r="DO570" i="5"/>
  <c r="BY139" i="25" l="1"/>
  <c r="BY187" i="25"/>
  <c r="JK331" i="5"/>
  <c r="DO580" i="5"/>
  <c r="BY140" i="25" l="1"/>
  <c r="BY188" i="25"/>
  <c r="JK341" i="5"/>
  <c r="DO590" i="5"/>
  <c r="BY189" i="25" l="1"/>
  <c r="BY141" i="25"/>
  <c r="JK351" i="5"/>
  <c r="DO600" i="5"/>
  <c r="BY142" i="25" l="1"/>
  <c r="BY190" i="25"/>
  <c r="JK361" i="5"/>
  <c r="DO610" i="5"/>
  <c r="BY143" i="25" l="1"/>
  <c r="BY191" i="25"/>
  <c r="DO620" i="5"/>
  <c r="JK371" i="5"/>
  <c r="BY144" i="25" l="1"/>
  <c r="BY192" i="25"/>
  <c r="JK381" i="5"/>
  <c r="DO630" i="5"/>
  <c r="BY193" i="25" l="1"/>
  <c r="BY145" i="25"/>
  <c r="DO640" i="5"/>
  <c r="JK391" i="5"/>
  <c r="BY194" i="25" l="1"/>
  <c r="BY146" i="25"/>
  <c r="DO650" i="5"/>
  <c r="JK401" i="5"/>
  <c r="BY147" i="25" l="1"/>
  <c r="BY195" i="25"/>
  <c r="JK411" i="5"/>
  <c r="DO660" i="5"/>
  <c r="BY196" i="25" l="1"/>
  <c r="BZ100" i="25"/>
  <c r="BZ101" i="25" s="1"/>
  <c r="JK421" i="5"/>
  <c r="DO670" i="5"/>
  <c r="BZ149" i="25" l="1"/>
  <c r="BZ150" i="25"/>
  <c r="BZ102" i="25"/>
  <c r="JK431" i="5"/>
  <c r="DO680" i="5"/>
  <c r="BZ103" i="25" l="1"/>
  <c r="BZ151" i="25"/>
  <c r="JK441" i="5"/>
  <c r="DO690" i="5"/>
  <c r="BZ152" i="25" l="1"/>
  <c r="BZ104" i="25"/>
  <c r="DO700" i="5"/>
  <c r="JK451" i="5"/>
  <c r="BZ105" i="25" l="1"/>
  <c r="BZ153" i="25"/>
  <c r="DO710" i="5"/>
  <c r="JK461" i="5"/>
  <c r="BZ106" i="25" l="1"/>
  <c r="BZ154" i="25"/>
  <c r="JK471" i="5"/>
  <c r="DO711" i="5"/>
  <c r="BZ107" i="25" l="1"/>
  <c r="BZ155" i="25"/>
  <c r="DP480" i="5"/>
  <c r="BZ156" i="25" l="1"/>
  <c r="BZ108" i="25"/>
  <c r="DP490" i="5"/>
  <c r="JL241" i="5"/>
  <c r="BZ109" i="25" l="1"/>
  <c r="BZ157" i="25"/>
  <c r="JL251" i="5"/>
  <c r="DP500" i="5"/>
  <c r="BZ110" i="25" l="1"/>
  <c r="BZ158" i="25"/>
  <c r="JL261" i="5"/>
  <c r="DP510" i="5"/>
  <c r="BZ111" i="25" l="1"/>
  <c r="BZ159" i="25"/>
  <c r="JL271" i="5"/>
  <c r="DP520" i="5"/>
  <c r="BZ112" i="25" l="1"/>
  <c r="BZ160" i="25"/>
  <c r="JL281" i="5"/>
  <c r="DP530" i="5"/>
  <c r="BZ161" i="25" l="1"/>
  <c r="BZ113" i="25"/>
  <c r="JL291" i="5"/>
  <c r="DP540" i="5"/>
  <c r="BZ114" i="25" l="1"/>
  <c r="BZ162" i="25"/>
  <c r="DP550" i="5"/>
  <c r="JL301" i="5"/>
  <c r="BZ115" i="25" l="1"/>
  <c r="BZ163" i="25"/>
  <c r="DP560" i="5"/>
  <c r="JL311" i="5"/>
  <c r="BZ164" i="25" l="1"/>
  <c r="BZ116" i="25"/>
  <c r="DP570" i="5"/>
  <c r="JL321" i="5"/>
  <c r="BZ117" i="25" l="1"/>
  <c r="BZ165" i="25"/>
  <c r="DP580" i="5"/>
  <c r="JL331" i="5"/>
  <c r="BZ118" i="25" l="1"/>
  <c r="BZ166" i="25"/>
  <c r="JL341" i="5"/>
  <c r="DP590" i="5"/>
  <c r="BZ119" i="25" l="1"/>
  <c r="BZ167" i="25"/>
  <c r="DP600" i="5"/>
  <c r="JL351" i="5"/>
  <c r="BZ120" i="25" l="1"/>
  <c r="BZ168" i="25"/>
  <c r="DP610" i="5"/>
  <c r="JL361" i="5"/>
  <c r="BZ121" i="25" l="1"/>
  <c r="BZ169" i="25"/>
  <c r="DP620" i="5"/>
  <c r="JL371" i="5"/>
  <c r="BZ122" i="25" l="1"/>
  <c r="BZ170" i="25"/>
  <c r="JL381" i="5"/>
  <c r="DP630" i="5"/>
  <c r="BZ123" i="25" l="1"/>
  <c r="BZ171" i="25"/>
  <c r="JL391" i="5"/>
  <c r="DP640" i="5"/>
  <c r="BZ172" i="25" l="1"/>
  <c r="BZ124" i="25"/>
  <c r="DP650" i="5"/>
  <c r="JL401" i="5"/>
  <c r="BZ173" i="25" l="1"/>
  <c r="BZ125" i="25"/>
  <c r="JL411" i="5"/>
  <c r="DP660" i="5"/>
  <c r="BZ126" i="25" l="1"/>
  <c r="BZ174" i="25"/>
  <c r="JL421" i="5"/>
  <c r="DP670" i="5"/>
  <c r="BZ127" i="25" l="1"/>
  <c r="BZ175" i="25"/>
  <c r="JL431" i="5"/>
  <c r="DP680" i="5"/>
  <c r="BZ128" i="25" l="1"/>
  <c r="BZ176" i="25"/>
  <c r="DP690" i="5"/>
  <c r="JL441" i="5"/>
  <c r="BZ129" i="25" l="1"/>
  <c r="BZ177" i="25"/>
  <c r="DP700" i="5"/>
  <c r="JL451" i="5"/>
  <c r="BZ178" i="25" l="1"/>
  <c r="BZ130" i="25"/>
  <c r="JL461" i="5"/>
  <c r="DP710" i="5"/>
  <c r="BZ179" i="25" l="1"/>
  <c r="BZ131" i="25"/>
  <c r="DP711" i="5"/>
  <c r="JL471" i="5"/>
  <c r="BZ132" i="25" l="1"/>
  <c r="BZ180" i="25"/>
  <c r="DQ480" i="5"/>
  <c r="BZ133" i="25" l="1"/>
  <c r="BZ181" i="25"/>
  <c r="DQ490" i="5"/>
  <c r="JM241" i="5"/>
  <c r="BZ182" i="25" l="1"/>
  <c r="BZ134" i="25"/>
  <c r="JM251" i="5"/>
  <c r="DQ500" i="5"/>
  <c r="BZ135" i="25" l="1"/>
  <c r="BZ183" i="25"/>
  <c r="JM261" i="5"/>
  <c r="DQ510" i="5"/>
  <c r="BZ136" i="25" l="1"/>
  <c r="BZ184" i="25"/>
  <c r="JM271" i="5"/>
  <c r="DQ520" i="5"/>
  <c r="BZ137" i="25" l="1"/>
  <c r="BZ185" i="25"/>
  <c r="DQ530" i="5"/>
  <c r="JM281" i="5"/>
  <c r="BZ138" i="25" l="1"/>
  <c r="BZ186" i="25"/>
  <c r="JM291" i="5"/>
  <c r="DQ540" i="5"/>
  <c r="BZ139" i="25" l="1"/>
  <c r="BZ187" i="25"/>
  <c r="DQ550" i="5"/>
  <c r="JM301" i="5"/>
  <c r="BZ140" i="25" l="1"/>
  <c r="BZ188" i="25"/>
  <c r="DQ560" i="5"/>
  <c r="JM311" i="5"/>
  <c r="BZ141" i="25" l="1"/>
  <c r="BZ189" i="25"/>
  <c r="DQ570" i="5"/>
  <c r="JM321" i="5"/>
  <c r="BZ190" i="25" l="1"/>
  <c r="BZ142" i="25"/>
  <c r="DQ580" i="5"/>
  <c r="JM331" i="5"/>
  <c r="BZ143" i="25" l="1"/>
  <c r="BZ191" i="25"/>
  <c r="DQ590" i="5"/>
  <c r="JM341" i="5"/>
  <c r="BZ144" i="25" l="1"/>
  <c r="BZ192" i="25"/>
  <c r="JM351" i="5"/>
  <c r="DQ600" i="5"/>
  <c r="BZ193" i="25" l="1"/>
  <c r="BZ145" i="25"/>
  <c r="DQ610" i="5"/>
  <c r="JM361" i="5"/>
  <c r="BZ146" i="25" l="1"/>
  <c r="BZ194" i="25"/>
  <c r="JM371" i="5"/>
  <c r="DQ620" i="5"/>
  <c r="BZ147" i="25" l="1"/>
  <c r="BZ195" i="25"/>
  <c r="JM381" i="5"/>
  <c r="DQ630" i="5"/>
  <c r="CA100" i="25" l="1"/>
  <c r="CA101" i="25" s="1"/>
  <c r="BZ196" i="25"/>
  <c r="JM391" i="5"/>
  <c r="DQ640" i="5"/>
  <c r="CA149" i="25" l="1"/>
  <c r="CA150" i="25"/>
  <c r="CA102" i="25"/>
  <c r="DQ650" i="5"/>
  <c r="JM401" i="5"/>
  <c r="CA151" i="25" l="1"/>
  <c r="CA103" i="25"/>
  <c r="JM411" i="5"/>
  <c r="DQ660" i="5"/>
  <c r="CA152" i="25" l="1"/>
  <c r="CA104" i="25"/>
  <c r="JM421" i="5"/>
  <c r="DQ670" i="5"/>
  <c r="CA105" i="25" l="1"/>
  <c r="CA153" i="25"/>
  <c r="JM431" i="5"/>
  <c r="DQ680" i="5"/>
  <c r="CA106" i="25" l="1"/>
  <c r="CA154" i="25"/>
  <c r="JM441" i="5"/>
  <c r="DQ690" i="5"/>
  <c r="CA155" i="25" l="1"/>
  <c r="CA107" i="25"/>
  <c r="DQ700" i="5"/>
  <c r="JM451" i="5"/>
  <c r="CA108" i="25" l="1"/>
  <c r="CA156" i="25"/>
  <c r="JM461" i="5"/>
  <c r="DQ710" i="5"/>
  <c r="CA109" i="25" l="1"/>
  <c r="CA157" i="25"/>
  <c r="JM471" i="5"/>
  <c r="DQ711" i="5"/>
  <c r="CA110" i="25" l="1"/>
  <c r="CA158" i="25"/>
  <c r="DR480" i="5"/>
  <c r="CA159" i="25" l="1"/>
  <c r="CA111" i="25"/>
  <c r="JN241" i="5"/>
  <c r="DR490" i="5"/>
  <c r="CA112" i="25" l="1"/>
  <c r="CA160" i="25"/>
  <c r="JN251" i="5"/>
  <c r="DR500" i="5"/>
  <c r="CA113" i="25" l="1"/>
  <c r="CA161" i="25"/>
  <c r="JN261" i="5"/>
  <c r="DR510" i="5"/>
  <c r="CA114" i="25" l="1"/>
  <c r="CA162" i="25"/>
  <c r="DR520" i="5"/>
  <c r="JN271" i="5"/>
  <c r="CA115" i="25" l="1"/>
  <c r="CA163" i="25"/>
  <c r="JN281" i="5"/>
  <c r="DR530" i="5"/>
  <c r="CA164" i="25" l="1"/>
  <c r="CA116" i="25"/>
  <c r="DR540" i="5"/>
  <c r="JN291" i="5"/>
  <c r="CA117" i="25" l="1"/>
  <c r="CA165" i="25"/>
  <c r="JN301" i="5"/>
  <c r="DR550" i="5"/>
  <c r="CA166" i="25" l="1"/>
  <c r="CA118" i="25"/>
  <c r="DR560" i="5"/>
  <c r="JN311" i="5"/>
  <c r="CA167" i="25" l="1"/>
  <c r="CA119" i="25"/>
  <c r="DR570" i="5"/>
  <c r="JN321" i="5"/>
  <c r="CA120" i="25" l="1"/>
  <c r="CA168" i="25"/>
  <c r="DR580" i="5"/>
  <c r="JN331" i="5"/>
  <c r="CA169" i="25" l="1"/>
  <c r="CA121" i="25"/>
  <c r="JN341" i="5"/>
  <c r="DR590" i="5"/>
  <c r="CA170" i="25" l="1"/>
  <c r="CA122" i="25"/>
  <c r="JN351" i="5"/>
  <c r="DR600" i="5"/>
  <c r="CA123" i="25" l="1"/>
  <c r="CA171" i="25"/>
  <c r="DR610" i="5"/>
  <c r="JN361" i="5"/>
  <c r="CA124" i="25" l="1"/>
  <c r="CA172" i="25"/>
  <c r="DR620" i="5"/>
  <c r="JN371" i="5"/>
  <c r="CA173" i="25" l="1"/>
  <c r="CA125" i="25"/>
  <c r="DR630" i="5"/>
  <c r="JN381" i="5"/>
  <c r="CA126" i="25" l="1"/>
  <c r="CA174" i="25"/>
  <c r="JN391" i="5"/>
  <c r="DR640" i="5"/>
  <c r="CA127" i="25" l="1"/>
  <c r="CA175" i="25"/>
  <c r="DR650" i="5"/>
  <c r="JN401" i="5"/>
  <c r="CA128" i="25" l="1"/>
  <c r="CA176" i="25"/>
  <c r="DR660" i="5"/>
  <c r="JN411" i="5"/>
  <c r="CA129" i="25" l="1"/>
  <c r="CA177" i="25"/>
  <c r="JN421" i="5"/>
  <c r="DR670" i="5"/>
  <c r="CA130" i="25" l="1"/>
  <c r="CA178" i="25"/>
  <c r="JN431" i="5"/>
  <c r="DR680" i="5"/>
  <c r="CA179" i="25" l="1"/>
  <c r="CA131" i="25"/>
  <c r="JN441" i="5"/>
  <c r="DR690" i="5"/>
  <c r="CA132" i="25" l="1"/>
  <c r="CA180" i="25"/>
  <c r="DR700" i="5"/>
  <c r="JN451" i="5"/>
  <c r="CA133" i="25" l="1"/>
  <c r="CA181" i="25"/>
  <c r="DR710" i="5"/>
  <c r="JN461" i="5"/>
  <c r="CA134" i="25" l="1"/>
  <c r="CA182" i="25"/>
  <c r="JN471" i="5"/>
  <c r="DR711" i="5"/>
  <c r="CA135" i="25" l="1"/>
  <c r="CA183" i="25"/>
  <c r="DS480" i="5"/>
  <c r="CA184" i="25" l="1"/>
  <c r="CA136" i="25"/>
  <c r="DS490" i="5"/>
  <c r="JO241" i="5"/>
  <c r="CA185" i="25" l="1"/>
  <c r="CA137" i="25"/>
  <c r="DS500" i="5"/>
  <c r="JO251" i="5"/>
  <c r="CA138" i="25" l="1"/>
  <c r="CA186" i="25"/>
  <c r="DS510" i="5"/>
  <c r="JO261" i="5"/>
  <c r="CA139" i="25" l="1"/>
  <c r="CA187" i="25"/>
  <c r="DS520" i="5"/>
  <c r="JO271" i="5"/>
  <c r="CA140" i="25" l="1"/>
  <c r="CA188" i="25"/>
  <c r="DS530" i="5"/>
  <c r="JO281" i="5"/>
  <c r="CA141" i="25" l="1"/>
  <c r="CA189" i="25"/>
  <c r="DS540" i="5"/>
  <c r="JO291" i="5"/>
  <c r="CA142" i="25" l="1"/>
  <c r="CA190" i="25"/>
  <c r="DS550" i="5"/>
  <c r="JO301" i="5"/>
  <c r="CA143" i="25" l="1"/>
  <c r="CA191" i="25"/>
  <c r="DS560" i="5"/>
  <c r="JO311" i="5"/>
  <c r="CA192" i="25" l="1"/>
  <c r="CA144" i="25"/>
  <c r="DS570" i="5"/>
  <c r="JO321" i="5"/>
  <c r="CA145" i="25" l="1"/>
  <c r="CA193" i="25"/>
  <c r="JO331" i="5"/>
  <c r="DS580" i="5"/>
  <c r="CA146" i="25" l="1"/>
  <c r="CA194" i="25"/>
  <c r="DS590" i="5"/>
  <c r="JO341" i="5"/>
  <c r="CA147" i="25" l="1"/>
  <c r="CA195" i="25"/>
  <c r="DS600" i="5"/>
  <c r="JO351" i="5"/>
  <c r="CA196" i="25" l="1"/>
  <c r="CB100" i="25"/>
  <c r="CB101" i="25" s="1"/>
  <c r="JO361" i="5"/>
  <c r="DS610" i="5"/>
  <c r="CB149" i="25" l="1"/>
  <c r="CB150" i="25"/>
  <c r="CB102" i="25"/>
  <c r="JO371" i="5"/>
  <c r="DS620" i="5"/>
  <c r="CB151" i="25" l="1"/>
  <c r="CB103" i="25"/>
  <c r="JO381" i="5"/>
  <c r="DS630" i="5"/>
  <c r="CB152" i="25" l="1"/>
  <c r="CB104" i="25"/>
  <c r="DS640" i="5"/>
  <c r="JO391" i="5"/>
  <c r="CB153" i="25" l="1"/>
  <c r="CB105" i="25"/>
  <c r="DS650" i="5"/>
  <c r="JO401" i="5"/>
  <c r="CB154" i="25" l="1"/>
  <c r="CB106" i="25"/>
  <c r="DS660" i="5"/>
  <c r="JO411" i="5"/>
  <c r="CB155" i="25" l="1"/>
  <c r="CB107" i="25"/>
  <c r="JO421" i="5"/>
  <c r="DS670" i="5"/>
  <c r="CB156" i="25" l="1"/>
  <c r="CB108" i="25"/>
  <c r="JO431" i="5"/>
  <c r="DS680" i="5"/>
  <c r="CB157" i="25" l="1"/>
  <c r="CB109" i="25"/>
  <c r="DS690" i="5"/>
  <c r="JO441" i="5"/>
  <c r="CB158" i="25" l="1"/>
  <c r="CB110" i="25"/>
  <c r="DS700" i="5"/>
  <c r="JO451" i="5"/>
  <c r="CB111" i="25" l="1"/>
  <c r="CB159" i="25"/>
  <c r="JO461" i="5"/>
  <c r="DS710" i="5"/>
  <c r="CB112" i="25" l="1"/>
  <c r="CB160" i="25"/>
  <c r="JO471" i="5"/>
  <c r="DS711" i="5"/>
  <c r="CB113" i="25" l="1"/>
  <c r="CB161" i="25"/>
  <c r="DT480" i="5"/>
  <c r="CB114" i="25" l="1"/>
  <c r="CB162" i="25"/>
  <c r="JP241" i="5"/>
  <c r="DT490" i="5"/>
  <c r="CB115" i="25" l="1"/>
  <c r="CB163" i="25"/>
  <c r="JP251" i="5"/>
  <c r="DT500" i="5"/>
  <c r="CB164" i="25" l="1"/>
  <c r="CB116" i="25"/>
  <c r="DT510" i="5"/>
  <c r="JP261" i="5"/>
  <c r="CB165" i="25" l="1"/>
  <c r="CB117" i="25"/>
  <c r="JP271" i="5"/>
  <c r="DT520" i="5"/>
  <c r="CB118" i="25" l="1"/>
  <c r="CB166" i="25"/>
  <c r="DT530" i="5"/>
  <c r="JP281" i="5"/>
  <c r="CB119" i="25" l="1"/>
  <c r="CB167" i="25"/>
  <c r="JP291" i="5"/>
  <c r="DT540" i="5"/>
  <c r="CB168" i="25" l="1"/>
  <c r="CB120" i="25"/>
  <c r="JP301" i="5"/>
  <c r="DT550" i="5"/>
  <c r="CB121" i="25" l="1"/>
  <c r="CB169" i="25"/>
  <c r="DT560" i="5"/>
  <c r="JP311" i="5"/>
  <c r="CB122" i="25" l="1"/>
  <c r="CB170" i="25"/>
  <c r="DT570" i="5"/>
  <c r="JP321" i="5"/>
  <c r="CB123" i="25" l="1"/>
  <c r="CB171" i="25"/>
  <c r="JP331" i="5"/>
  <c r="DT580" i="5"/>
  <c r="CB172" i="25" l="1"/>
  <c r="CB124" i="25"/>
  <c r="DT590" i="5"/>
  <c r="JP341" i="5"/>
  <c r="CB125" i="25" l="1"/>
  <c r="CB173" i="25"/>
  <c r="DT600" i="5"/>
  <c r="JP351" i="5"/>
  <c r="CB126" i="25" l="1"/>
  <c r="CB174" i="25"/>
  <c r="JP361" i="5"/>
  <c r="DT610" i="5"/>
  <c r="CB127" i="25" l="1"/>
  <c r="CB175" i="25"/>
  <c r="DT620" i="5"/>
  <c r="JP371" i="5"/>
  <c r="CB128" i="25" l="1"/>
  <c r="CB176" i="25"/>
  <c r="JP381" i="5"/>
  <c r="DT630" i="5"/>
  <c r="CB129" i="25" l="1"/>
  <c r="CB177" i="25"/>
  <c r="JP391" i="5"/>
  <c r="DT640" i="5"/>
  <c r="CB130" i="25" l="1"/>
  <c r="CB178" i="25"/>
  <c r="DT650" i="5"/>
  <c r="JP401" i="5"/>
  <c r="CB179" i="25" l="1"/>
  <c r="CB131" i="25"/>
  <c r="JP411" i="5"/>
  <c r="DT660" i="5"/>
  <c r="CB132" i="25" l="1"/>
  <c r="CB180" i="25"/>
  <c r="JP421" i="5"/>
  <c r="DT670" i="5"/>
  <c r="CB181" i="25" l="1"/>
  <c r="CB133" i="25"/>
  <c r="JP431" i="5"/>
  <c r="DT680" i="5"/>
  <c r="CB134" i="25" l="1"/>
  <c r="CB182" i="25"/>
  <c r="JP441" i="5"/>
  <c r="DT690" i="5"/>
  <c r="CB183" i="25" l="1"/>
  <c r="CB135" i="25"/>
  <c r="DT700" i="5"/>
  <c r="JP451" i="5"/>
  <c r="CB184" i="25" l="1"/>
  <c r="CB136" i="25"/>
  <c r="JP461" i="5"/>
  <c r="DT710" i="5"/>
  <c r="CB137" i="25" l="1"/>
  <c r="CB185" i="25"/>
  <c r="JP471" i="5"/>
  <c r="DT711" i="5"/>
  <c r="CB138" i="25" l="1"/>
  <c r="CB186" i="25"/>
  <c r="DU480" i="5"/>
  <c r="CB139" i="25" l="1"/>
  <c r="CB187" i="25"/>
  <c r="DU490" i="5"/>
  <c r="JQ241" i="5"/>
  <c r="CB188" i="25" l="1"/>
  <c r="CB140" i="25"/>
  <c r="DU500" i="5"/>
  <c r="JQ251" i="5"/>
  <c r="CB141" i="25" l="1"/>
  <c r="CB189" i="25"/>
  <c r="DU510" i="5"/>
  <c r="JQ261" i="5"/>
  <c r="CB142" i="25" l="1"/>
  <c r="CB190" i="25"/>
  <c r="DU520" i="5"/>
  <c r="JQ271" i="5"/>
  <c r="CB143" i="25" l="1"/>
  <c r="CB191" i="25"/>
  <c r="JQ281" i="5"/>
  <c r="DU530" i="5"/>
  <c r="CB144" i="25" l="1"/>
  <c r="CB192" i="25"/>
  <c r="JQ291" i="5"/>
  <c r="DU540" i="5"/>
  <c r="CB145" i="25" l="1"/>
  <c r="CB193" i="25"/>
  <c r="DU550" i="5"/>
  <c r="JQ301" i="5"/>
  <c r="CB146" i="25" l="1"/>
  <c r="CB194" i="25"/>
  <c r="DU560" i="5"/>
  <c r="JQ311" i="5"/>
  <c r="CB147" i="25" l="1"/>
  <c r="CB195" i="25"/>
  <c r="JQ321" i="5"/>
  <c r="DU570" i="5"/>
  <c r="CC100" i="25" l="1"/>
  <c r="CC101" i="25" s="1"/>
  <c r="CB196" i="25"/>
  <c r="JQ331" i="5"/>
  <c r="DU580" i="5"/>
  <c r="CC149" i="25" l="1"/>
  <c r="CC102" i="25"/>
  <c r="CC150" i="25"/>
  <c r="DU590" i="5"/>
  <c r="JQ341" i="5"/>
  <c r="CC151" i="25" l="1"/>
  <c r="CC103" i="25"/>
  <c r="DU600" i="5"/>
  <c r="JQ351" i="5"/>
  <c r="CC152" i="25" l="1"/>
  <c r="CC104" i="25"/>
  <c r="JQ361" i="5"/>
  <c r="DU610" i="5"/>
  <c r="CC105" i="25" l="1"/>
  <c r="CC153" i="25"/>
  <c r="JQ371" i="5"/>
  <c r="DU620" i="5"/>
  <c r="CC154" i="25" l="1"/>
  <c r="CC106" i="25"/>
  <c r="JQ381" i="5"/>
  <c r="DU630" i="5"/>
  <c r="CC155" i="25" l="1"/>
  <c r="CC107" i="25"/>
  <c r="DU640" i="5"/>
  <c r="JQ391" i="5"/>
  <c r="CC156" i="25" l="1"/>
  <c r="CC108" i="25"/>
  <c r="DU650" i="5"/>
  <c r="JQ401" i="5"/>
  <c r="CC109" i="25" l="1"/>
  <c r="CC157" i="25"/>
  <c r="DU660" i="5"/>
  <c r="JQ411" i="5"/>
  <c r="CC158" i="25" l="1"/>
  <c r="CC110" i="25"/>
  <c r="JQ421" i="5"/>
  <c r="DU670" i="5"/>
  <c r="CC159" i="25" l="1"/>
  <c r="CC111" i="25"/>
  <c r="JQ431" i="5"/>
  <c r="DU680" i="5"/>
  <c r="CC160" i="25" l="1"/>
  <c r="CC112" i="25"/>
  <c r="DU690" i="5"/>
  <c r="JQ441" i="5"/>
  <c r="CC113" i="25" l="1"/>
  <c r="CC161" i="25"/>
  <c r="DU700" i="5"/>
  <c r="JQ451" i="5"/>
  <c r="CC162" i="25" l="1"/>
  <c r="CC114" i="25"/>
  <c r="JQ461" i="5"/>
  <c r="DU710" i="5"/>
  <c r="CC163" i="25" l="1"/>
  <c r="CC115" i="25"/>
  <c r="JQ471" i="5"/>
  <c r="DU711" i="5"/>
  <c r="CC164" i="25" l="1"/>
  <c r="CC116" i="25"/>
  <c r="DV480" i="5"/>
  <c r="CC165" i="25" l="1"/>
  <c r="CC117" i="25"/>
  <c r="JR241" i="5"/>
  <c r="DV490" i="5"/>
  <c r="CC166" i="25" l="1"/>
  <c r="CC118" i="25"/>
  <c r="JR251" i="5"/>
  <c r="DV500" i="5"/>
  <c r="CC167" i="25" l="1"/>
  <c r="CC119" i="25"/>
  <c r="JR261" i="5"/>
  <c r="DV510" i="5"/>
  <c r="CC120" i="25" l="1"/>
  <c r="CC168" i="25"/>
  <c r="DV520" i="5"/>
  <c r="JR271" i="5"/>
  <c r="CC121" i="25" l="1"/>
  <c r="CC169" i="25"/>
  <c r="DV530" i="5"/>
  <c r="JR281" i="5"/>
  <c r="CC122" i="25" l="1"/>
  <c r="CC170" i="25"/>
  <c r="JR291" i="5"/>
  <c r="DV540" i="5"/>
  <c r="CC171" i="25" l="1"/>
  <c r="CC123" i="25"/>
  <c r="DV550" i="5"/>
  <c r="JR301" i="5"/>
  <c r="CC124" i="25" l="1"/>
  <c r="CC172" i="25"/>
  <c r="DV560" i="5"/>
  <c r="JR311" i="5"/>
  <c r="CC173" i="25" l="1"/>
  <c r="CC125" i="25"/>
  <c r="JR321" i="5"/>
  <c r="DV570" i="5"/>
  <c r="CC126" i="25" l="1"/>
  <c r="CC174" i="25"/>
  <c r="JR331" i="5"/>
  <c r="DV580" i="5"/>
  <c r="CC175" i="25" l="1"/>
  <c r="CC127" i="25"/>
  <c r="DV590" i="5"/>
  <c r="JR341" i="5"/>
  <c r="CC128" i="25" l="1"/>
  <c r="CC176" i="25"/>
  <c r="DV600" i="5"/>
  <c r="JR351" i="5"/>
  <c r="CC129" i="25" l="1"/>
  <c r="CC177" i="25"/>
  <c r="JR361" i="5"/>
  <c r="DV610" i="5"/>
  <c r="CC178" i="25" l="1"/>
  <c r="CC130" i="25"/>
  <c r="DV620" i="5"/>
  <c r="JR371" i="5"/>
  <c r="CC179" i="25" l="1"/>
  <c r="CC131" i="25"/>
  <c r="DV630" i="5"/>
  <c r="JR381" i="5"/>
  <c r="CC132" i="25" l="1"/>
  <c r="CC180" i="25"/>
  <c r="DV640" i="5"/>
  <c r="JR391" i="5"/>
  <c r="CC133" i="25" l="1"/>
  <c r="CC181" i="25"/>
  <c r="DV650" i="5"/>
  <c r="JR401" i="5"/>
  <c r="CC182" i="25" l="1"/>
  <c r="CC134" i="25"/>
  <c r="DV660" i="5"/>
  <c r="JR411" i="5"/>
  <c r="CC135" i="25" l="1"/>
  <c r="CC183" i="25"/>
  <c r="JR421" i="5"/>
  <c r="DV670" i="5"/>
  <c r="CC184" i="25" l="1"/>
  <c r="CC136" i="25"/>
  <c r="JR431" i="5"/>
  <c r="DV680" i="5"/>
  <c r="CC137" i="25" l="1"/>
  <c r="CC185" i="25"/>
  <c r="DV690" i="5"/>
  <c r="JR441" i="5"/>
  <c r="CC138" i="25" l="1"/>
  <c r="CC186" i="25"/>
  <c r="DV700" i="5"/>
  <c r="JR451" i="5"/>
  <c r="CC139" i="25" l="1"/>
  <c r="CC187" i="25"/>
  <c r="DV710" i="5"/>
  <c r="JR461" i="5"/>
  <c r="CC140" i="25" l="1"/>
  <c r="CC188" i="25"/>
  <c r="JR471" i="5"/>
  <c r="DV711" i="5"/>
  <c r="CC141" i="25" l="1"/>
  <c r="CC189" i="25"/>
  <c r="DW480" i="5"/>
  <c r="CC142" i="25" l="1"/>
  <c r="CC190" i="25"/>
  <c r="DW490" i="5"/>
  <c r="JS241" i="5"/>
  <c r="CC143" i="25" l="1"/>
  <c r="CC191" i="25"/>
  <c r="JS251" i="5"/>
  <c r="DW500" i="5"/>
  <c r="CC192" i="25" l="1"/>
  <c r="CC144" i="25"/>
  <c r="DW510" i="5"/>
  <c r="JS261" i="5"/>
  <c r="CC145" i="25" l="1"/>
  <c r="CC193" i="25"/>
  <c r="DW520" i="5"/>
  <c r="JS271" i="5"/>
  <c r="CC146" i="25" l="1"/>
  <c r="CC194" i="25"/>
  <c r="JS281" i="5"/>
  <c r="DW530" i="5"/>
  <c r="CC147" i="25" l="1"/>
  <c r="CC195" i="25"/>
  <c r="DW540" i="5"/>
  <c r="JS291" i="5"/>
  <c r="CC196" i="25" l="1"/>
  <c r="CD100" i="25"/>
  <c r="CD101" i="25" s="1"/>
  <c r="JS301" i="5"/>
  <c r="DW550" i="5"/>
  <c r="CD149" i="25" l="1"/>
  <c r="CD102" i="25"/>
  <c r="CD150" i="25"/>
  <c r="DW560" i="5"/>
  <c r="JS311" i="5"/>
  <c r="CD103" i="25" l="1"/>
  <c r="CD151" i="25"/>
  <c r="JS321" i="5"/>
  <c r="DW570" i="5"/>
  <c r="CD152" i="25" l="1"/>
  <c r="CD104" i="25"/>
  <c r="DW580" i="5"/>
  <c r="JS331" i="5"/>
  <c r="CD105" i="25" l="1"/>
  <c r="CD153" i="25"/>
  <c r="JS341" i="5"/>
  <c r="DW590" i="5"/>
  <c r="CD106" i="25" l="1"/>
  <c r="CD154" i="25"/>
  <c r="DW600" i="5"/>
  <c r="JS351" i="5"/>
  <c r="CD155" i="25" l="1"/>
  <c r="CD107" i="25"/>
  <c r="DW610" i="5"/>
  <c r="JS361" i="5"/>
  <c r="CD156" i="25" l="1"/>
  <c r="CD108" i="25"/>
  <c r="DW620" i="5"/>
  <c r="JS371" i="5"/>
  <c r="CD157" i="25" l="1"/>
  <c r="CD109" i="25"/>
  <c r="JS381" i="5"/>
  <c r="DW630" i="5"/>
  <c r="CD110" i="25" l="1"/>
  <c r="CD158" i="25"/>
  <c r="JS391" i="5"/>
  <c r="DW640" i="5"/>
  <c r="CD111" i="25" l="1"/>
  <c r="CD159" i="25"/>
  <c r="DW650" i="5"/>
  <c r="JS401" i="5"/>
  <c r="CD112" i="25" l="1"/>
  <c r="CD160" i="25"/>
  <c r="DW660" i="5"/>
  <c r="JS411" i="5"/>
  <c r="CD113" i="25" l="1"/>
  <c r="CD161" i="25"/>
  <c r="JS421" i="5"/>
  <c r="DW670" i="5"/>
  <c r="CD114" i="25" l="1"/>
  <c r="CD162" i="25"/>
  <c r="JS431" i="5"/>
  <c r="DW680" i="5"/>
  <c r="CD115" i="25" l="1"/>
  <c r="CD163" i="25"/>
  <c r="DW690" i="5"/>
  <c r="JS441" i="5"/>
  <c r="CD164" i="25" l="1"/>
  <c r="CD116" i="25"/>
  <c r="DW700" i="5"/>
  <c r="JS451" i="5"/>
  <c r="CD117" i="25" l="1"/>
  <c r="CD165" i="25"/>
  <c r="JS461" i="5"/>
  <c r="DW710" i="5"/>
  <c r="CD166" i="25" l="1"/>
  <c r="CD118" i="25"/>
  <c r="DW711" i="5"/>
  <c r="JS471" i="5"/>
  <c r="CD119" i="25" l="1"/>
  <c r="CD167" i="25"/>
  <c r="DX480" i="5"/>
  <c r="CD120" i="25" l="1"/>
  <c r="CD168" i="25"/>
  <c r="JT241" i="5"/>
  <c r="DX490" i="5"/>
  <c r="CD121" i="25" l="1"/>
  <c r="CD169" i="25"/>
  <c r="JT251" i="5"/>
  <c r="DX500" i="5"/>
  <c r="CD122" i="25" l="1"/>
  <c r="CD170" i="25"/>
  <c r="JT261" i="5"/>
  <c r="DX510" i="5"/>
  <c r="CD171" i="25" l="1"/>
  <c r="CD123" i="25"/>
  <c r="JT271" i="5"/>
  <c r="DX520" i="5"/>
  <c r="CD124" i="25" l="1"/>
  <c r="CD172" i="25"/>
  <c r="DX530" i="5"/>
  <c r="JT281" i="5"/>
  <c r="CD125" i="25" l="1"/>
  <c r="CD173" i="25"/>
  <c r="JT291" i="5"/>
  <c r="DX540" i="5"/>
  <c r="CD174" i="25" l="1"/>
  <c r="CD126" i="25"/>
  <c r="JT301" i="5"/>
  <c r="DX550" i="5"/>
  <c r="CD175" i="25" l="1"/>
  <c r="CD127" i="25"/>
  <c r="DX560" i="5"/>
  <c r="JT311" i="5"/>
  <c r="CD128" i="25" l="1"/>
  <c r="CD176" i="25"/>
  <c r="DX570" i="5"/>
  <c r="JT321" i="5"/>
  <c r="CD177" i="25" l="1"/>
  <c r="CD129" i="25"/>
  <c r="JT331" i="5"/>
  <c r="DX580" i="5"/>
  <c r="CD130" i="25" l="1"/>
  <c r="CD178" i="25"/>
  <c r="DX590" i="5"/>
  <c r="JT341" i="5"/>
  <c r="CD179" i="25" l="1"/>
  <c r="CD131" i="25"/>
  <c r="JT351" i="5"/>
  <c r="DX600" i="5"/>
  <c r="CD180" i="25" l="1"/>
  <c r="CD132" i="25"/>
  <c r="JT361" i="5"/>
  <c r="DX610" i="5"/>
  <c r="CD181" i="25" l="1"/>
  <c r="CD133" i="25"/>
  <c r="DX620" i="5"/>
  <c r="JT371" i="5"/>
  <c r="CD134" i="25" l="1"/>
  <c r="CD182" i="25"/>
  <c r="DX630" i="5"/>
  <c r="JT381" i="5"/>
  <c r="CD183" i="25" l="1"/>
  <c r="CD135" i="25"/>
  <c r="DX640" i="5"/>
  <c r="JT391" i="5"/>
  <c r="CD184" i="25" l="1"/>
  <c r="CD136" i="25"/>
  <c r="DX650" i="5"/>
  <c r="JT401" i="5"/>
  <c r="CD137" i="25" l="1"/>
  <c r="CD185" i="25"/>
  <c r="DX660" i="5"/>
  <c r="JT411" i="5"/>
  <c r="CD138" i="25" l="1"/>
  <c r="CD186" i="25"/>
  <c r="JT421" i="5"/>
  <c r="DX670" i="5"/>
  <c r="CD139" i="25" l="1"/>
  <c r="CD187" i="25"/>
  <c r="JT431" i="5"/>
  <c r="DX680" i="5"/>
  <c r="CD140" i="25" l="1"/>
  <c r="CD188" i="25"/>
  <c r="JT441" i="5"/>
  <c r="DX690" i="5"/>
  <c r="CD141" i="25" l="1"/>
  <c r="CD189" i="25"/>
  <c r="DX700" i="5"/>
  <c r="JT451" i="5"/>
  <c r="CD142" i="25" l="1"/>
  <c r="CD190" i="25"/>
  <c r="JT461" i="5"/>
  <c r="DX710" i="5"/>
  <c r="CD191" i="25" l="1"/>
  <c r="CD143" i="25"/>
  <c r="JT471" i="5"/>
  <c r="DX711" i="5"/>
  <c r="CD144" i="25" l="1"/>
  <c r="CD192" i="25"/>
  <c r="DY480" i="5"/>
  <c r="CD145" i="25" l="1"/>
  <c r="CD193" i="25"/>
  <c r="DY490" i="5"/>
  <c r="JU241" i="5"/>
  <c r="CD146" i="25" l="1"/>
  <c r="CD194" i="25"/>
  <c r="JU251" i="5"/>
  <c r="DY500" i="5"/>
  <c r="CD147" i="25" l="1"/>
  <c r="CD195" i="25"/>
  <c r="DY510" i="5"/>
  <c r="JU261" i="5"/>
  <c r="CD196" i="25" l="1"/>
  <c r="CE100" i="25"/>
  <c r="CE101" i="25" s="1"/>
  <c r="DY520" i="5"/>
  <c r="JU271" i="5"/>
  <c r="CE149" i="25" l="1"/>
  <c r="CE150" i="25"/>
  <c r="CE102" i="25"/>
  <c r="DY530" i="5"/>
  <c r="JU281" i="5"/>
  <c r="CE103" i="25" l="1"/>
  <c r="CE151" i="25"/>
  <c r="DY540" i="5"/>
  <c r="JU291" i="5"/>
  <c r="CE104" i="25" l="1"/>
  <c r="CE152" i="25"/>
  <c r="DY550" i="5"/>
  <c r="JU301" i="5"/>
  <c r="CE105" i="25" l="1"/>
  <c r="CE153" i="25"/>
  <c r="DY560" i="5"/>
  <c r="JU311" i="5"/>
  <c r="CE106" i="25" l="1"/>
  <c r="CE154" i="25"/>
  <c r="DY570" i="5"/>
  <c r="JU321" i="5"/>
  <c r="CE107" i="25" l="1"/>
  <c r="CE155" i="25"/>
  <c r="JU331" i="5"/>
  <c r="DY580" i="5"/>
  <c r="CE108" i="25" l="1"/>
  <c r="CE156" i="25"/>
  <c r="JU341" i="5"/>
  <c r="DY590" i="5"/>
  <c r="CE157" i="25" l="1"/>
  <c r="CE109" i="25"/>
  <c r="DY600" i="5"/>
  <c r="JU351" i="5"/>
  <c r="CE110" i="25" l="1"/>
  <c r="CE158" i="25"/>
  <c r="DY610" i="5"/>
  <c r="JU361" i="5"/>
  <c r="CE159" i="25" l="1"/>
  <c r="CE111" i="25"/>
  <c r="DY620" i="5"/>
  <c r="JU371" i="5"/>
  <c r="CE160" i="25" l="1"/>
  <c r="CE112" i="25"/>
  <c r="JU381" i="5"/>
  <c r="DY630" i="5"/>
  <c r="CE113" i="25" l="1"/>
  <c r="CE161" i="25"/>
  <c r="DY640" i="5"/>
  <c r="JU391" i="5"/>
  <c r="CE162" i="25" l="1"/>
  <c r="CE114" i="25"/>
  <c r="DY650" i="5"/>
  <c r="JU401" i="5"/>
  <c r="CE115" i="25" l="1"/>
  <c r="CE163" i="25"/>
  <c r="DY660" i="5"/>
  <c r="JU411" i="5"/>
  <c r="CE164" i="25" l="1"/>
  <c r="CE116" i="25"/>
  <c r="JU421" i="5"/>
  <c r="DY670" i="5"/>
  <c r="CE117" i="25" l="1"/>
  <c r="CE165" i="25"/>
  <c r="JU431" i="5"/>
  <c r="DY680" i="5"/>
  <c r="CE118" i="25" l="1"/>
  <c r="CE166" i="25"/>
  <c r="DY690" i="5"/>
  <c r="JU441" i="5"/>
  <c r="CE119" i="25" l="1"/>
  <c r="CE167" i="25"/>
  <c r="DY700" i="5"/>
  <c r="JU451" i="5"/>
  <c r="CE120" i="25" l="1"/>
  <c r="CE168" i="25"/>
  <c r="JU461" i="5"/>
  <c r="DY710" i="5"/>
  <c r="CE121" i="25" l="1"/>
  <c r="CE169" i="25"/>
  <c r="JU471" i="5"/>
  <c r="DY711" i="5"/>
  <c r="CE122" i="25" l="1"/>
  <c r="CE170" i="25"/>
  <c r="DZ480" i="5"/>
  <c r="CE171" i="25" l="1"/>
  <c r="CE123" i="25"/>
  <c r="DZ490" i="5"/>
  <c r="JV241" i="5"/>
  <c r="CE172" i="25" l="1"/>
  <c r="CE124" i="25"/>
  <c r="JV251" i="5"/>
  <c r="DZ500" i="5"/>
  <c r="CE173" i="25" l="1"/>
  <c r="CE125" i="25"/>
  <c r="JV261" i="5"/>
  <c r="DZ510" i="5"/>
  <c r="CE126" i="25" l="1"/>
  <c r="CE174" i="25"/>
  <c r="DZ520" i="5"/>
  <c r="JV271" i="5"/>
  <c r="CE127" i="25" l="1"/>
  <c r="CE175" i="25"/>
  <c r="DZ530" i="5"/>
  <c r="JV281" i="5"/>
  <c r="CE128" i="25" l="1"/>
  <c r="CE176" i="25"/>
  <c r="JV291" i="5"/>
  <c r="DZ540" i="5"/>
  <c r="CE129" i="25" l="1"/>
  <c r="CE177" i="25"/>
  <c r="DZ550" i="5"/>
  <c r="JV301" i="5"/>
  <c r="CE130" i="25" l="1"/>
  <c r="CE178" i="25"/>
  <c r="DZ560" i="5"/>
  <c r="JV311" i="5"/>
  <c r="CE179" i="25" l="1"/>
  <c r="CE131" i="25"/>
  <c r="JV321" i="5"/>
  <c r="DZ570" i="5"/>
  <c r="CE132" i="25" l="1"/>
  <c r="CE180" i="25"/>
  <c r="JV331" i="5"/>
  <c r="DZ580" i="5"/>
  <c r="CE181" i="25" l="1"/>
  <c r="CE133" i="25"/>
  <c r="JV341" i="5"/>
  <c r="DZ590" i="5"/>
  <c r="CE134" i="25" l="1"/>
  <c r="CE182" i="25"/>
  <c r="DZ600" i="5"/>
  <c r="JV351" i="5"/>
  <c r="CE135" i="25" l="1"/>
  <c r="CE183" i="25"/>
  <c r="JV361" i="5"/>
  <c r="DZ610" i="5"/>
  <c r="CE184" i="25" l="1"/>
  <c r="CE136" i="25"/>
  <c r="DZ620" i="5"/>
  <c r="JV371" i="5"/>
  <c r="CE137" i="25" l="1"/>
  <c r="CE185" i="25"/>
  <c r="JV381" i="5"/>
  <c r="DZ630" i="5"/>
  <c r="CE186" i="25" l="1"/>
  <c r="CE138" i="25"/>
  <c r="JV391" i="5"/>
  <c r="DZ640" i="5"/>
  <c r="CE187" i="25" l="1"/>
  <c r="CE139" i="25"/>
  <c r="DZ650" i="5"/>
  <c r="JV401" i="5"/>
  <c r="CE140" i="25" l="1"/>
  <c r="CE188" i="25"/>
  <c r="DZ660" i="5"/>
  <c r="JV411" i="5"/>
  <c r="CE189" i="25" l="1"/>
  <c r="CE141" i="25"/>
  <c r="JV421" i="5"/>
  <c r="DZ670" i="5"/>
  <c r="CE190" i="25" l="1"/>
  <c r="CE142" i="25"/>
  <c r="JV431" i="5"/>
  <c r="DZ680" i="5"/>
  <c r="CE191" i="25" l="1"/>
  <c r="CE143" i="25"/>
  <c r="DZ690" i="5"/>
  <c r="JV441" i="5"/>
  <c r="CE144" i="25" l="1"/>
  <c r="CE192" i="25"/>
  <c r="DZ700" i="5"/>
  <c r="JV451" i="5"/>
  <c r="CE145" i="25" l="1"/>
  <c r="CE193" i="25"/>
  <c r="JV461" i="5"/>
  <c r="DZ710" i="5"/>
  <c r="CE146" i="25" l="1"/>
  <c r="CE194" i="25"/>
  <c r="JV471" i="5"/>
  <c r="DZ711" i="5"/>
  <c r="CE147" i="25" l="1"/>
  <c r="CE195" i="25"/>
  <c r="EA480" i="5"/>
  <c r="CE196" i="25" l="1"/>
  <c r="CF100" i="25"/>
  <c r="CF101" i="25" s="1"/>
  <c r="JW241" i="5"/>
  <c r="EA490" i="5"/>
  <c r="CF149" i="25" l="1"/>
  <c r="CF150" i="25"/>
  <c r="CF102" i="25"/>
  <c r="EA500" i="5"/>
  <c r="JW251" i="5"/>
  <c r="CF103" i="25" l="1"/>
  <c r="CF151" i="25"/>
  <c r="JW261" i="5"/>
  <c r="EA510" i="5"/>
  <c r="CF104" i="25" l="1"/>
  <c r="CF152" i="25"/>
  <c r="JW271" i="5"/>
  <c r="EA520" i="5"/>
  <c r="CF105" i="25" l="1"/>
  <c r="CF153" i="25"/>
  <c r="EA530" i="5"/>
  <c r="JW281" i="5"/>
  <c r="CF106" i="25" l="1"/>
  <c r="CF154" i="25"/>
  <c r="JW291" i="5"/>
  <c r="EA540" i="5"/>
  <c r="CF107" i="25" l="1"/>
  <c r="CF155" i="25"/>
  <c r="EA550" i="5"/>
  <c r="JW301" i="5"/>
  <c r="CF108" i="25" l="1"/>
  <c r="CF156" i="25"/>
  <c r="EA560" i="5"/>
  <c r="JW311" i="5"/>
  <c r="CF109" i="25" l="1"/>
  <c r="CF157" i="25"/>
  <c r="JW321" i="5"/>
  <c r="EA570" i="5"/>
  <c r="CF158" i="25" l="1"/>
  <c r="CF110" i="25"/>
  <c r="JW331" i="5"/>
  <c r="EA580" i="5"/>
  <c r="CF111" i="25" l="1"/>
  <c r="CF159" i="25"/>
  <c r="EA590" i="5"/>
  <c r="JW341" i="5"/>
  <c r="CF160" i="25" l="1"/>
  <c r="CF112" i="25"/>
  <c r="JW351" i="5"/>
  <c r="EA600" i="5"/>
  <c r="CF113" i="25" l="1"/>
  <c r="CF161" i="25"/>
  <c r="EA610" i="5"/>
  <c r="JW361" i="5"/>
  <c r="CF114" i="25" l="1"/>
  <c r="CF162" i="25"/>
  <c r="JW371" i="5"/>
  <c r="EA620" i="5"/>
  <c r="CF115" i="25" l="1"/>
  <c r="CF163" i="25"/>
  <c r="EA630" i="5"/>
  <c r="JW381" i="5"/>
  <c r="CF164" i="25" l="1"/>
  <c r="CF116" i="25"/>
  <c r="JW391" i="5"/>
  <c r="EA640" i="5"/>
  <c r="CF117" i="25" l="1"/>
  <c r="CF165" i="25"/>
  <c r="EA650" i="5"/>
  <c r="JW401" i="5"/>
  <c r="CF166" i="25" l="1"/>
  <c r="CF118" i="25"/>
  <c r="JW411" i="5"/>
  <c r="EA660" i="5"/>
  <c r="CF119" i="25" l="1"/>
  <c r="CF167" i="25"/>
  <c r="JW421" i="5"/>
  <c r="EA670" i="5"/>
  <c r="CF120" i="25" l="1"/>
  <c r="CF168" i="25"/>
  <c r="JW431" i="5"/>
  <c r="EA680" i="5"/>
  <c r="CF169" i="25" l="1"/>
  <c r="CF121" i="25"/>
  <c r="EA690" i="5"/>
  <c r="JW441" i="5"/>
  <c r="CF122" i="25" l="1"/>
  <c r="CF170" i="25"/>
  <c r="EA700" i="5"/>
  <c r="JW451" i="5"/>
  <c r="CF123" i="25" l="1"/>
  <c r="CF171" i="25"/>
  <c r="JW461" i="5"/>
  <c r="EA710" i="5"/>
  <c r="CF172" i="25" l="1"/>
  <c r="CF124" i="25"/>
  <c r="JW471" i="5"/>
  <c r="EA711" i="5"/>
  <c r="CF125" i="25" l="1"/>
  <c r="CF173" i="25"/>
  <c r="EB480" i="5"/>
  <c r="CF174" i="25" l="1"/>
  <c r="CF126" i="25"/>
  <c r="EB490" i="5"/>
  <c r="JX241" i="5"/>
  <c r="CF127" i="25" l="1"/>
  <c r="CF175" i="25"/>
  <c r="EB500" i="5"/>
  <c r="JX251" i="5"/>
  <c r="CF128" i="25" l="1"/>
  <c r="CF176" i="25"/>
  <c r="EB510" i="5"/>
  <c r="JX261" i="5"/>
  <c r="CF177" i="25" l="1"/>
  <c r="CF129" i="25"/>
  <c r="EB520" i="5"/>
  <c r="JX271" i="5"/>
  <c r="CF130" i="25" l="1"/>
  <c r="CF178" i="25"/>
  <c r="EB530" i="5"/>
  <c r="JX281" i="5"/>
  <c r="CF131" i="25" l="1"/>
  <c r="CF179" i="25"/>
  <c r="JX291" i="5"/>
  <c r="EB540" i="5"/>
  <c r="CF132" i="25" l="1"/>
  <c r="CF180" i="25"/>
  <c r="EB550" i="5"/>
  <c r="JX301" i="5"/>
  <c r="CF133" i="25" l="1"/>
  <c r="CF181" i="25"/>
  <c r="EB560" i="5"/>
  <c r="JX311" i="5"/>
  <c r="CF134" i="25" l="1"/>
  <c r="CF182" i="25"/>
  <c r="EB570" i="5"/>
  <c r="JX321" i="5"/>
  <c r="CF135" i="25" l="1"/>
  <c r="CF183" i="25"/>
  <c r="JX331" i="5"/>
  <c r="EB580" i="5"/>
  <c r="CF184" i="25" l="1"/>
  <c r="CF136" i="25"/>
  <c r="EB590" i="5"/>
  <c r="JX341" i="5"/>
  <c r="CF137" i="25" l="1"/>
  <c r="CF185" i="25"/>
  <c r="JX351" i="5"/>
  <c r="EB600" i="5"/>
  <c r="CF138" i="25" l="1"/>
  <c r="CF186" i="25"/>
  <c r="EB610" i="5"/>
  <c r="JX361" i="5"/>
  <c r="CF187" i="25" l="1"/>
  <c r="CF139" i="25"/>
  <c r="EB620" i="5"/>
  <c r="JX371" i="5"/>
  <c r="CF140" i="25" l="1"/>
  <c r="CF188" i="25"/>
  <c r="EB630" i="5"/>
  <c r="JX381" i="5"/>
  <c r="CF189" i="25" l="1"/>
  <c r="CF141" i="25"/>
  <c r="JX391" i="5"/>
  <c r="EB640" i="5"/>
  <c r="CF142" i="25" l="1"/>
  <c r="CF190" i="25"/>
  <c r="EB650" i="5"/>
  <c r="JX401" i="5"/>
  <c r="CF143" i="25" l="1"/>
  <c r="CF191" i="25"/>
  <c r="EB660" i="5"/>
  <c r="JX411" i="5"/>
  <c r="CF144" i="25" l="1"/>
  <c r="CF192" i="25"/>
  <c r="JX421" i="5"/>
  <c r="EB670" i="5"/>
  <c r="CF145" i="25" l="1"/>
  <c r="CF193" i="25"/>
  <c r="JX431" i="5"/>
  <c r="EB680" i="5"/>
  <c r="CF194" i="25" l="1"/>
  <c r="CF146" i="25"/>
  <c r="JX441" i="5"/>
  <c r="EB690" i="5"/>
  <c r="CF147" i="25" l="1"/>
  <c r="CF195" i="25"/>
  <c r="EB700" i="5"/>
  <c r="JX451" i="5"/>
  <c r="CG100" i="25" l="1"/>
  <c r="CG101" i="25" s="1"/>
  <c r="CF196" i="25"/>
  <c r="JX461" i="5"/>
  <c r="EB710" i="5"/>
  <c r="CG149" i="25" l="1"/>
  <c r="CG150" i="25"/>
  <c r="CG102" i="25"/>
  <c r="JX471" i="5"/>
  <c r="EB711" i="5"/>
  <c r="CG151" i="25" l="1"/>
  <c r="CG103" i="25"/>
  <c r="EC480" i="5"/>
  <c r="CG104" i="25" l="1"/>
  <c r="CG152" i="25"/>
  <c r="JY241" i="5"/>
  <c r="EC490" i="5"/>
  <c r="CG105" i="25" l="1"/>
  <c r="CG153" i="25"/>
  <c r="JY251" i="5"/>
  <c r="EC500" i="5"/>
  <c r="CG154" i="25" l="1"/>
  <c r="CG106" i="25"/>
  <c r="EC510" i="5"/>
  <c r="JY261" i="5"/>
  <c r="CG155" i="25" l="1"/>
  <c r="CG107" i="25"/>
  <c r="EC520" i="5"/>
  <c r="JY271" i="5"/>
  <c r="CG108" i="25" l="1"/>
  <c r="CG156" i="25"/>
  <c r="JY281" i="5"/>
  <c r="EC530" i="5"/>
  <c r="CG109" i="25" l="1"/>
  <c r="CG157" i="25"/>
  <c r="JY291" i="5"/>
  <c r="EC540" i="5"/>
  <c r="CG110" i="25" l="1"/>
  <c r="CG158" i="25"/>
  <c r="JY301" i="5"/>
  <c r="EC550" i="5"/>
  <c r="CG111" i="25" l="1"/>
  <c r="CG159" i="25"/>
  <c r="EC560" i="5"/>
  <c r="JY311" i="5"/>
  <c r="CG112" i="25" l="1"/>
  <c r="CG160" i="25"/>
  <c r="JY321" i="5"/>
  <c r="EC570" i="5"/>
  <c r="CG113" i="25" l="1"/>
  <c r="CG161" i="25"/>
  <c r="EC580" i="5"/>
  <c r="JY331" i="5"/>
  <c r="CG162" i="25" l="1"/>
  <c r="CG114" i="25"/>
  <c r="JY341" i="5"/>
  <c r="EC590" i="5"/>
  <c r="CG115" i="25" l="1"/>
  <c r="CG163" i="25"/>
  <c r="EC600" i="5"/>
  <c r="JY351" i="5"/>
  <c r="CG164" i="25" l="1"/>
  <c r="CG116" i="25"/>
  <c r="JY361" i="5"/>
  <c r="EC610" i="5"/>
  <c r="CG165" i="25" l="1"/>
  <c r="CG117" i="25"/>
  <c r="EC620" i="5"/>
  <c r="JY371" i="5"/>
  <c r="CG118" i="25" l="1"/>
  <c r="CG166" i="25"/>
  <c r="EC630" i="5"/>
  <c r="JY381" i="5"/>
  <c r="CG167" i="25" l="1"/>
  <c r="CG119" i="25"/>
  <c r="EC640" i="5"/>
  <c r="JY391" i="5"/>
  <c r="CG168" i="25" l="1"/>
  <c r="CG120" i="25"/>
  <c r="EC650" i="5"/>
  <c r="JY401" i="5"/>
  <c r="CG169" i="25" l="1"/>
  <c r="CG121" i="25"/>
  <c r="EC660" i="5"/>
  <c r="JY411" i="5"/>
  <c r="CG122" i="25" l="1"/>
  <c r="CG170" i="25"/>
  <c r="JY421" i="5"/>
  <c r="EC670" i="5"/>
  <c r="CG123" i="25" l="1"/>
  <c r="CG171" i="25"/>
  <c r="JY431" i="5"/>
  <c r="EC680" i="5"/>
  <c r="CG172" i="25" l="1"/>
  <c r="CG124" i="25"/>
  <c r="JY441" i="5"/>
  <c r="EC690" i="5"/>
  <c r="CG173" i="25" l="1"/>
  <c r="CG125" i="25"/>
  <c r="EC700" i="5"/>
  <c r="JY451" i="5"/>
  <c r="CG174" i="25" l="1"/>
  <c r="CG126" i="25"/>
  <c r="JY461" i="5"/>
  <c r="EC710" i="5"/>
  <c r="CG127" i="25" l="1"/>
  <c r="CG175" i="25"/>
  <c r="JY471" i="5"/>
  <c r="EC711" i="5"/>
  <c r="CG128" i="25" l="1"/>
  <c r="CG176" i="25"/>
  <c r="ED480" i="5"/>
  <c r="CG129" i="25" l="1"/>
  <c r="CG177" i="25"/>
  <c r="JZ241" i="5"/>
  <c r="ED490" i="5"/>
  <c r="CG130" i="25" l="1"/>
  <c r="CG178" i="25"/>
  <c r="JZ251" i="5"/>
  <c r="ED500" i="5"/>
  <c r="CG131" i="25" l="1"/>
  <c r="CG179" i="25"/>
  <c r="JZ261" i="5"/>
  <c r="ED510" i="5"/>
  <c r="CG180" i="25" l="1"/>
  <c r="CG132" i="25"/>
  <c r="JZ271" i="5"/>
  <c r="ED520" i="5"/>
  <c r="CG133" i="25" l="1"/>
  <c r="CG181" i="25"/>
  <c r="ED530" i="5"/>
  <c r="JZ281" i="5"/>
  <c r="CG134" i="25" l="1"/>
  <c r="CG182" i="25"/>
  <c r="JZ291" i="5"/>
  <c r="ED540" i="5"/>
  <c r="CG135" i="25" l="1"/>
  <c r="CG183" i="25"/>
  <c r="ED550" i="5"/>
  <c r="JZ301" i="5"/>
  <c r="CG184" i="25" l="1"/>
  <c r="CG136" i="25"/>
  <c r="ED560" i="5"/>
  <c r="JZ311" i="5"/>
  <c r="CG137" i="25" l="1"/>
  <c r="CG185" i="25"/>
  <c r="JZ321" i="5"/>
  <c r="ED570" i="5"/>
  <c r="CG138" i="25" l="1"/>
  <c r="CG186" i="25"/>
  <c r="JZ331" i="5"/>
  <c r="ED580" i="5"/>
  <c r="CG139" i="25" l="1"/>
  <c r="CG187" i="25"/>
  <c r="ED590" i="5"/>
  <c r="JZ341" i="5"/>
  <c r="CG188" i="25" l="1"/>
  <c r="CG140" i="25"/>
  <c r="JZ351" i="5"/>
  <c r="ED600" i="5"/>
  <c r="CG141" i="25" l="1"/>
  <c r="CG189" i="25"/>
  <c r="JZ361" i="5"/>
  <c r="ED610" i="5"/>
  <c r="CG142" i="25" l="1"/>
  <c r="CG190" i="25"/>
  <c r="JZ371" i="5"/>
  <c r="ED620" i="5"/>
  <c r="CG143" i="25" l="1"/>
  <c r="CG191" i="25"/>
  <c r="JZ381" i="5"/>
  <c r="ED630" i="5"/>
  <c r="CG144" i="25" l="1"/>
  <c r="CG192" i="25"/>
  <c r="JZ391" i="5"/>
  <c r="ED640" i="5"/>
  <c r="CG145" i="25" l="1"/>
  <c r="CG193" i="25"/>
  <c r="JZ401" i="5"/>
  <c r="ED650" i="5"/>
  <c r="CG194" i="25" l="1"/>
  <c r="CG146" i="25"/>
  <c r="JZ411" i="5"/>
  <c r="ED660" i="5"/>
  <c r="CG147" i="25" l="1"/>
  <c r="CG195" i="25"/>
  <c r="JZ421" i="5"/>
  <c r="ED670" i="5"/>
  <c r="CG196" i="25" l="1"/>
  <c r="CH100" i="25"/>
  <c r="CH101" i="25" s="1"/>
  <c r="JZ431" i="5"/>
  <c r="ED680" i="5"/>
  <c r="CH149" i="25" l="1"/>
  <c r="CH150" i="25"/>
  <c r="CH102" i="25"/>
  <c r="ED690" i="5"/>
  <c r="JZ441" i="5"/>
  <c r="CH103" i="25" l="1"/>
  <c r="CH151" i="25"/>
  <c r="ED700" i="5"/>
  <c r="JZ451" i="5"/>
  <c r="CH104" i="25" l="1"/>
  <c r="CH152" i="25"/>
  <c r="JZ461" i="5"/>
  <c r="ED710" i="5"/>
  <c r="CH105" i="25" l="1"/>
  <c r="CH153" i="25"/>
  <c r="JZ471" i="5"/>
  <c r="ED711" i="5"/>
  <c r="CH106" i="25" l="1"/>
  <c r="CH154" i="25"/>
  <c r="EE480" i="5"/>
  <c r="CH155" i="25" l="1"/>
  <c r="CH107" i="25"/>
  <c r="EE490" i="5"/>
  <c r="KA241" i="5"/>
  <c r="CH156" i="25" l="1"/>
  <c r="CH108" i="25"/>
  <c r="EE500" i="5"/>
  <c r="KA251" i="5"/>
  <c r="CH109" i="25" l="1"/>
  <c r="CH157" i="25"/>
  <c r="EE510" i="5"/>
  <c r="KA261" i="5"/>
  <c r="CH158" i="25" l="1"/>
  <c r="CH110" i="25"/>
  <c r="KA271" i="5"/>
  <c r="EE520" i="5"/>
  <c r="CH111" i="25" l="1"/>
  <c r="CH159" i="25"/>
  <c r="EE530" i="5"/>
  <c r="KA281" i="5"/>
  <c r="CH112" i="25" l="1"/>
  <c r="CH160" i="25"/>
  <c r="KA291" i="5"/>
  <c r="EE540" i="5"/>
  <c r="CH113" i="25" l="1"/>
  <c r="CH161" i="25"/>
  <c r="KA301" i="5"/>
  <c r="EE550" i="5"/>
  <c r="CH162" i="25" l="1"/>
  <c r="CH114" i="25"/>
  <c r="KA311" i="5"/>
  <c r="EE560" i="5"/>
  <c r="CH115" i="25" l="1"/>
  <c r="CH163" i="25"/>
  <c r="KA321" i="5"/>
  <c r="EE570" i="5"/>
  <c r="CH164" i="25" l="1"/>
  <c r="CH116" i="25"/>
  <c r="KA331" i="5"/>
  <c r="EE580" i="5"/>
  <c r="CH117" i="25" l="1"/>
  <c r="CH165" i="25"/>
  <c r="KA341" i="5"/>
  <c r="EE590" i="5"/>
  <c r="CH166" i="25" l="1"/>
  <c r="CH118" i="25"/>
  <c r="EE600" i="5"/>
  <c r="KA351" i="5"/>
  <c r="CH119" i="25" l="1"/>
  <c r="CH167" i="25"/>
  <c r="KA361" i="5"/>
  <c r="EE610" i="5"/>
  <c r="CH120" i="25" l="1"/>
  <c r="CH168" i="25"/>
  <c r="EE620" i="5"/>
  <c r="KA371" i="5"/>
  <c r="CH121" i="25" l="1"/>
  <c r="CH169" i="25"/>
  <c r="EE630" i="5"/>
  <c r="KA381" i="5"/>
  <c r="CH170" i="25" l="1"/>
  <c r="CH122" i="25"/>
  <c r="EE640" i="5"/>
  <c r="KA391" i="5"/>
  <c r="CH123" i="25" l="1"/>
  <c r="CH171" i="25"/>
  <c r="EE650" i="5"/>
  <c r="KA401" i="5"/>
  <c r="CH172" i="25" l="1"/>
  <c r="CH124" i="25"/>
  <c r="EE660" i="5"/>
  <c r="KA411" i="5"/>
  <c r="CH125" i="25" l="1"/>
  <c r="CH173" i="25"/>
  <c r="KA421" i="5"/>
  <c r="EE670" i="5"/>
  <c r="CH126" i="25" l="1"/>
  <c r="CH174" i="25"/>
  <c r="KA431" i="5"/>
  <c r="EE680" i="5"/>
  <c r="CH127" i="25" l="1"/>
  <c r="CH175" i="25"/>
  <c r="EE690" i="5"/>
  <c r="KA441" i="5"/>
  <c r="CH128" i="25" l="1"/>
  <c r="CH176" i="25"/>
  <c r="EE700" i="5"/>
  <c r="KA451" i="5"/>
  <c r="CH129" i="25" l="1"/>
  <c r="CH177" i="25"/>
  <c r="KA461" i="5"/>
  <c r="EE710" i="5"/>
  <c r="CH130" i="25" l="1"/>
  <c r="CH178" i="25"/>
  <c r="KA471" i="5"/>
  <c r="EE711" i="5"/>
  <c r="CH131" i="25" l="1"/>
  <c r="CH179" i="25"/>
  <c r="EF480" i="5"/>
  <c r="CH180" i="25" l="1"/>
  <c r="CH132" i="25"/>
  <c r="EF490" i="5"/>
  <c r="KB241" i="5"/>
  <c r="CH133" i="25" l="1"/>
  <c r="CH181" i="25"/>
  <c r="EF500" i="5"/>
  <c r="KB251" i="5"/>
  <c r="CH134" i="25" l="1"/>
  <c r="CH182" i="25"/>
  <c r="KB261" i="5"/>
  <c r="EF510" i="5"/>
  <c r="CH135" i="25" l="1"/>
  <c r="CH183" i="25"/>
  <c r="KB271" i="5"/>
  <c r="EF520" i="5"/>
  <c r="CH184" i="25" l="1"/>
  <c r="CH136" i="25"/>
  <c r="EF530" i="5"/>
  <c r="KB281" i="5"/>
  <c r="CH137" i="25" l="1"/>
  <c r="CH185" i="25"/>
  <c r="EF540" i="5"/>
  <c r="KB291" i="5"/>
  <c r="CH138" i="25" l="1"/>
  <c r="CH186" i="25"/>
  <c r="KB301" i="5"/>
  <c r="EF550" i="5"/>
  <c r="CH187" i="25" l="1"/>
  <c r="CH139" i="25"/>
  <c r="EF560" i="5"/>
  <c r="KB311" i="5"/>
  <c r="CH140" i="25" l="1"/>
  <c r="CH188" i="25"/>
  <c r="KB321" i="5"/>
  <c r="EF570" i="5"/>
  <c r="CH141" i="25" l="1"/>
  <c r="CH189" i="25"/>
  <c r="KB331" i="5"/>
  <c r="EF580" i="5"/>
  <c r="CH190" i="25" l="1"/>
  <c r="CH142" i="25"/>
  <c r="EF590" i="5"/>
  <c r="KB341" i="5"/>
  <c r="CH191" i="25" l="1"/>
  <c r="CH143" i="25"/>
  <c r="KB351" i="5"/>
  <c r="EF600" i="5"/>
  <c r="CH192" i="25" l="1"/>
  <c r="CH144" i="25"/>
  <c r="KB361" i="5"/>
  <c r="EF610" i="5"/>
  <c r="CH145" i="25" l="1"/>
  <c r="CH193" i="25"/>
  <c r="KB371" i="5"/>
  <c r="EF620" i="5"/>
  <c r="CH194" i="25" l="1"/>
  <c r="CH146" i="25"/>
  <c r="EF630" i="5"/>
  <c r="KB381" i="5"/>
  <c r="CH147" i="25" l="1"/>
  <c r="CH195" i="25"/>
  <c r="KB391" i="5"/>
  <c r="EF640" i="5"/>
  <c r="CH196" i="25" l="1"/>
  <c r="CI100" i="25"/>
  <c r="CI101" i="25" s="1"/>
  <c r="EF650" i="5"/>
  <c r="KB401" i="5"/>
  <c r="CI149" i="25" l="1"/>
  <c r="CI150" i="25"/>
  <c r="CI102" i="25"/>
  <c r="KB411" i="5"/>
  <c r="EF660" i="5"/>
  <c r="CI151" i="25" l="1"/>
  <c r="CI103" i="25"/>
  <c r="KB421" i="5"/>
  <c r="EF670" i="5"/>
  <c r="CI104" i="25" l="1"/>
  <c r="CI152" i="25"/>
  <c r="KB431" i="5"/>
  <c r="EF680" i="5"/>
  <c r="CI105" i="25" l="1"/>
  <c r="CI153" i="25"/>
  <c r="KB441" i="5"/>
  <c r="EF690" i="5"/>
  <c r="CI154" i="25" l="1"/>
  <c r="CI106" i="25"/>
  <c r="EF700" i="5"/>
  <c r="KB451" i="5"/>
  <c r="CI107" i="25" l="1"/>
  <c r="CI155" i="25"/>
  <c r="EF710" i="5"/>
  <c r="KB461" i="5"/>
  <c r="CI108" i="25" l="1"/>
  <c r="CI156" i="25"/>
  <c r="KB471" i="5"/>
  <c r="EF711" i="5"/>
  <c r="CI109" i="25" l="1"/>
  <c r="CI157" i="25"/>
  <c r="EG480" i="5"/>
  <c r="CI110" i="25" l="1"/>
  <c r="CI158" i="25"/>
  <c r="KC241" i="5"/>
  <c r="EG490" i="5"/>
  <c r="CI111" i="25" l="1"/>
  <c r="CI159" i="25"/>
  <c r="EG500" i="5"/>
  <c r="KC251" i="5"/>
  <c r="CI160" i="25" l="1"/>
  <c r="CI112" i="25"/>
  <c r="KC261" i="5"/>
  <c r="EG510" i="5"/>
  <c r="CI113" i="25" l="1"/>
  <c r="CI161" i="25"/>
  <c r="EG520" i="5"/>
  <c r="KC271" i="5"/>
  <c r="CI114" i="25" l="1"/>
  <c r="CI162" i="25"/>
  <c r="KC281" i="5"/>
  <c r="EG530" i="5"/>
  <c r="CI115" i="25" l="1"/>
  <c r="CI163" i="25"/>
  <c r="KC291" i="5"/>
  <c r="EG540" i="5"/>
  <c r="CI164" i="25" l="1"/>
  <c r="CI116" i="25"/>
  <c r="EG550" i="5"/>
  <c r="KC301" i="5"/>
  <c r="CI165" i="25" l="1"/>
  <c r="CI117" i="25"/>
  <c r="KC311" i="5"/>
  <c r="EG560" i="5"/>
  <c r="CI118" i="25" l="1"/>
  <c r="CI166" i="25"/>
  <c r="EG570" i="5"/>
  <c r="KC321" i="5"/>
  <c r="CI119" i="25" l="1"/>
  <c r="CI167" i="25"/>
  <c r="EG580" i="5"/>
  <c r="KC331" i="5"/>
  <c r="CI120" i="25" l="1"/>
  <c r="CI168" i="25"/>
  <c r="EG590" i="5"/>
  <c r="KC341" i="5"/>
  <c r="CI121" i="25" l="1"/>
  <c r="CI169" i="25"/>
  <c r="EG600" i="5"/>
  <c r="KC351" i="5"/>
  <c r="CI122" i="25" l="1"/>
  <c r="CI170" i="25"/>
  <c r="KC361" i="5"/>
  <c r="EG610" i="5"/>
  <c r="CI171" i="25" l="1"/>
  <c r="CI123" i="25"/>
  <c r="KC371" i="5"/>
  <c r="EG620" i="5"/>
  <c r="CI172" i="25" l="1"/>
  <c r="CI124" i="25"/>
  <c r="EG630" i="5"/>
  <c r="KC381" i="5"/>
  <c r="CI125" i="25" l="1"/>
  <c r="CI173" i="25"/>
  <c r="KC391" i="5"/>
  <c r="EG640" i="5"/>
  <c r="CI174" i="25" l="1"/>
  <c r="CI126" i="25"/>
  <c r="EG650" i="5"/>
  <c r="KC401" i="5"/>
  <c r="CI127" i="25" l="1"/>
  <c r="CI175" i="25"/>
  <c r="EG660" i="5"/>
  <c r="KC411" i="5"/>
  <c r="CI128" i="25" l="1"/>
  <c r="CI176" i="25"/>
  <c r="KC421" i="5"/>
  <c r="EG670" i="5"/>
  <c r="CI129" i="25" l="1"/>
  <c r="CI177" i="25"/>
  <c r="KC431" i="5"/>
  <c r="EG680" i="5"/>
  <c r="CI130" i="25" l="1"/>
  <c r="CI178" i="25"/>
  <c r="EG690" i="5"/>
  <c r="KC441" i="5"/>
  <c r="CI179" i="25" l="1"/>
  <c r="CI131" i="25"/>
  <c r="EG700" i="5"/>
  <c r="KC451" i="5"/>
  <c r="CI132" i="25" l="1"/>
  <c r="CI180" i="25"/>
  <c r="KC461" i="5"/>
  <c r="EG710" i="5"/>
  <c r="CI133" i="25" l="1"/>
  <c r="CI181" i="25"/>
  <c r="KC471" i="5"/>
  <c r="EG711" i="5"/>
  <c r="CI134" i="25" l="1"/>
  <c r="CI182" i="25"/>
  <c r="EH480" i="5"/>
  <c r="CI135" i="25" l="1"/>
  <c r="CI183" i="25"/>
  <c r="KD241" i="5"/>
  <c r="EH490" i="5"/>
  <c r="CI184" i="25" l="1"/>
  <c r="CI136" i="25"/>
  <c r="KD251" i="5"/>
  <c r="EH500" i="5"/>
  <c r="CI185" i="25" l="1"/>
  <c r="CI137" i="25"/>
  <c r="EH510" i="5"/>
  <c r="KD261" i="5"/>
  <c r="CI138" i="25" l="1"/>
  <c r="CI186" i="25"/>
  <c r="EH520" i="5"/>
  <c r="KD271" i="5"/>
  <c r="CI139" i="25" l="1"/>
  <c r="CI187" i="25"/>
  <c r="EH530" i="5"/>
  <c r="KD281" i="5"/>
  <c r="CI140" i="25" l="1"/>
  <c r="CI188" i="25"/>
  <c r="EH540" i="5"/>
  <c r="KD291" i="5"/>
  <c r="CI141" i="25" l="1"/>
  <c r="CI189" i="25"/>
  <c r="KD301" i="5"/>
  <c r="EH550" i="5"/>
  <c r="CI142" i="25" l="1"/>
  <c r="CI190" i="25"/>
  <c r="KD311" i="5"/>
  <c r="EH560" i="5"/>
  <c r="CI143" i="25" l="1"/>
  <c r="CI191" i="25"/>
  <c r="EH570" i="5"/>
  <c r="KD321" i="5"/>
  <c r="CI144" i="25" l="1"/>
  <c r="CI192" i="25"/>
  <c r="KD331" i="5"/>
  <c r="EH580" i="5"/>
  <c r="CI193" i="25" l="1"/>
  <c r="CI145" i="25"/>
  <c r="KD341" i="5"/>
  <c r="EH590" i="5"/>
  <c r="CI146" i="25" l="1"/>
  <c r="CI194" i="25"/>
  <c r="EH600" i="5"/>
  <c r="KD351" i="5"/>
  <c r="CI147" i="25" l="1"/>
  <c r="CI195" i="25"/>
  <c r="EH610" i="5"/>
  <c r="KD361" i="5"/>
  <c r="CI196" i="25" l="1"/>
  <c r="CJ100" i="25"/>
  <c r="CJ101" i="25" s="1"/>
  <c r="EH620" i="5"/>
  <c r="KD371" i="5"/>
  <c r="CJ149" i="25" l="1"/>
  <c r="CJ150" i="25"/>
  <c r="CJ102" i="25"/>
  <c r="EH630" i="5"/>
  <c r="KD381" i="5"/>
  <c r="CJ151" i="25" l="1"/>
  <c r="CJ103" i="25"/>
  <c r="KD391" i="5"/>
  <c r="EH640" i="5"/>
  <c r="CJ152" i="25" l="1"/>
  <c r="CJ104" i="25"/>
  <c r="EH650" i="5"/>
  <c r="KD401" i="5"/>
  <c r="CJ105" i="25" l="1"/>
  <c r="CJ153" i="25"/>
  <c r="EH660" i="5"/>
  <c r="KD411" i="5"/>
  <c r="CJ154" i="25" l="1"/>
  <c r="CJ106" i="25"/>
  <c r="KD421" i="5"/>
  <c r="EH670" i="5"/>
  <c r="CJ107" i="25" l="1"/>
  <c r="CJ155" i="25"/>
  <c r="KD431" i="5"/>
  <c r="EH680" i="5"/>
  <c r="CJ108" i="25" l="1"/>
  <c r="CJ156" i="25"/>
  <c r="KD441" i="5"/>
  <c r="EH690" i="5"/>
  <c r="CJ109" i="25" l="1"/>
  <c r="CJ157" i="25"/>
  <c r="EH700" i="5"/>
  <c r="KD451" i="5"/>
  <c r="CJ158" i="25" l="1"/>
  <c r="CJ110" i="25"/>
  <c r="KD461" i="5"/>
  <c r="EH710" i="5"/>
  <c r="CJ159" i="25" l="1"/>
  <c r="CJ111" i="25"/>
  <c r="KD471" i="5"/>
  <c r="EH711" i="5"/>
  <c r="CJ112" i="25" l="1"/>
  <c r="CJ160" i="25"/>
  <c r="AY175" i="16"/>
  <c r="R7" i="21"/>
  <c r="CJ113" i="25" l="1"/>
  <c r="CJ161" i="25"/>
  <c r="R8" i="21"/>
  <c r="AE167" i="16" s="1"/>
  <c r="AU175" i="16"/>
  <c r="AQ175" i="16" s="1"/>
  <c r="AM175" i="16" s="1"/>
  <c r="BW175" i="16"/>
  <c r="AA175" i="16" s="1"/>
  <c r="CJ162" i="25" l="1"/>
  <c r="CJ114" i="25"/>
  <c r="R10" i="21"/>
  <c r="R12" i="21"/>
  <c r="BS175" i="16"/>
  <c r="BR175" i="16" s="1"/>
  <c r="DV173" i="16"/>
  <c r="C172" i="18" s="1"/>
  <c r="DX173" i="16"/>
  <c r="E172" i="18" s="1"/>
  <c r="DY173" i="16"/>
  <c r="F172" i="18" s="1"/>
  <c r="DU173" i="16"/>
  <c r="B172" i="18" s="1"/>
  <c r="BO175" i="16"/>
  <c r="BV175" i="16"/>
  <c r="BU175" i="16" s="1"/>
  <c r="Y175" i="16" s="1"/>
  <c r="BK175" i="16"/>
  <c r="BJ175" i="16" s="1"/>
  <c r="AI175" i="16"/>
  <c r="AE175" i="16" s="1"/>
  <c r="R9" i="21" l="1"/>
  <c r="I18" i="12"/>
  <c r="H18" i="12"/>
  <c r="C17" i="12" s="1"/>
  <c r="CJ163" i="25"/>
  <c r="CJ115" i="25"/>
  <c r="DW173" i="16"/>
  <c r="D172" i="18" s="1"/>
  <c r="J172" i="18" s="1"/>
  <c r="BI175" i="16"/>
  <c r="BH175" i="16" s="1"/>
  <c r="BG175" i="16"/>
  <c r="BQ175" i="16"/>
  <c r="BP175" i="16" s="1"/>
  <c r="BN175" i="16"/>
  <c r="AZ171" i="16"/>
  <c r="AZ167" i="16"/>
  <c r="Z175" i="16"/>
  <c r="DZ175" i="16" s="1"/>
  <c r="G174" i="18" s="1"/>
  <c r="J174" i="18" s="1"/>
  <c r="BT175" i="16"/>
  <c r="DZ173" i="16"/>
  <c r="G172" i="18" s="1"/>
  <c r="CJ164" i="25" l="1"/>
  <c r="CJ116" i="25"/>
  <c r="BF175" i="16"/>
  <c r="BX171" i="16"/>
  <c r="AA171" i="16" s="1"/>
  <c r="BC175" i="16"/>
  <c r="BM175" i="16"/>
  <c r="BL175" i="16" s="1"/>
  <c r="AV167" i="16"/>
  <c r="BX167" i="16"/>
  <c r="AA167" i="16" s="1"/>
  <c r="AV171" i="16"/>
  <c r="CJ117" i="25" l="1"/>
  <c r="CJ165" i="25"/>
  <c r="BE175" i="16"/>
  <c r="BD175" i="16" s="1"/>
  <c r="BW167" i="16"/>
  <c r="Z167" i="16" s="1"/>
  <c r="AR171" i="16"/>
  <c r="AN171" i="16" s="1"/>
  <c r="AJ171" i="16" s="1"/>
  <c r="BB175" i="16"/>
  <c r="BT167" i="16"/>
  <c r="W167" i="16" s="1"/>
  <c r="AR167" i="16"/>
  <c r="AN167" i="16" s="1"/>
  <c r="BW171" i="16"/>
  <c r="Z171" i="16" s="1"/>
  <c r="BT171" i="16"/>
  <c r="W171" i="16" s="1"/>
  <c r="CJ118" i="25" l="1"/>
  <c r="CJ166" i="25"/>
  <c r="BV167" i="16"/>
  <c r="Y167" i="16" s="1"/>
  <c r="BH171" i="16"/>
  <c r="BG171" i="16" s="1"/>
  <c r="BL167" i="16"/>
  <c r="AF171" i="16"/>
  <c r="BS171" i="16"/>
  <c r="V171" i="16" s="1"/>
  <c r="DY171" i="16" s="1"/>
  <c r="F170" i="18" s="1"/>
  <c r="BS167" i="16"/>
  <c r="BR167" i="16" s="1"/>
  <c r="U167" i="16" s="1"/>
  <c r="BV171" i="16"/>
  <c r="Y171" i="16" s="1"/>
  <c r="BA175" i="16"/>
  <c r="AZ175" i="16" s="1"/>
  <c r="BL171" i="16"/>
  <c r="BP167" i="16"/>
  <c r="S167" i="16" s="1"/>
  <c r="BP171" i="16"/>
  <c r="BO171" i="16" s="1"/>
  <c r="AJ167" i="16"/>
  <c r="AF167" i="16" s="1"/>
  <c r="CJ119" i="25" l="1"/>
  <c r="CJ167" i="25"/>
  <c r="BU167" i="16"/>
  <c r="X167" i="16" s="1"/>
  <c r="DZ167" i="16" s="1"/>
  <c r="G166" i="18" s="1"/>
  <c r="BN171" i="16"/>
  <c r="BM171" i="16" s="1"/>
  <c r="BR171" i="16"/>
  <c r="BQ171" i="16" s="1"/>
  <c r="BF171" i="16"/>
  <c r="BE171" i="16" s="1"/>
  <c r="BD167" i="16"/>
  <c r="BC167" i="16" s="1"/>
  <c r="BD171" i="16"/>
  <c r="BC171" i="16" s="1"/>
  <c r="BK167" i="16"/>
  <c r="BJ167" i="16" s="1"/>
  <c r="BI167" i="16" s="1"/>
  <c r="BO167" i="16"/>
  <c r="R167" i="16" s="1"/>
  <c r="BK171" i="16"/>
  <c r="BJ171" i="16" s="1"/>
  <c r="BU171" i="16"/>
  <c r="X171" i="16" s="1"/>
  <c r="DZ171" i="16" s="1"/>
  <c r="G170" i="18" s="1"/>
  <c r="J170" i="18" s="1"/>
  <c r="BH167" i="16"/>
  <c r="BG167" i="16" s="1"/>
  <c r="V167" i="16"/>
  <c r="BQ167" i="16"/>
  <c r="T167" i="16" s="1"/>
  <c r="CJ120" i="25" l="1"/>
  <c r="CJ168" i="25"/>
  <c r="BN167" i="16"/>
  <c r="DY167" i="16"/>
  <c r="F166" i="18" s="1"/>
  <c r="BF167" i="16"/>
  <c r="BE167" i="16" s="1"/>
  <c r="BB167" i="16"/>
  <c r="BA167" i="16" s="1"/>
  <c r="BB171" i="16"/>
  <c r="BA171" i="16" s="1"/>
  <c r="BI171" i="16"/>
  <c r="CJ169" i="25" l="1"/>
  <c r="CJ121" i="25"/>
  <c r="Q167" i="16"/>
  <c r="BM167" i="16"/>
  <c r="P167" i="16" s="1"/>
  <c r="CJ170" i="25" l="1"/>
  <c r="CJ122" i="25"/>
  <c r="DX167" i="16"/>
  <c r="E166" i="18" s="1"/>
  <c r="J166" i="18" s="1"/>
  <c r="CJ171" i="25" l="1"/>
  <c r="CJ123" i="25"/>
  <c r="AI151" i="16"/>
  <c r="CJ124" i="25" l="1"/>
  <c r="CJ172" i="25"/>
  <c r="AG151" i="16"/>
  <c r="AR151" i="16"/>
  <c r="AA151" i="16" s="1"/>
  <c r="CJ173" i="25" l="1"/>
  <c r="CJ125" i="25"/>
  <c r="AN151" i="16"/>
  <c r="AQ151" i="16"/>
  <c r="Z151" i="16" s="1"/>
  <c r="CJ126" i="25" l="1"/>
  <c r="CJ174" i="25"/>
  <c r="W151" i="16"/>
  <c r="AM151" i="16"/>
  <c r="AP151" i="16"/>
  <c r="Y151" i="16" s="1"/>
  <c r="CJ127" i="25" l="1"/>
  <c r="CJ175" i="25"/>
  <c r="V151" i="16"/>
  <c r="DY151" i="16" s="1"/>
  <c r="F150" i="18" s="1"/>
  <c r="AL151" i="16"/>
  <c r="AK151" i="16" s="1"/>
  <c r="AO151" i="16"/>
  <c r="X151" i="16" s="1"/>
  <c r="DZ151" i="16" s="1"/>
  <c r="G150" i="18" s="1"/>
  <c r="CJ128" i="25" l="1"/>
  <c r="CJ176" i="25"/>
  <c r="R81" i="21"/>
  <c r="BJ149" i="16"/>
  <c r="CJ129" i="25" l="1"/>
  <c r="CJ177" i="25"/>
  <c r="N149" i="16"/>
  <c r="O149" i="16"/>
  <c r="CJ178" i="25" l="1"/>
  <c r="CJ130" i="25"/>
  <c r="DW149" i="16"/>
  <c r="D148" i="18" s="1"/>
  <c r="J148" i="18" s="1"/>
  <c r="AI150" i="16"/>
  <c r="CJ179" i="25" l="1"/>
  <c r="CJ131" i="25"/>
  <c r="AG150" i="16"/>
  <c r="R20" i="21"/>
  <c r="R74" i="21"/>
  <c r="AR150" i="16"/>
  <c r="G151" i="16" s="1"/>
  <c r="CJ132" i="25" l="1"/>
  <c r="CJ180" i="25"/>
  <c r="AN150" i="16"/>
  <c r="AM150" i="16" s="1"/>
  <c r="AD147" i="16"/>
  <c r="AY147" i="16" s="1"/>
  <c r="AU147" i="16" s="1"/>
  <c r="F157" i="16"/>
  <c r="DU157" i="16" s="1"/>
  <c r="B156" i="18" s="1"/>
  <c r="I157" i="16"/>
  <c r="DV157" i="16" s="1"/>
  <c r="C156" i="18" s="1"/>
  <c r="L157" i="16"/>
  <c r="U157" i="16"/>
  <c r="DY157" i="16" s="1"/>
  <c r="F156" i="18" s="1"/>
  <c r="X157" i="16"/>
  <c r="R157" i="16"/>
  <c r="DX157" i="16" s="1"/>
  <c r="E156" i="18" s="1"/>
  <c r="R78" i="21"/>
  <c r="O157" i="16"/>
  <c r="AQ150" i="16"/>
  <c r="F151" i="16" s="1"/>
  <c r="DU151" i="16" s="1"/>
  <c r="B150" i="18" s="1"/>
  <c r="J150" i="18" s="1"/>
  <c r="CJ133" i="25" l="1"/>
  <c r="CJ181" i="25"/>
  <c r="AL150" i="16"/>
  <c r="AK150" i="16" s="1"/>
  <c r="DZ157" i="16"/>
  <c r="G156" i="18" s="1"/>
  <c r="DW157" i="16"/>
  <c r="D156" i="18" s="1"/>
  <c r="AP150" i="16"/>
  <c r="AO150" i="16" s="1"/>
  <c r="BS147" i="16"/>
  <c r="W147" i="16" s="1"/>
  <c r="BW147" i="16"/>
  <c r="AA147" i="16" s="1"/>
  <c r="AQ147" i="16"/>
  <c r="AM147" i="16" s="1"/>
  <c r="J156" i="18" l="1"/>
  <c r="CJ134" i="25"/>
  <c r="CJ182" i="25"/>
  <c r="BV147" i="16"/>
  <c r="Z147" i="16" s="1"/>
  <c r="BK147" i="16"/>
  <c r="BJ147" i="16" s="1"/>
  <c r="BO147" i="16"/>
  <c r="S147" i="16" s="1"/>
  <c r="AI147" i="16"/>
  <c r="BR147" i="16"/>
  <c r="CJ135" i="25" l="1"/>
  <c r="CJ183" i="25"/>
  <c r="BU147" i="16"/>
  <c r="Y147" i="16" s="1"/>
  <c r="BN147" i="16"/>
  <c r="R147" i="16" s="1"/>
  <c r="BG147" i="16"/>
  <c r="BI147" i="16"/>
  <c r="BH147" i="16" s="1"/>
  <c r="V147" i="16"/>
  <c r="BQ147" i="16"/>
  <c r="AE147" i="16"/>
  <c r="CJ184" i="25" l="1"/>
  <c r="CJ136" i="25"/>
  <c r="BT147" i="16"/>
  <c r="X147" i="16" s="1"/>
  <c r="DZ147" i="16" s="1"/>
  <c r="G146" i="18" s="1"/>
  <c r="BM147" i="16"/>
  <c r="Q147" i="16" s="1"/>
  <c r="U147" i="16"/>
  <c r="BP147" i="16"/>
  <c r="T147" i="16" s="1"/>
  <c r="BF147" i="16"/>
  <c r="BC147" i="16"/>
  <c r="CJ137" i="25" l="1"/>
  <c r="CJ185" i="25"/>
  <c r="BL147" i="16"/>
  <c r="P147" i="16" s="1"/>
  <c r="DX147" i="16" s="1"/>
  <c r="E146" i="18" s="1"/>
  <c r="J146" i="18" s="1"/>
  <c r="BB147" i="16"/>
  <c r="BA147" i="16" s="1"/>
  <c r="DY147" i="16"/>
  <c r="F146" i="18" s="1"/>
  <c r="BE147" i="16"/>
  <c r="BD147" i="16" s="1"/>
  <c r="CJ186" i="25" l="1"/>
  <c r="CJ138" i="25"/>
  <c r="AZ147" i="16"/>
  <c r="CJ139" i="25" l="1"/>
  <c r="CJ187" i="25"/>
  <c r="CJ140" i="25" l="1"/>
  <c r="CJ188" i="25"/>
  <c r="CJ141" i="25" l="1"/>
  <c r="CJ189" i="25"/>
  <c r="CJ142" i="25" l="1"/>
  <c r="CJ190" i="25"/>
  <c r="CJ143" i="25" l="1"/>
  <c r="CJ191" i="25"/>
  <c r="CJ144" i="25" l="1"/>
  <c r="CJ192" i="25"/>
  <c r="CJ145" i="25" l="1"/>
  <c r="CJ193" i="25"/>
  <c r="CJ194" i="25" l="1"/>
  <c r="CJ146" i="25"/>
  <c r="CJ147" i="25" l="1"/>
  <c r="CJ195" i="25"/>
  <c r="CJ196" i="25" l="1"/>
  <c r="CK100" i="25"/>
  <c r="CK101" i="25" s="1"/>
  <c r="CK149" i="25" l="1"/>
  <c r="CK102" i="25"/>
  <c r="CK150" i="25"/>
  <c r="CK103" i="25" l="1"/>
  <c r="CK151" i="25"/>
  <c r="CK104" i="25" l="1"/>
  <c r="CK152" i="25"/>
  <c r="CK153" i="25" l="1"/>
  <c r="CK105" i="25"/>
  <c r="CK154" i="25" l="1"/>
  <c r="CK106" i="25"/>
  <c r="CK155" i="25" l="1"/>
  <c r="CK107" i="25"/>
  <c r="CK108" i="25" l="1"/>
  <c r="CK156" i="25"/>
  <c r="CK109" i="25" l="1"/>
  <c r="CK157" i="25"/>
  <c r="CK110" i="25" l="1"/>
  <c r="CK158" i="25"/>
  <c r="CK111" i="25" l="1"/>
  <c r="CK159" i="25"/>
  <c r="CK112" i="25" l="1"/>
  <c r="CK160" i="25"/>
  <c r="CK113" i="25" l="1"/>
  <c r="CK161" i="25"/>
  <c r="CK114" i="25" l="1"/>
  <c r="CK162" i="25"/>
  <c r="CK115" i="25" l="1"/>
  <c r="CK163" i="25"/>
  <c r="CK164" i="25" l="1"/>
  <c r="CK116" i="25"/>
  <c r="CK165" i="25" l="1"/>
  <c r="CK117" i="25"/>
  <c r="CK118" i="25" l="1"/>
  <c r="CK166" i="25"/>
  <c r="CK119" i="25" l="1"/>
  <c r="CK167" i="25"/>
  <c r="CK120" i="25" l="1"/>
  <c r="CK168" i="25"/>
  <c r="CK169" i="25" l="1"/>
  <c r="CK121" i="25"/>
  <c r="CK122" i="25" l="1"/>
  <c r="CK170" i="25"/>
  <c r="CK123" i="25" l="1"/>
  <c r="CK171" i="25"/>
  <c r="CK172" i="25" l="1"/>
  <c r="CK124" i="25"/>
  <c r="CK125" i="25" l="1"/>
  <c r="CK173" i="25"/>
  <c r="CK174" i="25" l="1"/>
  <c r="CK126" i="25"/>
  <c r="CK175" i="25" l="1"/>
  <c r="CK127" i="25"/>
  <c r="CK176" i="25" l="1"/>
  <c r="CK128" i="25"/>
  <c r="CK129" i="25" l="1"/>
  <c r="CK177" i="25"/>
  <c r="CK130" i="25" l="1"/>
  <c r="CK178" i="25"/>
  <c r="CK179" i="25" l="1"/>
  <c r="CK131" i="25"/>
  <c r="CK132" i="25" l="1"/>
  <c r="CK180" i="25"/>
  <c r="CK133" i="25" l="1"/>
  <c r="CK181" i="25"/>
  <c r="CK134" i="25" l="1"/>
  <c r="CK182" i="25"/>
  <c r="CK135" i="25" l="1"/>
  <c r="CK183" i="25"/>
  <c r="CK136" i="25" l="1"/>
  <c r="CK184" i="25"/>
  <c r="CK185" i="25" l="1"/>
  <c r="CK137" i="25"/>
  <c r="CK186" i="25" l="1"/>
  <c r="CK138" i="25"/>
  <c r="CK139" i="25" l="1"/>
  <c r="CK187" i="25"/>
  <c r="CK188" i="25" l="1"/>
  <c r="CK140" i="25"/>
  <c r="CK141" i="25" l="1"/>
  <c r="CK189" i="25"/>
  <c r="CK142" i="25" l="1"/>
  <c r="CK190" i="25"/>
  <c r="CK191" i="25" l="1"/>
  <c r="CK143" i="25"/>
  <c r="CK144" i="25" l="1"/>
  <c r="CK192" i="25"/>
  <c r="CK145" i="25" l="1"/>
  <c r="CK193" i="25"/>
  <c r="CK194" i="25" l="1"/>
  <c r="CK146" i="25"/>
  <c r="CK147" i="25" l="1"/>
  <c r="CK195" i="25"/>
  <c r="CK196" i="25" l="1"/>
  <c r="CL100" i="25"/>
  <c r="CL101" i="25" s="1"/>
  <c r="CL149" i="25" l="1"/>
  <c r="CL150" i="25"/>
  <c r="CL102" i="25"/>
  <c r="CL103" i="25" l="1"/>
  <c r="CL151" i="25"/>
  <c r="CL152" i="25" l="1"/>
  <c r="CL104" i="25"/>
  <c r="CL153" i="25" l="1"/>
  <c r="CL105" i="25"/>
  <c r="CL154" i="25" l="1"/>
  <c r="CL106" i="25"/>
  <c r="CL107" i="25" l="1"/>
  <c r="CL155" i="25"/>
  <c r="CL108" i="25" l="1"/>
  <c r="CL156" i="25"/>
  <c r="CL157" i="25" l="1"/>
  <c r="CL109" i="25"/>
  <c r="CL158" i="25" l="1"/>
  <c r="CL110" i="25"/>
  <c r="CL111" i="25" l="1"/>
  <c r="CL159" i="25"/>
  <c r="CL112" i="25" l="1"/>
  <c r="CL160" i="25"/>
  <c r="CL113" i="25" l="1"/>
  <c r="CL161" i="25"/>
  <c r="CL162" i="25" l="1"/>
  <c r="CL114" i="25"/>
  <c r="CL163" i="25" l="1"/>
  <c r="CL115" i="25"/>
  <c r="CL116" i="25" l="1"/>
  <c r="CL164" i="25"/>
  <c r="CL117" i="25" l="1"/>
  <c r="CL165" i="25"/>
  <c r="CL166" i="25" l="1"/>
  <c r="CL118" i="25"/>
  <c r="CL167" i="25" l="1"/>
  <c r="CL119" i="25"/>
  <c r="CL168" i="25" l="1"/>
  <c r="CL120" i="25"/>
  <c r="CL169" i="25" l="1"/>
  <c r="CL121" i="25"/>
  <c r="CL122" i="25" l="1"/>
  <c r="CL170" i="25"/>
  <c r="CL171" i="25" l="1"/>
  <c r="CL123" i="25"/>
  <c r="CL124" i="25" l="1"/>
  <c r="CL172" i="25"/>
  <c r="CL125" i="25" l="1"/>
  <c r="CL173" i="25"/>
  <c r="CL174" i="25" l="1"/>
  <c r="CL126" i="25"/>
  <c r="CL127" i="25" l="1"/>
  <c r="CL175" i="25"/>
  <c r="CL128" i="25" l="1"/>
  <c r="CL176" i="25"/>
  <c r="CL177" i="25" l="1"/>
  <c r="CL129" i="25"/>
  <c r="CL178" i="25" l="1"/>
  <c r="CL130" i="25"/>
  <c r="CL179" i="25" l="1"/>
  <c r="CL131" i="25"/>
  <c r="CL180" i="25" l="1"/>
  <c r="CL132" i="25"/>
  <c r="CL181" i="25" l="1"/>
  <c r="CL133" i="25"/>
  <c r="CL182" i="25" l="1"/>
  <c r="CL134" i="25"/>
  <c r="CL183" i="25" l="1"/>
  <c r="CL135" i="25"/>
  <c r="CL136" i="25" l="1"/>
  <c r="CL184" i="25"/>
  <c r="CL185" i="25" l="1"/>
  <c r="CL137" i="25"/>
  <c r="CL186" i="25" l="1"/>
  <c r="CL138" i="25"/>
  <c r="CL187" i="25" l="1"/>
  <c r="CL139" i="25"/>
  <c r="CL188" i="25" l="1"/>
  <c r="CL140" i="25"/>
  <c r="CL189" i="25" l="1"/>
  <c r="CL141" i="25"/>
  <c r="CL142" i="25" l="1"/>
  <c r="CL190" i="25"/>
  <c r="CL191" i="25" l="1"/>
  <c r="CL143" i="25"/>
  <c r="CL192" i="25" l="1"/>
  <c r="CL144" i="25"/>
  <c r="CL145" i="25" l="1"/>
  <c r="CL193" i="25"/>
  <c r="CL146" i="25" l="1"/>
  <c r="CL194" i="25"/>
  <c r="CL147" i="25" l="1"/>
  <c r="CL195" i="25"/>
  <c r="CM100" i="25" l="1"/>
  <c r="CM101" i="25" s="1"/>
  <c r="CL196" i="25"/>
  <c r="CM149" i="25" l="1"/>
  <c r="CM150" i="25"/>
  <c r="CM102" i="25"/>
  <c r="CM103" i="25" l="1"/>
  <c r="CM151" i="25"/>
  <c r="CM104" i="25" l="1"/>
  <c r="CM152" i="25"/>
  <c r="CM153" i="25" l="1"/>
  <c r="CM105" i="25"/>
  <c r="CM154" i="25" l="1"/>
  <c r="CM106" i="25"/>
  <c r="CM107" i="25" l="1"/>
  <c r="CM155" i="25"/>
  <c r="CM156" i="25" l="1"/>
  <c r="CM108" i="25"/>
  <c r="CM157" i="25" l="1"/>
  <c r="CM109" i="25"/>
  <c r="CM158" i="25" l="1"/>
  <c r="CM110" i="25"/>
  <c r="CM111" i="25" l="1"/>
  <c r="CM159" i="25"/>
  <c r="CM112" i="25" l="1"/>
  <c r="CM160" i="25"/>
  <c r="CM161" i="25" l="1"/>
  <c r="CM113" i="25"/>
  <c r="CM162" i="25" l="1"/>
  <c r="CM114" i="25"/>
  <c r="CM163" i="25" l="1"/>
  <c r="CM115" i="25"/>
  <c r="CM164" i="25" l="1"/>
  <c r="CM116" i="25"/>
  <c r="CM117" i="25" l="1"/>
  <c r="CM165" i="25"/>
  <c r="CM166" i="25" l="1"/>
  <c r="CM118" i="25"/>
  <c r="CM167" i="25" l="1"/>
  <c r="CM119" i="25"/>
  <c r="CM168" i="25" l="1"/>
  <c r="CM120" i="25"/>
  <c r="CM169" i="25" l="1"/>
  <c r="CM121" i="25"/>
  <c r="CM170" i="25" l="1"/>
  <c r="CM122" i="25"/>
  <c r="CM171" i="25" l="1"/>
  <c r="CM123" i="25"/>
  <c r="CM124" i="25" l="1"/>
  <c r="CM172" i="25"/>
  <c r="CM125" i="25" l="1"/>
  <c r="CM173" i="25"/>
  <c r="CM174" i="25" l="1"/>
  <c r="CM126" i="25"/>
  <c r="CM127" i="25" l="1"/>
  <c r="CM175" i="25"/>
  <c r="CM128" i="25" l="1"/>
  <c r="CM176" i="25"/>
  <c r="CM177" i="25" l="1"/>
  <c r="CM129" i="25"/>
  <c r="CM178" i="25" l="1"/>
  <c r="CM130" i="25"/>
  <c r="CM131" i="25" l="1"/>
  <c r="CM179" i="25"/>
  <c r="CM180" i="25" l="1"/>
  <c r="CM132" i="25"/>
  <c r="CM133" i="25" l="1"/>
  <c r="CM181" i="25"/>
  <c r="CM134" i="25" l="1"/>
  <c r="CM182" i="25"/>
  <c r="CM183" i="25" l="1"/>
  <c r="CM135" i="25"/>
  <c r="CM136" i="25" l="1"/>
  <c r="CM184" i="25"/>
  <c r="CM137" i="25" l="1"/>
  <c r="CM185" i="25"/>
  <c r="CM186" i="25" l="1"/>
  <c r="CM138" i="25"/>
  <c r="CM187" i="25" l="1"/>
  <c r="CM139" i="25"/>
  <c r="CM188" i="25" l="1"/>
  <c r="CM140" i="25"/>
  <c r="CM141" i="25" l="1"/>
  <c r="CM189" i="25"/>
  <c r="CM190" i="25" l="1"/>
  <c r="CM142" i="25"/>
  <c r="CM143" i="25" l="1"/>
  <c r="CM191" i="25"/>
  <c r="CM144" i="25" l="1"/>
  <c r="CM192" i="25"/>
  <c r="CM145" i="25" l="1"/>
  <c r="CM193" i="25"/>
  <c r="CM194" i="25" l="1"/>
  <c r="CM146" i="25"/>
  <c r="CM147" i="25" l="1"/>
  <c r="CM195" i="25"/>
  <c r="CN100" i="25" l="1"/>
  <c r="CN101" i="25" s="1"/>
  <c r="CM196" i="25"/>
  <c r="CN149" i="25" l="1"/>
  <c r="CN102" i="25"/>
  <c r="CN150" i="25"/>
  <c r="CN151" i="25" l="1"/>
  <c r="CN103" i="25"/>
  <c r="CN104" i="25" l="1"/>
  <c r="CN152" i="25"/>
  <c r="CN153" i="25" l="1"/>
  <c r="CN105" i="25"/>
  <c r="CN154" i="25" l="1"/>
  <c r="CN106" i="25"/>
  <c r="CN107" i="25" l="1"/>
  <c r="CN155" i="25"/>
  <c r="CN108" i="25" l="1"/>
  <c r="CN156" i="25"/>
  <c r="CN109" i="25" l="1"/>
  <c r="CN157" i="25"/>
  <c r="CN110" i="25" l="1"/>
  <c r="CN158" i="25"/>
  <c r="CN111" i="25" l="1"/>
  <c r="CN159" i="25"/>
  <c r="CN160" i="25" l="1"/>
  <c r="CN112" i="25"/>
  <c r="CN161" i="25" l="1"/>
  <c r="CN113" i="25"/>
  <c r="CN162" i="25" l="1"/>
  <c r="CN114" i="25"/>
  <c r="CN163" i="25" l="1"/>
  <c r="CN115" i="25"/>
  <c r="CN116" i="25" l="1"/>
  <c r="CN164" i="25"/>
  <c r="CN117" i="25" l="1"/>
  <c r="CN165" i="25"/>
  <c r="CN166" i="25" l="1"/>
  <c r="CN118" i="25"/>
  <c r="CN167" i="25" l="1"/>
  <c r="CN119" i="25"/>
  <c r="CN120" i="25" l="1"/>
  <c r="CN168" i="25"/>
  <c r="CN169" i="25" l="1"/>
  <c r="CN121" i="25"/>
  <c r="CN122" i="25" l="1"/>
  <c r="CN170" i="25"/>
  <c r="CN123" i="25" l="1"/>
  <c r="CN171" i="25"/>
  <c r="CN124" i="25" l="1"/>
  <c r="CN172" i="25"/>
  <c r="CN125" i="25" l="1"/>
  <c r="CN173" i="25"/>
  <c r="CN126" i="25" l="1"/>
  <c r="CN174" i="25"/>
  <c r="CN127" i="25" l="1"/>
  <c r="CN175" i="25"/>
  <c r="CN176" i="25" l="1"/>
  <c r="CN128" i="25"/>
  <c r="CN129" i="25" l="1"/>
  <c r="CN177" i="25"/>
  <c r="CN178" i="25" l="1"/>
  <c r="CN130" i="25"/>
  <c r="CN131" i="25" l="1"/>
  <c r="CN179" i="25"/>
  <c r="CN132" i="25" l="1"/>
  <c r="CN180" i="25"/>
  <c r="CN181" i="25" l="1"/>
  <c r="CN133" i="25"/>
  <c r="CN182" i="25" l="1"/>
  <c r="CN134" i="25"/>
  <c r="CN135" i="25" l="1"/>
  <c r="CN183" i="25"/>
  <c r="CN184" i="25" l="1"/>
  <c r="CN136" i="25"/>
  <c r="CN137" i="25" l="1"/>
  <c r="CN185" i="25"/>
  <c r="CN186" i="25" l="1"/>
  <c r="CN138" i="25"/>
  <c r="CN187" i="25" l="1"/>
  <c r="CN139" i="25"/>
  <c r="CN140" i="25" l="1"/>
  <c r="CN188" i="25"/>
  <c r="CN189" i="25" l="1"/>
  <c r="CN141" i="25"/>
  <c r="CN190" i="25" l="1"/>
  <c r="CN142" i="25"/>
  <c r="CN143" i="25" l="1"/>
  <c r="CN191" i="25"/>
  <c r="CN144" i="25" l="1"/>
  <c r="CN192" i="25"/>
  <c r="CN193" i="25" l="1"/>
  <c r="CN145" i="25"/>
  <c r="CN146" i="25" l="1"/>
  <c r="CN194" i="25"/>
  <c r="CN147" i="25" l="1"/>
  <c r="CN195" i="25"/>
  <c r="CO100" i="25" l="1"/>
  <c r="CO101" i="25" s="1"/>
  <c r="CN196" i="25"/>
  <c r="CO149" i="25" l="1"/>
  <c r="CO150" i="25"/>
  <c r="CO102" i="25"/>
  <c r="CO103" i="25" l="1"/>
  <c r="CO151" i="25"/>
  <c r="CO152" i="25" l="1"/>
  <c r="CO104" i="25"/>
  <c r="CO153" i="25" l="1"/>
  <c r="CO105" i="25"/>
  <c r="CO106" i="25" l="1"/>
  <c r="CO154" i="25"/>
  <c r="CO155" i="25" l="1"/>
  <c r="CO107" i="25"/>
  <c r="CO108" i="25" l="1"/>
  <c r="CO156" i="25"/>
  <c r="CO109" i="25" l="1"/>
  <c r="CO157" i="25"/>
  <c r="CO158" i="25" l="1"/>
  <c r="CO110" i="25"/>
  <c r="CO159" i="25" l="1"/>
  <c r="CO111" i="25"/>
  <c r="CO160" i="25" l="1"/>
  <c r="CO112" i="25"/>
  <c r="CO113" i="25" l="1"/>
  <c r="CO161" i="25"/>
  <c r="CO114" i="25" l="1"/>
  <c r="CO162" i="25"/>
  <c r="CO115" i="25" l="1"/>
  <c r="CO163" i="25"/>
  <c r="CO164" i="25" l="1"/>
  <c r="CO116" i="25"/>
  <c r="CO165" i="25" l="1"/>
  <c r="CO117" i="25"/>
  <c r="CO118" i="25" l="1"/>
  <c r="CO166" i="25"/>
  <c r="CO167" i="25" l="1"/>
  <c r="CO119" i="25"/>
  <c r="CO120" i="25" l="1"/>
  <c r="CO168" i="25"/>
  <c r="CO169" i="25" l="1"/>
  <c r="CO121" i="25"/>
  <c r="CO122" i="25" l="1"/>
  <c r="CO170" i="25"/>
  <c r="CO123" i="25" l="1"/>
  <c r="CO171" i="25"/>
  <c r="CO172" i="25" l="1"/>
  <c r="CO124" i="25"/>
  <c r="CO173" i="25" l="1"/>
  <c r="CO125" i="25"/>
  <c r="CO174" i="25" l="1"/>
  <c r="CO126" i="25"/>
  <c r="CO127" i="25" l="1"/>
  <c r="CO175" i="25"/>
  <c r="CO128" i="25" l="1"/>
  <c r="CO176" i="25"/>
  <c r="CO129" i="25" l="1"/>
  <c r="CO177" i="25"/>
  <c r="CO130" i="25" l="1"/>
  <c r="CO178" i="25"/>
  <c r="CO131" i="25" l="1"/>
  <c r="CO179" i="25"/>
  <c r="CO132" i="25" l="1"/>
  <c r="CO180" i="25"/>
  <c r="CO133" i="25" l="1"/>
  <c r="CO181" i="25"/>
  <c r="CO182" i="25" l="1"/>
  <c r="CO134" i="25"/>
  <c r="CO135" i="25" l="1"/>
  <c r="CO183" i="25"/>
  <c r="CO184" i="25" l="1"/>
  <c r="CO136" i="25"/>
  <c r="CO137" i="25" l="1"/>
  <c r="CO185" i="25"/>
  <c r="CO138" i="25" l="1"/>
  <c r="CO186" i="25"/>
  <c r="CO139" i="25" l="1"/>
  <c r="CO187" i="25"/>
  <c r="CO140" i="25" l="1"/>
  <c r="CO188" i="25"/>
  <c r="CO141" i="25" l="1"/>
  <c r="CO189" i="25"/>
  <c r="CO142" i="25" l="1"/>
  <c r="CO190" i="25"/>
  <c r="CO143" i="25" l="1"/>
  <c r="CO191" i="25"/>
  <c r="CO144" i="25" l="1"/>
  <c r="CO192" i="25"/>
  <c r="CO193" i="25" l="1"/>
  <c r="CO145" i="25"/>
  <c r="CO194" i="25" l="1"/>
  <c r="CO146" i="25"/>
  <c r="CO195" i="25" l="1"/>
  <c r="CO147" i="25"/>
  <c r="CO196" i="25" l="1"/>
  <c r="CP100" i="25"/>
  <c r="CP101" i="25" s="1"/>
  <c r="CP149" i="25" l="1"/>
  <c r="CP150" i="25"/>
  <c r="CP102" i="25"/>
  <c r="CP151" i="25" l="1"/>
  <c r="CP103" i="25"/>
  <c r="CP152" i="25" l="1"/>
  <c r="CP104" i="25"/>
  <c r="CP153" i="25" l="1"/>
  <c r="CP105" i="25"/>
  <c r="CP106" i="25" l="1"/>
  <c r="CP154" i="25"/>
  <c r="CP107" i="25" l="1"/>
  <c r="CP155" i="25"/>
  <c r="CP108" i="25" l="1"/>
  <c r="CP156" i="25"/>
  <c r="CP157" i="25" l="1"/>
  <c r="CP109" i="25"/>
  <c r="CP110" i="25" l="1"/>
  <c r="CP158" i="25"/>
  <c r="CP111" i="25" l="1"/>
  <c r="CP159" i="25"/>
  <c r="CP160" i="25" l="1"/>
  <c r="CP112" i="25"/>
  <c r="CP113" i="25" l="1"/>
  <c r="CP161" i="25"/>
  <c r="CP162" i="25" l="1"/>
  <c r="CP114" i="25"/>
  <c r="CP115" i="25" l="1"/>
  <c r="CP163" i="25"/>
  <c r="CP164" i="25" l="1"/>
  <c r="CP116" i="25"/>
  <c r="CP117" i="25" l="1"/>
  <c r="CP165" i="25"/>
  <c r="CP118" i="25" l="1"/>
  <c r="CP166" i="25"/>
  <c r="CP119" i="25" l="1"/>
  <c r="CP167" i="25"/>
  <c r="CP168" i="25" l="1"/>
  <c r="CP120" i="25"/>
  <c r="CP169" i="25" l="1"/>
  <c r="CP121" i="25"/>
  <c r="CP122" i="25" l="1"/>
  <c r="CP170" i="25"/>
  <c r="CP171" i="25" l="1"/>
  <c r="CP123" i="25"/>
  <c r="CP124" i="25" l="1"/>
  <c r="CP172" i="25"/>
  <c r="CP125" i="25" l="1"/>
  <c r="CP173" i="25"/>
  <c r="CP126" i="25" l="1"/>
  <c r="CP174" i="25"/>
  <c r="CP175" i="25" l="1"/>
  <c r="CP127" i="25"/>
  <c r="CP128" i="25" l="1"/>
  <c r="CP176" i="25"/>
  <c r="CP129" i="25" l="1"/>
  <c r="CP177" i="25"/>
  <c r="CP178" i="25" l="1"/>
  <c r="CP130" i="25"/>
  <c r="CP131" i="25" l="1"/>
  <c r="CP179" i="25"/>
  <c r="CP132" i="25" l="1"/>
  <c r="CP180" i="25"/>
  <c r="CP181" i="25" l="1"/>
  <c r="CP133" i="25"/>
  <c r="CP182" i="25" l="1"/>
  <c r="CP134" i="25"/>
  <c r="CP135" i="25" l="1"/>
  <c r="CP183" i="25"/>
  <c r="CP184" i="25" l="1"/>
  <c r="CP136" i="25"/>
  <c r="CP185" i="25" l="1"/>
  <c r="CP137" i="25"/>
  <c r="CP186" i="25" l="1"/>
  <c r="CP138" i="25"/>
  <c r="CP139" i="25" l="1"/>
  <c r="CP187" i="25"/>
  <c r="CP140" i="25" l="1"/>
  <c r="CP188" i="25"/>
  <c r="CP189" i="25" l="1"/>
  <c r="CP141" i="25"/>
  <c r="CP190" i="25" l="1"/>
  <c r="CP142" i="25"/>
  <c r="CP143" i="25" l="1"/>
  <c r="CP191" i="25"/>
  <c r="CP144" i="25" l="1"/>
  <c r="CP192" i="25"/>
  <c r="CP145" i="25" l="1"/>
  <c r="CP193" i="25"/>
  <c r="CP146" i="25" l="1"/>
  <c r="CP194" i="25"/>
  <c r="CP147" i="25" l="1"/>
  <c r="CP195" i="25"/>
  <c r="CP196" i="25" l="1"/>
  <c r="CQ100" i="25"/>
  <c r="CQ101" i="25" s="1"/>
  <c r="CQ149" i="25" l="1"/>
  <c r="CQ102" i="25"/>
  <c r="CQ150" i="25"/>
  <c r="CQ151" i="25" l="1"/>
  <c r="CQ103" i="25"/>
  <c r="CQ104" i="25" l="1"/>
  <c r="CQ152" i="25"/>
  <c r="CQ153" i="25" l="1"/>
  <c r="CQ105" i="25"/>
  <c r="CQ106" i="25" l="1"/>
  <c r="CQ154" i="25"/>
  <c r="CQ107" i="25" l="1"/>
  <c r="CQ155" i="25"/>
  <c r="CQ108" i="25" l="1"/>
  <c r="CQ156" i="25"/>
  <c r="CQ157" i="25" l="1"/>
  <c r="CQ109" i="25"/>
  <c r="CQ158" i="25" l="1"/>
  <c r="CQ110" i="25"/>
  <c r="CQ111" i="25" l="1"/>
  <c r="CQ159" i="25"/>
  <c r="CQ112" i="25" l="1"/>
  <c r="CQ160" i="25"/>
  <c r="CQ113" i="25" l="1"/>
  <c r="CQ161" i="25"/>
  <c r="CQ162" i="25" l="1"/>
  <c r="CQ114" i="25"/>
  <c r="CQ163" i="25" l="1"/>
  <c r="CQ115" i="25"/>
  <c r="CQ116" i="25" l="1"/>
  <c r="CQ164" i="25"/>
  <c r="CQ117" i="25" l="1"/>
  <c r="CQ165" i="25"/>
  <c r="CQ118" i="25" l="1"/>
  <c r="CQ166" i="25"/>
  <c r="CQ119" i="25" l="1"/>
  <c r="CQ167" i="25"/>
  <c r="CQ120" i="25" l="1"/>
  <c r="CQ168" i="25"/>
  <c r="CQ169" i="25" l="1"/>
  <c r="CQ121" i="25"/>
  <c r="CQ122" i="25" l="1"/>
  <c r="CQ170" i="25"/>
  <c r="CQ123" i="25" l="1"/>
  <c r="CQ171" i="25"/>
  <c r="CQ124" i="25" l="1"/>
  <c r="CQ172" i="25"/>
  <c r="CQ125" i="25" l="1"/>
  <c r="CQ173" i="25"/>
  <c r="CQ126" i="25" l="1"/>
  <c r="CQ174" i="25"/>
  <c r="CQ175" i="25" l="1"/>
  <c r="CQ127" i="25"/>
  <c r="CQ176" i="25" l="1"/>
  <c r="CQ128" i="25"/>
  <c r="CQ177" i="25" l="1"/>
  <c r="CQ129" i="25"/>
  <c r="CQ178" i="25" l="1"/>
  <c r="CQ130" i="25"/>
  <c r="CQ131" i="25" l="1"/>
  <c r="CQ179" i="25"/>
  <c r="CQ180" i="25" l="1"/>
  <c r="CQ132" i="25"/>
  <c r="CQ181" i="25" l="1"/>
  <c r="CQ133" i="25"/>
  <c r="CQ182" i="25" l="1"/>
  <c r="CQ134" i="25"/>
  <c r="CQ135" i="25" l="1"/>
  <c r="CQ183" i="25"/>
  <c r="CQ184" i="25" l="1"/>
  <c r="CQ136" i="25"/>
  <c r="CQ137" i="25" l="1"/>
  <c r="CQ185" i="25"/>
  <c r="CQ138" i="25" l="1"/>
  <c r="CQ186" i="25"/>
  <c r="CQ187" i="25" l="1"/>
  <c r="CQ139" i="25"/>
  <c r="CQ140" i="25" l="1"/>
  <c r="CQ188" i="25"/>
  <c r="CQ189" i="25" l="1"/>
  <c r="CQ141" i="25"/>
  <c r="CQ142" i="25" l="1"/>
  <c r="CQ190" i="25"/>
  <c r="CQ143" i="25" l="1"/>
  <c r="CQ191" i="25"/>
  <c r="CQ192" i="25" l="1"/>
  <c r="CQ144" i="25"/>
  <c r="CQ145" i="25" l="1"/>
  <c r="CQ193" i="25"/>
  <c r="CQ146" i="25" l="1"/>
  <c r="CQ194" i="25"/>
  <c r="CQ147" i="25" l="1"/>
  <c r="CQ195" i="25"/>
  <c r="CR100" i="25" l="1"/>
  <c r="CR101" i="25" s="1"/>
  <c r="CQ196" i="25"/>
  <c r="CR149" i="25" l="1"/>
  <c r="CR150" i="25"/>
  <c r="CR102" i="25"/>
  <c r="CR151" i="25" l="1"/>
  <c r="CR103" i="25"/>
  <c r="CR104" i="25" l="1"/>
  <c r="CR152" i="25"/>
  <c r="CR153" i="25" l="1"/>
  <c r="CR105" i="25"/>
  <c r="CR106" i="25" l="1"/>
  <c r="CR154" i="25"/>
  <c r="CR107" i="25" l="1"/>
  <c r="CR155" i="25"/>
  <c r="CR108" i="25" l="1"/>
  <c r="CR156" i="25"/>
  <c r="CR157" i="25" l="1"/>
  <c r="CR109" i="25"/>
  <c r="CR110" i="25" l="1"/>
  <c r="CR158" i="25"/>
  <c r="CR111" i="25" l="1"/>
  <c r="CR159" i="25"/>
  <c r="CR112" i="25" l="1"/>
  <c r="CR160" i="25"/>
  <c r="CR113" i="25" l="1"/>
  <c r="CR161" i="25"/>
  <c r="CR114" i="25" l="1"/>
  <c r="CR162" i="25"/>
  <c r="CR115" i="25" l="1"/>
  <c r="CR163" i="25"/>
  <c r="CR164" i="25" l="1"/>
  <c r="CR116" i="25"/>
  <c r="CR117" i="25" l="1"/>
  <c r="CR165" i="25"/>
  <c r="CR166" i="25" l="1"/>
  <c r="CR118" i="25"/>
  <c r="CR167" i="25" l="1"/>
  <c r="CR119" i="25"/>
  <c r="CR120" i="25" l="1"/>
  <c r="CR168" i="25"/>
  <c r="CR169" i="25" l="1"/>
  <c r="CR121" i="25"/>
  <c r="CR122" i="25" l="1"/>
  <c r="CR170" i="25"/>
  <c r="CR123" i="25" l="1"/>
  <c r="CR171" i="25"/>
  <c r="CR172" i="25" l="1"/>
  <c r="CR124" i="25"/>
  <c r="CR125" i="25" l="1"/>
  <c r="CR173" i="25"/>
  <c r="CR126" i="25" l="1"/>
  <c r="CR174" i="25"/>
  <c r="CR127" i="25" l="1"/>
  <c r="CR175" i="25"/>
  <c r="CR176" i="25" l="1"/>
  <c r="CR128" i="25"/>
  <c r="CR177" i="25" l="1"/>
  <c r="CR129" i="25"/>
  <c r="CR130" i="25" l="1"/>
  <c r="CR178" i="25"/>
  <c r="CR131" i="25" l="1"/>
  <c r="CR179" i="25"/>
  <c r="CR132" i="25" l="1"/>
  <c r="CR180" i="25"/>
  <c r="CR133" i="25" l="1"/>
  <c r="CR181" i="25"/>
  <c r="CR134" i="25" l="1"/>
  <c r="CR182" i="25"/>
  <c r="CR135" i="25" l="1"/>
  <c r="CR183" i="25"/>
  <c r="CR136" i="25" l="1"/>
  <c r="CR184" i="25"/>
  <c r="CR185" i="25" l="1"/>
  <c r="CR137" i="25"/>
  <c r="CR138" i="25" l="1"/>
  <c r="CR186" i="25"/>
  <c r="CR139" i="25" l="1"/>
  <c r="CR187" i="25"/>
  <c r="CR188" i="25" l="1"/>
  <c r="CR140" i="25"/>
  <c r="CR141" i="25" l="1"/>
  <c r="CR189" i="25"/>
  <c r="CR142" i="25" l="1"/>
  <c r="CR190" i="25"/>
  <c r="CR143" i="25" l="1"/>
  <c r="CR191" i="25"/>
  <c r="CR192" i="25" l="1"/>
  <c r="CR144" i="25"/>
  <c r="CR145" i="25" l="1"/>
  <c r="CR193" i="25"/>
  <c r="CR194" i="25" l="1"/>
  <c r="CR146" i="25"/>
  <c r="CR147" i="25" l="1"/>
  <c r="CR195" i="25"/>
  <c r="CR196" i="25" l="1"/>
  <c r="CS100" i="25"/>
  <c r="CS101" i="25" s="1"/>
  <c r="CS149" i="25" l="1"/>
  <c r="CS150" i="25"/>
  <c r="CS102" i="25"/>
  <c r="CS103" i="25" l="1"/>
  <c r="CS151" i="25"/>
  <c r="CS104" i="25" l="1"/>
  <c r="CS152" i="25"/>
  <c r="CS105" i="25" l="1"/>
  <c r="CS153" i="25"/>
  <c r="CS106" i="25" l="1"/>
  <c r="CS154" i="25"/>
  <c r="CS107" i="25" l="1"/>
  <c r="CS155" i="25"/>
  <c r="CS108" i="25" l="1"/>
  <c r="CS156" i="25"/>
  <c r="CS157" i="25" l="1"/>
  <c r="CS109" i="25"/>
  <c r="CS158" i="25" l="1"/>
  <c r="CS110" i="25"/>
  <c r="CS159" i="25" l="1"/>
  <c r="CS111" i="25"/>
  <c r="CS112" i="25" l="1"/>
  <c r="CS160" i="25"/>
  <c r="CS113" i="25" l="1"/>
  <c r="CS161" i="25"/>
  <c r="CS114" i="25" l="1"/>
  <c r="CS162" i="25"/>
  <c r="CS115" i="25" l="1"/>
  <c r="CS163" i="25"/>
  <c r="CS164" i="25" l="1"/>
  <c r="CS116" i="25"/>
  <c r="CS117" i="25" l="1"/>
  <c r="CS165" i="25"/>
  <c r="CS118" i="25" l="1"/>
  <c r="CS166" i="25"/>
  <c r="CS167" i="25" l="1"/>
  <c r="CS119" i="25"/>
  <c r="CS120" i="25" l="1"/>
  <c r="CS168" i="25"/>
  <c r="CS169" i="25" l="1"/>
  <c r="CS121" i="25"/>
  <c r="CS122" i="25" l="1"/>
  <c r="CS170" i="25"/>
  <c r="CS123" i="25" l="1"/>
  <c r="CS171" i="25"/>
  <c r="CS124" i="25" l="1"/>
  <c r="CS172" i="25"/>
  <c r="CS125" i="25" l="1"/>
  <c r="CS173" i="25"/>
  <c r="CS126" i="25" l="1"/>
  <c r="CS174" i="25"/>
  <c r="CS175" i="25" l="1"/>
  <c r="CS127" i="25"/>
  <c r="CS128" i="25" l="1"/>
  <c r="CS176" i="25"/>
  <c r="CS177" i="25" l="1"/>
  <c r="CS129" i="25"/>
  <c r="CS130" i="25" l="1"/>
  <c r="CS178" i="25"/>
  <c r="CS179" i="25" l="1"/>
  <c r="CS131" i="25"/>
  <c r="CS180" i="25" l="1"/>
  <c r="CS132" i="25"/>
  <c r="CS133" i="25" l="1"/>
  <c r="CS181" i="25"/>
  <c r="CS134" i="25" l="1"/>
  <c r="CS182" i="25"/>
  <c r="CS135" i="25" l="1"/>
  <c r="CS183" i="25"/>
  <c r="CS136" i="25" l="1"/>
  <c r="CS184" i="25"/>
  <c r="CS185" i="25" l="1"/>
  <c r="CS137" i="25"/>
  <c r="CS138" i="25" l="1"/>
  <c r="CS186" i="25"/>
  <c r="CS139" i="25" l="1"/>
  <c r="CS187" i="25"/>
  <c r="CS140" i="25" l="1"/>
  <c r="CS188" i="25"/>
  <c r="CS141" i="25" l="1"/>
  <c r="CS189" i="25"/>
  <c r="CS142" i="25" l="1"/>
  <c r="CS190" i="25"/>
  <c r="CS191" i="25" l="1"/>
  <c r="CS143" i="25"/>
  <c r="CS144" i="25" l="1"/>
  <c r="CS192" i="25"/>
  <c r="CS193" i="25" l="1"/>
  <c r="CS145" i="25"/>
  <c r="CS194" i="25" l="1"/>
  <c r="CS146" i="25"/>
  <c r="CS195" i="25" l="1"/>
  <c r="CS147" i="25"/>
  <c r="CT100" i="25" l="1"/>
  <c r="CT101" i="25" s="1"/>
  <c r="CS196" i="25"/>
  <c r="CT149" i="25" l="1"/>
  <c r="CT150" i="25"/>
  <c r="CT102" i="25"/>
  <c r="CT151" i="25" l="1"/>
  <c r="CT103" i="25"/>
  <c r="CT152" i="25" l="1"/>
  <c r="CT104" i="25"/>
  <c r="CT153" i="25" l="1"/>
  <c r="CT105" i="25"/>
  <c r="CT154" i="25" l="1"/>
  <c r="CT106" i="25"/>
  <c r="CT155" i="25" l="1"/>
  <c r="CT107" i="25"/>
  <c r="CT108" i="25" l="1"/>
  <c r="CT156" i="25"/>
  <c r="CT157" i="25" l="1"/>
  <c r="CT109" i="25"/>
  <c r="CT158" i="25" l="1"/>
  <c r="CT110" i="25"/>
  <c r="CT159" i="25" l="1"/>
  <c r="CT111" i="25"/>
  <c r="CT112" i="25" l="1"/>
  <c r="CT160" i="25"/>
  <c r="CT113" i="25" l="1"/>
  <c r="CT161" i="25"/>
  <c r="CT162" i="25" l="1"/>
  <c r="CT114" i="25"/>
  <c r="CT163" i="25" l="1"/>
  <c r="CT115" i="25"/>
  <c r="CT164" i="25" l="1"/>
  <c r="CT116" i="25"/>
  <c r="CT165" i="25" l="1"/>
  <c r="CT117" i="25"/>
  <c r="CT166" i="25" l="1"/>
  <c r="CT118" i="25"/>
  <c r="CT167" i="25" l="1"/>
  <c r="CT119" i="25"/>
  <c r="CT120" i="25" l="1"/>
  <c r="CT168" i="25"/>
  <c r="CT169" i="25" l="1"/>
  <c r="CT121" i="25"/>
  <c r="CT170" i="25" l="1"/>
  <c r="CT122" i="25"/>
  <c r="CT171" i="25" l="1"/>
  <c r="CT123" i="25"/>
  <c r="CT124" i="25" l="1"/>
  <c r="CT172" i="25"/>
  <c r="CT125" i="25" l="1"/>
  <c r="CT173" i="25"/>
  <c r="CT126" i="25" l="1"/>
  <c r="CT174" i="25"/>
  <c r="CT175" i="25" l="1"/>
  <c r="CT127" i="25"/>
  <c r="CT176" i="25" l="1"/>
  <c r="CT128" i="25"/>
  <c r="CT177" i="25" l="1"/>
  <c r="CT129" i="25"/>
  <c r="CT178" i="25" l="1"/>
  <c r="CT130" i="25"/>
  <c r="CT131" i="25" l="1"/>
  <c r="CT179" i="25"/>
  <c r="CT180" i="25" l="1"/>
  <c r="CT132" i="25"/>
  <c r="CT181" i="25" l="1"/>
  <c r="CT133" i="25"/>
  <c r="CT134" i="25" l="1"/>
  <c r="CT182" i="25"/>
  <c r="CT135" i="25" l="1"/>
  <c r="CT183" i="25"/>
  <c r="CT184" i="25" l="1"/>
  <c r="CT136" i="25"/>
  <c r="CT137" i="25" l="1"/>
  <c r="CT185" i="25"/>
  <c r="CT138" i="25" l="1"/>
  <c r="CT186" i="25"/>
  <c r="CT187" i="25" l="1"/>
  <c r="CT139" i="25"/>
  <c r="CT188" i="25" l="1"/>
  <c r="CT140" i="25"/>
  <c r="CT141" i="25" l="1"/>
  <c r="CT189" i="25"/>
  <c r="CT142" i="25" l="1"/>
  <c r="CT190" i="25"/>
  <c r="CT191" i="25" l="1"/>
  <c r="CT143" i="25"/>
  <c r="CT192" i="25" l="1"/>
  <c r="CT144" i="25"/>
  <c r="CT193" i="25" l="1"/>
  <c r="CT145" i="25"/>
  <c r="CT146" i="25" l="1"/>
  <c r="CT194" i="25"/>
  <c r="CT147" i="25" l="1"/>
  <c r="CT195" i="25"/>
  <c r="CU100" i="25" l="1"/>
  <c r="CU101" i="25" s="1"/>
  <c r="CT196" i="25"/>
  <c r="CU149" i="25" l="1"/>
  <c r="CU150" i="25"/>
  <c r="CU102" i="25"/>
  <c r="CU103" i="25" l="1"/>
  <c r="CU151" i="25"/>
  <c r="CU104" i="25" l="1"/>
  <c r="CU152" i="25"/>
  <c r="CU153" i="25" l="1"/>
  <c r="CU105" i="25"/>
  <c r="CU154" i="25" l="1"/>
  <c r="CU106" i="25"/>
  <c r="CU155" i="25" l="1"/>
  <c r="CU107" i="25"/>
  <c r="CU108" i="25" l="1"/>
  <c r="CU156" i="25"/>
  <c r="CU109" i="25" l="1"/>
  <c r="CU157" i="25"/>
  <c r="CU110" i="25" l="1"/>
  <c r="CU158" i="25"/>
  <c r="CU159" i="25" l="1"/>
  <c r="CU111" i="25"/>
  <c r="CU160" i="25" l="1"/>
  <c r="CU112" i="25"/>
  <c r="CU113" i="25" l="1"/>
  <c r="CU161" i="25"/>
  <c r="CU114" i="25" l="1"/>
  <c r="CU162" i="25"/>
  <c r="CU163" i="25" l="1"/>
  <c r="CU115" i="25"/>
  <c r="CU164" i="25" l="1"/>
  <c r="CU116" i="25"/>
  <c r="CU165" i="25" l="1"/>
  <c r="CU117" i="25"/>
  <c r="CU166" i="25" l="1"/>
  <c r="CU118" i="25"/>
  <c r="CU119" i="25" l="1"/>
  <c r="CU167" i="25"/>
  <c r="CU168" i="25" l="1"/>
  <c r="CU120" i="25"/>
  <c r="CU121" i="25" l="1"/>
  <c r="CU169" i="25"/>
  <c r="CU122" i="25" l="1"/>
  <c r="CU170" i="25"/>
  <c r="CU123" i="25" l="1"/>
  <c r="CU171" i="25"/>
  <c r="CU172" i="25" l="1"/>
  <c r="CU124" i="25"/>
  <c r="CU173" i="25" l="1"/>
  <c r="CU125" i="25"/>
  <c r="CU126" i="25" l="1"/>
  <c r="CU174" i="25"/>
  <c r="CU175" i="25" l="1"/>
  <c r="CU127" i="25"/>
  <c r="CU176" i="25" l="1"/>
  <c r="CU128" i="25"/>
  <c r="CU129" i="25" l="1"/>
  <c r="CU177" i="25"/>
  <c r="CU178" i="25" l="1"/>
  <c r="CU130" i="25"/>
  <c r="CU131" i="25" l="1"/>
  <c r="CU179" i="25"/>
  <c r="CU180" i="25" l="1"/>
  <c r="CU132" i="25"/>
  <c r="CU133" i="25" l="1"/>
  <c r="CU181" i="25"/>
  <c r="CU134" i="25" l="1"/>
  <c r="CU182" i="25"/>
  <c r="CU183" i="25" l="1"/>
  <c r="CU135" i="25"/>
  <c r="CU136" i="25" l="1"/>
  <c r="CU184" i="25"/>
  <c r="CU137" i="25" l="1"/>
  <c r="CU185" i="25"/>
  <c r="CU186" i="25" l="1"/>
  <c r="CU138" i="25"/>
  <c r="CU187" i="25" l="1"/>
  <c r="CU139" i="25"/>
  <c r="CU188" i="25" l="1"/>
  <c r="CU140" i="25"/>
  <c r="CU141" i="25" l="1"/>
  <c r="CU189" i="25"/>
  <c r="CU190" i="25" l="1"/>
  <c r="CU142" i="25"/>
  <c r="CU191" i="25" l="1"/>
  <c r="CU143" i="25"/>
  <c r="CU144" i="25" l="1"/>
  <c r="CU192" i="25"/>
  <c r="CU145" i="25" l="1"/>
  <c r="CU193" i="25"/>
  <c r="CU146" i="25" l="1"/>
  <c r="CU194" i="25"/>
  <c r="CU195" i="25" l="1"/>
  <c r="CU147" i="25"/>
  <c r="CU196" i="25" l="1"/>
  <c r="CV100" i="25"/>
  <c r="CV101" i="25" s="1"/>
  <c r="CV149" i="25" l="1"/>
  <c r="CV102" i="25"/>
  <c r="CV150" i="25"/>
  <c r="CV103" i="25" l="1"/>
  <c r="CV151" i="25"/>
  <c r="CV104" i="25" l="1"/>
  <c r="CV152" i="25"/>
  <c r="CV105" i="25" l="1"/>
  <c r="CV153" i="25"/>
  <c r="CV106" i="25" l="1"/>
  <c r="CV154" i="25"/>
  <c r="CV155" i="25" l="1"/>
  <c r="CV107" i="25"/>
  <c r="CV108" i="25" l="1"/>
  <c r="CV156" i="25"/>
  <c r="CV109" i="25" l="1"/>
  <c r="CV157" i="25"/>
  <c r="CV110" i="25" l="1"/>
  <c r="CV158" i="25"/>
  <c r="CV159" i="25" l="1"/>
  <c r="CV111" i="25"/>
  <c r="CV112" i="25" l="1"/>
  <c r="CV160" i="25"/>
  <c r="CV113" i="25" l="1"/>
  <c r="CV161" i="25"/>
  <c r="CV162" i="25" l="1"/>
  <c r="CV114" i="25"/>
  <c r="CV163" i="25" l="1"/>
  <c r="CV115" i="25"/>
  <c r="CV164" i="25" l="1"/>
  <c r="CV116" i="25"/>
  <c r="CV117" i="25" l="1"/>
  <c r="CV165" i="25"/>
  <c r="CV118" i="25" l="1"/>
  <c r="CV166" i="25"/>
  <c r="CV119" i="25" l="1"/>
  <c r="CV167" i="25"/>
  <c r="CV120" i="25" l="1"/>
  <c r="CV168" i="25"/>
  <c r="CV121" i="25" l="1"/>
  <c r="CV169" i="25"/>
  <c r="CV170" i="25" l="1"/>
  <c r="CV122" i="25"/>
  <c r="CV123" i="25" l="1"/>
  <c r="CV171" i="25"/>
  <c r="CV172" i="25" l="1"/>
  <c r="CV124" i="25"/>
  <c r="CV125" i="25" l="1"/>
  <c r="CV173" i="25"/>
  <c r="CV174" i="25" l="1"/>
  <c r="CV126" i="25"/>
  <c r="CV127" i="25" l="1"/>
  <c r="CV175" i="25"/>
  <c r="CV128" i="25" l="1"/>
  <c r="CV176" i="25"/>
  <c r="CV177" i="25" l="1"/>
  <c r="CV129" i="25"/>
  <c r="CV130" i="25" l="1"/>
  <c r="CV178" i="25"/>
  <c r="CV131" i="25" l="1"/>
  <c r="CV179" i="25"/>
  <c r="CV180" i="25" l="1"/>
  <c r="CV132" i="25"/>
  <c r="CV181" i="25" l="1"/>
  <c r="CV133" i="25"/>
  <c r="CV182" i="25" l="1"/>
  <c r="CV134" i="25"/>
  <c r="CV135" i="25" l="1"/>
  <c r="CV183" i="25"/>
  <c r="CV184" i="25" l="1"/>
  <c r="CV136" i="25"/>
  <c r="CV185" i="25" l="1"/>
  <c r="CV137" i="25"/>
  <c r="CV138" i="25" l="1"/>
  <c r="CV186" i="25"/>
  <c r="CV139" i="25" l="1"/>
  <c r="CV187" i="25"/>
  <c r="CV188" i="25" l="1"/>
  <c r="CV140" i="25"/>
  <c r="CV189" i="25" l="1"/>
  <c r="CV141" i="25"/>
  <c r="CV142" i="25" l="1"/>
  <c r="CV190" i="25"/>
  <c r="CV143" i="25" l="1"/>
  <c r="CV191" i="25"/>
  <c r="CV192" i="25" l="1"/>
  <c r="CV144" i="25"/>
  <c r="CV145" i="25" l="1"/>
  <c r="CV193" i="25"/>
  <c r="CV146" i="25" l="1"/>
  <c r="CV194" i="25"/>
  <c r="CV147" i="25" l="1"/>
  <c r="CV195" i="25"/>
  <c r="CW100" i="25" l="1"/>
  <c r="CW101" i="25" s="1"/>
  <c r="CV196" i="25"/>
  <c r="CW149" i="25" l="1"/>
  <c r="CW102" i="25"/>
  <c r="CW150" i="25"/>
  <c r="CW151" i="25" l="1"/>
  <c r="CW103" i="25"/>
  <c r="CW152" i="25" l="1"/>
  <c r="CW104" i="25"/>
  <c r="CW153" i="25" l="1"/>
  <c r="CW105" i="25"/>
  <c r="CW106" i="25" l="1"/>
  <c r="CW154" i="25"/>
  <c r="CW155" i="25" l="1"/>
  <c r="CW107" i="25"/>
  <c r="CW108" i="25" l="1"/>
  <c r="CW156" i="25"/>
  <c r="CW109" i="25" l="1"/>
  <c r="CW157" i="25"/>
  <c r="CW110" i="25" l="1"/>
  <c r="CW158" i="25"/>
  <c r="CW111" i="25" l="1"/>
  <c r="CW159" i="25"/>
  <c r="CW112" i="25" l="1"/>
  <c r="CW160" i="25"/>
  <c r="CW113" i="25" l="1"/>
  <c r="CW161" i="25"/>
  <c r="CW162" i="25" l="1"/>
  <c r="CW114" i="25"/>
  <c r="CW115" i="25" l="1"/>
  <c r="CW163" i="25"/>
  <c r="CW164" i="25" l="1"/>
  <c r="CW116" i="25"/>
  <c r="CW165" i="25" l="1"/>
  <c r="CW117" i="25"/>
  <c r="CW118" i="25" l="1"/>
  <c r="CW166" i="25"/>
  <c r="CW119" i="25" l="1"/>
  <c r="CW167" i="25"/>
  <c r="CW168" i="25" l="1"/>
  <c r="CW120" i="25"/>
  <c r="CW121" i="25" l="1"/>
  <c r="CW169" i="25"/>
  <c r="CW122" i="25" l="1"/>
  <c r="CW170" i="25"/>
  <c r="CW171" i="25" l="1"/>
  <c r="CW123" i="25"/>
  <c r="CW172" i="25" l="1"/>
  <c r="CW124" i="25"/>
  <c r="CW125" i="25" l="1"/>
  <c r="CW173" i="25"/>
  <c r="CW126" i="25" l="1"/>
  <c r="CW174" i="25"/>
  <c r="CW175" i="25" l="1"/>
  <c r="CW127" i="25"/>
  <c r="CW176" i="25" l="1"/>
  <c r="CW128" i="25"/>
  <c r="CW129" i="25" l="1"/>
  <c r="CW177" i="25"/>
  <c r="CW178" i="25" l="1"/>
  <c r="CW130" i="25"/>
  <c r="CW179" i="25" l="1"/>
  <c r="CW131" i="25"/>
  <c r="CW180" i="25" l="1"/>
  <c r="CW132" i="25"/>
  <c r="CW181" i="25" l="1"/>
  <c r="CW133" i="25"/>
  <c r="CW182" i="25" l="1"/>
  <c r="CW134" i="25"/>
  <c r="CW135" i="25" l="1"/>
  <c r="CW183" i="25"/>
  <c r="CW136" i="25" l="1"/>
  <c r="CW184" i="25"/>
  <c r="CW137" i="25" l="1"/>
  <c r="CW185" i="25"/>
  <c r="CW138" i="25" l="1"/>
  <c r="CW186" i="25"/>
  <c r="CW187" i="25" l="1"/>
  <c r="CW139" i="25"/>
  <c r="CW188" i="25" l="1"/>
  <c r="CW140" i="25"/>
  <c r="CW141" i="25" l="1"/>
  <c r="CW189" i="25"/>
  <c r="CW142" i="25" l="1"/>
  <c r="CW190" i="25"/>
  <c r="CW143" i="25" l="1"/>
  <c r="CW191" i="25"/>
  <c r="CW192" i="25" l="1"/>
  <c r="CW144" i="25"/>
  <c r="CW193" i="25" l="1"/>
  <c r="CW145" i="25"/>
  <c r="CW194" i="25" l="1"/>
  <c r="CW146" i="25"/>
  <c r="CW147" i="25" l="1"/>
  <c r="CW195" i="25"/>
  <c r="CW196" i="25" l="1"/>
  <c r="CX100" i="25"/>
  <c r="CX101" i="25" s="1"/>
  <c r="CX149" i="25" l="1"/>
  <c r="CX150" i="25"/>
  <c r="CX102" i="25"/>
  <c r="CX103" i="25" l="1"/>
  <c r="CX151" i="25"/>
  <c r="CX104" i="25" l="1"/>
  <c r="CX152" i="25"/>
  <c r="CX153" i="25" l="1"/>
  <c r="CX105" i="25"/>
  <c r="CX154" i="25" l="1"/>
  <c r="CX106" i="25"/>
  <c r="CX107" i="25" l="1"/>
  <c r="CX155" i="25"/>
  <c r="CX108" i="25" l="1"/>
  <c r="CX156" i="25"/>
  <c r="CX109" i="25" l="1"/>
  <c r="CX157" i="25"/>
  <c r="CX158" i="25" l="1"/>
  <c r="CX110" i="25"/>
  <c r="CX111" i="25" l="1"/>
  <c r="CX159" i="25"/>
  <c r="CX160" i="25" l="1"/>
  <c r="CX112" i="25"/>
  <c r="CX161" i="25" l="1"/>
  <c r="CX113" i="25"/>
  <c r="CX114" i="25" l="1"/>
  <c r="CX162" i="25"/>
  <c r="CX163" i="25" l="1"/>
  <c r="CX115" i="25"/>
  <c r="CX116" i="25" l="1"/>
  <c r="CX164" i="25"/>
  <c r="CX117" i="25" l="1"/>
  <c r="CX165" i="25"/>
  <c r="CX118" i="25" l="1"/>
  <c r="CX166" i="25"/>
  <c r="CX167" i="25" l="1"/>
  <c r="CX119" i="25"/>
  <c r="CX120" i="25" l="1"/>
  <c r="CX168" i="25"/>
  <c r="CX169" i="25" l="1"/>
  <c r="CX121" i="25"/>
  <c r="CX170" i="25" l="1"/>
  <c r="CX122" i="25"/>
  <c r="CX123" i="25" l="1"/>
  <c r="CX171" i="25"/>
  <c r="CX124" i="25" l="1"/>
  <c r="CX172" i="25"/>
  <c r="CX125" i="25" l="1"/>
  <c r="CX173" i="25"/>
  <c r="CX126" i="25" l="1"/>
  <c r="CX174" i="25"/>
  <c r="CX175" i="25" l="1"/>
  <c r="CX127" i="25"/>
  <c r="CX128" i="25" l="1"/>
  <c r="CX176" i="25"/>
  <c r="CX177" i="25" l="1"/>
  <c r="CX129" i="25"/>
  <c r="CX130" i="25" l="1"/>
  <c r="CX178" i="25"/>
  <c r="CX131" i="25" l="1"/>
  <c r="CX179" i="25"/>
  <c r="CX180" i="25" l="1"/>
  <c r="CX132" i="25"/>
  <c r="CX133" i="25" l="1"/>
  <c r="CX181" i="25"/>
  <c r="CX134" i="25" l="1"/>
  <c r="CX182" i="25"/>
  <c r="CX183" i="25" l="1"/>
  <c r="CX135" i="25"/>
  <c r="CX184" i="25" l="1"/>
  <c r="CX136" i="25"/>
  <c r="CX137" i="25" l="1"/>
  <c r="CX185" i="25"/>
  <c r="CX138" i="25" l="1"/>
  <c r="CX186" i="25"/>
  <c r="CX187" i="25" l="1"/>
  <c r="CX139" i="25"/>
  <c r="CX140" i="25" l="1"/>
  <c r="CX188" i="25"/>
  <c r="CX141" i="25" l="1"/>
  <c r="CX189" i="25"/>
  <c r="CX190" i="25" l="1"/>
  <c r="CX142" i="25"/>
  <c r="CX143" i="25" l="1"/>
  <c r="CX191" i="25"/>
  <c r="CX144" i="25" l="1"/>
  <c r="CX192" i="25"/>
  <c r="CX193" i="25" l="1"/>
  <c r="CX145" i="25"/>
  <c r="CX146" i="25" l="1"/>
  <c r="CX194" i="25"/>
  <c r="CX147" i="25" l="1"/>
  <c r="CX195" i="25"/>
  <c r="CY100" i="25" l="1"/>
  <c r="CY101" i="25" s="1"/>
  <c r="CX196" i="25"/>
  <c r="CY149" i="25" l="1"/>
  <c r="CY150" i="25"/>
  <c r="CY102" i="25"/>
  <c r="CY103" i="25" l="1"/>
  <c r="CY151" i="25"/>
  <c r="CY104" i="25" l="1"/>
  <c r="CY152" i="25"/>
  <c r="CY105" i="25" l="1"/>
  <c r="CY153" i="25"/>
  <c r="CY106" i="25" l="1"/>
  <c r="CY154" i="25"/>
  <c r="CY155" i="25" l="1"/>
  <c r="CY107" i="25"/>
  <c r="CY108" i="25" l="1"/>
  <c r="CY156" i="25"/>
  <c r="CY157" i="25" l="1"/>
  <c r="CY109" i="25"/>
  <c r="CY158" i="25" l="1"/>
  <c r="CY110" i="25"/>
  <c r="CY111" i="25" l="1"/>
  <c r="CY159" i="25"/>
  <c r="CY112" i="25" l="1"/>
  <c r="CY160" i="25"/>
  <c r="CY113" i="25" l="1"/>
  <c r="CY161" i="25"/>
  <c r="CY162" i="25" l="1"/>
  <c r="CY114" i="25"/>
  <c r="CY163" i="25" l="1"/>
  <c r="CY115" i="25"/>
  <c r="CY164" i="25" l="1"/>
  <c r="CY116" i="25"/>
  <c r="CY117" i="25" l="1"/>
  <c r="CY165" i="25"/>
  <c r="CY166" i="25" l="1"/>
  <c r="CY118" i="25"/>
  <c r="CY167" i="25" l="1"/>
  <c r="CY119" i="25"/>
  <c r="CY120" i="25" l="1"/>
  <c r="CY168" i="25"/>
  <c r="CY169" i="25" l="1"/>
  <c r="CY121" i="25"/>
  <c r="CY170" i="25" l="1"/>
  <c r="CY122" i="25"/>
  <c r="CY171" i="25" l="1"/>
  <c r="CY123" i="25"/>
  <c r="CY124" i="25" l="1"/>
  <c r="CY172" i="25"/>
  <c r="CY125" i="25" l="1"/>
  <c r="CY173" i="25"/>
  <c r="CY174" i="25" l="1"/>
  <c r="CY126" i="25"/>
  <c r="CY175" i="25" l="1"/>
  <c r="CY127" i="25"/>
  <c r="CY128" i="25" l="1"/>
  <c r="CY176" i="25"/>
  <c r="CY129" i="25" l="1"/>
  <c r="CY177" i="25"/>
  <c r="CY178" i="25" l="1"/>
  <c r="CY130" i="25"/>
  <c r="CY179" i="25" l="1"/>
  <c r="CY131" i="25"/>
  <c r="CY180" i="25" l="1"/>
  <c r="CY132" i="25"/>
  <c r="CY181" i="25" l="1"/>
  <c r="CY133" i="25"/>
  <c r="CY182" i="25" l="1"/>
  <c r="CY134" i="25"/>
  <c r="CY183" i="25" l="1"/>
  <c r="CY135" i="25"/>
  <c r="CY184" i="25" l="1"/>
  <c r="CY136" i="25"/>
  <c r="CY185" i="25" l="1"/>
  <c r="CY137" i="25"/>
  <c r="CY186" i="25" l="1"/>
  <c r="CY138" i="25"/>
  <c r="CY139" i="25" l="1"/>
  <c r="CY187" i="25"/>
  <c r="CY140" i="25" l="1"/>
  <c r="CY188" i="25"/>
  <c r="CY189" i="25" l="1"/>
  <c r="CY141" i="25"/>
  <c r="CY142" i="25" l="1"/>
  <c r="CY190" i="25"/>
  <c r="CY191" i="25" l="1"/>
  <c r="CY143" i="25"/>
  <c r="CY144" i="25" l="1"/>
  <c r="CY192" i="25"/>
  <c r="CY145" i="25" l="1"/>
  <c r="CY193" i="25"/>
  <c r="CY146" i="25" l="1"/>
  <c r="CY194" i="25"/>
  <c r="CY147" i="25" l="1"/>
  <c r="CY195" i="25"/>
  <c r="CY196" i="25" l="1"/>
  <c r="CZ100" i="25"/>
  <c r="CZ101" i="25" s="1"/>
  <c r="CZ149" i="25" l="1"/>
  <c r="CZ150" i="25"/>
  <c r="CZ102" i="25"/>
  <c r="CZ103" i="25" l="1"/>
  <c r="CZ151" i="25"/>
  <c r="CZ152" i="25" l="1"/>
  <c r="CZ104" i="25"/>
  <c r="CZ153" i="25" l="1"/>
  <c r="CZ105" i="25"/>
  <c r="CZ154" i="25" l="1"/>
  <c r="CZ106" i="25"/>
  <c r="CZ107" i="25" l="1"/>
  <c r="CZ155" i="25"/>
  <c r="CZ156" i="25" l="1"/>
  <c r="CZ108" i="25"/>
  <c r="CZ157" i="25" l="1"/>
  <c r="CZ109" i="25"/>
  <c r="CZ110" i="25" l="1"/>
  <c r="CZ158" i="25"/>
  <c r="CZ111" i="25" l="1"/>
  <c r="CZ159" i="25"/>
  <c r="CZ160" i="25" l="1"/>
  <c r="CZ112" i="25"/>
  <c r="CZ113" i="25" l="1"/>
  <c r="CZ161" i="25"/>
  <c r="CZ162" i="25" l="1"/>
  <c r="CZ114" i="25"/>
  <c r="CZ163" i="25" l="1"/>
  <c r="CZ115" i="25"/>
  <c r="CZ164" i="25" l="1"/>
  <c r="CZ116" i="25"/>
  <c r="CZ117" i="25" l="1"/>
  <c r="CZ165" i="25"/>
  <c r="CZ166" i="25" l="1"/>
  <c r="CZ118" i="25"/>
  <c r="CZ167" i="25" l="1"/>
  <c r="CZ119" i="25"/>
  <c r="CZ120" i="25" l="1"/>
  <c r="CZ168" i="25"/>
  <c r="CZ121" i="25" l="1"/>
  <c r="CZ169" i="25"/>
  <c r="CZ122" i="25" l="1"/>
  <c r="CZ170" i="25"/>
  <c r="CZ171" i="25" l="1"/>
  <c r="CZ123" i="25"/>
  <c r="CZ172" i="25" l="1"/>
  <c r="CZ124" i="25"/>
  <c r="CZ125" i="25" l="1"/>
  <c r="CZ173" i="25"/>
  <c r="CZ126" i="25" l="1"/>
  <c r="CZ174" i="25"/>
  <c r="CZ127" i="25" l="1"/>
  <c r="CZ175" i="25"/>
  <c r="CZ128" i="25" l="1"/>
  <c r="CZ176" i="25"/>
  <c r="CZ129" i="25" l="1"/>
  <c r="CZ177" i="25"/>
  <c r="CZ130" i="25" l="1"/>
  <c r="CZ178" i="25"/>
  <c r="CZ179" i="25" l="1"/>
  <c r="CZ131" i="25"/>
  <c r="CZ132" i="25" l="1"/>
  <c r="CZ180" i="25"/>
  <c r="CZ133" i="25" l="1"/>
  <c r="CZ181" i="25"/>
  <c r="CZ134" i="25" l="1"/>
  <c r="CZ182" i="25"/>
  <c r="CZ135" i="25" l="1"/>
  <c r="CZ183" i="25"/>
  <c r="CZ184" i="25" l="1"/>
  <c r="CZ136" i="25"/>
  <c r="CZ137" i="25" l="1"/>
  <c r="CZ185" i="25"/>
  <c r="CZ138" i="25" l="1"/>
  <c r="CZ186" i="25"/>
  <c r="CZ187" i="25" l="1"/>
  <c r="CZ139" i="25"/>
  <c r="CZ188" i="25" l="1"/>
  <c r="CZ140" i="25"/>
  <c r="CZ141" i="25" l="1"/>
  <c r="CZ189" i="25"/>
  <c r="CZ142" i="25" l="1"/>
  <c r="CZ190" i="25"/>
  <c r="CZ143" i="25" l="1"/>
  <c r="CZ191" i="25"/>
  <c r="CZ144" i="25" l="1"/>
  <c r="CZ192" i="25"/>
  <c r="CZ145" i="25" l="1"/>
  <c r="CZ193" i="25"/>
  <c r="CZ146" i="25" l="1"/>
  <c r="CZ194" i="25"/>
  <c r="CZ147" i="25" l="1"/>
  <c r="CZ195" i="25"/>
  <c r="CZ196" i="25" l="1"/>
  <c r="DA100" i="25"/>
  <c r="DA101" i="25" s="1"/>
  <c r="DA149" i="25" l="1"/>
  <c r="DA150" i="25"/>
  <c r="DA102" i="25"/>
  <c r="DA151" i="25" l="1"/>
  <c r="DA103" i="25"/>
  <c r="DA104" i="25" l="1"/>
  <c r="DA152" i="25"/>
  <c r="DA105" i="25" l="1"/>
  <c r="DA153" i="25"/>
  <c r="DA106" i="25" l="1"/>
  <c r="DA154" i="25"/>
  <c r="DA107" i="25" l="1"/>
  <c r="DA155" i="25"/>
  <c r="DA156" i="25" l="1"/>
  <c r="DA108" i="25"/>
  <c r="DA157" i="25" l="1"/>
  <c r="DA109" i="25"/>
  <c r="DA110" i="25" l="1"/>
  <c r="DA158" i="25"/>
  <c r="DA111" i="25" l="1"/>
  <c r="DA159" i="25"/>
  <c r="DA160" i="25" l="1"/>
  <c r="DA112" i="25"/>
  <c r="DA113" i="25" l="1"/>
  <c r="DA161" i="25"/>
  <c r="DA114" i="25" l="1"/>
  <c r="DA162" i="25"/>
  <c r="DA115" i="25" l="1"/>
  <c r="DA163" i="25"/>
  <c r="DA164" i="25" l="1"/>
  <c r="DA116" i="25"/>
  <c r="DA165" i="25" l="1"/>
  <c r="DA117" i="25"/>
  <c r="DA118" i="25" l="1"/>
  <c r="DA166" i="25"/>
  <c r="DA119" i="25" l="1"/>
  <c r="DA167" i="25"/>
  <c r="DA120" i="25" l="1"/>
  <c r="DA168" i="25"/>
  <c r="DA169" i="25" l="1"/>
  <c r="DA121" i="25"/>
  <c r="DA170" i="25" l="1"/>
  <c r="DA122" i="25"/>
  <c r="DA123" i="25" l="1"/>
  <c r="DA171" i="25"/>
  <c r="DA172" i="25" l="1"/>
  <c r="DA124" i="25"/>
  <c r="DA173" i="25" l="1"/>
  <c r="DA125" i="25"/>
  <c r="DA126" i="25" l="1"/>
  <c r="DA174" i="25"/>
  <c r="DA127" i="25" l="1"/>
  <c r="DA175" i="25"/>
  <c r="DA128" i="25" l="1"/>
  <c r="DA176" i="25"/>
  <c r="DA177" i="25" l="1"/>
  <c r="DA129" i="25"/>
  <c r="DA178" i="25" l="1"/>
  <c r="DA130" i="25"/>
  <c r="DA131" i="25" l="1"/>
  <c r="DA179" i="25"/>
  <c r="DA180" i="25" l="1"/>
  <c r="DA132" i="25"/>
  <c r="DA133" i="25" l="1"/>
  <c r="DA181" i="25"/>
  <c r="DA134" i="25" l="1"/>
  <c r="DA182" i="25"/>
  <c r="DA135" i="25" l="1"/>
  <c r="DA183" i="25"/>
  <c r="DA184" i="25" l="1"/>
  <c r="DA136" i="25"/>
  <c r="DA137" i="25" l="1"/>
  <c r="DA185" i="25"/>
  <c r="DA138" i="25" l="1"/>
  <c r="DA186" i="25"/>
  <c r="DA139" i="25" l="1"/>
  <c r="DA187" i="25"/>
  <c r="DA140" i="25" l="1"/>
  <c r="DA188" i="25"/>
  <c r="DA141" i="25" l="1"/>
  <c r="DA189" i="25"/>
  <c r="DA142" i="25" l="1"/>
  <c r="DA190" i="25"/>
  <c r="DA143" i="25" l="1"/>
  <c r="DA191" i="25"/>
  <c r="DA144" i="25" l="1"/>
  <c r="DA192" i="25"/>
  <c r="DA145" i="25" l="1"/>
  <c r="DA193" i="25"/>
  <c r="DA146" i="25" l="1"/>
  <c r="DA194" i="25"/>
  <c r="DA147" i="25" l="1"/>
  <c r="DA195" i="25"/>
  <c r="DA196" i="25" l="1"/>
  <c r="DB100" i="25"/>
  <c r="DB101" i="25" s="1"/>
  <c r="DB149" i="25" l="1"/>
  <c r="DB150" i="25"/>
  <c r="DB102" i="25"/>
  <c r="DB103" i="25" l="1"/>
  <c r="DB151" i="25"/>
  <c r="DB104" i="25" l="1"/>
  <c r="DB152" i="25"/>
  <c r="DB105" i="25" l="1"/>
  <c r="DB153" i="25"/>
  <c r="DB106" i="25" l="1"/>
  <c r="DB154" i="25"/>
  <c r="DB107" i="25" l="1"/>
  <c r="DB155" i="25"/>
  <c r="DB108" i="25" l="1"/>
  <c r="DB156" i="25"/>
  <c r="DB157" i="25" l="1"/>
  <c r="DB109" i="25"/>
  <c r="DB110" i="25" l="1"/>
  <c r="DB158" i="25"/>
  <c r="DB111" i="25" l="1"/>
  <c r="DB159" i="25"/>
  <c r="DB112" i="25" l="1"/>
  <c r="DB160" i="25"/>
  <c r="DB113" i="25" l="1"/>
  <c r="DB161" i="25"/>
  <c r="DB114" i="25" l="1"/>
  <c r="DB162" i="25"/>
  <c r="DB115" i="25" l="1"/>
  <c r="DB163" i="25"/>
  <c r="DB164" i="25" l="1"/>
  <c r="DB116" i="25"/>
  <c r="DB165" i="25" l="1"/>
  <c r="DB117" i="25"/>
  <c r="DB118" i="25" l="1"/>
  <c r="DB166" i="25"/>
  <c r="DB119" i="25" l="1"/>
  <c r="DB167" i="25"/>
  <c r="DB168" i="25" l="1"/>
  <c r="DB120" i="25"/>
  <c r="DB169" i="25" l="1"/>
  <c r="DB121" i="25"/>
  <c r="DB122" i="25" l="1"/>
  <c r="DB170" i="25"/>
  <c r="DB171" i="25" l="1"/>
  <c r="DB123" i="25"/>
  <c r="DB124" i="25" l="1"/>
  <c r="DB172" i="25"/>
  <c r="DB125" i="25" l="1"/>
  <c r="DB173" i="25"/>
  <c r="DB174" i="25" l="1"/>
  <c r="DB126" i="25"/>
  <c r="DB127" i="25" l="1"/>
  <c r="DB175" i="25"/>
  <c r="DB128" i="25" l="1"/>
  <c r="DB176" i="25"/>
  <c r="DB129" i="25" l="1"/>
  <c r="DB177" i="25"/>
  <c r="DB130" i="25" l="1"/>
  <c r="DB178" i="25"/>
  <c r="DB131" i="25" l="1"/>
  <c r="DB179" i="25"/>
  <c r="DB180" i="25" l="1"/>
  <c r="DB132" i="25"/>
  <c r="DB133" i="25" l="1"/>
  <c r="DB181" i="25"/>
  <c r="DB134" i="25" l="1"/>
  <c r="DB182" i="25"/>
  <c r="DB183" i="25" l="1"/>
  <c r="DB135" i="25"/>
  <c r="DB184" i="25" l="1"/>
  <c r="DB136" i="25"/>
  <c r="DB137" i="25" l="1"/>
  <c r="DB185" i="25"/>
  <c r="DB186" i="25" l="1"/>
  <c r="DB138" i="25"/>
  <c r="DB139" i="25" l="1"/>
  <c r="DB187" i="25"/>
  <c r="DB140" i="25" l="1"/>
  <c r="DB188" i="25"/>
  <c r="DB189" i="25" l="1"/>
  <c r="DB141" i="25"/>
  <c r="DB142" i="25" l="1"/>
  <c r="DB190" i="25"/>
  <c r="DB143" i="25" l="1"/>
  <c r="DB191" i="25"/>
  <c r="DB144" i="25" l="1"/>
  <c r="DB192" i="25"/>
  <c r="DB145" i="25" l="1"/>
  <c r="DB193" i="25"/>
  <c r="DB146" i="25" l="1"/>
  <c r="DB194" i="25"/>
  <c r="DB195" i="25" l="1"/>
  <c r="DB147" i="25"/>
  <c r="DB196" i="25" l="1"/>
  <c r="DC100" i="25"/>
  <c r="DC101" i="25" s="1"/>
  <c r="DC149" i="25" l="1"/>
  <c r="DC102" i="25"/>
  <c r="DC150" i="25"/>
  <c r="DC151" i="25" l="1"/>
  <c r="DC103" i="25"/>
  <c r="DC104" i="25" l="1"/>
  <c r="DC152" i="25"/>
  <c r="DC105" i="25" l="1"/>
  <c r="DC153" i="25"/>
  <c r="DC154" i="25" l="1"/>
  <c r="DC106" i="25"/>
  <c r="DC155" i="25" l="1"/>
  <c r="DC107" i="25"/>
  <c r="DC108" i="25" l="1"/>
  <c r="DC156" i="25"/>
  <c r="DC109" i="25" l="1"/>
  <c r="DC157" i="25"/>
  <c r="DC110" i="25" l="1"/>
  <c r="DC158" i="25"/>
  <c r="DC111" i="25" l="1"/>
  <c r="DC159" i="25"/>
  <c r="DC112" i="25" l="1"/>
  <c r="DC160" i="25"/>
  <c r="DC113" i="25" l="1"/>
  <c r="DC161" i="25"/>
  <c r="DC114" i="25" l="1"/>
  <c r="DC162" i="25"/>
  <c r="DC115" i="25" l="1"/>
  <c r="DC163" i="25"/>
  <c r="DC164" i="25" l="1"/>
  <c r="DC116" i="25"/>
  <c r="DC117" i="25" l="1"/>
  <c r="DC165" i="25"/>
  <c r="DC118" i="25" l="1"/>
  <c r="DC166" i="25"/>
  <c r="DC119" i="25" l="1"/>
  <c r="DC167" i="25"/>
  <c r="DC120" i="25" l="1"/>
  <c r="DC168" i="25"/>
  <c r="DC121" i="25" l="1"/>
  <c r="DC169" i="25"/>
  <c r="DC122" i="25" l="1"/>
  <c r="DC170" i="25"/>
  <c r="DC171" i="25" l="1"/>
  <c r="DC123" i="25"/>
  <c r="DC172" i="25" l="1"/>
  <c r="DC124" i="25"/>
  <c r="DC125" i="25" l="1"/>
  <c r="DC173" i="25"/>
  <c r="DC126" i="25" l="1"/>
  <c r="DC174" i="25"/>
  <c r="DC175" i="25" l="1"/>
  <c r="DC127" i="25"/>
  <c r="DC176" i="25" l="1"/>
  <c r="DC128" i="25"/>
  <c r="DC177" i="25" l="1"/>
  <c r="DC129" i="25"/>
  <c r="DC130" i="25" l="1"/>
  <c r="DC178" i="25"/>
  <c r="DC179" i="25" l="1"/>
  <c r="DC131" i="25"/>
  <c r="DC132" i="25" l="1"/>
  <c r="DC180" i="25"/>
  <c r="DC133" i="25" l="1"/>
  <c r="DC181" i="25"/>
  <c r="DC134" i="25" l="1"/>
  <c r="DC182" i="25"/>
  <c r="DC135" i="25" l="1"/>
  <c r="DC183" i="25"/>
  <c r="DC184" i="25" l="1"/>
  <c r="DC136" i="25"/>
  <c r="DC185" i="25" l="1"/>
  <c r="DC137" i="25"/>
  <c r="DC186" i="25" l="1"/>
  <c r="DC138" i="25"/>
  <c r="DC187" i="25" l="1"/>
  <c r="DC139" i="25"/>
  <c r="DC140" i="25" l="1"/>
  <c r="DC188" i="25"/>
  <c r="DC189" i="25" l="1"/>
  <c r="DC141" i="25"/>
  <c r="DC190" i="25" l="1"/>
  <c r="DC142" i="25"/>
  <c r="DC191" i="25" l="1"/>
  <c r="DC143" i="25"/>
  <c r="DC144" i="25" l="1"/>
  <c r="DC192" i="25"/>
  <c r="DC145" i="25" l="1"/>
  <c r="DC193" i="25"/>
  <c r="DC194" i="25" l="1"/>
  <c r="DC146" i="25"/>
  <c r="DC195" i="25" l="1"/>
  <c r="DC147" i="25"/>
  <c r="DD100" i="25" l="1"/>
  <c r="DD101" i="25" s="1"/>
  <c r="DC196" i="25"/>
  <c r="DD149" i="25" l="1"/>
  <c r="DD150" i="25"/>
  <c r="DD102" i="25"/>
  <c r="DD103" i="25" l="1"/>
  <c r="DD151" i="25"/>
  <c r="DD104" i="25" l="1"/>
  <c r="DD152" i="25"/>
  <c r="DD105" i="25" l="1"/>
  <c r="DD153" i="25"/>
  <c r="DD106" i="25" l="1"/>
  <c r="DD154" i="25"/>
  <c r="DD107" i="25" l="1"/>
  <c r="DD155" i="25"/>
  <c r="DD108" i="25" l="1"/>
  <c r="DD156" i="25"/>
  <c r="DD157" i="25" l="1"/>
  <c r="DD109" i="25"/>
  <c r="DD158" i="25" l="1"/>
  <c r="DD110" i="25"/>
  <c r="DD111" i="25" l="1"/>
  <c r="DD159" i="25"/>
  <c r="DD160" i="25" l="1"/>
  <c r="DD112" i="25"/>
  <c r="DD161" i="25" l="1"/>
  <c r="DD113" i="25"/>
  <c r="DD162" i="25" l="1"/>
  <c r="DD114" i="25"/>
  <c r="DD115" i="25" l="1"/>
  <c r="DD163" i="25"/>
  <c r="DD164" i="25" l="1"/>
  <c r="DD116" i="25"/>
  <c r="DD117" i="25" l="1"/>
  <c r="DD165" i="25"/>
  <c r="DD118" i="25" l="1"/>
  <c r="DD166" i="25"/>
  <c r="DD119" i="25" l="1"/>
  <c r="DD167" i="25"/>
  <c r="DD120" i="25" l="1"/>
  <c r="DD168" i="25"/>
  <c r="DD169" i="25" l="1"/>
  <c r="DD121" i="25"/>
  <c r="DD170" i="25" l="1"/>
  <c r="DD122" i="25"/>
  <c r="DD123" i="25" l="1"/>
  <c r="DD171" i="25"/>
  <c r="DD172" i="25" l="1"/>
  <c r="DD124" i="25"/>
  <c r="DD125" i="25" l="1"/>
  <c r="DD173" i="25"/>
  <c r="DD126" i="25" l="1"/>
  <c r="DD174" i="25"/>
  <c r="DD127" i="25" l="1"/>
  <c r="DD175" i="25"/>
  <c r="DD128" i="25" l="1"/>
  <c r="DD176" i="25"/>
  <c r="DD129" i="25" l="1"/>
  <c r="DD177" i="25"/>
  <c r="DD130" i="25" l="1"/>
  <c r="DD178" i="25"/>
  <c r="DD179" i="25" l="1"/>
  <c r="DD131" i="25"/>
  <c r="DD132" i="25" l="1"/>
  <c r="DD180" i="25"/>
  <c r="DD133" i="25" l="1"/>
  <c r="DD181" i="25"/>
  <c r="DD134" i="25" l="1"/>
  <c r="DD182" i="25"/>
  <c r="DD135" i="25" l="1"/>
  <c r="DD183" i="25"/>
  <c r="DD184" i="25" l="1"/>
  <c r="DD136" i="25"/>
  <c r="DD137" i="25" l="1"/>
  <c r="DD185" i="25"/>
  <c r="DD186" i="25" l="1"/>
  <c r="DD138" i="25"/>
  <c r="DD139" i="25" l="1"/>
  <c r="DD187" i="25"/>
  <c r="DD140" i="25" l="1"/>
  <c r="DD188" i="25"/>
  <c r="DD189" i="25" l="1"/>
  <c r="DD141" i="25"/>
  <c r="DD142" i="25" l="1"/>
  <c r="DD190" i="25"/>
  <c r="DD191" i="25" l="1"/>
  <c r="DD143" i="25"/>
  <c r="DD144" i="25" l="1"/>
  <c r="DD192" i="25"/>
  <c r="DD145" i="25" l="1"/>
  <c r="DD193" i="25"/>
  <c r="DD146" i="25" l="1"/>
  <c r="DD194" i="25"/>
  <c r="DD147" i="25" l="1"/>
  <c r="DD195" i="25"/>
  <c r="DE100" i="25" l="1"/>
  <c r="DE101" i="25" s="1"/>
  <c r="DD196" i="25"/>
  <c r="DE149" i="25" l="1"/>
  <c r="DE102" i="25"/>
  <c r="DE150" i="25"/>
  <c r="DE151" i="25" l="1"/>
  <c r="DE103" i="25"/>
  <c r="DE104" i="25" l="1"/>
  <c r="DE152" i="25"/>
  <c r="DE105" i="25" l="1"/>
  <c r="DE153" i="25"/>
  <c r="DE106" i="25" l="1"/>
  <c r="DE154" i="25"/>
  <c r="DE107" i="25" l="1"/>
  <c r="DE155" i="25"/>
  <c r="DE108" i="25" l="1"/>
  <c r="DE156" i="25"/>
  <c r="DE109" i="25" l="1"/>
  <c r="DE157" i="25"/>
  <c r="DE158" i="25" l="1"/>
  <c r="DE110" i="25"/>
  <c r="DE111" i="25" l="1"/>
  <c r="DE159" i="25"/>
  <c r="DE112" i="25" l="1"/>
  <c r="DE160" i="25"/>
  <c r="DE113" i="25" l="1"/>
  <c r="DE161" i="25"/>
  <c r="DE114" i="25" l="1"/>
  <c r="DE162" i="25"/>
  <c r="DE115" i="25" l="1"/>
  <c r="DE163" i="25"/>
  <c r="DE164" i="25" l="1"/>
  <c r="DE116" i="25"/>
  <c r="DE165" i="25" l="1"/>
  <c r="DE117" i="25"/>
  <c r="DE166" i="25" l="1"/>
  <c r="DE118" i="25"/>
  <c r="DE119" i="25" l="1"/>
  <c r="DE167" i="25"/>
  <c r="DE168" i="25" l="1"/>
  <c r="DE120" i="25"/>
  <c r="DE169" i="25" l="1"/>
  <c r="DE121" i="25"/>
  <c r="DE170" i="25" l="1"/>
  <c r="DE122" i="25"/>
  <c r="DE171" i="25" l="1"/>
  <c r="DE123" i="25"/>
  <c r="DE172" i="25" l="1"/>
  <c r="DE124" i="25"/>
  <c r="DE173" i="25" l="1"/>
  <c r="DE125" i="25"/>
  <c r="DE126" i="25" l="1"/>
  <c r="DE174" i="25"/>
  <c r="DE175" i="25" l="1"/>
  <c r="DE127" i="25"/>
  <c r="DE128" i="25" l="1"/>
  <c r="DE176" i="25"/>
  <c r="DE177" i="25" l="1"/>
  <c r="DE129" i="25"/>
  <c r="DE130" i="25" l="1"/>
  <c r="DE178" i="25"/>
  <c r="DE131" i="25" l="1"/>
  <c r="DE179" i="25"/>
  <c r="DE132" i="25" l="1"/>
  <c r="DE180" i="25"/>
  <c r="DE133" i="25" l="1"/>
  <c r="DE181" i="25"/>
  <c r="DE134" i="25" l="1"/>
  <c r="DE182" i="25"/>
  <c r="DE135" i="25" l="1"/>
  <c r="DE183" i="25"/>
  <c r="DE184" i="25" l="1"/>
  <c r="DE136" i="25"/>
  <c r="DE137" i="25" l="1"/>
  <c r="DE185" i="25"/>
  <c r="DE138" i="25" l="1"/>
  <c r="DE186" i="25"/>
  <c r="DE139" i="25" l="1"/>
  <c r="DE187" i="25"/>
  <c r="DE140" i="25" l="1"/>
  <c r="DE188" i="25"/>
  <c r="DE141" i="25" l="1"/>
  <c r="DE189" i="25"/>
  <c r="DE142" i="25" l="1"/>
  <c r="DE190" i="25"/>
  <c r="DE143" i="25" l="1"/>
  <c r="DE191" i="25"/>
  <c r="DE144" i="25" l="1"/>
  <c r="DE192" i="25"/>
  <c r="DE145" i="25" l="1"/>
  <c r="DE193" i="25"/>
  <c r="DE146" i="25" l="1"/>
  <c r="DE194" i="25"/>
  <c r="DE147" i="25" l="1"/>
  <c r="DE195" i="25"/>
  <c r="DF100" i="25" l="1"/>
  <c r="DF101" i="25" s="1"/>
  <c r="DE196" i="25"/>
  <c r="DF149" i="25" l="1"/>
  <c r="DF102" i="25"/>
  <c r="DF150" i="25"/>
  <c r="DF103" i="25" l="1"/>
  <c r="DF151" i="25"/>
  <c r="DF104" i="25" l="1"/>
  <c r="DF152" i="25"/>
  <c r="DF153" i="25" l="1"/>
  <c r="DF105" i="25"/>
  <c r="DF154" i="25" l="1"/>
  <c r="DF106" i="25"/>
  <c r="DF107" i="25" l="1"/>
  <c r="DF155" i="25"/>
  <c r="DF108" i="25" l="1"/>
  <c r="DF156" i="25"/>
  <c r="DF109" i="25" l="1"/>
  <c r="DF157" i="25"/>
  <c r="DF110" i="25" l="1"/>
  <c r="DF158" i="25"/>
  <c r="DF111" i="25" l="1"/>
  <c r="DF159" i="25"/>
  <c r="DF112" i="25" l="1"/>
  <c r="DF160" i="25"/>
  <c r="DF113" i="25" l="1"/>
  <c r="DF161" i="25"/>
  <c r="DF114" i="25" l="1"/>
  <c r="DF162" i="25"/>
  <c r="DF115" i="25" l="1"/>
  <c r="DF163" i="25"/>
  <c r="DF164" i="25" l="1"/>
  <c r="DF116" i="25"/>
  <c r="DF117" i="25" l="1"/>
  <c r="DF165" i="25"/>
  <c r="DF118" i="25" l="1"/>
  <c r="DF166" i="25"/>
  <c r="DF119" i="25" l="1"/>
  <c r="DF167" i="25"/>
  <c r="DF120" i="25" l="1"/>
  <c r="DF168" i="25"/>
  <c r="DF121" i="25" l="1"/>
  <c r="DF169" i="25"/>
  <c r="DF122" i="25" l="1"/>
  <c r="DF170" i="25"/>
  <c r="DF123" i="25" l="1"/>
  <c r="DF171" i="25"/>
  <c r="DF172" i="25" l="1"/>
  <c r="DF124" i="25"/>
  <c r="DF125" i="25" l="1"/>
  <c r="DF173" i="25"/>
  <c r="DF126" i="25" l="1"/>
  <c r="DF174" i="25"/>
  <c r="DF127" i="25" l="1"/>
  <c r="DF175" i="25"/>
  <c r="DF128" i="25" l="1"/>
  <c r="DF176" i="25"/>
  <c r="DF129" i="25" l="1"/>
  <c r="DF177" i="25"/>
  <c r="DF130" i="25" l="1"/>
  <c r="DF178" i="25"/>
  <c r="DF179" i="25" l="1"/>
  <c r="DF131" i="25"/>
  <c r="DF132" i="25" l="1"/>
  <c r="DF180" i="25"/>
  <c r="DF133" i="25" l="1"/>
  <c r="DF181" i="25"/>
  <c r="DF134" i="25" l="1"/>
  <c r="DF182" i="25"/>
  <c r="DF135" i="25" l="1"/>
  <c r="DF183" i="25"/>
  <c r="DF184" i="25" l="1"/>
  <c r="DF136" i="25"/>
  <c r="DF185" i="25" l="1"/>
  <c r="DF137" i="25"/>
  <c r="DF138" i="25" l="1"/>
  <c r="DF186" i="25"/>
  <c r="DF187" i="25" l="1"/>
  <c r="DF139" i="25"/>
  <c r="DF140" i="25" l="1"/>
  <c r="DF188" i="25"/>
  <c r="DF189" i="25" l="1"/>
  <c r="DF141" i="25"/>
  <c r="DF142" i="25" l="1"/>
  <c r="DF190" i="25"/>
  <c r="DF191" i="25" l="1"/>
  <c r="DF143" i="25"/>
  <c r="DF144" i="25" l="1"/>
  <c r="DF192" i="25"/>
  <c r="DF145" i="25" l="1"/>
  <c r="DF193" i="25"/>
  <c r="DF194" i="25" l="1"/>
  <c r="DF146" i="25"/>
  <c r="DF195" i="25" l="1"/>
  <c r="DF147" i="25"/>
  <c r="DG100" i="25" l="1"/>
  <c r="DG101" i="25" s="1"/>
  <c r="DF196" i="25"/>
  <c r="DG150" i="25" l="1"/>
  <c r="DG102" i="25"/>
  <c r="DG149" i="25"/>
  <c r="DG103" i="25" l="1"/>
  <c r="DG151" i="25"/>
  <c r="DG152" i="25" l="1"/>
  <c r="DG104" i="25"/>
  <c r="DG105" i="25" l="1"/>
  <c r="DG153" i="25"/>
  <c r="DG106" i="25" l="1"/>
  <c r="DG154" i="25"/>
  <c r="DG107" i="25" l="1"/>
  <c r="DG155" i="25"/>
  <c r="DG108" i="25" l="1"/>
  <c r="DG156" i="25"/>
  <c r="DG109" i="25" l="1"/>
  <c r="DG157" i="25"/>
  <c r="DG110" i="25" l="1"/>
  <c r="DG158" i="25"/>
  <c r="DG111" i="25" l="1"/>
  <c r="DG159" i="25"/>
  <c r="DG112" i="25" l="1"/>
  <c r="DG160" i="25"/>
  <c r="DG113" i="25" l="1"/>
  <c r="DG161" i="25"/>
  <c r="DG162" i="25" l="1"/>
  <c r="DG114" i="25"/>
  <c r="DG163" i="25" l="1"/>
  <c r="DG115" i="25"/>
  <c r="DG164" i="25" l="1"/>
  <c r="DG116" i="25"/>
  <c r="DG117" i="25" l="1"/>
  <c r="DG165" i="25"/>
  <c r="DG118" i="25" l="1"/>
  <c r="DG166" i="25"/>
  <c r="DG167" i="25" l="1"/>
  <c r="DG119" i="25"/>
  <c r="DG120" i="25" l="1"/>
  <c r="DG168" i="25"/>
  <c r="DG121" i="25" l="1"/>
  <c r="DG169" i="25"/>
  <c r="DG122" i="25" l="1"/>
  <c r="DG170" i="25"/>
  <c r="DG123" i="25" l="1"/>
  <c r="DG171" i="25"/>
  <c r="DG124" i="25" l="1"/>
  <c r="DG172" i="25"/>
  <c r="DG125" i="25" l="1"/>
  <c r="DG173" i="25"/>
  <c r="DG126" i="25" l="1"/>
  <c r="DG174" i="25"/>
  <c r="DG127" i="25" l="1"/>
  <c r="DG175" i="25"/>
  <c r="DG176" i="25" l="1"/>
  <c r="DG128" i="25"/>
  <c r="DG129" i="25" l="1"/>
  <c r="DG177" i="25"/>
  <c r="DG130" i="25" l="1"/>
  <c r="DG178" i="25"/>
  <c r="DG131" i="25" l="1"/>
  <c r="DG179" i="25"/>
  <c r="DG132" i="25" l="1"/>
  <c r="DG180" i="25"/>
  <c r="DG133" i="25" l="1"/>
  <c r="DG181" i="25"/>
  <c r="DG134" i="25" l="1"/>
  <c r="DG182" i="25"/>
  <c r="DG135" i="25" l="1"/>
  <c r="DG183" i="25"/>
  <c r="DG184" i="25" l="1"/>
  <c r="DG136" i="25"/>
  <c r="DG185" i="25" l="1"/>
  <c r="DG137" i="25"/>
  <c r="DG138" i="25" l="1"/>
  <c r="DG186" i="25"/>
  <c r="DG139" i="25" l="1"/>
  <c r="DG187" i="25"/>
  <c r="DG140" i="25" l="1"/>
  <c r="DG188" i="25"/>
  <c r="DG141" i="25" l="1"/>
  <c r="DG189" i="25"/>
  <c r="DG190" i="25" l="1"/>
  <c r="DG142" i="25"/>
  <c r="DG191" i="25" l="1"/>
  <c r="DG143" i="25"/>
  <c r="DG192" i="25" l="1"/>
  <c r="DG144" i="25"/>
  <c r="DG145" i="25" l="1"/>
  <c r="DG193" i="25"/>
  <c r="DG194" i="25" l="1"/>
  <c r="DG146" i="25"/>
  <c r="DG195" i="25" l="1"/>
  <c r="DG147" i="25"/>
  <c r="DG196" i="25" l="1"/>
  <c r="DH100" i="25"/>
  <c r="DH101" i="25" s="1"/>
  <c r="DH149" i="25" l="1"/>
  <c r="DH150" i="25"/>
  <c r="DH102" i="25"/>
  <c r="DH103" i="25" l="1"/>
  <c r="DH151" i="25"/>
  <c r="DH152" i="25" l="1"/>
  <c r="DH104" i="25"/>
  <c r="DH105" i="25" l="1"/>
  <c r="DH153" i="25"/>
  <c r="DH154" i="25" l="1"/>
  <c r="DH106" i="25"/>
  <c r="DH155" i="25" l="1"/>
  <c r="DH107" i="25"/>
  <c r="DH108" i="25" l="1"/>
  <c r="DH156" i="25"/>
  <c r="DH109" i="25" l="1"/>
  <c r="DH157" i="25"/>
  <c r="DH158" i="25" l="1"/>
  <c r="DH110" i="25"/>
  <c r="DH111" i="25" l="1"/>
  <c r="DH159" i="25"/>
  <c r="DH160" i="25" l="1"/>
  <c r="DH112" i="25"/>
  <c r="DH161" i="25" l="1"/>
  <c r="DH113" i="25"/>
  <c r="DH114" i="25" l="1"/>
  <c r="DH162" i="25"/>
  <c r="DH115" i="25" l="1"/>
  <c r="DH163" i="25"/>
  <c r="DH164" i="25" l="1"/>
  <c r="DH116" i="25"/>
  <c r="DH117" i="25" l="1"/>
  <c r="DH165" i="25"/>
  <c r="DH118" i="25" l="1"/>
  <c r="DH166" i="25"/>
  <c r="DH119" i="25" l="1"/>
  <c r="DH167" i="25"/>
  <c r="DH168" i="25" l="1"/>
  <c r="DH120" i="25"/>
  <c r="DH169" i="25" l="1"/>
  <c r="DH121" i="25"/>
  <c r="DH122" i="25" l="1"/>
  <c r="DH170" i="25"/>
  <c r="DH123" i="25" l="1"/>
  <c r="DH171" i="25"/>
  <c r="DH172" i="25" l="1"/>
  <c r="DH124" i="25"/>
  <c r="DH173" i="25" l="1"/>
  <c r="DH125" i="25"/>
  <c r="DH126" i="25" l="1"/>
  <c r="DH174" i="25"/>
  <c r="DH175" i="25" l="1"/>
  <c r="DH127" i="25"/>
  <c r="DH128" i="25" l="1"/>
  <c r="DH176" i="25"/>
  <c r="DH129" i="25" l="1"/>
  <c r="DH177" i="25"/>
  <c r="DH130" i="25" l="1"/>
  <c r="DH178" i="25"/>
  <c r="DH179" i="25" l="1"/>
  <c r="DH131" i="25"/>
  <c r="DH132" i="25" l="1"/>
  <c r="DH180" i="25"/>
  <c r="DH133" i="25" l="1"/>
  <c r="DH181" i="25"/>
  <c r="DH134" i="25" l="1"/>
  <c r="DH182" i="25"/>
  <c r="DH183" i="25" l="1"/>
  <c r="DH135" i="25"/>
  <c r="DH184" i="25" l="1"/>
  <c r="DH136" i="25"/>
  <c r="DH137" i="25" l="1"/>
  <c r="DH185" i="25"/>
  <c r="DH138" i="25" l="1"/>
  <c r="DH186" i="25"/>
  <c r="DH187" i="25" l="1"/>
  <c r="DH139" i="25"/>
  <c r="DH140" i="25" l="1"/>
  <c r="DH188" i="25"/>
  <c r="DH141" i="25" l="1"/>
  <c r="DH189" i="25"/>
  <c r="DH142" i="25" l="1"/>
  <c r="DH190" i="25"/>
  <c r="DH191" i="25" l="1"/>
  <c r="DH143" i="25"/>
  <c r="DH144" i="25" l="1"/>
  <c r="DH192" i="25"/>
  <c r="DH145" i="25" l="1"/>
  <c r="DH193" i="25"/>
  <c r="DH146" i="25" l="1"/>
  <c r="DH194" i="25"/>
  <c r="DH147" i="25" l="1"/>
  <c r="DH195" i="25"/>
  <c r="DH196" i="25" l="1"/>
  <c r="DI100" i="25"/>
  <c r="DI101" i="25" s="1"/>
  <c r="DI149" i="25" l="1"/>
  <c r="DI102" i="25"/>
  <c r="DI150" i="25"/>
  <c r="DI103" i="25" l="1"/>
  <c r="DI151" i="25"/>
  <c r="DI104" i="25" l="1"/>
  <c r="DI152" i="25"/>
  <c r="DI105" i="25" l="1"/>
  <c r="DI153" i="25"/>
  <c r="DI106" i="25" l="1"/>
  <c r="DI154" i="25"/>
  <c r="DI107" i="25" l="1"/>
  <c r="DI155" i="25"/>
  <c r="DI108" i="25" l="1"/>
  <c r="DI156" i="25"/>
  <c r="DI109" i="25" l="1"/>
  <c r="DI157" i="25"/>
  <c r="DI158" i="25" l="1"/>
  <c r="DI110" i="25"/>
  <c r="DI111" i="25" l="1"/>
  <c r="DI159" i="25"/>
  <c r="DI112" i="25" l="1"/>
  <c r="DI160" i="25"/>
  <c r="DI113" i="25" l="1"/>
  <c r="DI161" i="25"/>
  <c r="DI114" i="25" l="1"/>
  <c r="DI162" i="25"/>
  <c r="DI163" i="25" l="1"/>
  <c r="DI115" i="25"/>
  <c r="DI116" i="25" l="1"/>
  <c r="DI164" i="25"/>
  <c r="DI165" i="25" l="1"/>
  <c r="DI117" i="25"/>
  <c r="DI118" i="25" l="1"/>
  <c r="DI166" i="25"/>
  <c r="DI119" i="25" l="1"/>
  <c r="DI167" i="25"/>
  <c r="DI168" i="25" l="1"/>
  <c r="DI120" i="25"/>
  <c r="DI121" i="25" l="1"/>
  <c r="DI169" i="25"/>
  <c r="DI122" i="25" l="1"/>
  <c r="DI170" i="25"/>
  <c r="DI171" i="25" l="1"/>
  <c r="DI123" i="25"/>
  <c r="DI124" i="25" l="1"/>
  <c r="DI172" i="25"/>
  <c r="DI173" i="25" l="1"/>
  <c r="DI125" i="25"/>
  <c r="DI126" i="25" l="1"/>
  <c r="DI174" i="25"/>
  <c r="DI127" i="25" l="1"/>
  <c r="DI175" i="25"/>
  <c r="DI176" i="25" l="1"/>
  <c r="DI128" i="25"/>
  <c r="DI129" i="25" l="1"/>
  <c r="DI177" i="25"/>
  <c r="DI178" i="25" l="1"/>
  <c r="DI130" i="25"/>
  <c r="DI131" i="25" l="1"/>
  <c r="DI179" i="25"/>
  <c r="DI132" i="25" l="1"/>
  <c r="DI180" i="25"/>
  <c r="DI133" i="25" l="1"/>
  <c r="DI181" i="25"/>
  <c r="DI134" i="25" l="1"/>
  <c r="DI182" i="25"/>
  <c r="DI135" i="25" l="1"/>
  <c r="DI183" i="25"/>
  <c r="DI184" i="25" l="1"/>
  <c r="DI136" i="25"/>
  <c r="DI137" i="25" l="1"/>
  <c r="DI185" i="25"/>
  <c r="DI138" i="25" l="1"/>
  <c r="DI186" i="25"/>
  <c r="DI139" i="25" l="1"/>
  <c r="DI187" i="25"/>
  <c r="DI140" i="25" l="1"/>
  <c r="DI188" i="25"/>
  <c r="DI141" i="25" l="1"/>
  <c r="DI189" i="25"/>
  <c r="DI190" i="25" l="1"/>
  <c r="DI142" i="25"/>
  <c r="DI143" i="25" l="1"/>
  <c r="DI191" i="25"/>
  <c r="DI144" i="25" l="1"/>
  <c r="DI192" i="25"/>
  <c r="DI145" i="25" l="1"/>
  <c r="DI193" i="25"/>
  <c r="DI146" i="25" l="1"/>
  <c r="DI194" i="25"/>
  <c r="DI147" i="25" l="1"/>
  <c r="DI195" i="25"/>
  <c r="DJ100" i="25" l="1"/>
  <c r="DJ101" i="25" s="1"/>
  <c r="DI196" i="25"/>
  <c r="DJ150" i="25" l="1"/>
  <c r="DJ102" i="25"/>
  <c r="DJ149" i="25"/>
  <c r="DJ103" i="25" l="1"/>
  <c r="DJ151" i="25"/>
  <c r="DJ152" i="25" l="1"/>
  <c r="DJ104" i="25"/>
  <c r="DJ105" i="25" l="1"/>
  <c r="DJ153" i="25"/>
  <c r="DJ106" i="25" l="1"/>
  <c r="DJ154" i="25"/>
  <c r="DJ107" i="25" l="1"/>
  <c r="DJ155" i="25"/>
  <c r="DJ108" i="25" l="1"/>
  <c r="DJ156" i="25"/>
  <c r="DJ109" i="25" l="1"/>
  <c r="DJ157" i="25"/>
  <c r="DJ110" i="25" l="1"/>
  <c r="DJ158" i="25"/>
  <c r="DJ111" i="25" l="1"/>
  <c r="DJ159" i="25"/>
  <c r="DJ160" i="25" l="1"/>
  <c r="DJ112" i="25"/>
  <c r="DJ113" i="25" l="1"/>
  <c r="DJ161" i="25"/>
  <c r="DJ114" i="25" l="1"/>
  <c r="DJ162" i="25"/>
  <c r="DJ115" i="25" l="1"/>
  <c r="DJ163" i="25"/>
  <c r="DJ164" i="25" l="1"/>
  <c r="DJ116" i="25"/>
  <c r="DJ117" i="25" l="1"/>
  <c r="DJ165" i="25"/>
  <c r="DJ166" i="25" l="1"/>
  <c r="DJ118" i="25"/>
  <c r="DJ119" i="25" l="1"/>
  <c r="DJ167" i="25"/>
  <c r="DJ120" i="25" l="1"/>
  <c r="DJ168" i="25"/>
  <c r="DJ121" i="25" l="1"/>
  <c r="DJ169" i="25"/>
  <c r="DJ122" i="25" l="1"/>
  <c r="DJ170" i="25"/>
  <c r="DJ123" i="25" l="1"/>
  <c r="DJ171" i="25"/>
  <c r="DJ124" i="25" l="1"/>
  <c r="DJ172" i="25"/>
  <c r="DJ125" i="25" l="1"/>
  <c r="DJ173" i="25"/>
  <c r="DJ126" i="25" l="1"/>
  <c r="DJ174" i="25"/>
  <c r="DJ127" i="25" l="1"/>
  <c r="DJ175" i="25"/>
  <c r="DJ128" i="25" l="1"/>
  <c r="DJ176" i="25"/>
  <c r="DJ129" i="25" l="1"/>
  <c r="DJ177" i="25"/>
  <c r="DJ178" i="25" l="1"/>
  <c r="DJ130" i="25"/>
  <c r="DJ131" i="25" l="1"/>
  <c r="DJ179" i="25"/>
  <c r="DJ132" i="25" l="1"/>
  <c r="DJ180" i="25"/>
  <c r="DJ133" i="25" l="1"/>
  <c r="DJ181" i="25"/>
  <c r="DJ134" i="25" l="1"/>
  <c r="DJ182" i="25"/>
  <c r="DJ135" i="25" l="1"/>
  <c r="DJ183" i="25"/>
  <c r="DJ136" i="25" l="1"/>
  <c r="DJ184" i="25"/>
  <c r="DJ185" i="25" l="1"/>
  <c r="DJ137" i="25"/>
  <c r="DJ138" i="25" l="1"/>
  <c r="DJ186" i="25"/>
  <c r="DJ187" i="25" l="1"/>
  <c r="DJ139" i="25"/>
  <c r="DJ140" i="25" l="1"/>
  <c r="DJ188" i="25"/>
  <c r="DJ141" i="25" l="1"/>
  <c r="DJ189" i="25"/>
  <c r="DJ142" i="25" l="1"/>
  <c r="DJ190" i="25"/>
  <c r="DJ143" i="25" l="1"/>
  <c r="DJ191" i="25"/>
  <c r="DJ144" i="25" l="1"/>
  <c r="DJ192" i="25"/>
  <c r="DJ193" i="25" l="1"/>
  <c r="DJ145" i="25"/>
  <c r="DJ146" i="25" l="1"/>
  <c r="DJ194" i="25"/>
  <c r="DJ147" i="25" l="1"/>
  <c r="DJ195" i="25"/>
  <c r="DK100" i="25" l="1"/>
  <c r="DK101" i="25" s="1"/>
  <c r="DJ196" i="25"/>
  <c r="DK150" i="25" l="1"/>
  <c r="DK102" i="25"/>
  <c r="DK149" i="25"/>
  <c r="DK103" i="25" l="1"/>
  <c r="DK151" i="25"/>
  <c r="DK104" i="25" l="1"/>
  <c r="DK152" i="25"/>
  <c r="DK105" i="25" l="1"/>
  <c r="DK153" i="25"/>
  <c r="DK106" i="25" l="1"/>
  <c r="DK154" i="25"/>
  <c r="DK107" i="25" l="1"/>
  <c r="DK155" i="25"/>
  <c r="DK108" i="25" l="1"/>
  <c r="DK156" i="25"/>
  <c r="DK109" i="25" l="1"/>
  <c r="DK157" i="25"/>
  <c r="DK158" i="25" l="1"/>
  <c r="DK110" i="25"/>
  <c r="DK111" i="25" l="1"/>
  <c r="DK159" i="25"/>
  <c r="DK112" i="25" l="1"/>
  <c r="DK160" i="25"/>
  <c r="DK113" i="25" l="1"/>
  <c r="DK161" i="25"/>
  <c r="DK114" i="25" l="1"/>
  <c r="DK162" i="25"/>
  <c r="DK115" i="25" l="1"/>
  <c r="DK163" i="25"/>
  <c r="DK164" i="25" l="1"/>
  <c r="DK116" i="25"/>
  <c r="DK117" i="25" l="1"/>
  <c r="DK165" i="25"/>
  <c r="DK166" i="25" l="1"/>
  <c r="DK118" i="25"/>
  <c r="DK119" i="25" l="1"/>
  <c r="DK167" i="25"/>
  <c r="DK120" i="25" l="1"/>
  <c r="DK168" i="25"/>
  <c r="DK121" i="25" l="1"/>
  <c r="DK169" i="25"/>
  <c r="DK170" i="25" l="1"/>
  <c r="DK122" i="25"/>
  <c r="DK171" i="25" l="1"/>
  <c r="DK123" i="25"/>
  <c r="DK172" i="25" l="1"/>
  <c r="DK124" i="25"/>
  <c r="DK125" i="25" l="1"/>
  <c r="DK173" i="25"/>
  <c r="DK126" i="25" l="1"/>
  <c r="DK174" i="25"/>
  <c r="DK127" i="25" l="1"/>
  <c r="DK175" i="25"/>
  <c r="DK128" i="25" l="1"/>
  <c r="DK176" i="25"/>
  <c r="DK129" i="25" l="1"/>
  <c r="DK177" i="25"/>
  <c r="DK130" i="25" l="1"/>
  <c r="DK178" i="25"/>
  <c r="DK131" i="25" l="1"/>
  <c r="DK179" i="25"/>
  <c r="DK180" i="25" l="1"/>
  <c r="DK132" i="25"/>
  <c r="DK133" i="25" l="1"/>
  <c r="DK181" i="25"/>
  <c r="DK134" i="25" l="1"/>
  <c r="DK182" i="25"/>
  <c r="DK135" i="25" l="1"/>
  <c r="DK183" i="25"/>
  <c r="DK184" i="25" l="1"/>
  <c r="DK136" i="25"/>
  <c r="DK137" i="25" l="1"/>
  <c r="DK185" i="25"/>
  <c r="DK138" i="25" l="1"/>
  <c r="DK186" i="25"/>
  <c r="DK139" i="25" l="1"/>
  <c r="DK187" i="25"/>
  <c r="DK188" i="25" l="1"/>
  <c r="DK140" i="25"/>
  <c r="DK141" i="25" l="1"/>
  <c r="DK189" i="25"/>
  <c r="DK142" i="25" l="1"/>
  <c r="DK190" i="25"/>
  <c r="DK191" i="25" l="1"/>
  <c r="DK143" i="25"/>
  <c r="DK144" i="25" l="1"/>
  <c r="DK192" i="25"/>
  <c r="DK145" i="25" l="1"/>
  <c r="DK193" i="25"/>
  <c r="DK146" i="25" l="1"/>
  <c r="DK194" i="25"/>
  <c r="DK147" i="25" l="1"/>
  <c r="DK195" i="25"/>
  <c r="DK196" i="25" l="1"/>
  <c r="DL100" i="25"/>
  <c r="DL101" i="25" s="1"/>
  <c r="DL149" i="25" l="1"/>
  <c r="DL102" i="25"/>
  <c r="DL150" i="25"/>
  <c r="DL151" i="25" l="1"/>
  <c r="DL103" i="25"/>
  <c r="DL104" i="25" l="1"/>
  <c r="DL152" i="25"/>
  <c r="DL153" i="25" l="1"/>
  <c r="DL105" i="25"/>
  <c r="DL106" i="25" l="1"/>
  <c r="DL154" i="25"/>
  <c r="DL107" i="25" l="1"/>
  <c r="DL155" i="25"/>
  <c r="DL108" i="25" l="1"/>
  <c r="DL156" i="25"/>
  <c r="DL157" i="25" l="1"/>
  <c r="DL109" i="25"/>
  <c r="DL158" i="25" l="1"/>
  <c r="DL110" i="25"/>
  <c r="DL111" i="25" l="1"/>
  <c r="DL159" i="25"/>
  <c r="DL160" i="25" l="1"/>
  <c r="DL112" i="25"/>
  <c r="DL113" i="25" l="1"/>
  <c r="DL161" i="25"/>
  <c r="DL114" i="25" l="1"/>
  <c r="DL162" i="25"/>
  <c r="DL115" i="25" l="1"/>
  <c r="DL163" i="25"/>
  <c r="DL164" i="25" l="1"/>
  <c r="DL116" i="25"/>
  <c r="DL165" i="25" l="1"/>
  <c r="DL117" i="25"/>
  <c r="DL118" i="25" l="1"/>
  <c r="DL166" i="25"/>
  <c r="DL119" i="25" l="1"/>
  <c r="DL167" i="25"/>
  <c r="DL120" i="25" l="1"/>
  <c r="DL168" i="25"/>
  <c r="DL121" i="25" l="1"/>
  <c r="DL169" i="25"/>
  <c r="DL122" i="25" l="1"/>
  <c r="DL170" i="25"/>
  <c r="DL123" i="25" l="1"/>
  <c r="DL171" i="25"/>
  <c r="DL172" i="25" l="1"/>
  <c r="DL124" i="25"/>
  <c r="DL125" i="25" l="1"/>
  <c r="DL173" i="25"/>
  <c r="DL126" i="25" l="1"/>
  <c r="DL174" i="25"/>
  <c r="DL127" i="25" l="1"/>
  <c r="DL175" i="25"/>
  <c r="DL128" i="25" l="1"/>
  <c r="DL176" i="25"/>
  <c r="DL129" i="25" l="1"/>
  <c r="DL177" i="25"/>
  <c r="DL130" i="25" l="1"/>
  <c r="DL178" i="25"/>
  <c r="DL131" i="25" l="1"/>
  <c r="DL179" i="25"/>
  <c r="DL132" i="25" l="1"/>
  <c r="DL180" i="25"/>
  <c r="DL133" i="25" l="1"/>
  <c r="DL181" i="25"/>
  <c r="DL134" i="25" l="1"/>
  <c r="DL182" i="25"/>
  <c r="DL135" i="25" l="1"/>
  <c r="DL183" i="25"/>
  <c r="DL184" i="25" l="1"/>
  <c r="DL136" i="25"/>
  <c r="DL137" i="25" l="1"/>
  <c r="DL185" i="25"/>
  <c r="DL138" i="25" l="1"/>
  <c r="DL186" i="25"/>
  <c r="DL139" i="25" l="1"/>
  <c r="DL187" i="25"/>
  <c r="DL140" i="25" l="1"/>
  <c r="DL188" i="25"/>
  <c r="DL141" i="25" l="1"/>
  <c r="DL189" i="25"/>
  <c r="DL142" i="25" l="1"/>
  <c r="DL190" i="25"/>
  <c r="DL143" i="25" l="1"/>
  <c r="DL191" i="25"/>
  <c r="DL144" i="25" l="1"/>
  <c r="DL192" i="25"/>
  <c r="DL145" i="25" l="1"/>
  <c r="DL193" i="25"/>
  <c r="DL146" i="25" l="1"/>
  <c r="DL194" i="25"/>
  <c r="DL147" i="25" l="1"/>
  <c r="DL195" i="25"/>
  <c r="DL196" i="25" l="1"/>
  <c r="DM100" i="25"/>
  <c r="DM101" i="25" s="1"/>
  <c r="DM149" i="25" l="1"/>
  <c r="DM150" i="25"/>
  <c r="DM102" i="25"/>
  <c r="DM103" i="25" l="1"/>
  <c r="DM151" i="25"/>
  <c r="DM104" i="25" l="1"/>
  <c r="DM152" i="25"/>
  <c r="DM105" i="25" l="1"/>
  <c r="DM153" i="25"/>
  <c r="DM106" i="25" l="1"/>
  <c r="DM154" i="25"/>
  <c r="DM107" i="25" l="1"/>
  <c r="DM155" i="25"/>
  <c r="DM108" i="25" l="1"/>
  <c r="DM156" i="25"/>
  <c r="DM109" i="25" l="1"/>
  <c r="DM157" i="25"/>
  <c r="DM110" i="25" l="1"/>
  <c r="DM158" i="25"/>
  <c r="DM111" i="25" l="1"/>
  <c r="DM159" i="25"/>
  <c r="DM112" i="25" l="1"/>
  <c r="DM160" i="25"/>
  <c r="DM113" i="25" l="1"/>
  <c r="DM161" i="25"/>
  <c r="DM114" i="25" l="1"/>
  <c r="DM162" i="25"/>
  <c r="DM115" i="25" l="1"/>
  <c r="DM163" i="25"/>
  <c r="DM164" i="25" l="1"/>
  <c r="DM116" i="25"/>
  <c r="DM117" i="25" l="1"/>
  <c r="DM165" i="25"/>
  <c r="DM118" i="25" l="1"/>
  <c r="DM166" i="25"/>
  <c r="DM119" i="25" l="1"/>
  <c r="DM167" i="25"/>
  <c r="DM120" i="25" l="1"/>
  <c r="DM168" i="25"/>
  <c r="DM121" i="25" l="1"/>
  <c r="DM169" i="25"/>
  <c r="DM122" i="25" l="1"/>
  <c r="DM170" i="25"/>
  <c r="DM123" i="25" l="1"/>
  <c r="DM171" i="25"/>
  <c r="DM124" i="25" l="1"/>
  <c r="DM172" i="25"/>
  <c r="DM125" i="25" l="1"/>
  <c r="DM173" i="25"/>
  <c r="DM126" i="25" l="1"/>
  <c r="DM174" i="25"/>
  <c r="DM127" i="25" l="1"/>
  <c r="DM175" i="25"/>
  <c r="DM128" i="25" l="1"/>
  <c r="DM176" i="25"/>
  <c r="DM177" i="25" l="1"/>
  <c r="DM129" i="25"/>
  <c r="DM130" i="25" l="1"/>
  <c r="DM178" i="25"/>
  <c r="DM131" i="25" l="1"/>
  <c r="DM179" i="25"/>
  <c r="DM132" i="25" l="1"/>
  <c r="DM180" i="25"/>
  <c r="DM133" i="25" l="1"/>
  <c r="DM181" i="25"/>
  <c r="DM134" i="25" l="1"/>
  <c r="DM182" i="25"/>
  <c r="DM135" i="25" l="1"/>
  <c r="DM183" i="25"/>
  <c r="DM184" i="25" l="1"/>
  <c r="DM136" i="25"/>
  <c r="DM137" i="25" l="1"/>
  <c r="DM185" i="25"/>
  <c r="DM138" i="25" l="1"/>
  <c r="DM186" i="25"/>
  <c r="DM139" i="25" l="1"/>
  <c r="DM187" i="25"/>
  <c r="DM188" i="25" l="1"/>
  <c r="DM140" i="25"/>
  <c r="DM141" i="25" l="1"/>
  <c r="DM189" i="25"/>
  <c r="DM142" i="25" l="1"/>
  <c r="DM190" i="25"/>
  <c r="DM143" i="25" l="1"/>
  <c r="DM191" i="25"/>
  <c r="DM144" i="25" l="1"/>
  <c r="DM192" i="25"/>
  <c r="DM145" i="25" l="1"/>
  <c r="DM193" i="25"/>
  <c r="DM146" i="25" l="1"/>
  <c r="DM194" i="25"/>
  <c r="DM195" i="25" l="1"/>
  <c r="DM147" i="25"/>
  <c r="DM196" i="25" l="1"/>
  <c r="DN100" i="25"/>
  <c r="DN101" i="25" s="1"/>
  <c r="DN149" i="25" l="1"/>
  <c r="DN102" i="25"/>
  <c r="DN150" i="25"/>
  <c r="DN151" i="25" l="1"/>
  <c r="DN103" i="25"/>
  <c r="DN104" i="25" l="1"/>
  <c r="DN152" i="25"/>
  <c r="DN105" i="25" l="1"/>
  <c r="DN153" i="25"/>
  <c r="DN106" i="25" l="1"/>
  <c r="DN154" i="25"/>
  <c r="DN155" i="25" l="1"/>
  <c r="DN107" i="25"/>
  <c r="DN108" i="25" l="1"/>
  <c r="DN156" i="25"/>
  <c r="DN109" i="25" l="1"/>
  <c r="DN157" i="25"/>
  <c r="DN110" i="25" l="1"/>
  <c r="DN158" i="25"/>
  <c r="DN111" i="25" l="1"/>
  <c r="DN159" i="25"/>
  <c r="DN112" i="25" l="1"/>
  <c r="DN160" i="25"/>
  <c r="DN113" i="25" l="1"/>
  <c r="DN161" i="25"/>
  <c r="DN162" i="25" l="1"/>
  <c r="DN114" i="25"/>
  <c r="DN115" i="25" l="1"/>
  <c r="DN163" i="25"/>
  <c r="DN164" i="25" l="1"/>
  <c r="DN116" i="25"/>
  <c r="DN117" i="25" l="1"/>
  <c r="DN165" i="25"/>
  <c r="DN118" i="25" l="1"/>
  <c r="DN166" i="25"/>
  <c r="DN119" i="25" l="1"/>
  <c r="DN167" i="25"/>
  <c r="DN168" i="25" l="1"/>
  <c r="DN120" i="25"/>
  <c r="DN169" i="25" l="1"/>
  <c r="DN121" i="25"/>
  <c r="DN122" i="25" l="1"/>
  <c r="DN170" i="25"/>
  <c r="DN171" i="25" l="1"/>
  <c r="DN123" i="25"/>
  <c r="DN124" i="25" l="1"/>
  <c r="DN172" i="25"/>
  <c r="DN125" i="25" l="1"/>
  <c r="DN173" i="25"/>
  <c r="DN126" i="25" l="1"/>
  <c r="DN174" i="25"/>
  <c r="DN127" i="25" l="1"/>
  <c r="DN175" i="25"/>
  <c r="DN128" i="25" l="1"/>
  <c r="DN176" i="25"/>
  <c r="DN177" i="25" l="1"/>
  <c r="DN129" i="25"/>
  <c r="DN130" i="25" l="1"/>
  <c r="DN178" i="25"/>
  <c r="DN131" i="25" l="1"/>
  <c r="DN179" i="25"/>
  <c r="DN132" i="25" l="1"/>
  <c r="DN180" i="25"/>
  <c r="DN133" i="25" l="1"/>
  <c r="DN181" i="25"/>
  <c r="DN134" i="25" l="1"/>
  <c r="DN182" i="25"/>
  <c r="DN135" i="25" l="1"/>
  <c r="DN183" i="25"/>
  <c r="DN184" i="25" l="1"/>
  <c r="DN136" i="25"/>
  <c r="DN185" i="25" l="1"/>
  <c r="DN137" i="25"/>
  <c r="DN138" i="25" l="1"/>
  <c r="DN186" i="25"/>
  <c r="DN187" i="25" l="1"/>
  <c r="DN139" i="25"/>
  <c r="DN140" i="25" l="1"/>
  <c r="DN188" i="25"/>
  <c r="DN141" i="25" l="1"/>
  <c r="DN189" i="25"/>
  <c r="DN190" i="25" l="1"/>
  <c r="DN142" i="25"/>
  <c r="DN143" i="25" l="1"/>
  <c r="DN191" i="25"/>
  <c r="DN144" i="25" l="1"/>
  <c r="DN192" i="25"/>
  <c r="DN145" i="25" l="1"/>
  <c r="DN193" i="25"/>
  <c r="DN146" i="25" l="1"/>
  <c r="DN194" i="25"/>
  <c r="DN147" i="25" l="1"/>
  <c r="DN195" i="25"/>
  <c r="DO100" i="25" l="1"/>
  <c r="DO101" i="25" s="1"/>
  <c r="DN196" i="25"/>
  <c r="DO149" i="25" l="1"/>
  <c r="DO102" i="25"/>
  <c r="DO150" i="25"/>
  <c r="DO103" i="25" l="1"/>
  <c r="DO151" i="25"/>
  <c r="DO104" i="25" l="1"/>
  <c r="DO152" i="25"/>
  <c r="DO105" i="25" l="1"/>
  <c r="DO153" i="25"/>
  <c r="DO106" i="25" l="1"/>
  <c r="DO154" i="25"/>
  <c r="DO107" i="25" l="1"/>
  <c r="DO155" i="25"/>
  <c r="DO108" i="25" l="1"/>
  <c r="DO156" i="25"/>
  <c r="DO109" i="25" l="1"/>
  <c r="DO157" i="25"/>
  <c r="DO110" i="25" l="1"/>
  <c r="DO158" i="25"/>
  <c r="DO111" i="25" l="1"/>
  <c r="DO159" i="25"/>
  <c r="DO112" i="25" l="1"/>
  <c r="DO160" i="25"/>
  <c r="DO113" i="25" l="1"/>
  <c r="DO161" i="25"/>
  <c r="DO114" i="25" l="1"/>
  <c r="DO162" i="25"/>
  <c r="DO115" i="25" l="1"/>
  <c r="DO163" i="25"/>
  <c r="DO164" i="25" l="1"/>
  <c r="DO116" i="25"/>
  <c r="DO117" i="25" l="1"/>
  <c r="DO165" i="25"/>
  <c r="DO118" i="25" l="1"/>
  <c r="DO166" i="25"/>
  <c r="DO119" i="25" l="1"/>
  <c r="DO167" i="25"/>
  <c r="DO120" i="25" l="1"/>
  <c r="DO168" i="25"/>
  <c r="DO121" i="25" l="1"/>
  <c r="DO169" i="25"/>
  <c r="DO122" i="25" l="1"/>
  <c r="DO170" i="25"/>
  <c r="DO123" i="25" l="1"/>
  <c r="DO171" i="25"/>
  <c r="DO172" i="25" l="1"/>
  <c r="DO124" i="25"/>
  <c r="DO125" i="25" l="1"/>
  <c r="DO173" i="25"/>
  <c r="DO126" i="25" l="1"/>
  <c r="DO174" i="25"/>
  <c r="DO127" i="25" l="1"/>
  <c r="DO175" i="25"/>
  <c r="DO128" i="25" l="1"/>
  <c r="DO176" i="25"/>
  <c r="DO129" i="25" l="1"/>
  <c r="DO177" i="25"/>
  <c r="DO130" i="25" l="1"/>
  <c r="DO178" i="25"/>
  <c r="DO131" i="25" l="1"/>
  <c r="DO179" i="25"/>
  <c r="DO132" i="25" l="1"/>
  <c r="DO180" i="25"/>
  <c r="DO133" i="25" l="1"/>
  <c r="DO181" i="25"/>
  <c r="DO134" i="25" l="1"/>
  <c r="DO182" i="25"/>
  <c r="DO135" i="25" l="1"/>
  <c r="DO183" i="25"/>
  <c r="DO184" i="25" l="1"/>
  <c r="DO136" i="25"/>
  <c r="DO137" i="25" l="1"/>
  <c r="DO185" i="25"/>
  <c r="DO186" i="25" l="1"/>
  <c r="DO138" i="25"/>
  <c r="DO139" i="25" l="1"/>
  <c r="DO187" i="25"/>
  <c r="DO140" i="25" l="1"/>
  <c r="DO188" i="25"/>
  <c r="DO141" i="25" l="1"/>
  <c r="DO189" i="25"/>
  <c r="DO142" i="25" l="1"/>
  <c r="DO190" i="25"/>
  <c r="DO143" i="25" l="1"/>
  <c r="DO191" i="25"/>
  <c r="DO144" i="25" l="1"/>
  <c r="DO192" i="25"/>
  <c r="DO145" i="25" l="1"/>
  <c r="DO193" i="25"/>
  <c r="DO146" i="25" l="1"/>
  <c r="DO194" i="25"/>
  <c r="DO147" i="25" l="1"/>
  <c r="DO195" i="25"/>
  <c r="DP100" i="25" l="1"/>
  <c r="DP101" i="25" s="1"/>
  <c r="DO196" i="25"/>
  <c r="DP149" i="25" l="1"/>
  <c r="DP102" i="25"/>
  <c r="DP150" i="25"/>
  <c r="DP103" i="25" l="1"/>
  <c r="DP151" i="25"/>
  <c r="DP104" i="25" l="1"/>
  <c r="DP152" i="25"/>
  <c r="DP105" i="25" l="1"/>
  <c r="DP153" i="25"/>
  <c r="DP106" i="25" l="1"/>
  <c r="DP154" i="25"/>
  <c r="DP107" i="25" l="1"/>
  <c r="DP155" i="25"/>
  <c r="DP108" i="25" l="1"/>
  <c r="DP156" i="25"/>
  <c r="DP109" i="25" l="1"/>
  <c r="DP157" i="25"/>
  <c r="DP110" i="25" l="1"/>
  <c r="DP158" i="25"/>
  <c r="DP111" i="25" l="1"/>
  <c r="DP159" i="25"/>
  <c r="DP112" i="25" l="1"/>
  <c r="DP160" i="25"/>
  <c r="DP113" i="25" l="1"/>
  <c r="DP161" i="25"/>
  <c r="DP114" i="25" l="1"/>
  <c r="DP162" i="25"/>
  <c r="DP115" i="25" l="1"/>
  <c r="DP163" i="25"/>
  <c r="DP164" i="25" l="1"/>
  <c r="DP116" i="25"/>
  <c r="DP117" i="25" l="1"/>
  <c r="DP165" i="25"/>
  <c r="DP118" i="25" l="1"/>
  <c r="DP166" i="25"/>
  <c r="DP119" i="25" l="1"/>
  <c r="DP167" i="25"/>
  <c r="DP120" i="25" l="1"/>
  <c r="DP168" i="25"/>
  <c r="DP121" i="25" l="1"/>
  <c r="DP169" i="25"/>
  <c r="DP122" i="25" l="1"/>
  <c r="DP170" i="25"/>
  <c r="DP123" i="25" l="1"/>
  <c r="DP171" i="25"/>
  <c r="DP124" i="25" l="1"/>
  <c r="DP172" i="25"/>
  <c r="DP125" i="25" l="1"/>
  <c r="DP173" i="25"/>
  <c r="DP126" i="25" l="1"/>
  <c r="DP174" i="25"/>
  <c r="DP127" i="25" l="1"/>
  <c r="DP175" i="25"/>
  <c r="DP128" i="25" l="1"/>
  <c r="DP176" i="25"/>
  <c r="DP129" i="25" l="1"/>
  <c r="DP177" i="25"/>
  <c r="DP130" i="25" l="1"/>
  <c r="DP178" i="25"/>
  <c r="DP179" i="25" l="1"/>
  <c r="DP131" i="25"/>
  <c r="DP132" i="25" l="1"/>
  <c r="DP180" i="25"/>
  <c r="DP133" i="25" l="1"/>
  <c r="DP181" i="25"/>
  <c r="DP134" i="25" l="1"/>
  <c r="DP182" i="25"/>
  <c r="DP135" i="25" l="1"/>
  <c r="DP183" i="25"/>
  <c r="DP184" i="25" l="1"/>
  <c r="DP136" i="25"/>
  <c r="DP137" i="25" l="1"/>
  <c r="DP185" i="25"/>
  <c r="DP138" i="25" l="1"/>
  <c r="DP186" i="25"/>
  <c r="DP139" i="25" l="1"/>
  <c r="DP187" i="25"/>
  <c r="DP140" i="25" l="1"/>
  <c r="DP188" i="25"/>
  <c r="DP141" i="25" l="1"/>
  <c r="DP189" i="25"/>
  <c r="DP142" i="25" l="1"/>
  <c r="DP190" i="25"/>
  <c r="DP143" i="25" l="1"/>
  <c r="DP191" i="25"/>
  <c r="DP144" i="25" l="1"/>
  <c r="DP192" i="25"/>
  <c r="DP145" i="25" l="1"/>
  <c r="DP193" i="25"/>
  <c r="DP146" i="25" l="1"/>
  <c r="DP194" i="25"/>
  <c r="DP147" i="25" l="1"/>
  <c r="DP195" i="25"/>
  <c r="DQ100" i="25" l="1"/>
  <c r="DQ101" i="25" s="1"/>
  <c r="DP196" i="25"/>
  <c r="DQ149" i="25" l="1"/>
  <c r="DQ102" i="25"/>
  <c r="DQ150" i="25"/>
  <c r="DQ103" i="25" l="1"/>
  <c r="DQ151" i="25"/>
  <c r="DQ104" i="25" l="1"/>
  <c r="DQ152" i="25"/>
  <c r="DQ153" i="25" l="1"/>
  <c r="DQ105" i="25"/>
  <c r="DQ106" i="25" l="1"/>
  <c r="DQ154" i="25"/>
  <c r="DQ107" i="25" l="1"/>
  <c r="DQ155" i="25"/>
  <c r="DQ108" i="25" l="1"/>
  <c r="DQ156" i="25"/>
  <c r="DQ109" i="25" l="1"/>
  <c r="DQ157" i="25"/>
  <c r="DQ110" i="25" l="1"/>
  <c r="DQ158" i="25"/>
  <c r="DQ111" i="25" l="1"/>
  <c r="DQ159" i="25"/>
  <c r="DQ112" i="25" l="1"/>
  <c r="DQ160" i="25"/>
  <c r="DQ113" i="25" l="1"/>
  <c r="DQ161" i="25"/>
  <c r="DQ114" i="25" l="1"/>
  <c r="DQ162" i="25"/>
  <c r="DQ115" i="25" l="1"/>
  <c r="DQ163" i="25"/>
  <c r="DQ164" i="25" l="1"/>
  <c r="DQ116" i="25"/>
  <c r="DQ117" i="25" l="1"/>
  <c r="DQ165" i="25"/>
  <c r="DQ118" i="25" l="1"/>
  <c r="DQ166" i="25"/>
  <c r="DQ119" i="25" l="1"/>
  <c r="DQ167" i="25"/>
  <c r="DQ168" i="25" l="1"/>
  <c r="DQ120" i="25"/>
  <c r="DQ121" i="25" l="1"/>
  <c r="DQ169" i="25"/>
  <c r="DQ122" i="25" l="1"/>
  <c r="DQ170" i="25"/>
  <c r="DQ123" i="25" l="1"/>
  <c r="DQ171" i="25"/>
  <c r="DQ124" i="25" l="1"/>
  <c r="DQ172" i="25"/>
  <c r="DQ125" i="25" l="1"/>
  <c r="DQ173" i="25"/>
  <c r="DQ126" i="25" l="1"/>
  <c r="DQ174" i="25"/>
  <c r="DQ127" i="25" l="1"/>
  <c r="DQ175" i="25"/>
  <c r="DQ128" i="25" l="1"/>
  <c r="DQ176" i="25"/>
  <c r="DQ129" i="25" l="1"/>
  <c r="DQ177" i="25"/>
  <c r="DQ130" i="25" l="1"/>
  <c r="DQ178" i="25"/>
  <c r="DQ131" i="25" l="1"/>
  <c r="DQ179" i="25"/>
  <c r="DQ132" i="25" l="1"/>
  <c r="DQ180" i="25"/>
  <c r="DQ181" i="25" l="1"/>
  <c r="DQ133" i="25"/>
  <c r="DQ134" i="25" l="1"/>
  <c r="DQ182" i="25"/>
  <c r="DQ135" i="25" l="1"/>
  <c r="DQ183" i="25"/>
  <c r="DQ184" i="25" l="1"/>
  <c r="DQ136" i="25"/>
  <c r="DQ185" i="25" l="1"/>
  <c r="DQ137" i="25"/>
  <c r="DQ186" i="25" l="1"/>
  <c r="DQ138" i="25"/>
  <c r="DQ139" i="25" l="1"/>
  <c r="DQ187" i="25"/>
  <c r="DQ140" i="25" l="1"/>
  <c r="DQ188" i="25"/>
  <c r="DQ141" i="25" l="1"/>
  <c r="DQ189" i="25"/>
  <c r="DQ142" i="25" l="1"/>
  <c r="DQ190" i="25"/>
  <c r="DQ143" i="25" l="1"/>
  <c r="DQ191" i="25"/>
  <c r="DQ144" i="25" l="1"/>
  <c r="DQ192" i="25"/>
  <c r="DQ145" i="25" l="1"/>
  <c r="DQ193" i="25"/>
  <c r="DQ146" i="25" l="1"/>
  <c r="DQ194" i="25"/>
  <c r="DQ147" i="25" l="1"/>
  <c r="DQ195" i="25"/>
  <c r="DQ196" i="25" l="1"/>
  <c r="DR100" i="25"/>
  <c r="DR101" i="25" s="1"/>
  <c r="DR149" i="25" l="1"/>
  <c r="DR150" i="25"/>
  <c r="DR102" i="25"/>
  <c r="DR103" i="25" l="1"/>
  <c r="DR151" i="25"/>
  <c r="DR104" i="25" l="1"/>
  <c r="DR152" i="25"/>
  <c r="DR105" i="25" l="1"/>
  <c r="DR153" i="25"/>
  <c r="DR106" i="25" l="1"/>
  <c r="DR154" i="25"/>
  <c r="DR107" i="25" l="1"/>
  <c r="DR155" i="25"/>
  <c r="DR108" i="25" l="1"/>
  <c r="DR156" i="25"/>
  <c r="DR109" i="25" l="1"/>
  <c r="DR157" i="25"/>
  <c r="DR110" i="25" l="1"/>
  <c r="DR158" i="25"/>
  <c r="DR111" i="25" l="1"/>
  <c r="DR159" i="25"/>
  <c r="DR160" i="25" l="1"/>
  <c r="DR112" i="25"/>
  <c r="DR113" i="25" l="1"/>
  <c r="DR161" i="25"/>
  <c r="DR114" i="25" l="1"/>
  <c r="DR162" i="25"/>
  <c r="DR115" i="25" l="1"/>
  <c r="DR163" i="25"/>
  <c r="DR164" i="25" l="1"/>
  <c r="DR116" i="25"/>
  <c r="DR117" i="25" l="1"/>
  <c r="DR165" i="25"/>
  <c r="DR118" i="25" l="1"/>
  <c r="DR166" i="25"/>
  <c r="DR119" i="25" l="1"/>
  <c r="DR167" i="25"/>
  <c r="DR168" i="25" l="1"/>
  <c r="DR120" i="25"/>
  <c r="DR169" i="25" l="1"/>
  <c r="DR121" i="25"/>
  <c r="DR122" i="25" l="1"/>
  <c r="DR170" i="25"/>
  <c r="DR123" i="25" l="1"/>
  <c r="DR171" i="25"/>
  <c r="DR124" i="25" l="1"/>
  <c r="DR172" i="25"/>
  <c r="DR125" i="25" l="1"/>
  <c r="DR173" i="25"/>
  <c r="DR126" i="25" l="1"/>
  <c r="DR174" i="25"/>
  <c r="DR127" i="25" l="1"/>
  <c r="DR175" i="25"/>
  <c r="DR128" i="25" l="1"/>
  <c r="DR176" i="25"/>
  <c r="DR129" i="25" l="1"/>
  <c r="DR177" i="25"/>
  <c r="DR130" i="25" l="1"/>
  <c r="DR178" i="25"/>
  <c r="DR131" i="25" l="1"/>
  <c r="DR179" i="25"/>
  <c r="DR180" i="25" l="1"/>
  <c r="DR132" i="25"/>
  <c r="DR133" i="25" l="1"/>
  <c r="DR181" i="25"/>
  <c r="DR134" i="25" l="1"/>
  <c r="DR182" i="25"/>
  <c r="DR135" i="25" l="1"/>
  <c r="DR183" i="25"/>
  <c r="DR184" i="25" l="1"/>
  <c r="DR136" i="25"/>
  <c r="DR137" i="25" l="1"/>
  <c r="DR185" i="25"/>
  <c r="DR138" i="25" l="1"/>
  <c r="DR186" i="25"/>
  <c r="DR139" i="25" l="1"/>
  <c r="DR187" i="25"/>
  <c r="DR140" i="25" l="1"/>
  <c r="DR188" i="25"/>
  <c r="DR141" i="25" l="1"/>
  <c r="DR189" i="25"/>
  <c r="DR142" i="25" l="1"/>
  <c r="DR190" i="25"/>
  <c r="DR143" i="25" l="1"/>
  <c r="DR191" i="25"/>
  <c r="DR144" i="25" l="1"/>
  <c r="DR192" i="25"/>
  <c r="DR145" i="25" l="1"/>
  <c r="DR193" i="25"/>
  <c r="DR146" i="25" l="1"/>
  <c r="DR194" i="25"/>
  <c r="DR147" i="25" l="1"/>
  <c r="DR195" i="25"/>
  <c r="DS100" i="25" l="1"/>
  <c r="DS101" i="25" s="1"/>
  <c r="DR196" i="25"/>
  <c r="DS149" i="25" l="1"/>
  <c r="DS102" i="25"/>
  <c r="DS150" i="25"/>
  <c r="DS103" i="25" l="1"/>
  <c r="DS151" i="25"/>
  <c r="DS104" i="25" l="1"/>
  <c r="DS152" i="25"/>
  <c r="DS153" i="25" l="1"/>
  <c r="DS105" i="25"/>
  <c r="DS106" i="25" l="1"/>
  <c r="DS154" i="25"/>
  <c r="DS107" i="25" l="1"/>
  <c r="DS155" i="25"/>
  <c r="DS108" i="25" l="1"/>
  <c r="DS156" i="25"/>
  <c r="DS109" i="25" l="1"/>
  <c r="DS157" i="25"/>
  <c r="DS110" i="25" l="1"/>
  <c r="DS158" i="25"/>
  <c r="DS111" i="25" l="1"/>
  <c r="DS159" i="25"/>
  <c r="DS112" i="25" l="1"/>
  <c r="DS160" i="25"/>
  <c r="DS113" i="25" l="1"/>
  <c r="DS161" i="25"/>
  <c r="DS114" i="25" l="1"/>
  <c r="DS162" i="25"/>
  <c r="DS115" i="25" l="1"/>
  <c r="DS163" i="25"/>
  <c r="DS164" i="25" l="1"/>
  <c r="DS116" i="25"/>
  <c r="DS165" i="25" l="1"/>
  <c r="DS117" i="25"/>
  <c r="DS166" i="25" l="1"/>
  <c r="DS118" i="25"/>
  <c r="DS119" i="25" l="1"/>
  <c r="DS167" i="25"/>
  <c r="DS120" i="25" l="1"/>
  <c r="DS168" i="25"/>
  <c r="DS121" i="25" l="1"/>
  <c r="DS169" i="25"/>
  <c r="DS122" i="25" l="1"/>
  <c r="DS170" i="25"/>
  <c r="DS123" i="25" l="1"/>
  <c r="DS171" i="25"/>
  <c r="DS124" i="25" l="1"/>
  <c r="DS172" i="25"/>
  <c r="DS125" i="25" l="1"/>
  <c r="DS173" i="25"/>
  <c r="DS126" i="25" l="1"/>
  <c r="DS174" i="25"/>
  <c r="DS127" i="25" l="1"/>
  <c r="DS175" i="25"/>
  <c r="DS128" i="25" l="1"/>
  <c r="DS176" i="25"/>
  <c r="DS129" i="25" l="1"/>
  <c r="DS177" i="25"/>
  <c r="DS130" i="25" l="1"/>
  <c r="DS178" i="25"/>
  <c r="DS179" i="25" l="1"/>
  <c r="DS131" i="25"/>
  <c r="DS132" i="25" l="1"/>
  <c r="DS180" i="25"/>
  <c r="DS133" i="25" l="1"/>
  <c r="DS181" i="25"/>
  <c r="DS134" i="25" l="1"/>
  <c r="DS182" i="25"/>
  <c r="DS135" i="25" l="1"/>
  <c r="DS183" i="25"/>
  <c r="DS184" i="25" l="1"/>
  <c r="DS136" i="25"/>
  <c r="DS185" i="25" l="1"/>
  <c r="DS137" i="25"/>
  <c r="DS138" i="25" l="1"/>
  <c r="DS186" i="25"/>
  <c r="DS139" i="25" l="1"/>
  <c r="DS187" i="25"/>
  <c r="DS140" i="25" l="1"/>
  <c r="DS188" i="25"/>
  <c r="DS141" i="25" l="1"/>
  <c r="DS189" i="25"/>
  <c r="DS142" i="25" l="1"/>
  <c r="DS190" i="25"/>
  <c r="DS143" i="25" l="1"/>
  <c r="DS191" i="25"/>
  <c r="DS144" i="25" l="1"/>
  <c r="DS192" i="25"/>
  <c r="DS145" i="25" l="1"/>
  <c r="DS193" i="25"/>
  <c r="DS146" i="25" l="1"/>
  <c r="DS194" i="25"/>
  <c r="DS147" i="25" l="1"/>
  <c r="DS195" i="25"/>
  <c r="DT100" i="25" l="1"/>
  <c r="DT101" i="25" s="1"/>
  <c r="DS196" i="25"/>
  <c r="DT149" i="25" l="1"/>
  <c r="DT102" i="25"/>
  <c r="DT150" i="25"/>
  <c r="DT103" i="25" l="1"/>
  <c r="DT151" i="25"/>
  <c r="DT104" i="25" l="1"/>
  <c r="DT152" i="25"/>
  <c r="DT105" i="25" l="1"/>
  <c r="DT153" i="25"/>
  <c r="DT106" i="25" l="1"/>
  <c r="DT154" i="25"/>
  <c r="DT107" i="25" l="1"/>
  <c r="DT155" i="25"/>
  <c r="DT108" i="25" l="1"/>
  <c r="DT156" i="25"/>
  <c r="DT109" i="25" l="1"/>
  <c r="DT157" i="25"/>
  <c r="DT110" i="25" l="1"/>
  <c r="DT158" i="25"/>
  <c r="DT111" i="25" l="1"/>
  <c r="DT159" i="25"/>
  <c r="DT112" i="25" l="1"/>
  <c r="DT160" i="25"/>
  <c r="DT113" i="25" l="1"/>
  <c r="DT161" i="25"/>
  <c r="DT114" i="25" l="1"/>
  <c r="DT162" i="25"/>
  <c r="DT115" i="25" l="1"/>
  <c r="DT163" i="25"/>
  <c r="DT164" i="25" l="1"/>
  <c r="DT116" i="25"/>
  <c r="DT117" i="25" l="1"/>
  <c r="DT165" i="25"/>
  <c r="DT118" i="25" l="1"/>
  <c r="DT166" i="25"/>
  <c r="DT119" i="25" l="1"/>
  <c r="DT167" i="25"/>
  <c r="DT168" i="25" l="1"/>
  <c r="DT120" i="25"/>
  <c r="DT121" i="25" l="1"/>
  <c r="DT169" i="25"/>
  <c r="DT122" i="25" l="1"/>
  <c r="DT170" i="25"/>
  <c r="DT123" i="25" l="1"/>
  <c r="DT171" i="25"/>
  <c r="DT124" i="25" l="1"/>
  <c r="DT172" i="25"/>
  <c r="DT125" i="25" l="1"/>
  <c r="DT173" i="25"/>
  <c r="DT126" i="25" l="1"/>
  <c r="DT174" i="25"/>
  <c r="DT127" i="25" l="1"/>
  <c r="DT175" i="25"/>
  <c r="DT128" i="25" l="1"/>
  <c r="DT176" i="25"/>
  <c r="DT129" i="25" l="1"/>
  <c r="DT177" i="25"/>
  <c r="DT130" i="25" l="1"/>
  <c r="DT178" i="25"/>
  <c r="DT131" i="25" l="1"/>
  <c r="DT179" i="25"/>
  <c r="DT132" i="25" l="1"/>
  <c r="DT180" i="25"/>
  <c r="DT133" i="25" l="1"/>
  <c r="DT181" i="25"/>
  <c r="DT134" i="25" l="1"/>
  <c r="DT182" i="25"/>
  <c r="DT135" i="25" l="1"/>
  <c r="DT183" i="25"/>
  <c r="DT184" i="25" l="1"/>
  <c r="DT136" i="25"/>
  <c r="DT137" i="25" l="1"/>
  <c r="DT185" i="25"/>
  <c r="DT138" i="25" l="1"/>
  <c r="DT186" i="25"/>
  <c r="DT139" i="25" l="1"/>
  <c r="DT187" i="25"/>
  <c r="DT140" i="25" l="1"/>
  <c r="DT188" i="25"/>
  <c r="DT141" i="25" l="1"/>
  <c r="DT189" i="25"/>
  <c r="DT142" i="25" l="1"/>
  <c r="DT190" i="25"/>
  <c r="DT143" i="25" l="1"/>
  <c r="DT191" i="25"/>
  <c r="DT144" i="25" l="1"/>
  <c r="DT192" i="25"/>
  <c r="DT145" i="25" l="1"/>
  <c r="DT193" i="25"/>
  <c r="DT146" i="25" l="1"/>
  <c r="DT194" i="25"/>
  <c r="DT147" i="25" l="1"/>
  <c r="DT195" i="25"/>
  <c r="DT196" i="25" l="1"/>
  <c r="DU100" i="25"/>
  <c r="DU101" i="25" s="1"/>
  <c r="DU149" i="25" l="1"/>
  <c r="DU150" i="25"/>
  <c r="DU102" i="25"/>
  <c r="DU103" i="25" l="1"/>
  <c r="DU151" i="25"/>
  <c r="DU104" i="25" l="1"/>
  <c r="DU152" i="25"/>
  <c r="DU105" i="25" l="1"/>
  <c r="DU153" i="25"/>
  <c r="DU106" i="25" l="1"/>
  <c r="DU154" i="25"/>
  <c r="DU107" i="25" l="1"/>
  <c r="DU155" i="25"/>
  <c r="DU108" i="25" l="1"/>
  <c r="DU156" i="25"/>
  <c r="DU109" i="25" l="1"/>
  <c r="DU157" i="25"/>
  <c r="DU158" i="25" l="1"/>
  <c r="DU110" i="25"/>
  <c r="DU159" i="25" l="1"/>
  <c r="DU111" i="25"/>
  <c r="DU160" i="25" l="1"/>
  <c r="DU112" i="25"/>
  <c r="DU113" i="25" l="1"/>
  <c r="DU161" i="25"/>
  <c r="DU114" i="25" l="1"/>
  <c r="DU162" i="25"/>
  <c r="DU163" i="25" l="1"/>
  <c r="DU115" i="25"/>
  <c r="DU164" i="25" l="1"/>
  <c r="DU116" i="25"/>
  <c r="DU117" i="25" l="1"/>
  <c r="DU165" i="25"/>
  <c r="DU166" i="25" l="1"/>
  <c r="DU118" i="25"/>
  <c r="DU119" i="25" l="1"/>
  <c r="DU167" i="25"/>
  <c r="DU168" i="25" l="1"/>
  <c r="DU120" i="25"/>
  <c r="DU169" i="25" l="1"/>
  <c r="DU121" i="25"/>
  <c r="DU122" i="25" l="1"/>
  <c r="DU170" i="25"/>
  <c r="DU123" i="25" l="1"/>
  <c r="DU171" i="25"/>
  <c r="DU124" i="25" l="1"/>
  <c r="DU172" i="25"/>
  <c r="DU173" i="25" l="1"/>
  <c r="DU125" i="25"/>
  <c r="DU126" i="25" l="1"/>
  <c r="DU174" i="25"/>
  <c r="DU127" i="25" l="1"/>
  <c r="DU175" i="25"/>
  <c r="DU128" i="25" l="1"/>
  <c r="DU176" i="25"/>
  <c r="DU177" i="25" l="1"/>
  <c r="DU129" i="25"/>
  <c r="DU130" i="25" l="1"/>
  <c r="DU178" i="25"/>
  <c r="DU179" i="25" l="1"/>
  <c r="DU131" i="25"/>
  <c r="DU132" i="25" l="1"/>
  <c r="DU180" i="25"/>
  <c r="DU133" i="25" l="1"/>
  <c r="DU181" i="25"/>
  <c r="DU134" i="25" l="1"/>
  <c r="DU182" i="25"/>
  <c r="DU183" i="25" l="1"/>
  <c r="DU135" i="25"/>
  <c r="DU184" i="25" l="1"/>
  <c r="DU136" i="25"/>
  <c r="DU185" i="25" l="1"/>
  <c r="DU137" i="25"/>
  <c r="DU138" i="25" l="1"/>
  <c r="DU186" i="25"/>
  <c r="DU139" i="25" l="1"/>
  <c r="DU187" i="25"/>
  <c r="DU140" i="25" l="1"/>
  <c r="DU188" i="25"/>
  <c r="DU141" i="25" l="1"/>
  <c r="DU189" i="25"/>
  <c r="DU142" i="25" l="1"/>
  <c r="DU190" i="25"/>
  <c r="DU143" i="25" l="1"/>
  <c r="DU191" i="25"/>
  <c r="DU144" i="25" l="1"/>
  <c r="DU192" i="25"/>
  <c r="DU145" i="25" l="1"/>
  <c r="DU193" i="25"/>
  <c r="DU146" i="25" l="1"/>
  <c r="DU194" i="25"/>
  <c r="DU195" i="25" l="1"/>
  <c r="DU147" i="25"/>
  <c r="DV100" i="25" l="1"/>
  <c r="DV101" i="25" s="1"/>
  <c r="DU196" i="25"/>
  <c r="DV149" i="25" l="1"/>
  <c r="DV102" i="25"/>
  <c r="DV150" i="25"/>
  <c r="DV103" i="25" l="1"/>
  <c r="DV151" i="25"/>
  <c r="DV104" i="25" l="1"/>
  <c r="DV152" i="25"/>
  <c r="DV105" i="25" l="1"/>
  <c r="DV153" i="25"/>
  <c r="DV106" i="25" l="1"/>
  <c r="DV154" i="25"/>
  <c r="DV107" i="25" l="1"/>
  <c r="DV155" i="25"/>
  <c r="DV108" i="25" l="1"/>
  <c r="DV156" i="25"/>
  <c r="DV109" i="25" l="1"/>
  <c r="DV157" i="25"/>
  <c r="DV110" i="25" l="1"/>
  <c r="DV158" i="25"/>
  <c r="DV159" i="25" l="1"/>
  <c r="DV111" i="25"/>
  <c r="DV112" i="25" l="1"/>
  <c r="DV160" i="25"/>
  <c r="DV113" i="25" l="1"/>
  <c r="DV161" i="25"/>
  <c r="DV114" i="25" l="1"/>
  <c r="DV162" i="25"/>
  <c r="DV115" i="25" l="1"/>
  <c r="DV163" i="25"/>
  <c r="DV164" i="25" l="1"/>
  <c r="DV116" i="25"/>
  <c r="DV117" i="25" l="1"/>
  <c r="DV165" i="25"/>
  <c r="DV118" i="25" l="1"/>
  <c r="DV166" i="25"/>
  <c r="DV119" i="25" l="1"/>
  <c r="DV167" i="25"/>
  <c r="DV120" i="25" l="1"/>
  <c r="DV168" i="25"/>
  <c r="DV121" i="25" l="1"/>
  <c r="DV169" i="25"/>
  <c r="DV122" i="25" l="1"/>
  <c r="DV170" i="25"/>
  <c r="DV123" i="25" l="1"/>
  <c r="DV171" i="25"/>
  <c r="DV124" i="25" l="1"/>
  <c r="DV172" i="25"/>
  <c r="DV125" i="25" l="1"/>
  <c r="DV173" i="25"/>
  <c r="DV126" i="25" l="1"/>
  <c r="DV174" i="25"/>
  <c r="DV175" i="25" l="1"/>
  <c r="DV127" i="25"/>
  <c r="DV176" i="25" l="1"/>
  <c r="DV128" i="25"/>
  <c r="DV129" i="25" l="1"/>
  <c r="DV177" i="25"/>
  <c r="DV178" i="25" l="1"/>
  <c r="DV130" i="25"/>
  <c r="DV179" i="25" l="1"/>
  <c r="DV131" i="25"/>
  <c r="DV132" i="25" l="1"/>
  <c r="DV180" i="25"/>
  <c r="DV181" i="25" l="1"/>
  <c r="DV133" i="25"/>
  <c r="DV134" i="25" l="1"/>
  <c r="DV182" i="25"/>
  <c r="DV135" i="25" l="1"/>
  <c r="DV183" i="25"/>
  <c r="DV136" i="25" l="1"/>
  <c r="DV184" i="25"/>
  <c r="DV185" i="25" l="1"/>
  <c r="DV137" i="25"/>
  <c r="DV138" i="25" l="1"/>
  <c r="DV186" i="25"/>
  <c r="DV139" i="25" l="1"/>
  <c r="DV187" i="25"/>
  <c r="DV188" i="25" l="1"/>
  <c r="DV140" i="25"/>
  <c r="DV189" i="25" l="1"/>
  <c r="DV141" i="25"/>
  <c r="DV142" i="25" l="1"/>
  <c r="DV190" i="25"/>
  <c r="DV143" i="25" l="1"/>
  <c r="DV191" i="25"/>
  <c r="DV192" i="25" l="1"/>
  <c r="DV144" i="25"/>
  <c r="DV145" i="25" l="1"/>
  <c r="DV193" i="25"/>
  <c r="DV146" i="25" l="1"/>
  <c r="DV194" i="25"/>
  <c r="DV147" i="25" l="1"/>
  <c r="DV195" i="25"/>
  <c r="DV196" i="25" l="1"/>
  <c r="DW100" i="25"/>
  <c r="DW101" i="25" s="1"/>
  <c r="DW149" i="25" l="1"/>
  <c r="DW150" i="25"/>
  <c r="DW102" i="25"/>
  <c r="DW151" i="25" l="1"/>
  <c r="DW103" i="25"/>
  <c r="DW104" i="25" l="1"/>
  <c r="DW152" i="25"/>
  <c r="DW105" i="25" l="1"/>
  <c r="DW153" i="25"/>
  <c r="DW106" i="25" l="1"/>
  <c r="DW154" i="25"/>
  <c r="DW107" i="25" l="1"/>
  <c r="DW155" i="25"/>
  <c r="DW108" i="25" l="1"/>
  <c r="DW156" i="25"/>
  <c r="DW109" i="25" l="1"/>
  <c r="DW157" i="25"/>
  <c r="DW110" i="25" l="1"/>
  <c r="DW158" i="25"/>
  <c r="DW111" i="25" l="1"/>
  <c r="DW159" i="25"/>
  <c r="DW112" i="25" l="1"/>
  <c r="DW160" i="25"/>
  <c r="DW113" i="25" l="1"/>
  <c r="DW161" i="25"/>
  <c r="DW114" i="25" l="1"/>
  <c r="DW162" i="25"/>
  <c r="DW115" i="25" l="1"/>
  <c r="DW163" i="25"/>
  <c r="DW164" i="25" l="1"/>
  <c r="DW116" i="25"/>
  <c r="DW117" i="25" l="1"/>
  <c r="DW165" i="25"/>
  <c r="DW118" i="25" l="1"/>
  <c r="DW166" i="25"/>
  <c r="DW119" i="25" l="1"/>
  <c r="DW167" i="25"/>
  <c r="DW168" i="25" l="1"/>
  <c r="DW120" i="25"/>
  <c r="DW121" i="25" l="1"/>
  <c r="DW169" i="25"/>
  <c r="DW122" i="25" l="1"/>
  <c r="DW170" i="25"/>
  <c r="DW123" i="25" l="1"/>
  <c r="DW171" i="25"/>
  <c r="DW124" i="25" l="1"/>
  <c r="DW172" i="25"/>
  <c r="DW173" i="25" l="1"/>
  <c r="DW125" i="25"/>
  <c r="DW126" i="25" l="1"/>
  <c r="DW174" i="25"/>
  <c r="DW175" i="25" l="1"/>
  <c r="DW127" i="25"/>
  <c r="DW128" i="25" l="1"/>
  <c r="DW176" i="25"/>
  <c r="DW129" i="25" l="1"/>
  <c r="DW177" i="25"/>
  <c r="DW130" i="25" l="1"/>
  <c r="DW178" i="25"/>
  <c r="DW131" i="25" l="1"/>
  <c r="DW179" i="25"/>
  <c r="DW132" i="25" l="1"/>
  <c r="DW180" i="25"/>
  <c r="DW133" i="25" l="1"/>
  <c r="DW181" i="25"/>
  <c r="DW134" i="25" l="1"/>
  <c r="DW182" i="25"/>
  <c r="DW135" i="25" l="1"/>
  <c r="DW183" i="25"/>
  <c r="DW184" i="25" l="1"/>
  <c r="DW136" i="25"/>
  <c r="DW137" i="25" l="1"/>
  <c r="DW185" i="25"/>
  <c r="DW138" i="25" l="1"/>
  <c r="DW186" i="25"/>
  <c r="DW139" i="25" l="1"/>
  <c r="DW187" i="25"/>
  <c r="DW140" i="25" l="1"/>
  <c r="DW188" i="25"/>
  <c r="DW141" i="25" l="1"/>
  <c r="DW189" i="25"/>
  <c r="DW190" i="25" l="1"/>
  <c r="DW142" i="25"/>
  <c r="DW143" i="25" l="1"/>
  <c r="DW191" i="25"/>
  <c r="DW192" i="25" l="1"/>
  <c r="DW144" i="25"/>
  <c r="DW145" i="25" l="1"/>
  <c r="DW193" i="25"/>
  <c r="DW146" i="25" l="1"/>
  <c r="DW194" i="25"/>
  <c r="DW195" i="25" l="1"/>
  <c r="DW147" i="25"/>
  <c r="DX100" i="25" l="1"/>
  <c r="DX101" i="25" s="1"/>
  <c r="DW196" i="25"/>
  <c r="DX149" i="25" l="1"/>
  <c r="DX102" i="25"/>
  <c r="DX150" i="25"/>
  <c r="DX103" i="25" l="1"/>
  <c r="DX151" i="25"/>
  <c r="DX104" i="25" l="1"/>
  <c r="DX152" i="25"/>
  <c r="DX105" i="25" l="1"/>
  <c r="DX153" i="25"/>
  <c r="DX106" i="25" l="1"/>
  <c r="DX154" i="25"/>
  <c r="DX107" i="25" l="1"/>
  <c r="DX155" i="25"/>
  <c r="DX108" i="25" l="1"/>
  <c r="DX156" i="25"/>
  <c r="DX109" i="25" l="1"/>
  <c r="DX157" i="25"/>
  <c r="DX110" i="25" l="1"/>
  <c r="DX158" i="25"/>
  <c r="DX111" i="25" l="1"/>
  <c r="DX159" i="25"/>
  <c r="DX112" i="25" l="1"/>
  <c r="DX160" i="25"/>
  <c r="DX113" i="25" l="1"/>
  <c r="DX161" i="25"/>
  <c r="DX114" i="25" l="1"/>
  <c r="DX162" i="25"/>
  <c r="DX163" i="25" l="1"/>
  <c r="DX115" i="25"/>
  <c r="DX164" i="25" l="1"/>
  <c r="DX116" i="25"/>
  <c r="DX117" i="25" l="1"/>
  <c r="DX165" i="25"/>
  <c r="DX118" i="25" l="1"/>
  <c r="DX166" i="25"/>
  <c r="DX119" i="25" l="1"/>
  <c r="DX167" i="25"/>
  <c r="DX120" i="25" l="1"/>
  <c r="DX168" i="25"/>
  <c r="DX121" i="25" l="1"/>
  <c r="DX169" i="25"/>
  <c r="DX122" i="25" l="1"/>
  <c r="DX170" i="25"/>
  <c r="DX123" i="25" l="1"/>
  <c r="DX171" i="25"/>
  <c r="DX172" i="25" l="1"/>
  <c r="DX124" i="25"/>
  <c r="DX125" i="25" l="1"/>
  <c r="DX173" i="25"/>
  <c r="DX126" i="25" l="1"/>
  <c r="DX174" i="25"/>
  <c r="DX127" i="25" l="1"/>
  <c r="DX175" i="25"/>
  <c r="DX128" i="25" l="1"/>
  <c r="DX176" i="25"/>
  <c r="DX129" i="25" l="1"/>
  <c r="DX177" i="25"/>
  <c r="DX130" i="25" l="1"/>
  <c r="DX178" i="25"/>
  <c r="DX131" i="25" l="1"/>
  <c r="DX179" i="25"/>
  <c r="DX132" i="25" l="1"/>
  <c r="DX180" i="25"/>
  <c r="DX133" i="25" l="1"/>
  <c r="DX181" i="25"/>
  <c r="DX134" i="25" l="1"/>
  <c r="DX182" i="25"/>
  <c r="DX183" i="25" l="1"/>
  <c r="DX135" i="25"/>
  <c r="DX184" i="25" l="1"/>
  <c r="DX136" i="25"/>
  <c r="DX137" i="25" l="1"/>
  <c r="DX185" i="25"/>
  <c r="DX138" i="25" l="1"/>
  <c r="DX186" i="25"/>
  <c r="DX139" i="25" l="1"/>
  <c r="DX187" i="25"/>
  <c r="DX188" i="25" l="1"/>
  <c r="DX140" i="25"/>
  <c r="DX141" i="25" l="1"/>
  <c r="DX189" i="25"/>
  <c r="DX142" i="25" l="1"/>
  <c r="DX190" i="25"/>
  <c r="DX191" i="25" l="1"/>
  <c r="DX143" i="25"/>
  <c r="DX192" i="25" l="1"/>
  <c r="DX144" i="25"/>
  <c r="DX145" i="25" l="1"/>
  <c r="DX193" i="25"/>
  <c r="DX146" i="25" l="1"/>
  <c r="DX194" i="25"/>
  <c r="DX147" i="25" l="1"/>
  <c r="DX195" i="25"/>
  <c r="DX196" i="25" l="1"/>
  <c r="DY100" i="25"/>
  <c r="DY101" i="25" s="1"/>
  <c r="DY149" i="25" l="1"/>
  <c r="DY102" i="25"/>
  <c r="DY150" i="25"/>
  <c r="DY103" i="25" l="1"/>
  <c r="DY151" i="25"/>
  <c r="DY152" i="25" l="1"/>
  <c r="DY104" i="25"/>
  <c r="DY105" i="25" l="1"/>
  <c r="DY153" i="25"/>
  <c r="DY106" i="25" l="1"/>
  <c r="DY154" i="25"/>
  <c r="DY107" i="25" l="1"/>
  <c r="DY155" i="25"/>
  <c r="DY108" i="25" l="1"/>
  <c r="DY156" i="25"/>
  <c r="DY157" i="25" l="1"/>
  <c r="DY109" i="25"/>
  <c r="DY110" i="25" l="1"/>
  <c r="DY158" i="25"/>
  <c r="DY111" i="25" l="1"/>
  <c r="DY159" i="25"/>
  <c r="DY112" i="25" l="1"/>
  <c r="DY160" i="25"/>
  <c r="DY113" i="25" l="1"/>
  <c r="DY161" i="25"/>
  <c r="DY114" i="25" l="1"/>
  <c r="DY162" i="25"/>
  <c r="DY115" i="25" l="1"/>
  <c r="DY163" i="25"/>
  <c r="DY164" i="25" l="1"/>
  <c r="DY116" i="25"/>
  <c r="DY117" i="25" l="1"/>
  <c r="DY165" i="25"/>
  <c r="DY118" i="25" l="1"/>
  <c r="DY166" i="25"/>
  <c r="DY119" i="25" l="1"/>
  <c r="DY167" i="25"/>
  <c r="DY168" i="25" l="1"/>
  <c r="DY120" i="25"/>
  <c r="DY169" i="25" l="1"/>
  <c r="DY121" i="25"/>
  <c r="DY170" i="25" l="1"/>
  <c r="DY122" i="25"/>
  <c r="DY123" i="25" l="1"/>
  <c r="DY171" i="25"/>
  <c r="DY124" i="25" l="1"/>
  <c r="DY172" i="25"/>
  <c r="DY125" i="25" l="1"/>
  <c r="DY173" i="25"/>
  <c r="DY126" i="25" l="1"/>
  <c r="DY174" i="25"/>
  <c r="DY175" i="25" l="1"/>
  <c r="DY127" i="25"/>
  <c r="DY128" i="25" l="1"/>
  <c r="DY176" i="25"/>
  <c r="DY129" i="25" l="1"/>
  <c r="DY177" i="25"/>
  <c r="DY130" i="25" l="1"/>
  <c r="DY178" i="25"/>
  <c r="DY131" i="25" l="1"/>
  <c r="DY179" i="25"/>
  <c r="DY132" i="25" l="1"/>
  <c r="DY180" i="25"/>
  <c r="DY133" i="25" l="1"/>
  <c r="DY181" i="25"/>
  <c r="DY134" i="25" l="1"/>
  <c r="DY182" i="25"/>
  <c r="DY135" i="25" l="1"/>
  <c r="DY183" i="25"/>
  <c r="DY184" i="25" l="1"/>
  <c r="DY136" i="25"/>
  <c r="DY137" i="25" l="1"/>
  <c r="DY185" i="25"/>
  <c r="DY138" i="25" l="1"/>
  <c r="DY186" i="25"/>
  <c r="DY139" i="25" l="1"/>
  <c r="DY187" i="25"/>
  <c r="DY188" i="25" l="1"/>
  <c r="DY140" i="25"/>
  <c r="DY141" i="25" l="1"/>
  <c r="DY189" i="25"/>
  <c r="DY142" i="25" l="1"/>
  <c r="DY190" i="25"/>
  <c r="DY143" i="25" l="1"/>
  <c r="DY191" i="25"/>
  <c r="DY192" i="25" l="1"/>
  <c r="DY144" i="25"/>
  <c r="DY145" i="25" l="1"/>
  <c r="DY193" i="25"/>
  <c r="DY146" i="25" l="1"/>
  <c r="DY194" i="25"/>
  <c r="DY147" i="25" l="1"/>
  <c r="DY195" i="25"/>
  <c r="DZ100" i="25" l="1"/>
  <c r="DZ101" i="25" s="1"/>
  <c r="DY196" i="25"/>
  <c r="DZ150" i="25" l="1"/>
  <c r="DZ102" i="25"/>
  <c r="DZ149" i="25"/>
  <c r="DZ103" i="25" l="1"/>
  <c r="DZ151" i="25"/>
  <c r="DZ104" i="25" l="1"/>
  <c r="DZ152" i="25"/>
  <c r="DZ105" i="25" l="1"/>
  <c r="DZ153" i="25"/>
  <c r="DZ106" i="25" l="1"/>
  <c r="DZ154" i="25"/>
  <c r="DZ107" i="25" l="1"/>
  <c r="DZ155" i="25"/>
  <c r="DZ108" i="25" l="1"/>
  <c r="DZ156" i="25"/>
  <c r="DZ109" i="25" l="1"/>
  <c r="DZ157" i="25"/>
  <c r="DZ110" i="25" l="1"/>
  <c r="DZ158" i="25"/>
  <c r="DZ111" i="25" l="1"/>
  <c r="DZ159" i="25"/>
  <c r="DZ112" i="25" l="1"/>
  <c r="DZ160" i="25"/>
  <c r="DZ113" i="25" l="1"/>
  <c r="DZ161" i="25"/>
  <c r="DZ114" i="25" l="1"/>
  <c r="DZ162" i="25"/>
  <c r="DZ163" i="25" l="1"/>
  <c r="DZ115" i="25"/>
  <c r="DZ164" i="25" l="1"/>
  <c r="DZ116" i="25"/>
  <c r="DZ117" i="25" l="1"/>
  <c r="DZ165" i="25"/>
  <c r="DZ118" i="25" l="1"/>
  <c r="DZ166" i="25"/>
  <c r="DZ119" i="25" l="1"/>
  <c r="DZ167" i="25"/>
  <c r="DZ120" i="25" l="1"/>
  <c r="DZ168" i="25"/>
  <c r="DZ121" i="25" l="1"/>
  <c r="DZ169" i="25"/>
  <c r="DZ122" i="25" l="1"/>
  <c r="DZ170" i="25"/>
  <c r="DZ171" i="25" l="1"/>
  <c r="DZ123" i="25"/>
  <c r="DZ172" i="25" l="1"/>
  <c r="DZ124" i="25"/>
  <c r="DZ125" i="25" l="1"/>
  <c r="DZ173" i="25"/>
  <c r="DZ126" i="25" l="1"/>
  <c r="DZ174" i="25"/>
  <c r="DZ127" i="25" l="1"/>
  <c r="DZ175" i="25"/>
  <c r="DZ128" i="25" l="1"/>
  <c r="DZ176" i="25"/>
  <c r="DZ129" i="25" l="1"/>
  <c r="DZ177" i="25"/>
  <c r="DZ130" i="25" l="1"/>
  <c r="DZ178" i="25"/>
  <c r="DZ131" i="25" l="1"/>
  <c r="DZ179" i="25"/>
  <c r="DZ132" i="25" l="1"/>
  <c r="DZ180" i="25"/>
  <c r="DZ133" i="25" l="1"/>
  <c r="DZ181" i="25"/>
  <c r="DZ134" i="25" l="1"/>
  <c r="DZ182" i="25"/>
  <c r="DZ135" i="25" l="1"/>
  <c r="DZ183" i="25"/>
  <c r="DZ184" i="25" l="1"/>
  <c r="DZ136" i="25"/>
  <c r="DZ137" i="25" l="1"/>
  <c r="DZ185" i="25"/>
  <c r="DZ138" i="25" l="1"/>
  <c r="DZ186" i="25"/>
  <c r="DZ139" i="25" l="1"/>
  <c r="DZ187" i="25"/>
  <c r="DZ140" i="25" l="1"/>
  <c r="DZ188" i="25"/>
  <c r="DZ141" i="25" l="1"/>
  <c r="DZ189" i="25"/>
  <c r="DZ142" i="25" l="1"/>
  <c r="DZ190" i="25"/>
  <c r="DZ143" i="25" l="1"/>
  <c r="DZ191" i="25"/>
  <c r="DZ144" i="25" l="1"/>
  <c r="DZ192" i="25"/>
  <c r="DZ145" i="25" l="1"/>
  <c r="DZ193" i="25"/>
  <c r="DZ146" i="25" l="1"/>
  <c r="DZ194" i="25"/>
  <c r="DZ195" i="25" l="1"/>
  <c r="DZ147" i="25"/>
  <c r="EA100" i="25" l="1"/>
  <c r="EA101" i="25" s="1"/>
  <c r="DZ196" i="25"/>
  <c r="EA149" i="25" l="1"/>
  <c r="EA102" i="25"/>
  <c r="EA150" i="25"/>
  <c r="EA103" i="25" l="1"/>
  <c r="EA151" i="25"/>
  <c r="EA104" i="25" l="1"/>
  <c r="EA152" i="25"/>
  <c r="EA105" i="25" l="1"/>
  <c r="EA153" i="25"/>
  <c r="EA106" i="25" l="1"/>
  <c r="EA154" i="25"/>
  <c r="EA107" i="25" l="1"/>
  <c r="EA155" i="25"/>
  <c r="EA156" i="25" l="1"/>
  <c r="EA108" i="25"/>
  <c r="EA109" i="25" l="1"/>
  <c r="EA157" i="25"/>
  <c r="EA158" i="25" l="1"/>
  <c r="EA110" i="25"/>
  <c r="EA111" i="25" l="1"/>
  <c r="EA159" i="25"/>
  <c r="EA112" i="25" l="1"/>
  <c r="EA160" i="25"/>
  <c r="EA161" i="25" l="1"/>
  <c r="EA113" i="25"/>
  <c r="EA114" i="25" l="1"/>
  <c r="EA162" i="25"/>
  <c r="EA115" i="25" l="1"/>
  <c r="EA163" i="25"/>
  <c r="EA164" i="25" l="1"/>
  <c r="EA116" i="25"/>
  <c r="EA165" i="25" l="1"/>
  <c r="EA117" i="25"/>
  <c r="EA118" i="25" l="1"/>
  <c r="EA166" i="25"/>
  <c r="EA119" i="25" l="1"/>
  <c r="EA167" i="25"/>
  <c r="EA168" i="25" l="1"/>
  <c r="EA120" i="25"/>
  <c r="EA121" i="25" l="1"/>
  <c r="EA169" i="25"/>
  <c r="EA122" i="25" l="1"/>
  <c r="EA170" i="25"/>
  <c r="EA123" i="25" l="1"/>
  <c r="EA171" i="25"/>
  <c r="EA124" i="25" l="1"/>
  <c r="EA172" i="25"/>
  <c r="EA125" i="25" l="1"/>
  <c r="EA173" i="25"/>
  <c r="EA126" i="25" l="1"/>
  <c r="EA174" i="25"/>
  <c r="EA127" i="25" l="1"/>
  <c r="EA175" i="25"/>
  <c r="EA128" i="25" l="1"/>
  <c r="EA176" i="25"/>
  <c r="EA129" i="25" l="1"/>
  <c r="EA177" i="25"/>
  <c r="EA130" i="25" l="1"/>
  <c r="EA178" i="25"/>
  <c r="EA131" i="25" l="1"/>
  <c r="EA179" i="25"/>
  <c r="EA132" i="25" l="1"/>
  <c r="EA180" i="25"/>
  <c r="EA133" i="25" l="1"/>
  <c r="EA181" i="25"/>
  <c r="EA134" i="25" l="1"/>
  <c r="EA182" i="25"/>
  <c r="EA135" i="25" l="1"/>
  <c r="EA183" i="25"/>
  <c r="EA184" i="25" l="1"/>
  <c r="EA136" i="25"/>
  <c r="EA137" i="25" l="1"/>
  <c r="EA185" i="25"/>
  <c r="EA138" i="25" l="1"/>
  <c r="EA186" i="25"/>
  <c r="EA139" i="25" l="1"/>
  <c r="EA187" i="25"/>
  <c r="EA188" i="25" l="1"/>
  <c r="EA140" i="25"/>
  <c r="EA141" i="25" l="1"/>
  <c r="EA189" i="25"/>
  <c r="EA190" i="25" l="1"/>
  <c r="EA142" i="25"/>
  <c r="EA143" i="25" l="1"/>
  <c r="EA191" i="25"/>
  <c r="EA144" i="25" l="1"/>
  <c r="EA192" i="25"/>
  <c r="EA145" i="25" l="1"/>
  <c r="EA193" i="25"/>
  <c r="EA146" i="25" l="1"/>
  <c r="EA194" i="25"/>
  <c r="EA195" i="25" l="1"/>
  <c r="EA147" i="25"/>
  <c r="EB100" i="25" l="1"/>
  <c r="EB101" i="25" s="1"/>
  <c r="EA196" i="25"/>
  <c r="EB150" i="25" l="1"/>
  <c r="EB102" i="25"/>
  <c r="EB149" i="25"/>
  <c r="EB103" i="25" l="1"/>
  <c r="EB151" i="25"/>
  <c r="EB152" i="25" l="1"/>
  <c r="EB104" i="25"/>
  <c r="EB105" i="25" l="1"/>
  <c r="EB153" i="25"/>
  <c r="EB154" i="25" l="1"/>
  <c r="EB106" i="25"/>
  <c r="EB107" i="25" l="1"/>
  <c r="EB155" i="25"/>
  <c r="EB108" i="25" l="1"/>
  <c r="EB156" i="25"/>
  <c r="EB109" i="25" l="1"/>
  <c r="EB157" i="25"/>
  <c r="EB110" i="25" l="1"/>
  <c r="EB158" i="25"/>
  <c r="EB111" i="25" l="1"/>
  <c r="EB159" i="25"/>
  <c r="EB112" i="25" l="1"/>
  <c r="EB160" i="25"/>
  <c r="EB113" i="25" l="1"/>
  <c r="EB161" i="25"/>
  <c r="EB114" i="25" l="1"/>
  <c r="EB162" i="25"/>
  <c r="EB163" i="25" l="1"/>
  <c r="EB115" i="25"/>
  <c r="EB164" i="25" l="1"/>
  <c r="EB116" i="25"/>
  <c r="EB117" i="25" l="1"/>
  <c r="EB165" i="25"/>
  <c r="EB118" i="25" l="1"/>
  <c r="EB166" i="25"/>
  <c r="EB119" i="25" l="1"/>
  <c r="EB167" i="25"/>
  <c r="EB168" i="25" l="1"/>
  <c r="EB120" i="25"/>
  <c r="EB121" i="25" l="1"/>
  <c r="EB169" i="25"/>
  <c r="EB122" i="25" l="1"/>
  <c r="EB170" i="25"/>
  <c r="EB123" i="25" l="1"/>
  <c r="EB171" i="25"/>
  <c r="EB172" i="25" l="1"/>
  <c r="EB124" i="25"/>
  <c r="EB173" i="25" l="1"/>
  <c r="EB125" i="25"/>
  <c r="EB126" i="25" l="1"/>
  <c r="EB174" i="25"/>
  <c r="EB127" i="25" l="1"/>
  <c r="EB175" i="25"/>
  <c r="EB176" i="25" l="1"/>
  <c r="EB128" i="25"/>
  <c r="EB129" i="25" l="1"/>
  <c r="EB177" i="25"/>
  <c r="EB130" i="25" l="1"/>
  <c r="EB178" i="25"/>
  <c r="EB131" i="25" l="1"/>
  <c r="EB179" i="25"/>
  <c r="EB132" i="25" l="1"/>
  <c r="EB180" i="25"/>
  <c r="EB133" i="25" l="1"/>
  <c r="EB181" i="25"/>
  <c r="EB134" i="25" l="1"/>
  <c r="EB182" i="25"/>
  <c r="EB135" i="25" l="1"/>
  <c r="EB183" i="25"/>
  <c r="EB184" i="25" l="1"/>
  <c r="EB136" i="25"/>
  <c r="EB137" i="25" l="1"/>
  <c r="EB185" i="25"/>
  <c r="EB138" i="25" l="1"/>
  <c r="EB186" i="25"/>
  <c r="EB139" i="25" l="1"/>
  <c r="EB187" i="25"/>
  <c r="EB140" i="25" l="1"/>
  <c r="EB188" i="25"/>
  <c r="EB141" i="25" l="1"/>
  <c r="EB189" i="25"/>
  <c r="EB142" i="25" l="1"/>
  <c r="EB190" i="25"/>
  <c r="EB143" i="25" l="1"/>
  <c r="EB191" i="25"/>
  <c r="EB144" i="25" l="1"/>
  <c r="EB192" i="25"/>
  <c r="EB145" i="25" l="1"/>
  <c r="EB193" i="25"/>
  <c r="EB146" i="25" l="1"/>
  <c r="EB194" i="25"/>
  <c r="EB147" i="25" l="1"/>
  <c r="EB195" i="25"/>
  <c r="EB196" i="25" l="1"/>
  <c r="EC100" i="25"/>
  <c r="EC101" i="25" s="1"/>
  <c r="EC149" i="25" l="1"/>
  <c r="EC150" i="25"/>
  <c r="EC102" i="25"/>
  <c r="EC103" i="25" l="1"/>
  <c r="EC151" i="25"/>
  <c r="EC104" i="25" l="1"/>
  <c r="EC152" i="25"/>
  <c r="EC153" i="25" l="1"/>
  <c r="EC105" i="25"/>
  <c r="EC106" i="25" l="1"/>
  <c r="EC154" i="25"/>
  <c r="EC107" i="25" l="1"/>
  <c r="EC155" i="25"/>
  <c r="EC108" i="25" l="1"/>
  <c r="EC156" i="25"/>
  <c r="EC109" i="25" l="1"/>
  <c r="EC157" i="25"/>
  <c r="EC158" i="25" l="1"/>
  <c r="EC110" i="25"/>
  <c r="EC111" i="25" l="1"/>
  <c r="EC159" i="25"/>
  <c r="EC112" i="25" l="1"/>
  <c r="EC160" i="25"/>
  <c r="EC113" i="25" l="1"/>
  <c r="EC161" i="25"/>
  <c r="EC114" i="25" l="1"/>
  <c r="EC162" i="25"/>
  <c r="EC115" i="25" l="1"/>
  <c r="EC163" i="25"/>
  <c r="EC164" i="25" l="1"/>
  <c r="EC116" i="25"/>
  <c r="EC165" i="25" l="1"/>
  <c r="EC117" i="25"/>
  <c r="EC118" i="25" l="1"/>
  <c r="EC166" i="25"/>
  <c r="EC119" i="25" l="1"/>
  <c r="EC167" i="25"/>
  <c r="EC120" i="25" l="1"/>
  <c r="EC168" i="25"/>
  <c r="EC121" i="25" l="1"/>
  <c r="EC169" i="25"/>
  <c r="EC170" i="25" l="1"/>
  <c r="EC122" i="25"/>
  <c r="EC123" i="25" l="1"/>
  <c r="EC171" i="25"/>
  <c r="EC172" i="25" l="1"/>
  <c r="EC124" i="25"/>
  <c r="EC125" i="25" l="1"/>
  <c r="EC173" i="25"/>
  <c r="EC126" i="25" l="1"/>
  <c r="EC174" i="25"/>
  <c r="EC127" i="25" l="1"/>
  <c r="EC175" i="25"/>
  <c r="EC128" i="25" l="1"/>
  <c r="EC176" i="25"/>
  <c r="EC129" i="25" l="1"/>
  <c r="EC177" i="25"/>
  <c r="EC130" i="25" l="1"/>
  <c r="EC178" i="25"/>
  <c r="EC131" i="25" l="1"/>
  <c r="EC179" i="25"/>
  <c r="EC132" i="25" l="1"/>
  <c r="EC180" i="25"/>
  <c r="EC133" i="25" l="1"/>
  <c r="EC181" i="25"/>
  <c r="EC134" i="25" l="1"/>
  <c r="EC182" i="25"/>
  <c r="EC183" i="25" l="1"/>
  <c r="EC135" i="25"/>
  <c r="EC184" i="25" l="1"/>
  <c r="EC136" i="25"/>
  <c r="EC137" i="25" l="1"/>
  <c r="EC185" i="25"/>
  <c r="EC138" i="25" l="1"/>
  <c r="EC186" i="25"/>
  <c r="EC139" i="25" l="1"/>
  <c r="EC187" i="25"/>
  <c r="EC140" i="25" l="1"/>
  <c r="EC188" i="25"/>
  <c r="EC141" i="25" l="1"/>
  <c r="EC189" i="25"/>
  <c r="EC142" i="25" l="1"/>
  <c r="EC190" i="25"/>
  <c r="EC143" i="25" l="1"/>
  <c r="EC191" i="25"/>
  <c r="EC144" i="25" l="1"/>
  <c r="EC192" i="25"/>
  <c r="EC145" i="25" l="1"/>
  <c r="EC193" i="25"/>
  <c r="EC146" i="25" l="1"/>
  <c r="EC194" i="25"/>
  <c r="EC147" i="25" l="1"/>
  <c r="EC195" i="25"/>
  <c r="ED100" i="25" l="1"/>
  <c r="ED101" i="25" s="1"/>
  <c r="EC196" i="25"/>
  <c r="ED150" i="25" l="1"/>
  <c r="ED102" i="25"/>
  <c r="ED149" i="25"/>
  <c r="ED103" i="25" l="1"/>
  <c r="ED151" i="25"/>
  <c r="ED104" i="25" l="1"/>
  <c r="ED152" i="25"/>
  <c r="ED105" i="25" l="1"/>
  <c r="ED153" i="25"/>
  <c r="ED106" i="25" l="1"/>
  <c r="ED154" i="25"/>
  <c r="ED107" i="25" l="1"/>
  <c r="ED155" i="25"/>
  <c r="ED108" i="25" l="1"/>
  <c r="ED156" i="25"/>
  <c r="ED109" i="25" l="1"/>
  <c r="ED157" i="25"/>
  <c r="ED110" i="25" l="1"/>
  <c r="ED158" i="25"/>
  <c r="ED111" i="25" l="1"/>
  <c r="ED159" i="25"/>
  <c r="ED112" i="25" l="1"/>
  <c r="ED160" i="25"/>
  <c r="ED161" i="25" l="1"/>
  <c r="ED113" i="25"/>
  <c r="ED114" i="25" l="1"/>
  <c r="ED162" i="25"/>
  <c r="ED115" i="25" l="1"/>
  <c r="ED163" i="25"/>
  <c r="ED164" i="25" l="1"/>
  <c r="ED116" i="25"/>
  <c r="ED117" i="25" l="1"/>
  <c r="ED165" i="25"/>
  <c r="ED118" i="25" l="1"/>
  <c r="ED166" i="25"/>
  <c r="ED167" i="25" l="1"/>
  <c r="ED119" i="25"/>
  <c r="ED120" i="25" l="1"/>
  <c r="ED168" i="25"/>
  <c r="ED121" i="25" l="1"/>
  <c r="ED169" i="25"/>
  <c r="ED122" i="25" l="1"/>
  <c r="ED170" i="25"/>
  <c r="ED123" i="25" l="1"/>
  <c r="ED171" i="25"/>
  <c r="ED172" i="25" l="1"/>
  <c r="ED124" i="25"/>
  <c r="ED125" i="25" l="1"/>
  <c r="ED173" i="25"/>
  <c r="ED126" i="25" l="1"/>
  <c r="ED174" i="25"/>
  <c r="ED127" i="25" l="1"/>
  <c r="ED175" i="25"/>
  <c r="ED128" i="25" l="1"/>
  <c r="ED176" i="25"/>
  <c r="ED129" i="25" l="1"/>
  <c r="ED177" i="25"/>
  <c r="ED130" i="25" l="1"/>
  <c r="ED178" i="25"/>
  <c r="ED131" i="25" l="1"/>
  <c r="ED179" i="25"/>
  <c r="ED132" i="25" l="1"/>
  <c r="ED180" i="25"/>
  <c r="ED133" i="25" l="1"/>
  <c r="ED181" i="25"/>
  <c r="ED134" i="25" l="1"/>
  <c r="ED182" i="25"/>
  <c r="ED183" i="25" l="1"/>
  <c r="ED135" i="25"/>
  <c r="ED184" i="25" l="1"/>
  <c r="ED136" i="25"/>
  <c r="ED185" i="25" l="1"/>
  <c r="ED137" i="25"/>
  <c r="ED138" i="25" l="1"/>
  <c r="ED186" i="25"/>
  <c r="ED139" i="25" l="1"/>
  <c r="ED187" i="25"/>
  <c r="ED140" i="25" l="1"/>
  <c r="ED188" i="25"/>
  <c r="ED141" i="25" l="1"/>
  <c r="ED189" i="25"/>
  <c r="ED142" i="25" l="1"/>
  <c r="ED190" i="25"/>
  <c r="ED143" i="25" l="1"/>
  <c r="ED191" i="25"/>
  <c r="ED144" i="25" l="1"/>
  <c r="ED192" i="25"/>
  <c r="ED145" i="25" l="1"/>
  <c r="ED193" i="25"/>
  <c r="ED146" i="25" l="1"/>
  <c r="ED194" i="25"/>
  <c r="ED147" i="25" l="1"/>
  <c r="ED195" i="25"/>
  <c r="ED196" i="25" l="1"/>
  <c r="EE100" i="25"/>
  <c r="EE101" i="25" s="1"/>
  <c r="EE149" i="25" l="1"/>
  <c r="EE102" i="25"/>
  <c r="EE150" i="25"/>
  <c r="EE103" i="25" l="1"/>
  <c r="EE151" i="25"/>
  <c r="EE104" i="25" l="1"/>
  <c r="EE152" i="25"/>
  <c r="EE105" i="25" l="1"/>
  <c r="EE153" i="25"/>
  <c r="EE106" i="25" l="1"/>
  <c r="EE154" i="25"/>
  <c r="EE107" i="25" l="1"/>
  <c r="EE155" i="25"/>
  <c r="EE108" i="25" l="1"/>
  <c r="EE156" i="25"/>
  <c r="EE109" i="25" l="1"/>
  <c r="EE157" i="25"/>
  <c r="EE110" i="25" l="1"/>
  <c r="EE158" i="25"/>
  <c r="EE159" i="25" l="1"/>
  <c r="EE111" i="25"/>
  <c r="EE112" i="25" l="1"/>
  <c r="EE160" i="25"/>
  <c r="EE113" i="25" l="1"/>
  <c r="EE161" i="25"/>
  <c r="EE114" i="25" l="1"/>
  <c r="EE162" i="25"/>
  <c r="EE115" i="25" l="1"/>
  <c r="EE163" i="25"/>
  <c r="EE164" i="25" l="1"/>
  <c r="EE116" i="25"/>
  <c r="EE165" i="25" l="1"/>
  <c r="EE117" i="25"/>
  <c r="EE118" i="25" l="1"/>
  <c r="EE166" i="25"/>
  <c r="EE119" i="25" l="1"/>
  <c r="EE167" i="25"/>
  <c r="EE168" i="25" l="1"/>
  <c r="EE120" i="25"/>
  <c r="EE121" i="25" l="1"/>
  <c r="EE169" i="25"/>
  <c r="EE122" i="25" l="1"/>
  <c r="EE170" i="25"/>
  <c r="EE171" i="25" l="1"/>
  <c r="EE123" i="25"/>
  <c r="EE172" i="25" l="1"/>
  <c r="EE124" i="25"/>
  <c r="EE125" i="25" l="1"/>
  <c r="EE173" i="25"/>
  <c r="EE126" i="25" l="1"/>
  <c r="EE174" i="25"/>
  <c r="EE127" i="25" l="1"/>
  <c r="EE175" i="25"/>
  <c r="EE176" i="25" l="1"/>
  <c r="EE128" i="25"/>
  <c r="EE129" i="25" l="1"/>
  <c r="EE177" i="25"/>
  <c r="EE178" i="25" l="1"/>
  <c r="EE130" i="25"/>
  <c r="EE131" i="25" l="1"/>
  <c r="EE179" i="25"/>
  <c r="EE132" i="25" l="1"/>
  <c r="EE180" i="25"/>
  <c r="EE133" i="25" l="1"/>
  <c r="EE181" i="25"/>
  <c r="EE134" i="25" l="1"/>
  <c r="EE182" i="25"/>
  <c r="EE135" i="25" l="1"/>
  <c r="EE183" i="25"/>
  <c r="EE184" i="25" l="1"/>
  <c r="EE136" i="25"/>
  <c r="EE137" i="25" l="1"/>
  <c r="EE185" i="25"/>
  <c r="EE138" i="25" l="1"/>
  <c r="EE186" i="25"/>
  <c r="EE139" i="25" l="1"/>
  <c r="EE187" i="25"/>
  <c r="EE140" i="25" l="1"/>
  <c r="EE188" i="25"/>
  <c r="EE141" i="25" l="1"/>
  <c r="EE189" i="25"/>
  <c r="EE142" i="25" l="1"/>
  <c r="EE190" i="25"/>
  <c r="EE143" i="25" l="1"/>
  <c r="EE191" i="25"/>
  <c r="EE144" i="25" l="1"/>
  <c r="EE192" i="25"/>
  <c r="EE145" i="25" l="1"/>
  <c r="EE193" i="25"/>
  <c r="EE146" i="25" l="1"/>
  <c r="EE194" i="25"/>
  <c r="EE147" i="25" l="1"/>
  <c r="EE195" i="25"/>
  <c r="EF100" i="25" l="1"/>
  <c r="EF101" i="25" s="1"/>
  <c r="EE196" i="25"/>
  <c r="EF150" i="25" l="1"/>
  <c r="EF102" i="25"/>
  <c r="EF149" i="25"/>
  <c r="EF103" i="25" l="1"/>
  <c r="EF151" i="25"/>
  <c r="EF104" i="25" l="1"/>
  <c r="EF152" i="25"/>
  <c r="EF105" i="25" l="1"/>
  <c r="EF153" i="25"/>
  <c r="EF106" i="25" l="1"/>
  <c r="EF154" i="25"/>
  <c r="EF107" i="25" l="1"/>
  <c r="EF155" i="25"/>
  <c r="EF108" i="25" l="1"/>
  <c r="EF156" i="25"/>
  <c r="EF109" i="25" l="1"/>
  <c r="EF157" i="25"/>
  <c r="EF110" i="25" l="1"/>
  <c r="EF158" i="25"/>
  <c r="EF111" i="25" l="1"/>
  <c r="EF159" i="25"/>
  <c r="EF112" i="25" l="1"/>
  <c r="EF160" i="25"/>
  <c r="EF113" i="25" l="1"/>
  <c r="EF161" i="25"/>
  <c r="EF114" i="25" l="1"/>
  <c r="EF162" i="25"/>
  <c r="EF163" i="25" l="1"/>
  <c r="EF115" i="25"/>
  <c r="EF164" i="25" l="1"/>
  <c r="EF116" i="25"/>
  <c r="EF165" i="25" l="1"/>
  <c r="EF117" i="25"/>
  <c r="EF118" i="25" l="1"/>
  <c r="EF166" i="25"/>
  <c r="EF119" i="25" l="1"/>
  <c r="EF167" i="25"/>
  <c r="EF120" i="25" l="1"/>
  <c r="EF168" i="25"/>
  <c r="EF121" i="25" l="1"/>
  <c r="EF169" i="25"/>
  <c r="EF170" i="25" l="1"/>
  <c r="EF122" i="25"/>
  <c r="EF123" i="25" l="1"/>
  <c r="EF171" i="25"/>
  <c r="EF172" i="25" l="1"/>
  <c r="EF124" i="25"/>
  <c r="EF125" i="25" l="1"/>
  <c r="EF173" i="25"/>
  <c r="EF126" i="25" l="1"/>
  <c r="EF174" i="25"/>
  <c r="EF127" i="25" l="1"/>
  <c r="EF175" i="25"/>
  <c r="EF128" i="25" l="1"/>
  <c r="EF176" i="25"/>
  <c r="EF129" i="25" l="1"/>
  <c r="EF177" i="25"/>
  <c r="EF178" i="25" l="1"/>
  <c r="EF130" i="25"/>
  <c r="EF179" i="25" l="1"/>
  <c r="EF131" i="25"/>
  <c r="EF132" i="25" l="1"/>
  <c r="EF180" i="25"/>
  <c r="EF181" i="25" l="1"/>
  <c r="EF133" i="25"/>
  <c r="EF134" i="25" l="1"/>
  <c r="EF182" i="25"/>
  <c r="EF183" i="25" l="1"/>
  <c r="EF135" i="25"/>
  <c r="EF184" i="25" l="1"/>
  <c r="EF136" i="25"/>
  <c r="EF185" i="25" l="1"/>
  <c r="EF137" i="25"/>
  <c r="EF138" i="25" l="1"/>
  <c r="EF186" i="25"/>
  <c r="EF139" i="25" l="1"/>
  <c r="EF187" i="25"/>
  <c r="EF140" i="25" l="1"/>
  <c r="EF188" i="25"/>
  <c r="EF141" i="25" l="1"/>
  <c r="EF189" i="25"/>
  <c r="EF142" i="25" l="1"/>
  <c r="EF190" i="25"/>
  <c r="EF143" i="25" l="1"/>
  <c r="EF191" i="25"/>
  <c r="EF192" i="25" l="1"/>
  <c r="EF144" i="25"/>
  <c r="EF193" i="25" l="1"/>
  <c r="EF145" i="25"/>
  <c r="EF146" i="25" l="1"/>
  <c r="EF194" i="25"/>
  <c r="EF195" i="25" l="1"/>
  <c r="EF147" i="25"/>
  <c r="EF196" i="25" l="1"/>
  <c r="EG100" i="25"/>
  <c r="EG101" i="25" s="1"/>
  <c r="EG149" i="25" l="1"/>
  <c r="EG102" i="25"/>
  <c r="EG150" i="25"/>
  <c r="EG103" i="25" l="1"/>
  <c r="EG151" i="25"/>
  <c r="EG104" i="25" l="1"/>
  <c r="EG152" i="25"/>
  <c r="EG105" i="25" l="1"/>
  <c r="EG153" i="25"/>
  <c r="EG106" i="25" l="1"/>
  <c r="EG154" i="25"/>
  <c r="EG107" i="25" l="1"/>
  <c r="EG155" i="25"/>
  <c r="EG108" i="25" l="1"/>
  <c r="EG156" i="25"/>
  <c r="EG109" i="25" l="1"/>
  <c r="EG157" i="25"/>
  <c r="EG110" i="25" l="1"/>
  <c r="EG158" i="25"/>
  <c r="EG111" i="25" l="1"/>
  <c r="EG159" i="25"/>
  <c r="EG112" i="25" l="1"/>
  <c r="EG160" i="25"/>
  <c r="EG113" i="25" l="1"/>
  <c r="EG161" i="25"/>
  <c r="EG114" i="25" l="1"/>
  <c r="EG162" i="25"/>
  <c r="EG115" i="25" l="1"/>
  <c r="EG163" i="25"/>
  <c r="EG164" i="25" l="1"/>
  <c r="EG116" i="25"/>
  <c r="EG165" i="25" l="1"/>
  <c r="EG117" i="25"/>
  <c r="EG118" i="25" l="1"/>
  <c r="EG166" i="25"/>
  <c r="EG119" i="25" l="1"/>
  <c r="EG167" i="25"/>
  <c r="EG120" i="25" l="1"/>
  <c r="EG168" i="25"/>
  <c r="EG121" i="25" l="1"/>
  <c r="EG169" i="25"/>
  <c r="EG122" i="25" l="1"/>
  <c r="EG170" i="25"/>
  <c r="EG123" i="25" l="1"/>
  <c r="EG171" i="25"/>
  <c r="EG124" i="25" l="1"/>
  <c r="EG172" i="25"/>
  <c r="EG125" i="25" l="1"/>
  <c r="EG173" i="25"/>
  <c r="EG126" i="25" l="1"/>
  <c r="EG174" i="25"/>
  <c r="EG127" i="25" l="1"/>
  <c r="EG175" i="25"/>
  <c r="EG128" i="25" l="1"/>
  <c r="EG176" i="25"/>
  <c r="EG129" i="25" l="1"/>
  <c r="EG177" i="25"/>
  <c r="EG178" i="25" l="1"/>
  <c r="EG130" i="25"/>
  <c r="EG131" i="25" l="1"/>
  <c r="EG179" i="25"/>
  <c r="EG132" i="25" l="1"/>
  <c r="EG180" i="25"/>
  <c r="EG181" i="25" l="1"/>
  <c r="EG133" i="25"/>
  <c r="EG134" i="25" l="1"/>
  <c r="EG182" i="25"/>
  <c r="EG135" i="25" l="1"/>
  <c r="EG183" i="25"/>
  <c r="EG184" i="25" l="1"/>
  <c r="EG136" i="25"/>
  <c r="EG185" i="25" l="1"/>
  <c r="EG137" i="25"/>
  <c r="EG138" i="25" l="1"/>
  <c r="EG186" i="25"/>
  <c r="EG139" i="25" l="1"/>
  <c r="EG187" i="25"/>
  <c r="EG140" i="25" l="1"/>
  <c r="EG188" i="25"/>
  <c r="EG141" i="25" l="1"/>
  <c r="EG189" i="25"/>
  <c r="EG142" i="25" l="1"/>
  <c r="EG190" i="25"/>
  <c r="EG143" i="25" l="1"/>
  <c r="EG191" i="25"/>
  <c r="EG144" i="25" l="1"/>
  <c r="EG192" i="25"/>
  <c r="EG145" i="25" l="1"/>
  <c r="EG193" i="25"/>
  <c r="EG146" i="25" l="1"/>
  <c r="EG194" i="25"/>
  <c r="EG147" i="25" l="1"/>
  <c r="EG195" i="25"/>
  <c r="EH100" i="25" l="1"/>
  <c r="EH101" i="25" s="1"/>
  <c r="EG196" i="25"/>
  <c r="EH150" i="25" l="1"/>
  <c r="EH102" i="25"/>
  <c r="EH149" i="25"/>
  <c r="EH103" i="25" l="1"/>
  <c r="EH151" i="25"/>
  <c r="EH104" i="25" l="1"/>
  <c r="EH152" i="25"/>
  <c r="EH105" i="25" l="1"/>
  <c r="EH153" i="25"/>
  <c r="EH106" i="25" l="1"/>
  <c r="EH154" i="25"/>
  <c r="EH107" i="25" l="1"/>
  <c r="EH155" i="25"/>
  <c r="EH108" i="25" l="1"/>
  <c r="EH156" i="25"/>
  <c r="EH109" i="25" l="1"/>
  <c r="EH157" i="25"/>
  <c r="EH110" i="25" l="1"/>
  <c r="EH158" i="25"/>
  <c r="EH111" i="25" l="1"/>
  <c r="EH159" i="25"/>
  <c r="EH160" i="25" l="1"/>
  <c r="EH112" i="25"/>
  <c r="EH161" i="25" l="1"/>
  <c r="EH113" i="25"/>
  <c r="EH114" i="25" l="1"/>
  <c r="EH162" i="25"/>
  <c r="EH163" i="25" l="1"/>
  <c r="EH115" i="25"/>
  <c r="EH164" i="25" l="1"/>
  <c r="EH116" i="25"/>
  <c r="EH117" i="25" l="1"/>
  <c r="EH165" i="25"/>
  <c r="EH118" i="25" l="1"/>
  <c r="EH166" i="25"/>
  <c r="EH119" i="25" l="1"/>
  <c r="EH167" i="25"/>
  <c r="EH168" i="25" l="1"/>
  <c r="EH120" i="25"/>
  <c r="EH121" i="25" l="1"/>
  <c r="EH169" i="25"/>
  <c r="EH122" i="25" l="1"/>
  <c r="EH170" i="25"/>
  <c r="EH123" i="25" l="1"/>
  <c r="EH171" i="25"/>
  <c r="EH172" i="25" l="1"/>
  <c r="EH124" i="25"/>
  <c r="EH125" i="25" l="1"/>
  <c r="EH173" i="25"/>
  <c r="EH126" i="25" l="1"/>
  <c r="EH174" i="25"/>
  <c r="EH127" i="25" l="1"/>
  <c r="EH175" i="25"/>
  <c r="EH128" i="25" l="1"/>
  <c r="EH176" i="25"/>
  <c r="EH129" i="25" l="1"/>
  <c r="EH177" i="25"/>
  <c r="EH130" i="25" l="1"/>
  <c r="EH178" i="25"/>
  <c r="EH131" i="25" l="1"/>
  <c r="EH179" i="25"/>
  <c r="EH132" i="25" l="1"/>
  <c r="EH180" i="25"/>
  <c r="EH133" i="25" l="1"/>
  <c r="EH181" i="25"/>
  <c r="EH134" i="25" l="1"/>
  <c r="EH182" i="25"/>
  <c r="EH135" i="25" l="1"/>
  <c r="EH183" i="25"/>
  <c r="EH184" i="25" l="1"/>
  <c r="EH136" i="25"/>
  <c r="EH137" i="25" l="1"/>
  <c r="EH185" i="25"/>
  <c r="EH138" i="25" l="1"/>
  <c r="EH186" i="25"/>
  <c r="EH139" i="25" l="1"/>
  <c r="EH187" i="25"/>
  <c r="EH140" i="25" l="1"/>
  <c r="EH188" i="25"/>
  <c r="EH141" i="25" l="1"/>
  <c r="EH189" i="25"/>
  <c r="EH142" i="25" l="1"/>
  <c r="EH190" i="25"/>
  <c r="EH143" i="25" l="1"/>
  <c r="EH191" i="25"/>
  <c r="EH144" i="25" l="1"/>
  <c r="EH192" i="25"/>
  <c r="EH145" i="25" l="1"/>
  <c r="EH193" i="25"/>
  <c r="EH146" i="25" l="1"/>
  <c r="EH194" i="25"/>
  <c r="EH147" i="25" l="1"/>
  <c r="EH195" i="25"/>
  <c r="EI100" i="25" l="1"/>
  <c r="EI101" i="25" s="1"/>
  <c r="EH196" i="25"/>
  <c r="EI149" i="25" l="1"/>
  <c r="EI150" i="25"/>
  <c r="EI102" i="25"/>
  <c r="EI103" i="25" l="1"/>
  <c r="EI151" i="25"/>
  <c r="EI104" i="25" l="1"/>
  <c r="EI152" i="25"/>
  <c r="EI105" i="25" l="1"/>
  <c r="EI153" i="25"/>
  <c r="EI106" i="25" l="1"/>
  <c r="EI154" i="25"/>
  <c r="EI107" i="25" l="1"/>
  <c r="EI155" i="25"/>
  <c r="EI108" i="25" l="1"/>
  <c r="EI156" i="25"/>
  <c r="EI157" i="25" l="1"/>
  <c r="EI109" i="25"/>
  <c r="EI110" i="25" l="1"/>
  <c r="EI158" i="25"/>
  <c r="EI111" i="25" l="1"/>
  <c r="EI159" i="25"/>
  <c r="EI160" i="25" l="1"/>
  <c r="EI112" i="25"/>
  <c r="EI113" i="25" l="1"/>
  <c r="EI161" i="25"/>
  <c r="EI114" i="25" l="1"/>
  <c r="EI162" i="25"/>
  <c r="EI115" i="25" l="1"/>
  <c r="EI163" i="25"/>
  <c r="EI164" i="25" l="1"/>
  <c r="EI116" i="25"/>
  <c r="EI165" i="25" l="1"/>
  <c r="EI117" i="25"/>
  <c r="EI118" i="25" l="1"/>
  <c r="EI166" i="25"/>
  <c r="EI119" i="25" l="1"/>
  <c r="EI167" i="25"/>
  <c r="EI120" i="25" l="1"/>
  <c r="EI168" i="25"/>
  <c r="EI121" i="25" l="1"/>
  <c r="EI169" i="25"/>
  <c r="EI122" i="25" l="1"/>
  <c r="EI170" i="25"/>
  <c r="EI171" i="25" l="1"/>
  <c r="EI123" i="25"/>
  <c r="EI124" i="25" l="1"/>
  <c r="EI172" i="25"/>
  <c r="EI173" i="25" l="1"/>
  <c r="EI125" i="25"/>
  <c r="EI126" i="25" l="1"/>
  <c r="EI174" i="25"/>
  <c r="EI127" i="25" l="1"/>
  <c r="EI175" i="25"/>
  <c r="EI128" i="25" l="1"/>
  <c r="EI176" i="25"/>
  <c r="EI129" i="25" l="1"/>
  <c r="EI177" i="25"/>
  <c r="EI130" i="25" l="1"/>
  <c r="EI178" i="25"/>
  <c r="EI131" i="25" l="1"/>
  <c r="EI179" i="25"/>
  <c r="EI132" i="25" l="1"/>
  <c r="EI180" i="25"/>
  <c r="EI133" i="25" l="1"/>
  <c r="EI181" i="25"/>
  <c r="EI182" i="25" l="1"/>
  <c r="EI134" i="25"/>
  <c r="EI183" i="25" l="1"/>
  <c r="EI135" i="25"/>
  <c r="EI184" i="25" l="1"/>
  <c r="EI136" i="25"/>
  <c r="EI137" i="25" l="1"/>
  <c r="EI185" i="25"/>
  <c r="EI138" i="25" l="1"/>
  <c r="EI186" i="25"/>
  <c r="EI139" i="25" l="1"/>
  <c r="EI187" i="25"/>
  <c r="EI140" i="25" l="1"/>
  <c r="EI188" i="25"/>
  <c r="EI141" i="25" l="1"/>
  <c r="EI189" i="25"/>
  <c r="EI142" i="25" l="1"/>
  <c r="EI190" i="25"/>
  <c r="EI143" i="25" l="1"/>
  <c r="EI191" i="25"/>
  <c r="EI144" i="25" l="1"/>
  <c r="EI192" i="25"/>
  <c r="EI145" i="25" l="1"/>
  <c r="EI193" i="25"/>
  <c r="EI146" i="25" l="1"/>
  <c r="EI194" i="25"/>
  <c r="EI195" i="25" l="1"/>
  <c r="EI147" i="25"/>
  <c r="EI196" i="25" l="1"/>
  <c r="EJ100" i="25"/>
  <c r="EJ101" i="25" s="1"/>
  <c r="EJ149" i="25" l="1"/>
  <c r="EJ102" i="25"/>
  <c r="EJ150" i="25"/>
  <c r="EJ103" i="25" l="1"/>
  <c r="EJ151" i="25"/>
  <c r="EJ104" i="25" l="1"/>
  <c r="EJ152" i="25"/>
  <c r="EJ105" i="25" l="1"/>
  <c r="EJ153" i="25"/>
  <c r="EJ106" i="25" l="1"/>
  <c r="EJ154" i="25"/>
  <c r="EJ107" i="25" l="1"/>
  <c r="EJ155" i="25"/>
  <c r="EJ108" i="25" l="1"/>
  <c r="EJ156" i="25"/>
  <c r="EJ109" i="25" l="1"/>
  <c r="EJ157" i="25"/>
  <c r="EJ110" i="25" l="1"/>
  <c r="EJ158" i="25"/>
  <c r="EJ111" i="25" l="1"/>
  <c r="EJ159" i="25"/>
  <c r="EJ112" i="25" l="1"/>
  <c r="EJ160" i="25"/>
  <c r="EJ113" i="25" l="1"/>
  <c r="EJ161" i="25"/>
  <c r="EJ114" i="25" l="1"/>
  <c r="EJ162" i="25"/>
  <c r="EJ163" i="25" l="1"/>
  <c r="EJ115" i="25"/>
  <c r="EJ164" i="25" l="1"/>
  <c r="EJ116" i="25"/>
  <c r="EJ117" i="25" l="1"/>
  <c r="EJ165" i="25"/>
  <c r="EJ118" i="25" l="1"/>
  <c r="EJ166" i="25"/>
  <c r="EJ119" i="25" l="1"/>
  <c r="EJ167" i="25"/>
  <c r="EJ120" i="25" l="1"/>
  <c r="EJ168" i="25"/>
  <c r="EJ121" i="25" l="1"/>
  <c r="EJ169" i="25"/>
  <c r="EJ122" i="25" l="1"/>
  <c r="EJ170" i="25"/>
  <c r="EJ123" i="25" l="1"/>
  <c r="EJ171" i="25"/>
  <c r="EJ172" i="25" l="1"/>
  <c r="EJ124" i="25"/>
  <c r="EJ173" i="25" l="1"/>
  <c r="EJ125" i="25"/>
  <c r="EJ174" i="25" l="1"/>
  <c r="EJ126" i="25"/>
  <c r="EJ127" i="25" l="1"/>
  <c r="EJ175" i="25"/>
  <c r="EJ128" i="25" l="1"/>
  <c r="EJ176" i="25"/>
  <c r="EJ129" i="25" l="1"/>
  <c r="EJ177" i="25"/>
  <c r="EJ130" i="25" l="1"/>
  <c r="EJ178" i="25"/>
  <c r="EJ131" i="25" l="1"/>
  <c r="EJ179" i="25"/>
  <c r="EJ132" i="25" l="1"/>
  <c r="EJ180" i="25"/>
  <c r="EJ133" i="25" l="1"/>
  <c r="EJ181" i="25"/>
  <c r="EJ134" i="25" l="1"/>
  <c r="EJ182" i="25"/>
  <c r="EJ135" i="25" l="1"/>
  <c r="EJ183" i="25"/>
  <c r="EJ184" i="25" l="1"/>
  <c r="EJ136" i="25"/>
  <c r="EJ137" i="25" l="1"/>
  <c r="EJ185" i="25"/>
  <c r="EJ138" i="25" l="1"/>
  <c r="EJ186" i="25"/>
  <c r="EJ139" i="25" l="1"/>
  <c r="EJ187" i="25"/>
  <c r="EJ140" i="25" l="1"/>
  <c r="EJ188" i="25"/>
  <c r="EJ141" i="25" l="1"/>
  <c r="EJ189" i="25"/>
  <c r="EJ142" i="25" l="1"/>
  <c r="EJ190" i="25"/>
  <c r="EJ143" i="25" l="1"/>
  <c r="EJ191" i="25"/>
  <c r="EJ144" i="25" l="1"/>
  <c r="EJ192" i="25"/>
  <c r="EJ145" i="25" l="1"/>
  <c r="EJ193" i="25"/>
  <c r="EJ146" i="25" l="1"/>
  <c r="EJ194" i="25"/>
  <c r="EJ147" i="25" l="1"/>
  <c r="EJ195" i="25"/>
  <c r="EJ196" i="25" l="1"/>
  <c r="EK100" i="25"/>
  <c r="EK101" i="25" s="1"/>
  <c r="EK149" i="25" l="1"/>
  <c r="EK150" i="25"/>
  <c r="EK102" i="25"/>
  <c r="EK103" i="25" l="1"/>
  <c r="EK151" i="25"/>
  <c r="EK104" i="25" l="1"/>
  <c r="EK152" i="25"/>
  <c r="EK153" i="25" l="1"/>
  <c r="EK105" i="25"/>
  <c r="EK106" i="25" l="1"/>
  <c r="EK154" i="25"/>
  <c r="EK107" i="25" l="1"/>
  <c r="EK155" i="25"/>
  <c r="EK108" i="25" l="1"/>
  <c r="EK156" i="25"/>
  <c r="EK109" i="25" l="1"/>
  <c r="EK157" i="25"/>
  <c r="EK110" i="25" l="1"/>
  <c r="EK158" i="25"/>
  <c r="EK159" i="25" l="1"/>
  <c r="EK111" i="25"/>
  <c r="EK160" i="25" l="1"/>
  <c r="EK112" i="25"/>
  <c r="EK113" i="25" l="1"/>
  <c r="EK161" i="25"/>
  <c r="EK114" i="25" l="1"/>
  <c r="EK162" i="25"/>
  <c r="EK115" i="25" l="1"/>
  <c r="EK163" i="25"/>
  <c r="EK164" i="25" l="1"/>
  <c r="EK116" i="25"/>
  <c r="EK117" i="25" l="1"/>
  <c r="EK165" i="25"/>
  <c r="EK118" i="25" l="1"/>
  <c r="EK166" i="25"/>
  <c r="EK119" i="25" l="1"/>
  <c r="EK167" i="25"/>
  <c r="EK120" i="25" l="1"/>
  <c r="EK168" i="25"/>
  <c r="EK121" i="25" l="1"/>
  <c r="EK169" i="25"/>
  <c r="EK122" i="25" l="1"/>
  <c r="EK170" i="25"/>
  <c r="EK123" i="25" l="1"/>
  <c r="EK171" i="25"/>
  <c r="EK172" i="25" l="1"/>
  <c r="EK124" i="25"/>
  <c r="EK125" i="25" l="1"/>
  <c r="EK173" i="25"/>
  <c r="EK126" i="25" l="1"/>
  <c r="EK174" i="25"/>
  <c r="EK175" i="25" l="1"/>
  <c r="EK127" i="25"/>
  <c r="EK176" i="25" l="1"/>
  <c r="EK128" i="25"/>
  <c r="EK129" i="25" l="1"/>
  <c r="EK177" i="25"/>
  <c r="EK130" i="25" l="1"/>
  <c r="EK178" i="25"/>
  <c r="EK131" i="25" l="1"/>
  <c r="EK179" i="25"/>
  <c r="EK132" i="25" l="1"/>
  <c r="EK180" i="25"/>
  <c r="EK133" i="25" l="1"/>
  <c r="EK181" i="25"/>
  <c r="EK134" i="25" l="1"/>
  <c r="EK182" i="25"/>
  <c r="EK183" i="25" l="1"/>
  <c r="EK135" i="25"/>
  <c r="EK184" i="25" l="1"/>
  <c r="EK136" i="25"/>
  <c r="EK137" i="25" l="1"/>
  <c r="EK185" i="25"/>
  <c r="EK138" i="25" l="1"/>
  <c r="EK186" i="25"/>
  <c r="EK139" i="25" l="1"/>
  <c r="EK187" i="25"/>
  <c r="EK140" i="25" l="1"/>
  <c r="EK188" i="25"/>
  <c r="EK141" i="25" l="1"/>
  <c r="EK189" i="25"/>
  <c r="EK190" i="25" l="1"/>
  <c r="EK142" i="25"/>
  <c r="EK143" i="25" l="1"/>
  <c r="EK191" i="25"/>
  <c r="EK144" i="25" l="1"/>
  <c r="EK192" i="25"/>
  <c r="EK145" i="25" l="1"/>
  <c r="EK193" i="25"/>
  <c r="EK146" i="25" l="1"/>
  <c r="EK194" i="25"/>
  <c r="EK147" i="25" l="1"/>
  <c r="EK195" i="25"/>
  <c r="EL100" i="25" l="1"/>
  <c r="EL101" i="25" s="1"/>
  <c r="EK196" i="25"/>
  <c r="EL149" i="25" l="1"/>
  <c r="EL102" i="25"/>
  <c r="EL150" i="25"/>
  <c r="EL103" i="25" l="1"/>
  <c r="EL151" i="25"/>
  <c r="EL104" i="25" l="1"/>
  <c r="EL152" i="25"/>
  <c r="EL105" i="25" l="1"/>
  <c r="EL153" i="25"/>
  <c r="EL106" i="25" l="1"/>
  <c r="EL154" i="25"/>
  <c r="EL155" i="25" l="1"/>
  <c r="EL107" i="25"/>
  <c r="EL156" i="25" l="1"/>
  <c r="EL108" i="25"/>
  <c r="EL109" i="25" l="1"/>
  <c r="EL157" i="25"/>
  <c r="EL110" i="25" l="1"/>
  <c r="EL158" i="25"/>
  <c r="EL111" i="25" l="1"/>
  <c r="EL159" i="25"/>
  <c r="EL112" i="25" l="1"/>
  <c r="EL160" i="25"/>
  <c r="EL113" i="25" l="1"/>
  <c r="EL161" i="25"/>
  <c r="EL114" i="25" l="1"/>
  <c r="EL162" i="25"/>
  <c r="EL115" i="25" l="1"/>
  <c r="EL163" i="25"/>
  <c r="EL164" i="25" l="1"/>
  <c r="EL116" i="25"/>
  <c r="EL117" i="25" l="1"/>
  <c r="EL165" i="25"/>
  <c r="EL118" i="25" l="1"/>
  <c r="EL166" i="25"/>
  <c r="EL119" i="25" l="1"/>
  <c r="EL167" i="25"/>
  <c r="EL168" i="25" l="1"/>
  <c r="EL120" i="25"/>
  <c r="EL121" i="25" l="1"/>
  <c r="EL169" i="25"/>
  <c r="EL122" i="25" l="1"/>
  <c r="EL170" i="25"/>
  <c r="EL123" i="25" l="1"/>
  <c r="EL171" i="25"/>
  <c r="EL124" i="25" l="1"/>
  <c r="EL172" i="25"/>
  <c r="EL125" i="25" l="1"/>
  <c r="EL173" i="25"/>
  <c r="EL126" i="25" l="1"/>
  <c r="EL174" i="25"/>
  <c r="EL127" i="25" l="1"/>
  <c r="EL175" i="25"/>
  <c r="EL128" i="25" l="1"/>
  <c r="EL176" i="25"/>
  <c r="EL129" i="25" l="1"/>
  <c r="EL177" i="25"/>
  <c r="EL130" i="25" l="1"/>
  <c r="EL178" i="25"/>
  <c r="EL131" i="25" l="1"/>
  <c r="EL179" i="25"/>
  <c r="EL180" i="25" l="1"/>
  <c r="EL132" i="25"/>
  <c r="EL133" i="25" l="1"/>
  <c r="EL181" i="25"/>
  <c r="EL134" i="25" l="1"/>
  <c r="EL182" i="25"/>
  <c r="EL135" i="25" l="1"/>
  <c r="EL183" i="25"/>
  <c r="EL184" i="25" l="1"/>
  <c r="EL136" i="25"/>
  <c r="EL185" i="25" l="1"/>
  <c r="EL137" i="25"/>
  <c r="EL138" i="25" l="1"/>
  <c r="EL186" i="25"/>
  <c r="EL139" i="25" l="1"/>
  <c r="EL187" i="25"/>
  <c r="EL188" i="25" l="1"/>
  <c r="EL140" i="25"/>
  <c r="EL141" i="25" l="1"/>
  <c r="EL189" i="25"/>
  <c r="EL190" i="25" l="1"/>
  <c r="EL142" i="25"/>
  <c r="EL143" i="25" l="1"/>
  <c r="EL191" i="25"/>
  <c r="EL192" i="25" l="1"/>
  <c r="EL144" i="25"/>
  <c r="EL145" i="25" l="1"/>
  <c r="EL193" i="25"/>
  <c r="EL146" i="25" l="1"/>
  <c r="EL194" i="25"/>
  <c r="EL147" i="25" l="1"/>
  <c r="EL195" i="25"/>
  <c r="EL196" i="25" l="1"/>
  <c r="EM100" i="25"/>
  <c r="EM101" i="25" s="1"/>
  <c r="EM149" i="25" l="1"/>
  <c r="EM150" i="25"/>
  <c r="EM102" i="25"/>
  <c r="EM151" i="25" l="1"/>
  <c r="EM103" i="25"/>
  <c r="EM104" i="25" l="1"/>
  <c r="EM152" i="25"/>
  <c r="EM105" i="25" l="1"/>
  <c r="EM153" i="25"/>
  <c r="EM106" i="25" l="1"/>
  <c r="EM154" i="25"/>
  <c r="EM107" i="25" l="1"/>
  <c r="EM155" i="25"/>
  <c r="EM108" i="25" l="1"/>
  <c r="EM156" i="25"/>
  <c r="EM109" i="25" l="1"/>
  <c r="EM157" i="25"/>
  <c r="EM110" i="25" l="1"/>
  <c r="EM158" i="25"/>
  <c r="EM111" i="25" l="1"/>
  <c r="EM159" i="25"/>
  <c r="EM160" i="25" l="1"/>
  <c r="EM112" i="25"/>
  <c r="EM113" i="25" l="1"/>
  <c r="EM161" i="25"/>
  <c r="EM114" i="25" l="1"/>
  <c r="EM162" i="25"/>
  <c r="EM115" i="25" l="1"/>
  <c r="EM163" i="25"/>
  <c r="EM164" i="25" l="1"/>
  <c r="EM116" i="25"/>
  <c r="EM117" i="25" l="1"/>
  <c r="EM165" i="25"/>
  <c r="EM166" i="25" l="1"/>
  <c r="EM118" i="25"/>
  <c r="EM119" i="25" l="1"/>
  <c r="EM167" i="25"/>
  <c r="EM168" i="25" l="1"/>
  <c r="EM120" i="25"/>
  <c r="EM169" i="25" l="1"/>
  <c r="EM121" i="25"/>
  <c r="EM122" i="25" l="1"/>
  <c r="EM170" i="25"/>
  <c r="EM123" i="25" l="1"/>
  <c r="EM171" i="25"/>
  <c r="EM124" i="25" l="1"/>
  <c r="EM172" i="25"/>
  <c r="EM173" i="25" l="1"/>
  <c r="EM125" i="25"/>
  <c r="EM174" i="25" l="1"/>
  <c r="EM126" i="25"/>
  <c r="EM175" i="25" l="1"/>
  <c r="EM127" i="25"/>
  <c r="EM176" i="25" l="1"/>
  <c r="EM128" i="25"/>
  <c r="EM129" i="25" l="1"/>
  <c r="EM177" i="25"/>
  <c r="EM130" i="25" l="1"/>
  <c r="EM178" i="25"/>
  <c r="EM131" i="25" l="1"/>
  <c r="EM179" i="25"/>
  <c r="EM132" i="25" l="1"/>
  <c r="EM180" i="25"/>
  <c r="EM133" i="25" l="1"/>
  <c r="EM181" i="25"/>
  <c r="EM134" i="25" l="1"/>
  <c r="EM182" i="25"/>
  <c r="EM135" i="25" l="1"/>
  <c r="EM183" i="25"/>
  <c r="EM184" i="25" l="1"/>
  <c r="EM136" i="25"/>
  <c r="EM137" i="25" l="1"/>
  <c r="EM185" i="25"/>
  <c r="EM138" i="25" l="1"/>
  <c r="EM186" i="25"/>
  <c r="EM139" i="25" l="1"/>
  <c r="EM187" i="25"/>
  <c r="EM140" i="25" l="1"/>
  <c r="EM188" i="25"/>
  <c r="EM189" i="25" l="1"/>
  <c r="EM141" i="25"/>
  <c r="EM190" i="25" l="1"/>
  <c r="EM142" i="25"/>
  <c r="EM143" i="25" l="1"/>
  <c r="EM191" i="25"/>
  <c r="EM144" i="25" l="1"/>
  <c r="EM192" i="25"/>
  <c r="EM145" i="25" l="1"/>
  <c r="EM193" i="25"/>
  <c r="EM146" i="25" l="1"/>
  <c r="EM194" i="25"/>
  <c r="EM147" i="25" l="1"/>
  <c r="EM195" i="25"/>
  <c r="EN100" i="25" l="1"/>
  <c r="EN101" i="25" s="1"/>
  <c r="EM196" i="25"/>
  <c r="EN149" i="25" l="1"/>
  <c r="EN102" i="25"/>
  <c r="EN150" i="25"/>
  <c r="EN103" i="25" l="1"/>
  <c r="EN151" i="25"/>
  <c r="EN152" i="25" l="1"/>
  <c r="EN104" i="25"/>
  <c r="EN105" i="25" l="1"/>
  <c r="EN153" i="25"/>
  <c r="EN106" i="25" l="1"/>
  <c r="EN154" i="25"/>
  <c r="EN107" i="25" l="1"/>
  <c r="EN155" i="25"/>
  <c r="EN156" i="25" l="1"/>
  <c r="EN108" i="25"/>
  <c r="EN157" i="25" l="1"/>
  <c r="EN109" i="25"/>
  <c r="EN110" i="25" l="1"/>
  <c r="EN158" i="25"/>
  <c r="EN159" i="25" l="1"/>
  <c r="EN111" i="25"/>
  <c r="EN160" i="25" l="1"/>
  <c r="EN112" i="25"/>
  <c r="EN113" i="25" l="1"/>
  <c r="EN161" i="25"/>
  <c r="EN114" i="25" l="1"/>
  <c r="EN162" i="25"/>
  <c r="EN115" i="25" l="1"/>
  <c r="EN163" i="25"/>
  <c r="EN164" i="25" l="1"/>
  <c r="EN116" i="25"/>
  <c r="EN165" i="25" l="1"/>
  <c r="EN117" i="25"/>
  <c r="EN118" i="25" l="1"/>
  <c r="EN166" i="25"/>
  <c r="EN119" i="25" l="1"/>
  <c r="EN167" i="25"/>
  <c r="EN120" i="25" l="1"/>
  <c r="EN168" i="25"/>
  <c r="EN121" i="25" l="1"/>
  <c r="EN169" i="25"/>
  <c r="EN122" i="25" l="1"/>
  <c r="EN170" i="25"/>
  <c r="EN123" i="25" l="1"/>
  <c r="EN171" i="25"/>
  <c r="EN172" i="25" l="1"/>
  <c r="EN124" i="25"/>
  <c r="EN125" i="25" l="1"/>
  <c r="EN173" i="25"/>
  <c r="EN126" i="25" l="1"/>
  <c r="EN174" i="25"/>
  <c r="EN127" i="25" l="1"/>
  <c r="EN175" i="25"/>
  <c r="EN128" i="25" l="1"/>
  <c r="EN176" i="25"/>
  <c r="EN129" i="25" l="1"/>
  <c r="EN177" i="25"/>
  <c r="EN130" i="25" l="1"/>
  <c r="EN178" i="25"/>
  <c r="EN131" i="25" l="1"/>
  <c r="EN179" i="25"/>
  <c r="EN132" i="25" l="1"/>
  <c r="EN180" i="25"/>
  <c r="EN133" i="25" l="1"/>
  <c r="EN181" i="25"/>
  <c r="EN134" i="25" l="1"/>
  <c r="EN182" i="25"/>
  <c r="EN183" i="25" l="1"/>
  <c r="EN135" i="25"/>
  <c r="EN184" i="25" l="1"/>
  <c r="EN136" i="25"/>
  <c r="EN137" i="25" l="1"/>
  <c r="EN185" i="25"/>
  <c r="EN138" i="25" l="1"/>
  <c r="EN186" i="25"/>
  <c r="EN139" i="25" l="1"/>
  <c r="EN187" i="25"/>
  <c r="EN140" i="25" l="1"/>
  <c r="EN188" i="25"/>
  <c r="EN141" i="25" l="1"/>
  <c r="EN189" i="25"/>
  <c r="EN142" i="25" l="1"/>
  <c r="EN190" i="25"/>
  <c r="EN143" i="25" l="1"/>
  <c r="EN191" i="25"/>
  <c r="EN144" i="25" l="1"/>
  <c r="EN192" i="25"/>
  <c r="EN145" i="25" l="1"/>
  <c r="EN193" i="25"/>
  <c r="EN146" i="25" l="1"/>
  <c r="EN194" i="25"/>
  <c r="EN195" i="25" l="1"/>
  <c r="EN147" i="25"/>
  <c r="EN196" i="25" l="1"/>
  <c r="EO100" i="25"/>
  <c r="EO101" i="25" s="1"/>
  <c r="EO149" i="25" l="1"/>
  <c r="EO150" i="25"/>
  <c r="EO102" i="25"/>
  <c r="EO103" i="25" l="1"/>
  <c r="EO151" i="25"/>
  <c r="EO104" i="25" l="1"/>
  <c r="EO152" i="25"/>
  <c r="EO105" i="25" l="1"/>
  <c r="EO153" i="25"/>
  <c r="EO106" i="25" l="1"/>
  <c r="EO154" i="25"/>
  <c r="EO107" i="25" l="1"/>
  <c r="EO155" i="25"/>
  <c r="EO108" i="25" l="1"/>
  <c r="EO156" i="25"/>
  <c r="EO109" i="25" l="1"/>
  <c r="EO157" i="25"/>
  <c r="EO110" i="25" l="1"/>
  <c r="EO158" i="25"/>
  <c r="EO159" i="25" l="1"/>
  <c r="EO111" i="25"/>
  <c r="EO112" i="25" l="1"/>
  <c r="EO160" i="25"/>
  <c r="EO113" i="25" l="1"/>
  <c r="EO161" i="25"/>
  <c r="EO114" i="25" l="1"/>
  <c r="EO162" i="25"/>
  <c r="EO115" i="25" l="1"/>
  <c r="EO163" i="25"/>
  <c r="EO164" i="25" l="1"/>
  <c r="EO116" i="25"/>
  <c r="EO117" i="25" l="1"/>
  <c r="EO165" i="25"/>
  <c r="EO166" i="25" l="1"/>
  <c r="EO118" i="25"/>
  <c r="EO119" i="25" l="1"/>
  <c r="EO167" i="25"/>
  <c r="EO120" i="25" l="1"/>
  <c r="EO168" i="25"/>
  <c r="EO169" i="25" l="1"/>
  <c r="EO121" i="25"/>
  <c r="EO122" i="25" l="1"/>
  <c r="EO170" i="25"/>
  <c r="EO171" i="25" l="1"/>
  <c r="EO123" i="25"/>
  <c r="EO124" i="25" l="1"/>
  <c r="EO172" i="25"/>
  <c r="EO125" i="25" l="1"/>
  <c r="EO173" i="25"/>
  <c r="EO126" i="25" l="1"/>
  <c r="EO174" i="25"/>
  <c r="EO127" i="25" l="1"/>
  <c r="EO175" i="25"/>
  <c r="EO128" i="25" l="1"/>
  <c r="EO176" i="25"/>
  <c r="EO177" i="25" l="1"/>
  <c r="EO129" i="25"/>
  <c r="EO130" i="25" l="1"/>
  <c r="EO178" i="25"/>
  <c r="EO131" i="25" l="1"/>
  <c r="EO179" i="25"/>
  <c r="EO132" i="25" l="1"/>
  <c r="EO180" i="25"/>
  <c r="EO133" i="25" l="1"/>
  <c r="EO181" i="25"/>
  <c r="EO134" i="25" l="1"/>
  <c r="EO182" i="25"/>
  <c r="EO135" i="25" l="1"/>
  <c r="EO183" i="25"/>
  <c r="EO184" i="25" l="1"/>
  <c r="EO136" i="25"/>
  <c r="EO185" i="25" l="1"/>
  <c r="EO137" i="25"/>
  <c r="EO138" i="25" l="1"/>
  <c r="EO186" i="25"/>
  <c r="EO139" i="25" l="1"/>
  <c r="EO187" i="25"/>
  <c r="EO140" i="25" l="1"/>
  <c r="EO188" i="25"/>
  <c r="EO141" i="25" l="1"/>
  <c r="EO189" i="25"/>
  <c r="EO142" i="25" l="1"/>
  <c r="EO190" i="25"/>
  <c r="EO143" i="25" l="1"/>
  <c r="EO191" i="25"/>
  <c r="EO144" i="25" l="1"/>
  <c r="EO192" i="25"/>
  <c r="EO145" i="25" l="1"/>
  <c r="EO193" i="25"/>
  <c r="EO146" i="25" l="1"/>
  <c r="EO194" i="25"/>
  <c r="EO147" i="25" l="1"/>
  <c r="EO195" i="25"/>
  <c r="EO196" i="25" l="1"/>
  <c r="EP100" i="25"/>
  <c r="EP101" i="25" s="1"/>
  <c r="EP149" i="25" l="1"/>
  <c r="EP150" i="25"/>
  <c r="EP102" i="25"/>
  <c r="EP151" i="25" l="1"/>
  <c r="EP103" i="25"/>
  <c r="EP104" i="25" l="1"/>
  <c r="EP152" i="25"/>
  <c r="EP105" i="25" l="1"/>
  <c r="EP153" i="25"/>
  <c r="EP106" i="25" l="1"/>
  <c r="EP154" i="25"/>
  <c r="EP107" i="25" l="1"/>
  <c r="EP155" i="25"/>
  <c r="EP108" i="25" l="1"/>
  <c r="EP156" i="25"/>
  <c r="EP109" i="25" l="1"/>
  <c r="EP157" i="25"/>
  <c r="EP110" i="25" l="1"/>
  <c r="EP158" i="25"/>
  <c r="EP111" i="25" l="1"/>
  <c r="EP159" i="25"/>
  <c r="EP160" i="25" l="1"/>
  <c r="EP112" i="25"/>
  <c r="EP113" i="25" l="1"/>
  <c r="EP161" i="25"/>
  <c r="EP114" i="25" l="1"/>
  <c r="EP162" i="25"/>
  <c r="EP115" i="25" l="1"/>
  <c r="EP163" i="25"/>
  <c r="EP164" i="25" l="1"/>
  <c r="EP116" i="25"/>
  <c r="EP117" i="25" l="1"/>
  <c r="EP165" i="25"/>
  <c r="EP118" i="25" l="1"/>
  <c r="EP166" i="25"/>
  <c r="EP119" i="25" l="1"/>
  <c r="EP167" i="25"/>
  <c r="EP120" i="25" l="1"/>
  <c r="EP168" i="25"/>
  <c r="EP121" i="25" l="1"/>
  <c r="EP169" i="25"/>
  <c r="EP122" i="25" l="1"/>
  <c r="EP170" i="25"/>
  <c r="EP123" i="25" l="1"/>
  <c r="EP171" i="25"/>
  <c r="EP172" i="25" l="1"/>
  <c r="EP124" i="25"/>
  <c r="EP125" i="25" l="1"/>
  <c r="EP173" i="25"/>
  <c r="EP126" i="25" l="1"/>
  <c r="EP174" i="25"/>
  <c r="EP127" i="25" l="1"/>
  <c r="EP175" i="25"/>
  <c r="EP128" i="25" l="1"/>
  <c r="EP176" i="25"/>
  <c r="EP129" i="25" l="1"/>
  <c r="EP177" i="25"/>
  <c r="EP130" i="25" l="1"/>
  <c r="EP178" i="25"/>
  <c r="EP131" i="25" l="1"/>
  <c r="EP179" i="25"/>
  <c r="EP180" i="25" l="1"/>
  <c r="EP132" i="25"/>
  <c r="EP133" i="25" l="1"/>
  <c r="EP181" i="25"/>
  <c r="EP134" i="25" l="1"/>
  <c r="EP182" i="25"/>
  <c r="EP135" i="25" l="1"/>
  <c r="EP183" i="25"/>
  <c r="EP184" i="25" l="1"/>
  <c r="EP136" i="25"/>
  <c r="EP137" i="25" l="1"/>
  <c r="EP185" i="25"/>
  <c r="EP186" i="25" l="1"/>
  <c r="EP138" i="25"/>
  <c r="EP187" i="25" l="1"/>
  <c r="EP139" i="25"/>
  <c r="EP188" i="25" l="1"/>
  <c r="EP140" i="25"/>
  <c r="EP141" i="25" l="1"/>
  <c r="EP189" i="25"/>
  <c r="EP142" i="25" l="1"/>
  <c r="EP190" i="25"/>
  <c r="EP143" i="25" l="1"/>
  <c r="EP191" i="25"/>
  <c r="EP144" i="25" l="1"/>
  <c r="EP192" i="25"/>
  <c r="EP145" i="25" l="1"/>
  <c r="EP193" i="25"/>
  <c r="EP146" i="25" l="1"/>
  <c r="EP194" i="25"/>
  <c r="EP147" i="25" l="1"/>
  <c r="EP195" i="25"/>
  <c r="EQ100" i="25" l="1"/>
  <c r="EQ101" i="25" s="1"/>
  <c r="EP196" i="25"/>
  <c r="EQ149" i="25" l="1"/>
  <c r="EQ102" i="25"/>
  <c r="EQ150" i="25"/>
  <c r="EQ103" i="25" l="1"/>
  <c r="EQ151" i="25"/>
  <c r="EQ104" i="25" l="1"/>
  <c r="EQ152" i="25"/>
  <c r="EQ105" i="25" l="1"/>
  <c r="EQ153" i="25"/>
  <c r="EQ106" i="25" l="1"/>
  <c r="EQ154" i="25"/>
  <c r="EQ155" i="25" l="1"/>
  <c r="EQ107" i="25"/>
  <c r="EQ108" i="25" l="1"/>
  <c r="EQ156" i="25"/>
  <c r="EQ109" i="25" l="1"/>
  <c r="EQ157" i="25"/>
  <c r="EQ110" i="25" l="1"/>
  <c r="EQ158" i="25"/>
  <c r="EQ111" i="25" l="1"/>
  <c r="EQ159" i="25"/>
  <c r="EQ112" i="25" l="1"/>
  <c r="EQ160" i="25"/>
  <c r="EQ113" i="25" l="1"/>
  <c r="EQ161" i="25"/>
  <c r="EQ114" i="25" l="1"/>
  <c r="EQ162" i="25"/>
  <c r="EQ163" i="25" l="1"/>
  <c r="EQ115" i="25"/>
  <c r="EQ164" i="25" l="1"/>
  <c r="EQ116" i="25"/>
  <c r="EQ117" i="25" l="1"/>
  <c r="EQ165" i="25"/>
  <c r="EQ118" i="25" l="1"/>
  <c r="EQ166" i="25"/>
  <c r="EQ119" i="25" l="1"/>
  <c r="EQ167" i="25"/>
  <c r="EQ120" i="25" l="1"/>
  <c r="EQ168" i="25"/>
  <c r="EQ121" i="25" l="1"/>
  <c r="EQ169" i="25"/>
  <c r="EQ122" i="25" l="1"/>
  <c r="EQ170" i="25"/>
  <c r="EQ123" i="25" l="1"/>
  <c r="EQ171" i="25"/>
  <c r="EQ172" i="25" l="1"/>
  <c r="EQ124" i="25"/>
  <c r="EQ125" i="25" l="1"/>
  <c r="EQ173" i="25"/>
  <c r="EQ126" i="25" l="1"/>
  <c r="EQ174" i="25"/>
  <c r="EQ127" i="25" l="1"/>
  <c r="EQ175" i="25"/>
  <c r="EQ128" i="25" l="1"/>
  <c r="EQ176" i="25"/>
  <c r="EQ129" i="25" l="1"/>
  <c r="EQ177" i="25"/>
  <c r="EQ130" i="25" l="1"/>
  <c r="EQ178" i="25"/>
  <c r="EQ131" i="25" l="1"/>
  <c r="EQ179" i="25"/>
  <c r="EQ132" i="25" l="1"/>
  <c r="EQ180" i="25"/>
  <c r="EQ133" i="25" l="1"/>
  <c r="EQ181" i="25"/>
  <c r="EQ134" i="25" l="1"/>
  <c r="EQ182" i="25"/>
  <c r="EQ135" i="25" l="1"/>
  <c r="EQ183" i="25"/>
  <c r="EQ184" i="25" l="1"/>
  <c r="EQ136" i="25"/>
  <c r="EQ137" i="25" l="1"/>
  <c r="EQ185" i="25"/>
  <c r="EQ138" i="25" l="1"/>
  <c r="EQ186" i="25"/>
  <c r="EQ139" i="25" l="1"/>
  <c r="EQ187" i="25"/>
  <c r="EQ140" i="25" l="1"/>
  <c r="EQ188" i="25"/>
  <c r="EQ141" i="25" l="1"/>
  <c r="EQ189" i="25"/>
  <c r="EQ142" i="25" l="1"/>
  <c r="EQ190" i="25"/>
  <c r="EQ143" i="25" l="1"/>
  <c r="EQ191" i="25"/>
  <c r="EQ144" i="25" l="1"/>
  <c r="EQ192" i="25"/>
  <c r="EQ145" i="25" l="1"/>
  <c r="EQ193" i="25"/>
  <c r="EQ146" i="25" l="1"/>
  <c r="EQ194" i="25"/>
  <c r="EQ147" i="25" l="1"/>
  <c r="EQ195" i="25"/>
  <c r="EQ196" i="25" l="1"/>
  <c r="ER100" i="25"/>
  <c r="ER101" i="25" s="1"/>
  <c r="ER149" i="25" l="1"/>
  <c r="ER150" i="25"/>
  <c r="ER102" i="25"/>
  <c r="ER103" i="25" l="1"/>
  <c r="ER151" i="25"/>
  <c r="ER104" i="25" l="1"/>
  <c r="ER152" i="25"/>
  <c r="ER105" i="25" l="1"/>
  <c r="ER153" i="25"/>
  <c r="ER106" i="25" l="1"/>
  <c r="ER154" i="25"/>
  <c r="ER107" i="25" l="1"/>
  <c r="ER155" i="25"/>
  <c r="ER108" i="25" l="1"/>
  <c r="ER156" i="25"/>
  <c r="ER109" i="25" l="1"/>
  <c r="ER157" i="25"/>
  <c r="ER110" i="25" l="1"/>
  <c r="ER158" i="25"/>
  <c r="ER111" i="25" l="1"/>
  <c r="ER159" i="25"/>
  <c r="ER112" i="25" l="1"/>
  <c r="ER160" i="25"/>
  <c r="ER161" i="25" l="1"/>
  <c r="ER113" i="25"/>
  <c r="ER114" i="25" l="1"/>
  <c r="ER162" i="25"/>
  <c r="ER115" i="25" l="1"/>
  <c r="ER163" i="25"/>
  <c r="ER164" i="25" l="1"/>
  <c r="ER116" i="25"/>
  <c r="ER117" i="25" l="1"/>
  <c r="ER165" i="25"/>
  <c r="ER118" i="25" l="1"/>
  <c r="ER166" i="25"/>
  <c r="ER167" i="25" l="1"/>
  <c r="ER119" i="25"/>
  <c r="ER120" i="25" l="1"/>
  <c r="ER168" i="25"/>
  <c r="ER121" i="25" l="1"/>
  <c r="ER169" i="25"/>
  <c r="ER122" i="25" l="1"/>
  <c r="ER170" i="25"/>
  <c r="ER123" i="25" l="1"/>
  <c r="ER171" i="25"/>
  <c r="ER172" i="25" l="1"/>
  <c r="ER124" i="25"/>
  <c r="ER173" i="25" l="1"/>
  <c r="ER125" i="25"/>
  <c r="ER126" i="25" l="1"/>
  <c r="ER174" i="25"/>
  <c r="ER127" i="25" l="1"/>
  <c r="ER175" i="25"/>
  <c r="ER128" i="25" l="1"/>
  <c r="ER176" i="25"/>
  <c r="ER129" i="25" l="1"/>
  <c r="ER177" i="25"/>
  <c r="ER130" i="25" l="1"/>
  <c r="ER178" i="25"/>
  <c r="ER131" i="25" l="1"/>
  <c r="ER179" i="25"/>
  <c r="ER132" i="25" l="1"/>
  <c r="ER180" i="25"/>
  <c r="ER133" i="25" l="1"/>
  <c r="ER181" i="25"/>
  <c r="ER134" i="25" l="1"/>
  <c r="ER182" i="25"/>
  <c r="ER135" i="25" l="1"/>
  <c r="ER183" i="25"/>
  <c r="ER184" i="25" l="1"/>
  <c r="ER136" i="25"/>
  <c r="ER137" i="25" l="1"/>
  <c r="ER185" i="25"/>
  <c r="ER138" i="25" l="1"/>
  <c r="ER186" i="25"/>
  <c r="ER139" i="25" l="1"/>
  <c r="ER187" i="25"/>
  <c r="ER140" i="25" l="1"/>
  <c r="ER188" i="25"/>
  <c r="ER141" i="25" l="1"/>
  <c r="ER189" i="25"/>
  <c r="ER142" i="25" l="1"/>
  <c r="ER190" i="25"/>
  <c r="ER143" i="25" l="1"/>
  <c r="ER191" i="25"/>
  <c r="ER144" i="25" l="1"/>
  <c r="ER192" i="25"/>
  <c r="ER145" i="25" l="1"/>
  <c r="ER193" i="25"/>
  <c r="ER146" i="25" l="1"/>
  <c r="ER194" i="25"/>
  <c r="ER147" i="25" l="1"/>
  <c r="ER195" i="25"/>
  <c r="ES100" i="25" l="1"/>
  <c r="ES101" i="25" s="1"/>
  <c r="ER196" i="25"/>
  <c r="ES150" i="25" l="1"/>
  <c r="ES102" i="25"/>
  <c r="ES149" i="25"/>
  <c r="ES103" i="25" l="1"/>
  <c r="ES151" i="25"/>
  <c r="ES104" i="25" l="1"/>
  <c r="ES152" i="25"/>
  <c r="ES105" i="25" l="1"/>
  <c r="ES153" i="25"/>
  <c r="ES154" i="25" l="1"/>
  <c r="ES106" i="25"/>
  <c r="ES155" i="25" l="1"/>
  <c r="ES107" i="25"/>
  <c r="ES156" i="25" l="1"/>
  <c r="ES108" i="25"/>
  <c r="ES157" i="25" l="1"/>
  <c r="ES109" i="25"/>
  <c r="ES110" i="25" l="1"/>
  <c r="ES158" i="25"/>
  <c r="ES111" i="25" l="1"/>
  <c r="ES159" i="25"/>
  <c r="ES112" i="25" l="1"/>
  <c r="ES160" i="25"/>
  <c r="ES113" i="25" l="1"/>
  <c r="ES161" i="25"/>
  <c r="ES114" i="25" l="1"/>
  <c r="ES162" i="25"/>
  <c r="ES115" i="25" l="1"/>
  <c r="ES163" i="25"/>
  <c r="ES164" i="25" l="1"/>
  <c r="ES116" i="25"/>
  <c r="ES165" i="25" l="1"/>
  <c r="ES117" i="25"/>
  <c r="ES118" i="25" l="1"/>
  <c r="ES166" i="25"/>
  <c r="ES119" i="25" l="1"/>
  <c r="ES167" i="25"/>
  <c r="ES168" i="25" l="1"/>
  <c r="ES120" i="25"/>
  <c r="ES121" i="25" l="1"/>
  <c r="ES169" i="25"/>
  <c r="ES122" i="25" l="1"/>
  <c r="ES170" i="25"/>
  <c r="ES123" i="25" l="1"/>
  <c r="ES171" i="25"/>
  <c r="ES124" i="25" l="1"/>
  <c r="ES172" i="25"/>
  <c r="ES125" i="25" l="1"/>
  <c r="ES173" i="25"/>
  <c r="ES126" i="25" l="1"/>
  <c r="ES174" i="25"/>
  <c r="ES127" i="25" l="1"/>
  <c r="ES175" i="25"/>
  <c r="ES176" i="25" l="1"/>
  <c r="ES128" i="25"/>
  <c r="ES177" i="25" l="1"/>
  <c r="ES129" i="25"/>
  <c r="ES130" i="25" l="1"/>
  <c r="ES178" i="25"/>
  <c r="ES179" i="25" l="1"/>
  <c r="ES131" i="25"/>
  <c r="ES132" i="25" l="1"/>
  <c r="ES180" i="25"/>
  <c r="ES133" i="25" l="1"/>
  <c r="ES181" i="25"/>
  <c r="ES134" i="25" l="1"/>
  <c r="ES182" i="25"/>
  <c r="ES135" i="25" l="1"/>
  <c r="ES183" i="25"/>
  <c r="ES184" i="25" l="1"/>
  <c r="ES136" i="25"/>
  <c r="ES137" i="25" l="1"/>
  <c r="ES185" i="25"/>
  <c r="ES138" i="25" l="1"/>
  <c r="ES186" i="25"/>
  <c r="ES139" i="25" l="1"/>
  <c r="ES187" i="25"/>
  <c r="ES140" i="25" l="1"/>
  <c r="ES188" i="25"/>
  <c r="ES189" i="25" l="1"/>
  <c r="ES141" i="25"/>
  <c r="ES142" i="25" l="1"/>
  <c r="ES190" i="25"/>
  <c r="ES143" i="25" l="1"/>
  <c r="ES191" i="25"/>
  <c r="ES144" i="25" l="1"/>
  <c r="ES192" i="25"/>
  <c r="ES145" i="25" l="1"/>
  <c r="ES193" i="25"/>
  <c r="ES146" i="25" l="1"/>
  <c r="ES194" i="25"/>
  <c r="ES195" i="25" l="1"/>
  <c r="ES147" i="25"/>
  <c r="ES196" i="25" l="1"/>
  <c r="ET100" i="25"/>
  <c r="ET101" i="25" s="1"/>
  <c r="ET149" i="25" l="1"/>
  <c r="ET150" i="25"/>
  <c r="ET102" i="25"/>
  <c r="ET103" i="25" l="1"/>
  <c r="ET151" i="25"/>
  <c r="ET104" i="25" l="1"/>
  <c r="ET152" i="25"/>
  <c r="ET105" i="25" l="1"/>
  <c r="ET153" i="25"/>
  <c r="ET106" i="25" l="1"/>
  <c r="ET154" i="25"/>
  <c r="ET107" i="25" l="1"/>
  <c r="ET155" i="25"/>
  <c r="ET108" i="25" l="1"/>
  <c r="ET156" i="25"/>
  <c r="ET157" i="25" l="1"/>
  <c r="ET109" i="25"/>
  <c r="ET110" i="25" l="1"/>
  <c r="ET158" i="25"/>
  <c r="ET111" i="25" l="1"/>
  <c r="ET159" i="25"/>
  <c r="ET112" i="25" l="1"/>
  <c r="ET160" i="25"/>
  <c r="ET113" i="25" l="1"/>
  <c r="ET161" i="25"/>
  <c r="ET114" i="25" l="1"/>
  <c r="ET162" i="25"/>
  <c r="ET115" i="25" l="1"/>
  <c r="ET163" i="25"/>
  <c r="ET164" i="25" l="1"/>
  <c r="ET116" i="25"/>
  <c r="ET165" i="25" l="1"/>
  <c r="ET117" i="25"/>
  <c r="ET118" i="25" l="1"/>
  <c r="ET166" i="25"/>
  <c r="ET119" i="25" l="1"/>
  <c r="ET167" i="25"/>
  <c r="ET168" i="25" l="1"/>
  <c r="ET120" i="25"/>
  <c r="ET121" i="25" l="1"/>
  <c r="ET169" i="25"/>
  <c r="ET122" i="25" l="1"/>
  <c r="ET170" i="25"/>
  <c r="ET171" i="25" l="1"/>
  <c r="ET123" i="25"/>
  <c r="ET124" i="25" l="1"/>
  <c r="ET172" i="25"/>
  <c r="ET125" i="25" l="1"/>
  <c r="ET173" i="25"/>
  <c r="ET126" i="25" l="1"/>
  <c r="ET174" i="25"/>
  <c r="ET127" i="25" l="1"/>
  <c r="ET175" i="25"/>
  <c r="ET128" i="25" l="1"/>
  <c r="ET176" i="25"/>
  <c r="ET129" i="25" l="1"/>
  <c r="ET177" i="25"/>
  <c r="ET130" i="25" l="1"/>
  <c r="ET178" i="25"/>
  <c r="ET131" i="25" l="1"/>
  <c r="ET179" i="25"/>
  <c r="ET132" i="25" l="1"/>
  <c r="ET180" i="25"/>
  <c r="ET181" i="25" l="1"/>
  <c r="ET133" i="25"/>
  <c r="ET134" i="25" l="1"/>
  <c r="ET182" i="25"/>
  <c r="ET183" i="25" l="1"/>
  <c r="ET135" i="25"/>
  <c r="ET184" i="25" l="1"/>
  <c r="ET136" i="25"/>
  <c r="ET137" i="25" l="1"/>
  <c r="ET185" i="25"/>
  <c r="ET138" i="25" l="1"/>
  <c r="ET186" i="25"/>
  <c r="ET187" i="25" l="1"/>
  <c r="ET139" i="25"/>
  <c r="ET188" i="25" l="1"/>
  <c r="ET140" i="25"/>
  <c r="ET141" i="25" l="1"/>
  <c r="ET189" i="25"/>
  <c r="ET142" i="25" l="1"/>
  <c r="ET190" i="25"/>
  <c r="ET143" i="25" l="1"/>
  <c r="ET191" i="25"/>
  <c r="ET144" i="25" l="1"/>
  <c r="ET192" i="25"/>
  <c r="ET145" i="25" l="1"/>
  <c r="ET193" i="25"/>
  <c r="ET146" i="25" l="1"/>
  <c r="ET194" i="25"/>
  <c r="ET147" i="25" l="1"/>
  <c r="ET195" i="25"/>
  <c r="ET196" i="25" l="1"/>
  <c r="EU100" i="25"/>
  <c r="EU101" i="25" s="1"/>
  <c r="EU149" i="25" l="1"/>
  <c r="EU150" i="25"/>
  <c r="EU102" i="25"/>
  <c r="EU103" i="25" l="1"/>
  <c r="EU151" i="25"/>
  <c r="EU104" i="25" l="1"/>
  <c r="EU152" i="25"/>
  <c r="EU105" i="25" l="1"/>
  <c r="EU153" i="25"/>
  <c r="EU106" i="25" l="1"/>
  <c r="EU154" i="25"/>
  <c r="EU107" i="25" l="1"/>
  <c r="EU155" i="25"/>
  <c r="EU108" i="25" l="1"/>
  <c r="EU156" i="25"/>
  <c r="EU109" i="25" l="1"/>
  <c r="EU157" i="25"/>
  <c r="EU158" i="25" l="1"/>
  <c r="EU110" i="25"/>
  <c r="EU111" i="25" l="1"/>
  <c r="EU159" i="25"/>
  <c r="EU112" i="25" l="1"/>
  <c r="EU160" i="25"/>
  <c r="EU113" i="25" l="1"/>
  <c r="EU161" i="25"/>
  <c r="EU114" i="25" l="1"/>
  <c r="EU162" i="25"/>
  <c r="EU163" i="25" l="1"/>
  <c r="EU115" i="25"/>
  <c r="EU164" i="25" l="1"/>
  <c r="EU116" i="25"/>
  <c r="EU165" i="25" l="1"/>
  <c r="EU117" i="25"/>
  <c r="EU118" i="25" l="1"/>
  <c r="EU166" i="25"/>
  <c r="EU119" i="25" l="1"/>
  <c r="EU167" i="25"/>
  <c r="EU120" i="25" l="1"/>
  <c r="EU168" i="25"/>
  <c r="EU121" i="25" l="1"/>
  <c r="EU169" i="25"/>
  <c r="EU122" i="25" l="1"/>
  <c r="EU170" i="25"/>
  <c r="EU123" i="25" l="1"/>
  <c r="EU171" i="25"/>
  <c r="EU124" i="25" l="1"/>
  <c r="EU172" i="25"/>
  <c r="EU173" i="25" l="1"/>
  <c r="EU125" i="25"/>
  <c r="EU126" i="25" l="1"/>
  <c r="EU174" i="25"/>
  <c r="EU127" i="25" l="1"/>
  <c r="EU175" i="25"/>
  <c r="EU128" i="25" l="1"/>
  <c r="EU176" i="25"/>
  <c r="EU129" i="25" l="1"/>
  <c r="EU177" i="25"/>
  <c r="EU130" i="25" l="1"/>
  <c r="EU178" i="25"/>
  <c r="EU179" i="25" l="1"/>
  <c r="EU131" i="25"/>
  <c r="EU132" i="25" l="1"/>
  <c r="EU180" i="25"/>
  <c r="EU133" i="25" l="1"/>
  <c r="EU181" i="25"/>
  <c r="EU134" i="25" l="1"/>
  <c r="EU182" i="25"/>
  <c r="EU183" i="25" l="1"/>
  <c r="EU135" i="25"/>
  <c r="EU184" i="25" l="1"/>
  <c r="EU136" i="25"/>
  <c r="EU137" i="25" l="1"/>
  <c r="EU185" i="25"/>
  <c r="EU186" i="25" l="1"/>
  <c r="EU138" i="25"/>
  <c r="EU139" i="25" l="1"/>
  <c r="EU187" i="25"/>
  <c r="EU140" i="25" l="1"/>
  <c r="EU188" i="25"/>
  <c r="EU141" i="25" l="1"/>
  <c r="EU189" i="25"/>
  <c r="EU142" i="25" l="1"/>
  <c r="EU190" i="25"/>
  <c r="EU143" i="25" l="1"/>
  <c r="EU191" i="25"/>
  <c r="EU144" i="25" l="1"/>
  <c r="EU192" i="25"/>
  <c r="EU145" i="25" l="1"/>
  <c r="EU193" i="25"/>
  <c r="EU194" i="25" l="1"/>
  <c r="EU146" i="25"/>
  <c r="EU195" i="25" l="1"/>
  <c r="EU147" i="25"/>
  <c r="EV100" i="25" l="1"/>
  <c r="EV101" i="25" s="1"/>
  <c r="EU196" i="25"/>
  <c r="EV149" i="25" l="1"/>
  <c r="EV102" i="25"/>
  <c r="EV150" i="25"/>
  <c r="EV151" i="25" l="1"/>
  <c r="EV103" i="25"/>
  <c r="EV104" i="25" l="1"/>
  <c r="EV152" i="25"/>
  <c r="EV105" i="25" l="1"/>
  <c r="EV153" i="25"/>
  <c r="EV106" i="25" l="1"/>
  <c r="EV154" i="25"/>
  <c r="EV107" i="25" l="1"/>
  <c r="EV155" i="25"/>
  <c r="EV108" i="25" l="1"/>
  <c r="EV156" i="25"/>
  <c r="EV109" i="25" l="1"/>
  <c r="EV157" i="25"/>
  <c r="EV110" i="25" l="1"/>
  <c r="EV158" i="25"/>
  <c r="EV159" i="25" l="1"/>
  <c r="EV111" i="25"/>
  <c r="EV112" i="25" l="1"/>
  <c r="EV160" i="25"/>
  <c r="EV161" i="25" l="1"/>
  <c r="EV113" i="25"/>
  <c r="EV162" i="25" l="1"/>
  <c r="EV114" i="25"/>
  <c r="EV163" i="25" l="1"/>
  <c r="EV115" i="25"/>
  <c r="EV164" i="25" l="1"/>
  <c r="EV116" i="25"/>
  <c r="EV117" i="25" l="1"/>
  <c r="EV165" i="25"/>
  <c r="EV118" i="25" l="1"/>
  <c r="EV166" i="25"/>
  <c r="EV119" i="25" l="1"/>
  <c r="EV167" i="25"/>
  <c r="EV120" i="25" l="1"/>
  <c r="EV168" i="25"/>
  <c r="EV121" i="25" l="1"/>
  <c r="EV169" i="25"/>
  <c r="EV170" i="25" l="1"/>
  <c r="EV122" i="25"/>
  <c r="EV123" i="25" l="1"/>
  <c r="EV171" i="25"/>
  <c r="EV124" i="25" l="1"/>
  <c r="EV172" i="25"/>
  <c r="EV173" i="25" l="1"/>
  <c r="EV125" i="25"/>
  <c r="EV126" i="25" l="1"/>
  <c r="EV174" i="25"/>
  <c r="EV127" i="25" l="1"/>
  <c r="EV175" i="25"/>
  <c r="EV128" i="25" l="1"/>
  <c r="EV176" i="25"/>
  <c r="EV129" i="25" l="1"/>
  <c r="EV177" i="25"/>
  <c r="EV178" i="25" l="1"/>
  <c r="EV130" i="25"/>
  <c r="EV131" i="25" l="1"/>
  <c r="EV179" i="25"/>
  <c r="EV132" i="25" l="1"/>
  <c r="EV180" i="25"/>
  <c r="EV133" i="25" l="1"/>
  <c r="EV181" i="25"/>
  <c r="EV134" i="25" l="1"/>
  <c r="EV182" i="25"/>
  <c r="EV135" i="25" l="1"/>
  <c r="EV183" i="25"/>
  <c r="EV184" i="25" l="1"/>
  <c r="EV136" i="25"/>
  <c r="EV137" i="25" l="1"/>
  <c r="EV185" i="25"/>
  <c r="EV138" i="25" l="1"/>
  <c r="EV186" i="25"/>
  <c r="EV139" i="25" l="1"/>
  <c r="EV187" i="25"/>
  <c r="EV140" i="25" l="1"/>
  <c r="EV188" i="25"/>
  <c r="EV141" i="25" l="1"/>
  <c r="EV189" i="25"/>
  <c r="EV142" i="25" l="1"/>
  <c r="EV190" i="25"/>
  <c r="EV143" i="25" l="1"/>
  <c r="EV191" i="25"/>
  <c r="EV144" i="25" l="1"/>
  <c r="EV192" i="25"/>
  <c r="EV145" i="25" l="1"/>
  <c r="EV193" i="25"/>
  <c r="EV194" i="25" l="1"/>
  <c r="EV146" i="25"/>
  <c r="EV147" i="25" l="1"/>
  <c r="EV195" i="25"/>
  <c r="EW100" i="25" l="1"/>
  <c r="EW101" i="25" s="1"/>
  <c r="EV196" i="25"/>
  <c r="EW150" i="25" l="1"/>
  <c r="EW102" i="25"/>
  <c r="EW149" i="25"/>
  <c r="EW103" i="25" l="1"/>
  <c r="EW151" i="25"/>
  <c r="EW152" i="25" l="1"/>
  <c r="EW104" i="25"/>
  <c r="EW105" i="25" l="1"/>
  <c r="EW153" i="25"/>
  <c r="EW106" i="25" l="1"/>
  <c r="EW154" i="25"/>
  <c r="EW107" i="25" l="1"/>
  <c r="EW155" i="25"/>
  <c r="EW108" i="25" l="1"/>
  <c r="EW156" i="25"/>
  <c r="EW109" i="25" l="1"/>
  <c r="EW157" i="25"/>
  <c r="EW110" i="25" l="1"/>
  <c r="EW158" i="25"/>
  <c r="EW111" i="25" l="1"/>
  <c r="EW159" i="25"/>
  <c r="EW160" i="25" l="1"/>
  <c r="EW112" i="25"/>
  <c r="EW161" i="25" l="1"/>
  <c r="EW113" i="25"/>
  <c r="EW114" i="25" l="1"/>
  <c r="EW162" i="25"/>
  <c r="EW115" i="25" l="1"/>
  <c r="EW163" i="25"/>
  <c r="EW164" i="25" l="1"/>
  <c r="EW116" i="25"/>
  <c r="EW117" i="25" l="1"/>
  <c r="EW165" i="25"/>
  <c r="EW118" i="25" l="1"/>
  <c r="EW166" i="25"/>
  <c r="EW167" i="25" l="1"/>
  <c r="EW119" i="25"/>
  <c r="EW168" i="25" l="1"/>
  <c r="EW120" i="25"/>
  <c r="EW121" i="25" l="1"/>
  <c r="EW169" i="25"/>
  <c r="EW122" i="25" l="1"/>
  <c r="EW170" i="25"/>
  <c r="EW123" i="25" l="1"/>
  <c r="EW171" i="25"/>
  <c r="EW124" i="25" l="1"/>
  <c r="EW172" i="25"/>
  <c r="EW125" i="25" l="1"/>
  <c r="EW173" i="25"/>
  <c r="EW126" i="25" l="1"/>
  <c r="EW174" i="25"/>
  <c r="EW127" i="25" l="1"/>
  <c r="EW175" i="25"/>
  <c r="EW176" i="25" l="1"/>
  <c r="EW128" i="25"/>
  <c r="EW129" i="25" l="1"/>
  <c r="EW177" i="25"/>
  <c r="EW130" i="25" l="1"/>
  <c r="EW178" i="25"/>
  <c r="EW131" i="25" l="1"/>
  <c r="EW179" i="25"/>
  <c r="EW132" i="25" l="1"/>
  <c r="EW180" i="25"/>
  <c r="EW133" i="25" l="1"/>
  <c r="EW181" i="25"/>
  <c r="EW134" i="25" l="1"/>
  <c r="EW182" i="25"/>
  <c r="EW135" i="25" l="1"/>
  <c r="EW183" i="25"/>
  <c r="EW184" i="25" l="1"/>
  <c r="EW136" i="25"/>
  <c r="EW185" i="25" l="1"/>
  <c r="EW137" i="25"/>
  <c r="EW138" i="25" l="1"/>
  <c r="EW186" i="25"/>
  <c r="EW139" i="25" l="1"/>
  <c r="EW187" i="25"/>
  <c r="EW188" i="25" l="1"/>
  <c r="EW140" i="25"/>
  <c r="EW189" i="25" l="1"/>
  <c r="EW141" i="25"/>
  <c r="EW142" i="25" l="1"/>
  <c r="EW190" i="25"/>
  <c r="EW143" i="25" l="1"/>
  <c r="EW191" i="25"/>
  <c r="EW144" i="25" l="1"/>
  <c r="EW192" i="25"/>
  <c r="EW145" i="25" l="1"/>
  <c r="EW193" i="25"/>
  <c r="EW146" i="25" l="1"/>
  <c r="EW194" i="25"/>
  <c r="EW147" i="25" l="1"/>
  <c r="EW195" i="25"/>
  <c r="EW196" i="25" l="1"/>
  <c r="EX100" i="25"/>
  <c r="EX101" i="25" s="1"/>
  <c r="EX149" i="25" l="1"/>
  <c r="EX150" i="25"/>
  <c r="EX102" i="25"/>
  <c r="EX103" i="25" l="1"/>
  <c r="EX151" i="25"/>
  <c r="EX152" i="25" l="1"/>
  <c r="EX104" i="25"/>
  <c r="EX105" i="25" l="1"/>
  <c r="EX153" i="25"/>
  <c r="EX106" i="25" l="1"/>
  <c r="EX154" i="25"/>
  <c r="EX107" i="25" l="1"/>
  <c r="EX155" i="25"/>
  <c r="EX108" i="25" l="1"/>
  <c r="EX156" i="25"/>
  <c r="EX109" i="25" l="1"/>
  <c r="EX157" i="25"/>
  <c r="EX110" i="25" l="1"/>
  <c r="EX158" i="25"/>
  <c r="EX159" i="25" l="1"/>
  <c r="EX111" i="25"/>
  <c r="EX160" i="25" l="1"/>
  <c r="EX112" i="25"/>
  <c r="EX113" i="25" l="1"/>
  <c r="EX161" i="25"/>
  <c r="EX162" i="25" l="1"/>
  <c r="EX114" i="25"/>
  <c r="EX115" i="25" l="1"/>
  <c r="EX163" i="25"/>
  <c r="EX164" i="25" l="1"/>
  <c r="EX116" i="25"/>
  <c r="EX165" i="25" l="1"/>
  <c r="EX117" i="25"/>
  <c r="EX118" i="25" l="1"/>
  <c r="EX166" i="25"/>
  <c r="EX119" i="25" l="1"/>
  <c r="EX167" i="25"/>
  <c r="EX120" i="25" l="1"/>
  <c r="EX168" i="25"/>
  <c r="EX121" i="25" l="1"/>
  <c r="EX169" i="25"/>
  <c r="EX170" i="25" l="1"/>
  <c r="EX122" i="25"/>
  <c r="EX123" i="25" l="1"/>
  <c r="EX171" i="25"/>
  <c r="EX172" i="25" l="1"/>
  <c r="EX124" i="25"/>
  <c r="EX125" i="25" l="1"/>
  <c r="EX173" i="25"/>
  <c r="EX126" i="25" l="1"/>
  <c r="EX174" i="25"/>
  <c r="EX175" i="25" l="1"/>
  <c r="EX127" i="25"/>
  <c r="EX128" i="25" l="1"/>
  <c r="EX176" i="25"/>
  <c r="EX129" i="25" l="1"/>
  <c r="EX177" i="25"/>
  <c r="EX130" i="25" l="1"/>
  <c r="EX178" i="25"/>
  <c r="EX131" i="25" l="1"/>
  <c r="EX179" i="25"/>
  <c r="EX132" i="25" l="1"/>
  <c r="EX180" i="25"/>
  <c r="EX133" i="25" l="1"/>
  <c r="EX181" i="25"/>
  <c r="EX134" i="25" l="1"/>
  <c r="EX182" i="25"/>
  <c r="EX135" i="25" l="1"/>
  <c r="EX183" i="25"/>
  <c r="EX184" i="25" l="1"/>
  <c r="EX136" i="25"/>
  <c r="EX137" i="25" l="1"/>
  <c r="EX185" i="25"/>
  <c r="EX138" i="25" l="1"/>
  <c r="EX186" i="25"/>
  <c r="EX139" i="25" l="1"/>
  <c r="EX187" i="25"/>
  <c r="EX140" i="25" l="1"/>
  <c r="EX188" i="25"/>
  <c r="EX141" i="25" l="1"/>
  <c r="EX189" i="25"/>
  <c r="EX142" i="25" l="1"/>
  <c r="EX190" i="25"/>
  <c r="EX143" i="25" l="1"/>
  <c r="EX191" i="25"/>
  <c r="EX192" i="25" l="1"/>
  <c r="EX144" i="25"/>
  <c r="EX145" i="25" l="1"/>
  <c r="EX193" i="25"/>
  <c r="EX146" i="25" l="1"/>
  <c r="EX194" i="25"/>
  <c r="EX147" i="25" l="1"/>
  <c r="EX195" i="25"/>
  <c r="EY100" i="25" l="1"/>
  <c r="EY101" i="25" s="1"/>
  <c r="EX196" i="25"/>
  <c r="EY150" i="25" l="1"/>
  <c r="EY102" i="25"/>
  <c r="EY149" i="25"/>
  <c r="EY103" i="25" l="1"/>
  <c r="EY151" i="25"/>
  <c r="EY152" i="25" l="1"/>
  <c r="EY104" i="25"/>
  <c r="EY105" i="25" l="1"/>
  <c r="EY153" i="25"/>
  <c r="EY106" i="25" l="1"/>
  <c r="EY154" i="25"/>
  <c r="EY107" i="25" l="1"/>
  <c r="EY155" i="25"/>
  <c r="EY108" i="25" l="1"/>
  <c r="EY156" i="25"/>
  <c r="EY109" i="25" l="1"/>
  <c r="EY157" i="25"/>
  <c r="EY110" i="25" l="1"/>
  <c r="EY158" i="25"/>
  <c r="EY111" i="25" l="1"/>
  <c r="EY159" i="25"/>
  <c r="EY112" i="25" l="1"/>
  <c r="EY160" i="25"/>
  <c r="EY113" i="25" l="1"/>
  <c r="EY161" i="25"/>
  <c r="EY114" i="25" l="1"/>
  <c r="EY162" i="25"/>
  <c r="EY115" i="25" l="1"/>
  <c r="EY163" i="25"/>
  <c r="EY116" i="25" l="1"/>
  <c r="EY164" i="25"/>
  <c r="EY165" i="25" l="1"/>
  <c r="EY117" i="25"/>
  <c r="EY166" i="25" l="1"/>
  <c r="EY118" i="25"/>
  <c r="EY119" i="25" l="1"/>
  <c r="EY167" i="25"/>
  <c r="EY168" i="25" l="1"/>
  <c r="EY120" i="25"/>
  <c r="EY169" i="25" l="1"/>
  <c r="EY121" i="25"/>
  <c r="EY122" i="25" l="1"/>
  <c r="EY170" i="25"/>
  <c r="EY123" i="25" l="1"/>
  <c r="EY171" i="25"/>
  <c r="EY124" i="25" l="1"/>
  <c r="EY172" i="25"/>
  <c r="EY125" i="25" l="1"/>
  <c r="EY173" i="25"/>
  <c r="EY174" i="25" l="1"/>
  <c r="EY126" i="25"/>
  <c r="EY127" i="25" l="1"/>
  <c r="EY175" i="25"/>
  <c r="EY128" i="25" l="1"/>
  <c r="EY176" i="25"/>
  <c r="EY129" i="25" l="1"/>
  <c r="EY177" i="25"/>
  <c r="EY130" i="25" l="1"/>
  <c r="EY178" i="25"/>
  <c r="EY131" i="25" l="1"/>
  <c r="EY179" i="25"/>
  <c r="EY132" i="25" l="1"/>
  <c r="EY180" i="25"/>
  <c r="EY133" i="25" l="1"/>
  <c r="EY181" i="25"/>
  <c r="EY134" i="25" l="1"/>
  <c r="EY182" i="25"/>
  <c r="EY183" i="25" l="1"/>
  <c r="EY135" i="25"/>
  <c r="EY184" i="25" l="1"/>
  <c r="EY136" i="25"/>
  <c r="EY137" i="25" l="1"/>
  <c r="EY185" i="25"/>
  <c r="EY186" i="25" l="1"/>
  <c r="EY138" i="25"/>
  <c r="EY139" i="25" l="1"/>
  <c r="EY187" i="25"/>
  <c r="EY140" i="25" l="1"/>
  <c r="EY188" i="25"/>
  <c r="EY141" i="25" l="1"/>
  <c r="EY189" i="25"/>
  <c r="EY142" i="25" l="1"/>
  <c r="EY190" i="25"/>
  <c r="EY143" i="25" l="1"/>
  <c r="EY191" i="25"/>
  <c r="EY144" i="25" l="1"/>
  <c r="EY192" i="25"/>
  <c r="EY145" i="25" l="1"/>
  <c r="EY193" i="25"/>
  <c r="EY194" i="25" l="1"/>
  <c r="EY146" i="25"/>
  <c r="EY147" i="25" l="1"/>
  <c r="EY195" i="25"/>
  <c r="EY196" i="25" l="1"/>
  <c r="EZ100" i="25"/>
  <c r="EZ101" i="25" s="1"/>
  <c r="EZ149" i="25" l="1"/>
  <c r="EZ150" i="25"/>
  <c r="EZ102" i="25"/>
  <c r="EZ103" i="25" l="1"/>
  <c r="EZ151" i="25"/>
  <c r="EZ152" i="25" l="1"/>
  <c r="EZ104" i="25"/>
  <c r="EZ105" i="25" l="1"/>
  <c r="EZ153" i="25"/>
  <c r="EZ106" i="25" l="1"/>
  <c r="EZ154" i="25"/>
  <c r="EZ107" i="25" l="1"/>
  <c r="EZ155" i="25"/>
  <c r="EZ108" i="25" l="1"/>
  <c r="EZ156" i="25"/>
  <c r="EZ109" i="25" l="1"/>
  <c r="EZ157" i="25"/>
  <c r="EZ110" i="25" l="1"/>
  <c r="EZ158" i="25"/>
  <c r="EZ111" i="25" l="1"/>
  <c r="EZ159" i="25"/>
  <c r="EZ112" i="25" l="1"/>
  <c r="EZ160" i="25"/>
  <c r="EZ113" i="25" l="1"/>
  <c r="EZ161" i="25"/>
  <c r="EZ114" i="25" l="1"/>
  <c r="EZ162" i="25"/>
  <c r="EZ115" i="25" l="1"/>
  <c r="EZ163" i="25"/>
  <c r="EZ164" i="25" l="1"/>
  <c r="EZ116" i="25"/>
  <c r="EZ165" i="25" l="1"/>
  <c r="EZ117" i="25"/>
  <c r="EZ118" i="25" l="1"/>
  <c r="EZ166" i="25"/>
  <c r="EZ119" i="25" l="1"/>
  <c r="EZ167" i="25"/>
  <c r="EZ120" i="25" l="1"/>
  <c r="EZ168" i="25"/>
  <c r="EZ121" i="25" l="1"/>
  <c r="EZ169" i="25"/>
  <c r="EZ122" i="25" l="1"/>
  <c r="EZ170" i="25"/>
  <c r="EZ171" i="25" l="1"/>
  <c r="EZ123" i="25"/>
  <c r="EZ124" i="25" l="1"/>
  <c r="EZ172" i="25"/>
  <c r="EZ173" i="25" l="1"/>
  <c r="EZ125" i="25"/>
  <c r="EZ126" i="25" l="1"/>
  <c r="EZ174" i="25"/>
  <c r="EZ127" i="25" l="1"/>
  <c r="EZ175" i="25"/>
  <c r="EZ128" i="25" l="1"/>
  <c r="EZ176" i="25"/>
  <c r="EZ129" i="25" l="1"/>
  <c r="EZ177" i="25"/>
  <c r="EZ130" i="25" l="1"/>
  <c r="EZ178" i="25"/>
  <c r="EZ131" i="25" l="1"/>
  <c r="EZ179" i="25"/>
  <c r="EZ132" i="25" l="1"/>
  <c r="EZ180" i="25"/>
  <c r="EZ133" i="25" l="1"/>
  <c r="EZ181" i="25"/>
  <c r="EZ134" i="25" l="1"/>
  <c r="EZ182" i="25"/>
  <c r="EZ135" i="25" l="1"/>
  <c r="EZ183" i="25"/>
  <c r="EZ184" i="25" l="1"/>
  <c r="EZ136" i="25"/>
  <c r="EZ137" i="25" l="1"/>
  <c r="EZ185" i="25"/>
  <c r="EZ138" i="25" l="1"/>
  <c r="EZ186" i="25"/>
  <c r="EZ139" i="25" l="1"/>
  <c r="EZ187" i="25"/>
  <c r="EZ140" i="25" l="1"/>
  <c r="EZ188" i="25"/>
  <c r="EZ141" i="25" l="1"/>
  <c r="EZ189" i="25"/>
  <c r="EZ142" i="25" l="1"/>
  <c r="EZ190" i="25"/>
  <c r="EZ143" i="25" l="1"/>
  <c r="EZ191" i="25"/>
  <c r="EZ144" i="25" l="1"/>
  <c r="EZ192" i="25"/>
  <c r="EZ145" i="25" l="1"/>
  <c r="EZ193" i="25"/>
  <c r="EZ146" i="25" l="1"/>
  <c r="EZ194" i="25"/>
  <c r="EZ147" i="25" l="1"/>
  <c r="EZ195" i="25"/>
  <c r="FA100" i="25" l="1"/>
  <c r="FA101" i="25" s="1"/>
  <c r="EZ196" i="25"/>
  <c r="FA149" i="25" l="1"/>
  <c r="FA102" i="25"/>
  <c r="FA150" i="25"/>
  <c r="FA103" i="25" l="1"/>
  <c r="FA151" i="25"/>
  <c r="FA104" i="25" l="1"/>
  <c r="FA152" i="25"/>
  <c r="FA105" i="25" l="1"/>
  <c r="FA153" i="25"/>
  <c r="FA154" i="25" l="1"/>
  <c r="FA106" i="25"/>
  <c r="FA107" i="25" l="1"/>
  <c r="FA155" i="25"/>
  <c r="FA108" i="25" l="1"/>
  <c r="FA156" i="25"/>
  <c r="FA157" i="25" l="1"/>
  <c r="FA109" i="25"/>
  <c r="FA110" i="25" l="1"/>
  <c r="FA158" i="25"/>
  <c r="FA111" i="25" l="1"/>
  <c r="FA159" i="25"/>
  <c r="FA112" i="25" l="1"/>
  <c r="FA160" i="25"/>
  <c r="FA113" i="25" l="1"/>
  <c r="FA161" i="25"/>
  <c r="FA162" i="25" l="1"/>
  <c r="FA114" i="25"/>
  <c r="FA115" i="25" l="1"/>
  <c r="FA163" i="25"/>
  <c r="FA164" i="25" l="1"/>
  <c r="FA116" i="25"/>
  <c r="FA165" i="25" l="1"/>
  <c r="FA117" i="25"/>
  <c r="FA166" i="25" l="1"/>
  <c r="FA118" i="25"/>
  <c r="FA119" i="25" l="1"/>
  <c r="FA167" i="25"/>
  <c r="FA168" i="25" l="1"/>
  <c r="FA120" i="25"/>
  <c r="FA121" i="25" l="1"/>
  <c r="FA169" i="25"/>
  <c r="FA122" i="25" l="1"/>
  <c r="FA170" i="25"/>
  <c r="FA123" i="25" l="1"/>
  <c r="FA171" i="25"/>
  <c r="FA124" i="25" l="1"/>
  <c r="FA172" i="25"/>
  <c r="FA125" i="25" l="1"/>
  <c r="FA173" i="25"/>
  <c r="FA126" i="25" l="1"/>
  <c r="FA174" i="25"/>
  <c r="FA175" i="25" l="1"/>
  <c r="FA127" i="25"/>
  <c r="FA128" i="25" l="1"/>
  <c r="FA176" i="25"/>
  <c r="FA129" i="25" l="1"/>
  <c r="FA177" i="25"/>
  <c r="FA130" i="25" l="1"/>
  <c r="FA178" i="25"/>
  <c r="FA131" i="25" l="1"/>
  <c r="FA179" i="25"/>
  <c r="FA180" i="25" l="1"/>
  <c r="FA132" i="25"/>
  <c r="FA181" i="25" l="1"/>
  <c r="FA133" i="25"/>
  <c r="FA182" i="25" l="1"/>
  <c r="FA134" i="25"/>
  <c r="FA135" i="25" l="1"/>
  <c r="FA183" i="25"/>
  <c r="FA184" i="25" l="1"/>
  <c r="FA136" i="25"/>
  <c r="FA185" i="25" l="1"/>
  <c r="FA137" i="25"/>
  <c r="FA186" i="25" l="1"/>
  <c r="FA138" i="25"/>
  <c r="FA187" i="25" l="1"/>
  <c r="FA139" i="25"/>
  <c r="FA188" i="25" l="1"/>
  <c r="FA140" i="25"/>
  <c r="FA189" i="25" l="1"/>
  <c r="FA141" i="25"/>
  <c r="FA190" i="25" l="1"/>
  <c r="FA142" i="25"/>
  <c r="FA191" i="25" l="1"/>
  <c r="FA143" i="25"/>
  <c r="FA192" i="25" l="1"/>
  <c r="FA144" i="25"/>
  <c r="FA193" i="25" l="1"/>
  <c r="FA145" i="25"/>
  <c r="FA194" i="25" l="1"/>
  <c r="FA146" i="25"/>
  <c r="FA195" i="25" l="1"/>
  <c r="FA147" i="25"/>
  <c r="FA196" i="25" l="1"/>
  <c r="FB100" i="25"/>
  <c r="FB101" i="25" s="1"/>
  <c r="FB149" i="25" l="1"/>
  <c r="FB150" i="25"/>
  <c r="FB102" i="25"/>
  <c r="FB103" i="25" l="1"/>
  <c r="FB151" i="25"/>
  <c r="FB104" i="25" l="1"/>
  <c r="FB152" i="25"/>
  <c r="FB153" i="25" l="1"/>
  <c r="FB105" i="25"/>
  <c r="FB154" i="25" l="1"/>
  <c r="FB106" i="25"/>
  <c r="FB107" i="25" l="1"/>
  <c r="FB155" i="25"/>
  <c r="FB108" i="25" l="1"/>
  <c r="FB156" i="25"/>
  <c r="FB109" i="25" l="1"/>
  <c r="FB157" i="25"/>
  <c r="FB110" i="25" l="1"/>
  <c r="FB158" i="25"/>
  <c r="FB159" i="25" l="1"/>
  <c r="FB111" i="25"/>
  <c r="FB112" i="25" l="1"/>
  <c r="FB160" i="25"/>
  <c r="FB113" i="25" l="1"/>
  <c r="FB161" i="25"/>
  <c r="FB162" i="25" l="1"/>
  <c r="FB114" i="25"/>
  <c r="FB115" i="25" l="1"/>
  <c r="FB163" i="25"/>
  <c r="FB164" i="25" l="1"/>
  <c r="FB116" i="25"/>
  <c r="FB117" i="25" l="1"/>
  <c r="FB165" i="25"/>
  <c r="FB166" i="25" l="1"/>
  <c r="FB118" i="25"/>
  <c r="FB119" i="25" l="1"/>
  <c r="FB167" i="25"/>
  <c r="FB120" i="25" l="1"/>
  <c r="FB168" i="25"/>
  <c r="FB121" i="25" l="1"/>
  <c r="FB169" i="25"/>
  <c r="FB122" i="25" l="1"/>
  <c r="FB170" i="25"/>
  <c r="FB123" i="25" l="1"/>
  <c r="FB171" i="25"/>
  <c r="FB172" i="25" l="1"/>
  <c r="FB124" i="25"/>
  <c r="FB173" i="25" l="1"/>
  <c r="FB125" i="25"/>
  <c r="FB174" i="25" l="1"/>
  <c r="FB126" i="25"/>
  <c r="FB175" i="25" l="1"/>
  <c r="FB127" i="25"/>
  <c r="FB128" i="25" l="1"/>
  <c r="FB176" i="25"/>
  <c r="FB129" i="25" l="1"/>
  <c r="FB177" i="25"/>
  <c r="FB178" i="25" l="1"/>
  <c r="FB130" i="25"/>
  <c r="FB179" i="25" l="1"/>
  <c r="FB131" i="25"/>
  <c r="FB132" i="25" l="1"/>
  <c r="FB180" i="25"/>
  <c r="FB133" i="25" l="1"/>
  <c r="FB181" i="25"/>
  <c r="FB134" i="25" l="1"/>
  <c r="FB182" i="25"/>
  <c r="FB135" i="25" l="1"/>
  <c r="FB183" i="25"/>
  <c r="FB184" i="25" l="1"/>
  <c r="FB136" i="25"/>
  <c r="FB185" i="25" l="1"/>
  <c r="FB137" i="25"/>
  <c r="FB138" i="25" l="1"/>
  <c r="FB186" i="25"/>
  <c r="FB139" i="25" l="1"/>
  <c r="FB187" i="25"/>
  <c r="FB140" i="25" l="1"/>
  <c r="FB188" i="25"/>
  <c r="FB141" i="25" l="1"/>
  <c r="FB189" i="25"/>
  <c r="FB142" i="25" l="1"/>
  <c r="FB190" i="25"/>
  <c r="FB143" i="25" l="1"/>
  <c r="FB191" i="25"/>
  <c r="FB144" i="25" l="1"/>
  <c r="FB192" i="25"/>
  <c r="FB145" i="25" l="1"/>
  <c r="FB193" i="25"/>
  <c r="FB146" i="25" l="1"/>
  <c r="FB194" i="25"/>
  <c r="FB147" i="25" l="1"/>
  <c r="FB195" i="25"/>
  <c r="FC100" i="25" l="1"/>
  <c r="FC101" i="25" s="1"/>
  <c r="FB196" i="25"/>
  <c r="FC150" i="25" l="1"/>
  <c r="FC102" i="25"/>
  <c r="FC149" i="25"/>
  <c r="FC103" i="25" l="1"/>
  <c r="FC151" i="25"/>
  <c r="FC104" i="25" l="1"/>
  <c r="FC152" i="25"/>
  <c r="FC105" i="25" l="1"/>
  <c r="FC153" i="25"/>
  <c r="FC106" i="25" l="1"/>
  <c r="FC154" i="25"/>
  <c r="FC107" i="25" l="1"/>
  <c r="FC155" i="25"/>
  <c r="FC108" i="25" l="1"/>
  <c r="FC156" i="25"/>
  <c r="FC109" i="25" l="1"/>
  <c r="FC157" i="25"/>
  <c r="FC110" i="25" l="1"/>
  <c r="FC158" i="25"/>
  <c r="FC111" i="25" l="1"/>
  <c r="FC159" i="25"/>
  <c r="FC112" i="25" l="1"/>
  <c r="FC160" i="25"/>
  <c r="FC113" i="25" l="1"/>
  <c r="FC161" i="25"/>
  <c r="FC114" i="25" l="1"/>
  <c r="FC162" i="25"/>
  <c r="FC115" i="25" l="1"/>
  <c r="FC163" i="25"/>
  <c r="FC164" i="25" l="1"/>
  <c r="FC116" i="25"/>
  <c r="FC165" i="25" l="1"/>
  <c r="FC117" i="25"/>
  <c r="FC118" i="25" l="1"/>
  <c r="FC166" i="25"/>
  <c r="FC119" i="25" l="1"/>
  <c r="FC167" i="25"/>
  <c r="FC168" i="25" l="1"/>
  <c r="FC120" i="25"/>
  <c r="FC121" i="25" l="1"/>
  <c r="FC169" i="25"/>
  <c r="FC122" i="25" l="1"/>
  <c r="FC170" i="25"/>
  <c r="FC123" i="25" l="1"/>
  <c r="FC171" i="25"/>
  <c r="FC124" i="25" l="1"/>
  <c r="FC172" i="25"/>
  <c r="FC125" i="25" l="1"/>
  <c r="FC173" i="25"/>
  <c r="FC174" i="25" l="1"/>
  <c r="FC126" i="25"/>
  <c r="FC127" i="25" l="1"/>
  <c r="FC175" i="25"/>
  <c r="FC128" i="25" l="1"/>
  <c r="FC176" i="25"/>
  <c r="FC177" i="25" l="1"/>
  <c r="FC129" i="25"/>
  <c r="FC130" i="25" l="1"/>
  <c r="FC178" i="25"/>
  <c r="FC131" i="25" l="1"/>
  <c r="FC179" i="25"/>
  <c r="FC132" i="25" l="1"/>
  <c r="FC180" i="25"/>
  <c r="FC181" i="25" l="1"/>
  <c r="FC133" i="25"/>
  <c r="FC134" i="25" l="1"/>
  <c r="FC182" i="25"/>
  <c r="FC135" i="25" l="1"/>
  <c r="FC183" i="25"/>
  <c r="FC184" i="25" l="1"/>
  <c r="FC136" i="25"/>
  <c r="FC137" i="25" l="1"/>
  <c r="FC185" i="25"/>
  <c r="FC138" i="25" l="1"/>
  <c r="FC186" i="25"/>
  <c r="FC139" i="25" l="1"/>
  <c r="FC187" i="25"/>
  <c r="FC140" i="25" l="1"/>
  <c r="FC188" i="25"/>
  <c r="FC141" i="25" l="1"/>
  <c r="FC189" i="25"/>
  <c r="FC142" i="25" l="1"/>
  <c r="FC190" i="25"/>
  <c r="FC143" i="25" l="1"/>
  <c r="FC191" i="25"/>
  <c r="FC144" i="25" l="1"/>
  <c r="FC192" i="25"/>
  <c r="FC145" i="25" l="1"/>
  <c r="FC193" i="25"/>
  <c r="FC146" i="25" l="1"/>
  <c r="FC194" i="25"/>
  <c r="FC147" i="25" l="1"/>
  <c r="FC195" i="25"/>
  <c r="FC196" i="25" l="1"/>
  <c r="FD100" i="25"/>
  <c r="FD101" i="25" s="1"/>
  <c r="FD149" i="25" l="1"/>
  <c r="FD150" i="25"/>
  <c r="FD102" i="25"/>
  <c r="FD151" i="25" l="1"/>
  <c r="FD103" i="25"/>
  <c r="FD104" i="25" l="1"/>
  <c r="FD152" i="25"/>
  <c r="FD105" i="25" l="1"/>
  <c r="FD153" i="25"/>
  <c r="FD106" i="25" l="1"/>
  <c r="FD154" i="25"/>
  <c r="FD107" i="25" l="1"/>
  <c r="FD155" i="25"/>
  <c r="FD108" i="25" l="1"/>
  <c r="FD156" i="25"/>
  <c r="FD109" i="25" l="1"/>
  <c r="FD157" i="25"/>
  <c r="FD110" i="25" l="1"/>
  <c r="FD158" i="25"/>
  <c r="FD111" i="25" l="1"/>
  <c r="FD159" i="25"/>
  <c r="FD160" i="25" l="1"/>
  <c r="FD112" i="25"/>
  <c r="FD113" i="25" l="1"/>
  <c r="FD161" i="25"/>
  <c r="FD114" i="25" l="1"/>
  <c r="FD162" i="25"/>
  <c r="FD115" i="25" l="1"/>
  <c r="FD163" i="25"/>
  <c r="FD164" i="25" l="1"/>
  <c r="FD116" i="25"/>
  <c r="FD165" i="25" l="1"/>
  <c r="FD117" i="25"/>
  <c r="FD118" i="25" l="1"/>
  <c r="FD166" i="25"/>
  <c r="FD119" i="25" l="1"/>
  <c r="FD167" i="25"/>
  <c r="FD120" i="25" l="1"/>
  <c r="FD168" i="25"/>
  <c r="FD121" i="25" l="1"/>
  <c r="FD169" i="25"/>
  <c r="FD122" i="25" l="1"/>
  <c r="FD170" i="25"/>
  <c r="FD123" i="25" l="1"/>
  <c r="FD171" i="25"/>
  <c r="FD124" i="25" l="1"/>
  <c r="FD172" i="25"/>
  <c r="FD125" i="25" l="1"/>
  <c r="FD173" i="25"/>
  <c r="FD126" i="25" l="1"/>
  <c r="FD174" i="25"/>
  <c r="FD127" i="25" l="1"/>
  <c r="FD175" i="25"/>
  <c r="FD176" i="25" l="1"/>
  <c r="FD128" i="25"/>
  <c r="FD129" i="25" l="1"/>
  <c r="FD177" i="25"/>
  <c r="FD130" i="25" l="1"/>
  <c r="FD178" i="25"/>
  <c r="FD179" i="25" l="1"/>
  <c r="FD131" i="25"/>
  <c r="FD132" i="25" l="1"/>
  <c r="FD180" i="25"/>
  <c r="FD133" i="25" l="1"/>
  <c r="FD181" i="25"/>
  <c r="FD134" i="25" l="1"/>
  <c r="FD182" i="25"/>
  <c r="FD135" i="25" l="1"/>
  <c r="FD183" i="25"/>
  <c r="FD184" i="25" l="1"/>
  <c r="FD136" i="25"/>
  <c r="FD185" i="25" l="1"/>
  <c r="FD137" i="25"/>
  <c r="FD138" i="25" l="1"/>
  <c r="FD186" i="25"/>
  <c r="FD139" i="25" l="1"/>
  <c r="FD187" i="25"/>
  <c r="FD140" i="25" l="1"/>
  <c r="FD188" i="25"/>
  <c r="FD141" i="25" l="1"/>
  <c r="FD189" i="25"/>
  <c r="FD142" i="25" l="1"/>
  <c r="FD190" i="25"/>
  <c r="FD143" i="25" l="1"/>
  <c r="FD191" i="25"/>
  <c r="FD144" i="25" l="1"/>
  <c r="FD192" i="25"/>
  <c r="FD145" i="25" l="1"/>
  <c r="FD193" i="25"/>
  <c r="FD146" i="25" l="1"/>
  <c r="FD194" i="25"/>
  <c r="FD147" i="25" l="1"/>
  <c r="FD195" i="25"/>
  <c r="FE100" i="25" l="1"/>
  <c r="FE101" i="25" s="1"/>
  <c r="FD196" i="25"/>
  <c r="FE149" i="25" l="1"/>
  <c r="FE150" i="25"/>
  <c r="FE102" i="25"/>
  <c r="FE103" i="25" l="1"/>
  <c r="FE151" i="25"/>
  <c r="FE152" i="25" l="1"/>
  <c r="FE104" i="25"/>
  <c r="FE105" i="25" l="1"/>
  <c r="FE153" i="25"/>
  <c r="FE106" i="25" l="1"/>
  <c r="FE154" i="25"/>
  <c r="FE107" i="25" l="1"/>
  <c r="FE155" i="25"/>
  <c r="FE108" i="25" l="1"/>
  <c r="FE156" i="25"/>
  <c r="FE109" i="25" l="1"/>
  <c r="FE157" i="25"/>
  <c r="FE110" i="25" l="1"/>
  <c r="FE158" i="25"/>
  <c r="FE111" i="25" l="1"/>
  <c r="FE159" i="25"/>
  <c r="FE160" i="25" l="1"/>
  <c r="FE112" i="25"/>
  <c r="FE161" i="25" l="1"/>
  <c r="FE113" i="25"/>
  <c r="FE114" i="25" l="1"/>
  <c r="FE162" i="25"/>
  <c r="FE115" i="25" l="1"/>
  <c r="FE163" i="25"/>
  <c r="FE164" i="25" l="1"/>
  <c r="FE116" i="25"/>
  <c r="FE117" i="25" l="1"/>
  <c r="FE165" i="25"/>
  <c r="FE118" i="25" l="1"/>
  <c r="FE166" i="25"/>
  <c r="FE119" i="25" l="1"/>
  <c r="FE167" i="25"/>
  <c r="FE168" i="25" l="1"/>
  <c r="FE120" i="25"/>
  <c r="FE169" i="25" l="1"/>
  <c r="FE121" i="25"/>
  <c r="FE122" i="25" l="1"/>
  <c r="FE170" i="25"/>
  <c r="FE123" i="25" l="1"/>
  <c r="FE171" i="25"/>
  <c r="FE124" i="25" l="1"/>
  <c r="FE172" i="25"/>
  <c r="FE125" i="25" l="1"/>
  <c r="FE173" i="25"/>
  <c r="FE126" i="25" l="1"/>
  <c r="FE174" i="25"/>
  <c r="FE127" i="25" l="1"/>
  <c r="FE175" i="25"/>
  <c r="FE176" i="25" l="1"/>
  <c r="FE128" i="25"/>
  <c r="FE129" i="25" l="1"/>
  <c r="FE177" i="25"/>
  <c r="FE130" i="25" l="1"/>
  <c r="FE178" i="25"/>
  <c r="FE179" i="25" l="1"/>
  <c r="FE131" i="25"/>
  <c r="FE180" i="25" l="1"/>
  <c r="FE132" i="25"/>
  <c r="FE181" i="25" l="1"/>
  <c r="FE133" i="25"/>
  <c r="FE134" i="25" l="1"/>
  <c r="FE182" i="25"/>
  <c r="FE135" i="25" l="1"/>
  <c r="FE183" i="25"/>
  <c r="FE184" i="25" l="1"/>
  <c r="FE136" i="25"/>
  <c r="FE137" i="25" l="1"/>
  <c r="FE185" i="25"/>
  <c r="FE138" i="25" l="1"/>
  <c r="FE186" i="25"/>
  <c r="FE139" i="25" l="1"/>
  <c r="FE187" i="25"/>
  <c r="FE140" i="25" l="1"/>
  <c r="FE188" i="25"/>
  <c r="FE141" i="25" l="1"/>
  <c r="FE189" i="25"/>
  <c r="FE142" i="25" l="1"/>
  <c r="FE190" i="25"/>
  <c r="FE191" i="25" l="1"/>
  <c r="FE143" i="25"/>
  <c r="FE144" i="25" l="1"/>
  <c r="FE192" i="25"/>
  <c r="FE145" i="25" l="1"/>
  <c r="FE193" i="25"/>
  <c r="FE146" i="25" l="1"/>
  <c r="FE194" i="25"/>
  <c r="FE147" i="25" l="1"/>
  <c r="FE195" i="25"/>
  <c r="FE196" i="25" l="1"/>
  <c r="FF100" i="25"/>
  <c r="FF101" i="25" s="1"/>
  <c r="FF149" i="25" l="1"/>
  <c r="FF150" i="25"/>
  <c r="FF102" i="25"/>
  <c r="FF103" i="25" l="1"/>
  <c r="FF151" i="25"/>
  <c r="FF104" i="25" l="1"/>
  <c r="FF152" i="25"/>
  <c r="FF105" i="25" l="1"/>
  <c r="FF153" i="25"/>
  <c r="FF106" i="25" l="1"/>
  <c r="FF154" i="25"/>
  <c r="FF107" i="25" l="1"/>
  <c r="FF155" i="25"/>
  <c r="FF108" i="25" l="1"/>
  <c r="FF156" i="25"/>
  <c r="FF109" i="25" l="1"/>
  <c r="FF157" i="25"/>
  <c r="FF110" i="25" l="1"/>
  <c r="FF158" i="25"/>
  <c r="FF111" i="25" l="1"/>
  <c r="FF159" i="25"/>
  <c r="FF112" i="25" l="1"/>
  <c r="FF160" i="25"/>
  <c r="FF113" i="25" l="1"/>
  <c r="FF161" i="25"/>
  <c r="FF114" i="25" l="1"/>
  <c r="FF162" i="25"/>
  <c r="FF115" i="25" l="1"/>
  <c r="FF163" i="25"/>
  <c r="FF164" i="25" l="1"/>
  <c r="FF116" i="25"/>
  <c r="FF117" i="25" l="1"/>
  <c r="FF165" i="25"/>
  <c r="FF118" i="25" l="1"/>
  <c r="FF166" i="25"/>
  <c r="FF167" i="25" l="1"/>
  <c r="FF119" i="25"/>
  <c r="FF120" i="25" l="1"/>
  <c r="FF168" i="25"/>
  <c r="FF169" i="25" l="1"/>
  <c r="FF121" i="25"/>
  <c r="FF122" i="25" l="1"/>
  <c r="FF170" i="25"/>
  <c r="FF123" i="25" l="1"/>
  <c r="FF171" i="25"/>
  <c r="FF124" i="25" l="1"/>
  <c r="FF172" i="25"/>
  <c r="FF125" i="25" l="1"/>
  <c r="FF173" i="25"/>
  <c r="FF126" i="25" l="1"/>
  <c r="FF174" i="25"/>
  <c r="FF127" i="25" l="1"/>
  <c r="FF175" i="25"/>
  <c r="FF128" i="25" l="1"/>
  <c r="FF176" i="25"/>
  <c r="FF129" i="25" l="1"/>
  <c r="FF177" i="25"/>
  <c r="FF130" i="25" l="1"/>
  <c r="FF178" i="25"/>
  <c r="FF179" i="25" l="1"/>
  <c r="FF131" i="25"/>
  <c r="FF132" i="25" l="1"/>
  <c r="FF180" i="25"/>
  <c r="FF133" i="25" l="1"/>
  <c r="FF181" i="25"/>
  <c r="FF134" i="25" l="1"/>
  <c r="FF182" i="25"/>
  <c r="FF135" i="25" l="1"/>
  <c r="FF183" i="25"/>
  <c r="FF184" i="25" l="1"/>
  <c r="FF136" i="25"/>
  <c r="FF185" i="25" l="1"/>
  <c r="FF137" i="25"/>
  <c r="FF186" i="25" l="1"/>
  <c r="FF138" i="25"/>
  <c r="FF139" i="25" l="1"/>
  <c r="FF187" i="25"/>
  <c r="FF140" i="25" l="1"/>
  <c r="FF188" i="25"/>
  <c r="FF189" i="25" l="1"/>
  <c r="FF141" i="25"/>
  <c r="FF142" i="25" l="1"/>
  <c r="FF190" i="25"/>
  <c r="FF143" i="25" l="1"/>
  <c r="FF191" i="25"/>
  <c r="FF144" i="25" l="1"/>
  <c r="FF192" i="25"/>
  <c r="FF145" i="25" l="1"/>
  <c r="FF193" i="25"/>
  <c r="FF146" i="25" l="1"/>
  <c r="FF194" i="25"/>
  <c r="FF147" i="25" l="1"/>
  <c r="FF195" i="25"/>
  <c r="FF196" i="25" l="1"/>
  <c r="FG100" i="25"/>
  <c r="FG101" i="25" s="1"/>
  <c r="FG150" i="25" l="1"/>
  <c r="FG102" i="25"/>
  <c r="FG149" i="25"/>
  <c r="FG103" i="25" l="1"/>
  <c r="FG151" i="25"/>
  <c r="FG104" i="25" l="1"/>
  <c r="FG152" i="25"/>
  <c r="FG105" i="25" l="1"/>
  <c r="FG153" i="25"/>
  <c r="FG106" i="25" l="1"/>
  <c r="FG154" i="25"/>
  <c r="FG107" i="25" l="1"/>
  <c r="FG155" i="25"/>
  <c r="FG108" i="25" l="1"/>
  <c r="FG156" i="25"/>
  <c r="FG157" i="25" l="1"/>
  <c r="FG109" i="25"/>
  <c r="FG110" i="25" l="1"/>
  <c r="FG158" i="25"/>
  <c r="FG111" i="25" l="1"/>
  <c r="FG159" i="25"/>
  <c r="FG112" i="25" l="1"/>
  <c r="FG160" i="25"/>
  <c r="FG113" i="25" l="1"/>
  <c r="FG161" i="25"/>
  <c r="FG162" i="25" l="1"/>
  <c r="FG114" i="25"/>
  <c r="FG163" i="25" l="1"/>
  <c r="FG115" i="25"/>
  <c r="FG164" i="25" l="1"/>
  <c r="FG116" i="25"/>
  <c r="FG165" i="25" l="1"/>
  <c r="FG117" i="25"/>
  <c r="FG166" i="25" l="1"/>
  <c r="FG118" i="25"/>
  <c r="FG119" i="25" l="1"/>
  <c r="FG167" i="25"/>
  <c r="FG168" i="25" l="1"/>
  <c r="FG120" i="25"/>
  <c r="FG169" i="25" l="1"/>
  <c r="FG121" i="25"/>
  <c r="FG122" i="25" l="1"/>
  <c r="FG170" i="25"/>
  <c r="FG123" i="25" l="1"/>
  <c r="FG171" i="25"/>
  <c r="FG124" i="25" l="1"/>
  <c r="FG172" i="25"/>
  <c r="FG125" i="25" l="1"/>
  <c r="FG173" i="25"/>
  <c r="FG126" i="25" l="1"/>
  <c r="FG174" i="25"/>
  <c r="FG127" i="25" l="1"/>
  <c r="FG175" i="25"/>
  <c r="FG128" i="25" l="1"/>
  <c r="FG176" i="25"/>
  <c r="FG129" i="25" l="1"/>
  <c r="FG177" i="25"/>
  <c r="FG130" i="25" l="1"/>
  <c r="FG178" i="25"/>
  <c r="FG131" i="25" l="1"/>
  <c r="FG179" i="25"/>
  <c r="FG132" i="25" l="1"/>
  <c r="FG180" i="25"/>
  <c r="FG133" i="25" l="1"/>
  <c r="FG181" i="25"/>
  <c r="FG182" i="25" l="1"/>
  <c r="FG134" i="25"/>
  <c r="FG135" i="25" l="1"/>
  <c r="FG183" i="25"/>
  <c r="FG184" i="25" l="1"/>
  <c r="FG136" i="25"/>
  <c r="FG185" i="25" l="1"/>
  <c r="FG137" i="25"/>
  <c r="FG138" i="25" l="1"/>
  <c r="FG186" i="25"/>
  <c r="FG139" i="25" l="1"/>
  <c r="FG187" i="25"/>
  <c r="FG140" i="25" l="1"/>
  <c r="FG188" i="25"/>
  <c r="FG141" i="25" l="1"/>
  <c r="FG189" i="25"/>
  <c r="FG190" i="25" l="1"/>
  <c r="FG142" i="25"/>
  <c r="FG143" i="25" l="1"/>
  <c r="FG191" i="25"/>
  <c r="FG144" i="25" l="1"/>
  <c r="FG192" i="25"/>
  <c r="FG193" i="25" l="1"/>
  <c r="FG145" i="25"/>
  <c r="FG194" i="25" l="1"/>
  <c r="FG146" i="25"/>
  <c r="FG147" i="25" l="1"/>
  <c r="FG195" i="25"/>
  <c r="FH100" i="25" l="1"/>
  <c r="FH101" i="25" s="1"/>
  <c r="FG196" i="25"/>
  <c r="FH150" i="25" l="1"/>
  <c r="FH102" i="25"/>
  <c r="FH149" i="25"/>
  <c r="FH103" i="25" l="1"/>
  <c r="FH151" i="25"/>
  <c r="FH152" i="25" l="1"/>
  <c r="FH104" i="25"/>
  <c r="FH105" i="25" l="1"/>
  <c r="FH153" i="25"/>
  <c r="FH106" i="25" l="1"/>
  <c r="FH154" i="25"/>
  <c r="FH107" i="25" l="1"/>
  <c r="FH155" i="25"/>
  <c r="FH108" i="25" l="1"/>
  <c r="FH156" i="25"/>
  <c r="FH109" i="25" l="1"/>
  <c r="FH157" i="25"/>
  <c r="FH110" i="25" l="1"/>
  <c r="FH158" i="25"/>
  <c r="FH159" i="25" l="1"/>
  <c r="FH111" i="25"/>
  <c r="FH160" i="25" l="1"/>
  <c r="FH112" i="25"/>
  <c r="FH161" i="25" l="1"/>
  <c r="FH113" i="25"/>
  <c r="FH114" i="25" l="1"/>
  <c r="FH162" i="25"/>
  <c r="FH115" i="25" l="1"/>
  <c r="FH163" i="25"/>
  <c r="FH164" i="25" l="1"/>
  <c r="FH116" i="25"/>
  <c r="FH165" i="25" l="1"/>
  <c r="FH117" i="25"/>
  <c r="FH118" i="25" l="1"/>
  <c r="FH166" i="25"/>
  <c r="FH119" i="25" l="1"/>
  <c r="FH167" i="25"/>
  <c r="FH120" i="25" l="1"/>
  <c r="FH168" i="25"/>
  <c r="FH121" i="25" l="1"/>
  <c r="FH169" i="25"/>
  <c r="FH122" i="25" l="1"/>
  <c r="FH170" i="25"/>
  <c r="FH171" i="25" l="1"/>
  <c r="FH123" i="25"/>
  <c r="FH124" i="25" l="1"/>
  <c r="FH172" i="25"/>
  <c r="FH173" i="25" l="1"/>
  <c r="FH125" i="25"/>
  <c r="FH126" i="25" l="1"/>
  <c r="FH174" i="25"/>
  <c r="FH127" i="25" l="1"/>
  <c r="FH175" i="25"/>
  <c r="FH128" i="25" l="1"/>
  <c r="FH176" i="25"/>
  <c r="FH129" i="25" l="1"/>
  <c r="FH177" i="25"/>
  <c r="FH130" i="25" l="1"/>
  <c r="FH178" i="25"/>
  <c r="FH131" i="25" l="1"/>
  <c r="FH179" i="25"/>
  <c r="FH132" i="25" l="1"/>
  <c r="FH180" i="25"/>
  <c r="FH133" i="25" l="1"/>
  <c r="FH181" i="25"/>
  <c r="FH182" i="25" l="1"/>
  <c r="FH134" i="25"/>
  <c r="FH135" i="25" l="1"/>
  <c r="FH183" i="25"/>
  <c r="FH184" i="25" l="1"/>
  <c r="FH136" i="25"/>
  <c r="FH185" i="25" l="1"/>
  <c r="FH137" i="25"/>
  <c r="FH186" i="25" l="1"/>
  <c r="FH138" i="25"/>
  <c r="FH187" i="25" l="1"/>
  <c r="FH139" i="25"/>
  <c r="FH188" i="25" l="1"/>
  <c r="FH140" i="25"/>
  <c r="FH141" i="25" l="1"/>
  <c r="FH189" i="25"/>
  <c r="FH142" i="25" l="1"/>
  <c r="FH190" i="25"/>
  <c r="FH191" i="25" l="1"/>
  <c r="FH143" i="25"/>
  <c r="FH144" i="25" l="1"/>
  <c r="FH192" i="25"/>
  <c r="FH145" i="25" l="1"/>
  <c r="FH193" i="25"/>
  <c r="FH146" i="25" l="1"/>
  <c r="FH194" i="25"/>
  <c r="FH147" i="25" l="1"/>
  <c r="FH195" i="25"/>
  <c r="FH196" i="25" l="1"/>
  <c r="FI100" i="25"/>
  <c r="FI101" i="25" s="1"/>
  <c r="FI149" i="25" l="1"/>
  <c r="FI150" i="25"/>
  <c r="FI102" i="25"/>
  <c r="FI103" i="25" l="1"/>
  <c r="FI151" i="25"/>
  <c r="FI104" i="25" l="1"/>
  <c r="FI152" i="25"/>
  <c r="FI105" i="25" l="1"/>
  <c r="FI153" i="25"/>
  <c r="FI106" i="25" l="1"/>
  <c r="FI154" i="25"/>
  <c r="FI107" i="25" l="1"/>
  <c r="FI155" i="25"/>
  <c r="FI108" i="25" l="1"/>
  <c r="FI156" i="25"/>
  <c r="FI109" i="25" l="1"/>
  <c r="FI157" i="25"/>
  <c r="FI110" i="25" l="1"/>
  <c r="FI158" i="25"/>
  <c r="FI111" i="25" l="1"/>
  <c r="FI159" i="25"/>
  <c r="FI112" i="25" l="1"/>
  <c r="FI160" i="25"/>
  <c r="FI113" i="25" l="1"/>
  <c r="FI161" i="25"/>
  <c r="FI114" i="25" l="1"/>
  <c r="FI162" i="25"/>
  <c r="FI115" i="25" l="1"/>
  <c r="FI163" i="25"/>
  <c r="FI164" i="25" l="1"/>
  <c r="FI116" i="25"/>
  <c r="FI165" i="25" l="1"/>
  <c r="FI117" i="25"/>
  <c r="FI118" i="25" l="1"/>
  <c r="FI166" i="25"/>
  <c r="FI167" i="25" l="1"/>
  <c r="FI119" i="25"/>
  <c r="FI120" i="25" l="1"/>
  <c r="FI168" i="25"/>
  <c r="FI121" i="25" l="1"/>
  <c r="FI169" i="25"/>
  <c r="FI122" i="25" l="1"/>
  <c r="FI170" i="25"/>
  <c r="FI123" i="25" l="1"/>
  <c r="FI171" i="25"/>
  <c r="FI124" i="25" l="1"/>
  <c r="FI172" i="25"/>
  <c r="FI125" i="25" l="1"/>
  <c r="FI173" i="25"/>
  <c r="FI126" i="25" l="1"/>
  <c r="FI174" i="25"/>
  <c r="FI127" i="25" l="1"/>
  <c r="FI175" i="25"/>
  <c r="FI128" i="25" l="1"/>
  <c r="FI176" i="25"/>
  <c r="FI129" i="25" l="1"/>
  <c r="FI177" i="25"/>
  <c r="FI130" i="25" l="1"/>
  <c r="FI178" i="25"/>
  <c r="FI131" i="25" l="1"/>
  <c r="FI179" i="25"/>
  <c r="FI132" i="25" l="1"/>
  <c r="FI180" i="25"/>
  <c r="FI133" i="25" l="1"/>
  <c r="FI181" i="25"/>
  <c r="FI134" i="25" l="1"/>
  <c r="FI182" i="25"/>
  <c r="FI135" i="25" l="1"/>
  <c r="FI183" i="25"/>
  <c r="FI184" i="25" l="1"/>
  <c r="FI136" i="25"/>
  <c r="FI137" i="25" l="1"/>
  <c r="FI185" i="25"/>
  <c r="FI138" i="25" l="1"/>
  <c r="FI186" i="25"/>
  <c r="FI139" i="25" l="1"/>
  <c r="FI187" i="25"/>
  <c r="FI140" i="25" l="1"/>
  <c r="FI188" i="25"/>
  <c r="FI141" i="25" l="1"/>
  <c r="FI189" i="25"/>
  <c r="FI142" i="25" l="1"/>
  <c r="FI190" i="25"/>
  <c r="FI143" i="25" l="1"/>
  <c r="FI191" i="25"/>
  <c r="FI144" i="25" l="1"/>
  <c r="FI192" i="25"/>
  <c r="FI145" i="25" l="1"/>
  <c r="FI193" i="25"/>
  <c r="FI146" i="25" l="1"/>
  <c r="FI194" i="25"/>
  <c r="FI147" i="25" l="1"/>
  <c r="FI195" i="25"/>
  <c r="FJ100" i="25" l="1"/>
  <c r="FJ101" i="25" s="1"/>
  <c r="FI196" i="25"/>
  <c r="FJ150" i="25" l="1"/>
  <c r="FJ102" i="25"/>
  <c r="FJ149" i="25"/>
  <c r="FJ103" i="25" l="1"/>
  <c r="FJ151" i="25"/>
  <c r="FJ152" i="25" l="1"/>
  <c r="FJ104" i="25"/>
  <c r="FJ105" i="25" l="1"/>
  <c r="FJ153" i="25"/>
  <c r="FJ106" i="25" l="1"/>
  <c r="FJ154" i="25"/>
  <c r="FJ107" i="25" l="1"/>
  <c r="FJ155" i="25"/>
  <c r="FJ156" i="25" l="1"/>
  <c r="FJ108" i="25"/>
  <c r="FJ109" i="25" l="1"/>
  <c r="FJ157" i="25"/>
  <c r="FJ110" i="25" l="1"/>
  <c r="FJ158" i="25"/>
  <c r="FJ111" i="25" l="1"/>
  <c r="FJ159" i="25"/>
  <c r="FJ112" i="25" l="1"/>
  <c r="FJ160" i="25"/>
  <c r="FJ113" i="25" l="1"/>
  <c r="FJ161" i="25"/>
  <c r="FJ114" i="25" l="1"/>
  <c r="FJ162" i="25"/>
  <c r="FJ115" i="25" l="1"/>
  <c r="FJ163" i="25"/>
  <c r="FJ164" i="25" l="1"/>
  <c r="FJ116" i="25"/>
  <c r="FJ117" i="25" l="1"/>
  <c r="FJ165" i="25"/>
  <c r="FJ118" i="25" l="1"/>
  <c r="FJ166" i="25"/>
  <c r="FJ119" i="25" l="1"/>
  <c r="FJ167" i="25"/>
  <c r="FJ120" i="25" l="1"/>
  <c r="FJ168" i="25"/>
  <c r="FJ121" i="25" l="1"/>
  <c r="FJ169" i="25"/>
  <c r="FJ170" i="25" l="1"/>
  <c r="FJ122" i="25"/>
  <c r="FJ123" i="25" l="1"/>
  <c r="FJ171" i="25"/>
  <c r="FJ124" i="25" l="1"/>
  <c r="FJ172" i="25"/>
  <c r="FJ125" i="25" l="1"/>
  <c r="FJ173" i="25"/>
  <c r="FJ126" i="25" l="1"/>
  <c r="FJ174" i="25"/>
  <c r="FJ127" i="25" l="1"/>
  <c r="FJ175" i="25"/>
  <c r="FJ128" i="25" l="1"/>
  <c r="FJ176" i="25"/>
  <c r="FJ129" i="25" l="1"/>
  <c r="FJ177" i="25"/>
  <c r="FJ178" i="25" l="1"/>
  <c r="FJ130" i="25"/>
  <c r="FJ131" i="25" l="1"/>
  <c r="FJ179" i="25"/>
  <c r="FJ132" i="25" l="1"/>
  <c r="FJ180" i="25"/>
  <c r="FJ181" i="25" l="1"/>
  <c r="FJ133" i="25"/>
  <c r="FJ134" i="25" l="1"/>
  <c r="FJ182" i="25"/>
  <c r="FJ135" i="25" l="1"/>
  <c r="FJ183" i="25"/>
  <c r="FJ184" i="25" l="1"/>
  <c r="FJ136" i="25"/>
  <c r="FJ137" i="25" l="1"/>
  <c r="FJ185" i="25"/>
  <c r="FJ138" i="25" l="1"/>
  <c r="FJ186" i="25"/>
  <c r="FJ187" i="25" l="1"/>
  <c r="FJ139" i="25"/>
  <c r="FJ140" i="25" l="1"/>
  <c r="FJ188" i="25"/>
  <c r="FJ141" i="25" l="1"/>
  <c r="FJ189" i="25"/>
  <c r="FJ142" i="25" l="1"/>
  <c r="FJ190" i="25"/>
  <c r="FJ143" i="25" l="1"/>
  <c r="FJ191" i="25"/>
  <c r="FJ144" i="25" l="1"/>
  <c r="FJ192" i="25"/>
  <c r="FJ145" i="25" l="1"/>
  <c r="FJ193" i="25"/>
  <c r="FJ146" i="25" l="1"/>
  <c r="FJ194" i="25"/>
  <c r="FJ147" i="25" l="1"/>
  <c r="FJ195" i="25"/>
  <c r="FK100" i="25" l="1"/>
  <c r="FK101" i="25" s="1"/>
  <c r="FJ196" i="25"/>
  <c r="FK150" i="25" l="1"/>
  <c r="FK102" i="25"/>
  <c r="FK149" i="25"/>
  <c r="FK103" i="25" l="1"/>
  <c r="FK151" i="25"/>
  <c r="FK104" i="25" l="1"/>
  <c r="FK152" i="25"/>
  <c r="FK105" i="25" l="1"/>
  <c r="FK153" i="25"/>
  <c r="FK106" i="25" l="1"/>
  <c r="FK154" i="25"/>
  <c r="FK107" i="25" l="1"/>
  <c r="FK155" i="25"/>
  <c r="FK108" i="25" l="1"/>
  <c r="FK156" i="25"/>
  <c r="FK109" i="25" l="1"/>
  <c r="FK157" i="25"/>
  <c r="FK110" i="25" l="1"/>
  <c r="FK158" i="25"/>
  <c r="FK111" i="25" l="1"/>
  <c r="FK159" i="25"/>
  <c r="FK112" i="25" l="1"/>
  <c r="FK160" i="25"/>
  <c r="FK113" i="25" l="1"/>
  <c r="FK161" i="25"/>
  <c r="FK114" i="25" l="1"/>
  <c r="FK162" i="25"/>
  <c r="FK115" i="25" l="1"/>
  <c r="FK163" i="25"/>
  <c r="FK164" i="25" l="1"/>
  <c r="FK116" i="25"/>
  <c r="FK165" i="25" l="1"/>
  <c r="FK117" i="25"/>
  <c r="FK118" i="25" l="1"/>
  <c r="FK166" i="25"/>
  <c r="FK119" i="25" l="1"/>
  <c r="FK167" i="25"/>
  <c r="FK120" i="25" l="1"/>
  <c r="FK168" i="25"/>
  <c r="FK121" i="25" l="1"/>
  <c r="FK169" i="25"/>
  <c r="FK122" i="25" l="1"/>
  <c r="FK170" i="25"/>
  <c r="FK123" i="25" l="1"/>
  <c r="FK171" i="25"/>
  <c r="FK124" i="25" l="1"/>
  <c r="FK172" i="25"/>
  <c r="FK125" i="25" l="1"/>
  <c r="FK173" i="25"/>
  <c r="FK126" i="25" l="1"/>
  <c r="FK174" i="25"/>
  <c r="FK127" i="25" l="1"/>
  <c r="FK175" i="25"/>
  <c r="FK128" i="25" l="1"/>
  <c r="FK176" i="25"/>
  <c r="FK129" i="25" l="1"/>
  <c r="FK177" i="25"/>
  <c r="FK130" i="25" l="1"/>
  <c r="FK178" i="25"/>
  <c r="FK131" i="25" l="1"/>
  <c r="FK179" i="25"/>
  <c r="FK132" i="25" l="1"/>
  <c r="FK180" i="25"/>
  <c r="FK133" i="25" l="1"/>
  <c r="FK181" i="25"/>
  <c r="FK134" i="25" l="1"/>
  <c r="FK182" i="25"/>
  <c r="FK135" i="25" l="1"/>
  <c r="FK183" i="25"/>
  <c r="FK184" i="25" l="1"/>
  <c r="FK136" i="25"/>
  <c r="FK137" i="25" l="1"/>
  <c r="FK185" i="25"/>
  <c r="FK186" i="25" l="1"/>
  <c r="FK138" i="25"/>
  <c r="FK187" i="25" l="1"/>
  <c r="FK139" i="25"/>
  <c r="FK140" i="25" l="1"/>
  <c r="FK188" i="25"/>
  <c r="FK141" i="25" l="1"/>
  <c r="FK189" i="25"/>
  <c r="FK190" i="25" l="1"/>
  <c r="FK142" i="25"/>
  <c r="FK143" i="25" l="1"/>
  <c r="FK191" i="25"/>
  <c r="FK144" i="25" l="1"/>
  <c r="FK192" i="25"/>
  <c r="FK145" i="25" l="1"/>
  <c r="FK193" i="25"/>
  <c r="FK146" i="25" l="1"/>
  <c r="FK194" i="25"/>
  <c r="FK147" i="25" l="1"/>
  <c r="FK195" i="25"/>
  <c r="FK196" i="25" l="1"/>
  <c r="FL100" i="25"/>
  <c r="FL101" i="25" s="1"/>
  <c r="FL149" i="25" l="1"/>
  <c r="FL150" i="25"/>
  <c r="FL102" i="25"/>
  <c r="FL103" i="25" l="1"/>
  <c r="FL151" i="25"/>
  <c r="FL104" i="25" l="1"/>
  <c r="FL152" i="25"/>
  <c r="FL105" i="25" l="1"/>
  <c r="FL153" i="25"/>
  <c r="FL106" i="25" l="1"/>
  <c r="FL154" i="25"/>
  <c r="FL155" i="25" l="1"/>
  <c r="FL107" i="25"/>
  <c r="FL108" i="25" l="1"/>
  <c r="FL156" i="25"/>
  <c r="FL109" i="25" l="1"/>
  <c r="FL157" i="25"/>
  <c r="FL110" i="25" l="1"/>
  <c r="FL158" i="25"/>
  <c r="FL111" i="25" l="1"/>
  <c r="FL159" i="25"/>
  <c r="FL112" i="25" l="1"/>
  <c r="FL160" i="25"/>
  <c r="FL113" i="25" l="1"/>
  <c r="FL161" i="25"/>
  <c r="FL114" i="25" l="1"/>
  <c r="FL162" i="25"/>
  <c r="FL115" i="25" l="1"/>
  <c r="FL163" i="25"/>
  <c r="FL164" i="25" l="1"/>
  <c r="FL116" i="25"/>
  <c r="FL165" i="25" l="1"/>
  <c r="FL117" i="25"/>
  <c r="FL118" i="25" l="1"/>
  <c r="FL166" i="25"/>
  <c r="FL119" i="25" l="1"/>
  <c r="FL167" i="25"/>
  <c r="FL120" i="25" l="1"/>
  <c r="FL168" i="25"/>
  <c r="FL121" i="25" l="1"/>
  <c r="FL169" i="25"/>
  <c r="FL122" i="25" l="1"/>
  <c r="FL170" i="25"/>
  <c r="FL123" i="25" l="1"/>
  <c r="FL171" i="25"/>
  <c r="FL172" i="25" l="1"/>
  <c r="FL124" i="25"/>
  <c r="FL125" i="25" l="1"/>
  <c r="FL173" i="25"/>
  <c r="FL126" i="25" l="1"/>
  <c r="FL174" i="25"/>
  <c r="FL127" i="25" l="1"/>
  <c r="FL175" i="25"/>
  <c r="FL128" i="25" l="1"/>
  <c r="FL176" i="25"/>
  <c r="FL177" i="25" l="1"/>
  <c r="FL129" i="25"/>
  <c r="FL130" i="25" l="1"/>
  <c r="FL178" i="25"/>
  <c r="FL179" i="25" l="1"/>
  <c r="FL131" i="25"/>
  <c r="FL132" i="25" l="1"/>
  <c r="FL180" i="25"/>
  <c r="FL133" i="25" l="1"/>
  <c r="FL181" i="25"/>
  <c r="FL134" i="25" l="1"/>
  <c r="FL182" i="25"/>
  <c r="FL135" i="25" l="1"/>
  <c r="FL183" i="25"/>
  <c r="FL184" i="25" l="1"/>
  <c r="FL136" i="25"/>
  <c r="FL137" i="25" l="1"/>
  <c r="FL185" i="25"/>
  <c r="FL138" i="25" l="1"/>
  <c r="FL186" i="25"/>
  <c r="FL139" i="25" l="1"/>
  <c r="FL187" i="25"/>
  <c r="FL140" i="25" l="1"/>
  <c r="FL188" i="25"/>
  <c r="FL141" i="25" l="1"/>
  <c r="FL189" i="25"/>
  <c r="FL142" i="25" l="1"/>
  <c r="FL190" i="25"/>
  <c r="FL143" i="25" l="1"/>
  <c r="FL191" i="25"/>
  <c r="FL144" i="25" l="1"/>
  <c r="FL192" i="25"/>
  <c r="FL193" i="25" l="1"/>
  <c r="FL145" i="25"/>
  <c r="FL146" i="25" l="1"/>
  <c r="FL194" i="25"/>
  <c r="FL147" i="25" l="1"/>
  <c r="FL195" i="25"/>
  <c r="FM100" i="25" l="1"/>
  <c r="FM101" i="25" s="1"/>
  <c r="FL196" i="25"/>
  <c r="FM150" i="25" l="1"/>
  <c r="FM102" i="25"/>
  <c r="FM149" i="25"/>
  <c r="FM151" i="25" l="1"/>
  <c r="FM103" i="25"/>
  <c r="FM104" i="25" l="1"/>
  <c r="FM152" i="25"/>
  <c r="FM105" i="25" l="1"/>
  <c r="FM153" i="25"/>
  <c r="FM154" i="25" l="1"/>
  <c r="FM106" i="25"/>
  <c r="FM107" i="25" l="1"/>
  <c r="FM155" i="25"/>
  <c r="FM156" i="25" l="1"/>
  <c r="FM108" i="25"/>
  <c r="FM109" i="25" l="1"/>
  <c r="FM157" i="25"/>
  <c r="FM110" i="25" l="1"/>
  <c r="FM158" i="25"/>
  <c r="FM111" i="25" l="1"/>
  <c r="FM159" i="25"/>
  <c r="FM160" i="25" l="1"/>
  <c r="FM112" i="25"/>
  <c r="FM113" i="25" l="1"/>
  <c r="FM161" i="25"/>
  <c r="FM114" i="25" l="1"/>
  <c r="FM162" i="25"/>
  <c r="FM115" i="25" l="1"/>
  <c r="FM163" i="25"/>
  <c r="FM164" i="25" l="1"/>
  <c r="FM116" i="25"/>
  <c r="FM117" i="25" l="1"/>
  <c r="FM165" i="25"/>
  <c r="FM118" i="25" l="1"/>
  <c r="FM166" i="25"/>
  <c r="FM119" i="25" l="1"/>
  <c r="FM167" i="25"/>
  <c r="FM120" i="25" l="1"/>
  <c r="FM168" i="25"/>
  <c r="FM121" i="25" l="1"/>
  <c r="FM169" i="25"/>
  <c r="FM122" i="25" l="1"/>
  <c r="FM170" i="25"/>
  <c r="FM123" i="25" l="1"/>
  <c r="FM171" i="25"/>
  <c r="FM172" i="25" l="1"/>
  <c r="FM124" i="25"/>
  <c r="FM125" i="25" l="1"/>
  <c r="FM173" i="25"/>
  <c r="FM126" i="25" l="1"/>
  <c r="FM174" i="25"/>
  <c r="FM127" i="25" l="1"/>
  <c r="FM175" i="25"/>
  <c r="FM128" i="25" l="1"/>
  <c r="FM176" i="25"/>
  <c r="FM177" i="25" l="1"/>
  <c r="FM129" i="25"/>
  <c r="FM130" i="25" l="1"/>
  <c r="FM178" i="25"/>
  <c r="FM131" i="25" l="1"/>
  <c r="FM179" i="25"/>
  <c r="FM132" i="25" l="1"/>
  <c r="FM180" i="25"/>
  <c r="FM133" i="25" l="1"/>
  <c r="FM181" i="25"/>
  <c r="FM182" i="25" l="1"/>
  <c r="FM134" i="25"/>
  <c r="FM135" i="25" l="1"/>
  <c r="FM183" i="25"/>
  <c r="FM184" i="25" l="1"/>
  <c r="FM136" i="25"/>
  <c r="FM137" i="25" l="1"/>
  <c r="FM185" i="25"/>
  <c r="FM138" i="25" l="1"/>
  <c r="FM186" i="25"/>
  <c r="FM139" i="25" l="1"/>
  <c r="FM187" i="25"/>
  <c r="FM140" i="25" l="1"/>
  <c r="FM188" i="25"/>
  <c r="FM141" i="25" l="1"/>
  <c r="FM189" i="25"/>
  <c r="FM142" i="25" l="1"/>
  <c r="FM190" i="25"/>
  <c r="FM143" i="25" l="1"/>
  <c r="FM191" i="25"/>
  <c r="FM144" i="25" l="1"/>
  <c r="FM192" i="25"/>
  <c r="FM193" i="25" l="1"/>
  <c r="FM145" i="25"/>
  <c r="FM146" i="25" l="1"/>
  <c r="FM194" i="25"/>
  <c r="FM147" i="25" l="1"/>
  <c r="FM195" i="25"/>
  <c r="FM196" i="25" l="1"/>
  <c r="FN100" i="25"/>
  <c r="FN101" i="25" s="1"/>
  <c r="FN149" i="25" l="1"/>
  <c r="FN150" i="25"/>
  <c r="FN102" i="25"/>
  <c r="FN103" i="25" l="1"/>
  <c r="FN151" i="25"/>
  <c r="FN104" i="25" l="1"/>
  <c r="FN152" i="25"/>
  <c r="FN105" i="25" l="1"/>
  <c r="FN153" i="25"/>
  <c r="FN106" i="25" l="1"/>
  <c r="FN154" i="25"/>
  <c r="FN155" i="25" l="1"/>
  <c r="FN107" i="25"/>
  <c r="FN108" i="25" l="1"/>
  <c r="FN156" i="25"/>
  <c r="FN109" i="25" l="1"/>
  <c r="FN157" i="25"/>
  <c r="FN110" i="25" l="1"/>
  <c r="FN158" i="25"/>
  <c r="FN111" i="25" l="1"/>
  <c r="FN159" i="25"/>
  <c r="FN112" i="25" l="1"/>
  <c r="FN160" i="25"/>
  <c r="FN113" i="25" l="1"/>
  <c r="FN161" i="25"/>
  <c r="FN114" i="25" l="1"/>
  <c r="FN162" i="25"/>
  <c r="FN115" i="25" l="1"/>
  <c r="FN163" i="25"/>
  <c r="FN164" i="25" l="1"/>
  <c r="FN116" i="25"/>
  <c r="FN165" i="25" l="1"/>
  <c r="FN117" i="25"/>
  <c r="FN118" i="25" l="1"/>
  <c r="FN166" i="25"/>
  <c r="FN119" i="25" l="1"/>
  <c r="FN167" i="25"/>
  <c r="FN120" i="25" l="1"/>
  <c r="FN168" i="25"/>
  <c r="FN121" i="25" l="1"/>
  <c r="FN169" i="25"/>
  <c r="FN170" i="25" l="1"/>
  <c r="FN122" i="25"/>
  <c r="FN123" i="25" l="1"/>
  <c r="FN171" i="25"/>
  <c r="FN124" i="25" l="1"/>
  <c r="FN172" i="25"/>
  <c r="FN125" i="25" l="1"/>
  <c r="FN173" i="25"/>
  <c r="FN126" i="25" l="1"/>
  <c r="FN174" i="25"/>
  <c r="FN127" i="25" l="1"/>
  <c r="FN175" i="25"/>
  <c r="FN128" i="25" l="1"/>
  <c r="FN176" i="25"/>
  <c r="FN177" i="25" l="1"/>
  <c r="FN129" i="25"/>
  <c r="FN130" i="25" l="1"/>
  <c r="FN178" i="25"/>
  <c r="FN179" i="25" l="1"/>
  <c r="FN131" i="25"/>
  <c r="FN132" i="25" l="1"/>
  <c r="FN180" i="25"/>
  <c r="FN133" i="25" l="1"/>
  <c r="FN181" i="25"/>
  <c r="FN134" i="25" l="1"/>
  <c r="FN182" i="25"/>
  <c r="FN135" i="25" l="1"/>
  <c r="FN183" i="25"/>
  <c r="FN184" i="25" l="1"/>
  <c r="FN136" i="25"/>
  <c r="FN137" i="25" l="1"/>
  <c r="FN185" i="25"/>
  <c r="FN138" i="25" l="1"/>
  <c r="FN186" i="25"/>
  <c r="FN187" i="25" l="1"/>
  <c r="FN139" i="25"/>
  <c r="FN140" i="25" l="1"/>
  <c r="FN188" i="25"/>
  <c r="FN141" i="25" l="1"/>
  <c r="FN189" i="25"/>
  <c r="FN142" i="25" l="1"/>
  <c r="FN190" i="25"/>
  <c r="FN143" i="25" l="1"/>
  <c r="FN191" i="25"/>
  <c r="FN144" i="25" l="1"/>
  <c r="FN192" i="25"/>
  <c r="FN145" i="25" l="1"/>
  <c r="FN193" i="25"/>
  <c r="FN146" i="25" l="1"/>
  <c r="FN194" i="25"/>
  <c r="FN147" i="25" l="1"/>
  <c r="FN195" i="25"/>
  <c r="FO100" i="25" l="1"/>
  <c r="FO101" i="25" s="1"/>
  <c r="FN196" i="25"/>
  <c r="FO150" i="25" l="1"/>
  <c r="FO102" i="25"/>
  <c r="FO149" i="25"/>
  <c r="FO103" i="25" l="1"/>
  <c r="FO151" i="25"/>
  <c r="FO104" i="25" l="1"/>
  <c r="FO152" i="25"/>
  <c r="FO105" i="25" l="1"/>
  <c r="FO153" i="25"/>
  <c r="FO106" i="25" l="1"/>
  <c r="FO154" i="25"/>
  <c r="FO155" i="25" l="1"/>
  <c r="FO107" i="25"/>
  <c r="FO108" i="25" l="1"/>
  <c r="FO156" i="25"/>
  <c r="FO109" i="25" l="1"/>
  <c r="FO157" i="25"/>
  <c r="FO110" i="25" l="1"/>
  <c r="FO158" i="25"/>
  <c r="FO111" i="25" l="1"/>
  <c r="FO159" i="25"/>
  <c r="FO112" i="25" l="1"/>
  <c r="FO160" i="25"/>
  <c r="FO113" i="25" l="1"/>
  <c r="FO161" i="25"/>
  <c r="FO114" i="25" l="1"/>
  <c r="FO162" i="25"/>
  <c r="FO115" i="25" l="1"/>
  <c r="FO163" i="25"/>
  <c r="FO164" i="25" l="1"/>
  <c r="FO116" i="25"/>
  <c r="FO117" i="25" l="1"/>
  <c r="FO165" i="25"/>
  <c r="FO118" i="25" l="1"/>
  <c r="FO166" i="25"/>
  <c r="FO119" i="25" l="1"/>
  <c r="FO167" i="25"/>
  <c r="FO168" i="25" l="1"/>
  <c r="FO120" i="25"/>
  <c r="FO121" i="25" l="1"/>
  <c r="FO169" i="25"/>
  <c r="FO122" i="25" l="1"/>
  <c r="FO170" i="25"/>
  <c r="FO123" i="25" l="1"/>
  <c r="FO171" i="25"/>
  <c r="FO172" i="25" l="1"/>
  <c r="FO124" i="25"/>
  <c r="FO125" i="25" l="1"/>
  <c r="FO173" i="25"/>
  <c r="FO126" i="25" l="1"/>
  <c r="FO174" i="25"/>
  <c r="FO127" i="25" l="1"/>
  <c r="FO175" i="25"/>
  <c r="FO128" i="25" l="1"/>
  <c r="FO176" i="25"/>
  <c r="FO177" i="25" l="1"/>
  <c r="FO129" i="25"/>
  <c r="FO178" i="25" l="1"/>
  <c r="FO130" i="25"/>
  <c r="FO131" i="25" l="1"/>
  <c r="FO179" i="25"/>
  <c r="FO132" i="25" l="1"/>
  <c r="FO180" i="25"/>
  <c r="FO181" i="25" l="1"/>
  <c r="FO133" i="25"/>
  <c r="FO182" i="25" l="1"/>
  <c r="FO134" i="25"/>
  <c r="FO135" i="25" l="1"/>
  <c r="FO183" i="25"/>
  <c r="FO184" i="25" l="1"/>
  <c r="FO136" i="25"/>
  <c r="FO137" i="25" l="1"/>
  <c r="FO185" i="25"/>
  <c r="FO186" i="25" l="1"/>
  <c r="FO138" i="25"/>
  <c r="FO139" i="25" l="1"/>
  <c r="FO187" i="25"/>
  <c r="FO140" i="25" l="1"/>
  <c r="FO188" i="25"/>
  <c r="FO141" i="25" l="1"/>
  <c r="FO189" i="25"/>
  <c r="FO142" i="25" l="1"/>
  <c r="FO190" i="25"/>
  <c r="FO143" i="25" l="1"/>
  <c r="FO191" i="25"/>
  <c r="FO144" i="25" l="1"/>
  <c r="FO192" i="25"/>
  <c r="FO145" i="25" l="1"/>
  <c r="FO193" i="25"/>
  <c r="FO194" i="25" l="1"/>
  <c r="FO146" i="25"/>
  <c r="FO147" i="25" l="1"/>
  <c r="FO195" i="25"/>
  <c r="FP100" i="25" l="1"/>
  <c r="FP101" i="25" s="1"/>
  <c r="FO196" i="25"/>
  <c r="FP150" i="25" l="1"/>
  <c r="FP102" i="25"/>
  <c r="FP149" i="25"/>
  <c r="FP103" i="25" l="1"/>
  <c r="FP151" i="25"/>
  <c r="FP152" i="25" l="1"/>
  <c r="FP104" i="25"/>
  <c r="FP105" i="25" l="1"/>
  <c r="FP153" i="25"/>
  <c r="FP106" i="25" l="1"/>
  <c r="FP154" i="25"/>
  <c r="FP107" i="25" l="1"/>
  <c r="FP155" i="25"/>
  <c r="FP108" i="25" l="1"/>
  <c r="FP156" i="25"/>
  <c r="FP109" i="25" l="1"/>
  <c r="FP157" i="25"/>
  <c r="FP110" i="25" l="1"/>
  <c r="FP158" i="25"/>
  <c r="FP111" i="25" l="1"/>
  <c r="FP159" i="25"/>
  <c r="FP112" i="25" l="1"/>
  <c r="FP160" i="25"/>
  <c r="FP113" i="25" l="1"/>
  <c r="FP161" i="25"/>
  <c r="FP114" i="25" l="1"/>
  <c r="FP162" i="25"/>
  <c r="FP115" i="25" l="1"/>
  <c r="FP163" i="25"/>
  <c r="FP164" i="25" l="1"/>
  <c r="FP116" i="25"/>
  <c r="FP165" i="25" l="1"/>
  <c r="FP117" i="25"/>
  <c r="FP118" i="25" l="1"/>
  <c r="FP166" i="25"/>
  <c r="FP119" i="25" l="1"/>
  <c r="FP167" i="25"/>
  <c r="FP120" i="25" l="1"/>
  <c r="FP168" i="25"/>
  <c r="FP121" i="25" l="1"/>
  <c r="FP169" i="25"/>
  <c r="FP122" i="25" l="1"/>
  <c r="FP170" i="25"/>
  <c r="FP123" i="25" l="1"/>
  <c r="FP171" i="25"/>
  <c r="FP124" i="25" l="1"/>
  <c r="FP172" i="25"/>
  <c r="FP125" i="25" l="1"/>
  <c r="FP173" i="25"/>
  <c r="FP126" i="25" l="1"/>
  <c r="FP174" i="25"/>
  <c r="FP127" i="25" l="1"/>
  <c r="FP175" i="25"/>
  <c r="FP128" i="25" l="1"/>
  <c r="FP176" i="25"/>
  <c r="FP129" i="25" l="1"/>
  <c r="FP177" i="25"/>
  <c r="FP130" i="25" l="1"/>
  <c r="FP178" i="25"/>
  <c r="FP131" i="25" l="1"/>
  <c r="FP179" i="25"/>
  <c r="FP132" i="25" l="1"/>
  <c r="FP180" i="25"/>
  <c r="FP133" i="25" l="1"/>
  <c r="FP181" i="25"/>
  <c r="FP134" i="25" l="1"/>
  <c r="FP182" i="25"/>
  <c r="FP135" i="25" l="1"/>
  <c r="FP183" i="25"/>
  <c r="FP184" i="25" l="1"/>
  <c r="FP136" i="25"/>
  <c r="FP137" i="25" l="1"/>
  <c r="FP185" i="25"/>
  <c r="FP186" i="25" l="1"/>
  <c r="FP138" i="25"/>
  <c r="FP139" i="25" l="1"/>
  <c r="FP187" i="25"/>
  <c r="FP140" i="25" l="1"/>
  <c r="FP188" i="25"/>
  <c r="FP141" i="25" l="1"/>
  <c r="FP189" i="25"/>
  <c r="FP142" i="25" l="1"/>
  <c r="FP190" i="25"/>
  <c r="FP143" i="25" l="1"/>
  <c r="FP191" i="25"/>
  <c r="FP192" i="25" l="1"/>
  <c r="FP144" i="25"/>
  <c r="FP145" i="25" l="1"/>
  <c r="FP193" i="25"/>
  <c r="FP146" i="25" l="1"/>
  <c r="FP194" i="25"/>
  <c r="FP147" i="25" l="1"/>
  <c r="FP195" i="25"/>
  <c r="FP196" i="25" l="1"/>
  <c r="FQ100" i="25"/>
  <c r="FQ101" i="25" s="1"/>
  <c r="FQ149" i="25" l="1"/>
  <c r="FQ102" i="25"/>
  <c r="FQ150" i="25"/>
  <c r="FQ151" i="25" l="1"/>
  <c r="FQ103" i="25"/>
  <c r="FQ104" i="25" l="1"/>
  <c r="FQ152" i="25"/>
  <c r="FQ105" i="25" l="1"/>
  <c r="FQ153" i="25"/>
  <c r="FQ106" i="25" l="1"/>
  <c r="FQ154" i="25"/>
  <c r="FQ107" i="25" l="1"/>
  <c r="FQ155" i="25"/>
  <c r="FQ156" i="25" l="1"/>
  <c r="FQ108" i="25"/>
  <c r="FQ109" i="25" l="1"/>
  <c r="FQ157" i="25"/>
  <c r="FQ110" i="25" l="1"/>
  <c r="FQ158" i="25"/>
  <c r="FQ111" i="25" l="1"/>
  <c r="FQ159" i="25"/>
  <c r="FQ112" i="25" l="1"/>
  <c r="FQ160" i="25"/>
  <c r="FQ113" i="25" l="1"/>
  <c r="FQ161" i="25"/>
  <c r="FQ114" i="25" l="1"/>
  <c r="FQ162" i="25"/>
  <c r="FQ115" i="25" l="1"/>
  <c r="FQ163" i="25"/>
  <c r="FQ164" i="25" l="1"/>
  <c r="FQ116" i="25"/>
  <c r="FQ165" i="25" l="1"/>
  <c r="FQ117" i="25"/>
  <c r="FQ118" i="25" l="1"/>
  <c r="FQ166" i="25"/>
  <c r="FQ119" i="25" l="1"/>
  <c r="FQ167" i="25"/>
  <c r="FQ120" i="25" l="1"/>
  <c r="FQ168" i="25"/>
  <c r="FQ121" i="25" l="1"/>
  <c r="FQ169" i="25"/>
  <c r="FQ122" i="25" l="1"/>
  <c r="FQ170" i="25"/>
  <c r="FQ123" i="25" l="1"/>
  <c r="FQ171" i="25"/>
  <c r="FQ124" i="25" l="1"/>
  <c r="FQ172" i="25"/>
  <c r="FQ125" i="25" l="1"/>
  <c r="FQ173" i="25"/>
  <c r="FQ126" i="25" l="1"/>
  <c r="FQ174" i="25"/>
  <c r="FQ127" i="25" l="1"/>
  <c r="FQ175" i="25"/>
  <c r="FQ128" i="25" l="1"/>
  <c r="FQ176" i="25"/>
  <c r="FQ129" i="25" l="1"/>
  <c r="FQ177" i="25"/>
  <c r="FQ130" i="25" l="1"/>
  <c r="FQ178" i="25"/>
  <c r="FQ131" i="25" l="1"/>
  <c r="FQ179" i="25"/>
  <c r="FQ132" i="25" l="1"/>
  <c r="FQ180" i="25"/>
  <c r="FQ133" i="25" l="1"/>
  <c r="FQ181" i="25"/>
  <c r="FQ134" i="25" l="1"/>
  <c r="FQ182" i="25"/>
  <c r="FQ135" i="25" l="1"/>
  <c r="FQ183" i="25"/>
  <c r="FQ184" i="25" l="1"/>
  <c r="FQ136" i="25"/>
  <c r="FQ137" i="25" l="1"/>
  <c r="FQ185" i="25"/>
  <c r="FQ138" i="25" l="1"/>
  <c r="FQ186" i="25"/>
  <c r="FQ139" i="25" l="1"/>
  <c r="FQ187" i="25"/>
  <c r="FQ140" i="25" l="1"/>
  <c r="FQ188" i="25"/>
  <c r="FQ141" i="25" l="1"/>
  <c r="FQ189" i="25"/>
  <c r="FQ190" i="25" l="1"/>
  <c r="FQ142" i="25"/>
  <c r="FQ143" i="25" l="1"/>
  <c r="FQ191" i="25"/>
  <c r="FQ144" i="25" l="1"/>
  <c r="FQ192" i="25"/>
  <c r="FQ145" i="25" l="1"/>
  <c r="FQ193" i="25"/>
  <c r="FQ146" i="25" l="1"/>
  <c r="FQ194" i="25"/>
  <c r="FQ147" i="25" l="1"/>
  <c r="FQ195" i="25"/>
  <c r="FR100" i="25" l="1"/>
  <c r="FR101" i="25" s="1"/>
  <c r="FQ196" i="25"/>
  <c r="FR150" i="25" l="1"/>
  <c r="FR102" i="25"/>
  <c r="FR149" i="25"/>
  <c r="FR103" i="25" l="1"/>
  <c r="FR151" i="25"/>
  <c r="FR152" i="25" l="1"/>
  <c r="FR104" i="25"/>
  <c r="FR105" i="25" l="1"/>
  <c r="FR153" i="25"/>
  <c r="FR106" i="25" l="1"/>
  <c r="FR154" i="25"/>
  <c r="FR107" i="25" l="1"/>
  <c r="FR155" i="25"/>
  <c r="FR108" i="25" l="1"/>
  <c r="FR156" i="25"/>
  <c r="FR109" i="25" l="1"/>
  <c r="FR157" i="25"/>
  <c r="FR158" i="25" l="1"/>
  <c r="FR110" i="25"/>
  <c r="FR111" i="25" l="1"/>
  <c r="FR159" i="25"/>
  <c r="FR160" i="25" l="1"/>
  <c r="FR112" i="25"/>
  <c r="FR113" i="25" l="1"/>
  <c r="FR161" i="25"/>
  <c r="FR114" i="25" l="1"/>
  <c r="FR162" i="25"/>
  <c r="FR115" i="25" l="1"/>
  <c r="FR163" i="25"/>
  <c r="FR164" i="25" l="1"/>
  <c r="FR116" i="25"/>
  <c r="FR117" i="25" l="1"/>
  <c r="FR165" i="25"/>
  <c r="FR118" i="25" l="1"/>
  <c r="FR166" i="25"/>
  <c r="FR119" i="25" l="1"/>
  <c r="FR167" i="25"/>
  <c r="FR120" i="25" l="1"/>
  <c r="FR168" i="25"/>
  <c r="FR169" i="25" l="1"/>
  <c r="FR121" i="25"/>
  <c r="FR122" i="25" l="1"/>
  <c r="FR170" i="25"/>
  <c r="FR123" i="25" l="1"/>
  <c r="FR171" i="25"/>
  <c r="FR124" i="25" l="1"/>
  <c r="FR172" i="25"/>
  <c r="FR125" i="25" l="1"/>
  <c r="FR173" i="25"/>
  <c r="FR126" i="25" l="1"/>
  <c r="FR174" i="25"/>
  <c r="FR127" i="25" l="1"/>
  <c r="FR175" i="25"/>
  <c r="FR128" i="25" l="1"/>
  <c r="FR176" i="25"/>
  <c r="FR129" i="25" l="1"/>
  <c r="FR177" i="25"/>
  <c r="FR130" i="25" l="1"/>
  <c r="FR178" i="25"/>
  <c r="FR131" i="25" l="1"/>
  <c r="FR179" i="25"/>
  <c r="FR132" i="25" l="1"/>
  <c r="FR180" i="25"/>
  <c r="FR133" i="25" l="1"/>
  <c r="FR181" i="25"/>
  <c r="FR134" i="25" l="1"/>
  <c r="FR182" i="25"/>
  <c r="FR135" i="25" l="1"/>
  <c r="FR183" i="25"/>
  <c r="FR184" i="25" l="1"/>
  <c r="FR136" i="25"/>
  <c r="FR137" i="25" l="1"/>
  <c r="FR185" i="25"/>
  <c r="FR138" i="25" l="1"/>
  <c r="FR186" i="25"/>
  <c r="FR139" i="25" l="1"/>
  <c r="FR187" i="25"/>
  <c r="FR140" i="25" l="1"/>
  <c r="FR188" i="25"/>
  <c r="FR141" i="25" l="1"/>
  <c r="FR189" i="25"/>
  <c r="FR142" i="25" l="1"/>
  <c r="FR190" i="25"/>
  <c r="FR143" i="25" l="1"/>
  <c r="FR191" i="25"/>
  <c r="FR144" i="25" l="1"/>
  <c r="FR192" i="25"/>
  <c r="FR145" i="25" l="1"/>
  <c r="FR193" i="25"/>
  <c r="FR146" i="25" l="1"/>
  <c r="FR194" i="25"/>
  <c r="FR147" i="25" l="1"/>
  <c r="FR195" i="25"/>
  <c r="FR196" i="25" l="1"/>
  <c r="FS100" i="25"/>
  <c r="FS101" i="25" s="1"/>
  <c r="FS149" i="25" l="1"/>
  <c r="FS150" i="25"/>
  <c r="FS102" i="25"/>
  <c r="FS103" i="25" l="1"/>
  <c r="FS151" i="25"/>
  <c r="FS152" i="25" l="1"/>
  <c r="FS104" i="25"/>
  <c r="FS105" i="25" l="1"/>
  <c r="FS153" i="25"/>
  <c r="FS106" i="25" l="1"/>
  <c r="FS154" i="25"/>
  <c r="FS107" i="25" l="1"/>
  <c r="FS155" i="25"/>
  <c r="FS108" i="25" l="1"/>
  <c r="FS156" i="25"/>
  <c r="FS109" i="25" l="1"/>
  <c r="FS157" i="25"/>
  <c r="FS110" i="25" l="1"/>
  <c r="FS158" i="25"/>
  <c r="FS111" i="25" l="1"/>
  <c r="FS159" i="25"/>
  <c r="FS112" i="25" l="1"/>
  <c r="FS160" i="25"/>
  <c r="FS113" i="25" l="1"/>
  <c r="FS161" i="25"/>
  <c r="FS114" i="25" l="1"/>
  <c r="FS162" i="25"/>
  <c r="FS163" i="25" l="1"/>
  <c r="FS115" i="25"/>
  <c r="FS164" i="25" l="1"/>
  <c r="FS116" i="25"/>
  <c r="FS165" i="25" l="1"/>
  <c r="FS117" i="25"/>
  <c r="FS118" i="25" l="1"/>
  <c r="FS166" i="25"/>
  <c r="FS167" i="25" l="1"/>
  <c r="FS119" i="25"/>
  <c r="FS168" i="25" l="1"/>
  <c r="FS120" i="25"/>
  <c r="FS169" i="25" l="1"/>
  <c r="FS121" i="25"/>
  <c r="FS170" i="25" l="1"/>
  <c r="FS122" i="25"/>
  <c r="FS123" i="25" l="1"/>
  <c r="FS171" i="25"/>
  <c r="FS124" i="25" l="1"/>
  <c r="FS172" i="25"/>
  <c r="FS125" i="25" l="1"/>
  <c r="FS173" i="25"/>
  <c r="FS174" i="25" l="1"/>
  <c r="FS126" i="25"/>
  <c r="FS127" i="25" l="1"/>
  <c r="FS175" i="25"/>
  <c r="FS128" i="25" l="1"/>
  <c r="FS176" i="25"/>
  <c r="FS129" i="25" l="1"/>
  <c r="FS177" i="25"/>
  <c r="FS130" i="25" l="1"/>
  <c r="FS178" i="25"/>
  <c r="FS131" i="25" l="1"/>
  <c r="FS179" i="25"/>
  <c r="FS132" i="25" l="1"/>
  <c r="FS180" i="25"/>
  <c r="FS133" i="25" l="1"/>
  <c r="FS181" i="25"/>
  <c r="FS134" i="25" l="1"/>
  <c r="FS182" i="25"/>
  <c r="FS135" i="25" l="1"/>
  <c r="FS183" i="25"/>
  <c r="FS184" i="25" l="1"/>
  <c r="FS136" i="25"/>
  <c r="FS137" i="25" l="1"/>
  <c r="FS185" i="25"/>
  <c r="FS138" i="25" l="1"/>
  <c r="FS186" i="25"/>
  <c r="FS139" i="25" l="1"/>
  <c r="FS187" i="25"/>
  <c r="FS140" i="25" l="1"/>
  <c r="FS188" i="25"/>
  <c r="FS141" i="25" l="1"/>
  <c r="FS189" i="25"/>
  <c r="FS142" i="25" l="1"/>
  <c r="FS190" i="25"/>
  <c r="FS143" i="25" l="1"/>
  <c r="FS191" i="25"/>
  <c r="FS144" i="25" l="1"/>
  <c r="FS192" i="25"/>
  <c r="FS145" i="25" l="1"/>
  <c r="FS193" i="25"/>
  <c r="FS146" i="25" l="1"/>
  <c r="FS194" i="25"/>
  <c r="FS147" i="25" l="1"/>
  <c r="FS195" i="25"/>
  <c r="FS196" i="25" l="1"/>
  <c r="FT100" i="25"/>
  <c r="FT101" i="25" s="1"/>
  <c r="FT149" i="25" l="1"/>
  <c r="FT150" i="25"/>
  <c r="FT102" i="25"/>
  <c r="FT103" i="25" l="1"/>
  <c r="FT151" i="25"/>
  <c r="FT104" i="25" l="1"/>
  <c r="FT152" i="25"/>
  <c r="FT105" i="25" l="1"/>
  <c r="FT153" i="25"/>
  <c r="FT106" i="25" l="1"/>
  <c r="FT154" i="25"/>
  <c r="FT107" i="25" l="1"/>
  <c r="FT155" i="25"/>
  <c r="FT108" i="25" l="1"/>
  <c r="FT156" i="25"/>
  <c r="FT109" i="25" l="1"/>
  <c r="FT157" i="25"/>
  <c r="FT110" i="25" l="1"/>
  <c r="FT158" i="25"/>
  <c r="FT111" i="25" l="1"/>
  <c r="FT159" i="25"/>
  <c r="FT160" i="25" l="1"/>
  <c r="FT112" i="25"/>
  <c r="FT113" i="25" l="1"/>
  <c r="FT161" i="25"/>
  <c r="FT114" i="25" l="1"/>
  <c r="FT162" i="25"/>
  <c r="FT115" i="25" l="1"/>
  <c r="FT163" i="25"/>
  <c r="FT164" i="25" l="1"/>
  <c r="FT116" i="25"/>
  <c r="FT165" i="25" l="1"/>
  <c r="FT117" i="25"/>
  <c r="FT118" i="25" l="1"/>
  <c r="FT166" i="25"/>
  <c r="FT167" i="25" l="1"/>
  <c r="FT119" i="25"/>
  <c r="FT120" i="25" l="1"/>
  <c r="FT168" i="25"/>
  <c r="FT121" i="25" l="1"/>
  <c r="FT169" i="25"/>
  <c r="FT122" i="25" l="1"/>
  <c r="FT170" i="25"/>
  <c r="FT123" i="25" l="1"/>
  <c r="FT171" i="25"/>
  <c r="FT124" i="25" l="1"/>
  <c r="FT172" i="25"/>
  <c r="FT125" i="25" l="1"/>
  <c r="FT173" i="25"/>
  <c r="FT126" i="25" l="1"/>
  <c r="FT174" i="25"/>
  <c r="FT127" i="25" l="1"/>
  <c r="FT175" i="25"/>
  <c r="FT128" i="25" l="1"/>
  <c r="FT176" i="25"/>
  <c r="FT129" i="25" l="1"/>
  <c r="FT177" i="25"/>
  <c r="FT130" i="25" l="1"/>
  <c r="FT178" i="25"/>
  <c r="FT131" i="25" l="1"/>
  <c r="FT179" i="25"/>
  <c r="FT132" i="25" l="1"/>
  <c r="FT180" i="25"/>
  <c r="FT133" i="25" l="1"/>
  <c r="FT181" i="25"/>
  <c r="FT134" i="25" l="1"/>
  <c r="FT182" i="25"/>
  <c r="FT183" i="25" l="1"/>
  <c r="FT135" i="25"/>
  <c r="FT184" i="25" l="1"/>
  <c r="FT136" i="25"/>
  <c r="FT137" i="25" l="1"/>
  <c r="FT185" i="25"/>
  <c r="FT138" i="25" l="1"/>
  <c r="FT186" i="25"/>
  <c r="FT139" i="25" l="1"/>
  <c r="FT187" i="25"/>
  <c r="FT140" i="25" l="1"/>
  <c r="FT188" i="25"/>
  <c r="FT189" i="25" l="1"/>
  <c r="FT141" i="25"/>
  <c r="FT190" i="25" l="1"/>
  <c r="FT142" i="25"/>
  <c r="FT143" i="25" l="1"/>
  <c r="FT191" i="25"/>
  <c r="FT192" i="25" l="1"/>
  <c r="FT144" i="25"/>
  <c r="FT193" i="25" l="1"/>
  <c r="FT145" i="25"/>
  <c r="FT194" i="25" l="1"/>
  <c r="FT146" i="25"/>
  <c r="FT195" i="25" l="1"/>
  <c r="FT147" i="25"/>
  <c r="FT196" i="25" l="1"/>
  <c r="FU100" i="25"/>
  <c r="FU101" i="25" s="1"/>
  <c r="FU149" i="25" l="1"/>
  <c r="FU150" i="25"/>
  <c r="FU102" i="25"/>
  <c r="FU103" i="25" l="1"/>
  <c r="FU151" i="25"/>
  <c r="FU104" i="25" l="1"/>
  <c r="FU152" i="25"/>
  <c r="FU105" i="25" l="1"/>
  <c r="FU153" i="25"/>
  <c r="FU106" i="25" l="1"/>
  <c r="FU154" i="25"/>
  <c r="FU107" i="25" l="1"/>
  <c r="FU155" i="25"/>
  <c r="FU108" i="25" l="1"/>
  <c r="FU156" i="25"/>
  <c r="FU109" i="25" l="1"/>
  <c r="FU157" i="25"/>
  <c r="FU110" i="25" l="1"/>
  <c r="FU158" i="25"/>
  <c r="FU111" i="25" l="1"/>
  <c r="FU159" i="25"/>
  <c r="FU112" i="25" l="1"/>
  <c r="FU160" i="25"/>
  <c r="FU113" i="25" l="1"/>
  <c r="FU161" i="25"/>
  <c r="FU114" i="25" l="1"/>
  <c r="FU162" i="25"/>
  <c r="FU115" i="25" l="1"/>
  <c r="FU163" i="25"/>
  <c r="FU164" i="25" l="1"/>
  <c r="FU116" i="25"/>
  <c r="FU165" i="25" l="1"/>
  <c r="FU117" i="25"/>
  <c r="FU166" i="25" l="1"/>
  <c r="FU118" i="25"/>
  <c r="FU119" i="25" l="1"/>
  <c r="FU167" i="25"/>
  <c r="FU120" i="25" l="1"/>
  <c r="FU168" i="25"/>
  <c r="FU169" i="25" l="1"/>
  <c r="FU121" i="25"/>
  <c r="FU122" i="25" l="1"/>
  <c r="FU170" i="25"/>
  <c r="FU123" i="25" l="1"/>
  <c r="FU171" i="25"/>
  <c r="FU124" i="25" l="1"/>
  <c r="FU172" i="25"/>
  <c r="FU125" i="25" l="1"/>
  <c r="FU173" i="25"/>
  <c r="FU126" i="25" l="1"/>
  <c r="FU174" i="25"/>
  <c r="FU175" i="25" l="1"/>
  <c r="FU127" i="25"/>
  <c r="FU128" i="25" l="1"/>
  <c r="FU176" i="25"/>
  <c r="FU129" i="25" l="1"/>
  <c r="FU177" i="25"/>
  <c r="FU130" i="25" l="1"/>
  <c r="FU178" i="25"/>
  <c r="FU131" i="25" l="1"/>
  <c r="FU179" i="25"/>
  <c r="FU180" i="25" l="1"/>
  <c r="FU132" i="25"/>
  <c r="FU181" i="25" l="1"/>
  <c r="FU133" i="25"/>
  <c r="FU134" i="25" l="1"/>
  <c r="FU182" i="25"/>
  <c r="FU135" i="25" l="1"/>
  <c r="FU183" i="25"/>
  <c r="FU184" i="25" l="1"/>
  <c r="FU136" i="25"/>
  <c r="FU137" i="25" l="1"/>
  <c r="FU185" i="25"/>
  <c r="FU186" i="25" l="1"/>
  <c r="FU138" i="25"/>
  <c r="FU139" i="25" l="1"/>
  <c r="FU187" i="25"/>
  <c r="FU140" i="25" l="1"/>
  <c r="FU188" i="25"/>
  <c r="FU141" i="25" l="1"/>
  <c r="FU189" i="25"/>
  <c r="FU142" i="25" l="1"/>
  <c r="FU190" i="25"/>
  <c r="FU143" i="25" l="1"/>
  <c r="FU191" i="25"/>
  <c r="FU144" i="25" l="1"/>
  <c r="FU192" i="25"/>
  <c r="FU193" i="25" l="1"/>
  <c r="FU145" i="25"/>
  <c r="FU194" i="25" l="1"/>
  <c r="FU146" i="25"/>
  <c r="FU147" i="25" l="1"/>
  <c r="FU195" i="25"/>
  <c r="FU196" i="25" l="1"/>
  <c r="FV100" i="25"/>
  <c r="FV101" i="25" s="1"/>
  <c r="FV149" i="25" l="1"/>
  <c r="FV150" i="25"/>
  <c r="FV102" i="25"/>
  <c r="FV151" i="25" l="1"/>
  <c r="FV103" i="25"/>
  <c r="FV104" i="25" l="1"/>
  <c r="FV152" i="25"/>
  <c r="FV105" i="25" l="1"/>
  <c r="FV153" i="25"/>
  <c r="FV106" i="25" l="1"/>
  <c r="FV154" i="25"/>
  <c r="FV107" i="25" l="1"/>
  <c r="FV155" i="25"/>
  <c r="FV108" i="25" l="1"/>
  <c r="FV156" i="25"/>
  <c r="FV109" i="25" l="1"/>
  <c r="FV157" i="25"/>
  <c r="FV110" i="25" l="1"/>
  <c r="FV158" i="25"/>
  <c r="FV159" i="25" l="1"/>
  <c r="FV111" i="25"/>
  <c r="FV112" i="25" l="1"/>
  <c r="FV160" i="25"/>
  <c r="FV113" i="25" l="1"/>
  <c r="FV161" i="25"/>
  <c r="FV114" i="25" l="1"/>
  <c r="FV162" i="25"/>
  <c r="FV115" i="25" l="1"/>
  <c r="FV163" i="25"/>
  <c r="FV164" i="25" l="1"/>
  <c r="FV116" i="25"/>
  <c r="FV117" i="25" l="1"/>
  <c r="FV165" i="25"/>
  <c r="FV118" i="25" l="1"/>
  <c r="FV166" i="25"/>
  <c r="FV119" i="25" l="1"/>
  <c r="FV167" i="25"/>
  <c r="FV120" i="25" l="1"/>
  <c r="FV168" i="25"/>
  <c r="FV121" i="25" l="1"/>
  <c r="FV169" i="25"/>
  <c r="FV122" i="25" l="1"/>
  <c r="FV170" i="25"/>
  <c r="FV123" i="25" l="1"/>
  <c r="FV171" i="25"/>
  <c r="FV172" i="25" l="1"/>
  <c r="FV124" i="25"/>
  <c r="FV125" i="25" l="1"/>
  <c r="FV173" i="25"/>
  <c r="FV126" i="25" l="1"/>
  <c r="FV174" i="25"/>
  <c r="FV127" i="25" l="1"/>
  <c r="FV175" i="25"/>
  <c r="FV128" i="25" l="1"/>
  <c r="FV176" i="25"/>
  <c r="FV129" i="25" l="1"/>
  <c r="FV177" i="25"/>
  <c r="FV130" i="25" l="1"/>
  <c r="FV178" i="25"/>
  <c r="FV179" i="25" l="1"/>
  <c r="FV131" i="25"/>
  <c r="FV132" i="25" l="1"/>
  <c r="FV180" i="25"/>
  <c r="FV133" i="25" l="1"/>
  <c r="FV181" i="25"/>
  <c r="FV134" i="25" l="1"/>
  <c r="FV182" i="25"/>
  <c r="FV135" i="25" l="1"/>
  <c r="FV183" i="25"/>
  <c r="FV184" i="25" l="1"/>
  <c r="FV136" i="25"/>
  <c r="FV185" i="25" l="1"/>
  <c r="FV137" i="25"/>
  <c r="FV138" i="25" l="1"/>
  <c r="FV186" i="25"/>
  <c r="FV139" i="25" l="1"/>
  <c r="FV187" i="25"/>
  <c r="FV140" i="25" l="1"/>
  <c r="FV188" i="25"/>
  <c r="FV141" i="25" l="1"/>
  <c r="FV189" i="25"/>
  <c r="FV142" i="25" l="1"/>
  <c r="FV190" i="25"/>
  <c r="FV143" i="25" l="1"/>
  <c r="FV191" i="25"/>
  <c r="FV144" i="25" l="1"/>
  <c r="FV192" i="25"/>
  <c r="FV145" i="25" l="1"/>
  <c r="FV193" i="25"/>
  <c r="FV146" i="25" l="1"/>
  <c r="FV194" i="25"/>
  <c r="FV147" i="25" l="1"/>
  <c r="FV195" i="25"/>
  <c r="FW100" i="25" l="1"/>
  <c r="FW101" i="25" s="1"/>
  <c r="FV196" i="25"/>
  <c r="FW150" i="25" l="1"/>
  <c r="FW102" i="25"/>
  <c r="FW149" i="25"/>
  <c r="FW103" i="25" l="1"/>
  <c r="FW151" i="25"/>
  <c r="FW104" i="25" l="1"/>
  <c r="FW152" i="25"/>
  <c r="FW105" i="25" l="1"/>
  <c r="FW153" i="25"/>
  <c r="FW106" i="25" l="1"/>
  <c r="FW154" i="25"/>
  <c r="FW107" i="25" l="1"/>
  <c r="FW155" i="25"/>
  <c r="FW156" i="25" l="1"/>
  <c r="FW108" i="25"/>
  <c r="FW109" i="25" l="1"/>
  <c r="FW157" i="25"/>
  <c r="FW110" i="25" l="1"/>
  <c r="FW158" i="25"/>
  <c r="FW111" i="25" l="1"/>
  <c r="FW159" i="25"/>
  <c r="FW112" i="25" l="1"/>
  <c r="FW160" i="25"/>
  <c r="FW113" i="25" l="1"/>
  <c r="FW161" i="25"/>
  <c r="FW114" i="25" l="1"/>
  <c r="FW162" i="25"/>
  <c r="FW115" i="25" l="1"/>
  <c r="FW163" i="25"/>
  <c r="FW164" i="25" l="1"/>
  <c r="FW116" i="25"/>
  <c r="FW117" i="25" l="1"/>
  <c r="FW165" i="25"/>
  <c r="FW118" i="25" l="1"/>
  <c r="FW166" i="25"/>
  <c r="FW119" i="25" l="1"/>
  <c r="FW167" i="25"/>
  <c r="FW120" i="25" l="1"/>
  <c r="FW168" i="25"/>
  <c r="FW169" i="25" l="1"/>
  <c r="FW121" i="25"/>
  <c r="FW170" i="25" l="1"/>
  <c r="FW122" i="25"/>
  <c r="FW123" i="25" l="1"/>
  <c r="FW171" i="25"/>
  <c r="FW172" i="25" l="1"/>
  <c r="FW124" i="25"/>
  <c r="FW125" i="25" l="1"/>
  <c r="FW173" i="25"/>
  <c r="FW126" i="25" l="1"/>
  <c r="FW174" i="25"/>
  <c r="FW127" i="25" l="1"/>
  <c r="FW175" i="25"/>
  <c r="FW128" i="25" l="1"/>
  <c r="FW176" i="25"/>
  <c r="FW129" i="25" l="1"/>
  <c r="FW177" i="25"/>
  <c r="FW130" i="25" l="1"/>
  <c r="FW178" i="25"/>
  <c r="FW131" i="25" l="1"/>
  <c r="FW179" i="25"/>
  <c r="FW132" i="25" l="1"/>
  <c r="FW180" i="25"/>
  <c r="FW133" i="25" l="1"/>
  <c r="FW181" i="25"/>
  <c r="FW182" i="25" l="1"/>
  <c r="FW134" i="25"/>
  <c r="FW183" i="25" l="1"/>
  <c r="FW135" i="25"/>
  <c r="FW184" i="25" l="1"/>
  <c r="FW136" i="25"/>
  <c r="FW185" i="25" l="1"/>
  <c r="FW137" i="25"/>
  <c r="FW138" i="25" l="1"/>
  <c r="FW186" i="25"/>
  <c r="FW187" i="25" l="1"/>
  <c r="FW139" i="25"/>
  <c r="FW140" i="25" l="1"/>
  <c r="FW188" i="25"/>
  <c r="FW141" i="25" l="1"/>
  <c r="FW189" i="25"/>
  <c r="FW142" i="25" l="1"/>
  <c r="FW190" i="25"/>
  <c r="FW143" i="25" l="1"/>
  <c r="FW191" i="25"/>
  <c r="FW144" i="25" l="1"/>
  <c r="FW192" i="25"/>
  <c r="FW145" i="25" l="1"/>
  <c r="FW193" i="25"/>
  <c r="FW146" i="25" l="1"/>
  <c r="FW194" i="25"/>
  <c r="FW147" i="25" l="1"/>
  <c r="FW195" i="25"/>
  <c r="FX100" i="25" l="1"/>
  <c r="FX101" i="25" s="1"/>
  <c r="FW196" i="25"/>
  <c r="FX150" i="25" l="1"/>
  <c r="FX102" i="25"/>
  <c r="FX149" i="25"/>
  <c r="FX103" i="25" l="1"/>
  <c r="FX151" i="25"/>
  <c r="FX104" i="25" l="1"/>
  <c r="FX152" i="25"/>
  <c r="FX105" i="25" l="1"/>
  <c r="FX153" i="25"/>
  <c r="FX106" i="25" l="1"/>
  <c r="FX154" i="25"/>
  <c r="FX107" i="25" l="1"/>
  <c r="FX155" i="25"/>
  <c r="FX108" i="25" l="1"/>
  <c r="FX156" i="25"/>
  <c r="FX157" i="25" l="1"/>
  <c r="FX109" i="25"/>
  <c r="FX110" i="25" l="1"/>
  <c r="FX158" i="25"/>
  <c r="FX111" i="25" l="1"/>
  <c r="FX159" i="25"/>
  <c r="FX112" i="25" l="1"/>
  <c r="FX160" i="25"/>
  <c r="FX161" i="25" l="1"/>
  <c r="FX113" i="25"/>
  <c r="FX114" i="25" l="1"/>
  <c r="FX162" i="25"/>
  <c r="FX115" i="25" l="1"/>
  <c r="FX163" i="25"/>
  <c r="FX164" i="25" l="1"/>
  <c r="FX116" i="25"/>
  <c r="FX165" i="25" l="1"/>
  <c r="FX117" i="25"/>
  <c r="FX166" i="25" l="1"/>
  <c r="FX118" i="25"/>
  <c r="FX167" i="25" l="1"/>
  <c r="FX119" i="25"/>
  <c r="FX168" i="25" l="1"/>
  <c r="FX120" i="25"/>
  <c r="FX169" i="25" l="1"/>
  <c r="FX121" i="25"/>
  <c r="FX122" i="25" l="1"/>
  <c r="FX170" i="25"/>
  <c r="FX123" i="25" l="1"/>
  <c r="FX171" i="25"/>
  <c r="FX172" i="25" l="1"/>
  <c r="FX124" i="25"/>
  <c r="FX125" i="25" l="1"/>
  <c r="FX173" i="25"/>
  <c r="FX126" i="25" l="1"/>
  <c r="FX174" i="25"/>
  <c r="FX127" i="25" l="1"/>
  <c r="FX175" i="25"/>
  <c r="FX128" i="25" l="1"/>
  <c r="FX176" i="25"/>
  <c r="FX129" i="25" l="1"/>
  <c r="FX177" i="25"/>
  <c r="FX178" i="25" l="1"/>
  <c r="FX130" i="25"/>
  <c r="FX131" i="25" l="1"/>
  <c r="FX179" i="25"/>
  <c r="FX180" i="25" l="1"/>
  <c r="FX132" i="25"/>
  <c r="FX133" i="25" l="1"/>
  <c r="FX181" i="25"/>
  <c r="FX134" i="25" l="1"/>
  <c r="FX182" i="25"/>
  <c r="FX135" i="25" l="1"/>
  <c r="FX183" i="25"/>
  <c r="FX184" i="25" l="1"/>
  <c r="FX136" i="25"/>
  <c r="FX137" i="25" l="1"/>
  <c r="FX185" i="25"/>
  <c r="FX186" i="25" l="1"/>
  <c r="FX138" i="25"/>
  <c r="FX139" i="25" l="1"/>
  <c r="FX187" i="25"/>
  <c r="FX188" i="25" l="1"/>
  <c r="FX140" i="25"/>
  <c r="FX141" i="25" l="1"/>
  <c r="FX189" i="25"/>
  <c r="FX142" i="25" l="1"/>
  <c r="FX190" i="25"/>
  <c r="FX143" i="25" l="1"/>
  <c r="FX191" i="25"/>
  <c r="FX144" i="25" l="1"/>
  <c r="FX192" i="25"/>
  <c r="FX145" i="25" l="1"/>
  <c r="FX193" i="25"/>
  <c r="FX146" i="25" l="1"/>
  <c r="FX194" i="25"/>
  <c r="FX195" i="25" l="1"/>
  <c r="FX147" i="25"/>
  <c r="FY100" i="25" l="1"/>
  <c r="FY101" i="25" s="1"/>
  <c r="FX196" i="25"/>
  <c r="FY102" i="25" l="1"/>
  <c r="FY150" i="25"/>
  <c r="FY149" i="25"/>
  <c r="FY151" i="25" l="1"/>
  <c r="FY103" i="25"/>
  <c r="FY104" i="25" l="1"/>
  <c r="FY152" i="25"/>
  <c r="FY105" i="25" l="1"/>
  <c r="FY153" i="25"/>
  <c r="FY106" i="25" l="1"/>
  <c r="FY154" i="25"/>
  <c r="FY107" i="25" l="1"/>
  <c r="FY155" i="25"/>
  <c r="FY108" i="25" l="1"/>
  <c r="FY156" i="25"/>
  <c r="FY109" i="25" l="1"/>
  <c r="FY157" i="25"/>
  <c r="FY110" i="25" l="1"/>
  <c r="FY158" i="25"/>
  <c r="FY111" i="25" l="1"/>
  <c r="FY159" i="25"/>
  <c r="FY112" i="25" l="1"/>
  <c r="FY160" i="25"/>
  <c r="FY113" i="25" l="1"/>
  <c r="FY161" i="25"/>
  <c r="FY114" i="25" l="1"/>
  <c r="FY162" i="25"/>
  <c r="FY115" i="25" l="1"/>
  <c r="FY163" i="25"/>
  <c r="FY164" i="25" l="1"/>
  <c r="FY116" i="25"/>
  <c r="FY165" i="25" l="1"/>
  <c r="FY117" i="25"/>
  <c r="FY118" i="25" l="1"/>
  <c r="FY166" i="25"/>
  <c r="FY119" i="25" l="1"/>
  <c r="FY167" i="25"/>
  <c r="FY120" i="25" l="1"/>
  <c r="FY168" i="25"/>
  <c r="FY121" i="25" l="1"/>
  <c r="FY169" i="25"/>
  <c r="FY122" i="25" l="1"/>
  <c r="FY170" i="25"/>
  <c r="FY123" i="25" l="1"/>
  <c r="FY171" i="25"/>
  <c r="FY172" i="25" l="1"/>
  <c r="FY124" i="25"/>
  <c r="FY125" i="25" l="1"/>
  <c r="FY173" i="25"/>
  <c r="FY126" i="25" l="1"/>
  <c r="FY174" i="25"/>
  <c r="FY127" i="25" l="1"/>
  <c r="FY175" i="25"/>
  <c r="FY128" i="25" l="1"/>
  <c r="FY176" i="25"/>
  <c r="FY129" i="25" l="1"/>
  <c r="FY177" i="25"/>
  <c r="FY130" i="25" l="1"/>
  <c r="FY178" i="25"/>
  <c r="FY131" i="25" l="1"/>
  <c r="FY179" i="25"/>
  <c r="FY132" i="25" l="1"/>
  <c r="FY180" i="25"/>
  <c r="FY133" i="25" l="1"/>
  <c r="FY181" i="25"/>
  <c r="FY182" i="25" l="1"/>
  <c r="FY134" i="25"/>
  <c r="FY183" i="25" l="1"/>
  <c r="FY135" i="25"/>
  <c r="FY184" i="25" l="1"/>
  <c r="FY136" i="25"/>
  <c r="FY137" i="25" l="1"/>
  <c r="FY185" i="25"/>
  <c r="FY186" i="25" l="1"/>
  <c r="FY138" i="25"/>
  <c r="FY139" i="25" l="1"/>
  <c r="FY187" i="25"/>
  <c r="FY188" i="25" l="1"/>
  <c r="FY140" i="25"/>
  <c r="FY189" i="25" l="1"/>
  <c r="FY141" i="25"/>
  <c r="FY190" i="25" l="1"/>
  <c r="FY142" i="25"/>
  <c r="FY191" i="25" l="1"/>
  <c r="FY143" i="25"/>
  <c r="FY192" i="25" l="1"/>
  <c r="FY144" i="25"/>
  <c r="FY145" i="25" l="1"/>
  <c r="FY193" i="25"/>
  <c r="FY146" i="25" l="1"/>
  <c r="FY194" i="25"/>
  <c r="FY147" i="25" l="1"/>
  <c r="FY195" i="25"/>
  <c r="FY196" i="25" l="1"/>
  <c r="FZ100" i="25"/>
  <c r="FZ101" i="25" s="1"/>
  <c r="FZ149" i="25" l="1"/>
  <c r="FZ150" i="25"/>
  <c r="FZ102" i="25"/>
  <c r="FZ103" i="25" l="1"/>
  <c r="FZ151" i="25"/>
  <c r="FZ152" i="25" l="1"/>
  <c r="FZ104" i="25"/>
  <c r="FZ105" i="25" l="1"/>
  <c r="FZ153" i="25"/>
  <c r="FZ154" i="25" l="1"/>
  <c r="FZ106" i="25"/>
  <c r="FZ107" i="25" l="1"/>
  <c r="FZ155" i="25"/>
  <c r="FZ108" i="25" l="1"/>
  <c r="FZ156" i="25"/>
  <c r="FZ157" i="25" l="1"/>
  <c r="FZ109" i="25"/>
  <c r="FZ110" i="25" l="1"/>
  <c r="FZ158" i="25"/>
  <c r="FZ111" i="25" l="1"/>
  <c r="FZ159" i="25"/>
  <c r="FZ112" i="25" l="1"/>
  <c r="FZ160" i="25"/>
  <c r="FZ113" i="25" l="1"/>
  <c r="FZ161" i="25"/>
  <c r="FZ114" i="25" l="1"/>
  <c r="FZ162" i="25"/>
  <c r="FZ115" i="25" l="1"/>
  <c r="FZ163" i="25"/>
  <c r="FZ164" i="25" l="1"/>
  <c r="FZ116" i="25"/>
  <c r="FZ165" i="25" l="1"/>
  <c r="FZ117" i="25"/>
  <c r="FZ166" i="25" l="1"/>
  <c r="FZ118" i="25"/>
  <c r="FZ119" i="25" l="1"/>
  <c r="FZ167" i="25"/>
  <c r="FZ120" i="25" l="1"/>
  <c r="FZ168" i="25"/>
  <c r="FZ121" i="25" l="1"/>
  <c r="FZ169" i="25"/>
  <c r="FZ122" i="25" l="1"/>
  <c r="FZ170" i="25"/>
  <c r="FZ123" i="25" l="1"/>
  <c r="FZ171" i="25"/>
  <c r="FZ124" i="25" l="1"/>
  <c r="FZ172" i="25"/>
  <c r="FZ125" i="25" l="1"/>
  <c r="FZ173" i="25"/>
  <c r="FZ126" i="25" l="1"/>
  <c r="FZ174" i="25"/>
  <c r="FZ127" i="25" l="1"/>
  <c r="FZ175" i="25"/>
  <c r="FZ176" i="25" l="1"/>
  <c r="FZ128" i="25"/>
  <c r="FZ129" i="25" l="1"/>
  <c r="FZ177" i="25"/>
  <c r="FZ178" i="25" l="1"/>
  <c r="FZ130" i="25"/>
  <c r="FZ179" i="25" l="1"/>
  <c r="FZ131" i="25"/>
  <c r="FZ132" i="25" l="1"/>
  <c r="FZ180" i="25"/>
  <c r="FZ133" i="25" l="1"/>
  <c r="FZ181" i="25"/>
  <c r="FZ134" i="25" l="1"/>
  <c r="FZ182" i="25"/>
  <c r="FZ135" i="25" l="1"/>
  <c r="FZ183" i="25"/>
  <c r="FZ184" i="25" l="1"/>
  <c r="FZ136" i="25"/>
  <c r="FZ137" i="25" l="1"/>
  <c r="FZ185" i="25"/>
  <c r="FZ138" i="25" l="1"/>
  <c r="FZ186" i="25"/>
  <c r="FZ139" i="25" l="1"/>
  <c r="FZ187" i="25"/>
  <c r="FZ140" i="25" l="1"/>
  <c r="FZ188" i="25"/>
  <c r="FZ189" i="25" l="1"/>
  <c r="FZ141" i="25"/>
  <c r="FZ142" i="25" l="1"/>
  <c r="FZ190" i="25"/>
  <c r="FZ143" i="25" l="1"/>
  <c r="FZ191" i="25"/>
  <c r="FZ144" i="25" l="1"/>
  <c r="FZ192" i="25"/>
  <c r="FZ145" i="25" l="1"/>
  <c r="FZ193" i="25"/>
  <c r="FZ146" i="25" l="1"/>
  <c r="FZ194" i="25"/>
  <c r="FZ147" i="25" l="1"/>
  <c r="FZ195" i="25"/>
  <c r="GA100" i="25" l="1"/>
  <c r="GA101" i="25" s="1"/>
  <c r="FZ196" i="25"/>
  <c r="GA150" i="25" l="1"/>
  <c r="GA102" i="25"/>
  <c r="GA149" i="25"/>
  <c r="GA103" i="25" l="1"/>
  <c r="GA151" i="25"/>
  <c r="GA152" i="25" l="1"/>
  <c r="GA104" i="25"/>
  <c r="GA105" i="25" l="1"/>
  <c r="GA153" i="25"/>
  <c r="GA106" i="25" l="1"/>
  <c r="GA154" i="25"/>
  <c r="GA107" i="25" l="1"/>
  <c r="GA155" i="25"/>
  <c r="GA156" i="25" l="1"/>
  <c r="GA108" i="25"/>
  <c r="GA109" i="25" l="1"/>
  <c r="GA157" i="25"/>
  <c r="GA110" i="25" l="1"/>
  <c r="GA158" i="25"/>
  <c r="GA111" i="25" l="1"/>
  <c r="GA159" i="25"/>
  <c r="GA112" i="25" l="1"/>
  <c r="GA160" i="25"/>
  <c r="GA161" i="25" l="1"/>
  <c r="GA113" i="25"/>
  <c r="GA114" i="25" l="1"/>
  <c r="GA162" i="25"/>
  <c r="GA115" i="25" l="1"/>
  <c r="GA163" i="25"/>
  <c r="GA164" i="25" l="1"/>
  <c r="GA116" i="25"/>
  <c r="GA165" i="25" l="1"/>
  <c r="GA117" i="25"/>
  <c r="GA118" i="25" l="1"/>
  <c r="GA166" i="25"/>
  <c r="GA119" i="25" l="1"/>
  <c r="GA167" i="25"/>
  <c r="GA168" i="25" l="1"/>
  <c r="GA120" i="25"/>
  <c r="GA121" i="25" l="1"/>
  <c r="GA169" i="25"/>
  <c r="GA122" i="25" l="1"/>
  <c r="GA170" i="25"/>
  <c r="GA123" i="25" l="1"/>
  <c r="GA171" i="25"/>
  <c r="GA124" i="25" l="1"/>
  <c r="GA172" i="25"/>
  <c r="GA125" i="25" l="1"/>
  <c r="GA173" i="25"/>
  <c r="GA174" i="25" l="1"/>
  <c r="GA126" i="25"/>
  <c r="GA127" i="25" l="1"/>
  <c r="GA175" i="25"/>
  <c r="GA128" i="25" l="1"/>
  <c r="GA176" i="25"/>
  <c r="GA177" i="25" l="1"/>
  <c r="GA129" i="25"/>
  <c r="GA130" i="25" l="1"/>
  <c r="GA178" i="25"/>
  <c r="GA131" i="25" l="1"/>
  <c r="GA179" i="25"/>
  <c r="GA132" i="25" l="1"/>
  <c r="GA180" i="25"/>
  <c r="GA133" i="25" l="1"/>
  <c r="GA181" i="25"/>
  <c r="GA134" i="25" l="1"/>
  <c r="GA182" i="25"/>
  <c r="GA135" i="25" l="1"/>
  <c r="GA183" i="25"/>
  <c r="GA184" i="25" l="1"/>
  <c r="GA136" i="25"/>
  <c r="GA137" i="25" l="1"/>
  <c r="GA185" i="25"/>
  <c r="GA138" i="25" l="1"/>
  <c r="GA186" i="25"/>
  <c r="GA139" i="25" l="1"/>
  <c r="GA187" i="25"/>
  <c r="GA140" i="25" l="1"/>
  <c r="GA188" i="25"/>
  <c r="GA141" i="25" l="1"/>
  <c r="GA189" i="25"/>
  <c r="GA142" i="25" l="1"/>
  <c r="GA190" i="25"/>
  <c r="GA143" i="25" l="1"/>
  <c r="GA191" i="25"/>
  <c r="GA144" i="25" l="1"/>
  <c r="GA192" i="25"/>
  <c r="GA193" i="25" l="1"/>
  <c r="GA145" i="25"/>
  <c r="GA146" i="25" l="1"/>
  <c r="GA194" i="25"/>
  <c r="GA147" i="25" l="1"/>
  <c r="GA195" i="25"/>
  <c r="GA196" i="25" l="1"/>
  <c r="GB100" i="25"/>
  <c r="GB101" i="25" s="1"/>
  <c r="GB149" i="25" l="1"/>
  <c r="GB150" i="25"/>
  <c r="GB102" i="25"/>
  <c r="GB103" i="25" l="1"/>
  <c r="GB151" i="25"/>
  <c r="GB152" i="25" l="1"/>
  <c r="GB104" i="25"/>
  <c r="GB153" i="25" l="1"/>
  <c r="GB105" i="25"/>
  <c r="GB106" i="25" l="1"/>
  <c r="GB154" i="25"/>
  <c r="GB107" i="25" l="1"/>
  <c r="GB155" i="25"/>
  <c r="GB108" i="25" l="1"/>
  <c r="GB156" i="25"/>
  <c r="GB157" i="25" l="1"/>
  <c r="GB109" i="25"/>
  <c r="GB110" i="25" l="1"/>
  <c r="GB158" i="25"/>
  <c r="GB111" i="25" l="1"/>
  <c r="GB159" i="25"/>
  <c r="GB112" i="25" l="1"/>
  <c r="GB160" i="25"/>
  <c r="GB113" i="25" l="1"/>
  <c r="GB161" i="25"/>
  <c r="GB114" i="25" l="1"/>
  <c r="GB162" i="25"/>
  <c r="GB115" i="25" l="1"/>
  <c r="GB163" i="25"/>
  <c r="GB164" i="25" l="1"/>
  <c r="GB116" i="25"/>
  <c r="GB165" i="25" l="1"/>
  <c r="GB117" i="25"/>
  <c r="GB118" i="25" l="1"/>
  <c r="GB166" i="25"/>
  <c r="GB119" i="25" l="1"/>
  <c r="GB167" i="25"/>
  <c r="GB120" i="25" l="1"/>
  <c r="GB168" i="25"/>
  <c r="GB121" i="25" l="1"/>
  <c r="GB169" i="25"/>
  <c r="GB122" i="25" l="1"/>
  <c r="GB170" i="25"/>
  <c r="GB123" i="25" l="1"/>
  <c r="GB171" i="25"/>
  <c r="GB124" i="25" l="1"/>
  <c r="GB172" i="25"/>
  <c r="GB173" i="25" l="1"/>
  <c r="GB125" i="25"/>
  <c r="GB126" i="25" l="1"/>
  <c r="GB174" i="25"/>
  <c r="GB127" i="25" l="1"/>
  <c r="GB175" i="25"/>
  <c r="GB128" i="25" l="1"/>
  <c r="GB176" i="25"/>
  <c r="GB129" i="25" l="1"/>
  <c r="GB177" i="25"/>
  <c r="GB130" i="25" l="1"/>
  <c r="GB178" i="25"/>
  <c r="GB179" i="25" l="1"/>
  <c r="GB131" i="25"/>
  <c r="GB132" i="25" l="1"/>
  <c r="GB180" i="25"/>
  <c r="GB133" i="25" l="1"/>
  <c r="GB181" i="25"/>
  <c r="GB134" i="25" l="1"/>
  <c r="GB182" i="25"/>
  <c r="GB135" i="25" l="1"/>
  <c r="GB183" i="25"/>
  <c r="GB184" i="25" l="1"/>
  <c r="GB136" i="25"/>
  <c r="GB137" i="25" l="1"/>
  <c r="GB185" i="25"/>
  <c r="GB138" i="25" l="1"/>
  <c r="GB186" i="25"/>
  <c r="GB139" i="25" l="1"/>
  <c r="GB187" i="25"/>
  <c r="GB140" i="25" l="1"/>
  <c r="GB188" i="25"/>
  <c r="GB141" i="25" l="1"/>
  <c r="GB189" i="25"/>
  <c r="GB190" i="25" l="1"/>
  <c r="GB142" i="25"/>
  <c r="GB143" i="25" l="1"/>
  <c r="GB191" i="25"/>
  <c r="GB144" i="25" l="1"/>
  <c r="GB192" i="25"/>
  <c r="GB145" i="25" l="1"/>
  <c r="GB193" i="25"/>
  <c r="GB146" i="25" l="1"/>
  <c r="GB194" i="25"/>
  <c r="GB147" i="25" l="1"/>
  <c r="GB195" i="25"/>
  <c r="GB196" i="25" l="1"/>
  <c r="GC100" i="25"/>
  <c r="GC101" i="25" s="1"/>
  <c r="GC149" i="25" l="1"/>
  <c r="GC150" i="25"/>
  <c r="GC102" i="25"/>
  <c r="GC103" i="25" l="1"/>
  <c r="GC151" i="25"/>
  <c r="GC152" i="25" l="1"/>
  <c r="GC104" i="25"/>
  <c r="GC105" i="25" l="1"/>
  <c r="GC153" i="25"/>
  <c r="GC106" i="25" l="1"/>
  <c r="GC154" i="25"/>
  <c r="GC107" i="25" l="1"/>
  <c r="GC155" i="25"/>
  <c r="GC108" i="25" l="1"/>
  <c r="GC156" i="25"/>
  <c r="GC109" i="25" l="1"/>
  <c r="GC157" i="25"/>
  <c r="GC110" i="25" l="1"/>
  <c r="GC158" i="25"/>
  <c r="GC111" i="25" l="1"/>
  <c r="GC159" i="25"/>
  <c r="GC112" i="25" l="1"/>
  <c r="GC160" i="25"/>
  <c r="GC113" i="25" l="1"/>
  <c r="GC161" i="25"/>
  <c r="GC114" i="25" l="1"/>
  <c r="GC162" i="25"/>
  <c r="GC115" i="25" l="1"/>
  <c r="GC163" i="25"/>
  <c r="GC164" i="25" l="1"/>
  <c r="GC116" i="25"/>
  <c r="GC165" i="25" l="1"/>
  <c r="GC117" i="25"/>
  <c r="GC166" i="25" l="1"/>
  <c r="GC118" i="25"/>
  <c r="GC119" i="25" l="1"/>
  <c r="GC167" i="25"/>
  <c r="GC120" i="25" l="1"/>
  <c r="GC168" i="25"/>
  <c r="GC169" i="25" l="1"/>
  <c r="GC121" i="25"/>
  <c r="GC122" i="25" l="1"/>
  <c r="GC170" i="25"/>
  <c r="GC171" i="25" l="1"/>
  <c r="GC123" i="25"/>
  <c r="GC124" i="25" l="1"/>
  <c r="GC172" i="25"/>
  <c r="GC125" i="25" l="1"/>
  <c r="GC173" i="25"/>
  <c r="GC126" i="25" l="1"/>
  <c r="GC174" i="25"/>
  <c r="GC127" i="25" l="1"/>
  <c r="GC175" i="25"/>
  <c r="GC128" i="25" l="1"/>
  <c r="GC176" i="25"/>
  <c r="GC129" i="25" l="1"/>
  <c r="GC177" i="25"/>
  <c r="GC130" i="25" l="1"/>
  <c r="GC178" i="25"/>
  <c r="GC131" i="25" l="1"/>
  <c r="GC179" i="25"/>
  <c r="GC180" i="25" l="1"/>
  <c r="GC132" i="25"/>
  <c r="GC133" i="25" l="1"/>
  <c r="GC181" i="25"/>
  <c r="GC134" i="25" l="1"/>
  <c r="GC182" i="25"/>
  <c r="GC135" i="25" l="1"/>
  <c r="GC183" i="25"/>
  <c r="GC184" i="25" l="1"/>
  <c r="GC136" i="25"/>
  <c r="GC185" i="25" l="1"/>
  <c r="GC137" i="25"/>
  <c r="GC138" i="25" l="1"/>
  <c r="GC186" i="25"/>
  <c r="GC187" i="25" l="1"/>
  <c r="GC139" i="25"/>
  <c r="GC140" i="25" l="1"/>
  <c r="GC188" i="25"/>
  <c r="GC141" i="25" l="1"/>
  <c r="GC189" i="25"/>
  <c r="GC142" i="25" l="1"/>
  <c r="GC190" i="25"/>
  <c r="GC143" i="25" l="1"/>
  <c r="GC191" i="25"/>
  <c r="GC144" i="25" l="1"/>
  <c r="GC192" i="25"/>
  <c r="GC145" i="25" l="1"/>
  <c r="GC193" i="25"/>
  <c r="GC146" i="25" l="1"/>
  <c r="GC194" i="25"/>
  <c r="GC147" i="25" l="1"/>
  <c r="GC195" i="25"/>
  <c r="GC196" i="25" l="1"/>
  <c r="GD100" i="25"/>
  <c r="GD101" i="25" s="1"/>
  <c r="GD149" i="25" l="1"/>
  <c r="GD102" i="25"/>
  <c r="GD150" i="25"/>
  <c r="GD103" i="25" l="1"/>
  <c r="GD151" i="25"/>
  <c r="GD152" i="25" l="1"/>
  <c r="GD104" i="25"/>
  <c r="GD105" i="25" l="1"/>
  <c r="GD153" i="25"/>
  <c r="GD154" i="25" l="1"/>
  <c r="GD106" i="25"/>
  <c r="GD155" i="25" l="1"/>
  <c r="GD107" i="25"/>
  <c r="GD108" i="25" l="1"/>
  <c r="GD156" i="25"/>
  <c r="GD109" i="25" l="1"/>
  <c r="GD157" i="25"/>
  <c r="GD110" i="25" l="1"/>
  <c r="GD158" i="25"/>
  <c r="GD111" i="25" l="1"/>
  <c r="GD159" i="25"/>
  <c r="GD112" i="25" l="1"/>
  <c r="GD160" i="25"/>
  <c r="GD113" i="25" l="1"/>
  <c r="GD161" i="25"/>
  <c r="GD114" i="25" l="1"/>
  <c r="GD162" i="25"/>
  <c r="GD115" i="25" l="1"/>
  <c r="GD163" i="25"/>
  <c r="GD164" i="25" l="1"/>
  <c r="GD116" i="25"/>
  <c r="GD165" i="25" l="1"/>
  <c r="GD117" i="25"/>
  <c r="GD166" i="25" l="1"/>
  <c r="GD118" i="25"/>
  <c r="GD167" i="25" l="1"/>
  <c r="GD119" i="25"/>
  <c r="GD168" i="25" l="1"/>
  <c r="GD120" i="25"/>
  <c r="GD121" i="25" l="1"/>
  <c r="GD169" i="25"/>
  <c r="GD170" i="25" l="1"/>
  <c r="GD122" i="25"/>
  <c r="GD171" i="25" l="1"/>
  <c r="GD123" i="25"/>
  <c r="GD124" i="25" l="1"/>
  <c r="GD172" i="25"/>
  <c r="GD125" i="25" l="1"/>
  <c r="GD173" i="25"/>
  <c r="GD126" i="25" l="1"/>
  <c r="GD174" i="25"/>
  <c r="GD127" i="25" l="1"/>
  <c r="GD175" i="25"/>
  <c r="GD128" i="25" l="1"/>
  <c r="GD176" i="25"/>
  <c r="GD129" i="25" l="1"/>
  <c r="GD177" i="25"/>
  <c r="GD130" i="25" l="1"/>
  <c r="GD178" i="25"/>
  <c r="GD131" i="25" l="1"/>
  <c r="GD179" i="25"/>
  <c r="GD132" i="25" l="1"/>
  <c r="GD180" i="25"/>
  <c r="GD133" i="25" l="1"/>
  <c r="GD181" i="25"/>
  <c r="GD134" i="25" l="1"/>
  <c r="GD182" i="25"/>
  <c r="GD135" i="25" l="1"/>
  <c r="GD183" i="25"/>
  <c r="GD184" i="25" l="1"/>
  <c r="GD136" i="25"/>
  <c r="GD137" i="25" l="1"/>
  <c r="GD185" i="25"/>
  <c r="GD138" i="25" l="1"/>
  <c r="GD186" i="25"/>
  <c r="GD139" i="25" l="1"/>
  <c r="GD187" i="25"/>
  <c r="GD188" i="25" l="1"/>
  <c r="GD140" i="25"/>
  <c r="GD141" i="25" l="1"/>
  <c r="GD189" i="25"/>
  <c r="GD142" i="25" l="1"/>
  <c r="GD190" i="25"/>
  <c r="GD143" i="25" l="1"/>
  <c r="GD191" i="25"/>
  <c r="GD192" i="25" l="1"/>
  <c r="GD144" i="25"/>
  <c r="GD193" i="25" l="1"/>
  <c r="GD145" i="25"/>
  <c r="GD194" i="25" l="1"/>
  <c r="GD146" i="25"/>
  <c r="GD195" i="25" l="1"/>
  <c r="GD147" i="25"/>
  <c r="GE100" i="25" l="1"/>
  <c r="GE101" i="25" s="1"/>
  <c r="GD196" i="25"/>
  <c r="GE150" i="25" l="1"/>
  <c r="GE102" i="25"/>
  <c r="GE149" i="25"/>
  <c r="GE103" i="25" l="1"/>
  <c r="GE151" i="25"/>
  <c r="GE104" i="25" l="1"/>
  <c r="GE152" i="25"/>
  <c r="GE105" i="25" l="1"/>
  <c r="GE153" i="25"/>
  <c r="GE106" i="25" l="1"/>
  <c r="GE154" i="25"/>
  <c r="GE107" i="25" l="1"/>
  <c r="GE155" i="25"/>
  <c r="GE156" i="25" l="1"/>
  <c r="GE108" i="25"/>
  <c r="GE109" i="25" l="1"/>
  <c r="GE157" i="25"/>
  <c r="GE110" i="25" l="1"/>
  <c r="GE158" i="25"/>
  <c r="GE111" i="25" l="1"/>
  <c r="GE159" i="25"/>
  <c r="GE112" i="25" l="1"/>
  <c r="GE160" i="25"/>
  <c r="GE113" i="25" l="1"/>
  <c r="GE161" i="25"/>
  <c r="GE114" i="25" l="1"/>
  <c r="GE162" i="25"/>
  <c r="GE115" i="25" l="1"/>
  <c r="GE163" i="25"/>
  <c r="GE164" i="25" l="1"/>
  <c r="GE116" i="25"/>
  <c r="GE117" i="25" l="1"/>
  <c r="GE165" i="25"/>
  <c r="GE118" i="25" l="1"/>
  <c r="GE166" i="25"/>
  <c r="GE119" i="25" l="1"/>
  <c r="GE167" i="25"/>
  <c r="GE168" i="25" l="1"/>
  <c r="GE120" i="25"/>
  <c r="GE121" i="25" l="1"/>
  <c r="GE169" i="25"/>
  <c r="GE122" i="25" l="1"/>
  <c r="GE170" i="25"/>
  <c r="GE123" i="25" l="1"/>
  <c r="GE171" i="25"/>
  <c r="GE124" i="25" l="1"/>
  <c r="GE172" i="25"/>
  <c r="GE125" i="25" l="1"/>
  <c r="GE173" i="25"/>
  <c r="GE126" i="25" l="1"/>
  <c r="GE174" i="25"/>
  <c r="GE127" i="25" l="1"/>
  <c r="GE175" i="25"/>
  <c r="GE176" i="25" l="1"/>
  <c r="GE128" i="25"/>
  <c r="GE129" i="25" l="1"/>
  <c r="GE177" i="25"/>
  <c r="GE130" i="25" l="1"/>
  <c r="GE178" i="25"/>
  <c r="GE179" i="25" l="1"/>
  <c r="GE131" i="25"/>
  <c r="GE132" i="25" l="1"/>
  <c r="GE180" i="25"/>
  <c r="GE133" i="25" l="1"/>
  <c r="GE181" i="25"/>
  <c r="GE134" i="25" l="1"/>
  <c r="GE182" i="25"/>
  <c r="GE135" i="25" l="1"/>
  <c r="GE183" i="25"/>
  <c r="GE184" i="25" l="1"/>
  <c r="GE136" i="25"/>
  <c r="GE137" i="25" l="1"/>
  <c r="GE185" i="25"/>
  <c r="GE138" i="25" l="1"/>
  <c r="GE186" i="25"/>
  <c r="GE139" i="25" l="1"/>
  <c r="GE187" i="25"/>
  <c r="GE188" i="25" l="1"/>
  <c r="GE140" i="25"/>
  <c r="GE189" i="25" l="1"/>
  <c r="GE141" i="25"/>
  <c r="GE142" i="25" l="1"/>
  <c r="GE190" i="25"/>
  <c r="GE143" i="25" l="1"/>
  <c r="GE191" i="25"/>
  <c r="GE144" i="25" l="1"/>
  <c r="GE192" i="25"/>
  <c r="GE145" i="25" l="1"/>
  <c r="GE193" i="25"/>
  <c r="GE146" i="25" l="1"/>
  <c r="GE194" i="25"/>
  <c r="GE147" i="25" l="1"/>
  <c r="GE195" i="25"/>
  <c r="GF100" i="25" l="1"/>
  <c r="GF101" i="25" s="1"/>
  <c r="GE196" i="25"/>
  <c r="GF150" i="25" l="1"/>
  <c r="GF102" i="25"/>
  <c r="GF149" i="25"/>
  <c r="GF103" i="25" l="1"/>
  <c r="GF151" i="25"/>
  <c r="GF104" i="25" l="1"/>
  <c r="GF152" i="25"/>
  <c r="GF105" i="25" l="1"/>
  <c r="GF153" i="25"/>
  <c r="GF106" i="25" l="1"/>
  <c r="GF154" i="25"/>
  <c r="GF107" i="25" l="1"/>
  <c r="GF155" i="25"/>
  <c r="GF156" i="25" l="1"/>
  <c r="GF108" i="25"/>
  <c r="GF157" i="25" l="1"/>
  <c r="GF109" i="25"/>
  <c r="GF158" i="25" l="1"/>
  <c r="GF110" i="25"/>
  <c r="GF111" i="25" l="1"/>
  <c r="GF159" i="25"/>
  <c r="GF112" i="25" l="1"/>
  <c r="GF160" i="25"/>
  <c r="GF113" i="25" l="1"/>
  <c r="GF161" i="25"/>
  <c r="GF162" i="25" l="1"/>
  <c r="GF114" i="25"/>
  <c r="GF115" i="25" l="1"/>
  <c r="GF163" i="25"/>
  <c r="GF164" i="25" l="1"/>
  <c r="GF116" i="25"/>
  <c r="GF165" i="25" l="1"/>
  <c r="GF117" i="25"/>
  <c r="GF166" i="25" l="1"/>
  <c r="GF118" i="25"/>
  <c r="GF119" i="25" l="1"/>
  <c r="GF167" i="25"/>
  <c r="GF168" i="25" l="1"/>
  <c r="GF120" i="25"/>
  <c r="GF169" i="25" l="1"/>
  <c r="GF121" i="25"/>
  <c r="GF122" i="25" l="1"/>
  <c r="GF170" i="25"/>
  <c r="GF123" i="25" l="1"/>
  <c r="GF171" i="25"/>
  <c r="GF124" i="25" l="1"/>
  <c r="GF172" i="25"/>
  <c r="GF125" i="25" l="1"/>
  <c r="GF173" i="25"/>
  <c r="GF126" i="25" l="1"/>
  <c r="GF174" i="25"/>
  <c r="GF127" i="25" l="1"/>
  <c r="GF175" i="25"/>
  <c r="GF128" i="25" l="1"/>
  <c r="GF176" i="25"/>
  <c r="GF129" i="25" l="1"/>
  <c r="GF177" i="25"/>
  <c r="GF130" i="25" l="1"/>
  <c r="GF178" i="25"/>
  <c r="GF179" i="25" l="1"/>
  <c r="GF131" i="25"/>
  <c r="GF132" i="25" l="1"/>
  <c r="GF180" i="25"/>
  <c r="GF133" i="25" l="1"/>
  <c r="GF181" i="25"/>
  <c r="GF134" i="25" l="1"/>
  <c r="GF182" i="25"/>
  <c r="GF135" i="25" l="1"/>
  <c r="GF183" i="25"/>
  <c r="GF184" i="25" l="1"/>
  <c r="GF136" i="25"/>
  <c r="GF137" i="25" l="1"/>
  <c r="GF185" i="25"/>
  <c r="GF186" i="25" l="1"/>
  <c r="GF138" i="25"/>
  <c r="GF139" i="25" l="1"/>
  <c r="GF187" i="25"/>
  <c r="GF140" i="25" l="1"/>
  <c r="GF188" i="25"/>
  <c r="GF141" i="25" l="1"/>
  <c r="GF189" i="25"/>
  <c r="GF142" i="25" l="1"/>
  <c r="GF190" i="25"/>
  <c r="GF191" i="25" l="1"/>
  <c r="GF143" i="25"/>
  <c r="GF192" i="25" l="1"/>
  <c r="GF144" i="25"/>
  <c r="GF145" i="25" l="1"/>
  <c r="GF193" i="25"/>
  <c r="GF146" i="25" l="1"/>
  <c r="GF194" i="25"/>
  <c r="GF195" i="25" l="1"/>
  <c r="GF147" i="25"/>
  <c r="GG100" i="25" l="1"/>
  <c r="GG101" i="25" s="1"/>
  <c r="GF196" i="25"/>
  <c r="GG150" i="25" l="1"/>
  <c r="GG102" i="25"/>
  <c r="GG149" i="25"/>
  <c r="GG103" i="25" l="1"/>
  <c r="GG151" i="25"/>
  <c r="GG104" i="25" l="1"/>
  <c r="GG152" i="25"/>
  <c r="GG105" i="25" l="1"/>
  <c r="GG153" i="25"/>
  <c r="GG106" i="25" l="1"/>
  <c r="GG154" i="25"/>
  <c r="GG107" i="25" l="1"/>
  <c r="GG155" i="25"/>
  <c r="GG108" i="25" l="1"/>
  <c r="GG156" i="25"/>
  <c r="GG157" i="25" l="1"/>
  <c r="GG109" i="25"/>
  <c r="GG158" i="25" l="1"/>
  <c r="GG110" i="25"/>
  <c r="GG111" i="25" l="1"/>
  <c r="GG159" i="25"/>
  <c r="GG112" i="25" l="1"/>
  <c r="GG160" i="25"/>
  <c r="GG113" i="25" l="1"/>
  <c r="GG161" i="25"/>
  <c r="GG162" i="25" l="1"/>
  <c r="GG114" i="25"/>
  <c r="GG115" i="25" l="1"/>
  <c r="GG163" i="25"/>
  <c r="GG164" i="25" l="1"/>
  <c r="GG116" i="25"/>
  <c r="GG165" i="25" l="1"/>
  <c r="GG117" i="25"/>
  <c r="GG118" i="25" l="1"/>
  <c r="GG166" i="25"/>
  <c r="GG167" i="25" l="1"/>
  <c r="GG119" i="25"/>
  <c r="GG168" i="25" l="1"/>
  <c r="GG120" i="25"/>
  <c r="GG121" i="25" l="1"/>
  <c r="GG169" i="25"/>
  <c r="GG122" i="25" l="1"/>
  <c r="GG170" i="25"/>
  <c r="GG123" i="25" l="1"/>
  <c r="GG171" i="25"/>
  <c r="GG172" i="25" l="1"/>
  <c r="GG124" i="25"/>
  <c r="GG125" i="25" l="1"/>
  <c r="GG173" i="25"/>
  <c r="GG126" i="25" l="1"/>
  <c r="GG174" i="25"/>
  <c r="GG127" i="25" l="1"/>
  <c r="GG175" i="25"/>
  <c r="GG128" i="25" l="1"/>
  <c r="GG176" i="25"/>
  <c r="GG177" i="25" l="1"/>
  <c r="GG129" i="25"/>
  <c r="GG130" i="25" l="1"/>
  <c r="GG178" i="25"/>
  <c r="GG131" i="25" l="1"/>
  <c r="GG179" i="25"/>
  <c r="GG132" i="25" l="1"/>
  <c r="GG180" i="25"/>
  <c r="GG133" i="25" l="1"/>
  <c r="GG181" i="25"/>
  <c r="GG134" i="25" l="1"/>
  <c r="GG182" i="25"/>
  <c r="GG135" i="25" l="1"/>
  <c r="GG183" i="25"/>
  <c r="GG184" i="25" l="1"/>
  <c r="GG136" i="25"/>
  <c r="GG185" i="25" l="1"/>
  <c r="GG137" i="25"/>
  <c r="GG138" i="25" l="1"/>
  <c r="GG186" i="25"/>
  <c r="GG187" i="25" l="1"/>
  <c r="GG139" i="25"/>
  <c r="GG140" i="25" l="1"/>
  <c r="GG188" i="25"/>
  <c r="GG189" i="25" l="1"/>
  <c r="GG141" i="25"/>
  <c r="GG142" i="25" l="1"/>
  <c r="GG190" i="25"/>
  <c r="GG143" i="25" l="1"/>
  <c r="GG191" i="25"/>
  <c r="GG144" i="25" l="1"/>
  <c r="GG192" i="25"/>
  <c r="GG145" i="25" l="1"/>
  <c r="GG193" i="25"/>
  <c r="GG194" i="25" l="1"/>
  <c r="GG146" i="25"/>
  <c r="GG147" i="25" l="1"/>
  <c r="GG195" i="25"/>
  <c r="GG196" i="25" l="1"/>
  <c r="GH100" i="25"/>
  <c r="GH101" i="25" s="1"/>
  <c r="GH149" i="25" l="1"/>
  <c r="GH150" i="25"/>
  <c r="GH102" i="25"/>
  <c r="GH151" i="25" l="1"/>
  <c r="GH103" i="25"/>
  <c r="GH104" i="25" l="1"/>
  <c r="GH152" i="25"/>
  <c r="GH105" i="25" l="1"/>
  <c r="GH153" i="25"/>
  <c r="GH106" i="25" l="1"/>
  <c r="GH154" i="25"/>
  <c r="GH107" i="25" l="1"/>
  <c r="GH155" i="25"/>
  <c r="GH108" i="25" l="1"/>
  <c r="GH156" i="25"/>
  <c r="GH109" i="25" l="1"/>
  <c r="GH157" i="25"/>
  <c r="GH110" i="25" l="1"/>
  <c r="GH158" i="25"/>
  <c r="GH111" i="25" l="1"/>
  <c r="GH159" i="25"/>
  <c r="GH112" i="25" l="1"/>
  <c r="GH160" i="25"/>
  <c r="GH113" i="25" l="1"/>
  <c r="GH161" i="25"/>
  <c r="GH114" i="25" l="1"/>
  <c r="GH162" i="25"/>
  <c r="GH115" i="25" l="1"/>
  <c r="GH163" i="25"/>
  <c r="GH164" i="25" l="1"/>
  <c r="GH116" i="25"/>
  <c r="GH165" i="25" l="1"/>
  <c r="GH117" i="25"/>
  <c r="GH118" i="25" l="1"/>
  <c r="GH166" i="25"/>
  <c r="GH119" i="25" l="1"/>
  <c r="GH167" i="25"/>
  <c r="GH120" i="25" l="1"/>
  <c r="GH168" i="25"/>
  <c r="GH121" i="25" l="1"/>
  <c r="GH169" i="25"/>
  <c r="GH122" i="25" l="1"/>
  <c r="GH170" i="25"/>
  <c r="GH123" i="25" l="1"/>
  <c r="GH171" i="25"/>
  <c r="GH124" i="25" l="1"/>
  <c r="GH172" i="25"/>
  <c r="GH125" i="25" l="1"/>
  <c r="GH173" i="25"/>
  <c r="GH126" i="25" l="1"/>
  <c r="GH174" i="25"/>
  <c r="GH127" i="25" l="1"/>
  <c r="GH175" i="25"/>
  <c r="GH128" i="25" l="1"/>
  <c r="GH176" i="25"/>
  <c r="GH129" i="25" l="1"/>
  <c r="GH177" i="25"/>
  <c r="GH130" i="25" l="1"/>
  <c r="GH178" i="25"/>
  <c r="GH131" i="25" l="1"/>
  <c r="GH179" i="25"/>
  <c r="GH132" i="25" l="1"/>
  <c r="GH180" i="25"/>
  <c r="GH133" i="25" l="1"/>
  <c r="GH181" i="25"/>
  <c r="GH134" i="25" l="1"/>
  <c r="GH182" i="25"/>
  <c r="GH183" i="25" l="1"/>
  <c r="GH135" i="25"/>
  <c r="GH184" i="25" l="1"/>
  <c r="GH136" i="25"/>
  <c r="GH137" i="25" l="1"/>
  <c r="GH185" i="25"/>
  <c r="GH138" i="25" l="1"/>
  <c r="GH186" i="25"/>
  <c r="GH139" i="25" l="1"/>
  <c r="GH187" i="25"/>
  <c r="GH140" i="25" l="1"/>
  <c r="GH188" i="25"/>
  <c r="GH189" i="25" l="1"/>
  <c r="GH141" i="25"/>
  <c r="GH142" i="25" l="1"/>
  <c r="GH190" i="25"/>
  <c r="GH143" i="25" l="1"/>
  <c r="GH191" i="25"/>
  <c r="GH144" i="25" l="1"/>
  <c r="GH192" i="25"/>
  <c r="GH145" i="25" l="1"/>
  <c r="GH193" i="25"/>
  <c r="GH146" i="25" l="1"/>
  <c r="GH194" i="25"/>
  <c r="GH147" i="25" l="1"/>
  <c r="GH195" i="25"/>
  <c r="GH196" i="25" l="1"/>
  <c r="GI100" i="25"/>
  <c r="GI101" i="25" s="1"/>
  <c r="GI149" i="25" l="1"/>
  <c r="GI150" i="25"/>
  <c r="GI102" i="25"/>
  <c r="GI103" i="25" l="1"/>
  <c r="GI151" i="25"/>
  <c r="GI104" i="25" l="1"/>
  <c r="GI152" i="25"/>
  <c r="GI105" i="25" l="1"/>
  <c r="GI153" i="25"/>
  <c r="GI106" i="25" l="1"/>
  <c r="GI154" i="25"/>
  <c r="GI107" i="25" l="1"/>
  <c r="GI155" i="25"/>
  <c r="GI108" i="25" l="1"/>
  <c r="GI156" i="25"/>
  <c r="GI109" i="25" l="1"/>
  <c r="GI157" i="25"/>
  <c r="GI110" i="25" l="1"/>
  <c r="GI158" i="25"/>
  <c r="GI111" i="25" l="1"/>
  <c r="GI159" i="25"/>
  <c r="GI112" i="25" l="1"/>
  <c r="GI160" i="25"/>
  <c r="GI113" i="25" l="1"/>
  <c r="GI161" i="25"/>
  <c r="GI114" i="25" l="1"/>
  <c r="GI162" i="25"/>
  <c r="GI115" i="25" l="1"/>
  <c r="GI163" i="25"/>
  <c r="GI164" i="25" l="1"/>
  <c r="GI116" i="25"/>
  <c r="GI117" i="25" l="1"/>
  <c r="GI165" i="25"/>
  <c r="GI118" i="25" l="1"/>
  <c r="GI166" i="25"/>
  <c r="GI167" i="25" l="1"/>
  <c r="GI119" i="25"/>
  <c r="GI168" i="25" l="1"/>
  <c r="GI120" i="25"/>
  <c r="GI169" i="25" l="1"/>
  <c r="GI121" i="25"/>
  <c r="GI122" i="25" l="1"/>
  <c r="GI170" i="25"/>
  <c r="GI123" i="25" l="1"/>
  <c r="GI171" i="25"/>
  <c r="GI172" i="25" l="1"/>
  <c r="GI124" i="25"/>
  <c r="GI125" i="25" l="1"/>
  <c r="GI173" i="25"/>
  <c r="GI126" i="25" l="1"/>
  <c r="GI174" i="25"/>
  <c r="GI127" i="25" l="1"/>
  <c r="GI175" i="25"/>
  <c r="GI128" i="25" l="1"/>
  <c r="GI176" i="25"/>
  <c r="GI129" i="25" l="1"/>
  <c r="GI177" i="25"/>
  <c r="GI130" i="25" l="1"/>
  <c r="GI178" i="25"/>
  <c r="GI131" i="25" l="1"/>
  <c r="GI179" i="25"/>
  <c r="GI132" i="25" l="1"/>
  <c r="GI180" i="25"/>
  <c r="GI133" i="25" l="1"/>
  <c r="GI181" i="25"/>
  <c r="GI182" i="25" l="1"/>
  <c r="GI134" i="25"/>
  <c r="GI135" i="25" l="1"/>
  <c r="GI183" i="25"/>
  <c r="GI136" i="25" l="1"/>
  <c r="GI184" i="25"/>
  <c r="GI137" i="25" l="1"/>
  <c r="GI185" i="25"/>
  <c r="GI186" i="25" l="1"/>
  <c r="GI138" i="25"/>
  <c r="GI139" i="25" l="1"/>
  <c r="GI187" i="25"/>
  <c r="GI140" i="25" l="1"/>
  <c r="GI188" i="25"/>
  <c r="GI141" i="25" l="1"/>
  <c r="GI189" i="25"/>
  <c r="GI190" i="25" l="1"/>
  <c r="GI142" i="25"/>
  <c r="GI191" i="25" l="1"/>
  <c r="GI143" i="25"/>
  <c r="GI144" i="25" l="1"/>
  <c r="GI192" i="25"/>
  <c r="GI145" i="25" l="1"/>
  <c r="GI193" i="25"/>
  <c r="GI194" i="25" l="1"/>
  <c r="GI146" i="25"/>
  <c r="GI147" i="25" l="1"/>
  <c r="GI195" i="25"/>
  <c r="GJ100" i="25" l="1"/>
  <c r="GJ101" i="25" s="1"/>
  <c r="GI196" i="25"/>
  <c r="GJ150" i="25" l="1"/>
  <c r="GJ102" i="25"/>
  <c r="GJ149" i="25"/>
  <c r="GJ151" i="25" l="1"/>
  <c r="GJ103" i="25"/>
  <c r="GJ104" i="25" l="1"/>
  <c r="GJ152" i="25"/>
  <c r="GJ105" i="25" l="1"/>
  <c r="GJ153" i="25"/>
  <c r="GJ106" i="25" l="1"/>
  <c r="GJ154" i="25"/>
  <c r="GJ107" i="25" l="1"/>
  <c r="GJ155" i="25"/>
  <c r="GJ108" i="25" l="1"/>
  <c r="GJ156" i="25"/>
  <c r="GJ109" i="25" l="1"/>
  <c r="GJ157" i="25"/>
  <c r="GJ110" i="25" l="1"/>
  <c r="GJ158" i="25"/>
  <c r="GJ159" i="25" l="1"/>
  <c r="GJ111" i="25"/>
  <c r="GJ112" i="25" l="1"/>
  <c r="GJ160" i="25"/>
  <c r="GJ113" i="25" l="1"/>
  <c r="GJ161" i="25"/>
  <c r="GJ114" i="25" l="1"/>
  <c r="GJ162" i="25"/>
  <c r="GJ115" i="25" l="1"/>
  <c r="GJ163" i="25"/>
  <c r="GJ164" i="25" l="1"/>
  <c r="GJ116" i="25"/>
  <c r="GJ165" i="25" l="1"/>
  <c r="GJ117" i="25"/>
  <c r="GJ166" i="25" l="1"/>
  <c r="GJ118" i="25"/>
  <c r="GJ119" i="25" l="1"/>
  <c r="GJ167" i="25"/>
  <c r="GJ120" i="25" l="1"/>
  <c r="GJ168" i="25"/>
  <c r="GJ121" i="25" l="1"/>
  <c r="GJ169" i="25"/>
  <c r="GJ122" i="25" l="1"/>
  <c r="GJ170" i="25"/>
  <c r="GJ123" i="25" l="1"/>
  <c r="GJ171" i="25"/>
  <c r="GJ124" i="25" l="1"/>
  <c r="GJ172" i="25"/>
  <c r="GJ125" i="25" l="1"/>
  <c r="GJ173" i="25"/>
  <c r="GJ174" i="25" l="1"/>
  <c r="GJ126" i="25"/>
  <c r="GJ175" i="25" l="1"/>
  <c r="GJ127" i="25"/>
  <c r="GJ128" i="25" l="1"/>
  <c r="GJ176" i="25"/>
  <c r="GJ129" i="25" l="1"/>
  <c r="GJ177" i="25"/>
  <c r="GJ130" i="25" l="1"/>
  <c r="GJ178" i="25"/>
  <c r="GJ131" i="25" l="1"/>
  <c r="GJ179" i="25"/>
  <c r="GJ180" i="25" l="1"/>
  <c r="GJ132" i="25"/>
  <c r="GJ133" i="25" l="1"/>
  <c r="GJ181" i="25"/>
  <c r="GJ134" i="25" l="1"/>
  <c r="GJ182" i="25"/>
  <c r="GJ183" i="25" l="1"/>
  <c r="GJ135" i="25"/>
  <c r="GJ184" i="25" l="1"/>
  <c r="GJ136" i="25"/>
  <c r="GJ185" i="25" l="1"/>
  <c r="GJ137" i="25"/>
  <c r="GJ138" i="25" l="1"/>
  <c r="GJ186" i="25"/>
  <c r="GJ187" i="25" l="1"/>
  <c r="GJ139" i="25"/>
  <c r="GJ140" i="25" l="1"/>
  <c r="GJ188" i="25"/>
  <c r="GJ141" i="25" l="1"/>
  <c r="GJ189" i="25"/>
  <c r="GJ142" i="25" l="1"/>
  <c r="GJ190" i="25"/>
  <c r="GJ191" i="25" l="1"/>
  <c r="GJ143" i="25"/>
  <c r="GJ144" i="25" l="1"/>
  <c r="GJ192" i="25"/>
  <c r="GJ145" i="25" l="1"/>
  <c r="GJ193" i="25"/>
  <c r="GJ146" i="25" l="1"/>
  <c r="GJ194" i="25"/>
  <c r="GJ147" i="25" l="1"/>
  <c r="GJ195" i="25"/>
  <c r="GJ196" i="25" l="1"/>
  <c r="GK100" i="25"/>
  <c r="GK101" i="25" s="1"/>
  <c r="GK149" i="25" l="1"/>
  <c r="GK150" i="25"/>
  <c r="GK102" i="25"/>
  <c r="GK103" i="25" l="1"/>
  <c r="GK151" i="25"/>
  <c r="GK104" i="25" l="1"/>
  <c r="GK152" i="25"/>
  <c r="GK105" i="25" l="1"/>
  <c r="GK153" i="25"/>
  <c r="GK106" i="25" l="1"/>
  <c r="GK154" i="25"/>
  <c r="GK107" i="25" l="1"/>
  <c r="GK155" i="25"/>
  <c r="GK108" i="25" l="1"/>
  <c r="GK156" i="25"/>
  <c r="GK109" i="25" l="1"/>
  <c r="GK157" i="25"/>
  <c r="GK110" i="25" l="1"/>
  <c r="GK158" i="25"/>
  <c r="GK111" i="25" l="1"/>
  <c r="GK159" i="25"/>
  <c r="GK112" i="25" l="1"/>
  <c r="GK160" i="25"/>
  <c r="GK113" i="25" l="1"/>
  <c r="GK161" i="25"/>
  <c r="GK162" i="25" l="1"/>
  <c r="GK114" i="25"/>
  <c r="GK115" i="25" l="1"/>
  <c r="GK163" i="25"/>
  <c r="GK164" i="25" l="1"/>
  <c r="GK116" i="25"/>
  <c r="GK165" i="25" l="1"/>
  <c r="GK117" i="25"/>
  <c r="GK118" i="25" l="1"/>
  <c r="GK166" i="25"/>
  <c r="GK119" i="25" l="1"/>
  <c r="GK167" i="25"/>
  <c r="GK120" i="25" l="1"/>
  <c r="GK168" i="25"/>
  <c r="GK121" i="25" l="1"/>
  <c r="GK169" i="25"/>
  <c r="GK170" i="25" l="1"/>
  <c r="GK122" i="25"/>
  <c r="GK123" i="25" l="1"/>
  <c r="GK171" i="25"/>
  <c r="GK172" i="25" l="1"/>
  <c r="GK124" i="25"/>
  <c r="GK125" i="25" l="1"/>
  <c r="GK173" i="25"/>
  <c r="GK126" i="25" l="1"/>
  <c r="GK174" i="25"/>
  <c r="GK175" i="25" l="1"/>
  <c r="GK127" i="25"/>
  <c r="GK128" i="25" l="1"/>
  <c r="GK176" i="25"/>
  <c r="GK177" i="25" l="1"/>
  <c r="GK129" i="25"/>
  <c r="GK130" i="25" l="1"/>
  <c r="GK178" i="25"/>
  <c r="GK131" i="25" l="1"/>
  <c r="GK179" i="25"/>
  <c r="GK132" i="25" l="1"/>
  <c r="GK180" i="25"/>
  <c r="GK181" i="25" l="1"/>
  <c r="GK133" i="25"/>
  <c r="GK182" i="25" l="1"/>
  <c r="GK134" i="25"/>
  <c r="GK135" i="25" l="1"/>
  <c r="GK183" i="25"/>
  <c r="GK184" i="25" l="1"/>
  <c r="GK136" i="25"/>
  <c r="GK185" i="25" l="1"/>
  <c r="GK137" i="25"/>
  <c r="GK138" i="25" l="1"/>
  <c r="GK186" i="25"/>
  <c r="GK139" i="25" l="1"/>
  <c r="GK187" i="25"/>
  <c r="GK140" i="25" l="1"/>
  <c r="GK188" i="25"/>
  <c r="GK141" i="25" l="1"/>
  <c r="GK189" i="25"/>
  <c r="GK142" i="25" l="1"/>
  <c r="GK190" i="25"/>
  <c r="GK191" i="25" l="1"/>
  <c r="GK143" i="25"/>
  <c r="GK144" i="25" l="1"/>
  <c r="GK192" i="25"/>
  <c r="GK145" i="25" l="1"/>
  <c r="GK193" i="25"/>
  <c r="GK146" i="25" l="1"/>
  <c r="GK194" i="25"/>
  <c r="GK195" i="25" l="1"/>
  <c r="GK147" i="25"/>
  <c r="GK196" i="25" l="1"/>
  <c r="GL100" i="25"/>
  <c r="GL101" i="25" s="1"/>
  <c r="GL149" i="25" l="1"/>
  <c r="GL102" i="25"/>
  <c r="GL150" i="25"/>
  <c r="GL151" i="25" l="1"/>
  <c r="GL103" i="25"/>
  <c r="GL104" i="25" l="1"/>
  <c r="GL152" i="25"/>
  <c r="GL105" i="25" l="1"/>
  <c r="GL153" i="25"/>
  <c r="GL106" i="25" l="1"/>
  <c r="GL154" i="25"/>
  <c r="GL107" i="25" l="1"/>
  <c r="GL155" i="25"/>
  <c r="GL108" i="25" l="1"/>
  <c r="GL156" i="25"/>
  <c r="GL157" i="25" l="1"/>
  <c r="GL109" i="25"/>
  <c r="GL158" i="25" l="1"/>
  <c r="GL110" i="25"/>
  <c r="GL111" i="25" l="1"/>
  <c r="GL159" i="25"/>
  <c r="GL112" i="25" l="1"/>
  <c r="GL160" i="25"/>
  <c r="GL113" i="25" l="1"/>
  <c r="GL161" i="25"/>
  <c r="GL114" i="25" l="1"/>
  <c r="GL162" i="25"/>
  <c r="GL115" i="25" l="1"/>
  <c r="GL163" i="25"/>
  <c r="GL164" i="25" l="1"/>
  <c r="GL116" i="25"/>
  <c r="GL117" i="25" l="1"/>
  <c r="GL165" i="25"/>
  <c r="GL118" i="25" l="1"/>
  <c r="GL166" i="25"/>
  <c r="GL119" i="25" l="1"/>
  <c r="GL167" i="25"/>
  <c r="GL168" i="25" l="1"/>
  <c r="GL120" i="25"/>
  <c r="GL121" i="25" l="1"/>
  <c r="GL169" i="25"/>
  <c r="GL122" i="25" l="1"/>
  <c r="GL170" i="25"/>
  <c r="GL171" i="25" l="1"/>
  <c r="GL123" i="25"/>
  <c r="GL172" i="25" l="1"/>
  <c r="GL124" i="25"/>
  <c r="GL125" i="25" l="1"/>
  <c r="GL173" i="25"/>
  <c r="GL126" i="25" l="1"/>
  <c r="GL174" i="25"/>
  <c r="GL175" i="25" l="1"/>
  <c r="GL127" i="25"/>
  <c r="GL176" i="25" l="1"/>
  <c r="GL128" i="25"/>
  <c r="GL129" i="25" l="1"/>
  <c r="GL177" i="25"/>
  <c r="GL130" i="25" l="1"/>
  <c r="GL178" i="25"/>
  <c r="GL131" i="25" l="1"/>
  <c r="GL179" i="25"/>
  <c r="GL132" i="25" l="1"/>
  <c r="GL180" i="25"/>
  <c r="GL181" i="25" l="1"/>
  <c r="GL133" i="25"/>
  <c r="GL134" i="25" l="1"/>
  <c r="GL182" i="25"/>
  <c r="GL135" i="25" l="1"/>
  <c r="GL183" i="25"/>
  <c r="GL184" i="25" l="1"/>
  <c r="GL136" i="25"/>
  <c r="GL185" i="25" l="1"/>
  <c r="GL137" i="25"/>
  <c r="GL138" i="25" l="1"/>
  <c r="GL186" i="25"/>
  <c r="GL187" i="25" l="1"/>
  <c r="GL139" i="25"/>
  <c r="GL140" i="25" l="1"/>
  <c r="GL188" i="25"/>
  <c r="GL141" i="25" l="1"/>
  <c r="GL189" i="25"/>
  <c r="GL142" i="25" l="1"/>
  <c r="GL190" i="25"/>
  <c r="GL143" i="25" l="1"/>
  <c r="GL191" i="25"/>
  <c r="GL192" i="25" l="1"/>
  <c r="GL144" i="25"/>
  <c r="GL145" i="25" l="1"/>
  <c r="GL193" i="25"/>
  <c r="GL146" i="25" l="1"/>
  <c r="GL194" i="25"/>
  <c r="GL147" i="25" l="1"/>
  <c r="GL195" i="25"/>
  <c r="GL196" i="25" l="1"/>
  <c r="GM100" i="25"/>
  <c r="GM101" i="25" s="1"/>
  <c r="GM150" i="25" l="1"/>
  <c r="GM102" i="25"/>
  <c r="GM149" i="25"/>
  <c r="GM103" i="25" l="1"/>
  <c r="GM151" i="25"/>
  <c r="GM152" i="25" l="1"/>
  <c r="GM104" i="25"/>
  <c r="GM105" i="25" l="1"/>
  <c r="GM153" i="25"/>
  <c r="GM154" i="25" l="1"/>
  <c r="GM106" i="25"/>
  <c r="GM155" i="25" l="1"/>
  <c r="GM107" i="25"/>
  <c r="GM108" i="25" l="1"/>
  <c r="GM156" i="25"/>
  <c r="GM109" i="25" l="1"/>
  <c r="GM157" i="25"/>
  <c r="GM110" i="25" l="1"/>
  <c r="GM158" i="25"/>
  <c r="GM111" i="25" l="1"/>
  <c r="GM159" i="25"/>
  <c r="GM160" i="25" l="1"/>
  <c r="GM112" i="25"/>
  <c r="GM161" i="25" l="1"/>
  <c r="GM113" i="25"/>
  <c r="GM162" i="25" l="1"/>
  <c r="GM114" i="25"/>
  <c r="GM115" i="25" l="1"/>
  <c r="GM163" i="25"/>
  <c r="GM164" i="25" l="1"/>
  <c r="GM116" i="25"/>
  <c r="GM117" i="25" l="1"/>
  <c r="GM165" i="25"/>
  <c r="GM118" i="25" l="1"/>
  <c r="GM166" i="25"/>
  <c r="GM167" i="25" l="1"/>
  <c r="GM119" i="25"/>
  <c r="GM168" i="25" l="1"/>
  <c r="GM120" i="25"/>
  <c r="GM169" i="25" l="1"/>
  <c r="GM121" i="25"/>
  <c r="GM170" i="25" l="1"/>
  <c r="GM122" i="25"/>
  <c r="GM171" i="25" l="1"/>
  <c r="GM123" i="25"/>
  <c r="GM124" i="25" l="1"/>
  <c r="GM172" i="25"/>
  <c r="GM125" i="25" l="1"/>
  <c r="GM173" i="25"/>
  <c r="GM126" i="25" l="1"/>
  <c r="GM174" i="25"/>
  <c r="GM127" i="25" l="1"/>
  <c r="GM175" i="25"/>
  <c r="GM128" i="25" l="1"/>
  <c r="GM176" i="25"/>
  <c r="GM129" i="25" l="1"/>
  <c r="GM177" i="25"/>
  <c r="GM130" i="25" l="1"/>
  <c r="GM178" i="25"/>
  <c r="GM131" i="25" l="1"/>
  <c r="GM179" i="25"/>
  <c r="GM132" i="25" l="1"/>
  <c r="GM180" i="25"/>
  <c r="GM133" i="25" l="1"/>
  <c r="GM181" i="25"/>
  <c r="GM134" i="25" l="1"/>
  <c r="GM182" i="25"/>
  <c r="GM183" i="25" l="1"/>
  <c r="GM135" i="25"/>
  <c r="GM184" i="25" l="1"/>
  <c r="GM136" i="25"/>
  <c r="GM137" i="25" l="1"/>
  <c r="GM185" i="25"/>
  <c r="GM138" i="25" l="1"/>
  <c r="GM186" i="25"/>
  <c r="GM139" i="25" l="1"/>
  <c r="GM187" i="25"/>
  <c r="GM140" i="25" l="1"/>
  <c r="GM188" i="25"/>
  <c r="GM141" i="25" l="1"/>
  <c r="GM189" i="25"/>
  <c r="GM142" i="25" l="1"/>
  <c r="GM190" i="25"/>
  <c r="GM191" i="25" l="1"/>
  <c r="GM143" i="25"/>
  <c r="GM144" i="25" l="1"/>
  <c r="GM192" i="25"/>
  <c r="GM145" i="25" l="1"/>
  <c r="GM193" i="25"/>
  <c r="GM194" i="25" l="1"/>
  <c r="GM146" i="25"/>
  <c r="GM147" i="25" l="1"/>
  <c r="GM195" i="25"/>
  <c r="GM196" i="25" l="1"/>
  <c r="GN100" i="25"/>
  <c r="GN101" i="25" s="1"/>
  <c r="GN150" i="25" l="1"/>
  <c r="GN102" i="25"/>
  <c r="GN149" i="25"/>
  <c r="GN103" i="25" l="1"/>
  <c r="GN151" i="25"/>
  <c r="GN152" i="25" l="1"/>
  <c r="GN104" i="25"/>
  <c r="GN105" i="25" l="1"/>
  <c r="GN153" i="25"/>
  <c r="GN106" i="25" l="1"/>
  <c r="GN154" i="25"/>
  <c r="GN107" i="25" l="1"/>
  <c r="GN155" i="25"/>
  <c r="GN108" i="25" l="1"/>
  <c r="GN156" i="25"/>
  <c r="GN109" i="25" l="1"/>
  <c r="GN157" i="25"/>
  <c r="GN110" i="25" l="1"/>
  <c r="GN158" i="25"/>
  <c r="GN111" i="25" l="1"/>
  <c r="GN159" i="25"/>
  <c r="GN160" i="25" l="1"/>
  <c r="GN112" i="25"/>
  <c r="GN113" i="25" l="1"/>
  <c r="GN161" i="25"/>
  <c r="GN114" i="25" l="1"/>
  <c r="GN162" i="25"/>
  <c r="GN115" i="25" l="1"/>
  <c r="GN163" i="25"/>
  <c r="GN164" i="25" l="1"/>
  <c r="GN116" i="25"/>
  <c r="GN165" i="25" l="1"/>
  <c r="GN117" i="25"/>
  <c r="GN118" i="25" l="1"/>
  <c r="GN166" i="25"/>
  <c r="GN119" i="25" l="1"/>
  <c r="GN167" i="25"/>
  <c r="GN120" i="25" l="1"/>
  <c r="GN168" i="25"/>
  <c r="GN121" i="25" l="1"/>
  <c r="GN169" i="25"/>
  <c r="GN122" i="25" l="1"/>
  <c r="GN170" i="25"/>
  <c r="GN171" i="25" l="1"/>
  <c r="GN123" i="25"/>
  <c r="GN172" i="25" l="1"/>
  <c r="GN124" i="25"/>
  <c r="GN125" i="25" l="1"/>
  <c r="GN173" i="25"/>
  <c r="GN126" i="25" l="1"/>
  <c r="GN174" i="25"/>
  <c r="GN127" i="25" l="1"/>
  <c r="GN175" i="25"/>
  <c r="GN128" i="25" l="1"/>
  <c r="GN176" i="25"/>
  <c r="GN177" i="25" l="1"/>
  <c r="GN129" i="25"/>
  <c r="GN130" i="25" l="1"/>
  <c r="GN178" i="25"/>
  <c r="GN131" i="25" l="1"/>
  <c r="GN179" i="25"/>
  <c r="GN180" i="25" l="1"/>
  <c r="GN132" i="25"/>
  <c r="GN181" i="25" l="1"/>
  <c r="GN133" i="25"/>
  <c r="GN134" i="25" l="1"/>
  <c r="GN182" i="25"/>
  <c r="GN135" i="25" l="1"/>
  <c r="GN183" i="25"/>
  <c r="GN184" i="25" l="1"/>
  <c r="GN136" i="25"/>
  <c r="GN137" i="25" l="1"/>
  <c r="GN185" i="25"/>
  <c r="GN138" i="25" l="1"/>
  <c r="GN186" i="25"/>
  <c r="GN139" i="25" l="1"/>
  <c r="GN187" i="25"/>
  <c r="GN140" i="25" l="1"/>
  <c r="GN188" i="25"/>
  <c r="GN141" i="25" l="1"/>
  <c r="GN189" i="25"/>
  <c r="GN142" i="25" l="1"/>
  <c r="GN190" i="25"/>
  <c r="GN143" i="25" l="1"/>
  <c r="GN191" i="25"/>
  <c r="GN144" i="25" l="1"/>
  <c r="GN192" i="25"/>
  <c r="GN145" i="25" l="1"/>
  <c r="GN193" i="25"/>
  <c r="GN146" i="25" l="1"/>
  <c r="GN194" i="25"/>
  <c r="GN147" i="25" l="1"/>
  <c r="GN195" i="25"/>
  <c r="GO100" i="25" l="1"/>
  <c r="GO101" i="25" s="1"/>
  <c r="GN196" i="25"/>
  <c r="GO150" i="25" l="1"/>
  <c r="GO102" i="25"/>
  <c r="GO149" i="25"/>
  <c r="GO103" i="25" l="1"/>
  <c r="GO151" i="25"/>
  <c r="GO152" i="25" l="1"/>
  <c r="GO104" i="25"/>
  <c r="GO105" i="25" l="1"/>
  <c r="GO153" i="25"/>
  <c r="GO106" i="25" l="1"/>
  <c r="GO154" i="25"/>
  <c r="GO107" i="25" l="1"/>
  <c r="GO155" i="25"/>
  <c r="GO108" i="25" l="1"/>
  <c r="GO156" i="25"/>
  <c r="GO109" i="25" l="1"/>
  <c r="GO157" i="25"/>
  <c r="GO110" i="25" l="1"/>
  <c r="GO158" i="25"/>
  <c r="GO159" i="25" l="1"/>
  <c r="GO111" i="25"/>
  <c r="GO160" i="25" l="1"/>
  <c r="GO112" i="25"/>
  <c r="GO113" i="25" l="1"/>
  <c r="GO161" i="25"/>
  <c r="GO162" i="25" l="1"/>
  <c r="GO114" i="25"/>
  <c r="GO163" i="25" l="1"/>
  <c r="GO115" i="25"/>
  <c r="GO164" i="25" l="1"/>
  <c r="GO116" i="25"/>
  <c r="GO165" i="25" l="1"/>
  <c r="GO117" i="25"/>
  <c r="GO118" i="25" l="1"/>
  <c r="GO166" i="25"/>
  <c r="GO119" i="25" l="1"/>
  <c r="GO167" i="25"/>
  <c r="GO168" i="25" l="1"/>
  <c r="GO120" i="25"/>
  <c r="GO169" i="25" l="1"/>
  <c r="GO121" i="25"/>
  <c r="GO122" i="25" l="1"/>
  <c r="GO170" i="25"/>
  <c r="GO123" i="25" l="1"/>
  <c r="GO171" i="25"/>
  <c r="GO124" i="25" l="1"/>
  <c r="GO172" i="25"/>
  <c r="GO125" i="25" l="1"/>
  <c r="GO173" i="25"/>
  <c r="GO174" i="25" l="1"/>
  <c r="GO126" i="25"/>
  <c r="GO127" i="25" l="1"/>
  <c r="GO175" i="25"/>
  <c r="GO128" i="25" l="1"/>
  <c r="GO176" i="25"/>
  <c r="GO129" i="25" l="1"/>
  <c r="GO177" i="25"/>
  <c r="GO130" i="25" l="1"/>
  <c r="GO178" i="25"/>
  <c r="GO131" i="25" l="1"/>
  <c r="GO179" i="25"/>
  <c r="GO132" i="25" l="1"/>
  <c r="GO180" i="25"/>
  <c r="GO181" i="25" l="1"/>
  <c r="GO133" i="25"/>
  <c r="GO134" i="25" l="1"/>
  <c r="GO182" i="25"/>
  <c r="GO135" i="25" l="1"/>
  <c r="GO183" i="25"/>
  <c r="GO184" i="25" l="1"/>
  <c r="GO136" i="25"/>
  <c r="GO137" i="25" l="1"/>
  <c r="GO185" i="25"/>
  <c r="GO186" i="25" l="1"/>
  <c r="GO138" i="25"/>
  <c r="GO139" i="25" l="1"/>
  <c r="GO187" i="25"/>
  <c r="GO140" i="25" l="1"/>
  <c r="GO188" i="25"/>
  <c r="GO141" i="25" l="1"/>
  <c r="GO189" i="25"/>
  <c r="GO142" i="25" l="1"/>
  <c r="GO190" i="25"/>
  <c r="GO143" i="25" l="1"/>
  <c r="GO191" i="25"/>
  <c r="GO144" i="25" l="1"/>
  <c r="GO192" i="25"/>
  <c r="GO145" i="25" l="1"/>
  <c r="GO193" i="25"/>
  <c r="GO146" i="25" l="1"/>
  <c r="GO194" i="25"/>
  <c r="GO147" i="25" l="1"/>
  <c r="GO195" i="25"/>
  <c r="GO196" i="25" l="1"/>
  <c r="GP100" i="25"/>
  <c r="GP101" i="25" s="1"/>
  <c r="GP149" i="25" l="1"/>
  <c r="GP150" i="25"/>
  <c r="GP102" i="25"/>
  <c r="GP103" i="25" l="1"/>
  <c r="GP151" i="25"/>
  <c r="GP104" i="25" l="1"/>
  <c r="GP152" i="25"/>
  <c r="GP105" i="25" l="1"/>
  <c r="GP153" i="25"/>
  <c r="GP106" i="25" l="1"/>
  <c r="GP154" i="25"/>
  <c r="GP155" i="25" l="1"/>
  <c r="GP107" i="25"/>
  <c r="GP156" i="25" l="1"/>
  <c r="GP108" i="25"/>
  <c r="GP157" i="25" l="1"/>
  <c r="GP109" i="25"/>
  <c r="GP158" i="25" l="1"/>
  <c r="GP110" i="25"/>
  <c r="GP111" i="25" l="1"/>
  <c r="GP159" i="25"/>
  <c r="GP112" i="25" l="1"/>
  <c r="GP160" i="25"/>
  <c r="GP113" i="25" l="1"/>
  <c r="GP161" i="25"/>
  <c r="GP162" i="25" l="1"/>
  <c r="GP114" i="25"/>
  <c r="GP163" i="25" l="1"/>
  <c r="GP115" i="25"/>
  <c r="GP164" i="25" l="1"/>
  <c r="GP116" i="25"/>
  <c r="GP165" i="25" l="1"/>
  <c r="GP117" i="25"/>
  <c r="GP118" i="25" l="1"/>
  <c r="GP166" i="25"/>
  <c r="GP119" i="25" l="1"/>
  <c r="GP167" i="25"/>
  <c r="GP168" i="25" l="1"/>
  <c r="GP120" i="25"/>
  <c r="GP121" i="25" l="1"/>
  <c r="GP169" i="25"/>
  <c r="GP122" i="25" l="1"/>
  <c r="GP170" i="25"/>
  <c r="GP171" i="25" l="1"/>
  <c r="GP123" i="25"/>
  <c r="GP124" i="25" l="1"/>
  <c r="GP172" i="25"/>
  <c r="GP125" i="25" l="1"/>
  <c r="GP173" i="25"/>
  <c r="GP174" i="25" l="1"/>
  <c r="GP126" i="25"/>
  <c r="GP127" i="25" l="1"/>
  <c r="GP175" i="25"/>
  <c r="GP128" i="25" l="1"/>
  <c r="GP176" i="25"/>
  <c r="GP177" i="25" l="1"/>
  <c r="GP129" i="25"/>
  <c r="GP130" i="25" l="1"/>
  <c r="GP178" i="25"/>
  <c r="GP131" i="25" l="1"/>
  <c r="GP179" i="25"/>
  <c r="GP132" i="25" l="1"/>
  <c r="GP180" i="25"/>
  <c r="GP181" i="25" l="1"/>
  <c r="GP133" i="25"/>
  <c r="GP134" i="25" l="1"/>
  <c r="GP182" i="25"/>
  <c r="GP183" i="25" l="1"/>
  <c r="GP135" i="25"/>
  <c r="GP184" i="25" l="1"/>
  <c r="GP136" i="25"/>
  <c r="GP137" i="25" l="1"/>
  <c r="GP185" i="25"/>
  <c r="GP186" i="25" l="1"/>
  <c r="GP138" i="25"/>
  <c r="GP139" i="25" l="1"/>
  <c r="GP187" i="25"/>
  <c r="GP140" i="25" l="1"/>
  <c r="GP188" i="25"/>
  <c r="GP189" i="25" l="1"/>
  <c r="GP141" i="25"/>
  <c r="GP142" i="25" l="1"/>
  <c r="GP190" i="25"/>
  <c r="GP143" i="25" l="1"/>
  <c r="GP191" i="25"/>
  <c r="GP144" i="25" l="1"/>
  <c r="GP192" i="25"/>
  <c r="GP145" i="25" l="1"/>
  <c r="GP193" i="25"/>
  <c r="GP146" i="25" l="1"/>
  <c r="GP194" i="25"/>
  <c r="GP147" i="25" l="1"/>
  <c r="GP195" i="25"/>
  <c r="GP196" i="25" l="1"/>
  <c r="GQ100" i="25"/>
  <c r="GQ101" i="25" s="1"/>
  <c r="GQ150" i="25" l="1"/>
  <c r="GQ102" i="25"/>
  <c r="GQ149" i="25"/>
  <c r="GQ103" i="25" l="1"/>
  <c r="GQ151" i="25"/>
  <c r="GQ104" i="25" l="1"/>
  <c r="GQ152" i="25"/>
  <c r="GQ105" i="25" l="1"/>
  <c r="GQ153" i="25"/>
  <c r="GQ154" i="25" l="1"/>
  <c r="GQ106" i="25"/>
  <c r="GQ107" i="25" l="1"/>
  <c r="GQ155" i="25"/>
  <c r="GQ108" i="25" l="1"/>
  <c r="GQ156" i="25"/>
  <c r="GQ109" i="25" l="1"/>
  <c r="GQ157" i="25"/>
  <c r="GQ110" i="25" l="1"/>
  <c r="GQ158" i="25"/>
  <c r="GQ159" i="25" l="1"/>
  <c r="GQ111" i="25"/>
  <c r="GQ112" i="25" l="1"/>
  <c r="GQ160" i="25"/>
  <c r="GQ161" i="25" l="1"/>
  <c r="GQ113" i="25"/>
  <c r="GQ114" i="25" l="1"/>
  <c r="GQ162" i="25"/>
  <c r="GQ115" i="25" l="1"/>
  <c r="GQ163" i="25"/>
  <c r="GQ164" i="25" l="1"/>
  <c r="GQ116" i="25"/>
  <c r="GQ165" i="25" l="1"/>
  <c r="GQ117" i="25"/>
  <c r="GQ166" i="25" l="1"/>
  <c r="GQ118" i="25"/>
  <c r="GQ119" i="25" l="1"/>
  <c r="GQ167" i="25"/>
  <c r="GQ168" i="25" l="1"/>
  <c r="GQ120" i="25"/>
  <c r="GQ121" i="25" l="1"/>
  <c r="GQ169" i="25"/>
  <c r="GQ122" i="25" l="1"/>
  <c r="GQ170" i="25"/>
  <c r="GQ123" i="25" l="1"/>
  <c r="GQ171" i="25"/>
  <c r="GQ172" i="25" l="1"/>
  <c r="GQ124" i="25"/>
  <c r="GQ173" i="25" l="1"/>
  <c r="GQ125" i="25"/>
  <c r="GQ174" i="25" l="1"/>
  <c r="GQ126" i="25"/>
  <c r="GQ127" i="25" l="1"/>
  <c r="GQ175" i="25"/>
  <c r="GQ128" i="25" l="1"/>
  <c r="GQ176" i="25"/>
  <c r="GQ129" i="25" l="1"/>
  <c r="GQ177" i="25"/>
  <c r="GQ130" i="25" l="1"/>
  <c r="GQ178" i="25"/>
  <c r="GQ131" i="25" l="1"/>
  <c r="GQ179" i="25"/>
  <c r="GQ132" i="25" l="1"/>
  <c r="GQ180" i="25"/>
  <c r="GQ133" i="25" l="1"/>
  <c r="GQ181" i="25"/>
  <c r="GQ134" i="25" l="1"/>
  <c r="GQ182" i="25"/>
  <c r="GQ135" i="25" l="1"/>
  <c r="GQ183" i="25"/>
  <c r="GQ184" i="25" l="1"/>
  <c r="GQ136" i="25"/>
  <c r="GQ185" i="25" l="1"/>
  <c r="GQ137" i="25"/>
  <c r="GQ138" i="25" l="1"/>
  <c r="GQ186" i="25"/>
  <c r="GQ139" i="25" l="1"/>
  <c r="GQ187" i="25"/>
  <c r="GQ140" i="25" l="1"/>
  <c r="GQ188" i="25"/>
  <c r="GQ141" i="25" l="1"/>
  <c r="GQ189" i="25"/>
  <c r="GQ142" i="25" l="1"/>
  <c r="GQ190" i="25"/>
  <c r="GQ143" i="25" l="1"/>
  <c r="GQ191" i="25"/>
  <c r="GQ192" i="25" l="1"/>
  <c r="GQ144" i="25"/>
  <c r="GQ193" i="25" l="1"/>
  <c r="GQ145" i="25"/>
  <c r="GQ146" i="25" l="1"/>
  <c r="GQ194" i="25"/>
  <c r="GQ195" i="25" l="1"/>
  <c r="GQ147" i="25"/>
  <c r="GQ196" i="25" l="1"/>
  <c r="GR100" i="25"/>
  <c r="GR101" i="25" s="1"/>
  <c r="GR149" i="25" l="1"/>
  <c r="GR102" i="25"/>
  <c r="GR150" i="25"/>
  <c r="GR103" i="25" l="1"/>
  <c r="GR151" i="25"/>
  <c r="GR104" i="25" l="1"/>
  <c r="GR152" i="25"/>
  <c r="GR105" i="25" l="1"/>
  <c r="GR153" i="25"/>
  <c r="GR106" i="25" l="1"/>
  <c r="GR154" i="25"/>
  <c r="GR107" i="25" l="1"/>
  <c r="GR155" i="25"/>
  <c r="GR108" i="25" l="1"/>
  <c r="GR156" i="25"/>
  <c r="GR109" i="25" l="1"/>
  <c r="GR157" i="25"/>
  <c r="GR110" i="25" l="1"/>
  <c r="GR158" i="25"/>
  <c r="GR111" i="25" l="1"/>
  <c r="GR159" i="25"/>
  <c r="GR112" i="25" l="1"/>
  <c r="GR160" i="25"/>
  <c r="GR113" i="25" l="1"/>
  <c r="GR161" i="25"/>
  <c r="GR114" i="25" l="1"/>
  <c r="GR162" i="25"/>
  <c r="GR115" i="25" l="1"/>
  <c r="GR163" i="25"/>
  <c r="GR164" i="25" l="1"/>
  <c r="GR116" i="25"/>
  <c r="GR165" i="25" l="1"/>
  <c r="GR117" i="25"/>
  <c r="GR118" i="25" l="1"/>
  <c r="GR166" i="25"/>
  <c r="GR119" i="25" l="1"/>
  <c r="GR167" i="25"/>
  <c r="GR168" i="25" l="1"/>
  <c r="GR120" i="25"/>
  <c r="GR121" i="25" l="1"/>
  <c r="GR169" i="25"/>
  <c r="GR122" i="25" l="1"/>
  <c r="GR170" i="25"/>
  <c r="GR123" i="25" l="1"/>
  <c r="GR171" i="25"/>
  <c r="GR172" i="25" l="1"/>
  <c r="GR124" i="25"/>
  <c r="GR125" i="25" l="1"/>
  <c r="GR173" i="25"/>
  <c r="GR174" i="25" l="1"/>
  <c r="GR126" i="25"/>
  <c r="GR127" i="25" l="1"/>
  <c r="GR175" i="25"/>
  <c r="GR128" i="25" l="1"/>
  <c r="GR176" i="25"/>
  <c r="GR129" i="25" l="1"/>
  <c r="GR177" i="25"/>
  <c r="GR130" i="25" l="1"/>
  <c r="GR178" i="25"/>
  <c r="GR131" i="25" l="1"/>
  <c r="GR179" i="25"/>
  <c r="GR132" i="25" l="1"/>
  <c r="GR180" i="25"/>
  <c r="GR133" i="25" l="1"/>
  <c r="GR181" i="25"/>
  <c r="GR134" i="25" l="1"/>
  <c r="GR182" i="25"/>
  <c r="GR135" i="25" l="1"/>
  <c r="GR183" i="25"/>
  <c r="GR184" i="25" l="1"/>
  <c r="GR136" i="25"/>
  <c r="GR185" i="25" l="1"/>
  <c r="GR137" i="25"/>
  <c r="GR138" i="25" l="1"/>
  <c r="GR186" i="25"/>
  <c r="GR187" i="25" l="1"/>
  <c r="GR139" i="25"/>
  <c r="GR140" i="25" l="1"/>
  <c r="GR188" i="25"/>
  <c r="GR141" i="25" l="1"/>
  <c r="GR189" i="25"/>
  <c r="GR142" i="25" l="1"/>
  <c r="GR190" i="25"/>
  <c r="GR143" i="25" l="1"/>
  <c r="GR191" i="25"/>
  <c r="GR144" i="25" l="1"/>
  <c r="GR192" i="25"/>
  <c r="GR145" i="25" l="1"/>
  <c r="GR193" i="25"/>
  <c r="GR146" i="25" l="1"/>
  <c r="GR194" i="25"/>
  <c r="GR195" i="25" l="1"/>
  <c r="GR147" i="25"/>
  <c r="GR196" i="25" l="1"/>
  <c r="GS100" i="25"/>
  <c r="GS101" i="25" s="1"/>
  <c r="GS149" i="25" l="1"/>
  <c r="GS150" i="25"/>
  <c r="GS102" i="25"/>
  <c r="GS103" i="25" l="1"/>
  <c r="GS151" i="25"/>
  <c r="GS152" i="25" l="1"/>
  <c r="GS104" i="25"/>
  <c r="GS105" i="25" l="1"/>
  <c r="GS153" i="25"/>
  <c r="GS106" i="25" l="1"/>
  <c r="GS154" i="25"/>
  <c r="GS155" i="25" l="1"/>
  <c r="GS107" i="25"/>
  <c r="GS108" i="25" l="1"/>
  <c r="GS156" i="25"/>
  <c r="GS157" i="25" l="1"/>
  <c r="GS109" i="25"/>
  <c r="GS110" i="25" l="1"/>
  <c r="GS158" i="25"/>
  <c r="GS111" i="25" l="1"/>
  <c r="GS159" i="25"/>
  <c r="GS112" i="25" l="1"/>
  <c r="GS160" i="25"/>
  <c r="GS161" i="25" l="1"/>
  <c r="GS113" i="25"/>
  <c r="GS114" i="25" l="1"/>
  <c r="GS162" i="25"/>
  <c r="GS115" i="25" l="1"/>
  <c r="GS163" i="25"/>
  <c r="GS164" i="25" l="1"/>
  <c r="GS116" i="25"/>
  <c r="GS165" i="25" l="1"/>
  <c r="GS117" i="25"/>
  <c r="GS166" i="25" l="1"/>
  <c r="GS118" i="25"/>
  <c r="GS167" i="25" l="1"/>
  <c r="GS119" i="25"/>
  <c r="GS168" i="25" l="1"/>
  <c r="GS120" i="25"/>
  <c r="GS121" i="25" l="1"/>
  <c r="GS169" i="25"/>
  <c r="GS122" i="25" l="1"/>
  <c r="GS170" i="25"/>
  <c r="GS123" i="25" l="1"/>
  <c r="GS171" i="25"/>
  <c r="GS124" i="25" l="1"/>
  <c r="GS172" i="25"/>
  <c r="GS125" i="25" l="1"/>
  <c r="GS173" i="25"/>
  <c r="GS126" i="25" l="1"/>
  <c r="GS174" i="25"/>
  <c r="GS127" i="25" l="1"/>
  <c r="GS175" i="25"/>
  <c r="GS128" i="25" l="1"/>
  <c r="GS176" i="25"/>
  <c r="GS129" i="25" l="1"/>
  <c r="GS177" i="25"/>
  <c r="GS130" i="25" l="1"/>
  <c r="GS178" i="25"/>
  <c r="GS131" i="25" l="1"/>
  <c r="GS179" i="25"/>
  <c r="GS180" i="25" l="1"/>
  <c r="GS132" i="25"/>
  <c r="GS133" i="25" l="1"/>
  <c r="GS181" i="25"/>
  <c r="GS134" i="25" l="1"/>
  <c r="GS182" i="25"/>
  <c r="GS135" i="25" l="1"/>
  <c r="GS183" i="25"/>
  <c r="GS184" i="25" l="1"/>
  <c r="GS136" i="25"/>
  <c r="GS137" i="25" l="1"/>
  <c r="GS185" i="25"/>
  <c r="GS138" i="25" l="1"/>
  <c r="GS186" i="25"/>
  <c r="GS139" i="25" l="1"/>
  <c r="GS187" i="25"/>
  <c r="GS140" i="25" l="1"/>
  <c r="GS188" i="25"/>
  <c r="GS141" i="25" l="1"/>
  <c r="GS189" i="25"/>
  <c r="GS190" i="25" l="1"/>
  <c r="GS142" i="25"/>
  <c r="GS143" i="25" l="1"/>
  <c r="GS191" i="25"/>
  <c r="GS192" i="25" l="1"/>
  <c r="GS144" i="25"/>
  <c r="GS145" i="25" l="1"/>
  <c r="GS193" i="25"/>
  <c r="GS146" i="25" l="1"/>
  <c r="GS194" i="25"/>
  <c r="GS147" i="25" l="1"/>
  <c r="GS195" i="25"/>
  <c r="GS196" i="25" l="1"/>
  <c r="GT100" i="25"/>
  <c r="GT101" i="25" s="1"/>
  <c r="GT149" i="25" l="1"/>
  <c r="GT150" i="25"/>
  <c r="GT102" i="25"/>
  <c r="GT103" i="25" l="1"/>
  <c r="GT151" i="25"/>
  <c r="GT152" i="25" l="1"/>
  <c r="GT104" i="25"/>
  <c r="GT105" i="25" l="1"/>
  <c r="GT153" i="25"/>
  <c r="GT106" i="25" l="1"/>
  <c r="GT154" i="25"/>
  <c r="GT107" i="25" l="1"/>
  <c r="GT155" i="25"/>
  <c r="GT108" i="25" l="1"/>
  <c r="GT156" i="25"/>
  <c r="GT109" i="25" l="1"/>
  <c r="GT157" i="25"/>
  <c r="GT110" i="25" l="1"/>
  <c r="GT158" i="25"/>
  <c r="GT111" i="25" l="1"/>
  <c r="GT159" i="25"/>
  <c r="GT160" i="25" l="1"/>
  <c r="GT112" i="25"/>
  <c r="GT113" i="25" l="1"/>
  <c r="GT161" i="25"/>
  <c r="GT114" i="25" l="1"/>
  <c r="GT162" i="25"/>
  <c r="GT115" i="25" l="1"/>
  <c r="GT163" i="25"/>
  <c r="GT164" i="25" l="1"/>
  <c r="GT116" i="25"/>
  <c r="GT117" i="25" l="1"/>
  <c r="GT165" i="25"/>
  <c r="GT166" i="25" l="1"/>
  <c r="GT118" i="25"/>
  <c r="GT119" i="25" l="1"/>
  <c r="GT167" i="25"/>
  <c r="GT120" i="25" l="1"/>
  <c r="GT168" i="25"/>
  <c r="GT121" i="25" l="1"/>
  <c r="GT169" i="25"/>
  <c r="GT122" i="25" l="1"/>
  <c r="GT170" i="25"/>
  <c r="GT123" i="25" l="1"/>
  <c r="GT171" i="25"/>
  <c r="GT124" i="25" l="1"/>
  <c r="GT172" i="25"/>
  <c r="GT173" i="25" l="1"/>
  <c r="GT125" i="25"/>
  <c r="GT174" i="25" l="1"/>
  <c r="GT126" i="25"/>
  <c r="GT127" i="25" l="1"/>
  <c r="GT175" i="25"/>
  <c r="GT128" i="25" l="1"/>
  <c r="GT176" i="25"/>
  <c r="GT129" i="25" l="1"/>
  <c r="GT177" i="25"/>
  <c r="GT130" i="25" l="1"/>
  <c r="GT178" i="25"/>
  <c r="GT131" i="25" l="1"/>
  <c r="GT179" i="25"/>
  <c r="GT132" i="25" l="1"/>
  <c r="GT180" i="25"/>
  <c r="GT133" i="25" l="1"/>
  <c r="GT181" i="25"/>
  <c r="GT134" i="25" l="1"/>
  <c r="GT182" i="25"/>
  <c r="GT135" i="25" l="1"/>
  <c r="GT183" i="25"/>
  <c r="GT184" i="25" l="1"/>
  <c r="GT136" i="25"/>
  <c r="GT185" i="25" l="1"/>
  <c r="GT137" i="25"/>
  <c r="GT138" i="25" l="1"/>
  <c r="GT186" i="25"/>
  <c r="GT139" i="25" l="1"/>
  <c r="GT187" i="25"/>
  <c r="GT140" i="25" l="1"/>
  <c r="GT188" i="25"/>
  <c r="GT141" i="25" l="1"/>
  <c r="GT189" i="25"/>
  <c r="GT142" i="25" l="1"/>
  <c r="GT190" i="25"/>
  <c r="GT143" i="25" l="1"/>
  <c r="GT191" i="25"/>
  <c r="GT144" i="25" l="1"/>
  <c r="GT192" i="25"/>
  <c r="GT145" i="25" l="1"/>
  <c r="GT193" i="25"/>
  <c r="GT194" i="25" l="1"/>
  <c r="GT146" i="25"/>
  <c r="GT195" i="25" l="1"/>
  <c r="GT147" i="25"/>
  <c r="GU100" i="25" l="1"/>
  <c r="GU101" i="25" s="1"/>
  <c r="GT196" i="25"/>
  <c r="GU149" i="25" l="1"/>
  <c r="GU102" i="25"/>
  <c r="GU150" i="25"/>
  <c r="GU103" i="25" l="1"/>
  <c r="GU151" i="25"/>
  <c r="GU152" i="25" l="1"/>
  <c r="GU104" i="25"/>
  <c r="GU105" i="25" l="1"/>
  <c r="GU153" i="25"/>
  <c r="GU106" i="25" l="1"/>
  <c r="GU154" i="25"/>
  <c r="GU155" i="25" l="1"/>
  <c r="GU107" i="25"/>
  <c r="GU108" i="25" l="1"/>
  <c r="GU156" i="25"/>
  <c r="GU109" i="25" l="1"/>
  <c r="GU157" i="25"/>
  <c r="GU158" i="25" l="1"/>
  <c r="GU110" i="25"/>
  <c r="GU111" i="25" l="1"/>
  <c r="GU159" i="25"/>
  <c r="GU112" i="25" l="1"/>
  <c r="GU160" i="25"/>
  <c r="GU113" i="25" l="1"/>
  <c r="GU161" i="25"/>
  <c r="GU162" i="25" l="1"/>
  <c r="GU114" i="25"/>
  <c r="GU163" i="25" l="1"/>
  <c r="GU115" i="25"/>
  <c r="GU164" i="25" l="1"/>
  <c r="GU116" i="25"/>
  <c r="GU165" i="25" l="1"/>
  <c r="GU117" i="25"/>
  <c r="GU118" i="25" l="1"/>
  <c r="GU166" i="25"/>
  <c r="GU167" i="25" l="1"/>
  <c r="GU119" i="25"/>
  <c r="GU168" i="25" l="1"/>
  <c r="GU120" i="25"/>
  <c r="GU121" i="25" l="1"/>
  <c r="GU169" i="25"/>
  <c r="GU122" i="25" l="1"/>
  <c r="GU170" i="25"/>
  <c r="GU123" i="25" l="1"/>
  <c r="GU171" i="25"/>
  <c r="GU172" i="25" l="1"/>
  <c r="GU124" i="25"/>
  <c r="GU125" i="25" l="1"/>
  <c r="GU173" i="25"/>
  <c r="GU174" i="25" l="1"/>
  <c r="GU126" i="25"/>
  <c r="GU175" i="25" l="1"/>
  <c r="GU127" i="25"/>
  <c r="GU128" i="25" l="1"/>
  <c r="GU176" i="25"/>
  <c r="GU129" i="25" l="1"/>
  <c r="GU177" i="25"/>
  <c r="GU178" i="25" l="1"/>
  <c r="GU130" i="25"/>
  <c r="GU131" i="25" l="1"/>
  <c r="GU179" i="25"/>
  <c r="GU132" i="25" l="1"/>
  <c r="GU180" i="25"/>
  <c r="GU133" i="25" l="1"/>
  <c r="GU181" i="25"/>
  <c r="GU134" i="25" l="1"/>
  <c r="GU182" i="25"/>
  <c r="GU135" i="25" l="1"/>
  <c r="GU183" i="25"/>
  <c r="GU184" i="25" l="1"/>
  <c r="GU136" i="25"/>
  <c r="GU137" i="25" l="1"/>
  <c r="GU185" i="25"/>
  <c r="GU138" i="25" l="1"/>
  <c r="GU186" i="25"/>
  <c r="GU139" i="25" l="1"/>
  <c r="GU187" i="25"/>
  <c r="GU188" i="25" l="1"/>
  <c r="GU140" i="25"/>
  <c r="GU141" i="25" l="1"/>
  <c r="GU189" i="25"/>
  <c r="GU190" i="25" l="1"/>
  <c r="GU142" i="25"/>
  <c r="GU143" i="25" l="1"/>
  <c r="GU191" i="25"/>
  <c r="GU144" i="25" l="1"/>
  <c r="GU192" i="25"/>
  <c r="GU145" i="25" l="1"/>
  <c r="GU193" i="25"/>
  <c r="GU146" i="25" l="1"/>
  <c r="GU194" i="25"/>
  <c r="GU147" i="25" l="1"/>
  <c r="GU195" i="25"/>
  <c r="GV100" i="25" l="1"/>
  <c r="GV101" i="25" s="1"/>
  <c r="GU196" i="25"/>
  <c r="GV150" i="25" l="1"/>
  <c r="GV102" i="25"/>
  <c r="GV149" i="25"/>
  <c r="GV151" i="25" l="1"/>
  <c r="GV103" i="25"/>
  <c r="GV152" i="25" l="1"/>
  <c r="GV104" i="25"/>
  <c r="GV105" i="25" l="1"/>
  <c r="GV153" i="25"/>
  <c r="GV106" i="25" l="1"/>
  <c r="GV154" i="25"/>
  <c r="GV107" i="25" l="1"/>
  <c r="GV155" i="25"/>
  <c r="GV108" i="25" l="1"/>
  <c r="GV156" i="25"/>
  <c r="GV109" i="25" l="1"/>
  <c r="GV157" i="25"/>
  <c r="GV110" i="25" l="1"/>
  <c r="GV158" i="25"/>
  <c r="GV159" i="25" l="1"/>
  <c r="GV111" i="25"/>
  <c r="GV112" i="25" l="1"/>
  <c r="GV160" i="25"/>
  <c r="GV113" i="25" l="1"/>
  <c r="GV161" i="25"/>
  <c r="GV114" i="25" l="1"/>
  <c r="GV162" i="25"/>
  <c r="GV115" i="25" l="1"/>
  <c r="GV163" i="25"/>
  <c r="GV164" i="25" l="1"/>
  <c r="GV116" i="25"/>
  <c r="GV117" i="25" l="1"/>
  <c r="GV165" i="25"/>
  <c r="GV118" i="25" l="1"/>
  <c r="GV166" i="25"/>
  <c r="GV119" i="25" l="1"/>
  <c r="GV167" i="25"/>
  <c r="GV120" i="25" l="1"/>
  <c r="GV168" i="25"/>
  <c r="GV121" i="25" l="1"/>
  <c r="GV169" i="25"/>
  <c r="GV170" i="25" l="1"/>
  <c r="GV122" i="25"/>
  <c r="GV123" i="25" l="1"/>
  <c r="GV171" i="25"/>
  <c r="GV172" i="25" l="1"/>
  <c r="GV124" i="25"/>
  <c r="GV125" i="25" l="1"/>
  <c r="GV173" i="25"/>
  <c r="GV174" i="25" l="1"/>
  <c r="GV126" i="25"/>
  <c r="GV127" i="25" l="1"/>
  <c r="GV175" i="25"/>
  <c r="GV128" i="25" l="1"/>
  <c r="GV176" i="25"/>
  <c r="GV129" i="25" l="1"/>
  <c r="GV177" i="25"/>
  <c r="GV130" i="25" l="1"/>
  <c r="GV178" i="25"/>
  <c r="GV131" i="25" l="1"/>
  <c r="GV179" i="25"/>
  <c r="GV132" i="25" l="1"/>
  <c r="GV180" i="25"/>
  <c r="GV133" i="25" l="1"/>
  <c r="GV181" i="25"/>
  <c r="GV134" i="25" l="1"/>
  <c r="GV182" i="25"/>
  <c r="GV135" i="25" l="1"/>
  <c r="GV183" i="25"/>
  <c r="GV184" i="25" l="1"/>
  <c r="GV136" i="25"/>
  <c r="GV137" i="25" l="1"/>
  <c r="GV185" i="25"/>
  <c r="GV138" i="25" l="1"/>
  <c r="GV186" i="25"/>
  <c r="GV187" i="25" l="1"/>
  <c r="GV139" i="25"/>
  <c r="GV140" i="25" l="1"/>
  <c r="GV188" i="25"/>
  <c r="GV189" i="25" l="1"/>
  <c r="GV141" i="25"/>
  <c r="GV142" i="25" l="1"/>
  <c r="GV190" i="25"/>
  <c r="GV191" i="25" l="1"/>
  <c r="GV143" i="25"/>
  <c r="GV144" i="25" l="1"/>
  <c r="GV192" i="25"/>
  <c r="GV193" i="25" l="1"/>
  <c r="GV145" i="25"/>
  <c r="GV194" i="25" l="1"/>
  <c r="GV146" i="25"/>
  <c r="GV147" i="25" l="1"/>
  <c r="GV195" i="25"/>
  <c r="GV196" i="25" l="1"/>
  <c r="GW100" i="25"/>
  <c r="GW101" i="25" s="1"/>
  <c r="GW149" i="25" l="1"/>
  <c r="GW150" i="25"/>
  <c r="GW102" i="25"/>
  <c r="GW103" i="25" l="1"/>
  <c r="GW151" i="25"/>
  <c r="GW104" i="25" l="1"/>
  <c r="GW152" i="25"/>
  <c r="GW105" i="25" l="1"/>
  <c r="GW153" i="25"/>
  <c r="GW106" i="25" l="1"/>
  <c r="GW154" i="25"/>
  <c r="GW155" i="25" l="1"/>
  <c r="GW107" i="25"/>
  <c r="GW108" i="25" l="1"/>
  <c r="GW156" i="25"/>
  <c r="GW109" i="25" l="1"/>
  <c r="GW157" i="25"/>
  <c r="GW110" i="25" l="1"/>
  <c r="GW158" i="25"/>
  <c r="GW111" i="25" l="1"/>
  <c r="GW159" i="25"/>
  <c r="GW112" i="25" l="1"/>
  <c r="GW160" i="25"/>
  <c r="GW161" i="25" l="1"/>
  <c r="GW113" i="25"/>
  <c r="GW114" i="25" l="1"/>
  <c r="GW162" i="25"/>
  <c r="GW115" i="25" l="1"/>
  <c r="GW163" i="25"/>
  <c r="GW164" i="25" l="1"/>
  <c r="GW116" i="25"/>
  <c r="GW165" i="25" l="1"/>
  <c r="GW117" i="25"/>
  <c r="GW118" i="25" l="1"/>
  <c r="GW166" i="25"/>
  <c r="GW119" i="25" l="1"/>
  <c r="GW167" i="25"/>
  <c r="GW120" i="25" l="1"/>
  <c r="GW168" i="25"/>
  <c r="GW121" i="25" l="1"/>
  <c r="GW169" i="25"/>
  <c r="GW170" i="25" l="1"/>
  <c r="GW122" i="25"/>
  <c r="GW171" i="25" l="1"/>
  <c r="GW123" i="25"/>
  <c r="GW124" i="25" l="1"/>
  <c r="GW172" i="25"/>
  <c r="GW125" i="25" l="1"/>
  <c r="GW173" i="25"/>
  <c r="GW126" i="25" l="1"/>
  <c r="GW174" i="25"/>
  <c r="GW127" i="25" l="1"/>
  <c r="GW175" i="25"/>
  <c r="GW128" i="25" l="1"/>
  <c r="GW176" i="25"/>
  <c r="GW177" i="25" l="1"/>
  <c r="GW129" i="25"/>
  <c r="GW130" i="25" l="1"/>
  <c r="GW178" i="25"/>
  <c r="GW131" i="25" l="1"/>
  <c r="GW179" i="25"/>
  <c r="GW132" i="25" l="1"/>
  <c r="GW180" i="25"/>
  <c r="GW133" i="25" l="1"/>
  <c r="GW181" i="25"/>
  <c r="GW134" i="25" l="1"/>
  <c r="GW182" i="25"/>
  <c r="GW183" i="25" l="1"/>
  <c r="GW135" i="25"/>
  <c r="GW184" i="25" l="1"/>
  <c r="GW136" i="25"/>
  <c r="GW185" i="25" l="1"/>
  <c r="GW137" i="25"/>
  <c r="GW138" i="25" l="1"/>
  <c r="GW186" i="25"/>
  <c r="GW139" i="25" l="1"/>
  <c r="GW187" i="25"/>
  <c r="GW188" i="25" l="1"/>
  <c r="GW140" i="25"/>
  <c r="GW141" i="25" l="1"/>
  <c r="GW189" i="25"/>
  <c r="GW142" i="25" l="1"/>
  <c r="GW190" i="25"/>
  <c r="GW143" i="25" l="1"/>
  <c r="GW191" i="25"/>
  <c r="GW144" i="25" l="1"/>
  <c r="GW192" i="25"/>
  <c r="GW145" i="25" l="1"/>
  <c r="GW193" i="25"/>
  <c r="GW146" i="25" l="1"/>
  <c r="GW194" i="25"/>
  <c r="GW147" i="25" l="1"/>
  <c r="GW195" i="25"/>
  <c r="GX100" i="25" l="1"/>
  <c r="GX101" i="25" s="1"/>
  <c r="GW196" i="25"/>
  <c r="GX150" i="25" l="1"/>
  <c r="GX102" i="25"/>
  <c r="GX149" i="25"/>
  <c r="GX103" i="25" l="1"/>
  <c r="GX151" i="25"/>
  <c r="GX104" i="25" l="1"/>
  <c r="GX152" i="25"/>
  <c r="GX105" i="25" l="1"/>
  <c r="GX153" i="25"/>
  <c r="GX106" i="25" l="1"/>
  <c r="GX154" i="25"/>
  <c r="GX107" i="25" l="1"/>
  <c r="GX155" i="25"/>
  <c r="GX156" i="25" l="1"/>
  <c r="GX108" i="25"/>
  <c r="GX109" i="25" l="1"/>
  <c r="GX157" i="25"/>
  <c r="GX158" i="25" l="1"/>
  <c r="GX110" i="25"/>
  <c r="GX111" i="25" l="1"/>
  <c r="GX159" i="25"/>
  <c r="GX160" i="25" l="1"/>
  <c r="GX112" i="25"/>
  <c r="GX161" i="25" l="1"/>
  <c r="GX113" i="25"/>
  <c r="GX114" i="25" l="1"/>
  <c r="GX162" i="25"/>
  <c r="GX115" i="25" l="1"/>
  <c r="GX163" i="25"/>
  <c r="GX164" i="25" l="1"/>
  <c r="GX116" i="25"/>
  <c r="GX117" i="25" l="1"/>
  <c r="GX165" i="25"/>
  <c r="GX118" i="25" l="1"/>
  <c r="GX166" i="25"/>
  <c r="GX167" i="25" l="1"/>
  <c r="GX119" i="25"/>
  <c r="GX120" i="25" l="1"/>
  <c r="GX168" i="25"/>
  <c r="GX121" i="25" l="1"/>
  <c r="GX169" i="25"/>
  <c r="GX170" i="25" l="1"/>
  <c r="GX122" i="25"/>
  <c r="GX123" i="25" l="1"/>
  <c r="GX171" i="25"/>
  <c r="GX172" i="25" l="1"/>
  <c r="GX124" i="25"/>
  <c r="GX173" i="25" l="1"/>
  <c r="GX125" i="25"/>
  <c r="GX126" i="25" l="1"/>
  <c r="GX174" i="25"/>
  <c r="GX127" i="25" l="1"/>
  <c r="GX175" i="25"/>
  <c r="GX176" i="25" l="1"/>
  <c r="GX128" i="25"/>
  <c r="GX129" i="25" l="1"/>
  <c r="GX177" i="25"/>
  <c r="GX178" i="25" l="1"/>
  <c r="GX130" i="25"/>
  <c r="GX131" i="25" l="1"/>
  <c r="GX179" i="25"/>
  <c r="GX132" i="25" l="1"/>
  <c r="GX180" i="25"/>
  <c r="GX133" i="25" l="1"/>
  <c r="GX181" i="25"/>
  <c r="GX134" i="25" l="1"/>
  <c r="GX182" i="25"/>
  <c r="GX135" i="25" l="1"/>
  <c r="GX183" i="25"/>
  <c r="GX184" i="25" l="1"/>
  <c r="GX136" i="25"/>
  <c r="GX137" i="25" l="1"/>
  <c r="GX185" i="25"/>
  <c r="GX138" i="25" l="1"/>
  <c r="GX186" i="25"/>
  <c r="GX187" i="25" l="1"/>
  <c r="GX139" i="25"/>
  <c r="GX140" i="25" l="1"/>
  <c r="GX188" i="25"/>
  <c r="GX141" i="25" l="1"/>
  <c r="GX189" i="25"/>
  <c r="GX142" i="25" l="1"/>
  <c r="GX190" i="25"/>
  <c r="GX143" i="25" l="1"/>
  <c r="GX191" i="25"/>
  <c r="GX192" i="25" l="1"/>
  <c r="GX144" i="25"/>
  <c r="GX145" i="25" l="1"/>
  <c r="GX193" i="25"/>
  <c r="GX146" i="25" l="1"/>
  <c r="GX194" i="25"/>
  <c r="GX147" i="25" l="1"/>
  <c r="GX195" i="25"/>
  <c r="GX196" i="25" l="1"/>
  <c r="GY100" i="25"/>
  <c r="GY101" i="25" s="1"/>
  <c r="GY149" i="25" l="1"/>
  <c r="GY102" i="25"/>
  <c r="GY150" i="25"/>
  <c r="GY103" i="25" l="1"/>
  <c r="GY151" i="25"/>
  <c r="GY104" i="25" l="1"/>
  <c r="GY152" i="25"/>
  <c r="GY105" i="25" l="1"/>
  <c r="GY153" i="25"/>
  <c r="GY106" i="25" l="1"/>
  <c r="GY154" i="25"/>
  <c r="GY107" i="25" l="1"/>
  <c r="GY155" i="25"/>
  <c r="GY156" i="25" l="1"/>
  <c r="GY108" i="25"/>
  <c r="GY109" i="25" l="1"/>
  <c r="GY157" i="25"/>
  <c r="GY110" i="25" l="1"/>
  <c r="GY158" i="25"/>
  <c r="GY111" i="25" l="1"/>
  <c r="GY159" i="25"/>
  <c r="GY112" i="25" l="1"/>
  <c r="GY160" i="25"/>
  <c r="GY113" i="25" l="1"/>
  <c r="GY161" i="25"/>
  <c r="GY114" i="25" l="1"/>
  <c r="GY162" i="25"/>
  <c r="GY115" i="25" l="1"/>
  <c r="GY163" i="25"/>
  <c r="GY164" i="25" l="1"/>
  <c r="GY116" i="25"/>
  <c r="GY165" i="25" l="1"/>
  <c r="GY117" i="25"/>
  <c r="GY118" i="25" l="1"/>
  <c r="GY166" i="25"/>
  <c r="GY119" i="25" l="1"/>
  <c r="GY167" i="25"/>
  <c r="GY120" i="25" l="1"/>
  <c r="GY168" i="25"/>
  <c r="GY169" i="25" l="1"/>
  <c r="GY121" i="25"/>
  <c r="GY170" i="25" l="1"/>
  <c r="GY122" i="25"/>
  <c r="GY123" i="25" l="1"/>
  <c r="GY171" i="25"/>
  <c r="GY124" i="25" l="1"/>
  <c r="GY172" i="25"/>
  <c r="GY125" i="25" l="1"/>
  <c r="GY173" i="25"/>
  <c r="GY126" i="25" l="1"/>
  <c r="GY174" i="25"/>
  <c r="GY127" i="25" l="1"/>
  <c r="GY175" i="25"/>
  <c r="GY128" i="25" l="1"/>
  <c r="GY176" i="25"/>
  <c r="GY177" i="25" l="1"/>
  <c r="GY129" i="25"/>
  <c r="GY130" i="25" l="1"/>
  <c r="GY178" i="25"/>
  <c r="GY131" i="25" l="1"/>
  <c r="GY179" i="25"/>
  <c r="GY132" i="25" l="1"/>
  <c r="GY180" i="25"/>
  <c r="GY133" i="25" l="1"/>
  <c r="GY181" i="25"/>
  <c r="GY134" i="25" l="1"/>
  <c r="GY182" i="25"/>
  <c r="GY135" i="25" l="1"/>
  <c r="GY183" i="25"/>
  <c r="GY184" i="25" l="1"/>
  <c r="GY136" i="25"/>
  <c r="GY137" i="25" l="1"/>
  <c r="GY185" i="25"/>
  <c r="GY138" i="25" l="1"/>
  <c r="GY186" i="25"/>
  <c r="GY139" i="25" l="1"/>
  <c r="GY187" i="25"/>
  <c r="GY140" i="25" l="1"/>
  <c r="GY188" i="25"/>
  <c r="GY189" i="25" l="1"/>
  <c r="GY141" i="25"/>
  <c r="GY142" i="25" l="1"/>
  <c r="GY190" i="25"/>
  <c r="GY191" i="25" l="1"/>
  <c r="GY143" i="25"/>
  <c r="GY144" i="25" l="1"/>
  <c r="GY192" i="25"/>
  <c r="GY145" i="25" l="1"/>
  <c r="GY193" i="25"/>
  <c r="GY194" i="25" l="1"/>
  <c r="GY146" i="25"/>
  <c r="GY147" i="25" l="1"/>
  <c r="GY195" i="25"/>
  <c r="GZ100" i="25" l="1"/>
  <c r="GZ101" i="25" s="1"/>
  <c r="GY196" i="25"/>
  <c r="GZ150" i="25" l="1"/>
  <c r="GZ102" i="25"/>
  <c r="GZ149" i="25"/>
  <c r="GZ103" i="25" l="1"/>
  <c r="GZ151" i="25"/>
  <c r="GZ104" i="25" l="1"/>
  <c r="GZ152" i="25"/>
  <c r="GZ105" i="25" l="1"/>
  <c r="GZ153" i="25"/>
  <c r="GZ106" i="25" l="1"/>
  <c r="GZ154" i="25"/>
  <c r="GZ155" i="25" l="1"/>
  <c r="GZ107" i="25"/>
  <c r="GZ108" i="25" l="1"/>
  <c r="GZ156" i="25"/>
  <c r="GZ109" i="25" l="1"/>
  <c r="GZ157" i="25"/>
  <c r="GZ158" i="25" l="1"/>
  <c r="GZ110" i="25"/>
  <c r="GZ111" i="25" l="1"/>
  <c r="GZ159" i="25"/>
  <c r="GZ160" i="25" l="1"/>
  <c r="GZ112" i="25"/>
  <c r="GZ113" i="25" l="1"/>
  <c r="GZ161" i="25"/>
  <c r="GZ162" i="25" l="1"/>
  <c r="GZ114" i="25"/>
  <c r="GZ115" i="25" l="1"/>
  <c r="GZ163" i="25"/>
  <c r="GZ164" i="25" l="1"/>
  <c r="GZ116" i="25"/>
  <c r="GZ117" i="25" l="1"/>
  <c r="GZ165" i="25"/>
  <c r="GZ166" i="25" l="1"/>
  <c r="GZ118" i="25"/>
  <c r="GZ119" i="25" l="1"/>
  <c r="GZ167" i="25"/>
  <c r="GZ120" i="25" l="1"/>
  <c r="GZ168" i="25"/>
  <c r="GZ121" i="25" l="1"/>
  <c r="GZ169" i="25"/>
  <c r="GZ122" i="25" l="1"/>
  <c r="GZ170" i="25"/>
  <c r="GZ123" i="25" l="1"/>
  <c r="GZ171" i="25"/>
  <c r="GZ172" i="25" l="1"/>
  <c r="GZ124" i="25"/>
  <c r="GZ125" i="25" l="1"/>
  <c r="GZ173" i="25"/>
  <c r="GZ126" i="25" l="1"/>
  <c r="GZ174" i="25"/>
  <c r="GZ175" i="25" l="1"/>
  <c r="GZ127" i="25"/>
  <c r="GZ128" i="25" l="1"/>
  <c r="GZ176" i="25"/>
  <c r="GZ129" i="25" l="1"/>
  <c r="GZ177" i="25"/>
  <c r="GZ130" i="25" l="1"/>
  <c r="GZ178" i="25"/>
  <c r="GZ131" i="25" l="1"/>
  <c r="GZ179" i="25"/>
  <c r="GZ180" i="25" l="1"/>
  <c r="GZ132" i="25"/>
  <c r="GZ133" i="25" l="1"/>
  <c r="GZ181" i="25"/>
  <c r="GZ134" i="25" l="1"/>
  <c r="GZ182" i="25"/>
  <c r="GZ135" i="25" l="1"/>
  <c r="GZ183" i="25"/>
  <c r="GZ184" i="25" l="1"/>
  <c r="GZ136" i="25"/>
  <c r="GZ137" i="25" l="1"/>
  <c r="GZ185" i="25"/>
  <c r="GZ138" i="25" l="1"/>
  <c r="GZ186" i="25"/>
  <c r="GZ139" i="25" l="1"/>
  <c r="GZ187" i="25"/>
  <c r="GZ188" i="25" l="1"/>
  <c r="GZ140" i="25"/>
  <c r="GZ141" i="25" l="1"/>
  <c r="GZ189" i="25"/>
  <c r="GZ142" i="25" l="1"/>
  <c r="GZ190" i="25"/>
  <c r="GZ143" i="25" l="1"/>
  <c r="GZ191" i="25"/>
  <c r="GZ192" i="25" l="1"/>
  <c r="GZ144" i="25"/>
  <c r="GZ145" i="25" l="1"/>
  <c r="GZ193" i="25"/>
  <c r="GZ146" i="25" l="1"/>
  <c r="GZ194" i="25"/>
  <c r="GZ147" i="25" l="1"/>
  <c r="GZ195" i="25"/>
  <c r="GZ196" i="25" l="1"/>
  <c r="HA100" i="25"/>
  <c r="HA101" i="25" s="1"/>
  <c r="HA149" i="25" l="1"/>
  <c r="HA150" i="25"/>
  <c r="HA102" i="25"/>
  <c r="HA103" i="25" l="1"/>
  <c r="HA151" i="25"/>
  <c r="HA104" i="25" l="1"/>
  <c r="HA152" i="25"/>
  <c r="HA153" i="25" l="1"/>
  <c r="HA105" i="25"/>
  <c r="HA154" i="25" l="1"/>
  <c r="HA106" i="25"/>
  <c r="HA107" i="25" l="1"/>
  <c r="HA155" i="25"/>
  <c r="HA108" i="25" l="1"/>
  <c r="HA156" i="25"/>
  <c r="HA109" i="25" l="1"/>
  <c r="HA157" i="25"/>
  <c r="HA110" i="25" l="1"/>
  <c r="HA158" i="25"/>
  <c r="HA111" i="25" l="1"/>
  <c r="HA159" i="25"/>
  <c r="HA112" i="25" l="1"/>
  <c r="HA160" i="25"/>
  <c r="HA113" i="25" l="1"/>
  <c r="HA161" i="25"/>
  <c r="HA114" i="25" l="1"/>
  <c r="HA162" i="25"/>
  <c r="HA115" i="25" l="1"/>
  <c r="HA163" i="25"/>
  <c r="HA164" i="25" l="1"/>
  <c r="HA116" i="25"/>
  <c r="HA165" i="25" l="1"/>
  <c r="HA117" i="25"/>
  <c r="HA118" i="25" l="1"/>
  <c r="HA166" i="25"/>
  <c r="HA119" i="25" l="1"/>
  <c r="HA167" i="25"/>
  <c r="HA120" i="25" l="1"/>
  <c r="HA168" i="25"/>
  <c r="HA121" i="25" l="1"/>
  <c r="HA169" i="25"/>
  <c r="HA122" i="25" l="1"/>
  <c r="HA170" i="25"/>
  <c r="HA123" i="25" l="1"/>
  <c r="HA171" i="25"/>
  <c r="HA124" i="25" l="1"/>
  <c r="HA172" i="25"/>
  <c r="HA125" i="25" l="1"/>
  <c r="HA173" i="25"/>
  <c r="HA126" i="25" l="1"/>
  <c r="HA174" i="25"/>
  <c r="HA127" i="25" l="1"/>
  <c r="HA175" i="25"/>
  <c r="HA176" i="25" l="1"/>
  <c r="HA128" i="25"/>
  <c r="HA129" i="25" l="1"/>
  <c r="HA177" i="25"/>
  <c r="HA130" i="25" l="1"/>
  <c r="HA178" i="25"/>
  <c r="HA131" i="25" l="1"/>
  <c r="HA179" i="25"/>
  <c r="HA132" i="25" l="1"/>
  <c r="HA180" i="25"/>
  <c r="HA133" i="25" l="1"/>
  <c r="HA181" i="25"/>
  <c r="HA134" i="25" l="1"/>
  <c r="HA182" i="25"/>
  <c r="HA135" i="25" l="1"/>
  <c r="HA183" i="25"/>
  <c r="HA184" i="25" l="1"/>
  <c r="HA136" i="25"/>
  <c r="HA185" i="25" l="1"/>
  <c r="HA137" i="25"/>
  <c r="HA186" i="25" l="1"/>
  <c r="HA138" i="25"/>
  <c r="HA139" i="25" l="1"/>
  <c r="HA187" i="25"/>
  <c r="HA188" i="25" l="1"/>
  <c r="HA140" i="25"/>
  <c r="HA141" i="25" l="1"/>
  <c r="HA189" i="25"/>
  <c r="HA142" i="25" l="1"/>
  <c r="HA190" i="25"/>
  <c r="HA191" i="25" l="1"/>
  <c r="HA143" i="25"/>
  <c r="HA144" i="25" l="1"/>
  <c r="HA192" i="25"/>
  <c r="HA145" i="25" l="1"/>
  <c r="HA193" i="25"/>
  <c r="HA146" i="25" l="1"/>
  <c r="HA194" i="25"/>
  <c r="HA147" i="25" l="1"/>
  <c r="HA195" i="25"/>
  <c r="HA196" i="25" l="1"/>
  <c r="HB100" i="25"/>
  <c r="HB101" i="25" s="1"/>
  <c r="HB149" i="25" l="1"/>
  <c r="HB150" i="25"/>
  <c r="HB102" i="25"/>
  <c r="HB103" i="25" l="1"/>
  <c r="HB151" i="25"/>
  <c r="HB104" i="25" l="1"/>
  <c r="HB152" i="25"/>
  <c r="HB105" i="25" l="1"/>
  <c r="HB153" i="25"/>
  <c r="HB106" i="25" l="1"/>
  <c r="HB154" i="25"/>
  <c r="HB155" i="25" l="1"/>
  <c r="HB107" i="25"/>
  <c r="HB156" i="25" l="1"/>
  <c r="HB108" i="25"/>
  <c r="HB157" i="25" l="1"/>
  <c r="HB109" i="25"/>
  <c r="HB158" i="25" l="1"/>
  <c r="HB110" i="25"/>
  <c r="HB159" i="25" l="1"/>
  <c r="HB111" i="25"/>
  <c r="HB112" i="25" l="1"/>
  <c r="HB160" i="25"/>
  <c r="HB113" i="25" l="1"/>
  <c r="HB161" i="25"/>
  <c r="HB162" i="25" l="1"/>
  <c r="HB114" i="25"/>
  <c r="HB115" i="25" l="1"/>
  <c r="HB163" i="25"/>
  <c r="HB164" i="25" l="1"/>
  <c r="HB116" i="25"/>
  <c r="HB165" i="25" l="1"/>
  <c r="HB117" i="25"/>
  <c r="HB118" i="25" l="1"/>
  <c r="HB166" i="25"/>
  <c r="HB119" i="25" l="1"/>
  <c r="HB167" i="25"/>
  <c r="HB168" i="25" l="1"/>
  <c r="HB120" i="25"/>
  <c r="HB121" i="25" l="1"/>
  <c r="HB169" i="25"/>
  <c r="HB170" i="25" l="1"/>
  <c r="HB122" i="25"/>
  <c r="HB123" i="25" l="1"/>
  <c r="HB171" i="25"/>
  <c r="HB172" i="25" l="1"/>
  <c r="HB124" i="25"/>
  <c r="HB125" i="25" l="1"/>
  <c r="HB173" i="25"/>
  <c r="HB126" i="25" l="1"/>
  <c r="HB174" i="25"/>
  <c r="HB127" i="25" l="1"/>
  <c r="HB175" i="25"/>
  <c r="HB128" i="25" l="1"/>
  <c r="HB176" i="25"/>
  <c r="HB129" i="25" l="1"/>
  <c r="HB177" i="25"/>
  <c r="HB130" i="25" l="1"/>
  <c r="HB178" i="25"/>
  <c r="HB179" i="25" l="1"/>
  <c r="HB131" i="25"/>
  <c r="HB132" i="25" l="1"/>
  <c r="HB180" i="25"/>
  <c r="HB133" i="25" l="1"/>
  <c r="HB181" i="25"/>
  <c r="HB182" i="25" l="1"/>
  <c r="HB134" i="25"/>
  <c r="HB135" i="25" l="1"/>
  <c r="HB183" i="25"/>
  <c r="HB184" i="25" l="1"/>
  <c r="HB136" i="25"/>
  <c r="HB137" i="25" l="1"/>
  <c r="HB185" i="25"/>
  <c r="HB138" i="25" l="1"/>
  <c r="HB186" i="25"/>
  <c r="HB139" i="25" l="1"/>
  <c r="HB187" i="25"/>
  <c r="HB140" i="25" l="1"/>
  <c r="HB188" i="25"/>
  <c r="HB141" i="25" l="1"/>
  <c r="HB189" i="25"/>
  <c r="HB142" i="25" l="1"/>
  <c r="HB190" i="25"/>
  <c r="HB191" i="25" l="1"/>
  <c r="HB143" i="25"/>
  <c r="HB144" i="25" l="1"/>
  <c r="HB192" i="25"/>
  <c r="HB145" i="25" l="1"/>
  <c r="HB193" i="25"/>
  <c r="HB194" i="25" l="1"/>
  <c r="HB146" i="25"/>
  <c r="HB147" i="25" l="1"/>
  <c r="HB195" i="25"/>
  <c r="HB196" i="25" l="1"/>
  <c r="HC100" i="25"/>
  <c r="HC101" i="25" s="1"/>
  <c r="HC149" i="25" l="1"/>
  <c r="HC150" i="25"/>
  <c r="HC102" i="25"/>
  <c r="HC103" i="25" l="1"/>
  <c r="HC151" i="25"/>
  <c r="HC104" i="25" l="1"/>
  <c r="HC152" i="25"/>
  <c r="HC105" i="25" l="1"/>
  <c r="HC153" i="25"/>
  <c r="HC106" i="25" l="1"/>
  <c r="HC154" i="25"/>
  <c r="HC155" i="25" l="1"/>
  <c r="HC107" i="25"/>
  <c r="HC108" i="25" l="1"/>
  <c r="HC156" i="25"/>
  <c r="HC109" i="25" l="1"/>
  <c r="HC157" i="25"/>
  <c r="HC110" i="25" l="1"/>
  <c r="HC158" i="25"/>
  <c r="HC111" i="25" l="1"/>
  <c r="HC159" i="25"/>
  <c r="HC112" i="25" l="1"/>
  <c r="HC160" i="25"/>
  <c r="HC113" i="25" l="1"/>
  <c r="HC161" i="25"/>
  <c r="HC114" i="25" l="1"/>
  <c r="HC162" i="25"/>
  <c r="HC115" i="25" l="1"/>
  <c r="HC163" i="25"/>
  <c r="HC164" i="25" l="1"/>
  <c r="HC116" i="25"/>
  <c r="HC117" i="25" l="1"/>
  <c r="HC165" i="25"/>
  <c r="HC118" i="25" l="1"/>
  <c r="HC166" i="25"/>
  <c r="HC119" i="25" l="1"/>
  <c r="HC167" i="25"/>
  <c r="HC120" i="25" l="1"/>
  <c r="HC168" i="25"/>
  <c r="HC121" i="25" l="1"/>
  <c r="HC169" i="25"/>
  <c r="HC122" i="25" l="1"/>
  <c r="HC170" i="25"/>
  <c r="HC171" i="25" l="1"/>
  <c r="HC123" i="25"/>
  <c r="HC124" i="25" l="1"/>
  <c r="HC172" i="25"/>
  <c r="HC125" i="25" l="1"/>
  <c r="HC173" i="25"/>
  <c r="HC126" i="25" l="1"/>
  <c r="HC174" i="25"/>
  <c r="HC127" i="25" l="1"/>
  <c r="HC175" i="25"/>
  <c r="HC128" i="25" l="1"/>
  <c r="HC176" i="25"/>
  <c r="HC129" i="25" l="1"/>
  <c r="HC177" i="25"/>
  <c r="HC130" i="25" l="1"/>
  <c r="HC178" i="25"/>
  <c r="HC131" i="25" l="1"/>
  <c r="HC179" i="25"/>
  <c r="HC132" i="25" l="1"/>
  <c r="HC180" i="25"/>
  <c r="HC133" i="25" l="1"/>
  <c r="HC181" i="25"/>
  <c r="HC182" i="25" l="1"/>
  <c r="HC134" i="25"/>
  <c r="HC135" i="25" l="1"/>
  <c r="HC183" i="25"/>
  <c r="HC184" i="25" l="1"/>
  <c r="HC136" i="25"/>
  <c r="HC137" i="25" l="1"/>
  <c r="HC185" i="25"/>
  <c r="HC138" i="25" l="1"/>
  <c r="HC186" i="25"/>
  <c r="HC187" i="25" l="1"/>
  <c r="HC139" i="25"/>
  <c r="HC140" i="25" l="1"/>
  <c r="HC188" i="25"/>
  <c r="HC141" i="25" l="1"/>
  <c r="HC189" i="25"/>
  <c r="HC142" i="25" l="1"/>
  <c r="HC190" i="25"/>
  <c r="HC143" i="25" l="1"/>
  <c r="HC191" i="25"/>
  <c r="HC144" i="25" l="1"/>
  <c r="HC192" i="25"/>
  <c r="HC145" i="25" l="1"/>
  <c r="HC193" i="25"/>
  <c r="HC146" i="25" l="1"/>
  <c r="HC194" i="25"/>
  <c r="HC195" i="25" l="1"/>
  <c r="HC147" i="25"/>
  <c r="HC196" i="25" l="1"/>
  <c r="HD100" i="25"/>
  <c r="HD101" i="25" s="1"/>
  <c r="HD149" i="25" l="1"/>
  <c r="HD150" i="25"/>
  <c r="HD102" i="25"/>
  <c r="HD103" i="25" l="1"/>
  <c r="HD151" i="25"/>
  <c r="HD104" i="25" l="1"/>
  <c r="HD152" i="25"/>
  <c r="HD153" i="25" l="1"/>
  <c r="HD105" i="25"/>
  <c r="HD106" i="25" l="1"/>
  <c r="HD154" i="25"/>
  <c r="HD107" i="25" l="1"/>
  <c r="HD155" i="25"/>
  <c r="HD108" i="25" l="1"/>
  <c r="HD156" i="25"/>
  <c r="HD109" i="25" l="1"/>
  <c r="HD157" i="25"/>
  <c r="HD110" i="25" l="1"/>
  <c r="HD158" i="25"/>
  <c r="HD111" i="25" l="1"/>
  <c r="HD159" i="25"/>
  <c r="HD160" i="25" l="1"/>
  <c r="HD112" i="25"/>
  <c r="HD161" i="25" l="1"/>
  <c r="HD113" i="25"/>
  <c r="HD114" i="25" l="1"/>
  <c r="HD162" i="25"/>
  <c r="HD115" i="25" l="1"/>
  <c r="HD163" i="25"/>
  <c r="HD164" i="25" l="1"/>
  <c r="HD116" i="25"/>
  <c r="HD165" i="25" l="1"/>
  <c r="HD117" i="25"/>
  <c r="HD166" i="25" l="1"/>
  <c r="HD118" i="25"/>
  <c r="HD119" i="25" l="1"/>
  <c r="HD167" i="25"/>
  <c r="HD168" i="25" l="1"/>
  <c r="HD120" i="25"/>
  <c r="HD121" i="25" l="1"/>
  <c r="HD169" i="25"/>
  <c r="HD122" i="25" l="1"/>
  <c r="HD170" i="25"/>
  <c r="HD123" i="25" l="1"/>
  <c r="HD171" i="25"/>
  <c r="HD124" i="25" l="1"/>
  <c r="HD172" i="25"/>
  <c r="HD125" i="25" l="1"/>
  <c r="HD173" i="25"/>
  <c r="HD126" i="25" l="1"/>
  <c r="HD174" i="25"/>
  <c r="HD127" i="25" l="1"/>
  <c r="HD175" i="25"/>
  <c r="HD128" i="25" l="1"/>
  <c r="HD176" i="25"/>
  <c r="HD129" i="25" l="1"/>
  <c r="HD177" i="25"/>
  <c r="HD178" i="25" l="1"/>
  <c r="HD130" i="25"/>
  <c r="HD179" i="25" l="1"/>
  <c r="HD131" i="25"/>
  <c r="HD132" i="25" l="1"/>
  <c r="HD180" i="25"/>
  <c r="HD133" i="25" l="1"/>
  <c r="HD181" i="25"/>
  <c r="HD134" i="25" l="1"/>
  <c r="HD182" i="25"/>
  <c r="HD135" i="25" l="1"/>
  <c r="HD183" i="25"/>
  <c r="HD184" i="25" l="1"/>
  <c r="HD136" i="25"/>
  <c r="HD185" i="25" l="1"/>
  <c r="HD137" i="25"/>
  <c r="HD138" i="25" l="1"/>
  <c r="HD186" i="25"/>
  <c r="HD187" i="25" l="1"/>
  <c r="HD139" i="25"/>
  <c r="HD140" i="25" l="1"/>
  <c r="HD188" i="25"/>
  <c r="HD141" i="25" l="1"/>
  <c r="HD189" i="25"/>
  <c r="HD142" i="25" l="1"/>
  <c r="HD190" i="25"/>
  <c r="HD143" i="25" l="1"/>
  <c r="HD191" i="25"/>
  <c r="HD144" i="25" l="1"/>
  <c r="HD192" i="25"/>
  <c r="HD145" i="25" l="1"/>
  <c r="HD193" i="25"/>
  <c r="HD146" i="25" l="1"/>
  <c r="HD194" i="25"/>
  <c r="HD147" i="25" l="1"/>
  <c r="HD195" i="25"/>
  <c r="HD196" i="25" l="1"/>
  <c r="HE100" i="25"/>
  <c r="HE101" i="25" s="1"/>
  <c r="HE149" i="25" l="1"/>
  <c r="HE150" i="25"/>
  <c r="HE102" i="25"/>
  <c r="HE151" i="25" l="1"/>
  <c r="HE103" i="25"/>
  <c r="HE104" i="25" l="1"/>
  <c r="HE152" i="25"/>
  <c r="HE105" i="25" l="1"/>
  <c r="HE153" i="25"/>
  <c r="HE106" i="25" l="1"/>
  <c r="HE154" i="25"/>
  <c r="HE107" i="25" l="1"/>
  <c r="HE155" i="25"/>
  <c r="HE108" i="25" l="1"/>
  <c r="HE156" i="25"/>
  <c r="HE109" i="25" l="1"/>
  <c r="HE157" i="25"/>
  <c r="HE110" i="25" l="1"/>
  <c r="HE158" i="25"/>
  <c r="HE111" i="25" l="1"/>
  <c r="HE159" i="25"/>
  <c r="HE112" i="25" l="1"/>
  <c r="HE160" i="25"/>
  <c r="HE161" i="25" l="1"/>
  <c r="HE113" i="25"/>
  <c r="HE114" i="25" l="1"/>
  <c r="HE162" i="25"/>
  <c r="HE115" i="25" l="1"/>
  <c r="HE163" i="25"/>
  <c r="HE164" i="25" l="1"/>
  <c r="HE116" i="25"/>
  <c r="HE165" i="25" l="1"/>
  <c r="HE117" i="25"/>
  <c r="HE118" i="25" l="1"/>
  <c r="HE166" i="25"/>
  <c r="HE119" i="25" l="1"/>
  <c r="HE167" i="25"/>
  <c r="HE168" i="25" l="1"/>
  <c r="HE120" i="25"/>
  <c r="HE121" i="25" l="1"/>
  <c r="HE169" i="25"/>
  <c r="HE122" i="25" l="1"/>
  <c r="HE170" i="25"/>
  <c r="HE123" i="25" l="1"/>
  <c r="HE171" i="25"/>
  <c r="HE124" i="25" l="1"/>
  <c r="HE172" i="25"/>
  <c r="HE125" i="25" l="1"/>
  <c r="HE173" i="25"/>
  <c r="HE126" i="25" l="1"/>
  <c r="HE174" i="25"/>
  <c r="HE127" i="25" l="1"/>
  <c r="HE175" i="25"/>
  <c r="HE128" i="25" l="1"/>
  <c r="HE176" i="25"/>
  <c r="HE129" i="25" l="1"/>
  <c r="HE177" i="25"/>
  <c r="HE130" i="25" l="1"/>
  <c r="HE178" i="25"/>
  <c r="HE131" i="25" l="1"/>
  <c r="HE179" i="25"/>
  <c r="HE180" i="25" l="1"/>
  <c r="HE132" i="25"/>
  <c r="HE133" i="25" l="1"/>
  <c r="HE181" i="25"/>
  <c r="HE182" i="25" l="1"/>
  <c r="HE134" i="25"/>
  <c r="HE135" i="25" l="1"/>
  <c r="HE183" i="25"/>
  <c r="HE184" i="25" l="1"/>
  <c r="HE136" i="25"/>
  <c r="HE137" i="25" l="1"/>
  <c r="HE185" i="25"/>
  <c r="HE138" i="25" l="1"/>
  <c r="HE186" i="25"/>
  <c r="HE139" i="25" l="1"/>
  <c r="HE187" i="25"/>
  <c r="HE140" i="25" l="1"/>
  <c r="HE188" i="25"/>
  <c r="HE141" i="25" l="1"/>
  <c r="HE189" i="25"/>
  <c r="HE142" i="25" l="1"/>
  <c r="HE190" i="25"/>
  <c r="HE143" i="25" l="1"/>
  <c r="HE191" i="25"/>
  <c r="HE144" i="25" l="1"/>
  <c r="HE192" i="25"/>
  <c r="HE193" i="25" l="1"/>
  <c r="HE145" i="25"/>
  <c r="HE146" i="25" l="1"/>
  <c r="HE194" i="25"/>
  <c r="HE147" i="25" l="1"/>
  <c r="HE195" i="25"/>
  <c r="HE196" i="25" l="1"/>
  <c r="HF100" i="25"/>
  <c r="HF101" i="25" s="1"/>
  <c r="HF149" i="25" l="1"/>
  <c r="HF150" i="25"/>
  <c r="HF102" i="25"/>
  <c r="HF103" i="25" l="1"/>
  <c r="HF151" i="25"/>
  <c r="HF152" i="25" l="1"/>
  <c r="HF104" i="25"/>
  <c r="HF105" i="25" l="1"/>
  <c r="HF153" i="25"/>
  <c r="HF106" i="25" l="1"/>
  <c r="HF154" i="25"/>
  <c r="HF155" i="25" l="1"/>
  <c r="HF107" i="25"/>
  <c r="HF108" i="25" l="1"/>
  <c r="HF156" i="25"/>
  <c r="HF109" i="25" l="1"/>
  <c r="HF157" i="25"/>
  <c r="HF110" i="25" l="1"/>
  <c r="HF158" i="25"/>
  <c r="HF111" i="25" l="1"/>
  <c r="HF159" i="25"/>
  <c r="HF160" i="25" l="1"/>
  <c r="HF112" i="25"/>
  <c r="HF113" i="25" l="1"/>
  <c r="HF161" i="25"/>
  <c r="HF114" i="25" l="1"/>
  <c r="HF162" i="25"/>
  <c r="HF115" i="25" l="1"/>
  <c r="HF163" i="25"/>
  <c r="HF164" i="25" l="1"/>
  <c r="HF116" i="25"/>
  <c r="HF165" i="25" l="1"/>
  <c r="HF117" i="25"/>
  <c r="HF118" i="25" l="1"/>
  <c r="HF166" i="25"/>
  <c r="HF119" i="25" l="1"/>
  <c r="HF167" i="25"/>
  <c r="HF168" i="25" l="1"/>
  <c r="HF120" i="25"/>
  <c r="HF121" i="25" l="1"/>
  <c r="HF169" i="25"/>
  <c r="HF122" i="25" l="1"/>
  <c r="HF170" i="25"/>
  <c r="HF171" i="25" l="1"/>
  <c r="HF123" i="25"/>
  <c r="HF172" i="25" l="1"/>
  <c r="HF124" i="25"/>
  <c r="HF125" i="25" l="1"/>
  <c r="HF173" i="25"/>
  <c r="HF126" i="25" l="1"/>
  <c r="HF174" i="25"/>
  <c r="HF127" i="25" l="1"/>
  <c r="HF175" i="25"/>
  <c r="HF128" i="25" l="1"/>
  <c r="HF176" i="25"/>
  <c r="HF129" i="25" l="1"/>
  <c r="HF177" i="25"/>
  <c r="HF178" i="25" l="1"/>
  <c r="HF130" i="25"/>
  <c r="HF131" i="25" l="1"/>
  <c r="HF179" i="25"/>
  <c r="HF180" i="25" l="1"/>
  <c r="HF132" i="25"/>
  <c r="HF133" i="25" l="1"/>
  <c r="HF181" i="25"/>
  <c r="HF134" i="25" l="1"/>
  <c r="HF182" i="25"/>
  <c r="HF135" i="25" l="1"/>
  <c r="HF183" i="25"/>
  <c r="HF184" i="25" l="1"/>
  <c r="HF136" i="25"/>
  <c r="HF137" i="25" l="1"/>
  <c r="HF185" i="25"/>
  <c r="HF138" i="25" l="1"/>
  <c r="HF186" i="25"/>
  <c r="HF139" i="25" l="1"/>
  <c r="HF187" i="25"/>
  <c r="HF140" i="25" l="1"/>
  <c r="HF188" i="25"/>
  <c r="HF141" i="25" l="1"/>
  <c r="HF189" i="25"/>
  <c r="HF142" i="25" l="1"/>
  <c r="HF190" i="25"/>
  <c r="HF143" i="25" l="1"/>
  <c r="HF191" i="25"/>
  <c r="HF144" i="25" l="1"/>
  <c r="HF192" i="25"/>
  <c r="HF145" i="25" l="1"/>
  <c r="HF193" i="25"/>
  <c r="HF146" i="25" l="1"/>
  <c r="HF194" i="25"/>
  <c r="HF195" i="25" l="1"/>
  <c r="HF147" i="25"/>
  <c r="HG100" i="25" l="1"/>
  <c r="HG101" i="25" s="1"/>
  <c r="HF196" i="25"/>
  <c r="HG150" i="25" l="1"/>
  <c r="HG102" i="25"/>
  <c r="HG149" i="25"/>
  <c r="HG103" i="25" l="1"/>
  <c r="HG151" i="25"/>
  <c r="HG104" i="25" l="1"/>
  <c r="HG152" i="25"/>
  <c r="HG105" i="25" l="1"/>
  <c r="HG153" i="25"/>
  <c r="HG106" i="25" l="1"/>
  <c r="HG154" i="25"/>
  <c r="HG107" i="25" l="1"/>
  <c r="HG155" i="25"/>
  <c r="HG108" i="25" l="1"/>
  <c r="HG156" i="25"/>
  <c r="HG109" i="25" l="1"/>
  <c r="HG157" i="25"/>
  <c r="HG110" i="25" l="1"/>
  <c r="HG158" i="25"/>
  <c r="HG111" i="25" l="1"/>
  <c r="HG159" i="25"/>
  <c r="HG112" i="25" l="1"/>
  <c r="HG160" i="25"/>
  <c r="HG113" i="25" l="1"/>
  <c r="HG161" i="25"/>
  <c r="HG162" i="25" l="1"/>
  <c r="HG114" i="25"/>
  <c r="HG163" i="25" l="1"/>
  <c r="HG115" i="25"/>
  <c r="HG164" i="25" l="1"/>
  <c r="HG116" i="25"/>
  <c r="HG165" i="25" l="1"/>
  <c r="HG117" i="25"/>
  <c r="HG166" i="25" l="1"/>
  <c r="HG118" i="25"/>
  <c r="HG119" i="25" l="1"/>
  <c r="HG167" i="25"/>
  <c r="HG120" i="25" l="1"/>
  <c r="HG168" i="25"/>
  <c r="HG121" i="25" l="1"/>
  <c r="HG169" i="25"/>
  <c r="HG170" i="25" l="1"/>
  <c r="HG122" i="25"/>
  <c r="HG171" i="25" l="1"/>
  <c r="HG123" i="25"/>
  <c r="HG172" i="25" l="1"/>
  <c r="HG124" i="25"/>
  <c r="HG125" i="25" l="1"/>
  <c r="HG173" i="25"/>
  <c r="HG174" i="25" l="1"/>
  <c r="HG126" i="25"/>
  <c r="HG127" i="25" l="1"/>
  <c r="HG175" i="25"/>
  <c r="HG128" i="25" l="1"/>
  <c r="HG176" i="25"/>
  <c r="HG129" i="25" l="1"/>
  <c r="HG177" i="25"/>
  <c r="HG130" i="25" l="1"/>
  <c r="HG178" i="25"/>
  <c r="HG179" i="25" l="1"/>
  <c r="HG131" i="25"/>
  <c r="HG132" i="25" l="1"/>
  <c r="HG180" i="25"/>
  <c r="HG133" i="25" l="1"/>
  <c r="HG181" i="25"/>
  <c r="HG134" i="25" l="1"/>
  <c r="HG182" i="25"/>
  <c r="HG135" i="25" l="1"/>
  <c r="HG183" i="25"/>
  <c r="HG184" i="25" l="1"/>
  <c r="HG136" i="25"/>
  <c r="HG137" i="25" l="1"/>
  <c r="HG185" i="25"/>
  <c r="HG138" i="25" l="1"/>
  <c r="HG186" i="25"/>
  <c r="HG139" i="25" l="1"/>
  <c r="HG187" i="25"/>
  <c r="HG140" i="25" l="1"/>
  <c r="HG188" i="25"/>
  <c r="HG141" i="25" l="1"/>
  <c r="HG189" i="25"/>
  <c r="HG142" i="25" l="1"/>
  <c r="HG190" i="25"/>
  <c r="HG143" i="25" l="1"/>
  <c r="HG191" i="25"/>
  <c r="HG144" i="25" l="1"/>
  <c r="HG192" i="25"/>
  <c r="HG145" i="25" l="1"/>
  <c r="HG193" i="25"/>
  <c r="HG146" i="25" l="1"/>
  <c r="HG194" i="25"/>
  <c r="HG147" i="25" l="1"/>
  <c r="HG195" i="25"/>
  <c r="HG196" i="25" l="1"/>
  <c r="HH100" i="25"/>
  <c r="HH101" i="25" s="1"/>
  <c r="HH149" i="25" l="1"/>
  <c r="HH102" i="25"/>
  <c r="HH150" i="25"/>
  <c r="HH103" i="25" l="1"/>
  <c r="HH151" i="25"/>
  <c r="HH104" i="25" l="1"/>
  <c r="HH152" i="25"/>
  <c r="HH105" i="25" l="1"/>
  <c r="HH153" i="25"/>
  <c r="HH106" i="25" l="1"/>
  <c r="HH154" i="25"/>
  <c r="HH107" i="25" l="1"/>
  <c r="HH155" i="25"/>
  <c r="HH108" i="25" l="1"/>
  <c r="HH156" i="25"/>
  <c r="HH109" i="25" l="1"/>
  <c r="HH157" i="25"/>
  <c r="HH110" i="25" l="1"/>
  <c r="HH158" i="25"/>
  <c r="HH111" i="25" l="1"/>
  <c r="HH159" i="25"/>
  <c r="HH160" i="25" l="1"/>
  <c r="HH112" i="25"/>
  <c r="HH113" i="25" l="1"/>
  <c r="HH161" i="25"/>
  <c r="HH114" i="25" l="1"/>
  <c r="HH162" i="25"/>
  <c r="HH163" i="25" l="1"/>
  <c r="HH115" i="25"/>
  <c r="HH164" i="25" l="1"/>
  <c r="HH116" i="25"/>
  <c r="HH165" i="25" l="1"/>
  <c r="HH117" i="25"/>
  <c r="HH118" i="25" l="1"/>
  <c r="HH166" i="25"/>
  <c r="HH119" i="25" l="1"/>
  <c r="HH167" i="25"/>
  <c r="HH120" i="25" l="1"/>
  <c r="HH168" i="25"/>
  <c r="HH169" i="25" l="1"/>
  <c r="HH121" i="25"/>
  <c r="HH170" i="25" l="1"/>
  <c r="HH122" i="25"/>
  <c r="HH123" i="25" l="1"/>
  <c r="HH171" i="25"/>
  <c r="HH124" i="25" l="1"/>
  <c r="HH172" i="25"/>
  <c r="HH125" i="25" l="1"/>
  <c r="HH173" i="25"/>
  <c r="HH174" i="25" l="1"/>
  <c r="HH126" i="25"/>
  <c r="HH175" i="25" l="1"/>
  <c r="HH127" i="25"/>
  <c r="HH176" i="25" l="1"/>
  <c r="HH128" i="25"/>
  <c r="HH129" i="25" l="1"/>
  <c r="HH177" i="25"/>
  <c r="HH130" i="25" l="1"/>
  <c r="HH178" i="25"/>
  <c r="HH131" i="25" l="1"/>
  <c r="HH179" i="25"/>
  <c r="HH180" i="25" l="1"/>
  <c r="HH132" i="25"/>
  <c r="HH133" i="25" l="1"/>
  <c r="HH181" i="25"/>
  <c r="HH134" i="25" l="1"/>
  <c r="HH182" i="25"/>
  <c r="HH183" i="25" l="1"/>
  <c r="HH135" i="25"/>
  <c r="HH184" i="25" l="1"/>
  <c r="HH136" i="25"/>
  <c r="HH185" i="25" l="1"/>
  <c r="HH137" i="25"/>
  <c r="HH138" i="25" l="1"/>
  <c r="HH186" i="25"/>
  <c r="HH139" i="25" l="1"/>
  <c r="HH187" i="25"/>
  <c r="HH140" i="25" l="1"/>
  <c r="HH188" i="25"/>
  <c r="HH141" i="25" l="1"/>
  <c r="HH189" i="25"/>
  <c r="HH142" i="25" l="1"/>
  <c r="HH190" i="25"/>
  <c r="HH191" i="25" l="1"/>
  <c r="HH143" i="25"/>
  <c r="HH144" i="25" l="1"/>
  <c r="HH192" i="25"/>
  <c r="HH145" i="25" l="1"/>
  <c r="HH193" i="25"/>
  <c r="HH146" i="25" l="1"/>
  <c r="HH194" i="25"/>
  <c r="HH147" i="25" l="1"/>
  <c r="HH195" i="25"/>
  <c r="HI100" i="25" l="1"/>
  <c r="HI101" i="25" s="1"/>
  <c r="HH196" i="25"/>
  <c r="HI150" i="25" l="1"/>
  <c r="HI102" i="25"/>
  <c r="HI149" i="25"/>
  <c r="HI103" i="25" l="1"/>
  <c r="HI151" i="25"/>
  <c r="HI104" i="25" l="1"/>
  <c r="HI152" i="25"/>
  <c r="HI105" i="25" l="1"/>
  <c r="HI153" i="25"/>
  <c r="HI106" i="25" l="1"/>
  <c r="HI154" i="25"/>
  <c r="HI107" i="25" l="1"/>
  <c r="HI155" i="25"/>
  <c r="HI108" i="25" l="1"/>
  <c r="HI156" i="25"/>
  <c r="HI109" i="25" l="1"/>
  <c r="HI157" i="25"/>
  <c r="HI110" i="25" l="1"/>
  <c r="HI158" i="25"/>
  <c r="HI111" i="25" l="1"/>
  <c r="HI159" i="25"/>
  <c r="HI112" i="25" l="1"/>
  <c r="HI160" i="25"/>
  <c r="HI113" i="25" l="1"/>
  <c r="HI161" i="25"/>
  <c r="HI114" i="25" l="1"/>
  <c r="HI162" i="25"/>
  <c r="HI115" i="25" l="1"/>
  <c r="HI163" i="25"/>
  <c r="HI164" i="25" l="1"/>
  <c r="HI116" i="25"/>
  <c r="HI117" i="25" l="1"/>
  <c r="HI165" i="25"/>
  <c r="HI118" i="25" l="1"/>
  <c r="HI166" i="25"/>
  <c r="HI119" i="25" l="1"/>
  <c r="HI167" i="25"/>
  <c r="HI120" i="25" l="1"/>
  <c r="HI168" i="25"/>
  <c r="HI121" i="25" l="1"/>
  <c r="HI169" i="25"/>
  <c r="HI122" i="25" l="1"/>
  <c r="HI170" i="25"/>
  <c r="HI123" i="25" l="1"/>
  <c r="HI171" i="25"/>
  <c r="HI124" i="25" l="1"/>
  <c r="HI172" i="25"/>
  <c r="HI125" i="25" l="1"/>
  <c r="HI173" i="25"/>
  <c r="HI174" i="25" l="1"/>
  <c r="HI126" i="25"/>
  <c r="HI127" i="25" l="1"/>
  <c r="HI175" i="25"/>
  <c r="HI128" i="25" l="1"/>
  <c r="HI176" i="25"/>
  <c r="HI129" i="25" l="1"/>
  <c r="HI177" i="25"/>
  <c r="HI130" i="25" l="1"/>
  <c r="HI178" i="25"/>
  <c r="HI131" i="25" l="1"/>
  <c r="HI179" i="25"/>
  <c r="HI132" i="25" l="1"/>
  <c r="HI180" i="25"/>
  <c r="HI181" i="25" l="1"/>
  <c r="HI133" i="25"/>
  <c r="HI134" i="25" l="1"/>
  <c r="HI182" i="25"/>
  <c r="HI183" i="25" l="1"/>
  <c r="HI135" i="25"/>
  <c r="HI136" i="25" l="1"/>
  <c r="HI184" i="25"/>
  <c r="HI137" i="25" l="1"/>
  <c r="HI185" i="25"/>
  <c r="HI138" i="25" l="1"/>
  <c r="HI186" i="25"/>
  <c r="HI139" i="25" l="1"/>
  <c r="HI187" i="25"/>
  <c r="HI140" i="25" l="1"/>
  <c r="HI188" i="25"/>
  <c r="HI141" i="25" l="1"/>
  <c r="HI189" i="25"/>
  <c r="HI142" i="25" l="1"/>
  <c r="HI190" i="25"/>
  <c r="HI191" i="25" l="1"/>
  <c r="HI143" i="25"/>
  <c r="HI144" i="25" l="1"/>
  <c r="HI192" i="25"/>
  <c r="HI145" i="25" l="1"/>
  <c r="HI193" i="25"/>
  <c r="HI146" i="25" l="1"/>
  <c r="HI194" i="25"/>
  <c r="HI195" i="25" l="1"/>
  <c r="HI147" i="25"/>
  <c r="HI196" i="25" l="1"/>
  <c r="HJ100" i="25"/>
  <c r="HJ101" i="25" s="1"/>
  <c r="HJ149" i="25" l="1"/>
  <c r="HJ150" i="25"/>
  <c r="HJ102" i="25"/>
  <c r="HJ103" i="25" l="1"/>
  <c r="HJ151" i="25"/>
  <c r="HJ104" i="25" l="1"/>
  <c r="HJ152" i="25"/>
  <c r="HJ105" i="25" l="1"/>
  <c r="HJ153" i="25"/>
  <c r="HJ106" i="25" l="1"/>
  <c r="HJ154" i="25"/>
  <c r="HJ107" i="25" l="1"/>
  <c r="HJ155" i="25"/>
  <c r="HJ108" i="25" l="1"/>
  <c r="HJ156" i="25"/>
  <c r="HJ109" i="25" l="1"/>
  <c r="HJ157" i="25"/>
  <c r="HJ110" i="25" l="1"/>
  <c r="HJ158" i="25"/>
  <c r="HJ159" i="25" l="1"/>
  <c r="HJ111" i="25"/>
  <c r="HJ112" i="25" l="1"/>
  <c r="HJ160" i="25"/>
  <c r="HJ113" i="25" l="1"/>
  <c r="HJ161" i="25"/>
  <c r="HJ114" i="25" l="1"/>
  <c r="HJ162" i="25"/>
  <c r="HJ115" i="25" l="1"/>
  <c r="HJ163" i="25"/>
  <c r="HJ164" i="25" l="1"/>
  <c r="HJ116" i="25"/>
  <c r="HJ165" i="25" l="1"/>
  <c r="HJ117" i="25"/>
  <c r="HJ118" i="25" l="1"/>
  <c r="HJ166" i="25"/>
  <c r="HJ167" i="25" l="1"/>
  <c r="HJ119" i="25"/>
  <c r="HJ168" i="25" l="1"/>
  <c r="HJ120" i="25"/>
  <c r="HJ121" i="25" l="1"/>
  <c r="HJ169" i="25"/>
  <c r="HJ122" i="25" l="1"/>
  <c r="HJ170" i="25"/>
  <c r="HJ123" i="25" l="1"/>
  <c r="HJ171" i="25"/>
  <c r="HJ124" i="25" l="1"/>
  <c r="HJ172" i="25"/>
  <c r="HJ125" i="25" l="1"/>
  <c r="HJ173" i="25"/>
  <c r="HJ126" i="25" l="1"/>
  <c r="HJ174" i="25"/>
  <c r="HJ127" i="25" l="1"/>
  <c r="HJ175" i="25"/>
  <c r="HJ128" i="25" l="1"/>
  <c r="HJ176" i="25"/>
  <c r="HJ177" i="25" l="1"/>
  <c r="HJ129" i="25"/>
  <c r="HJ178" i="25" l="1"/>
  <c r="HJ130" i="25"/>
  <c r="HJ179" i="25" l="1"/>
  <c r="HJ131" i="25"/>
  <c r="HJ132" i="25" l="1"/>
  <c r="HJ180" i="25"/>
  <c r="HJ133" i="25" l="1"/>
  <c r="HJ181" i="25"/>
  <c r="HJ134" i="25" l="1"/>
  <c r="HJ182" i="25"/>
  <c r="HJ135" i="25" l="1"/>
  <c r="HJ183" i="25"/>
  <c r="HJ184" i="25" l="1"/>
  <c r="HJ136" i="25"/>
  <c r="HJ137" i="25" l="1"/>
  <c r="HJ185" i="25"/>
  <c r="HJ138" i="25" l="1"/>
  <c r="HJ186" i="25"/>
  <c r="HJ139" i="25" l="1"/>
  <c r="HJ187" i="25"/>
  <c r="HJ140" i="25" l="1"/>
  <c r="HJ188" i="25"/>
  <c r="HJ141" i="25" l="1"/>
  <c r="HJ189" i="25"/>
  <c r="HJ142" i="25" l="1"/>
  <c r="HJ190" i="25"/>
  <c r="HJ143" i="25" l="1"/>
  <c r="HJ191" i="25"/>
  <c r="HJ144" i="25" l="1"/>
  <c r="HJ192" i="25"/>
  <c r="HJ145" i="25" l="1"/>
  <c r="HJ193" i="25"/>
  <c r="HJ146" i="25" l="1"/>
  <c r="HJ194" i="25"/>
  <c r="HJ147" i="25" l="1"/>
  <c r="HJ195" i="25"/>
  <c r="HJ196" i="25" l="1"/>
  <c r="HK100" i="25"/>
  <c r="HK101" i="25" s="1"/>
  <c r="HK149" i="25" l="1"/>
  <c r="HK150" i="25"/>
  <c r="HK102" i="25"/>
  <c r="HK151" i="25" l="1"/>
  <c r="HK103" i="25"/>
  <c r="HK104" i="25" l="1"/>
  <c r="HK152" i="25"/>
  <c r="HK105" i="25" l="1"/>
  <c r="HK153" i="25"/>
  <c r="HK106" i="25" l="1"/>
  <c r="HK154" i="25"/>
  <c r="HK107" i="25" l="1"/>
  <c r="HK155" i="25"/>
  <c r="HK156" i="25" l="1"/>
  <c r="HK108" i="25"/>
  <c r="HK109" i="25" l="1"/>
  <c r="HK157" i="25"/>
  <c r="HK110" i="25" l="1"/>
  <c r="HK158" i="25"/>
  <c r="HK159" i="25" l="1"/>
  <c r="HK111" i="25"/>
  <c r="HK112" i="25" l="1"/>
  <c r="HK160" i="25"/>
  <c r="HK113" i="25" l="1"/>
  <c r="HK161" i="25"/>
  <c r="HK114" i="25" l="1"/>
  <c r="HK162" i="25"/>
  <c r="HK115" i="25" l="1"/>
  <c r="HK163" i="25"/>
  <c r="HK164" i="25" l="1"/>
  <c r="HK116" i="25"/>
  <c r="HK117" i="25" l="1"/>
  <c r="HK165" i="25"/>
  <c r="HK118" i="25" l="1"/>
  <c r="HK166" i="25"/>
  <c r="HK167" i="25" l="1"/>
  <c r="HK119" i="25"/>
  <c r="HK168" i="25" l="1"/>
  <c r="HK120" i="25"/>
  <c r="HK169" i="25" l="1"/>
  <c r="HK121" i="25"/>
  <c r="HK170" i="25" l="1"/>
  <c r="HK122" i="25"/>
  <c r="HK123" i="25" l="1"/>
  <c r="HK171" i="25"/>
  <c r="HK172" i="25" l="1"/>
  <c r="HK124" i="25"/>
  <c r="HK125" i="25" l="1"/>
  <c r="HK173" i="25"/>
  <c r="HK126" i="25" l="1"/>
  <c r="HK174" i="25"/>
  <c r="HK127" i="25" l="1"/>
  <c r="HK175" i="25"/>
  <c r="HK128" i="25" l="1"/>
  <c r="HK176" i="25"/>
  <c r="HK129" i="25" l="1"/>
  <c r="HK177" i="25"/>
  <c r="HK130" i="25" l="1"/>
  <c r="HK178" i="25"/>
  <c r="HK179" i="25" l="1"/>
  <c r="HK131" i="25"/>
  <c r="HK132" i="25" l="1"/>
  <c r="HK180" i="25"/>
  <c r="HK133" i="25" l="1"/>
  <c r="HK181" i="25"/>
  <c r="HK134" i="25" l="1"/>
  <c r="HK182" i="25"/>
  <c r="HK135" i="25" l="1"/>
  <c r="HK183" i="25"/>
  <c r="HK184" i="25" l="1"/>
  <c r="HK136" i="25"/>
  <c r="HK137" i="25" l="1"/>
  <c r="HK185" i="25"/>
  <c r="HK138" i="25" l="1"/>
  <c r="HK186" i="25"/>
  <c r="HK139" i="25" l="1"/>
  <c r="HK187" i="25"/>
  <c r="HK140" i="25" l="1"/>
  <c r="HK188" i="25"/>
  <c r="HK141" i="25" l="1"/>
  <c r="HK189" i="25"/>
  <c r="HK142" i="25" l="1"/>
  <c r="HK190" i="25"/>
  <c r="HK143" i="25" l="1"/>
  <c r="HK191" i="25"/>
  <c r="HK144" i="25" l="1"/>
  <c r="HK192" i="25"/>
  <c r="HK145" i="25" l="1"/>
  <c r="HK193" i="25"/>
  <c r="HK146" i="25" l="1"/>
  <c r="HK194" i="25"/>
  <c r="HK147" i="25" l="1"/>
  <c r="HK195" i="25"/>
  <c r="HK196" i="25" l="1"/>
  <c r="HL100" i="25"/>
  <c r="HL101" i="25" s="1"/>
  <c r="HL149" i="25" l="1"/>
  <c r="HL150" i="25"/>
  <c r="HL102" i="25"/>
  <c r="HL103" i="25" l="1"/>
  <c r="HL151" i="25"/>
  <c r="HL152" i="25" l="1"/>
  <c r="HL104" i="25"/>
  <c r="HL105" i="25" l="1"/>
  <c r="HL153" i="25"/>
  <c r="HL106" i="25" l="1"/>
  <c r="HL154" i="25"/>
  <c r="HL107" i="25" l="1"/>
  <c r="HL155" i="25"/>
  <c r="HL108" i="25" l="1"/>
  <c r="HL156" i="25"/>
  <c r="HL109" i="25" l="1"/>
  <c r="HL157" i="25"/>
  <c r="HL110" i="25" l="1"/>
  <c r="HL158" i="25"/>
  <c r="HL159" i="25" l="1"/>
  <c r="HL111" i="25"/>
  <c r="HL112" i="25" l="1"/>
  <c r="HL160" i="25"/>
  <c r="HL161" i="25" l="1"/>
  <c r="HL113" i="25"/>
  <c r="HL114" i="25" l="1"/>
  <c r="HL162" i="25"/>
  <c r="HL115" i="25" l="1"/>
  <c r="HL163" i="25"/>
  <c r="HL164" i="25" l="1"/>
  <c r="HL116" i="25"/>
  <c r="HL165" i="25" l="1"/>
  <c r="HL117" i="25"/>
  <c r="HL118" i="25" l="1"/>
  <c r="HL166" i="25"/>
  <c r="HL119" i="25" l="1"/>
  <c r="HL167" i="25"/>
  <c r="HL120" i="25" l="1"/>
  <c r="HL168" i="25"/>
  <c r="HL121" i="25" l="1"/>
  <c r="HL169" i="25"/>
  <c r="HL122" i="25" l="1"/>
  <c r="HL170" i="25"/>
  <c r="HL171" i="25" l="1"/>
  <c r="HL123" i="25"/>
  <c r="HL124" i="25" l="1"/>
  <c r="HL172" i="25"/>
  <c r="HL125" i="25" l="1"/>
  <c r="HL173" i="25"/>
  <c r="HL126" i="25" l="1"/>
  <c r="HL174" i="25"/>
  <c r="HL127" i="25" l="1"/>
  <c r="HL175" i="25"/>
  <c r="HL128" i="25" l="1"/>
  <c r="HL176" i="25"/>
  <c r="HL177" i="25" l="1"/>
  <c r="HL129" i="25"/>
  <c r="HL130" i="25" l="1"/>
  <c r="HL178" i="25"/>
  <c r="HL131" i="25" l="1"/>
  <c r="HL179" i="25"/>
  <c r="HL132" i="25" l="1"/>
  <c r="HL180" i="25"/>
  <c r="HL133" i="25" l="1"/>
  <c r="HL181" i="25"/>
  <c r="HL134" i="25" l="1"/>
  <c r="HL182" i="25"/>
  <c r="HL183" i="25" l="1"/>
  <c r="HL135" i="25"/>
  <c r="HL184" i="25" l="1"/>
  <c r="HL136" i="25"/>
  <c r="HL137" i="25" l="1"/>
  <c r="HL185" i="25"/>
  <c r="HL138" i="25" l="1"/>
  <c r="HL186" i="25"/>
  <c r="HL139" i="25" l="1"/>
  <c r="HL187" i="25"/>
  <c r="HL140" i="25" l="1"/>
  <c r="HL188" i="25"/>
  <c r="HL141" i="25" l="1"/>
  <c r="HL189" i="25"/>
  <c r="HL142" i="25" l="1"/>
  <c r="HL190" i="25"/>
  <c r="HL143" i="25" l="1"/>
  <c r="HL191" i="25"/>
  <c r="HL144" i="25" l="1"/>
  <c r="HL192" i="25"/>
  <c r="HL145" i="25" l="1"/>
  <c r="HL193" i="25"/>
  <c r="HL146" i="25" l="1"/>
  <c r="HL194" i="25"/>
  <c r="HL147" i="25" l="1"/>
  <c r="HL195" i="25"/>
  <c r="HL196" i="25" l="1"/>
  <c r="HM100" i="25"/>
  <c r="HM101" i="25" s="1"/>
  <c r="HM149" i="25" l="1"/>
  <c r="HM150" i="25"/>
  <c r="HM102" i="25"/>
  <c r="HM151" i="25" l="1"/>
  <c r="HM103" i="25"/>
  <c r="HM104" i="25" l="1"/>
  <c r="HM152" i="25"/>
  <c r="HM153" i="25" l="1"/>
  <c r="HM105" i="25"/>
  <c r="HM106" i="25" l="1"/>
  <c r="HM154" i="25"/>
  <c r="HM107" i="25" l="1"/>
  <c r="HM155" i="25"/>
  <c r="HM108" i="25" l="1"/>
  <c r="HM156" i="25"/>
  <c r="HM109" i="25" l="1"/>
  <c r="HM157" i="25"/>
  <c r="HM110" i="25" l="1"/>
  <c r="HM158" i="25"/>
  <c r="HM111" i="25" l="1"/>
  <c r="HM159" i="25"/>
  <c r="HM112" i="25" l="1"/>
  <c r="HM160" i="25"/>
  <c r="HM113" i="25" l="1"/>
  <c r="HM161" i="25"/>
  <c r="HM162" i="25" l="1"/>
  <c r="HM114" i="25"/>
  <c r="HM115" i="25" l="1"/>
  <c r="HM163" i="25"/>
  <c r="HM164" i="25" l="1"/>
  <c r="HM116" i="25"/>
  <c r="HM117" i="25" l="1"/>
  <c r="HM165" i="25"/>
  <c r="HM118" i="25" l="1"/>
  <c r="HM166" i="25"/>
  <c r="HM119" i="25" l="1"/>
  <c r="HM167" i="25"/>
  <c r="HM120" i="25" l="1"/>
  <c r="HM168" i="25"/>
  <c r="HM121" i="25" l="1"/>
  <c r="HM169" i="25"/>
  <c r="HM122" i="25" l="1"/>
  <c r="HM170" i="25"/>
  <c r="HM123" i="25" l="1"/>
  <c r="HM171" i="25"/>
  <c r="HM124" i="25" l="1"/>
  <c r="HM172" i="25"/>
  <c r="HM125" i="25" l="1"/>
  <c r="HM173" i="25"/>
  <c r="HM126" i="25" l="1"/>
  <c r="HM174" i="25"/>
  <c r="HM127" i="25" l="1"/>
  <c r="HM175" i="25"/>
  <c r="HM128" i="25" l="1"/>
  <c r="HM176" i="25"/>
  <c r="HM129" i="25" l="1"/>
  <c r="HM177" i="25"/>
  <c r="HM130" i="25" l="1"/>
  <c r="HM178" i="25"/>
  <c r="HM131" i="25" l="1"/>
  <c r="HM179" i="25"/>
  <c r="HM132" i="25" l="1"/>
  <c r="HM180" i="25"/>
  <c r="HM133" i="25" l="1"/>
  <c r="HM181" i="25"/>
  <c r="HM134" i="25" l="1"/>
  <c r="HM182" i="25"/>
  <c r="HM135" i="25" l="1"/>
  <c r="HM183" i="25"/>
  <c r="HM184" i="25" l="1"/>
  <c r="HM136" i="25"/>
  <c r="HM137" i="25" l="1"/>
  <c r="HM185" i="25"/>
  <c r="HM138" i="25" l="1"/>
  <c r="HM186" i="25"/>
  <c r="HM139" i="25" l="1"/>
  <c r="HM187" i="25"/>
  <c r="HM188" i="25" l="1"/>
  <c r="HM140" i="25"/>
  <c r="HM141" i="25" l="1"/>
  <c r="HM189" i="25"/>
  <c r="HM142" i="25" l="1"/>
  <c r="HM190" i="25"/>
  <c r="HM143" i="25" l="1"/>
  <c r="HM191" i="25"/>
  <c r="HM144" i="25" l="1"/>
  <c r="HM192" i="25"/>
  <c r="HM145" i="25" l="1"/>
  <c r="HM193" i="25"/>
  <c r="HM146" i="25" l="1"/>
  <c r="HM194" i="25"/>
  <c r="HM195" i="25" l="1"/>
  <c r="HM147" i="25"/>
  <c r="HM196" i="25" l="1"/>
  <c r="HN100" i="25"/>
  <c r="HN101" i="25" s="1"/>
  <c r="HN149" i="25" l="1"/>
  <c r="HN150" i="25"/>
  <c r="HN102" i="25"/>
  <c r="HN151" i="25" l="1"/>
  <c r="HN103" i="25"/>
  <c r="HN104" i="25" l="1"/>
  <c r="HN152" i="25"/>
  <c r="HN105" i="25" l="1"/>
  <c r="HN153" i="25"/>
  <c r="HN106" i="25" l="1"/>
  <c r="HN154" i="25"/>
  <c r="HN107" i="25" l="1"/>
  <c r="HN155" i="25"/>
  <c r="HN108" i="25" l="1"/>
  <c r="HN156" i="25"/>
  <c r="HN109" i="25" l="1"/>
  <c r="HN157" i="25"/>
  <c r="HN158" i="25" l="1"/>
  <c r="HN110" i="25"/>
  <c r="HN111" i="25" l="1"/>
  <c r="HN159" i="25"/>
  <c r="HN112" i="25" l="1"/>
  <c r="HN160" i="25"/>
  <c r="HN113" i="25" l="1"/>
  <c r="HN161" i="25"/>
  <c r="HN114" i="25" l="1"/>
  <c r="HN162" i="25"/>
  <c r="HN115" i="25" l="1"/>
  <c r="HN163" i="25"/>
  <c r="HN164" i="25" l="1"/>
  <c r="HN116" i="25"/>
  <c r="HN117" i="25" l="1"/>
  <c r="HN165" i="25"/>
  <c r="HN118" i="25" l="1"/>
  <c r="HN166" i="25"/>
  <c r="HN119" i="25" l="1"/>
  <c r="HN167" i="25"/>
  <c r="HN168" i="25" l="1"/>
  <c r="HN120" i="25"/>
  <c r="HN121" i="25" l="1"/>
  <c r="HN169" i="25"/>
  <c r="HN170" i="25" l="1"/>
  <c r="HN122" i="25"/>
  <c r="HN123" i="25" l="1"/>
  <c r="HN171" i="25"/>
  <c r="HN124" i="25" l="1"/>
  <c r="HN172" i="25"/>
  <c r="HN125" i="25" l="1"/>
  <c r="HN173" i="25"/>
  <c r="HN126" i="25" l="1"/>
  <c r="HN174" i="25"/>
  <c r="HN127" i="25" l="1"/>
  <c r="HN175" i="25"/>
  <c r="HN128" i="25" l="1"/>
  <c r="HN176" i="25"/>
  <c r="HN129" i="25" l="1"/>
  <c r="HN177" i="25"/>
  <c r="HN130" i="25" l="1"/>
  <c r="HN178" i="25"/>
  <c r="HN179" i="25" l="1"/>
  <c r="HN131" i="25"/>
  <c r="HN132" i="25" l="1"/>
  <c r="HN180" i="25"/>
  <c r="HN133" i="25" l="1"/>
  <c r="HN181" i="25"/>
  <c r="HN134" i="25" l="1"/>
  <c r="HN182" i="25"/>
  <c r="HN135" i="25" l="1"/>
  <c r="HN183" i="25"/>
  <c r="HN184" i="25" l="1"/>
  <c r="HN136" i="25"/>
  <c r="HN185" i="25" l="1"/>
  <c r="HN137" i="25"/>
  <c r="HN138" i="25" l="1"/>
  <c r="HN186" i="25"/>
  <c r="HN139" i="25" l="1"/>
  <c r="HN187" i="25"/>
  <c r="HN140" i="25" l="1"/>
  <c r="HN188" i="25"/>
  <c r="HN141" i="25" l="1"/>
  <c r="HN189" i="25"/>
  <c r="HN142" i="25" l="1"/>
  <c r="HN190" i="25"/>
  <c r="HN143" i="25" l="1"/>
  <c r="HN191" i="25"/>
  <c r="HN144" i="25" l="1"/>
  <c r="HN192" i="25"/>
  <c r="HN145" i="25" l="1"/>
  <c r="HN193" i="25"/>
  <c r="HN146" i="25" l="1"/>
  <c r="HN194" i="25"/>
  <c r="HN147" i="25" l="1"/>
  <c r="HN195" i="25"/>
  <c r="HN196" i="25" l="1"/>
  <c r="HO100" i="25"/>
  <c r="HO101" i="25" s="1"/>
  <c r="HO149" i="25" l="1"/>
  <c r="HO150" i="25"/>
  <c r="HO102" i="25"/>
  <c r="HO103" i="25" l="1"/>
  <c r="HO151" i="25"/>
  <c r="HO104" i="25" l="1"/>
  <c r="HO152" i="25"/>
  <c r="HO105" i="25" l="1"/>
  <c r="HO153" i="25"/>
  <c r="HO106" i="25" l="1"/>
  <c r="HO154" i="25"/>
  <c r="HO107" i="25" l="1"/>
  <c r="HO155" i="25"/>
  <c r="HO108" i="25" l="1"/>
  <c r="HO156" i="25"/>
  <c r="HO109" i="25" l="1"/>
  <c r="HO157" i="25"/>
  <c r="HO110" i="25" l="1"/>
  <c r="HO158" i="25"/>
  <c r="HO111" i="25" l="1"/>
  <c r="HO159" i="25"/>
  <c r="HO112" i="25" l="1"/>
  <c r="HO160" i="25"/>
  <c r="HO161" i="25" l="1"/>
  <c r="HO113" i="25"/>
  <c r="HO114" i="25" l="1"/>
  <c r="HO162" i="25"/>
  <c r="HO163" i="25" l="1"/>
  <c r="HO115" i="25"/>
  <c r="HO164" i="25" l="1"/>
  <c r="HO116" i="25"/>
  <c r="HO117" i="25" l="1"/>
  <c r="HO165" i="25"/>
  <c r="HO118" i="25" l="1"/>
  <c r="HO166" i="25"/>
  <c r="HO119" i="25" l="1"/>
  <c r="HO167" i="25"/>
  <c r="HO168" i="25" l="1"/>
  <c r="HO120" i="25"/>
  <c r="HO169" i="25" l="1"/>
  <c r="HO121" i="25"/>
  <c r="HO170" i="25" l="1"/>
  <c r="HO122" i="25"/>
  <c r="HO123" i="25" l="1"/>
  <c r="HO171" i="25"/>
  <c r="HO124" i="25" l="1"/>
  <c r="HO172" i="25"/>
  <c r="HO125" i="25" l="1"/>
  <c r="HO173" i="25"/>
  <c r="HO126" i="25" l="1"/>
  <c r="HO174" i="25"/>
  <c r="HO127" i="25" l="1"/>
  <c r="HO175" i="25"/>
  <c r="HO128" i="25" l="1"/>
  <c r="HO176" i="25"/>
  <c r="HO129" i="25" l="1"/>
  <c r="HO177" i="25"/>
  <c r="HO130" i="25" l="1"/>
  <c r="HO178" i="25"/>
  <c r="HO131" i="25" l="1"/>
  <c r="HO179" i="25"/>
  <c r="HO132" i="25" l="1"/>
  <c r="HO180" i="25"/>
  <c r="HO133" i="25" l="1"/>
  <c r="HO181" i="25"/>
  <c r="HO134" i="25" l="1"/>
  <c r="HO182" i="25"/>
  <c r="HO135" i="25" l="1"/>
  <c r="HO183" i="25"/>
  <c r="HO184" i="25" l="1"/>
  <c r="HO136" i="25"/>
  <c r="HO137" i="25" l="1"/>
  <c r="HO185" i="25"/>
  <c r="HO138" i="25" l="1"/>
  <c r="HO186" i="25"/>
  <c r="HO139" i="25" l="1"/>
  <c r="HO187" i="25"/>
  <c r="HO140" i="25" l="1"/>
  <c r="HO188" i="25"/>
  <c r="HO141" i="25" l="1"/>
  <c r="HO189" i="25"/>
  <c r="HO142" i="25" l="1"/>
  <c r="HO190" i="25"/>
  <c r="HO143" i="25" l="1"/>
  <c r="HO191" i="25"/>
  <c r="HO192" i="25" l="1"/>
  <c r="HO144" i="25"/>
  <c r="HO145" i="25" l="1"/>
  <c r="HO193" i="25"/>
  <c r="HO146" i="25" l="1"/>
  <c r="HO194" i="25"/>
  <c r="HO147" i="25" l="1"/>
  <c r="HO195" i="25"/>
  <c r="HO196" i="25" l="1"/>
  <c r="HP100" i="25"/>
  <c r="HP101" i="25" s="1"/>
  <c r="HP149" i="25" l="1"/>
  <c r="HP150" i="25"/>
  <c r="HP102" i="25"/>
  <c r="HP103" i="25" l="1"/>
  <c r="HP151" i="25"/>
  <c r="HP152" i="25" l="1"/>
  <c r="HP104" i="25"/>
  <c r="HP105" i="25" l="1"/>
  <c r="HP153" i="25"/>
  <c r="HP106" i="25" l="1"/>
  <c r="HP154" i="25"/>
  <c r="HP107" i="25" l="1"/>
  <c r="HP155" i="25"/>
  <c r="HP108" i="25" l="1"/>
  <c r="HP156" i="25"/>
  <c r="HP109" i="25" l="1"/>
  <c r="HP157" i="25"/>
  <c r="HP110" i="25" l="1"/>
  <c r="HP158" i="25"/>
  <c r="HP111" i="25" l="1"/>
  <c r="HP159" i="25"/>
  <c r="HP112" i="25" l="1"/>
  <c r="HP160" i="25"/>
  <c r="HP113" i="25" l="1"/>
  <c r="HP161" i="25"/>
  <c r="HP114" i="25" l="1"/>
  <c r="HP162" i="25"/>
  <c r="HP115" i="25" l="1"/>
  <c r="HP163" i="25"/>
  <c r="HP164" i="25" l="1"/>
  <c r="HP116" i="25"/>
  <c r="HP117" i="25" l="1"/>
  <c r="HP165" i="25"/>
  <c r="HP118" i="25" l="1"/>
  <c r="HP166" i="25"/>
  <c r="HP119" i="25" l="1"/>
  <c r="HP167" i="25"/>
  <c r="HP168" i="25" l="1"/>
  <c r="HP120" i="25"/>
  <c r="HP121" i="25" l="1"/>
  <c r="HP169" i="25"/>
  <c r="HP122" i="25" l="1"/>
  <c r="HP170" i="25"/>
  <c r="HP123" i="25" l="1"/>
  <c r="HP171" i="25"/>
  <c r="HP172" i="25" l="1"/>
  <c r="HP124" i="25"/>
  <c r="HP125" i="25" l="1"/>
  <c r="HP173" i="25"/>
  <c r="HP126" i="25" l="1"/>
  <c r="HP174" i="25"/>
  <c r="HP127" i="25" l="1"/>
  <c r="HP175" i="25"/>
  <c r="HP176" i="25" l="1"/>
  <c r="HP128" i="25"/>
  <c r="HP129" i="25" l="1"/>
  <c r="HP177" i="25"/>
  <c r="HP130" i="25" l="1"/>
  <c r="HP178" i="25"/>
  <c r="HP131" i="25" l="1"/>
  <c r="HP179" i="25"/>
  <c r="HP132" i="25" l="1"/>
  <c r="HP180" i="25"/>
  <c r="HP181" i="25" l="1"/>
  <c r="HP133" i="25"/>
  <c r="HP134" i="25" l="1"/>
  <c r="HP182" i="25"/>
  <c r="HP135" i="25" l="1"/>
  <c r="HP183" i="25"/>
  <c r="HP184" i="25" l="1"/>
  <c r="HP136" i="25"/>
  <c r="HP137" i="25" l="1"/>
  <c r="HP185" i="25"/>
  <c r="HP138" i="25" l="1"/>
  <c r="HP186" i="25"/>
  <c r="HP139" i="25" l="1"/>
  <c r="HP187" i="25"/>
  <c r="HP140" i="25" l="1"/>
  <c r="HP188" i="25"/>
  <c r="HP141" i="25" l="1"/>
  <c r="HP189" i="25"/>
  <c r="HP142" i="25" l="1"/>
  <c r="HP190" i="25"/>
  <c r="HP143" i="25" l="1"/>
  <c r="HP191" i="25"/>
  <c r="HP192" i="25" l="1"/>
  <c r="HP144" i="25"/>
  <c r="HP145" i="25" l="1"/>
  <c r="HP193" i="25"/>
  <c r="HP194" i="25" l="1"/>
  <c r="HP146" i="25"/>
  <c r="HP147" i="25" l="1"/>
  <c r="HP195" i="25"/>
  <c r="HP196" i="25" l="1"/>
  <c r="HQ100" i="25"/>
  <c r="HQ101" i="25" s="1"/>
  <c r="HQ149" i="25" l="1"/>
  <c r="HQ102" i="25"/>
  <c r="HQ150" i="25"/>
  <c r="HQ103" i="25" l="1"/>
  <c r="HQ151" i="25"/>
  <c r="HQ152" i="25" l="1"/>
  <c r="HQ104" i="25"/>
  <c r="HQ105" i="25" l="1"/>
  <c r="HQ153" i="25"/>
  <c r="HQ106" i="25" l="1"/>
  <c r="HQ154" i="25"/>
  <c r="HQ107" i="25" l="1"/>
  <c r="HQ155" i="25"/>
  <c r="HQ108" i="25" l="1"/>
  <c r="HQ156" i="25"/>
  <c r="HQ109" i="25" l="1"/>
  <c r="HQ157" i="25"/>
  <c r="HQ110" i="25" l="1"/>
  <c r="HQ158" i="25"/>
  <c r="HQ111" i="25" l="1"/>
  <c r="HQ159" i="25"/>
  <c r="HQ160" i="25" l="1"/>
  <c r="HQ112" i="25"/>
  <c r="HQ161" i="25" l="1"/>
  <c r="HQ113" i="25"/>
  <c r="HQ114" i="25" l="1"/>
  <c r="HQ162" i="25"/>
  <c r="HQ163" i="25" l="1"/>
  <c r="HQ115" i="25"/>
  <c r="HQ164" i="25" l="1"/>
  <c r="HQ116" i="25"/>
  <c r="HQ165" i="25" l="1"/>
  <c r="HQ117" i="25"/>
  <c r="HQ118" i="25" l="1"/>
  <c r="HQ166" i="25"/>
  <c r="HQ119" i="25" l="1"/>
  <c r="HQ167" i="25"/>
  <c r="HQ168" i="25" l="1"/>
  <c r="HQ120" i="25"/>
  <c r="HQ121" i="25" l="1"/>
  <c r="HQ169" i="25"/>
  <c r="HQ122" i="25" l="1"/>
  <c r="HQ170" i="25"/>
  <c r="HQ123" i="25" l="1"/>
  <c r="HQ171" i="25"/>
  <c r="HQ124" i="25" l="1"/>
  <c r="HQ172" i="25"/>
  <c r="HQ125" i="25" l="1"/>
  <c r="HQ173" i="25"/>
  <c r="HQ126" i="25" l="1"/>
  <c r="HQ174" i="25"/>
  <c r="HQ127" i="25" l="1"/>
  <c r="HQ175" i="25"/>
  <c r="HQ128" i="25" l="1"/>
  <c r="HQ176" i="25"/>
  <c r="HQ129" i="25" l="1"/>
  <c r="HQ177" i="25"/>
  <c r="HQ130" i="25" l="1"/>
  <c r="HQ178" i="25"/>
  <c r="HQ131" i="25" l="1"/>
  <c r="HQ179" i="25"/>
  <c r="HQ132" i="25" l="1"/>
  <c r="HQ180" i="25"/>
  <c r="HQ133" i="25" l="1"/>
  <c r="HQ181" i="25"/>
  <c r="HQ134" i="25" l="1"/>
  <c r="HQ182" i="25"/>
  <c r="HQ183" i="25" l="1"/>
  <c r="HQ135" i="25"/>
  <c r="HQ184" i="25" l="1"/>
  <c r="HQ136" i="25"/>
  <c r="HQ137" i="25" l="1"/>
  <c r="HQ185" i="25"/>
  <c r="HQ138" i="25" l="1"/>
  <c r="HQ186" i="25"/>
  <c r="HQ139" i="25" l="1"/>
  <c r="HQ187" i="25"/>
  <c r="HQ140" i="25" l="1"/>
  <c r="HQ188" i="25"/>
  <c r="HQ189" i="25" l="1"/>
  <c r="HQ141" i="25"/>
  <c r="HQ142" i="25" l="1"/>
  <c r="HQ190" i="25"/>
  <c r="HQ143" i="25" l="1"/>
  <c r="HQ191" i="25"/>
  <c r="HQ144" i="25" l="1"/>
  <c r="HQ192" i="25"/>
  <c r="HQ145" i="25" l="1"/>
  <c r="HQ193" i="25"/>
  <c r="HQ146" i="25" l="1"/>
  <c r="HQ194" i="25"/>
  <c r="HQ147" i="25" l="1"/>
  <c r="HQ195" i="25"/>
  <c r="HR100" i="25" l="1"/>
  <c r="HR101" i="25" s="1"/>
  <c r="HQ196" i="25"/>
  <c r="HR149" i="25" l="1"/>
  <c r="HR102" i="25"/>
  <c r="HR150" i="25"/>
  <c r="HR103" i="25" l="1"/>
  <c r="HR151" i="25"/>
  <c r="HR104" i="25" l="1"/>
  <c r="HR152" i="25"/>
  <c r="HR105" i="25" l="1"/>
  <c r="HR153" i="25"/>
  <c r="HR106" i="25" l="1"/>
  <c r="HR154" i="25"/>
  <c r="HR155" i="25" l="1"/>
  <c r="HR107" i="25"/>
  <c r="HR108" i="25" l="1"/>
  <c r="HR156" i="25"/>
  <c r="HR109" i="25" l="1"/>
  <c r="HR157" i="25"/>
  <c r="HR158" i="25" l="1"/>
  <c r="HR110" i="25"/>
  <c r="HR111" i="25" l="1"/>
  <c r="HR159" i="25"/>
  <c r="HR112" i="25" l="1"/>
  <c r="HR160" i="25"/>
  <c r="HR113" i="25" l="1"/>
  <c r="HR161" i="25"/>
  <c r="HR114" i="25" l="1"/>
  <c r="HR162" i="25"/>
  <c r="HR115" i="25" l="1"/>
  <c r="HR163" i="25"/>
  <c r="HR164" i="25" l="1"/>
  <c r="HR116" i="25"/>
  <c r="HR117" i="25" l="1"/>
  <c r="HR165" i="25"/>
  <c r="HR118" i="25" l="1"/>
  <c r="HR166" i="25"/>
  <c r="HR167" i="25" l="1"/>
  <c r="HR119" i="25"/>
  <c r="HR168" i="25" l="1"/>
  <c r="HR120" i="25"/>
  <c r="HR121" i="25" l="1"/>
  <c r="HR169" i="25"/>
  <c r="HR122" i="25" l="1"/>
  <c r="HR170" i="25"/>
  <c r="HR123" i="25" l="1"/>
  <c r="HR171" i="25"/>
  <c r="HR172" i="25" l="1"/>
  <c r="HR124" i="25"/>
  <c r="HR125" i="25" l="1"/>
  <c r="HR173" i="25"/>
  <c r="HR126" i="25" l="1"/>
  <c r="HR174" i="25"/>
  <c r="HR127" i="25" l="1"/>
  <c r="HR175" i="25"/>
  <c r="HR128" i="25" l="1"/>
  <c r="HR176" i="25"/>
  <c r="HR177" i="25" l="1"/>
  <c r="HR129" i="25"/>
  <c r="HR178" i="25" l="1"/>
  <c r="HR130" i="25"/>
  <c r="HR131" i="25" l="1"/>
  <c r="HR179" i="25"/>
  <c r="HR180" i="25" l="1"/>
  <c r="HR132" i="25"/>
  <c r="HR133" i="25" l="1"/>
  <c r="HR181" i="25"/>
  <c r="HR134" i="25" l="1"/>
  <c r="HR182" i="25"/>
  <c r="HR135" i="25" l="1"/>
  <c r="HR183" i="25"/>
  <c r="HR184" i="25" l="1"/>
  <c r="HR136" i="25"/>
  <c r="HR137" i="25" l="1"/>
  <c r="HR185" i="25"/>
  <c r="HR138" i="25" l="1"/>
  <c r="HR186" i="25"/>
  <c r="HR139" i="25" l="1"/>
  <c r="HR187" i="25"/>
  <c r="HR140" i="25" l="1"/>
  <c r="HR188" i="25"/>
  <c r="HR141" i="25" l="1"/>
  <c r="HR189" i="25"/>
  <c r="HR142" i="25" l="1"/>
  <c r="HR190" i="25"/>
  <c r="HR143" i="25" l="1"/>
  <c r="HR191" i="25"/>
  <c r="HR144" i="25" l="1"/>
  <c r="HR192" i="25"/>
  <c r="HR145" i="25" l="1"/>
  <c r="HR193" i="25"/>
  <c r="HR146" i="25" l="1"/>
  <c r="HR194" i="25"/>
  <c r="HR147" i="25" l="1"/>
  <c r="HR195" i="25"/>
  <c r="HR196" i="25" l="1"/>
  <c r="HS100" i="25"/>
  <c r="HS101" i="25" s="1"/>
  <c r="HS149" i="25" l="1"/>
  <c r="HS150" i="25"/>
  <c r="HS102" i="25"/>
  <c r="HS151" i="25" l="1"/>
  <c r="HS103" i="25"/>
  <c r="HS104" i="25" l="1"/>
  <c r="HS152" i="25"/>
  <c r="HS105" i="25" l="1"/>
  <c r="HS153" i="25"/>
  <c r="HS106" i="25" l="1"/>
  <c r="HS154" i="25"/>
  <c r="HS107" i="25" l="1"/>
  <c r="HS155" i="25"/>
  <c r="HS108" i="25" l="1"/>
  <c r="HS156" i="25"/>
  <c r="HS157" i="25" l="1"/>
  <c r="HS109" i="25"/>
  <c r="HS110" i="25" l="1"/>
  <c r="HS158" i="25"/>
  <c r="HS111" i="25" l="1"/>
  <c r="HS159" i="25"/>
  <c r="HS112" i="25" l="1"/>
  <c r="HS160" i="25"/>
  <c r="HS161" i="25" l="1"/>
  <c r="HS113" i="25"/>
  <c r="HS162" i="25" l="1"/>
  <c r="HS114" i="25"/>
  <c r="HS115" i="25" l="1"/>
  <c r="HS163" i="25"/>
  <c r="HS164" i="25" l="1"/>
  <c r="HS116" i="25"/>
  <c r="HS117" i="25" l="1"/>
  <c r="HS165" i="25"/>
  <c r="HS118" i="25" l="1"/>
  <c r="HS166" i="25"/>
  <c r="HS119" i="25" l="1"/>
  <c r="HS167" i="25"/>
  <c r="HS120" i="25" l="1"/>
  <c r="HS168" i="25"/>
  <c r="HS121" i="25" l="1"/>
  <c r="HS169" i="25"/>
  <c r="HS122" i="25" l="1"/>
  <c r="HS170" i="25"/>
  <c r="HS123" i="25" l="1"/>
  <c r="HS171" i="25"/>
  <c r="HS124" i="25" l="1"/>
  <c r="HS172" i="25"/>
  <c r="HS173" i="25" l="1"/>
  <c r="HS125" i="25"/>
  <c r="HS126" i="25" l="1"/>
  <c r="HS174" i="25"/>
  <c r="HS127" i="25" l="1"/>
  <c r="HS175" i="25"/>
  <c r="HS128" i="25" l="1"/>
  <c r="HS176" i="25"/>
  <c r="HS129" i="25" l="1"/>
  <c r="HS177" i="25"/>
  <c r="HS130" i="25" l="1"/>
  <c r="HS178" i="25"/>
  <c r="HS179" i="25" l="1"/>
  <c r="HS131" i="25"/>
  <c r="HS132" i="25" l="1"/>
  <c r="HS180" i="25"/>
  <c r="HS133" i="25" l="1"/>
  <c r="HS181" i="25"/>
  <c r="HS134" i="25" l="1"/>
  <c r="HS182" i="25"/>
  <c r="HS183" i="25" l="1"/>
  <c r="HS135" i="25"/>
  <c r="HS184" i="25" l="1"/>
  <c r="HS136" i="25"/>
  <c r="HS137" i="25" l="1"/>
  <c r="HS185" i="25"/>
  <c r="HS138" i="25" l="1"/>
  <c r="HS186" i="25"/>
  <c r="HS187" i="25" l="1"/>
  <c r="HS139" i="25"/>
  <c r="HS140" i="25" l="1"/>
  <c r="HS188" i="25"/>
  <c r="HS141" i="25" l="1"/>
  <c r="HS189" i="25"/>
  <c r="HS142" i="25" l="1"/>
  <c r="HS190" i="25"/>
  <c r="HS143" i="25" l="1"/>
  <c r="HS191" i="25"/>
  <c r="HS144" i="25" l="1"/>
  <c r="HS192" i="25"/>
  <c r="HS193" i="25" l="1"/>
  <c r="HS145" i="25"/>
  <c r="HS146" i="25" l="1"/>
  <c r="HS194" i="25"/>
  <c r="HS195" i="25" l="1"/>
  <c r="HS147" i="25"/>
  <c r="HS196" i="25" l="1"/>
  <c r="HT100" i="25"/>
  <c r="HT101" i="25" s="1"/>
  <c r="HT149" i="25" l="1"/>
  <c r="HT150" i="25"/>
  <c r="HT102" i="25"/>
  <c r="HT103" i="25" l="1"/>
  <c r="HT151" i="25"/>
  <c r="HT104" i="25" l="1"/>
  <c r="HT152" i="25"/>
  <c r="HT105" i="25" l="1"/>
  <c r="HT153" i="25"/>
  <c r="HT106" i="25" l="1"/>
  <c r="HT154" i="25"/>
  <c r="HT107" i="25" l="1"/>
  <c r="HT155" i="25"/>
  <c r="HT108" i="25" l="1"/>
  <c r="HT156" i="25"/>
  <c r="HT109" i="25" l="1"/>
  <c r="HT157" i="25"/>
  <c r="HT110" i="25" l="1"/>
  <c r="HT158" i="25"/>
  <c r="HT111" i="25" l="1"/>
  <c r="HT159" i="25"/>
  <c r="HT112" i="25" l="1"/>
  <c r="HT160" i="25"/>
  <c r="HT113" i="25" l="1"/>
  <c r="HT161" i="25"/>
  <c r="HT114" i="25" l="1"/>
  <c r="HT162" i="25"/>
  <c r="HT115" i="25" l="1"/>
  <c r="HT163" i="25"/>
  <c r="HT164" i="25" l="1"/>
  <c r="HT116" i="25"/>
  <c r="HT165" i="25" l="1"/>
  <c r="HT117" i="25"/>
  <c r="HT118" i="25" l="1"/>
  <c r="HT166" i="25"/>
  <c r="HT119" i="25" l="1"/>
  <c r="HT167" i="25"/>
  <c r="HT168" i="25" l="1"/>
  <c r="HT120" i="25"/>
  <c r="HT121" i="25" l="1"/>
  <c r="HT169" i="25"/>
  <c r="HT122" i="25" l="1"/>
  <c r="HT170" i="25"/>
  <c r="HT123" i="25" l="1"/>
  <c r="HT171" i="25"/>
  <c r="HT172" i="25" l="1"/>
  <c r="HT124" i="25"/>
  <c r="HT125" i="25" l="1"/>
  <c r="HT173" i="25"/>
  <c r="HT126" i="25" l="1"/>
  <c r="HT174" i="25"/>
  <c r="HT127" i="25" l="1"/>
  <c r="HT175" i="25"/>
  <c r="HT128" i="25" l="1"/>
  <c r="HT176" i="25"/>
  <c r="HT129" i="25" l="1"/>
  <c r="HT177" i="25"/>
  <c r="HT130" i="25" l="1"/>
  <c r="HT178" i="25"/>
  <c r="HT179" i="25" l="1"/>
  <c r="HT131" i="25"/>
  <c r="HT132" i="25" l="1"/>
  <c r="HT180" i="25"/>
  <c r="HT133" i="25" l="1"/>
  <c r="HT181" i="25"/>
  <c r="HT134" i="25" l="1"/>
  <c r="HT182" i="25"/>
  <c r="HT135" i="25" l="1"/>
  <c r="HT183" i="25"/>
  <c r="HT184" i="25" l="1"/>
  <c r="HT136" i="25"/>
  <c r="HT137" i="25" l="1"/>
  <c r="HT185" i="25"/>
  <c r="HT138" i="25" l="1"/>
  <c r="HT186" i="25"/>
  <c r="HT139" i="25" l="1"/>
  <c r="HT187" i="25"/>
  <c r="HT140" i="25" l="1"/>
  <c r="HT188" i="25"/>
  <c r="HT141" i="25" l="1"/>
  <c r="HT189" i="25"/>
  <c r="HT142" i="25" l="1"/>
  <c r="HT190" i="25"/>
  <c r="HT143" i="25" l="1"/>
  <c r="HT191" i="25"/>
  <c r="HT144" i="25" l="1"/>
  <c r="HT192" i="25"/>
  <c r="HT145" i="25" l="1"/>
  <c r="HT193" i="25"/>
  <c r="HT146" i="25" l="1"/>
  <c r="HT194" i="25"/>
  <c r="HT147" i="25" l="1"/>
  <c r="HT195" i="25"/>
  <c r="HU100" i="25" l="1"/>
  <c r="HU101" i="25" s="1"/>
  <c r="HT196" i="25"/>
  <c r="HU150" i="25" l="1"/>
  <c r="HU102" i="25"/>
  <c r="HU149" i="25"/>
  <c r="HU151" i="25" l="1"/>
  <c r="HU103" i="25"/>
  <c r="HU104" i="25" l="1"/>
  <c r="HU152" i="25"/>
  <c r="HU105" i="25" l="1"/>
  <c r="HU153" i="25"/>
  <c r="HU106" i="25" l="1"/>
  <c r="HU154" i="25"/>
  <c r="HU107" i="25" l="1"/>
  <c r="HU155" i="25"/>
  <c r="HU108" i="25" l="1"/>
  <c r="HU156" i="25"/>
  <c r="HU109" i="25" l="1"/>
  <c r="HU157" i="25"/>
  <c r="HU110" i="25" l="1"/>
  <c r="HU158" i="25"/>
  <c r="HU111" i="25" l="1"/>
  <c r="HU159" i="25"/>
  <c r="HU112" i="25" l="1"/>
  <c r="HU160" i="25"/>
  <c r="HU113" i="25" l="1"/>
  <c r="HU161" i="25"/>
  <c r="HU162" i="25" l="1"/>
  <c r="HU114" i="25"/>
  <c r="HU115" i="25" l="1"/>
  <c r="HU163" i="25"/>
  <c r="HU164" i="25" l="1"/>
  <c r="HU116" i="25"/>
  <c r="HU117" i="25" l="1"/>
  <c r="HU165" i="25"/>
  <c r="HU118" i="25" l="1"/>
  <c r="HU166" i="25"/>
  <c r="HU119" i="25" l="1"/>
  <c r="HU167" i="25"/>
  <c r="HU120" i="25" l="1"/>
  <c r="HU168" i="25"/>
  <c r="HU121" i="25" l="1"/>
  <c r="HU169" i="25"/>
  <c r="HU122" i="25" l="1"/>
  <c r="HU170" i="25"/>
  <c r="HU123" i="25" l="1"/>
  <c r="HU171" i="25"/>
  <c r="HU172" i="25" l="1"/>
  <c r="HU124" i="25"/>
  <c r="HU173" i="25" l="1"/>
  <c r="HU125" i="25"/>
  <c r="HU126" i="25" l="1"/>
  <c r="HU174" i="25"/>
  <c r="HU127" i="25" l="1"/>
  <c r="HU175" i="25"/>
  <c r="HU128" i="25" l="1"/>
  <c r="HU176" i="25"/>
  <c r="HU177" i="25" l="1"/>
  <c r="HU129" i="25"/>
  <c r="HU130" i="25" l="1"/>
  <c r="HU178" i="25"/>
  <c r="HU131" i="25" l="1"/>
  <c r="HU179" i="25"/>
  <c r="HU132" i="25" l="1"/>
  <c r="HU180" i="25"/>
  <c r="HU133" i="25" l="1"/>
  <c r="HU181" i="25"/>
  <c r="HU134" i="25" l="1"/>
  <c r="HU182" i="25"/>
  <c r="HU135" i="25" l="1"/>
  <c r="HU183" i="25"/>
  <c r="HU184" i="25" l="1"/>
  <c r="HU136" i="25"/>
  <c r="HU137" i="25" l="1"/>
  <c r="HU185" i="25"/>
  <c r="HU138" i="25" l="1"/>
  <c r="HU186" i="25"/>
  <c r="HU139" i="25" l="1"/>
  <c r="HU187" i="25"/>
  <c r="HU140" i="25" l="1"/>
  <c r="HU188" i="25"/>
  <c r="HU141" i="25" l="1"/>
  <c r="HU189" i="25"/>
  <c r="HU142" i="25" l="1"/>
  <c r="HU190" i="25"/>
  <c r="HU143" i="25" l="1"/>
  <c r="HU191" i="25"/>
  <c r="HU144" i="25" l="1"/>
  <c r="HU192" i="25"/>
  <c r="HU193" i="25" l="1"/>
  <c r="HU145" i="25"/>
  <c r="HU146" i="25" l="1"/>
  <c r="HU194" i="25"/>
  <c r="HU147" i="25" l="1"/>
  <c r="HU195" i="25"/>
  <c r="I20" i="25" l="1"/>
  <c r="L20" i="25" s="1"/>
  <c r="I139" i="25"/>
  <c r="L139" i="25" s="1"/>
  <c r="I231" i="25"/>
  <c r="L231" i="25" s="1"/>
  <c r="I25" i="25"/>
  <c r="L25" i="25" s="1"/>
  <c r="HV100" i="25"/>
  <c r="HV101" i="25" s="1"/>
  <c r="HV102" i="25" s="1"/>
  <c r="HV103" i="25" s="1"/>
  <c r="HV104" i="25" s="1"/>
  <c r="HV105" i="25" s="1"/>
  <c r="HV106" i="25" s="1"/>
  <c r="HV107" i="25" s="1"/>
  <c r="HV108" i="25" s="1"/>
  <c r="HV109" i="25" s="1"/>
  <c r="HV110" i="25" s="1"/>
  <c r="HV111" i="25" s="1"/>
  <c r="HV112" i="25" s="1"/>
  <c r="HV113" i="25" s="1"/>
  <c r="HV114" i="25" s="1"/>
  <c r="HV115" i="25" s="1"/>
  <c r="HV116" i="25" s="1"/>
  <c r="HV117" i="25" s="1"/>
  <c r="HV118" i="25" s="1"/>
  <c r="HV119" i="25" s="1"/>
  <c r="HV120" i="25" s="1"/>
  <c r="HV121" i="25" s="1"/>
  <c r="HV122" i="25" s="1"/>
  <c r="HV123" i="25" s="1"/>
  <c r="HV124" i="25" s="1"/>
  <c r="HV125" i="25" s="1"/>
  <c r="HV126" i="25" s="1"/>
  <c r="HV127" i="25" s="1"/>
  <c r="HV128" i="25" s="1"/>
  <c r="HV129" i="25" s="1"/>
  <c r="HV130" i="25" s="1"/>
  <c r="HV131" i="25" s="1"/>
  <c r="HV132" i="25" s="1"/>
  <c r="HV133" i="25" s="1"/>
  <c r="HV134" i="25" s="1"/>
  <c r="HV135" i="25" s="1"/>
  <c r="HV136" i="25" s="1"/>
  <c r="HV137" i="25" s="1"/>
  <c r="HV138" i="25" s="1"/>
  <c r="HV139" i="25" s="1"/>
  <c r="HV140" i="25" s="1"/>
  <c r="HV141" i="25" s="1"/>
  <c r="HV142" i="25" s="1"/>
  <c r="HV143" i="25" s="1"/>
  <c r="HV144" i="25" s="1"/>
  <c r="HV145" i="25" s="1"/>
  <c r="HV146" i="25" s="1"/>
  <c r="HV147" i="25" s="1"/>
  <c r="HU196" i="25"/>
  <c r="I221" i="25" s="1"/>
  <c r="L221" i="25" s="1"/>
  <c r="I667" i="25" l="1"/>
  <c r="L667" i="25" s="1"/>
  <c r="I122" i="25"/>
  <c r="L122" i="25" s="1"/>
  <c r="I348" i="25"/>
  <c r="L348" i="25" s="1"/>
  <c r="I737" i="25"/>
  <c r="L737" i="25" s="1"/>
  <c r="I290" i="25"/>
  <c r="L290" i="25" s="1"/>
  <c r="I96" i="25"/>
  <c r="L96" i="25" s="1"/>
  <c r="I374" i="25"/>
  <c r="L374" i="25" s="1"/>
  <c r="I395" i="25"/>
  <c r="L395" i="25" s="1"/>
  <c r="I516" i="25"/>
  <c r="L516" i="25" s="1"/>
  <c r="I729" i="25"/>
  <c r="L729" i="25" s="1"/>
  <c r="I31" i="25"/>
  <c r="L31" i="25" s="1"/>
  <c r="I422" i="25"/>
  <c r="L422" i="25" s="1"/>
  <c r="I506" i="25"/>
  <c r="L506" i="25" s="1"/>
  <c r="I401" i="25"/>
  <c r="L401" i="25" s="1"/>
  <c r="I588" i="25"/>
  <c r="L588" i="25" s="1"/>
  <c r="I265" i="25"/>
  <c r="L265" i="25" s="1"/>
  <c r="I196" i="25"/>
  <c r="L196" i="25" s="1"/>
  <c r="I178" i="25"/>
  <c r="L178" i="25" s="1"/>
  <c r="I536" i="25"/>
  <c r="L536" i="25" s="1"/>
  <c r="I410" i="25"/>
  <c r="L410" i="25" s="1"/>
  <c r="I218" i="25"/>
  <c r="L218" i="25" s="1"/>
  <c r="I720" i="25"/>
  <c r="L720" i="25" s="1"/>
  <c r="I373" i="25"/>
  <c r="L373" i="25" s="1"/>
  <c r="I97" i="25"/>
  <c r="L97" i="25" s="1"/>
  <c r="I705" i="25"/>
  <c r="L705" i="25" s="1"/>
  <c r="I292" i="25"/>
  <c r="L292" i="25" s="1"/>
  <c r="I104" i="25"/>
  <c r="L104" i="25" s="1"/>
  <c r="I535" i="25"/>
  <c r="L535" i="25" s="1"/>
  <c r="I408" i="25"/>
  <c r="L408" i="25" s="1"/>
  <c r="I380" i="25"/>
  <c r="L380" i="25" s="1"/>
  <c r="I498" i="25"/>
  <c r="L498" i="25" s="1"/>
  <c r="I300" i="25"/>
  <c r="L300" i="25" s="1"/>
  <c r="I76" i="25"/>
  <c r="L76" i="25" s="1"/>
  <c r="I415" i="25"/>
  <c r="L415" i="25" s="1"/>
  <c r="I731" i="25"/>
  <c r="L731" i="25" s="1"/>
  <c r="I166" i="25"/>
  <c r="L166" i="25" s="1"/>
  <c r="I707" i="25"/>
  <c r="L707" i="25" s="1"/>
  <c r="I132" i="25"/>
  <c r="L132" i="25" s="1"/>
  <c r="I625" i="25"/>
  <c r="L625" i="25" s="1"/>
  <c r="I207" i="25"/>
  <c r="L207" i="25" s="1"/>
  <c r="I620" i="25"/>
  <c r="L620" i="25" s="1"/>
  <c r="I770" i="25"/>
  <c r="L770" i="25" s="1"/>
  <c r="I269" i="25"/>
  <c r="L269" i="25" s="1"/>
  <c r="I751" i="25"/>
  <c r="L751" i="25" s="1"/>
  <c r="I135" i="25"/>
  <c r="L135" i="25" s="1"/>
  <c r="I127" i="25"/>
  <c r="L127" i="25" s="1"/>
  <c r="I147" i="25"/>
  <c r="L147" i="25" s="1"/>
  <c r="I450" i="25"/>
  <c r="L450" i="25" s="1"/>
  <c r="I377" i="25"/>
  <c r="L377" i="25" s="1"/>
  <c r="I739" i="25"/>
  <c r="L739" i="25" s="1"/>
  <c r="I443" i="25"/>
  <c r="L443" i="25" s="1"/>
  <c r="I745" i="25"/>
  <c r="L745" i="25" s="1"/>
  <c r="I689" i="25"/>
  <c r="L689" i="25" s="1"/>
  <c r="I416" i="25"/>
  <c r="L416" i="25" s="1"/>
  <c r="I181" i="25"/>
  <c r="L181" i="25" s="1"/>
  <c r="I189" i="25"/>
  <c r="L189" i="25" s="1"/>
  <c r="I474" i="25"/>
  <c r="L474" i="25" s="1"/>
  <c r="I537" i="25"/>
  <c r="L537" i="25" s="1"/>
  <c r="I341" i="25"/>
  <c r="L341" i="25" s="1"/>
  <c r="I238" i="25"/>
  <c r="L238" i="25" s="1"/>
  <c r="I216" i="25"/>
  <c r="L216" i="25" s="1"/>
  <c r="I702" i="25"/>
  <c r="L702" i="25" s="1"/>
  <c r="I114" i="25"/>
  <c r="L114" i="25" s="1"/>
  <c r="I685" i="25"/>
  <c r="L685" i="25" s="1"/>
  <c r="I246" i="25"/>
  <c r="L246" i="25" s="1"/>
  <c r="I261" i="25"/>
  <c r="L261" i="25" s="1"/>
  <c r="I403" i="25"/>
  <c r="L403" i="25" s="1"/>
  <c r="I8" i="25"/>
  <c r="L8" i="25" s="1"/>
  <c r="I279" i="25"/>
  <c r="L279" i="25" s="1"/>
  <c r="I73" i="25"/>
  <c r="L73" i="25" s="1"/>
  <c r="I263" i="25"/>
  <c r="L263" i="25" s="1"/>
  <c r="I655" i="25"/>
  <c r="L655" i="25" s="1"/>
  <c r="I513" i="25"/>
  <c r="L513" i="25" s="1"/>
  <c r="I650" i="25"/>
  <c r="L650" i="25" s="1"/>
  <c r="I549" i="25"/>
  <c r="L549" i="25" s="1"/>
  <c r="I399" i="25"/>
  <c r="L399" i="25" s="1"/>
  <c r="I647" i="25"/>
  <c r="L647" i="25" s="1"/>
  <c r="I489" i="25"/>
  <c r="L489" i="25" s="1"/>
  <c r="I417" i="25"/>
  <c r="L417" i="25" s="1"/>
  <c r="I542" i="25"/>
  <c r="L542" i="25" s="1"/>
  <c r="I137" i="25"/>
  <c r="L137" i="25" s="1"/>
  <c r="I491" i="25"/>
  <c r="L491" i="25" s="1"/>
  <c r="I118" i="25"/>
  <c r="L118" i="25" s="1"/>
  <c r="I736" i="25"/>
  <c r="L736" i="25" s="1"/>
  <c r="I280" i="25"/>
  <c r="L280" i="25" s="1"/>
  <c r="I514" i="25"/>
  <c r="L514" i="25" s="1"/>
  <c r="I696" i="25"/>
  <c r="L696" i="25" s="1"/>
  <c r="I485" i="25"/>
  <c r="L485" i="25" s="1"/>
  <c r="I328" i="25"/>
  <c r="L328" i="25" s="1"/>
  <c r="I332" i="25"/>
  <c r="L332" i="25" s="1"/>
  <c r="I267" i="25"/>
  <c r="L267" i="25" s="1"/>
  <c r="I784" i="25"/>
  <c r="L784" i="25" s="1"/>
  <c r="I532" i="25"/>
  <c r="L532" i="25" s="1"/>
  <c r="I107" i="25"/>
  <c r="L107" i="25" s="1"/>
  <c r="I4" i="25"/>
  <c r="L4" i="25" s="1"/>
  <c r="I268" i="25"/>
  <c r="L268" i="25" s="1"/>
  <c r="I185" i="25"/>
  <c r="L185" i="25" s="1"/>
  <c r="I599" i="25"/>
  <c r="L599" i="25" s="1"/>
  <c r="I236" i="25"/>
  <c r="L236" i="25" s="1"/>
  <c r="I622" i="25"/>
  <c r="L622" i="25" s="1"/>
  <c r="I153" i="25"/>
  <c r="L153" i="25" s="1"/>
  <c r="I576" i="25"/>
  <c r="L576" i="25" s="1"/>
  <c r="I530" i="25"/>
  <c r="L530" i="25" s="1"/>
  <c r="I319" i="25"/>
  <c r="L319" i="25" s="1"/>
  <c r="I768" i="25"/>
  <c r="L768" i="25" s="1"/>
  <c r="I2" i="25"/>
  <c r="I604" i="25"/>
  <c r="L604" i="25" s="1"/>
  <c r="I247" i="25"/>
  <c r="L247" i="25" s="1"/>
  <c r="I3" i="25"/>
  <c r="L3" i="25" s="1"/>
  <c r="I552" i="25"/>
  <c r="L552" i="25" s="1"/>
  <c r="I690" i="25"/>
  <c r="L690" i="25" s="1"/>
  <c r="I344" i="25"/>
  <c r="L344" i="25" s="1"/>
  <c r="I180" i="25"/>
  <c r="L180" i="25" s="1"/>
  <c r="I392" i="25"/>
  <c r="L392" i="25" s="1"/>
  <c r="I95" i="25"/>
  <c r="L95" i="25" s="1"/>
  <c r="I446" i="25"/>
  <c r="L446" i="25" s="1"/>
  <c r="I551" i="25"/>
  <c r="L551" i="25" s="1"/>
  <c r="I730" i="25"/>
  <c r="L730" i="25" s="1"/>
  <c r="I298" i="25"/>
  <c r="L298" i="25" s="1"/>
  <c r="I250" i="25"/>
  <c r="L250" i="25" s="1"/>
  <c r="I252" i="25"/>
  <c r="L252" i="25" s="1"/>
  <c r="I571" i="25"/>
  <c r="L571" i="25" s="1"/>
  <c r="I738" i="25"/>
  <c r="L738" i="25" s="1"/>
  <c r="I251" i="25"/>
  <c r="L251" i="25" s="1"/>
  <c r="I558" i="25"/>
  <c r="L558" i="25" s="1"/>
  <c r="I635" i="25"/>
  <c r="L635" i="25" s="1"/>
  <c r="I795" i="25"/>
  <c r="L795" i="25" s="1"/>
  <c r="I744" i="25"/>
  <c r="L744" i="25" s="1"/>
  <c r="I578" i="25"/>
  <c r="L578" i="25" s="1"/>
  <c r="I24" i="25"/>
  <c r="L24" i="25" s="1"/>
  <c r="I642" i="25"/>
  <c r="L642" i="25" s="1"/>
  <c r="I759" i="25"/>
  <c r="L759" i="25" s="1"/>
  <c r="I32" i="25"/>
  <c r="L32" i="25" s="1"/>
  <c r="I74" i="25"/>
  <c r="L74" i="25" s="1"/>
  <c r="I315" i="25"/>
  <c r="L315" i="25" s="1"/>
  <c r="I120" i="25"/>
  <c r="L120" i="25" s="1"/>
  <c r="I274" i="25"/>
  <c r="L274" i="25" s="1"/>
  <c r="I679" i="25"/>
  <c r="L679" i="25" s="1"/>
  <c r="I712" i="25"/>
  <c r="L712" i="25" s="1"/>
  <c r="I329" i="25"/>
  <c r="L329" i="25" s="1"/>
  <c r="I581" i="25"/>
  <c r="L581" i="25" s="1"/>
  <c r="I241" i="25"/>
  <c r="L241" i="25" s="1"/>
  <c r="I749" i="25"/>
  <c r="L749" i="25" s="1"/>
  <c r="I465" i="25"/>
  <c r="L465" i="25" s="1"/>
  <c r="I353" i="25"/>
  <c r="L353" i="25" s="1"/>
  <c r="I388" i="25"/>
  <c r="L388" i="25" s="1"/>
  <c r="I242" i="25"/>
  <c r="L242" i="25" s="1"/>
  <c r="I496" i="25"/>
  <c r="L496" i="25" s="1"/>
  <c r="I369" i="25"/>
  <c r="L369" i="25" s="1"/>
  <c r="I412" i="25"/>
  <c r="L412" i="25" s="1"/>
  <c r="I29" i="25"/>
  <c r="L29" i="25" s="1"/>
  <c r="I383" i="25"/>
  <c r="L383" i="25" s="1"/>
  <c r="I394" i="25"/>
  <c r="L394" i="25" s="1"/>
  <c r="I630" i="25"/>
  <c r="L630" i="25" s="1"/>
  <c r="I600" i="25"/>
  <c r="L600" i="25" s="1"/>
  <c r="I350" i="25"/>
  <c r="L350" i="25" s="1"/>
  <c r="I520" i="25"/>
  <c r="L520" i="25" s="1"/>
  <c r="I361" i="25"/>
  <c r="L361" i="25" s="1"/>
  <c r="I404" i="25"/>
  <c r="L404" i="25" s="1"/>
  <c r="I121" i="25"/>
  <c r="L121" i="25" s="1"/>
  <c r="I90" i="25"/>
  <c r="L90" i="25" s="1"/>
  <c r="I677" i="25"/>
  <c r="L677" i="25" s="1"/>
  <c r="I19" i="25"/>
  <c r="L19" i="25" s="1"/>
  <c r="I774" i="25"/>
  <c r="L774" i="25" s="1"/>
  <c r="I103" i="25"/>
  <c r="L103" i="25" s="1"/>
  <c r="I400" i="25"/>
  <c r="L400" i="25" s="1"/>
  <c r="I742" i="25"/>
  <c r="L742" i="25" s="1"/>
  <c r="I442" i="25"/>
  <c r="L442" i="25" s="1"/>
  <c r="I335" i="25"/>
  <c r="L335" i="25" s="1"/>
  <c r="I467" i="25"/>
  <c r="L467" i="25" s="1"/>
  <c r="I235" i="25"/>
  <c r="L235" i="25" s="1"/>
  <c r="I5" i="25"/>
  <c r="L5" i="25" s="1"/>
  <c r="I397" i="25"/>
  <c r="L397" i="25" s="1"/>
  <c r="I281" i="25"/>
  <c r="L281" i="25" s="1"/>
  <c r="I188" i="25"/>
  <c r="L188" i="25" s="1"/>
  <c r="I37" i="25"/>
  <c r="L37" i="25" s="1"/>
  <c r="I131" i="25"/>
  <c r="L131" i="25" s="1"/>
  <c r="I594" i="25"/>
  <c r="L594" i="25" s="1"/>
  <c r="I23" i="25"/>
  <c r="L23" i="25" s="1"/>
  <c r="I232" i="25"/>
  <c r="L232" i="25" s="1"/>
  <c r="I393" i="25"/>
  <c r="L393" i="25" s="1"/>
  <c r="I601" i="25"/>
  <c r="L601" i="25" s="1"/>
  <c r="I789" i="25"/>
  <c r="L789" i="25" s="1"/>
  <c r="I336" i="25"/>
  <c r="L336" i="25" s="1"/>
  <c r="I477" i="25"/>
  <c r="L477" i="25" s="1"/>
  <c r="I203" i="25"/>
  <c r="L203" i="25" s="1"/>
  <c r="I587" i="25"/>
  <c r="L587" i="25" s="1"/>
  <c r="I591" i="25"/>
  <c r="L591" i="25" s="1"/>
  <c r="I152" i="25"/>
  <c r="L152" i="25" s="1"/>
  <c r="I327" i="25"/>
  <c r="L327" i="25" s="1"/>
  <c r="I158" i="25"/>
  <c r="L158" i="25" s="1"/>
  <c r="I115" i="25"/>
  <c r="L115" i="25" s="1"/>
  <c r="I108" i="25"/>
  <c r="L108" i="25" s="1"/>
  <c r="I7" i="25"/>
  <c r="L7" i="25" s="1"/>
  <c r="I664" i="25"/>
  <c r="L664" i="25" s="1"/>
  <c r="I83" i="25"/>
  <c r="L83" i="25" s="1"/>
  <c r="I528" i="25"/>
  <c r="L528" i="25" s="1"/>
  <c r="I559" i="25"/>
  <c r="L559" i="25" s="1"/>
  <c r="I169" i="25"/>
  <c r="L169" i="25" s="1"/>
  <c r="I541" i="25"/>
  <c r="L541" i="25" s="1"/>
  <c r="I172" i="25"/>
  <c r="L172" i="25" s="1"/>
  <c r="I743" i="25"/>
  <c r="L743" i="25" s="1"/>
  <c r="I102" i="25"/>
  <c r="L102" i="25" s="1"/>
  <c r="I645" i="25"/>
  <c r="L645" i="25" s="1"/>
  <c r="I661" i="25"/>
  <c r="L661" i="25" s="1"/>
  <c r="I700" i="25"/>
  <c r="L700" i="25" s="1"/>
  <c r="I39" i="25"/>
  <c r="L39" i="25" s="1"/>
  <c r="I351" i="25"/>
  <c r="L351" i="25" s="1"/>
  <c r="I777" i="25"/>
  <c r="L777" i="25" s="1"/>
  <c r="I519" i="25"/>
  <c r="L519" i="25" s="1"/>
  <c r="I57" i="25"/>
  <c r="L57" i="25" s="1"/>
  <c r="I299" i="25"/>
  <c r="L299" i="25" s="1"/>
  <c r="I356" i="25"/>
  <c r="L356" i="25" s="1"/>
  <c r="I253" i="25"/>
  <c r="L253" i="25" s="1"/>
  <c r="I779" i="25"/>
  <c r="L779" i="25" s="1"/>
  <c r="I304" i="25"/>
  <c r="L304" i="25" s="1"/>
  <c r="I447" i="25"/>
  <c r="L447" i="25" s="1"/>
  <c r="I61" i="25"/>
  <c r="L61" i="25" s="1"/>
  <c r="I785" i="25"/>
  <c r="L785" i="25" s="1"/>
  <c r="I464" i="25"/>
  <c r="L464" i="25" s="1"/>
  <c r="I174" i="25"/>
  <c r="L174" i="25" s="1"/>
  <c r="I129" i="25"/>
  <c r="L129" i="25" s="1"/>
  <c r="I531" i="25"/>
  <c r="L531" i="25" s="1"/>
  <c r="I230" i="25"/>
  <c r="L230" i="25" s="1"/>
  <c r="I33" i="25"/>
  <c r="L33" i="25" s="1"/>
  <c r="I524" i="25"/>
  <c r="L524" i="25" s="1"/>
  <c r="I140" i="25"/>
  <c r="L140" i="25" s="1"/>
  <c r="I48" i="25"/>
  <c r="L48" i="25" s="1"/>
  <c r="I194" i="25"/>
  <c r="L194" i="25" s="1"/>
  <c r="I723" i="25"/>
  <c r="L723" i="25" s="1"/>
  <c r="I91" i="25"/>
  <c r="L91" i="25" s="1"/>
  <c r="I512" i="25"/>
  <c r="L512" i="25" s="1"/>
  <c r="I449" i="25"/>
  <c r="L449" i="25" s="1"/>
  <c r="I112" i="25"/>
  <c r="L112" i="25" s="1"/>
  <c r="I504" i="25"/>
  <c r="L504" i="25" s="1"/>
  <c r="I289" i="25"/>
  <c r="L289" i="25" s="1"/>
  <c r="I556" i="25"/>
  <c r="L556" i="25" s="1"/>
  <c r="I706" i="25"/>
  <c r="L706" i="25" s="1"/>
  <c r="I682" i="25"/>
  <c r="L682" i="25" s="1"/>
  <c r="I382" i="25"/>
  <c r="L382" i="25" s="1"/>
  <c r="I472" i="25"/>
  <c r="L472" i="25" s="1"/>
  <c r="I333" i="25"/>
  <c r="L333" i="25" s="1"/>
  <c r="I67" i="25"/>
  <c r="L67" i="25" s="1"/>
  <c r="I752" i="25"/>
  <c r="L752" i="25" s="1"/>
  <c r="I735" i="25"/>
  <c r="L735" i="25" s="1"/>
  <c r="I570" i="25"/>
  <c r="L570" i="25" s="1"/>
  <c r="I167" i="25"/>
  <c r="L167" i="25" s="1"/>
  <c r="I501" i="25"/>
  <c r="L501" i="25" s="1"/>
  <c r="I522" i="25"/>
  <c r="L522" i="25" s="1"/>
  <c r="I164" i="25"/>
  <c r="L164" i="25" s="1"/>
  <c r="I186" i="25"/>
  <c r="L186" i="25" s="1"/>
  <c r="I301" i="25"/>
  <c r="L301" i="25" s="1"/>
  <c r="I697" i="25"/>
  <c r="L697" i="25" s="1"/>
  <c r="I550" i="25"/>
  <c r="L550" i="25" s="1"/>
  <c r="I703" i="25"/>
  <c r="L703" i="25" s="1"/>
  <c r="I444" i="25"/>
  <c r="L444" i="25" s="1"/>
  <c r="I606" i="25"/>
  <c r="L606" i="25" s="1"/>
  <c r="I628" i="25"/>
  <c r="L628" i="25" s="1"/>
  <c r="I197" i="25"/>
  <c r="L197" i="25" s="1"/>
  <c r="I277" i="25"/>
  <c r="L277" i="25" s="1"/>
  <c r="I721" i="25"/>
  <c r="L721" i="25" s="1"/>
  <c r="I753" i="25"/>
  <c r="L753" i="25" s="1"/>
  <c r="I440" i="25"/>
  <c r="L440" i="25" s="1"/>
  <c r="I589" i="25"/>
  <c r="L589" i="25" s="1"/>
  <c r="I560" i="25"/>
  <c r="L560" i="25" s="1"/>
  <c r="I234" i="25"/>
  <c r="L234" i="25" s="1"/>
  <c r="I602" i="25"/>
  <c r="L602" i="25" s="1"/>
  <c r="I84" i="25"/>
  <c r="L84" i="25" s="1"/>
  <c r="I765" i="25"/>
  <c r="L765" i="25" s="1"/>
  <c r="I10" i="25"/>
  <c r="L10" i="25" s="1"/>
  <c r="I533" i="25"/>
  <c r="L533" i="25" s="1"/>
  <c r="I55" i="25"/>
  <c r="L55" i="25" s="1"/>
  <c r="I619" i="25"/>
  <c r="L619" i="25" s="1"/>
  <c r="I728" i="25"/>
  <c r="L728" i="25" s="1"/>
  <c r="I439" i="25"/>
  <c r="L439" i="25" s="1"/>
  <c r="I187" i="25"/>
  <c r="L187" i="25" s="1"/>
  <c r="I473" i="25"/>
  <c r="L473" i="25" s="1"/>
  <c r="I694" i="25"/>
  <c r="L694" i="25" s="1"/>
  <c r="I518" i="25"/>
  <c r="L518" i="25" s="1"/>
  <c r="I62" i="25"/>
  <c r="L62" i="25" s="1"/>
  <c r="I379" i="25"/>
  <c r="L379" i="25" s="1"/>
  <c r="I209" i="25"/>
  <c r="L209" i="25" s="1"/>
  <c r="I493" i="25"/>
  <c r="L493" i="25" s="1"/>
  <c r="I18" i="25"/>
  <c r="L18" i="25" s="1"/>
  <c r="I228" i="25"/>
  <c r="L228" i="25" s="1"/>
  <c r="I663" i="25"/>
  <c r="L663" i="25" s="1"/>
  <c r="I413" i="25"/>
  <c r="L413" i="25" s="1"/>
  <c r="I308" i="25"/>
  <c r="L308" i="25" s="1"/>
  <c r="I71" i="25"/>
  <c r="L71" i="25" s="1"/>
  <c r="I715" i="25"/>
  <c r="L715" i="25" s="1"/>
  <c r="I470" i="25"/>
  <c r="L470" i="25" s="1"/>
  <c r="I35" i="25"/>
  <c r="L35" i="25" s="1"/>
  <c r="I204" i="25"/>
  <c r="L204" i="25" s="1"/>
  <c r="I100" i="25"/>
  <c r="L100" i="25" s="1"/>
  <c r="I760" i="25"/>
  <c r="L760" i="25" s="1"/>
  <c r="I445" i="25"/>
  <c r="L445" i="25" s="1"/>
  <c r="I672" i="25"/>
  <c r="L672" i="25" s="1"/>
  <c r="I53" i="25"/>
  <c r="L53" i="25" s="1"/>
  <c r="I563" i="25"/>
  <c r="L563" i="25" s="1"/>
  <c r="I211" i="25"/>
  <c r="L211" i="25" s="1"/>
  <c r="I154" i="25"/>
  <c r="L154" i="25" s="1"/>
  <c r="I652" i="25"/>
  <c r="L652" i="25" s="1"/>
  <c r="I724" i="25"/>
  <c r="L724" i="25" s="1"/>
  <c r="I276" i="25"/>
  <c r="L276" i="25" s="1"/>
  <c r="I370" i="25"/>
  <c r="L370" i="25" s="1"/>
  <c r="I794" i="25"/>
  <c r="L794" i="25" s="1"/>
  <c r="I191" i="25"/>
  <c r="L191" i="25" s="1"/>
  <c r="I782" i="25"/>
  <c r="L782" i="25" s="1"/>
  <c r="I75" i="25"/>
  <c r="L75" i="25" s="1"/>
  <c r="I173" i="25"/>
  <c r="L173" i="25" s="1"/>
  <c r="I545" i="25"/>
  <c r="L545" i="25" s="1"/>
  <c r="I713" i="25"/>
  <c r="L713" i="25" s="1"/>
  <c r="I590" i="25"/>
  <c r="L590" i="25" s="1"/>
  <c r="I548" i="25"/>
  <c r="L548" i="25" s="1"/>
  <c r="I727" i="25"/>
  <c r="L727" i="25" s="1"/>
  <c r="I81" i="25"/>
  <c r="L81" i="25" s="1"/>
  <c r="I673" i="25"/>
  <c r="L673" i="25" s="1"/>
  <c r="I176" i="25"/>
  <c r="L176" i="25" s="1"/>
  <c r="I110" i="25"/>
  <c r="L110" i="25" s="1"/>
  <c r="I680" i="25"/>
  <c r="L680" i="25" s="1"/>
  <c r="I704" i="25"/>
  <c r="L704" i="25" s="1"/>
  <c r="I573" i="25"/>
  <c r="L573" i="25" s="1"/>
  <c r="I54" i="25"/>
  <c r="L54" i="25" s="1"/>
  <c r="I420" i="25"/>
  <c r="L420" i="25" s="1"/>
  <c r="I639" i="25"/>
  <c r="L639" i="25" s="1"/>
  <c r="I675" i="25"/>
  <c r="L675" i="25" s="1"/>
  <c r="I340" i="25"/>
  <c r="L340" i="25" s="1"/>
  <c r="I40" i="25"/>
  <c r="L40" i="25" s="1"/>
  <c r="I63" i="25"/>
  <c r="L63" i="25" s="1"/>
  <c r="I521" i="25"/>
  <c r="L521" i="25" s="1"/>
  <c r="I534" i="25"/>
  <c r="L534" i="25" s="1"/>
  <c r="I497" i="25"/>
  <c r="L497" i="25" s="1"/>
  <c r="I555" i="25"/>
  <c r="L555" i="25" s="1"/>
  <c r="I255" i="25"/>
  <c r="L255" i="25" s="1"/>
  <c r="I47" i="25"/>
  <c r="L47" i="25" s="1"/>
  <c r="I49" i="25"/>
  <c r="L49" i="25" s="1"/>
  <c r="I509" i="25"/>
  <c r="L509" i="25" s="1"/>
  <c r="I653" i="25"/>
  <c r="L653" i="25" s="1"/>
  <c r="I557" i="25"/>
  <c r="L557" i="25" s="1"/>
  <c r="I769" i="25"/>
  <c r="L769" i="25" s="1"/>
  <c r="I462" i="25"/>
  <c r="L462" i="25" s="1"/>
  <c r="I538" i="25"/>
  <c r="L538" i="25" s="1"/>
  <c r="I79" i="25"/>
  <c r="L79" i="25" s="1"/>
  <c r="I170" i="25"/>
  <c r="L170" i="25" s="1"/>
  <c r="I603" i="25"/>
  <c r="L603" i="25" s="1"/>
  <c r="I436" i="25"/>
  <c r="L436" i="25" s="1"/>
  <c r="I626" i="25"/>
  <c r="L626" i="25" s="1"/>
  <c r="I80" i="25"/>
  <c r="L80" i="25" s="1"/>
  <c r="I433" i="25"/>
  <c r="L433" i="25" s="1"/>
  <c r="I143" i="25"/>
  <c r="L143" i="25" s="1"/>
  <c r="I168" i="25"/>
  <c r="L168" i="25" s="1"/>
  <c r="I767" i="25"/>
  <c r="L767" i="25" s="1"/>
  <c r="I527" i="25"/>
  <c r="L527" i="25" s="1"/>
  <c r="I657" i="25"/>
  <c r="L657" i="25" s="1"/>
  <c r="I567" i="25"/>
  <c r="L567" i="25" s="1"/>
  <c r="I390" i="25"/>
  <c r="L390" i="25" s="1"/>
  <c r="I45" i="25"/>
  <c r="L45" i="25" s="1"/>
  <c r="I64" i="25"/>
  <c r="L64" i="25" s="1"/>
  <c r="I539" i="25"/>
  <c r="L539" i="25" s="1"/>
  <c r="I254" i="25"/>
  <c r="L254" i="25" s="1"/>
  <c r="I146" i="25"/>
  <c r="L146" i="25" s="1"/>
  <c r="I451" i="25"/>
  <c r="L451" i="25" s="1"/>
  <c r="I257" i="25"/>
  <c r="L257" i="25" s="1"/>
  <c r="I788" i="25"/>
  <c r="L788" i="25" s="1"/>
  <c r="I51" i="25"/>
  <c r="L51" i="25" s="1"/>
  <c r="I389" i="25"/>
  <c r="L389" i="25" s="1"/>
  <c r="I385" i="25"/>
  <c r="L385" i="25" s="1"/>
  <c r="I475" i="25"/>
  <c r="L475" i="25" s="1"/>
  <c r="I429" i="25"/>
  <c r="L429" i="25" s="1"/>
  <c r="I523" i="25"/>
  <c r="L523" i="25" s="1"/>
  <c r="I226" i="25"/>
  <c r="L226" i="25" s="1"/>
  <c r="I572" i="25"/>
  <c r="L572" i="25" s="1"/>
  <c r="I248" i="25"/>
  <c r="L248" i="25" s="1"/>
  <c r="I148" i="25"/>
  <c r="L148" i="25" s="1"/>
  <c r="I608" i="25"/>
  <c r="L608" i="25" s="1"/>
  <c r="I302" i="25"/>
  <c r="L302" i="25" s="1"/>
  <c r="I34" i="25"/>
  <c r="L34" i="25" s="1"/>
  <c r="I331" i="25"/>
  <c r="L331" i="25" s="1"/>
  <c r="I507" i="25"/>
  <c r="L507" i="25" s="1"/>
  <c r="I580" i="25"/>
  <c r="L580" i="25" s="1"/>
  <c r="I776" i="25"/>
  <c r="L776" i="25" s="1"/>
  <c r="I582" i="25"/>
  <c r="L582" i="25" s="1"/>
  <c r="I297" i="25"/>
  <c r="L297" i="25" s="1"/>
  <c r="I492" i="25"/>
  <c r="L492" i="25" s="1"/>
  <c r="I42" i="25"/>
  <c r="L42" i="25" s="1"/>
  <c r="I171" i="25"/>
  <c r="L171" i="25" s="1"/>
  <c r="I406" i="25"/>
  <c r="L406" i="25" s="1"/>
  <c r="I360" i="25"/>
  <c r="L360" i="25" s="1"/>
  <c r="I365" i="25"/>
  <c r="L365" i="25" s="1"/>
  <c r="I217" i="25"/>
  <c r="L217" i="25" s="1"/>
  <c r="I68" i="25"/>
  <c r="L68" i="25" s="1"/>
  <c r="I544" i="25"/>
  <c r="L544" i="25" s="1"/>
  <c r="I411" i="25"/>
  <c r="L411" i="25" s="1"/>
  <c r="I487" i="25"/>
  <c r="L487" i="25" s="1"/>
  <c r="I660" i="25"/>
  <c r="L660" i="25" s="1"/>
  <c r="I278" i="25"/>
  <c r="L278" i="25" s="1"/>
  <c r="I623" i="25"/>
  <c r="L623" i="25" s="1"/>
  <c r="I633" i="25"/>
  <c r="L633" i="25" s="1"/>
  <c r="I658" i="25"/>
  <c r="L658" i="25" s="1"/>
  <c r="I233" i="25"/>
  <c r="L233" i="25" s="1"/>
  <c r="I577" i="25"/>
  <c r="L577" i="25" s="1"/>
  <c r="I798" i="25"/>
  <c r="L798" i="25" s="1"/>
  <c r="I284" i="25"/>
  <c r="L284" i="25" s="1"/>
  <c r="I733" i="25"/>
  <c r="L733" i="25" s="1"/>
  <c r="I27" i="25"/>
  <c r="L27" i="25" s="1"/>
  <c r="I683" i="25"/>
  <c r="L683" i="25" s="1"/>
  <c r="I754" i="25"/>
  <c r="L754" i="25" s="1"/>
  <c r="I627" i="25"/>
  <c r="L627" i="25" s="1"/>
  <c r="I632" i="25"/>
  <c r="L632" i="25" s="1"/>
  <c r="I381" i="25"/>
  <c r="L381" i="25" s="1"/>
  <c r="I82" i="25"/>
  <c r="L82" i="25" s="1"/>
  <c r="I77" i="25"/>
  <c r="L77" i="25" s="1"/>
  <c r="I225" i="25"/>
  <c r="L225" i="25" s="1"/>
  <c r="I334" i="25"/>
  <c r="L334" i="25" s="1"/>
  <c r="I343" i="25"/>
  <c r="L343" i="25" s="1"/>
  <c r="I85" i="25"/>
  <c r="L85" i="25" s="1"/>
  <c r="I273" i="25"/>
  <c r="L273" i="25" s="1"/>
  <c r="I123" i="25"/>
  <c r="L123" i="25" s="1"/>
  <c r="I88" i="25"/>
  <c r="L88" i="25" s="1"/>
  <c r="I324" i="25"/>
  <c r="L324" i="25" s="1"/>
  <c r="I310" i="25"/>
  <c r="L310" i="25" s="1"/>
  <c r="I44" i="25"/>
  <c r="L44" i="25" s="1"/>
  <c r="I676" i="25"/>
  <c r="L676" i="25" s="1"/>
  <c r="I637" i="25"/>
  <c r="L637" i="25" s="1"/>
  <c r="I155" i="25"/>
  <c r="L155" i="25" s="1"/>
  <c r="I14" i="25"/>
  <c r="L14" i="25" s="1"/>
  <c r="I223" i="25"/>
  <c r="L223" i="25" s="1"/>
  <c r="I387" i="25"/>
  <c r="L387" i="25" s="1"/>
  <c r="I266" i="25"/>
  <c r="L266" i="25" s="1"/>
  <c r="I13" i="25"/>
  <c r="L13" i="25" s="1"/>
  <c r="I311" i="25"/>
  <c r="L311" i="25" s="1"/>
  <c r="I220" i="25"/>
  <c r="L220" i="25" s="1"/>
  <c r="I314" i="25"/>
  <c r="L314" i="25" s="1"/>
  <c r="I598" i="25"/>
  <c r="L598" i="25" s="1"/>
  <c r="I113" i="25"/>
  <c r="L113" i="25" s="1"/>
  <c r="I199" i="25"/>
  <c r="L199" i="25" s="1"/>
  <c r="I210" i="25"/>
  <c r="L210" i="25" s="1"/>
  <c r="I758" i="25"/>
  <c r="L758" i="25" s="1"/>
  <c r="I766" i="25"/>
  <c r="L766" i="25" s="1"/>
  <c r="I161" i="25"/>
  <c r="L161" i="25" s="1"/>
  <c r="I565" i="25"/>
  <c r="L565" i="25" s="1"/>
  <c r="I659" i="25"/>
  <c r="L659" i="25" s="1"/>
  <c r="I613" i="25"/>
  <c r="L613" i="25" s="1"/>
  <c r="I264" i="25"/>
  <c r="L264" i="25" s="1"/>
  <c r="I607" i="25"/>
  <c r="L607" i="25" s="1"/>
  <c r="I748" i="25"/>
  <c r="L748" i="25" s="1"/>
  <c r="I30" i="25"/>
  <c r="L30" i="25" s="1"/>
  <c r="I780" i="25"/>
  <c r="L780" i="25" s="1"/>
  <c r="I783" i="25"/>
  <c r="L783" i="25" s="1"/>
  <c r="I734" i="25"/>
  <c r="L734" i="25" s="1"/>
  <c r="I59" i="25"/>
  <c r="L59" i="25" s="1"/>
  <c r="I763" i="25"/>
  <c r="L763" i="25" s="1"/>
  <c r="I638" i="25"/>
  <c r="L638" i="25" s="1"/>
  <c r="I339" i="25"/>
  <c r="L339" i="25" s="1"/>
  <c r="I391" i="25"/>
  <c r="L391" i="25" s="1"/>
  <c r="I214" i="25"/>
  <c r="L214" i="25" s="1"/>
  <c r="I322" i="25"/>
  <c r="L322" i="25" s="1"/>
  <c r="I183" i="25"/>
  <c r="L183" i="25" s="1"/>
  <c r="I190" i="25"/>
  <c r="L190" i="25" s="1"/>
  <c r="I206" i="25"/>
  <c r="L206" i="25" s="1"/>
  <c r="I775" i="25"/>
  <c r="L775" i="25" s="1"/>
  <c r="I505" i="25"/>
  <c r="L505" i="25" s="1"/>
  <c r="I686" i="25"/>
  <c r="L686" i="25" s="1"/>
  <c r="I287" i="25"/>
  <c r="L287" i="25" s="1"/>
  <c r="I791" i="25"/>
  <c r="L791" i="25" s="1"/>
  <c r="I330" i="25"/>
  <c r="L330" i="25" s="1"/>
  <c r="I355" i="25"/>
  <c r="L355" i="25" s="1"/>
  <c r="I651" i="25"/>
  <c r="L651" i="25" s="1"/>
  <c r="I198" i="25"/>
  <c r="L198" i="25" s="1"/>
  <c r="I502" i="25"/>
  <c r="L502" i="25" s="1"/>
  <c r="I240" i="25"/>
  <c r="L240" i="25" s="1"/>
  <c r="I101" i="25"/>
  <c r="L101" i="25" s="1"/>
  <c r="I151" i="25"/>
  <c r="L151" i="25" s="1"/>
  <c r="I325" i="25"/>
  <c r="L325" i="25" s="1"/>
  <c r="I184" i="25"/>
  <c r="L184" i="25" s="1"/>
  <c r="I323" i="25"/>
  <c r="L323" i="25" s="1"/>
  <c r="I149" i="25"/>
  <c r="L149" i="25" s="1"/>
  <c r="I553" i="25"/>
  <c r="L553" i="25" s="1"/>
  <c r="I288" i="25"/>
  <c r="L288" i="25" s="1"/>
  <c r="I583" i="25"/>
  <c r="L583" i="25" s="1"/>
  <c r="I778" i="25"/>
  <c r="L778" i="25" s="1"/>
  <c r="I740" i="25"/>
  <c r="L740" i="25" s="1"/>
  <c r="I260" i="25"/>
  <c r="L260" i="25" s="1"/>
  <c r="I312" i="25"/>
  <c r="L312" i="25" s="1"/>
  <c r="I564" i="25"/>
  <c r="L564" i="25" s="1"/>
  <c r="I648" i="25"/>
  <c r="L648" i="25" s="1"/>
  <c r="I476" i="25"/>
  <c r="L476" i="25" s="1"/>
  <c r="I691" i="25"/>
  <c r="L691" i="25" s="1"/>
  <c r="I396" i="25"/>
  <c r="L396" i="25" s="1"/>
  <c r="I432" i="25"/>
  <c r="L432" i="25" s="1"/>
  <c r="I718" i="25"/>
  <c r="L718" i="25" s="1"/>
  <c r="I562" i="25"/>
  <c r="L562" i="25" s="1"/>
  <c r="I618" i="25"/>
  <c r="L618" i="25" s="1"/>
  <c r="I378" i="25"/>
  <c r="L378" i="25" s="1"/>
  <c r="I490" i="25"/>
  <c r="L490" i="25" s="1"/>
  <c r="I337" i="25"/>
  <c r="L337" i="25" s="1"/>
  <c r="I750" i="25"/>
  <c r="L750" i="25" s="1"/>
  <c r="I65" i="25"/>
  <c r="L65" i="25" s="1"/>
  <c r="I634" i="25"/>
  <c r="L634" i="25" s="1"/>
  <c r="I621" i="25"/>
  <c r="L621" i="25" s="1"/>
  <c r="I398" i="25"/>
  <c r="L398" i="25" s="1"/>
  <c r="I468" i="25"/>
  <c r="L468" i="25" s="1"/>
  <c r="I409" i="25"/>
  <c r="L409" i="25" s="1"/>
  <c r="I352" i="25"/>
  <c r="L352" i="25" s="1"/>
  <c r="I136" i="25"/>
  <c r="L136" i="25" s="1"/>
  <c r="I124" i="25"/>
  <c r="L124" i="25" s="1"/>
  <c r="I21" i="25"/>
  <c r="L21" i="25" s="1"/>
  <c r="I453" i="25"/>
  <c r="L453" i="25" s="1"/>
  <c r="I546" i="25"/>
  <c r="L546" i="25" s="1"/>
  <c r="I695" i="25"/>
  <c r="L695" i="25" s="1"/>
  <c r="I249" i="25"/>
  <c r="L249" i="25" s="1"/>
  <c r="I793" i="25"/>
  <c r="L793" i="25" s="1"/>
  <c r="I435" i="25"/>
  <c r="L435" i="25" s="1"/>
  <c r="I239" i="25"/>
  <c r="L239" i="25" s="1"/>
  <c r="I710" i="25"/>
  <c r="L710" i="25" s="1"/>
  <c r="I431" i="25"/>
  <c r="L431" i="25" s="1"/>
  <c r="I159" i="25"/>
  <c r="L159" i="25" s="1"/>
  <c r="I182" i="25"/>
  <c r="L182" i="25" s="1"/>
  <c r="I434" i="25"/>
  <c r="L434" i="25" s="1"/>
  <c r="I87" i="25"/>
  <c r="L87" i="25" s="1"/>
  <c r="I320" i="25"/>
  <c r="L320" i="25" s="1"/>
  <c r="I295" i="25"/>
  <c r="L295" i="25" s="1"/>
  <c r="I375" i="25"/>
  <c r="L375" i="25" s="1"/>
  <c r="I72" i="25"/>
  <c r="L72" i="25" s="1"/>
  <c r="I615" i="25"/>
  <c r="L615" i="25" s="1"/>
  <c r="I448" i="25"/>
  <c r="L448" i="25" s="1"/>
  <c r="I160" i="25"/>
  <c r="L160" i="25" s="1"/>
  <c r="I646" i="25"/>
  <c r="L646" i="25" s="1"/>
  <c r="I125" i="25"/>
  <c r="L125" i="25" s="1"/>
  <c r="I294" i="25"/>
  <c r="L294" i="25" s="1"/>
  <c r="I309" i="25"/>
  <c r="L309" i="25" s="1"/>
  <c r="I372" i="25"/>
  <c r="L372" i="25" s="1"/>
  <c r="I138" i="25"/>
  <c r="L138" i="25" s="1"/>
  <c r="I423" i="25"/>
  <c r="L423" i="25" s="1"/>
  <c r="I130" i="25"/>
  <c r="L130" i="25" s="1"/>
  <c r="I495" i="25"/>
  <c r="L495" i="25" s="1"/>
  <c r="I540" i="25"/>
  <c r="L540" i="25" s="1"/>
  <c r="I764" i="25"/>
  <c r="L764" i="25" s="1"/>
  <c r="I636" i="25"/>
  <c r="L636" i="25" s="1"/>
  <c r="I674" i="25"/>
  <c r="L674" i="25" s="1"/>
  <c r="I192" i="25"/>
  <c r="L192" i="25" s="1"/>
  <c r="I316" i="25"/>
  <c r="L316" i="25" s="1"/>
  <c r="I358" i="25"/>
  <c r="L358" i="25" s="1"/>
  <c r="I461" i="25"/>
  <c r="L461" i="25" s="1"/>
  <c r="I480" i="25"/>
  <c r="L480" i="25" s="1"/>
  <c r="I612" i="25"/>
  <c r="L612" i="25" s="1"/>
  <c r="I454" i="25"/>
  <c r="L454" i="25" s="1"/>
  <c r="I86" i="25"/>
  <c r="L86" i="25" s="1"/>
  <c r="I526" i="25"/>
  <c r="L526" i="25" s="1"/>
  <c r="I481" i="25"/>
  <c r="L481" i="25" s="1"/>
  <c r="I362" i="25"/>
  <c r="L362" i="25" s="1"/>
  <c r="I592" i="25"/>
  <c r="L592" i="25" s="1"/>
  <c r="I517" i="25"/>
  <c r="L517" i="25" s="1"/>
  <c r="I89" i="25"/>
  <c r="L89" i="25" s="1"/>
  <c r="I119" i="25"/>
  <c r="L119" i="25" s="1"/>
  <c r="I126" i="25"/>
  <c r="L126" i="25" s="1"/>
  <c r="I368" i="25"/>
  <c r="L368" i="25" s="1"/>
  <c r="I460" i="25"/>
  <c r="L460" i="25" s="1"/>
  <c r="I761" i="25"/>
  <c r="L761" i="25" s="1"/>
  <c r="I237" i="25"/>
  <c r="L237" i="25" s="1"/>
  <c r="I665" i="25"/>
  <c r="L665" i="25" s="1"/>
  <c r="I678" i="25"/>
  <c r="L678" i="25" s="1"/>
  <c r="I593" i="25"/>
  <c r="L593" i="25" s="1"/>
  <c r="I441" i="25"/>
  <c r="L441" i="25" s="1"/>
  <c r="I649" i="25"/>
  <c r="L649" i="25" s="1"/>
  <c r="I797" i="25"/>
  <c r="L797" i="25" s="1"/>
  <c r="I345" i="25"/>
  <c r="L345" i="25" s="1"/>
  <c r="I359" i="25"/>
  <c r="L359" i="25" s="1"/>
  <c r="I98" i="25"/>
  <c r="L98" i="25" s="1"/>
  <c r="I259" i="25"/>
  <c r="L259" i="25" s="1"/>
  <c r="I609" i="25"/>
  <c r="L609" i="25" s="1"/>
  <c r="I500" i="25"/>
  <c r="L500" i="25" s="1"/>
  <c r="I134" i="25"/>
  <c r="L134" i="25" s="1"/>
  <c r="I305" i="25"/>
  <c r="L305" i="25" s="1"/>
  <c r="I427" i="25"/>
  <c r="L427" i="25" s="1"/>
  <c r="I428" i="25"/>
  <c r="L428" i="25" s="1"/>
  <c r="I256" i="25"/>
  <c r="L256" i="25" s="1"/>
  <c r="I384" i="25"/>
  <c r="L384" i="25" s="1"/>
  <c r="I38" i="25"/>
  <c r="L38" i="25" s="1"/>
  <c r="I605" i="25"/>
  <c r="L605" i="25" s="1"/>
  <c r="I165" i="25"/>
  <c r="L165" i="25" s="1"/>
  <c r="I293" i="25"/>
  <c r="L293" i="25" s="1"/>
  <c r="I219" i="25"/>
  <c r="L219" i="25" s="1"/>
  <c r="I611" i="25"/>
  <c r="L611" i="25" s="1"/>
  <c r="I469" i="25"/>
  <c r="L469" i="25" s="1"/>
  <c r="I569" i="25"/>
  <c r="L569" i="25" s="1"/>
  <c r="I338" i="25"/>
  <c r="L338" i="25" s="1"/>
  <c r="I15" i="25"/>
  <c r="L15" i="25" s="1"/>
  <c r="I484" i="25"/>
  <c r="L484" i="25" s="1"/>
  <c r="I141" i="25"/>
  <c r="L141" i="25" s="1"/>
  <c r="I92" i="25"/>
  <c r="L92" i="25" s="1"/>
  <c r="I109" i="25"/>
  <c r="L109" i="25" s="1"/>
  <c r="I471" i="25"/>
  <c r="L471" i="25" s="1"/>
  <c r="I452" i="25"/>
  <c r="L452" i="25" s="1"/>
  <c r="I371" i="25"/>
  <c r="L371" i="25" s="1"/>
  <c r="I701" i="25"/>
  <c r="L701" i="25" s="1"/>
  <c r="I291" i="25"/>
  <c r="L291" i="25" s="1"/>
  <c r="I482" i="25"/>
  <c r="L482" i="25" s="1"/>
  <c r="I227" i="25"/>
  <c r="L227" i="25" s="1"/>
  <c r="I547" i="25"/>
  <c r="L547" i="25" s="1"/>
  <c r="I575" i="25"/>
  <c r="L575" i="25" s="1"/>
  <c r="I296" i="25"/>
  <c r="L296" i="25" s="1"/>
  <c r="I722" i="25"/>
  <c r="L722" i="25" s="1"/>
  <c r="I792" i="25"/>
  <c r="L792" i="25" s="1"/>
  <c r="I283" i="25"/>
  <c r="L283" i="25" s="1"/>
  <c r="I402" i="25"/>
  <c r="L402" i="25" s="1"/>
  <c r="I681" i="25"/>
  <c r="L681" i="25" s="1"/>
  <c r="I543" i="25"/>
  <c r="L543" i="25" s="1"/>
  <c r="I317" i="25"/>
  <c r="L317" i="25" s="1"/>
  <c r="I488" i="25"/>
  <c r="L488" i="25" s="1"/>
  <c r="I746" i="25"/>
  <c r="L746" i="25" s="1"/>
  <c r="I437" i="25"/>
  <c r="L437" i="25" s="1"/>
  <c r="I757" i="25"/>
  <c r="L757" i="25" s="1"/>
  <c r="I307" i="25"/>
  <c r="L307" i="25" s="1"/>
  <c r="I354" i="25"/>
  <c r="L354" i="25" s="1"/>
  <c r="I610" i="25"/>
  <c r="L610" i="25" s="1"/>
  <c r="I709" i="25"/>
  <c r="L709" i="25" s="1"/>
  <c r="I36" i="25"/>
  <c r="L36" i="25" s="1"/>
  <c r="I629" i="25"/>
  <c r="L629" i="25" s="1"/>
  <c r="I579" i="25"/>
  <c r="L579" i="25" s="1"/>
  <c r="I56" i="25"/>
  <c r="L56" i="25" s="1"/>
  <c r="I786" i="25"/>
  <c r="L786" i="25" s="1"/>
  <c r="I585" i="25"/>
  <c r="L585" i="25" s="1"/>
  <c r="I93" i="25"/>
  <c r="L93" i="25" s="1"/>
  <c r="I50" i="25"/>
  <c r="L50" i="25" s="1"/>
  <c r="I212" i="25"/>
  <c r="L212" i="25" s="1"/>
  <c r="I78" i="25"/>
  <c r="L78" i="25" s="1"/>
  <c r="I94" i="25"/>
  <c r="L94" i="25" s="1"/>
  <c r="I479" i="25"/>
  <c r="L479" i="25" s="1"/>
  <c r="I654" i="25"/>
  <c r="L654" i="25" s="1"/>
  <c r="I200" i="25"/>
  <c r="L200" i="25" s="1"/>
  <c r="I367" i="25"/>
  <c r="L367" i="25" s="1"/>
  <c r="I43" i="25"/>
  <c r="L43" i="25" s="1"/>
  <c r="I213" i="25"/>
  <c r="L213" i="25" s="1"/>
  <c r="I386" i="25"/>
  <c r="L386" i="25" s="1"/>
  <c r="I270" i="25"/>
  <c r="L270" i="25" s="1"/>
  <c r="I6" i="25"/>
  <c r="L6" i="25" s="1"/>
  <c r="I670" i="25"/>
  <c r="L670" i="25" s="1"/>
  <c r="I99" i="25"/>
  <c r="L99" i="25" s="1"/>
  <c r="I313" i="25"/>
  <c r="L313" i="25" s="1"/>
  <c r="I614" i="25"/>
  <c r="L614" i="25" s="1"/>
  <c r="I781" i="25"/>
  <c r="L781" i="25" s="1"/>
  <c r="I9" i="25"/>
  <c r="L9" i="25" s="1"/>
  <c r="I799" i="25"/>
  <c r="L799" i="25" s="1"/>
  <c r="I116" i="25"/>
  <c r="L116" i="25" s="1"/>
  <c r="I790" i="25"/>
  <c r="L790" i="25" s="1"/>
  <c r="I326" i="25"/>
  <c r="L326" i="25" s="1"/>
  <c r="I414" i="25"/>
  <c r="L414" i="25" s="1"/>
  <c r="I631" i="25"/>
  <c r="L631" i="25" s="1"/>
  <c r="I286" i="25"/>
  <c r="L286" i="25" s="1"/>
  <c r="I529" i="25"/>
  <c r="L529" i="25" s="1"/>
  <c r="I716" i="25"/>
  <c r="L716" i="25" s="1"/>
  <c r="I717" i="25"/>
  <c r="L717" i="25" s="1"/>
  <c r="I586" i="25"/>
  <c r="L586" i="25" s="1"/>
  <c r="I463" i="25"/>
  <c r="L463" i="25" s="1"/>
  <c r="I426" i="25"/>
  <c r="L426" i="25" s="1"/>
  <c r="I66" i="25"/>
  <c r="L66" i="25" s="1"/>
  <c r="I282" i="25"/>
  <c r="L282" i="25" s="1"/>
  <c r="I693" i="25"/>
  <c r="L693" i="25" s="1"/>
  <c r="I656" i="25"/>
  <c r="L656" i="25" s="1"/>
  <c r="I771" i="25"/>
  <c r="L771" i="25" s="1"/>
  <c r="I617" i="25"/>
  <c r="L617" i="25" s="1"/>
  <c r="I692" i="25"/>
  <c r="L692" i="25" s="1"/>
  <c r="I142" i="25"/>
  <c r="L142" i="25" s="1"/>
  <c r="I144" i="25"/>
  <c r="L144" i="25" s="1"/>
  <c r="I303" i="25"/>
  <c r="L303" i="25" s="1"/>
  <c r="I574" i="25"/>
  <c r="L574" i="25" s="1"/>
  <c r="I772" i="25"/>
  <c r="L772" i="25" s="1"/>
  <c r="I70" i="25"/>
  <c r="L70" i="25" s="1"/>
  <c r="I671" i="25"/>
  <c r="L671" i="25" s="1"/>
  <c r="I510" i="25"/>
  <c r="L510" i="25" s="1"/>
  <c r="I229" i="25"/>
  <c r="L229" i="25" s="1"/>
  <c r="I503" i="25"/>
  <c r="L503" i="25" s="1"/>
  <c r="I756" i="25"/>
  <c r="L756" i="25" s="1"/>
  <c r="I597" i="25"/>
  <c r="L597" i="25" s="1"/>
  <c r="I687" i="25"/>
  <c r="L687" i="25" s="1"/>
  <c r="I177" i="25"/>
  <c r="L177" i="25" s="1"/>
  <c r="I640" i="25"/>
  <c r="L640" i="25" s="1"/>
  <c r="I105" i="25"/>
  <c r="L105" i="25" s="1"/>
  <c r="I719" i="25"/>
  <c r="L719" i="25" s="1"/>
  <c r="I163" i="25"/>
  <c r="L163" i="25" s="1"/>
  <c r="I430" i="25"/>
  <c r="L430" i="25" s="1"/>
  <c r="I698" i="25"/>
  <c r="L698" i="25" s="1"/>
  <c r="I306" i="25"/>
  <c r="L306" i="25" s="1"/>
  <c r="I41" i="25"/>
  <c r="L41" i="25" s="1"/>
  <c r="I285" i="25"/>
  <c r="L285" i="25" s="1"/>
  <c r="I405" i="25"/>
  <c r="L405" i="25" s="1"/>
  <c r="I459" i="25"/>
  <c r="L459" i="25" s="1"/>
  <c r="I494" i="25"/>
  <c r="L494" i="25" s="1"/>
  <c r="I128" i="25"/>
  <c r="L128" i="25" s="1"/>
  <c r="I347" i="25"/>
  <c r="L347" i="25" s="1"/>
  <c r="I668" i="25"/>
  <c r="L668" i="25" s="1"/>
  <c r="I224" i="25"/>
  <c r="L224" i="25" s="1"/>
  <c r="I508" i="25"/>
  <c r="L508" i="25" s="1"/>
  <c r="I424" i="25"/>
  <c r="L424" i="25" s="1"/>
  <c r="I725" i="25"/>
  <c r="L725" i="25" s="1"/>
  <c r="I321" i="25"/>
  <c r="L321" i="25" s="1"/>
  <c r="I11" i="25"/>
  <c r="L11" i="25" s="1"/>
  <c r="I566" i="25"/>
  <c r="L566" i="25" s="1"/>
  <c r="I796" i="25"/>
  <c r="L796" i="25" s="1"/>
  <c r="I714" i="25"/>
  <c r="L714" i="25" s="1"/>
  <c r="I511" i="25"/>
  <c r="L511" i="25" s="1"/>
  <c r="I418" i="25"/>
  <c r="L418" i="25" s="1"/>
  <c r="I561" i="25"/>
  <c r="L561" i="25" s="1"/>
  <c r="I456" i="25"/>
  <c r="L456" i="25" s="1"/>
  <c r="I643" i="25"/>
  <c r="L643" i="25" s="1"/>
  <c r="I726" i="25"/>
  <c r="L726" i="25" s="1"/>
  <c r="I486" i="25"/>
  <c r="L486" i="25" s="1"/>
  <c r="I688" i="25"/>
  <c r="L688" i="25" s="1"/>
  <c r="I215" i="25"/>
  <c r="L215" i="25" s="1"/>
  <c r="I318" i="25"/>
  <c r="L318" i="25" s="1"/>
  <c r="I458" i="25"/>
  <c r="L458" i="25" s="1"/>
  <c r="I275" i="25"/>
  <c r="L275" i="25" s="1"/>
  <c r="I699" i="25"/>
  <c r="L699" i="25" s="1"/>
  <c r="I262" i="25"/>
  <c r="L262" i="25" s="1"/>
  <c r="I243" i="25"/>
  <c r="L243" i="25" s="1"/>
  <c r="I644" i="25"/>
  <c r="L644" i="25" s="1"/>
  <c r="I666" i="25"/>
  <c r="L666" i="25" s="1"/>
  <c r="I741" i="25"/>
  <c r="L741" i="25" s="1"/>
  <c r="I12" i="25"/>
  <c r="L12" i="25" s="1"/>
  <c r="I157" i="25"/>
  <c r="L157" i="25" s="1"/>
  <c r="I616" i="25"/>
  <c r="L616" i="25" s="1"/>
  <c r="I568" i="25"/>
  <c r="L568" i="25" s="1"/>
  <c r="I787" i="25"/>
  <c r="L787" i="25" s="1"/>
  <c r="I554" i="25"/>
  <c r="L554" i="25" s="1"/>
  <c r="I346" i="25"/>
  <c r="L346" i="25" s="1"/>
  <c r="I244" i="25"/>
  <c r="L244" i="25" s="1"/>
  <c r="I117" i="25"/>
  <c r="L117" i="25" s="1"/>
  <c r="I271" i="25"/>
  <c r="L271" i="25" s="1"/>
  <c r="I111" i="25"/>
  <c r="L111" i="25" s="1"/>
  <c r="I455" i="25"/>
  <c r="L455" i="25" s="1"/>
  <c r="I179" i="25"/>
  <c r="L179" i="25" s="1"/>
  <c r="I205" i="25"/>
  <c r="L205" i="25" s="1"/>
  <c r="I732" i="25"/>
  <c r="L732" i="25" s="1"/>
  <c r="I58" i="25"/>
  <c r="L58" i="25" s="1"/>
  <c r="I363" i="25"/>
  <c r="L363" i="25" s="1"/>
  <c r="I584" i="25"/>
  <c r="L584" i="25" s="1"/>
  <c r="I421" i="25"/>
  <c r="L421" i="25" s="1"/>
  <c r="I762" i="25"/>
  <c r="L762" i="25" s="1"/>
  <c r="I46" i="25"/>
  <c r="L46" i="25" s="1"/>
  <c r="I596" i="25"/>
  <c r="L596" i="25" s="1"/>
  <c r="I22" i="25"/>
  <c r="L22" i="25" s="1"/>
  <c r="I595" i="25"/>
  <c r="L595" i="25" s="1"/>
  <c r="I457" i="25"/>
  <c r="L457" i="25" s="1"/>
  <c r="I133" i="25"/>
  <c r="L133" i="25" s="1"/>
  <c r="I162" i="25"/>
  <c r="L162" i="25" s="1"/>
  <c r="I342" i="25"/>
  <c r="L342" i="25" s="1"/>
  <c r="I17" i="25"/>
  <c r="L17" i="25" s="1"/>
  <c r="I195" i="25"/>
  <c r="L195" i="25" s="1"/>
  <c r="I376" i="25"/>
  <c r="L376" i="25" s="1"/>
  <c r="I156" i="25"/>
  <c r="L156" i="25" s="1"/>
  <c r="I26" i="25"/>
  <c r="L26" i="25" s="1"/>
  <c r="I366" i="25"/>
  <c r="L366" i="25" s="1"/>
  <c r="I193" i="25"/>
  <c r="L193" i="25" s="1"/>
  <c r="I515" i="25"/>
  <c r="L515" i="25" s="1"/>
  <c r="I483" i="25"/>
  <c r="L483" i="25" s="1"/>
  <c r="I201" i="25"/>
  <c r="L201" i="25" s="1"/>
  <c r="I641" i="25"/>
  <c r="L641" i="25" s="1"/>
  <c r="I755" i="25"/>
  <c r="L755" i="25" s="1"/>
  <c r="I466" i="25"/>
  <c r="L466" i="25" s="1"/>
  <c r="I150" i="25"/>
  <c r="L150" i="25" s="1"/>
  <c r="I708" i="25"/>
  <c r="L708" i="25" s="1"/>
  <c r="I364" i="25"/>
  <c r="L364" i="25" s="1"/>
  <c r="I773" i="25"/>
  <c r="L773" i="25" s="1"/>
  <c r="I16" i="25"/>
  <c r="L16" i="25" s="1"/>
  <c r="I711" i="25"/>
  <c r="L711" i="25" s="1"/>
  <c r="I202" i="25"/>
  <c r="L202" i="25" s="1"/>
  <c r="I245" i="25"/>
  <c r="L245" i="25" s="1"/>
  <c r="I145" i="25"/>
  <c r="L145" i="25" s="1"/>
  <c r="I478" i="25"/>
  <c r="L478" i="25" s="1"/>
  <c r="I60" i="25"/>
  <c r="L60" i="25" s="1"/>
  <c r="I258" i="25"/>
  <c r="L258" i="25" s="1"/>
  <c r="I208" i="25"/>
  <c r="L208" i="25" s="1"/>
  <c r="I669" i="25"/>
  <c r="L669" i="25" s="1"/>
  <c r="I175" i="25"/>
  <c r="L175" i="25" s="1"/>
  <c r="I419" i="25"/>
  <c r="L419" i="25" s="1"/>
  <c r="I222" i="25"/>
  <c r="L222" i="25" s="1"/>
  <c r="I357" i="25"/>
  <c r="L357" i="25" s="1"/>
  <c r="I425" i="25"/>
  <c r="L425" i="25" s="1"/>
  <c r="I52" i="25"/>
  <c r="L52" i="25" s="1"/>
  <c r="I438" i="25"/>
  <c r="L438" i="25" s="1"/>
  <c r="I684" i="25"/>
  <c r="L684" i="25" s="1"/>
  <c r="I407" i="25"/>
  <c r="L407" i="25" s="1"/>
  <c r="I499" i="25"/>
  <c r="L499" i="25" s="1"/>
  <c r="I28" i="25"/>
  <c r="L28" i="25" s="1"/>
  <c r="I349" i="25"/>
  <c r="L349" i="25" s="1"/>
  <c r="I69" i="25"/>
  <c r="L69" i="25" s="1"/>
  <c r="I525" i="25"/>
  <c r="L525" i="25" s="1"/>
  <c r="I272" i="25"/>
  <c r="L272" i="25" s="1"/>
  <c r="I106" i="25"/>
  <c r="L106" i="25" s="1"/>
  <c r="I662" i="25"/>
  <c r="L662" i="25" s="1"/>
  <c r="I624" i="25"/>
  <c r="L624" i="25" s="1"/>
  <c r="I747" i="25"/>
  <c r="L747" i="25" s="1"/>
  <c r="J2" i="25"/>
  <c r="L2" i="25"/>
  <c r="K2" i="25" l="1"/>
  <c r="M2" i="25" s="1"/>
  <c r="N2" i="25" s="1"/>
  <c r="O2" i="25" s="1"/>
  <c r="J3" i="25"/>
  <c r="R2" i="25" l="1"/>
  <c r="K3" i="25"/>
  <c r="M3" i="25" s="1"/>
  <c r="N3" i="25" s="1"/>
  <c r="O3" i="25" s="1"/>
  <c r="J4" i="25"/>
  <c r="R3" i="25" l="1"/>
  <c r="K4" i="25"/>
  <c r="M4" i="25" s="1"/>
  <c r="N4" i="25" s="1"/>
  <c r="O4" i="25" s="1"/>
  <c r="J5" i="25"/>
  <c r="J6" i="25" l="1"/>
  <c r="K5" i="25"/>
  <c r="M5" i="25" s="1"/>
  <c r="N5" i="25" s="1"/>
  <c r="O5" i="25" s="1"/>
  <c r="J7" i="25" l="1"/>
  <c r="K6" i="25"/>
  <c r="M6" i="25" s="1"/>
  <c r="N6" i="25" s="1"/>
  <c r="O6" i="25" s="1"/>
  <c r="J8" i="25" l="1"/>
  <c r="K7" i="25"/>
  <c r="M7" i="25" s="1"/>
  <c r="N7" i="25" s="1"/>
  <c r="O7" i="25" s="1"/>
  <c r="J9" i="25" l="1"/>
  <c r="K8" i="25"/>
  <c r="M8" i="25" s="1"/>
  <c r="N8" i="25" s="1"/>
  <c r="O8" i="25" s="1"/>
  <c r="J10" i="25" l="1"/>
  <c r="K9" i="25"/>
  <c r="M9" i="25" s="1"/>
  <c r="N9" i="25" s="1"/>
  <c r="O9" i="25" s="1"/>
  <c r="J11" i="25" l="1"/>
  <c r="K10" i="25"/>
  <c r="M10" i="25" s="1"/>
  <c r="N10" i="25" s="1"/>
  <c r="O10" i="25" s="1"/>
  <c r="J12" i="25" l="1"/>
  <c r="K11" i="25"/>
  <c r="M11" i="25" s="1"/>
  <c r="N11" i="25" s="1"/>
  <c r="O11" i="25" s="1"/>
  <c r="J13" i="25" l="1"/>
  <c r="K12" i="25"/>
  <c r="M12" i="25" s="1"/>
  <c r="N12" i="25" s="1"/>
  <c r="O12" i="25" s="1"/>
  <c r="J14" i="25" l="1"/>
  <c r="K13" i="25"/>
  <c r="M13" i="25" s="1"/>
  <c r="N13" i="25" s="1"/>
  <c r="O13" i="25" s="1"/>
  <c r="J15" i="25" l="1"/>
  <c r="K14" i="25"/>
  <c r="M14" i="25" s="1"/>
  <c r="N14" i="25" s="1"/>
  <c r="O14" i="25" s="1"/>
  <c r="J16" i="25" l="1"/>
  <c r="K15" i="25"/>
  <c r="M15" i="25" s="1"/>
  <c r="N15" i="25" s="1"/>
  <c r="O15" i="25" s="1"/>
  <c r="J17" i="25" l="1"/>
  <c r="K16" i="25"/>
  <c r="M16" i="25" s="1"/>
  <c r="N16" i="25" s="1"/>
  <c r="O16" i="25" s="1"/>
  <c r="J18" i="25" l="1"/>
  <c r="K17" i="25"/>
  <c r="M17" i="25" s="1"/>
  <c r="N17" i="25" s="1"/>
  <c r="O17" i="25" s="1"/>
  <c r="J19" i="25" l="1"/>
  <c r="K18" i="25"/>
  <c r="M18" i="25" s="1"/>
  <c r="N18" i="25" s="1"/>
  <c r="O18" i="25" s="1"/>
  <c r="J20" i="25" l="1"/>
  <c r="K19" i="25"/>
  <c r="M19" i="25" s="1"/>
  <c r="N19" i="25" s="1"/>
  <c r="O19" i="25" s="1"/>
  <c r="J21" i="25" l="1"/>
  <c r="K20" i="25"/>
  <c r="M20" i="25" s="1"/>
  <c r="N20" i="25" s="1"/>
  <c r="O20" i="25" s="1"/>
  <c r="J22" i="25" l="1"/>
  <c r="K21" i="25"/>
  <c r="M21" i="25" s="1"/>
  <c r="N21" i="25" s="1"/>
  <c r="O21" i="25" s="1"/>
  <c r="J23" i="25" l="1"/>
  <c r="K22" i="25"/>
  <c r="M22" i="25" s="1"/>
  <c r="N22" i="25" s="1"/>
  <c r="O22" i="25" s="1"/>
  <c r="J24" i="25" l="1"/>
  <c r="K23" i="25"/>
  <c r="M23" i="25" s="1"/>
  <c r="N23" i="25" s="1"/>
  <c r="O23" i="25" s="1"/>
  <c r="J25" i="25" l="1"/>
  <c r="K24" i="25"/>
  <c r="M24" i="25" s="1"/>
  <c r="N24" i="25" s="1"/>
  <c r="O24" i="25" s="1"/>
  <c r="J26" i="25" l="1"/>
  <c r="K25" i="25"/>
  <c r="M25" i="25" s="1"/>
  <c r="N25" i="25" s="1"/>
  <c r="O25" i="25" s="1"/>
  <c r="J27" i="25" l="1"/>
  <c r="K26" i="25"/>
  <c r="M26" i="25" s="1"/>
  <c r="N26" i="25" s="1"/>
  <c r="O26" i="25" s="1"/>
  <c r="J28" i="25" l="1"/>
  <c r="K27" i="25"/>
  <c r="M27" i="25" s="1"/>
  <c r="N27" i="25" s="1"/>
  <c r="O27" i="25" s="1"/>
  <c r="J29" i="25" l="1"/>
  <c r="K28" i="25"/>
  <c r="M28" i="25" s="1"/>
  <c r="N28" i="25" s="1"/>
  <c r="O28" i="25" s="1"/>
  <c r="J30" i="25" l="1"/>
  <c r="K29" i="25"/>
  <c r="M29" i="25" s="1"/>
  <c r="N29" i="25" s="1"/>
  <c r="O29" i="25" s="1"/>
  <c r="J31" i="25" l="1"/>
  <c r="K30" i="25"/>
  <c r="M30" i="25" s="1"/>
  <c r="N30" i="25" s="1"/>
  <c r="O30" i="25" s="1"/>
  <c r="J32" i="25" l="1"/>
  <c r="K31" i="25"/>
  <c r="M31" i="25" s="1"/>
  <c r="N31" i="25" s="1"/>
  <c r="O31" i="25" s="1"/>
  <c r="J33" i="25" l="1"/>
  <c r="K32" i="25"/>
  <c r="M32" i="25" s="1"/>
  <c r="N32" i="25" s="1"/>
  <c r="O32" i="25" s="1"/>
  <c r="J34" i="25" l="1"/>
  <c r="K33" i="25"/>
  <c r="M33" i="25" s="1"/>
  <c r="N33" i="25" s="1"/>
  <c r="O33" i="25" s="1"/>
  <c r="J35" i="25" l="1"/>
  <c r="K34" i="25"/>
  <c r="M34" i="25" s="1"/>
  <c r="N34" i="25" s="1"/>
  <c r="O34" i="25" s="1"/>
  <c r="J36" i="25" l="1"/>
  <c r="K35" i="25"/>
  <c r="M35" i="25" s="1"/>
  <c r="N35" i="25" s="1"/>
  <c r="O35" i="25" s="1"/>
  <c r="J37" i="25" l="1"/>
  <c r="K36" i="25"/>
  <c r="M36" i="25" s="1"/>
  <c r="N36" i="25" s="1"/>
  <c r="O36" i="25" s="1"/>
  <c r="J38" i="25" l="1"/>
  <c r="K37" i="25"/>
  <c r="M37" i="25" s="1"/>
  <c r="N37" i="25" s="1"/>
  <c r="O37" i="25" s="1"/>
  <c r="J39" i="25" l="1"/>
  <c r="K38" i="25"/>
  <c r="M38" i="25" s="1"/>
  <c r="N38" i="25" s="1"/>
  <c r="O38" i="25" s="1"/>
  <c r="J40" i="25" l="1"/>
  <c r="K39" i="25"/>
  <c r="M39" i="25" s="1"/>
  <c r="N39" i="25" s="1"/>
  <c r="O39" i="25" s="1"/>
  <c r="J41" i="25" l="1"/>
  <c r="K40" i="25"/>
  <c r="M40" i="25" s="1"/>
  <c r="N40" i="25" s="1"/>
  <c r="O40" i="25" s="1"/>
  <c r="J42" i="25" l="1"/>
  <c r="K41" i="25"/>
  <c r="M41" i="25" s="1"/>
  <c r="N41" i="25" s="1"/>
  <c r="O41" i="25" s="1"/>
  <c r="J43" i="25" l="1"/>
  <c r="K42" i="25"/>
  <c r="M42" i="25" s="1"/>
  <c r="N42" i="25" s="1"/>
  <c r="O42" i="25" s="1"/>
  <c r="J44" i="25" l="1"/>
  <c r="K43" i="25"/>
  <c r="M43" i="25" s="1"/>
  <c r="N43" i="25" s="1"/>
  <c r="O43" i="25" s="1"/>
  <c r="J45" i="25" l="1"/>
  <c r="K44" i="25"/>
  <c r="M44" i="25" s="1"/>
  <c r="N44" i="25" s="1"/>
  <c r="O44" i="25" s="1"/>
  <c r="J46" i="25" l="1"/>
  <c r="K45" i="25"/>
  <c r="M45" i="25" s="1"/>
  <c r="N45" i="25" s="1"/>
  <c r="O45" i="25" s="1"/>
  <c r="J47" i="25" l="1"/>
  <c r="K46" i="25"/>
  <c r="M46" i="25" s="1"/>
  <c r="N46" i="25" s="1"/>
  <c r="O46" i="25" s="1"/>
  <c r="J48" i="25" l="1"/>
  <c r="K47" i="25"/>
  <c r="M47" i="25" s="1"/>
  <c r="N47" i="25" s="1"/>
  <c r="O47" i="25" s="1"/>
  <c r="J49" i="25" l="1"/>
  <c r="K48" i="25"/>
  <c r="M48" i="25" s="1"/>
  <c r="N48" i="25" s="1"/>
  <c r="O48" i="25" s="1"/>
  <c r="J50" i="25" l="1"/>
  <c r="K49" i="25"/>
  <c r="M49" i="25" s="1"/>
  <c r="N49" i="25" s="1"/>
  <c r="O49" i="25" s="1"/>
  <c r="J51" i="25" l="1"/>
  <c r="K50" i="25"/>
  <c r="M50" i="25" s="1"/>
  <c r="N50" i="25" s="1"/>
  <c r="O50" i="25" s="1"/>
  <c r="J52" i="25" l="1"/>
  <c r="K51" i="25"/>
  <c r="M51" i="25" s="1"/>
  <c r="N51" i="25" s="1"/>
  <c r="O51" i="25" s="1"/>
  <c r="J53" i="25" l="1"/>
  <c r="K52" i="25"/>
  <c r="M52" i="25" s="1"/>
  <c r="N52" i="25" s="1"/>
  <c r="O52" i="25" s="1"/>
  <c r="J54" i="25" l="1"/>
  <c r="K53" i="25"/>
  <c r="M53" i="25" s="1"/>
  <c r="N53" i="25" s="1"/>
  <c r="O53" i="25" s="1"/>
  <c r="J55" i="25" l="1"/>
  <c r="K54" i="25"/>
  <c r="M54" i="25" s="1"/>
  <c r="N54" i="25" s="1"/>
  <c r="O54" i="25" s="1"/>
  <c r="J56" i="25" l="1"/>
  <c r="K55" i="25"/>
  <c r="M55" i="25" s="1"/>
  <c r="N55" i="25" s="1"/>
  <c r="O55" i="25" s="1"/>
  <c r="J57" i="25" l="1"/>
  <c r="K56" i="25"/>
  <c r="M56" i="25" s="1"/>
  <c r="N56" i="25" s="1"/>
  <c r="O56" i="25" s="1"/>
  <c r="J58" i="25" l="1"/>
  <c r="K57" i="25"/>
  <c r="M57" i="25" s="1"/>
  <c r="N57" i="25" s="1"/>
  <c r="O57" i="25" s="1"/>
  <c r="J59" i="25" l="1"/>
  <c r="K58" i="25"/>
  <c r="M58" i="25" s="1"/>
  <c r="N58" i="25" s="1"/>
  <c r="O58" i="25" s="1"/>
  <c r="J60" i="25" l="1"/>
  <c r="K59" i="25"/>
  <c r="M59" i="25" s="1"/>
  <c r="N59" i="25" s="1"/>
  <c r="O59" i="25" s="1"/>
  <c r="J61" i="25" l="1"/>
  <c r="K60" i="25"/>
  <c r="M60" i="25" s="1"/>
  <c r="N60" i="25" s="1"/>
  <c r="O60" i="25" s="1"/>
  <c r="J62" i="25" l="1"/>
  <c r="K61" i="25"/>
  <c r="M61" i="25" s="1"/>
  <c r="N61" i="25" s="1"/>
  <c r="O61" i="25" s="1"/>
  <c r="J63" i="25" l="1"/>
  <c r="K62" i="25"/>
  <c r="M62" i="25" s="1"/>
  <c r="N62" i="25" s="1"/>
  <c r="O62" i="25" s="1"/>
  <c r="J64" i="25" l="1"/>
  <c r="K63" i="25"/>
  <c r="M63" i="25" s="1"/>
  <c r="N63" i="25" s="1"/>
  <c r="O63" i="25" s="1"/>
  <c r="J65" i="25" l="1"/>
  <c r="K64" i="25"/>
  <c r="M64" i="25" s="1"/>
  <c r="N64" i="25" s="1"/>
  <c r="O64" i="25" s="1"/>
  <c r="J66" i="25" l="1"/>
  <c r="K65" i="25"/>
  <c r="M65" i="25" s="1"/>
  <c r="N65" i="25" s="1"/>
  <c r="O65" i="25" s="1"/>
  <c r="J67" i="25" l="1"/>
  <c r="K66" i="25"/>
  <c r="M66" i="25" s="1"/>
  <c r="N66" i="25" s="1"/>
  <c r="O66" i="25" s="1"/>
  <c r="J68" i="25" l="1"/>
  <c r="K67" i="25"/>
  <c r="M67" i="25" s="1"/>
  <c r="N67" i="25" s="1"/>
  <c r="O67" i="25" s="1"/>
  <c r="J69" i="25" l="1"/>
  <c r="K68" i="25"/>
  <c r="M68" i="25" s="1"/>
  <c r="N68" i="25" s="1"/>
  <c r="O68" i="25" s="1"/>
  <c r="J70" i="25" l="1"/>
  <c r="K69" i="25"/>
  <c r="M69" i="25" s="1"/>
  <c r="N69" i="25" s="1"/>
  <c r="O69" i="25" s="1"/>
  <c r="J71" i="25" l="1"/>
  <c r="K70" i="25"/>
  <c r="M70" i="25" s="1"/>
  <c r="N70" i="25" s="1"/>
  <c r="O70" i="25" s="1"/>
  <c r="J72" i="25" l="1"/>
  <c r="K71" i="25"/>
  <c r="M71" i="25" s="1"/>
  <c r="N71" i="25" s="1"/>
  <c r="O71" i="25" s="1"/>
  <c r="J73" i="25" l="1"/>
  <c r="K72" i="25"/>
  <c r="M72" i="25" s="1"/>
  <c r="N72" i="25" s="1"/>
  <c r="O72" i="25" s="1"/>
  <c r="J74" i="25" l="1"/>
  <c r="K73" i="25"/>
  <c r="M73" i="25" s="1"/>
  <c r="N73" i="25" s="1"/>
  <c r="O73" i="25" s="1"/>
  <c r="J75" i="25" l="1"/>
  <c r="K74" i="25"/>
  <c r="M74" i="25" s="1"/>
  <c r="N74" i="25" s="1"/>
  <c r="O74" i="25" s="1"/>
  <c r="J76" i="25" l="1"/>
  <c r="K75" i="25"/>
  <c r="M75" i="25" s="1"/>
  <c r="N75" i="25" s="1"/>
  <c r="O75" i="25" s="1"/>
  <c r="J77" i="25" l="1"/>
  <c r="K76" i="25"/>
  <c r="M76" i="25" s="1"/>
  <c r="N76" i="25" s="1"/>
  <c r="O76" i="25" s="1"/>
  <c r="J78" i="25" l="1"/>
  <c r="K77" i="25"/>
  <c r="M77" i="25" s="1"/>
  <c r="N77" i="25" s="1"/>
  <c r="O77" i="25" s="1"/>
  <c r="J79" i="25" l="1"/>
  <c r="K78" i="25"/>
  <c r="M78" i="25" s="1"/>
  <c r="N78" i="25" s="1"/>
  <c r="O78" i="25" s="1"/>
  <c r="J80" i="25" l="1"/>
  <c r="K79" i="25"/>
  <c r="M79" i="25" s="1"/>
  <c r="N79" i="25" s="1"/>
  <c r="O79" i="25" s="1"/>
  <c r="J81" i="25" l="1"/>
  <c r="K80" i="25"/>
  <c r="M80" i="25" s="1"/>
  <c r="N80" i="25" s="1"/>
  <c r="O80" i="25" s="1"/>
  <c r="J82" i="25" l="1"/>
  <c r="K81" i="25"/>
  <c r="M81" i="25" s="1"/>
  <c r="N81" i="25" s="1"/>
  <c r="O81" i="25" s="1"/>
  <c r="J83" i="25" l="1"/>
  <c r="K82" i="25"/>
  <c r="M82" i="25" s="1"/>
  <c r="N82" i="25" s="1"/>
  <c r="O82" i="25" s="1"/>
  <c r="J84" i="25" l="1"/>
  <c r="K83" i="25"/>
  <c r="M83" i="25" s="1"/>
  <c r="N83" i="25" s="1"/>
  <c r="O83" i="25" s="1"/>
  <c r="J85" i="25" l="1"/>
  <c r="K84" i="25"/>
  <c r="M84" i="25" s="1"/>
  <c r="N84" i="25" s="1"/>
  <c r="O84" i="25" s="1"/>
  <c r="J86" i="25" l="1"/>
  <c r="K85" i="25"/>
  <c r="M85" i="25" s="1"/>
  <c r="N85" i="25" s="1"/>
  <c r="O85" i="25" s="1"/>
  <c r="J87" i="25" l="1"/>
  <c r="K86" i="25"/>
  <c r="M86" i="25" s="1"/>
  <c r="N86" i="25" s="1"/>
  <c r="O86" i="25" s="1"/>
  <c r="J88" i="25" l="1"/>
  <c r="K87" i="25"/>
  <c r="M87" i="25" s="1"/>
  <c r="N87" i="25" s="1"/>
  <c r="O87" i="25" s="1"/>
  <c r="J89" i="25" l="1"/>
  <c r="K88" i="25"/>
  <c r="M88" i="25" s="1"/>
  <c r="N88" i="25" s="1"/>
  <c r="O88" i="25" s="1"/>
  <c r="J90" i="25" l="1"/>
  <c r="K89" i="25"/>
  <c r="M89" i="25" s="1"/>
  <c r="N89" i="25" s="1"/>
  <c r="O89" i="25" s="1"/>
  <c r="K90" i="25" l="1"/>
  <c r="M90" i="25" s="1"/>
  <c r="N90" i="25" s="1"/>
  <c r="O90" i="25" s="1"/>
  <c r="J91" i="25"/>
  <c r="J92" i="25" l="1"/>
  <c r="K91" i="25"/>
  <c r="M91" i="25" s="1"/>
  <c r="N91" i="25" s="1"/>
  <c r="O91" i="25" s="1"/>
  <c r="J93" i="25" l="1"/>
  <c r="K92" i="25"/>
  <c r="M92" i="25" s="1"/>
  <c r="N92" i="25" s="1"/>
  <c r="O92" i="25" s="1"/>
  <c r="J94" i="25" l="1"/>
  <c r="K93" i="25"/>
  <c r="M93" i="25" s="1"/>
  <c r="N93" i="25" s="1"/>
  <c r="O93" i="25" s="1"/>
  <c r="J95" i="25" l="1"/>
  <c r="K94" i="25"/>
  <c r="M94" i="25" s="1"/>
  <c r="N94" i="25" s="1"/>
  <c r="O94" i="25" s="1"/>
  <c r="J96" i="25" l="1"/>
  <c r="K95" i="25"/>
  <c r="M95" i="25" s="1"/>
  <c r="N95" i="25" s="1"/>
  <c r="O95" i="25" s="1"/>
  <c r="J97" i="25" l="1"/>
  <c r="K96" i="25"/>
  <c r="M96" i="25" s="1"/>
  <c r="N96" i="25" s="1"/>
  <c r="O96" i="25" s="1"/>
  <c r="J98" i="25" l="1"/>
  <c r="K97" i="25"/>
  <c r="M97" i="25" s="1"/>
  <c r="N97" i="25" s="1"/>
  <c r="O97" i="25" s="1"/>
  <c r="J99" i="25" l="1"/>
  <c r="K98" i="25"/>
  <c r="M98" i="25" s="1"/>
  <c r="N98" i="25" s="1"/>
  <c r="O98" i="25" s="1"/>
  <c r="J100" i="25" l="1"/>
  <c r="K99" i="25"/>
  <c r="M99" i="25" s="1"/>
  <c r="N99" i="25" s="1"/>
  <c r="O99" i="25" s="1"/>
  <c r="J101" i="25" l="1"/>
  <c r="K100" i="25"/>
  <c r="M100" i="25" s="1"/>
  <c r="N100" i="25" s="1"/>
  <c r="O100" i="25" s="1"/>
  <c r="J102" i="25" l="1"/>
  <c r="K101" i="25"/>
  <c r="M101" i="25" s="1"/>
  <c r="N101" i="25" s="1"/>
  <c r="O101" i="25" s="1"/>
  <c r="J103" i="25" l="1"/>
  <c r="K102" i="25"/>
  <c r="M102" i="25" s="1"/>
  <c r="N102" i="25" s="1"/>
  <c r="O102" i="25" s="1"/>
  <c r="J104" i="25" l="1"/>
  <c r="K103" i="25"/>
  <c r="M103" i="25" s="1"/>
  <c r="N103" i="25" s="1"/>
  <c r="O103" i="25" s="1"/>
  <c r="J105" i="25" l="1"/>
  <c r="K104" i="25"/>
  <c r="M104" i="25" s="1"/>
  <c r="N104" i="25" s="1"/>
  <c r="O104" i="25" s="1"/>
  <c r="J106" i="25" l="1"/>
  <c r="K105" i="25"/>
  <c r="M105" i="25" s="1"/>
  <c r="N105" i="25" s="1"/>
  <c r="O105" i="25" s="1"/>
  <c r="J107" i="25" l="1"/>
  <c r="K106" i="25"/>
  <c r="M106" i="25" s="1"/>
  <c r="N106" i="25" s="1"/>
  <c r="O106" i="25" s="1"/>
  <c r="J108" i="25" l="1"/>
  <c r="K107" i="25"/>
  <c r="M107" i="25" s="1"/>
  <c r="N107" i="25" s="1"/>
  <c r="O107" i="25" s="1"/>
  <c r="J109" i="25" l="1"/>
  <c r="K108" i="25"/>
  <c r="M108" i="25" s="1"/>
  <c r="N108" i="25" s="1"/>
  <c r="O108" i="25" s="1"/>
  <c r="J110" i="25" l="1"/>
  <c r="K109" i="25"/>
  <c r="M109" i="25" s="1"/>
  <c r="N109" i="25" s="1"/>
  <c r="O109" i="25" s="1"/>
  <c r="J111" i="25" l="1"/>
  <c r="K110" i="25"/>
  <c r="M110" i="25" s="1"/>
  <c r="N110" i="25" s="1"/>
  <c r="O110" i="25" s="1"/>
  <c r="J112" i="25" l="1"/>
  <c r="K111" i="25"/>
  <c r="M111" i="25" s="1"/>
  <c r="N111" i="25" s="1"/>
  <c r="O111" i="25" s="1"/>
  <c r="J113" i="25" l="1"/>
  <c r="K112" i="25"/>
  <c r="M112" i="25" s="1"/>
  <c r="N112" i="25" s="1"/>
  <c r="O112" i="25" s="1"/>
  <c r="J114" i="25" l="1"/>
  <c r="K113" i="25"/>
  <c r="M113" i="25" s="1"/>
  <c r="N113" i="25" s="1"/>
  <c r="O113" i="25" s="1"/>
  <c r="J115" i="25" l="1"/>
  <c r="K114" i="25"/>
  <c r="M114" i="25" s="1"/>
  <c r="N114" i="25" s="1"/>
  <c r="O114" i="25" s="1"/>
  <c r="J116" i="25" l="1"/>
  <c r="K115" i="25"/>
  <c r="M115" i="25" s="1"/>
  <c r="N115" i="25" s="1"/>
  <c r="O115" i="25" s="1"/>
  <c r="J117" i="25" l="1"/>
  <c r="K116" i="25"/>
  <c r="M116" i="25" s="1"/>
  <c r="N116" i="25" s="1"/>
  <c r="O116" i="25" s="1"/>
  <c r="J118" i="25" l="1"/>
  <c r="K117" i="25"/>
  <c r="M117" i="25" s="1"/>
  <c r="N117" i="25" s="1"/>
  <c r="O117" i="25" s="1"/>
  <c r="J119" i="25" l="1"/>
  <c r="K118" i="25"/>
  <c r="M118" i="25" s="1"/>
  <c r="N118" i="25" s="1"/>
  <c r="O118" i="25" s="1"/>
  <c r="J120" i="25" l="1"/>
  <c r="K119" i="25"/>
  <c r="M119" i="25" s="1"/>
  <c r="N119" i="25" s="1"/>
  <c r="O119" i="25" s="1"/>
  <c r="J121" i="25" l="1"/>
  <c r="K120" i="25"/>
  <c r="M120" i="25" s="1"/>
  <c r="N120" i="25" s="1"/>
  <c r="O120" i="25" s="1"/>
  <c r="J122" i="25" l="1"/>
  <c r="K121" i="25"/>
  <c r="M121" i="25" s="1"/>
  <c r="N121" i="25" s="1"/>
  <c r="O121" i="25" s="1"/>
  <c r="J123" i="25" l="1"/>
  <c r="K122" i="25"/>
  <c r="M122" i="25" s="1"/>
  <c r="N122" i="25" s="1"/>
  <c r="O122" i="25" s="1"/>
  <c r="J124" i="25" l="1"/>
  <c r="K123" i="25"/>
  <c r="M123" i="25" s="1"/>
  <c r="N123" i="25" s="1"/>
  <c r="O123" i="25" s="1"/>
  <c r="J125" i="25" l="1"/>
  <c r="K124" i="25"/>
  <c r="M124" i="25" s="1"/>
  <c r="N124" i="25" s="1"/>
  <c r="O124" i="25" s="1"/>
  <c r="J126" i="25" l="1"/>
  <c r="K125" i="25"/>
  <c r="M125" i="25" s="1"/>
  <c r="N125" i="25" s="1"/>
  <c r="O125" i="25" s="1"/>
  <c r="J127" i="25" l="1"/>
  <c r="K126" i="25"/>
  <c r="M126" i="25" s="1"/>
  <c r="N126" i="25" s="1"/>
  <c r="O126" i="25" s="1"/>
  <c r="J128" i="25" l="1"/>
  <c r="K127" i="25"/>
  <c r="M127" i="25" s="1"/>
  <c r="N127" i="25" s="1"/>
  <c r="O127" i="25" s="1"/>
  <c r="J129" i="25" l="1"/>
  <c r="K128" i="25"/>
  <c r="M128" i="25" s="1"/>
  <c r="N128" i="25" s="1"/>
  <c r="O128" i="25" s="1"/>
  <c r="J130" i="25" l="1"/>
  <c r="K129" i="25"/>
  <c r="M129" i="25" s="1"/>
  <c r="N129" i="25" s="1"/>
  <c r="O129" i="25" s="1"/>
  <c r="J131" i="25" l="1"/>
  <c r="K130" i="25"/>
  <c r="M130" i="25" s="1"/>
  <c r="N130" i="25" s="1"/>
  <c r="O130" i="25" s="1"/>
  <c r="J132" i="25" l="1"/>
  <c r="K131" i="25"/>
  <c r="M131" i="25" s="1"/>
  <c r="N131" i="25" s="1"/>
  <c r="O131" i="25" s="1"/>
  <c r="J133" i="25" l="1"/>
  <c r="K132" i="25"/>
  <c r="M132" i="25" s="1"/>
  <c r="N132" i="25" s="1"/>
  <c r="O132" i="25" s="1"/>
  <c r="J134" i="25" l="1"/>
  <c r="K133" i="25"/>
  <c r="M133" i="25" s="1"/>
  <c r="N133" i="25" s="1"/>
  <c r="O133" i="25" s="1"/>
  <c r="J135" i="25" l="1"/>
  <c r="K134" i="25"/>
  <c r="M134" i="25" s="1"/>
  <c r="N134" i="25" s="1"/>
  <c r="O134" i="25" s="1"/>
  <c r="J136" i="25" l="1"/>
  <c r="K135" i="25"/>
  <c r="M135" i="25" s="1"/>
  <c r="N135" i="25" s="1"/>
  <c r="O135" i="25" s="1"/>
  <c r="J137" i="25" l="1"/>
  <c r="K136" i="25"/>
  <c r="M136" i="25" s="1"/>
  <c r="N136" i="25" s="1"/>
  <c r="O136" i="25" s="1"/>
  <c r="J138" i="25" l="1"/>
  <c r="K137" i="25"/>
  <c r="M137" i="25" s="1"/>
  <c r="N137" i="25" s="1"/>
  <c r="O137" i="25" s="1"/>
  <c r="J139" i="25" l="1"/>
  <c r="K138" i="25"/>
  <c r="M138" i="25" s="1"/>
  <c r="N138" i="25" s="1"/>
  <c r="O138" i="25" s="1"/>
  <c r="J140" i="25" l="1"/>
  <c r="K139" i="25"/>
  <c r="M139" i="25" s="1"/>
  <c r="N139" i="25" s="1"/>
  <c r="O139" i="25" s="1"/>
  <c r="J141" i="25" l="1"/>
  <c r="K140" i="25"/>
  <c r="M140" i="25" s="1"/>
  <c r="N140" i="25" s="1"/>
  <c r="O140" i="25" s="1"/>
  <c r="J142" i="25" l="1"/>
  <c r="K141" i="25"/>
  <c r="M141" i="25" s="1"/>
  <c r="N141" i="25" s="1"/>
  <c r="O141" i="25" s="1"/>
  <c r="J143" i="25" l="1"/>
  <c r="K142" i="25"/>
  <c r="M142" i="25" s="1"/>
  <c r="N142" i="25" s="1"/>
  <c r="O142" i="25" s="1"/>
  <c r="J144" i="25" l="1"/>
  <c r="K143" i="25"/>
  <c r="M143" i="25" s="1"/>
  <c r="N143" i="25" s="1"/>
  <c r="O143" i="25" s="1"/>
  <c r="J145" i="25" l="1"/>
  <c r="K144" i="25"/>
  <c r="M144" i="25" s="1"/>
  <c r="N144" i="25" s="1"/>
  <c r="O144" i="25" s="1"/>
  <c r="J146" i="25" l="1"/>
  <c r="K145" i="25"/>
  <c r="M145" i="25" s="1"/>
  <c r="N145" i="25" s="1"/>
  <c r="O145" i="25" s="1"/>
  <c r="J147" i="25" l="1"/>
  <c r="K146" i="25"/>
  <c r="M146" i="25" s="1"/>
  <c r="N146" i="25" s="1"/>
  <c r="O146" i="25" s="1"/>
  <c r="J148" i="25" l="1"/>
  <c r="K147" i="25"/>
  <c r="M147" i="25" s="1"/>
  <c r="N147" i="25" s="1"/>
  <c r="O147" i="25" s="1"/>
  <c r="J149" i="25" l="1"/>
  <c r="K148" i="25"/>
  <c r="M148" i="25" s="1"/>
  <c r="N148" i="25" s="1"/>
  <c r="O148" i="25" s="1"/>
  <c r="J150" i="25" l="1"/>
  <c r="K149" i="25"/>
  <c r="M149" i="25" s="1"/>
  <c r="N149" i="25" s="1"/>
  <c r="O149" i="25" s="1"/>
  <c r="J151" i="25" l="1"/>
  <c r="K150" i="25"/>
  <c r="M150" i="25" s="1"/>
  <c r="N150" i="25" s="1"/>
  <c r="O150" i="25" s="1"/>
  <c r="J152" i="25" l="1"/>
  <c r="K151" i="25"/>
  <c r="M151" i="25" s="1"/>
  <c r="N151" i="25" s="1"/>
  <c r="O151" i="25" s="1"/>
  <c r="J153" i="25" l="1"/>
  <c r="K152" i="25"/>
  <c r="M152" i="25" s="1"/>
  <c r="N152" i="25" s="1"/>
  <c r="O152" i="25" s="1"/>
  <c r="J154" i="25" l="1"/>
  <c r="K153" i="25"/>
  <c r="M153" i="25" s="1"/>
  <c r="N153" i="25" s="1"/>
  <c r="O153" i="25" s="1"/>
  <c r="J155" i="25" l="1"/>
  <c r="K154" i="25"/>
  <c r="M154" i="25" s="1"/>
  <c r="N154" i="25" s="1"/>
  <c r="O154" i="25" s="1"/>
  <c r="J156" i="25" l="1"/>
  <c r="K155" i="25"/>
  <c r="M155" i="25" s="1"/>
  <c r="N155" i="25" s="1"/>
  <c r="O155" i="25" s="1"/>
  <c r="J157" i="25" l="1"/>
  <c r="K156" i="25"/>
  <c r="M156" i="25" s="1"/>
  <c r="N156" i="25" s="1"/>
  <c r="O156" i="25" s="1"/>
  <c r="J158" i="25" l="1"/>
  <c r="K157" i="25"/>
  <c r="M157" i="25" s="1"/>
  <c r="N157" i="25" s="1"/>
  <c r="O157" i="25" s="1"/>
  <c r="J159" i="25" l="1"/>
  <c r="K158" i="25"/>
  <c r="M158" i="25" s="1"/>
  <c r="N158" i="25" s="1"/>
  <c r="O158" i="25" s="1"/>
  <c r="J160" i="25" l="1"/>
  <c r="K159" i="25"/>
  <c r="M159" i="25" s="1"/>
  <c r="N159" i="25" s="1"/>
  <c r="O159" i="25" s="1"/>
  <c r="J161" i="25" l="1"/>
  <c r="K160" i="25"/>
  <c r="M160" i="25" s="1"/>
  <c r="N160" i="25" s="1"/>
  <c r="O160" i="25" s="1"/>
  <c r="J162" i="25" l="1"/>
  <c r="K161" i="25"/>
  <c r="M161" i="25" s="1"/>
  <c r="N161" i="25" s="1"/>
  <c r="O161" i="25" s="1"/>
  <c r="J163" i="25" l="1"/>
  <c r="K162" i="25"/>
  <c r="M162" i="25" s="1"/>
  <c r="N162" i="25" s="1"/>
  <c r="O162" i="25" s="1"/>
  <c r="J164" i="25" l="1"/>
  <c r="K163" i="25"/>
  <c r="M163" i="25" s="1"/>
  <c r="N163" i="25" s="1"/>
  <c r="O163" i="25" s="1"/>
  <c r="J165" i="25" l="1"/>
  <c r="K164" i="25"/>
  <c r="M164" i="25" s="1"/>
  <c r="N164" i="25" s="1"/>
  <c r="O164" i="25" s="1"/>
  <c r="J166" i="25" l="1"/>
  <c r="K165" i="25"/>
  <c r="M165" i="25" s="1"/>
  <c r="N165" i="25" s="1"/>
  <c r="O165" i="25" s="1"/>
  <c r="J167" i="25" l="1"/>
  <c r="K166" i="25"/>
  <c r="M166" i="25" s="1"/>
  <c r="N166" i="25" s="1"/>
  <c r="O166" i="25" s="1"/>
  <c r="J168" i="25" l="1"/>
  <c r="K167" i="25"/>
  <c r="M167" i="25" s="1"/>
  <c r="N167" i="25" s="1"/>
  <c r="O167" i="25" s="1"/>
  <c r="J169" i="25" l="1"/>
  <c r="K168" i="25"/>
  <c r="M168" i="25" s="1"/>
  <c r="N168" i="25" s="1"/>
  <c r="O168" i="25" s="1"/>
  <c r="J170" i="25" l="1"/>
  <c r="K169" i="25"/>
  <c r="M169" i="25" s="1"/>
  <c r="N169" i="25" s="1"/>
  <c r="O169" i="25" s="1"/>
  <c r="J171" i="25" l="1"/>
  <c r="K170" i="25"/>
  <c r="M170" i="25" s="1"/>
  <c r="N170" i="25" s="1"/>
  <c r="O170" i="25" s="1"/>
  <c r="J172" i="25" l="1"/>
  <c r="K171" i="25"/>
  <c r="M171" i="25" s="1"/>
  <c r="N171" i="25" s="1"/>
  <c r="O171" i="25" s="1"/>
  <c r="J173" i="25" l="1"/>
  <c r="K172" i="25"/>
  <c r="M172" i="25" s="1"/>
  <c r="N172" i="25" s="1"/>
  <c r="O172" i="25" s="1"/>
  <c r="J174" i="25" l="1"/>
  <c r="K173" i="25"/>
  <c r="M173" i="25" s="1"/>
  <c r="N173" i="25" s="1"/>
  <c r="O173" i="25" s="1"/>
  <c r="J175" i="25" l="1"/>
  <c r="K174" i="25"/>
  <c r="M174" i="25" s="1"/>
  <c r="N174" i="25" s="1"/>
  <c r="O174" i="25" s="1"/>
  <c r="J176" i="25" l="1"/>
  <c r="K175" i="25"/>
  <c r="M175" i="25" s="1"/>
  <c r="N175" i="25" s="1"/>
  <c r="O175" i="25" s="1"/>
  <c r="J177" i="25" l="1"/>
  <c r="K176" i="25"/>
  <c r="M176" i="25" s="1"/>
  <c r="N176" i="25" s="1"/>
  <c r="O176" i="25" s="1"/>
  <c r="J178" i="25" l="1"/>
  <c r="K177" i="25"/>
  <c r="M177" i="25" s="1"/>
  <c r="N177" i="25" s="1"/>
  <c r="O177" i="25" s="1"/>
  <c r="J179" i="25" l="1"/>
  <c r="K178" i="25"/>
  <c r="M178" i="25" s="1"/>
  <c r="N178" i="25" s="1"/>
  <c r="O178" i="25" s="1"/>
  <c r="J180" i="25" l="1"/>
  <c r="K179" i="25"/>
  <c r="M179" i="25" s="1"/>
  <c r="N179" i="25" s="1"/>
  <c r="O179" i="25" s="1"/>
  <c r="J181" i="25" l="1"/>
  <c r="K180" i="25"/>
  <c r="M180" i="25" s="1"/>
  <c r="N180" i="25" s="1"/>
  <c r="O180" i="25" s="1"/>
  <c r="J182" i="25" l="1"/>
  <c r="K181" i="25"/>
  <c r="M181" i="25" s="1"/>
  <c r="N181" i="25" s="1"/>
  <c r="O181" i="25" s="1"/>
  <c r="J183" i="25" l="1"/>
  <c r="K182" i="25"/>
  <c r="M182" i="25" s="1"/>
  <c r="N182" i="25" s="1"/>
  <c r="O182" i="25" s="1"/>
  <c r="J184" i="25" l="1"/>
  <c r="K183" i="25"/>
  <c r="M183" i="25" s="1"/>
  <c r="N183" i="25" s="1"/>
  <c r="O183" i="25" s="1"/>
  <c r="J185" i="25" l="1"/>
  <c r="K184" i="25"/>
  <c r="M184" i="25" s="1"/>
  <c r="N184" i="25" s="1"/>
  <c r="O184" i="25" s="1"/>
  <c r="J186" i="25" l="1"/>
  <c r="K185" i="25"/>
  <c r="M185" i="25" s="1"/>
  <c r="N185" i="25" s="1"/>
  <c r="O185" i="25" s="1"/>
  <c r="J187" i="25" l="1"/>
  <c r="K186" i="25"/>
  <c r="M186" i="25" s="1"/>
  <c r="N186" i="25" s="1"/>
  <c r="O186" i="25" s="1"/>
  <c r="J188" i="25" l="1"/>
  <c r="K187" i="25"/>
  <c r="M187" i="25" s="1"/>
  <c r="N187" i="25" s="1"/>
  <c r="O187" i="25" s="1"/>
  <c r="J189" i="25" l="1"/>
  <c r="K188" i="25"/>
  <c r="M188" i="25" s="1"/>
  <c r="N188" i="25" s="1"/>
  <c r="O188" i="25" s="1"/>
  <c r="J190" i="25" l="1"/>
  <c r="K189" i="25"/>
  <c r="M189" i="25" s="1"/>
  <c r="N189" i="25" s="1"/>
  <c r="O189" i="25" s="1"/>
  <c r="J191" i="25" l="1"/>
  <c r="K190" i="25"/>
  <c r="M190" i="25" s="1"/>
  <c r="N190" i="25" s="1"/>
  <c r="O190" i="25" s="1"/>
  <c r="J192" i="25" l="1"/>
  <c r="K191" i="25"/>
  <c r="M191" i="25" s="1"/>
  <c r="N191" i="25" s="1"/>
  <c r="O191" i="25" s="1"/>
  <c r="J193" i="25" l="1"/>
  <c r="K192" i="25"/>
  <c r="M192" i="25" s="1"/>
  <c r="N192" i="25" s="1"/>
  <c r="O192" i="25" s="1"/>
  <c r="J194" i="25" l="1"/>
  <c r="K193" i="25"/>
  <c r="M193" i="25" s="1"/>
  <c r="N193" i="25" s="1"/>
  <c r="O193" i="25" s="1"/>
  <c r="J195" i="25" l="1"/>
  <c r="K194" i="25"/>
  <c r="M194" i="25" s="1"/>
  <c r="N194" i="25" s="1"/>
  <c r="O194" i="25" s="1"/>
  <c r="J196" i="25" l="1"/>
  <c r="K195" i="25"/>
  <c r="M195" i="25" s="1"/>
  <c r="N195" i="25" s="1"/>
  <c r="O195" i="25" s="1"/>
  <c r="J197" i="25" l="1"/>
  <c r="K196" i="25"/>
  <c r="M196" i="25" s="1"/>
  <c r="N196" i="25" s="1"/>
  <c r="O196" i="25" s="1"/>
  <c r="J198" i="25" l="1"/>
  <c r="K197" i="25"/>
  <c r="M197" i="25" s="1"/>
  <c r="N197" i="25" s="1"/>
  <c r="O197" i="25" s="1"/>
  <c r="J199" i="25" l="1"/>
  <c r="K198" i="25"/>
  <c r="M198" i="25" s="1"/>
  <c r="N198" i="25" s="1"/>
  <c r="O198" i="25" s="1"/>
  <c r="J200" i="25" l="1"/>
  <c r="K199" i="25"/>
  <c r="M199" i="25" s="1"/>
  <c r="N199" i="25" s="1"/>
  <c r="O199" i="25" s="1"/>
  <c r="J201" i="25" l="1"/>
  <c r="K200" i="25"/>
  <c r="M200" i="25" s="1"/>
  <c r="N200" i="25" s="1"/>
  <c r="O200" i="25" s="1"/>
  <c r="J202" i="25" l="1"/>
  <c r="K201" i="25"/>
  <c r="M201" i="25" s="1"/>
  <c r="N201" i="25" s="1"/>
  <c r="O201" i="25" s="1"/>
  <c r="J203" i="25" l="1"/>
  <c r="K202" i="25"/>
  <c r="M202" i="25" s="1"/>
  <c r="N202" i="25" s="1"/>
  <c r="O202" i="25" s="1"/>
  <c r="J204" i="25" l="1"/>
  <c r="K203" i="25"/>
  <c r="M203" i="25" s="1"/>
  <c r="N203" i="25" s="1"/>
  <c r="O203" i="25" s="1"/>
  <c r="J205" i="25" l="1"/>
  <c r="K204" i="25"/>
  <c r="M204" i="25" s="1"/>
  <c r="N204" i="25" s="1"/>
  <c r="O204" i="25" s="1"/>
  <c r="J206" i="25" l="1"/>
  <c r="K205" i="25"/>
  <c r="M205" i="25" s="1"/>
  <c r="N205" i="25" s="1"/>
  <c r="O205" i="25" s="1"/>
  <c r="J207" i="25" l="1"/>
  <c r="K206" i="25"/>
  <c r="M206" i="25" s="1"/>
  <c r="N206" i="25" s="1"/>
  <c r="O206" i="25" s="1"/>
  <c r="J208" i="25" l="1"/>
  <c r="K207" i="25"/>
  <c r="M207" i="25" s="1"/>
  <c r="N207" i="25" s="1"/>
  <c r="O207" i="25" s="1"/>
  <c r="J209" i="25" l="1"/>
  <c r="K208" i="25"/>
  <c r="M208" i="25" s="1"/>
  <c r="N208" i="25" s="1"/>
  <c r="O208" i="25" s="1"/>
  <c r="J210" i="25" l="1"/>
  <c r="K209" i="25"/>
  <c r="M209" i="25" s="1"/>
  <c r="N209" i="25" s="1"/>
  <c r="O209" i="25" s="1"/>
  <c r="J211" i="25" l="1"/>
  <c r="K210" i="25"/>
  <c r="M210" i="25" s="1"/>
  <c r="N210" i="25" s="1"/>
  <c r="O210" i="25" s="1"/>
  <c r="J212" i="25" l="1"/>
  <c r="K211" i="25"/>
  <c r="M211" i="25" s="1"/>
  <c r="N211" i="25" s="1"/>
  <c r="O211" i="25" s="1"/>
  <c r="J213" i="25" l="1"/>
  <c r="K212" i="25"/>
  <c r="M212" i="25" s="1"/>
  <c r="N212" i="25" s="1"/>
  <c r="O212" i="25" s="1"/>
  <c r="J214" i="25" l="1"/>
  <c r="K213" i="25"/>
  <c r="M213" i="25" s="1"/>
  <c r="N213" i="25" s="1"/>
  <c r="O213" i="25" s="1"/>
  <c r="J215" i="25" l="1"/>
  <c r="K214" i="25"/>
  <c r="M214" i="25" s="1"/>
  <c r="N214" i="25" s="1"/>
  <c r="O214" i="25" s="1"/>
  <c r="J216" i="25" l="1"/>
  <c r="K215" i="25"/>
  <c r="M215" i="25" s="1"/>
  <c r="N215" i="25" s="1"/>
  <c r="O215" i="25" s="1"/>
  <c r="J217" i="25" l="1"/>
  <c r="K216" i="25"/>
  <c r="M216" i="25" s="1"/>
  <c r="N216" i="25" s="1"/>
  <c r="O216" i="25" s="1"/>
  <c r="J218" i="25" l="1"/>
  <c r="K217" i="25"/>
  <c r="M217" i="25" s="1"/>
  <c r="N217" i="25" s="1"/>
  <c r="O217" i="25" s="1"/>
  <c r="J219" i="25" l="1"/>
  <c r="K218" i="25"/>
  <c r="M218" i="25" s="1"/>
  <c r="N218" i="25" s="1"/>
  <c r="O218" i="25" s="1"/>
  <c r="J220" i="25" l="1"/>
  <c r="K219" i="25"/>
  <c r="M219" i="25" s="1"/>
  <c r="N219" i="25" s="1"/>
  <c r="O219" i="25" s="1"/>
  <c r="J221" i="25" l="1"/>
  <c r="K220" i="25"/>
  <c r="M220" i="25" s="1"/>
  <c r="N220" i="25" s="1"/>
  <c r="O220" i="25" s="1"/>
  <c r="J222" i="25" l="1"/>
  <c r="K221" i="25"/>
  <c r="M221" i="25" s="1"/>
  <c r="N221" i="25" s="1"/>
  <c r="O221" i="25" s="1"/>
  <c r="J223" i="25" l="1"/>
  <c r="K222" i="25"/>
  <c r="M222" i="25" s="1"/>
  <c r="N222" i="25" s="1"/>
  <c r="O222" i="25" s="1"/>
  <c r="J224" i="25" l="1"/>
  <c r="K223" i="25"/>
  <c r="M223" i="25" s="1"/>
  <c r="N223" i="25" s="1"/>
  <c r="O223" i="25" s="1"/>
  <c r="J225" i="25" l="1"/>
  <c r="K224" i="25"/>
  <c r="M224" i="25" s="1"/>
  <c r="N224" i="25" s="1"/>
  <c r="O224" i="25" s="1"/>
  <c r="J226" i="25" l="1"/>
  <c r="K225" i="25"/>
  <c r="M225" i="25" s="1"/>
  <c r="N225" i="25" s="1"/>
  <c r="O225" i="25" s="1"/>
  <c r="J227" i="25" l="1"/>
  <c r="K226" i="25"/>
  <c r="M226" i="25" s="1"/>
  <c r="N226" i="25" s="1"/>
  <c r="O226" i="25" s="1"/>
  <c r="J228" i="25" l="1"/>
  <c r="K227" i="25"/>
  <c r="M227" i="25" s="1"/>
  <c r="N227" i="25" s="1"/>
  <c r="O227" i="25" s="1"/>
  <c r="J229" i="25" l="1"/>
  <c r="K228" i="25"/>
  <c r="M228" i="25" s="1"/>
  <c r="N228" i="25" s="1"/>
  <c r="O228" i="25" s="1"/>
  <c r="J230" i="25" l="1"/>
  <c r="K229" i="25"/>
  <c r="M229" i="25" s="1"/>
  <c r="N229" i="25" s="1"/>
  <c r="O229" i="25" s="1"/>
  <c r="J231" i="25" l="1"/>
  <c r="K230" i="25"/>
  <c r="M230" i="25" s="1"/>
  <c r="N230" i="25" s="1"/>
  <c r="O230" i="25" s="1"/>
  <c r="J232" i="25" l="1"/>
  <c r="K231" i="25"/>
  <c r="M231" i="25" s="1"/>
  <c r="N231" i="25" s="1"/>
  <c r="O231" i="25" s="1"/>
  <c r="J233" i="25" l="1"/>
  <c r="K232" i="25"/>
  <c r="M232" i="25" s="1"/>
  <c r="N232" i="25" s="1"/>
  <c r="O232" i="25" s="1"/>
  <c r="J234" i="25" l="1"/>
  <c r="K233" i="25"/>
  <c r="M233" i="25" s="1"/>
  <c r="N233" i="25" s="1"/>
  <c r="O233" i="25" s="1"/>
  <c r="J235" i="25" l="1"/>
  <c r="K234" i="25"/>
  <c r="M234" i="25" s="1"/>
  <c r="N234" i="25" s="1"/>
  <c r="O234" i="25" s="1"/>
  <c r="J236" i="25" l="1"/>
  <c r="K235" i="25"/>
  <c r="M235" i="25" s="1"/>
  <c r="N235" i="25" s="1"/>
  <c r="O235" i="25" s="1"/>
  <c r="J237" i="25" l="1"/>
  <c r="K236" i="25"/>
  <c r="M236" i="25" s="1"/>
  <c r="N236" i="25" s="1"/>
  <c r="O236" i="25" s="1"/>
  <c r="J238" i="25" l="1"/>
  <c r="K237" i="25"/>
  <c r="M237" i="25" s="1"/>
  <c r="N237" i="25" s="1"/>
  <c r="O237" i="25" s="1"/>
  <c r="J239" i="25" l="1"/>
  <c r="K238" i="25"/>
  <c r="M238" i="25" s="1"/>
  <c r="N238" i="25" s="1"/>
  <c r="O238" i="25" s="1"/>
  <c r="J240" i="25" l="1"/>
  <c r="K239" i="25"/>
  <c r="M239" i="25" s="1"/>
  <c r="N239" i="25" s="1"/>
  <c r="O239" i="25" s="1"/>
  <c r="J241" i="25" l="1"/>
  <c r="K240" i="25"/>
  <c r="M240" i="25" s="1"/>
  <c r="N240" i="25" s="1"/>
  <c r="O240" i="25" s="1"/>
  <c r="J242" i="25" l="1"/>
  <c r="K241" i="25"/>
  <c r="M241" i="25" s="1"/>
  <c r="N241" i="25" s="1"/>
  <c r="O241" i="25" s="1"/>
  <c r="J243" i="25" l="1"/>
  <c r="K242" i="25"/>
  <c r="M242" i="25" s="1"/>
  <c r="N242" i="25" s="1"/>
  <c r="O242" i="25" s="1"/>
  <c r="K243" i="25" l="1"/>
  <c r="M243" i="25" s="1"/>
  <c r="N243" i="25" s="1"/>
  <c r="O243" i="25" s="1"/>
  <c r="J244" i="25"/>
  <c r="J245" i="25" l="1"/>
  <c r="K244" i="25"/>
  <c r="M244" i="25" s="1"/>
  <c r="N244" i="25" s="1"/>
  <c r="O244" i="25" s="1"/>
  <c r="J246" i="25" l="1"/>
  <c r="K245" i="25"/>
  <c r="M245" i="25" s="1"/>
  <c r="N245" i="25" s="1"/>
  <c r="O245" i="25" s="1"/>
  <c r="J247" i="25" l="1"/>
  <c r="K246" i="25"/>
  <c r="M246" i="25" s="1"/>
  <c r="N246" i="25" s="1"/>
  <c r="O246" i="25" s="1"/>
  <c r="J248" i="25" l="1"/>
  <c r="K247" i="25"/>
  <c r="M247" i="25" s="1"/>
  <c r="N247" i="25" s="1"/>
  <c r="O247" i="25" s="1"/>
  <c r="J249" i="25" l="1"/>
  <c r="K248" i="25"/>
  <c r="M248" i="25" s="1"/>
  <c r="N248" i="25" s="1"/>
  <c r="O248" i="25" s="1"/>
  <c r="J250" i="25" l="1"/>
  <c r="K249" i="25"/>
  <c r="M249" i="25" s="1"/>
  <c r="N249" i="25" s="1"/>
  <c r="O249" i="25" s="1"/>
  <c r="J251" i="25" l="1"/>
  <c r="K250" i="25"/>
  <c r="M250" i="25" s="1"/>
  <c r="N250" i="25" s="1"/>
  <c r="O250" i="25" s="1"/>
  <c r="J252" i="25" l="1"/>
  <c r="K251" i="25"/>
  <c r="M251" i="25" s="1"/>
  <c r="N251" i="25" s="1"/>
  <c r="O251" i="25" s="1"/>
  <c r="J253" i="25" l="1"/>
  <c r="K252" i="25"/>
  <c r="M252" i="25" s="1"/>
  <c r="N252" i="25" s="1"/>
  <c r="O252" i="25" s="1"/>
  <c r="J254" i="25" l="1"/>
  <c r="K253" i="25"/>
  <c r="M253" i="25" s="1"/>
  <c r="N253" i="25" s="1"/>
  <c r="O253" i="25" s="1"/>
  <c r="J255" i="25" l="1"/>
  <c r="K254" i="25"/>
  <c r="M254" i="25" s="1"/>
  <c r="N254" i="25" s="1"/>
  <c r="O254" i="25" s="1"/>
  <c r="J256" i="25" l="1"/>
  <c r="K255" i="25"/>
  <c r="M255" i="25" s="1"/>
  <c r="N255" i="25" s="1"/>
  <c r="O255" i="25" s="1"/>
  <c r="J257" i="25" l="1"/>
  <c r="K256" i="25"/>
  <c r="M256" i="25" s="1"/>
  <c r="N256" i="25" s="1"/>
  <c r="O256" i="25" s="1"/>
  <c r="J258" i="25" l="1"/>
  <c r="K257" i="25"/>
  <c r="M257" i="25" s="1"/>
  <c r="N257" i="25" s="1"/>
  <c r="O257" i="25" s="1"/>
  <c r="J259" i="25" l="1"/>
  <c r="K258" i="25"/>
  <c r="M258" i="25" s="1"/>
  <c r="N258" i="25" s="1"/>
  <c r="O258" i="25" s="1"/>
  <c r="J260" i="25" l="1"/>
  <c r="K259" i="25"/>
  <c r="M259" i="25" s="1"/>
  <c r="N259" i="25" s="1"/>
  <c r="O259" i="25" s="1"/>
  <c r="J261" i="25" l="1"/>
  <c r="K260" i="25"/>
  <c r="M260" i="25" s="1"/>
  <c r="N260" i="25" s="1"/>
  <c r="O260" i="25" s="1"/>
  <c r="J262" i="25" l="1"/>
  <c r="K261" i="25"/>
  <c r="M261" i="25" s="1"/>
  <c r="N261" i="25" s="1"/>
  <c r="O261" i="25" s="1"/>
  <c r="J263" i="25" l="1"/>
  <c r="K262" i="25"/>
  <c r="M262" i="25" s="1"/>
  <c r="N262" i="25" s="1"/>
  <c r="O262" i="25" s="1"/>
  <c r="J264" i="25" l="1"/>
  <c r="K263" i="25"/>
  <c r="M263" i="25" s="1"/>
  <c r="N263" i="25" s="1"/>
  <c r="O263" i="25" s="1"/>
  <c r="J265" i="25" l="1"/>
  <c r="K264" i="25"/>
  <c r="M264" i="25" s="1"/>
  <c r="N264" i="25" s="1"/>
  <c r="O264" i="25" s="1"/>
  <c r="J266" i="25" l="1"/>
  <c r="K265" i="25"/>
  <c r="M265" i="25" s="1"/>
  <c r="N265" i="25" s="1"/>
  <c r="O265" i="25" s="1"/>
  <c r="J267" i="25" l="1"/>
  <c r="K266" i="25"/>
  <c r="M266" i="25" s="1"/>
  <c r="N266" i="25" s="1"/>
  <c r="O266" i="25" s="1"/>
  <c r="J268" i="25" l="1"/>
  <c r="K267" i="25"/>
  <c r="M267" i="25" s="1"/>
  <c r="N267" i="25" s="1"/>
  <c r="O267" i="25" s="1"/>
  <c r="J269" i="25" l="1"/>
  <c r="K268" i="25"/>
  <c r="M268" i="25" s="1"/>
  <c r="N268" i="25" s="1"/>
  <c r="O268" i="25" s="1"/>
  <c r="J270" i="25" l="1"/>
  <c r="K269" i="25"/>
  <c r="M269" i="25" s="1"/>
  <c r="N269" i="25" s="1"/>
  <c r="O269" i="25" s="1"/>
  <c r="J271" i="25" l="1"/>
  <c r="K270" i="25"/>
  <c r="M270" i="25" s="1"/>
  <c r="N270" i="25" s="1"/>
  <c r="O270" i="25" s="1"/>
  <c r="J272" i="25" l="1"/>
  <c r="K271" i="25"/>
  <c r="M271" i="25" s="1"/>
  <c r="N271" i="25" s="1"/>
  <c r="O271" i="25" s="1"/>
  <c r="J273" i="25" l="1"/>
  <c r="K272" i="25"/>
  <c r="M272" i="25" s="1"/>
  <c r="N272" i="25" s="1"/>
  <c r="O272" i="25" s="1"/>
  <c r="J274" i="25" l="1"/>
  <c r="K273" i="25"/>
  <c r="M273" i="25" s="1"/>
  <c r="N273" i="25" s="1"/>
  <c r="O273" i="25" s="1"/>
  <c r="J275" i="25" l="1"/>
  <c r="K274" i="25"/>
  <c r="M274" i="25" s="1"/>
  <c r="N274" i="25" s="1"/>
  <c r="O274" i="25" s="1"/>
  <c r="J276" i="25" l="1"/>
  <c r="K275" i="25"/>
  <c r="M275" i="25" s="1"/>
  <c r="N275" i="25" s="1"/>
  <c r="O275" i="25" s="1"/>
  <c r="J277" i="25" l="1"/>
  <c r="K276" i="25"/>
  <c r="M276" i="25" s="1"/>
  <c r="N276" i="25" s="1"/>
  <c r="O276" i="25" s="1"/>
  <c r="J278" i="25" l="1"/>
  <c r="K277" i="25"/>
  <c r="M277" i="25" s="1"/>
  <c r="N277" i="25" s="1"/>
  <c r="O277" i="25" s="1"/>
  <c r="J279" i="25" l="1"/>
  <c r="K278" i="25"/>
  <c r="M278" i="25" s="1"/>
  <c r="N278" i="25" s="1"/>
  <c r="O278" i="25" s="1"/>
  <c r="J280" i="25" l="1"/>
  <c r="K279" i="25"/>
  <c r="M279" i="25" s="1"/>
  <c r="N279" i="25" s="1"/>
  <c r="O279" i="25" s="1"/>
  <c r="J281" i="25" l="1"/>
  <c r="K280" i="25"/>
  <c r="M280" i="25" s="1"/>
  <c r="N280" i="25" s="1"/>
  <c r="O280" i="25" s="1"/>
  <c r="J282" i="25" l="1"/>
  <c r="K281" i="25"/>
  <c r="M281" i="25" s="1"/>
  <c r="N281" i="25" s="1"/>
  <c r="O281" i="25" s="1"/>
  <c r="J283" i="25" l="1"/>
  <c r="K282" i="25"/>
  <c r="M282" i="25" s="1"/>
  <c r="N282" i="25" s="1"/>
  <c r="O282" i="25" s="1"/>
  <c r="J284" i="25" l="1"/>
  <c r="K283" i="25"/>
  <c r="M283" i="25" s="1"/>
  <c r="N283" i="25" s="1"/>
  <c r="O283" i="25" s="1"/>
  <c r="J285" i="25" l="1"/>
  <c r="K284" i="25"/>
  <c r="M284" i="25" s="1"/>
  <c r="N284" i="25" s="1"/>
  <c r="O284" i="25" s="1"/>
  <c r="J286" i="25" l="1"/>
  <c r="K285" i="25"/>
  <c r="M285" i="25" s="1"/>
  <c r="N285" i="25" s="1"/>
  <c r="O285" i="25" s="1"/>
  <c r="J287" i="25" l="1"/>
  <c r="K286" i="25"/>
  <c r="M286" i="25" s="1"/>
  <c r="N286" i="25" s="1"/>
  <c r="O286" i="25" s="1"/>
  <c r="J288" i="25" l="1"/>
  <c r="K287" i="25"/>
  <c r="M287" i="25" s="1"/>
  <c r="N287" i="25" s="1"/>
  <c r="O287" i="25" s="1"/>
  <c r="J289" i="25" l="1"/>
  <c r="K288" i="25"/>
  <c r="M288" i="25" s="1"/>
  <c r="N288" i="25" s="1"/>
  <c r="O288" i="25" s="1"/>
  <c r="J290" i="25" l="1"/>
  <c r="K289" i="25"/>
  <c r="M289" i="25" s="1"/>
  <c r="N289" i="25" s="1"/>
  <c r="O289" i="25" s="1"/>
  <c r="J291" i="25" l="1"/>
  <c r="K290" i="25"/>
  <c r="M290" i="25" s="1"/>
  <c r="N290" i="25" s="1"/>
  <c r="O290" i="25" s="1"/>
  <c r="J292" i="25" l="1"/>
  <c r="K291" i="25"/>
  <c r="M291" i="25" s="1"/>
  <c r="N291" i="25" s="1"/>
  <c r="O291" i="25" s="1"/>
  <c r="J293" i="25" l="1"/>
  <c r="K292" i="25"/>
  <c r="M292" i="25" s="1"/>
  <c r="N292" i="25" s="1"/>
  <c r="O292" i="25" s="1"/>
  <c r="J294" i="25" l="1"/>
  <c r="K293" i="25"/>
  <c r="M293" i="25" s="1"/>
  <c r="N293" i="25" s="1"/>
  <c r="O293" i="25" s="1"/>
  <c r="J295" i="25" l="1"/>
  <c r="K294" i="25"/>
  <c r="M294" i="25" s="1"/>
  <c r="N294" i="25" s="1"/>
  <c r="O294" i="25" s="1"/>
  <c r="J296" i="25" l="1"/>
  <c r="K295" i="25"/>
  <c r="M295" i="25" s="1"/>
  <c r="N295" i="25" s="1"/>
  <c r="O295" i="25" s="1"/>
  <c r="J297" i="25" l="1"/>
  <c r="K296" i="25"/>
  <c r="M296" i="25" s="1"/>
  <c r="N296" i="25" s="1"/>
  <c r="O296" i="25" s="1"/>
  <c r="J298" i="25" l="1"/>
  <c r="K297" i="25"/>
  <c r="M297" i="25" s="1"/>
  <c r="N297" i="25" s="1"/>
  <c r="O297" i="25" s="1"/>
  <c r="J299" i="25" l="1"/>
  <c r="K298" i="25"/>
  <c r="M298" i="25" s="1"/>
  <c r="N298" i="25" s="1"/>
  <c r="O298" i="25" s="1"/>
  <c r="J300" i="25" l="1"/>
  <c r="K299" i="25"/>
  <c r="M299" i="25" s="1"/>
  <c r="N299" i="25" s="1"/>
  <c r="O299" i="25" s="1"/>
  <c r="J301" i="25" l="1"/>
  <c r="K300" i="25"/>
  <c r="M300" i="25" s="1"/>
  <c r="N300" i="25" s="1"/>
  <c r="O300" i="25" s="1"/>
  <c r="J302" i="25" l="1"/>
  <c r="K301" i="25"/>
  <c r="M301" i="25" s="1"/>
  <c r="N301" i="25" s="1"/>
  <c r="O301" i="25" s="1"/>
  <c r="J303" i="25" l="1"/>
  <c r="K302" i="25"/>
  <c r="M302" i="25" s="1"/>
  <c r="N302" i="25" s="1"/>
  <c r="O302" i="25" s="1"/>
  <c r="J304" i="25" l="1"/>
  <c r="K303" i="25"/>
  <c r="M303" i="25" s="1"/>
  <c r="N303" i="25" s="1"/>
  <c r="O303" i="25" s="1"/>
  <c r="J305" i="25" l="1"/>
  <c r="K304" i="25"/>
  <c r="M304" i="25" s="1"/>
  <c r="N304" i="25" s="1"/>
  <c r="O304" i="25" s="1"/>
  <c r="J306" i="25" l="1"/>
  <c r="K305" i="25"/>
  <c r="M305" i="25" s="1"/>
  <c r="N305" i="25" s="1"/>
  <c r="O305" i="25" s="1"/>
  <c r="J307" i="25" l="1"/>
  <c r="K306" i="25"/>
  <c r="M306" i="25" s="1"/>
  <c r="N306" i="25" s="1"/>
  <c r="O306" i="25" s="1"/>
  <c r="J308" i="25" l="1"/>
  <c r="K307" i="25"/>
  <c r="M307" i="25" s="1"/>
  <c r="N307" i="25" s="1"/>
  <c r="O307" i="25" s="1"/>
  <c r="J309" i="25" l="1"/>
  <c r="K308" i="25"/>
  <c r="M308" i="25" s="1"/>
  <c r="N308" i="25" s="1"/>
  <c r="O308" i="25" s="1"/>
  <c r="J310" i="25" l="1"/>
  <c r="K309" i="25"/>
  <c r="M309" i="25" s="1"/>
  <c r="N309" i="25" s="1"/>
  <c r="O309" i="25" s="1"/>
  <c r="J311" i="25" l="1"/>
  <c r="K310" i="25"/>
  <c r="M310" i="25" s="1"/>
  <c r="N310" i="25" s="1"/>
  <c r="O310" i="25" s="1"/>
  <c r="J312" i="25" l="1"/>
  <c r="K311" i="25"/>
  <c r="M311" i="25" s="1"/>
  <c r="N311" i="25" s="1"/>
  <c r="O311" i="25" s="1"/>
  <c r="J313" i="25" l="1"/>
  <c r="K312" i="25"/>
  <c r="M312" i="25" s="1"/>
  <c r="N312" i="25" s="1"/>
  <c r="O312" i="25" s="1"/>
  <c r="J314" i="25" l="1"/>
  <c r="K313" i="25"/>
  <c r="M313" i="25" s="1"/>
  <c r="N313" i="25" s="1"/>
  <c r="O313" i="25" s="1"/>
  <c r="J315" i="25" l="1"/>
  <c r="K314" i="25"/>
  <c r="M314" i="25" s="1"/>
  <c r="N314" i="25" s="1"/>
  <c r="O314" i="25" s="1"/>
  <c r="J316" i="25" l="1"/>
  <c r="K315" i="25"/>
  <c r="M315" i="25" s="1"/>
  <c r="N315" i="25" s="1"/>
  <c r="O315" i="25" s="1"/>
  <c r="J317" i="25" l="1"/>
  <c r="K316" i="25"/>
  <c r="M316" i="25" s="1"/>
  <c r="N316" i="25" s="1"/>
  <c r="O316" i="25" s="1"/>
  <c r="J318" i="25" l="1"/>
  <c r="K317" i="25"/>
  <c r="M317" i="25" s="1"/>
  <c r="N317" i="25" s="1"/>
  <c r="O317" i="25" s="1"/>
  <c r="J319" i="25" l="1"/>
  <c r="K318" i="25"/>
  <c r="M318" i="25" s="1"/>
  <c r="N318" i="25" s="1"/>
  <c r="O318" i="25" s="1"/>
  <c r="J320" i="25" l="1"/>
  <c r="K319" i="25"/>
  <c r="M319" i="25" s="1"/>
  <c r="N319" i="25" s="1"/>
  <c r="O319" i="25" s="1"/>
  <c r="J321" i="25" l="1"/>
  <c r="K320" i="25"/>
  <c r="M320" i="25" s="1"/>
  <c r="N320" i="25" s="1"/>
  <c r="O320" i="25" s="1"/>
  <c r="J322" i="25" l="1"/>
  <c r="K321" i="25"/>
  <c r="M321" i="25" s="1"/>
  <c r="N321" i="25" s="1"/>
  <c r="O321" i="25" s="1"/>
  <c r="J323" i="25" l="1"/>
  <c r="K322" i="25"/>
  <c r="M322" i="25" s="1"/>
  <c r="N322" i="25" s="1"/>
  <c r="O322" i="25" s="1"/>
  <c r="J324" i="25" l="1"/>
  <c r="K323" i="25"/>
  <c r="M323" i="25" s="1"/>
  <c r="N323" i="25" s="1"/>
  <c r="O323" i="25" s="1"/>
  <c r="J325" i="25" l="1"/>
  <c r="K324" i="25"/>
  <c r="M324" i="25" s="1"/>
  <c r="N324" i="25" s="1"/>
  <c r="O324" i="25" s="1"/>
  <c r="J326" i="25" l="1"/>
  <c r="K325" i="25"/>
  <c r="M325" i="25" s="1"/>
  <c r="N325" i="25" s="1"/>
  <c r="O325" i="25" s="1"/>
  <c r="J327" i="25" l="1"/>
  <c r="K326" i="25"/>
  <c r="M326" i="25" s="1"/>
  <c r="N326" i="25" s="1"/>
  <c r="O326" i="25" s="1"/>
  <c r="J328" i="25" l="1"/>
  <c r="K327" i="25"/>
  <c r="M327" i="25" s="1"/>
  <c r="N327" i="25" s="1"/>
  <c r="O327" i="25" s="1"/>
  <c r="J329" i="25" l="1"/>
  <c r="K328" i="25"/>
  <c r="M328" i="25" s="1"/>
  <c r="N328" i="25" s="1"/>
  <c r="O328" i="25" s="1"/>
  <c r="J330" i="25" l="1"/>
  <c r="K329" i="25"/>
  <c r="M329" i="25" s="1"/>
  <c r="N329" i="25" s="1"/>
  <c r="O329" i="25" s="1"/>
  <c r="J331" i="25" l="1"/>
  <c r="K330" i="25"/>
  <c r="M330" i="25" s="1"/>
  <c r="N330" i="25" s="1"/>
  <c r="O330" i="25" s="1"/>
  <c r="J332" i="25" l="1"/>
  <c r="K331" i="25"/>
  <c r="M331" i="25" s="1"/>
  <c r="N331" i="25" s="1"/>
  <c r="O331" i="25" s="1"/>
  <c r="J333" i="25" l="1"/>
  <c r="K332" i="25"/>
  <c r="M332" i="25" s="1"/>
  <c r="N332" i="25" s="1"/>
  <c r="O332" i="25" s="1"/>
  <c r="J334" i="25" l="1"/>
  <c r="K333" i="25"/>
  <c r="M333" i="25" s="1"/>
  <c r="N333" i="25" s="1"/>
  <c r="O333" i="25" s="1"/>
  <c r="J335" i="25" l="1"/>
  <c r="K334" i="25"/>
  <c r="M334" i="25" s="1"/>
  <c r="N334" i="25" s="1"/>
  <c r="O334" i="25" s="1"/>
  <c r="J336" i="25" l="1"/>
  <c r="K335" i="25"/>
  <c r="M335" i="25" s="1"/>
  <c r="N335" i="25" s="1"/>
  <c r="O335" i="25" s="1"/>
  <c r="J337" i="25" l="1"/>
  <c r="K336" i="25"/>
  <c r="M336" i="25" s="1"/>
  <c r="N336" i="25" s="1"/>
  <c r="O336" i="25" s="1"/>
  <c r="J338" i="25" l="1"/>
  <c r="K337" i="25"/>
  <c r="M337" i="25" s="1"/>
  <c r="N337" i="25" s="1"/>
  <c r="O337" i="25" s="1"/>
  <c r="J339" i="25" l="1"/>
  <c r="K338" i="25"/>
  <c r="M338" i="25" s="1"/>
  <c r="N338" i="25" s="1"/>
  <c r="O338" i="25" s="1"/>
  <c r="J340" i="25" l="1"/>
  <c r="K339" i="25"/>
  <c r="M339" i="25" s="1"/>
  <c r="N339" i="25" s="1"/>
  <c r="O339" i="25" s="1"/>
  <c r="J341" i="25" l="1"/>
  <c r="K340" i="25"/>
  <c r="M340" i="25" s="1"/>
  <c r="N340" i="25" s="1"/>
  <c r="O340" i="25" s="1"/>
  <c r="J342" i="25" l="1"/>
  <c r="K341" i="25"/>
  <c r="M341" i="25" s="1"/>
  <c r="N341" i="25" s="1"/>
  <c r="O341" i="25" s="1"/>
  <c r="K342" i="25" l="1"/>
  <c r="M342" i="25" s="1"/>
  <c r="N342" i="25" s="1"/>
  <c r="O342" i="25" s="1"/>
  <c r="J343" i="25"/>
  <c r="J344" i="25" l="1"/>
  <c r="K343" i="25"/>
  <c r="M343" i="25" s="1"/>
  <c r="N343" i="25" s="1"/>
  <c r="O343" i="25" s="1"/>
  <c r="J345" i="25" l="1"/>
  <c r="K344" i="25"/>
  <c r="M344" i="25" s="1"/>
  <c r="N344" i="25" s="1"/>
  <c r="O344" i="25" s="1"/>
  <c r="J346" i="25" l="1"/>
  <c r="K345" i="25"/>
  <c r="M345" i="25" s="1"/>
  <c r="N345" i="25" s="1"/>
  <c r="O345" i="25" s="1"/>
  <c r="J347" i="25" l="1"/>
  <c r="K346" i="25"/>
  <c r="M346" i="25" s="1"/>
  <c r="N346" i="25" s="1"/>
  <c r="O346" i="25" s="1"/>
  <c r="J348" i="25" l="1"/>
  <c r="K347" i="25"/>
  <c r="M347" i="25" s="1"/>
  <c r="N347" i="25" s="1"/>
  <c r="O347" i="25" s="1"/>
  <c r="J349" i="25" l="1"/>
  <c r="K348" i="25"/>
  <c r="M348" i="25" s="1"/>
  <c r="N348" i="25" s="1"/>
  <c r="O348" i="25" s="1"/>
  <c r="J350" i="25" l="1"/>
  <c r="K349" i="25"/>
  <c r="M349" i="25" s="1"/>
  <c r="N349" i="25" s="1"/>
  <c r="O349" i="25" s="1"/>
  <c r="J351" i="25" l="1"/>
  <c r="K350" i="25"/>
  <c r="M350" i="25" s="1"/>
  <c r="N350" i="25" s="1"/>
  <c r="O350" i="25" s="1"/>
  <c r="J352" i="25" l="1"/>
  <c r="K351" i="25"/>
  <c r="M351" i="25" s="1"/>
  <c r="N351" i="25" s="1"/>
  <c r="O351" i="25" s="1"/>
  <c r="J353" i="25" l="1"/>
  <c r="K352" i="25"/>
  <c r="M352" i="25" s="1"/>
  <c r="N352" i="25" s="1"/>
  <c r="O352" i="25" s="1"/>
  <c r="J354" i="25" l="1"/>
  <c r="K353" i="25"/>
  <c r="M353" i="25" s="1"/>
  <c r="N353" i="25" s="1"/>
  <c r="O353" i="25" s="1"/>
  <c r="J355" i="25" l="1"/>
  <c r="K354" i="25"/>
  <c r="M354" i="25" s="1"/>
  <c r="N354" i="25" s="1"/>
  <c r="O354" i="25" s="1"/>
  <c r="J356" i="25" l="1"/>
  <c r="K355" i="25"/>
  <c r="M355" i="25" s="1"/>
  <c r="N355" i="25" s="1"/>
  <c r="O355" i="25" s="1"/>
  <c r="J357" i="25" l="1"/>
  <c r="K356" i="25"/>
  <c r="M356" i="25" s="1"/>
  <c r="N356" i="25" s="1"/>
  <c r="O356" i="25" s="1"/>
  <c r="J358" i="25" l="1"/>
  <c r="K357" i="25"/>
  <c r="M357" i="25" s="1"/>
  <c r="N357" i="25" s="1"/>
  <c r="O357" i="25" s="1"/>
  <c r="J359" i="25" l="1"/>
  <c r="K358" i="25"/>
  <c r="M358" i="25" s="1"/>
  <c r="N358" i="25" s="1"/>
  <c r="O358" i="25" s="1"/>
  <c r="J360" i="25" l="1"/>
  <c r="K359" i="25"/>
  <c r="M359" i="25" s="1"/>
  <c r="N359" i="25" s="1"/>
  <c r="O359" i="25" s="1"/>
  <c r="J361" i="25" l="1"/>
  <c r="K360" i="25"/>
  <c r="M360" i="25" s="1"/>
  <c r="N360" i="25" s="1"/>
  <c r="O360" i="25" s="1"/>
  <c r="J362" i="25" l="1"/>
  <c r="K361" i="25"/>
  <c r="M361" i="25" s="1"/>
  <c r="N361" i="25" s="1"/>
  <c r="O361" i="25" s="1"/>
  <c r="J363" i="25" l="1"/>
  <c r="K362" i="25"/>
  <c r="M362" i="25" s="1"/>
  <c r="N362" i="25" s="1"/>
  <c r="O362" i="25" s="1"/>
  <c r="J364" i="25" l="1"/>
  <c r="K363" i="25"/>
  <c r="M363" i="25" s="1"/>
  <c r="N363" i="25" s="1"/>
  <c r="O363" i="25" s="1"/>
  <c r="J365" i="25" l="1"/>
  <c r="K364" i="25"/>
  <c r="M364" i="25" s="1"/>
  <c r="N364" i="25" s="1"/>
  <c r="O364" i="25" s="1"/>
  <c r="J366" i="25" l="1"/>
  <c r="K365" i="25"/>
  <c r="M365" i="25" s="1"/>
  <c r="N365" i="25" s="1"/>
  <c r="O365" i="25" s="1"/>
  <c r="J367" i="25" l="1"/>
  <c r="K366" i="25"/>
  <c r="M366" i="25" s="1"/>
  <c r="N366" i="25" s="1"/>
  <c r="O366" i="25" s="1"/>
  <c r="J368" i="25" l="1"/>
  <c r="K367" i="25"/>
  <c r="M367" i="25" s="1"/>
  <c r="N367" i="25" s="1"/>
  <c r="O367" i="25" s="1"/>
  <c r="J369" i="25" l="1"/>
  <c r="K368" i="25"/>
  <c r="M368" i="25" s="1"/>
  <c r="N368" i="25" s="1"/>
  <c r="O368" i="25" s="1"/>
  <c r="J370" i="25" l="1"/>
  <c r="K369" i="25"/>
  <c r="M369" i="25" s="1"/>
  <c r="N369" i="25" s="1"/>
  <c r="O369" i="25" s="1"/>
  <c r="J371" i="25" l="1"/>
  <c r="K370" i="25"/>
  <c r="M370" i="25" s="1"/>
  <c r="N370" i="25" s="1"/>
  <c r="O370" i="25" s="1"/>
  <c r="J372" i="25" l="1"/>
  <c r="K371" i="25"/>
  <c r="M371" i="25" s="1"/>
  <c r="N371" i="25" s="1"/>
  <c r="O371" i="25" s="1"/>
  <c r="J373" i="25" l="1"/>
  <c r="K372" i="25"/>
  <c r="M372" i="25" s="1"/>
  <c r="N372" i="25" s="1"/>
  <c r="O372" i="25" s="1"/>
  <c r="J374" i="25" l="1"/>
  <c r="K373" i="25"/>
  <c r="M373" i="25" s="1"/>
  <c r="N373" i="25" s="1"/>
  <c r="O373" i="25" s="1"/>
  <c r="J375" i="25" l="1"/>
  <c r="K374" i="25"/>
  <c r="M374" i="25" s="1"/>
  <c r="N374" i="25" s="1"/>
  <c r="O374" i="25" s="1"/>
  <c r="J376" i="25" l="1"/>
  <c r="K375" i="25"/>
  <c r="M375" i="25" s="1"/>
  <c r="N375" i="25" s="1"/>
  <c r="O375" i="25" s="1"/>
  <c r="J377" i="25" l="1"/>
  <c r="K376" i="25"/>
  <c r="M376" i="25" s="1"/>
  <c r="N376" i="25" s="1"/>
  <c r="O376" i="25" s="1"/>
  <c r="J378" i="25" l="1"/>
  <c r="K377" i="25"/>
  <c r="M377" i="25" s="1"/>
  <c r="N377" i="25" s="1"/>
  <c r="O377" i="25" s="1"/>
  <c r="J379" i="25" l="1"/>
  <c r="K378" i="25"/>
  <c r="M378" i="25" s="1"/>
  <c r="N378" i="25" s="1"/>
  <c r="O378" i="25" s="1"/>
  <c r="J380" i="25" l="1"/>
  <c r="K379" i="25"/>
  <c r="M379" i="25" s="1"/>
  <c r="N379" i="25" s="1"/>
  <c r="O379" i="25" s="1"/>
  <c r="J381" i="25" l="1"/>
  <c r="K380" i="25"/>
  <c r="M380" i="25" s="1"/>
  <c r="N380" i="25" s="1"/>
  <c r="O380" i="25" s="1"/>
  <c r="J382" i="25" l="1"/>
  <c r="K381" i="25"/>
  <c r="M381" i="25" s="1"/>
  <c r="N381" i="25" s="1"/>
  <c r="O381" i="25" s="1"/>
  <c r="J383" i="25" l="1"/>
  <c r="K382" i="25"/>
  <c r="M382" i="25" s="1"/>
  <c r="N382" i="25" s="1"/>
  <c r="O382" i="25" s="1"/>
  <c r="J384" i="25" l="1"/>
  <c r="K383" i="25"/>
  <c r="M383" i="25" s="1"/>
  <c r="N383" i="25" s="1"/>
  <c r="O383" i="25" s="1"/>
  <c r="J385" i="25" l="1"/>
  <c r="K384" i="25"/>
  <c r="M384" i="25" s="1"/>
  <c r="N384" i="25" s="1"/>
  <c r="O384" i="25" s="1"/>
  <c r="J386" i="25" l="1"/>
  <c r="K385" i="25"/>
  <c r="M385" i="25" s="1"/>
  <c r="N385" i="25" s="1"/>
  <c r="O385" i="25" s="1"/>
  <c r="J387" i="25" l="1"/>
  <c r="K386" i="25"/>
  <c r="M386" i="25" s="1"/>
  <c r="N386" i="25" s="1"/>
  <c r="O386" i="25" s="1"/>
  <c r="J388" i="25" l="1"/>
  <c r="K387" i="25"/>
  <c r="M387" i="25" s="1"/>
  <c r="N387" i="25" s="1"/>
  <c r="O387" i="25" s="1"/>
  <c r="J389" i="25" l="1"/>
  <c r="K388" i="25"/>
  <c r="M388" i="25" s="1"/>
  <c r="N388" i="25" s="1"/>
  <c r="O388" i="25" s="1"/>
  <c r="J390" i="25" l="1"/>
  <c r="K389" i="25"/>
  <c r="M389" i="25" s="1"/>
  <c r="N389" i="25" s="1"/>
  <c r="O389" i="25" s="1"/>
  <c r="J391" i="25" l="1"/>
  <c r="K390" i="25"/>
  <c r="M390" i="25" s="1"/>
  <c r="N390" i="25" s="1"/>
  <c r="O390" i="25" s="1"/>
  <c r="J392" i="25" l="1"/>
  <c r="K391" i="25"/>
  <c r="M391" i="25" s="1"/>
  <c r="N391" i="25" s="1"/>
  <c r="O391" i="25" s="1"/>
  <c r="J393" i="25" l="1"/>
  <c r="K392" i="25"/>
  <c r="M392" i="25" s="1"/>
  <c r="N392" i="25" s="1"/>
  <c r="O392" i="25" s="1"/>
  <c r="J394" i="25" l="1"/>
  <c r="K393" i="25"/>
  <c r="M393" i="25" s="1"/>
  <c r="N393" i="25" s="1"/>
  <c r="O393" i="25" s="1"/>
  <c r="J395" i="25" l="1"/>
  <c r="K394" i="25"/>
  <c r="M394" i="25" s="1"/>
  <c r="N394" i="25" s="1"/>
  <c r="O394" i="25" s="1"/>
  <c r="J396" i="25" l="1"/>
  <c r="K395" i="25"/>
  <c r="M395" i="25" s="1"/>
  <c r="N395" i="25" s="1"/>
  <c r="O395" i="25" s="1"/>
  <c r="J397" i="25" l="1"/>
  <c r="K396" i="25"/>
  <c r="M396" i="25" s="1"/>
  <c r="N396" i="25" s="1"/>
  <c r="O396" i="25" s="1"/>
  <c r="J398" i="25" l="1"/>
  <c r="K397" i="25"/>
  <c r="M397" i="25" s="1"/>
  <c r="N397" i="25" s="1"/>
  <c r="O397" i="25" s="1"/>
  <c r="J399" i="25" l="1"/>
  <c r="K398" i="25"/>
  <c r="M398" i="25" s="1"/>
  <c r="N398" i="25" s="1"/>
  <c r="O398" i="25" s="1"/>
  <c r="J400" i="25" l="1"/>
  <c r="K399" i="25"/>
  <c r="M399" i="25" s="1"/>
  <c r="N399" i="25" s="1"/>
  <c r="O399" i="25" s="1"/>
  <c r="J401" i="25" l="1"/>
  <c r="K400" i="25"/>
  <c r="M400" i="25" s="1"/>
  <c r="N400" i="25" s="1"/>
  <c r="O400" i="25" s="1"/>
  <c r="J402" i="25" l="1"/>
  <c r="K401" i="25"/>
  <c r="M401" i="25" s="1"/>
  <c r="N401" i="25" s="1"/>
  <c r="O401" i="25" s="1"/>
  <c r="J403" i="25" l="1"/>
  <c r="K402" i="25"/>
  <c r="M402" i="25" s="1"/>
  <c r="N402" i="25" s="1"/>
  <c r="O402" i="25" s="1"/>
  <c r="J404" i="25" l="1"/>
  <c r="K403" i="25"/>
  <c r="M403" i="25" s="1"/>
  <c r="N403" i="25" s="1"/>
  <c r="O403" i="25" s="1"/>
  <c r="J405" i="25" l="1"/>
  <c r="K404" i="25"/>
  <c r="M404" i="25" s="1"/>
  <c r="N404" i="25" s="1"/>
  <c r="O404" i="25" s="1"/>
  <c r="J406" i="25" l="1"/>
  <c r="K405" i="25"/>
  <c r="M405" i="25" s="1"/>
  <c r="N405" i="25" s="1"/>
  <c r="O405" i="25" s="1"/>
  <c r="J407" i="25" l="1"/>
  <c r="K406" i="25"/>
  <c r="M406" i="25" s="1"/>
  <c r="N406" i="25" s="1"/>
  <c r="O406" i="25" s="1"/>
  <c r="J408" i="25" l="1"/>
  <c r="K407" i="25"/>
  <c r="M407" i="25" s="1"/>
  <c r="N407" i="25" s="1"/>
  <c r="O407" i="25" s="1"/>
  <c r="J409" i="25" l="1"/>
  <c r="K408" i="25"/>
  <c r="M408" i="25" s="1"/>
  <c r="N408" i="25" s="1"/>
  <c r="O408" i="25" s="1"/>
  <c r="J410" i="25" l="1"/>
  <c r="K409" i="25"/>
  <c r="M409" i="25" s="1"/>
  <c r="N409" i="25" s="1"/>
  <c r="O409" i="25" s="1"/>
  <c r="J411" i="25" l="1"/>
  <c r="K410" i="25"/>
  <c r="M410" i="25" s="1"/>
  <c r="N410" i="25" s="1"/>
  <c r="O410" i="25" s="1"/>
  <c r="J412" i="25" l="1"/>
  <c r="K411" i="25"/>
  <c r="M411" i="25" s="1"/>
  <c r="N411" i="25" s="1"/>
  <c r="O411" i="25" s="1"/>
  <c r="J413" i="25" l="1"/>
  <c r="K412" i="25"/>
  <c r="M412" i="25" s="1"/>
  <c r="N412" i="25" s="1"/>
  <c r="O412" i="25" s="1"/>
  <c r="J414" i="25" l="1"/>
  <c r="K413" i="25"/>
  <c r="M413" i="25" s="1"/>
  <c r="N413" i="25" s="1"/>
  <c r="O413" i="25" s="1"/>
  <c r="J415" i="25" l="1"/>
  <c r="K414" i="25"/>
  <c r="M414" i="25" s="1"/>
  <c r="N414" i="25" s="1"/>
  <c r="O414" i="25" s="1"/>
  <c r="J416" i="25" l="1"/>
  <c r="K415" i="25"/>
  <c r="M415" i="25" s="1"/>
  <c r="N415" i="25" s="1"/>
  <c r="O415" i="25" s="1"/>
  <c r="J417" i="25" l="1"/>
  <c r="K416" i="25"/>
  <c r="M416" i="25" s="1"/>
  <c r="N416" i="25" s="1"/>
  <c r="O416" i="25" s="1"/>
  <c r="J418" i="25" l="1"/>
  <c r="K417" i="25"/>
  <c r="M417" i="25" s="1"/>
  <c r="N417" i="25" s="1"/>
  <c r="O417" i="25" s="1"/>
  <c r="J419" i="25" l="1"/>
  <c r="K418" i="25"/>
  <c r="M418" i="25" s="1"/>
  <c r="N418" i="25" s="1"/>
  <c r="O418" i="25" s="1"/>
  <c r="J420" i="25" l="1"/>
  <c r="K419" i="25"/>
  <c r="M419" i="25" s="1"/>
  <c r="N419" i="25" s="1"/>
  <c r="O419" i="25" s="1"/>
  <c r="J421" i="25" l="1"/>
  <c r="K420" i="25"/>
  <c r="M420" i="25" s="1"/>
  <c r="N420" i="25" s="1"/>
  <c r="O420" i="25" s="1"/>
  <c r="J422" i="25" l="1"/>
  <c r="K421" i="25"/>
  <c r="M421" i="25" s="1"/>
  <c r="N421" i="25" s="1"/>
  <c r="O421" i="25" s="1"/>
  <c r="J423" i="25" l="1"/>
  <c r="K422" i="25"/>
  <c r="M422" i="25" s="1"/>
  <c r="N422" i="25" s="1"/>
  <c r="O422" i="25" s="1"/>
  <c r="J424" i="25" l="1"/>
  <c r="K423" i="25"/>
  <c r="M423" i="25" s="1"/>
  <c r="N423" i="25" s="1"/>
  <c r="O423" i="25" s="1"/>
  <c r="J425" i="25" l="1"/>
  <c r="K424" i="25"/>
  <c r="M424" i="25" s="1"/>
  <c r="N424" i="25" s="1"/>
  <c r="O424" i="25" s="1"/>
  <c r="J426" i="25" l="1"/>
  <c r="K425" i="25"/>
  <c r="M425" i="25" s="1"/>
  <c r="N425" i="25" s="1"/>
  <c r="O425" i="25" s="1"/>
  <c r="J427" i="25" l="1"/>
  <c r="K426" i="25"/>
  <c r="M426" i="25" s="1"/>
  <c r="N426" i="25" s="1"/>
  <c r="O426" i="25" s="1"/>
  <c r="J428" i="25" l="1"/>
  <c r="K427" i="25"/>
  <c r="M427" i="25" s="1"/>
  <c r="N427" i="25" s="1"/>
  <c r="O427" i="25" s="1"/>
  <c r="J429" i="25" l="1"/>
  <c r="K428" i="25"/>
  <c r="M428" i="25" s="1"/>
  <c r="N428" i="25" s="1"/>
  <c r="O428" i="25" s="1"/>
  <c r="J430" i="25" l="1"/>
  <c r="K429" i="25"/>
  <c r="M429" i="25" s="1"/>
  <c r="N429" i="25" s="1"/>
  <c r="O429" i="25" s="1"/>
  <c r="J431" i="25" l="1"/>
  <c r="K430" i="25"/>
  <c r="M430" i="25" s="1"/>
  <c r="N430" i="25" s="1"/>
  <c r="O430" i="25" s="1"/>
  <c r="J432" i="25" l="1"/>
  <c r="K431" i="25"/>
  <c r="M431" i="25" s="1"/>
  <c r="N431" i="25" s="1"/>
  <c r="O431" i="25" s="1"/>
  <c r="J433" i="25" l="1"/>
  <c r="K432" i="25"/>
  <c r="M432" i="25" s="1"/>
  <c r="N432" i="25" s="1"/>
  <c r="O432" i="25" s="1"/>
  <c r="J434" i="25" l="1"/>
  <c r="K433" i="25"/>
  <c r="M433" i="25" s="1"/>
  <c r="N433" i="25" s="1"/>
  <c r="O433" i="25" s="1"/>
  <c r="J435" i="25" l="1"/>
  <c r="K434" i="25"/>
  <c r="M434" i="25" s="1"/>
  <c r="N434" i="25" s="1"/>
  <c r="O434" i="25" s="1"/>
  <c r="J436" i="25" l="1"/>
  <c r="K435" i="25"/>
  <c r="M435" i="25" s="1"/>
  <c r="N435" i="25" s="1"/>
  <c r="O435" i="25" s="1"/>
  <c r="J437" i="25" l="1"/>
  <c r="K436" i="25"/>
  <c r="M436" i="25" s="1"/>
  <c r="N436" i="25" s="1"/>
  <c r="O436" i="25" s="1"/>
  <c r="J438" i="25" l="1"/>
  <c r="K437" i="25"/>
  <c r="M437" i="25" s="1"/>
  <c r="N437" i="25" s="1"/>
  <c r="O437" i="25" s="1"/>
  <c r="J439" i="25" l="1"/>
  <c r="K438" i="25"/>
  <c r="M438" i="25" s="1"/>
  <c r="N438" i="25" s="1"/>
  <c r="O438" i="25" s="1"/>
  <c r="J440" i="25" l="1"/>
  <c r="K439" i="25"/>
  <c r="M439" i="25" s="1"/>
  <c r="N439" i="25" s="1"/>
  <c r="O439" i="25" s="1"/>
  <c r="J441" i="25" l="1"/>
  <c r="K440" i="25"/>
  <c r="M440" i="25" s="1"/>
  <c r="N440" i="25" s="1"/>
  <c r="O440" i="25" s="1"/>
  <c r="J442" i="25" l="1"/>
  <c r="K441" i="25"/>
  <c r="M441" i="25" s="1"/>
  <c r="N441" i="25" s="1"/>
  <c r="O441" i="25" s="1"/>
  <c r="J443" i="25" l="1"/>
  <c r="K442" i="25"/>
  <c r="M442" i="25" s="1"/>
  <c r="N442" i="25" s="1"/>
  <c r="O442" i="25" s="1"/>
  <c r="J444" i="25" l="1"/>
  <c r="K443" i="25"/>
  <c r="M443" i="25" s="1"/>
  <c r="N443" i="25" s="1"/>
  <c r="O443" i="25" s="1"/>
  <c r="J445" i="25" l="1"/>
  <c r="K444" i="25"/>
  <c r="M444" i="25" s="1"/>
  <c r="N444" i="25" s="1"/>
  <c r="O444" i="25" s="1"/>
  <c r="J446" i="25" l="1"/>
  <c r="K445" i="25"/>
  <c r="M445" i="25" s="1"/>
  <c r="N445" i="25" s="1"/>
  <c r="O445" i="25" s="1"/>
  <c r="J447" i="25" l="1"/>
  <c r="K446" i="25"/>
  <c r="M446" i="25" s="1"/>
  <c r="N446" i="25" s="1"/>
  <c r="O446" i="25" s="1"/>
  <c r="J448" i="25" l="1"/>
  <c r="K447" i="25"/>
  <c r="M447" i="25" s="1"/>
  <c r="N447" i="25" s="1"/>
  <c r="O447" i="25" s="1"/>
  <c r="J449" i="25" l="1"/>
  <c r="K448" i="25"/>
  <c r="M448" i="25" s="1"/>
  <c r="N448" i="25" s="1"/>
  <c r="O448" i="25" s="1"/>
  <c r="J450" i="25" l="1"/>
  <c r="K449" i="25"/>
  <c r="M449" i="25" s="1"/>
  <c r="N449" i="25" s="1"/>
  <c r="O449" i="25" s="1"/>
  <c r="J451" i="25" l="1"/>
  <c r="K450" i="25"/>
  <c r="M450" i="25" s="1"/>
  <c r="N450" i="25" s="1"/>
  <c r="O450" i="25" s="1"/>
  <c r="J452" i="25" l="1"/>
  <c r="K451" i="25"/>
  <c r="M451" i="25" s="1"/>
  <c r="N451" i="25" s="1"/>
  <c r="O451" i="25" s="1"/>
  <c r="J453" i="25" l="1"/>
  <c r="K452" i="25"/>
  <c r="M452" i="25" s="1"/>
  <c r="N452" i="25" s="1"/>
  <c r="O452" i="25" s="1"/>
  <c r="J454" i="25" l="1"/>
  <c r="K453" i="25"/>
  <c r="M453" i="25" s="1"/>
  <c r="N453" i="25" s="1"/>
  <c r="O453" i="25" s="1"/>
  <c r="J455" i="25" l="1"/>
  <c r="K454" i="25"/>
  <c r="M454" i="25" s="1"/>
  <c r="N454" i="25" s="1"/>
  <c r="O454" i="25" s="1"/>
  <c r="J456" i="25" l="1"/>
  <c r="K455" i="25"/>
  <c r="M455" i="25" s="1"/>
  <c r="N455" i="25" s="1"/>
  <c r="O455" i="25" s="1"/>
  <c r="J457" i="25" l="1"/>
  <c r="K456" i="25"/>
  <c r="M456" i="25" s="1"/>
  <c r="N456" i="25" s="1"/>
  <c r="O456" i="25" s="1"/>
  <c r="J458" i="25" l="1"/>
  <c r="K457" i="25"/>
  <c r="M457" i="25" s="1"/>
  <c r="N457" i="25" s="1"/>
  <c r="O457" i="25" s="1"/>
  <c r="J459" i="25" l="1"/>
  <c r="K458" i="25"/>
  <c r="M458" i="25" s="1"/>
  <c r="N458" i="25" s="1"/>
  <c r="O458" i="25" s="1"/>
  <c r="J460" i="25" l="1"/>
  <c r="K459" i="25"/>
  <c r="M459" i="25" s="1"/>
  <c r="N459" i="25" s="1"/>
  <c r="O459" i="25" s="1"/>
  <c r="J461" i="25" l="1"/>
  <c r="K460" i="25"/>
  <c r="M460" i="25" s="1"/>
  <c r="N460" i="25" s="1"/>
  <c r="O460" i="25" s="1"/>
  <c r="J462" i="25" l="1"/>
  <c r="K461" i="25"/>
  <c r="M461" i="25" s="1"/>
  <c r="N461" i="25" s="1"/>
  <c r="O461" i="25" s="1"/>
  <c r="J463" i="25" l="1"/>
  <c r="K462" i="25"/>
  <c r="M462" i="25" s="1"/>
  <c r="N462" i="25" s="1"/>
  <c r="O462" i="25" s="1"/>
  <c r="J464" i="25" l="1"/>
  <c r="K463" i="25"/>
  <c r="M463" i="25" s="1"/>
  <c r="N463" i="25" s="1"/>
  <c r="O463" i="25" s="1"/>
  <c r="J465" i="25" l="1"/>
  <c r="K464" i="25"/>
  <c r="M464" i="25" s="1"/>
  <c r="N464" i="25" s="1"/>
  <c r="O464" i="25" s="1"/>
  <c r="J466" i="25" l="1"/>
  <c r="K465" i="25"/>
  <c r="M465" i="25" s="1"/>
  <c r="N465" i="25" s="1"/>
  <c r="O465" i="25" s="1"/>
  <c r="J467" i="25" l="1"/>
  <c r="K466" i="25"/>
  <c r="M466" i="25" s="1"/>
  <c r="N466" i="25" s="1"/>
  <c r="O466" i="25" s="1"/>
  <c r="J468" i="25" l="1"/>
  <c r="K467" i="25"/>
  <c r="M467" i="25" s="1"/>
  <c r="N467" i="25" s="1"/>
  <c r="O467" i="25" s="1"/>
  <c r="J469" i="25" l="1"/>
  <c r="K468" i="25"/>
  <c r="M468" i="25" s="1"/>
  <c r="N468" i="25" s="1"/>
  <c r="O468" i="25" s="1"/>
  <c r="J470" i="25" l="1"/>
  <c r="K469" i="25"/>
  <c r="M469" i="25" s="1"/>
  <c r="N469" i="25" s="1"/>
  <c r="O469" i="25" s="1"/>
  <c r="J471" i="25" l="1"/>
  <c r="K470" i="25"/>
  <c r="M470" i="25" s="1"/>
  <c r="N470" i="25" s="1"/>
  <c r="O470" i="25" s="1"/>
  <c r="J472" i="25" l="1"/>
  <c r="K471" i="25"/>
  <c r="M471" i="25" s="1"/>
  <c r="N471" i="25" s="1"/>
  <c r="O471" i="25" s="1"/>
  <c r="K472" i="25" l="1"/>
  <c r="M472" i="25" s="1"/>
  <c r="N472" i="25" s="1"/>
  <c r="O472" i="25" s="1"/>
  <c r="J473" i="25"/>
  <c r="J474" i="25" l="1"/>
  <c r="K473" i="25"/>
  <c r="M473" i="25" s="1"/>
  <c r="N473" i="25" s="1"/>
  <c r="O473" i="25" s="1"/>
  <c r="J475" i="25" l="1"/>
  <c r="K474" i="25"/>
  <c r="M474" i="25" s="1"/>
  <c r="N474" i="25" s="1"/>
  <c r="O474" i="25" s="1"/>
  <c r="J476" i="25" l="1"/>
  <c r="K475" i="25"/>
  <c r="M475" i="25" s="1"/>
  <c r="N475" i="25" s="1"/>
  <c r="O475" i="25" s="1"/>
  <c r="J477" i="25" l="1"/>
  <c r="K476" i="25"/>
  <c r="M476" i="25" s="1"/>
  <c r="N476" i="25" s="1"/>
  <c r="O476" i="25" s="1"/>
  <c r="J478" i="25" l="1"/>
  <c r="K477" i="25"/>
  <c r="M477" i="25" s="1"/>
  <c r="N477" i="25" s="1"/>
  <c r="O477" i="25" s="1"/>
  <c r="J479" i="25" l="1"/>
  <c r="K478" i="25"/>
  <c r="M478" i="25" s="1"/>
  <c r="N478" i="25" s="1"/>
  <c r="O478" i="25" s="1"/>
  <c r="J480" i="25" l="1"/>
  <c r="K479" i="25"/>
  <c r="M479" i="25" s="1"/>
  <c r="N479" i="25" s="1"/>
  <c r="O479" i="25" s="1"/>
  <c r="J481" i="25" l="1"/>
  <c r="K480" i="25"/>
  <c r="M480" i="25" s="1"/>
  <c r="N480" i="25" s="1"/>
  <c r="O480" i="25" s="1"/>
  <c r="J482" i="25" l="1"/>
  <c r="K481" i="25"/>
  <c r="M481" i="25" s="1"/>
  <c r="N481" i="25" s="1"/>
  <c r="O481" i="25" s="1"/>
  <c r="J483" i="25" l="1"/>
  <c r="K482" i="25"/>
  <c r="M482" i="25" s="1"/>
  <c r="N482" i="25" s="1"/>
  <c r="O482" i="25" s="1"/>
  <c r="J484" i="25" l="1"/>
  <c r="K483" i="25"/>
  <c r="M483" i="25" s="1"/>
  <c r="N483" i="25" s="1"/>
  <c r="O483" i="25" s="1"/>
  <c r="J485" i="25" l="1"/>
  <c r="K484" i="25"/>
  <c r="M484" i="25" s="1"/>
  <c r="N484" i="25" s="1"/>
  <c r="O484" i="25" s="1"/>
  <c r="J486" i="25" l="1"/>
  <c r="K485" i="25"/>
  <c r="M485" i="25" s="1"/>
  <c r="N485" i="25" s="1"/>
  <c r="O485" i="25" s="1"/>
  <c r="J487" i="25" l="1"/>
  <c r="K486" i="25"/>
  <c r="M486" i="25" s="1"/>
  <c r="N486" i="25" s="1"/>
  <c r="O486" i="25" s="1"/>
  <c r="J488" i="25" l="1"/>
  <c r="K487" i="25"/>
  <c r="M487" i="25" s="1"/>
  <c r="N487" i="25" s="1"/>
  <c r="O487" i="25" s="1"/>
  <c r="J489" i="25" l="1"/>
  <c r="K488" i="25"/>
  <c r="M488" i="25" s="1"/>
  <c r="N488" i="25" s="1"/>
  <c r="O488" i="25" s="1"/>
  <c r="J490" i="25" l="1"/>
  <c r="K489" i="25"/>
  <c r="M489" i="25" s="1"/>
  <c r="N489" i="25" s="1"/>
  <c r="O489" i="25" s="1"/>
  <c r="J491" i="25" l="1"/>
  <c r="K490" i="25"/>
  <c r="M490" i="25" s="1"/>
  <c r="N490" i="25" s="1"/>
  <c r="O490" i="25" s="1"/>
  <c r="J492" i="25" l="1"/>
  <c r="K491" i="25"/>
  <c r="M491" i="25" s="1"/>
  <c r="N491" i="25" s="1"/>
  <c r="O491" i="25" s="1"/>
  <c r="J493" i="25" l="1"/>
  <c r="K492" i="25"/>
  <c r="M492" i="25" s="1"/>
  <c r="N492" i="25" s="1"/>
  <c r="O492" i="25" s="1"/>
  <c r="J494" i="25" l="1"/>
  <c r="K493" i="25"/>
  <c r="M493" i="25" s="1"/>
  <c r="N493" i="25" s="1"/>
  <c r="O493" i="25" s="1"/>
  <c r="J495" i="25" l="1"/>
  <c r="K494" i="25"/>
  <c r="M494" i="25" s="1"/>
  <c r="N494" i="25" s="1"/>
  <c r="O494" i="25" s="1"/>
  <c r="J496" i="25" l="1"/>
  <c r="K495" i="25"/>
  <c r="M495" i="25" s="1"/>
  <c r="N495" i="25" s="1"/>
  <c r="O495" i="25" s="1"/>
  <c r="J497" i="25" l="1"/>
  <c r="K496" i="25"/>
  <c r="M496" i="25" s="1"/>
  <c r="N496" i="25" s="1"/>
  <c r="O496" i="25" s="1"/>
  <c r="J498" i="25" l="1"/>
  <c r="K497" i="25"/>
  <c r="M497" i="25" s="1"/>
  <c r="N497" i="25" s="1"/>
  <c r="O497" i="25" s="1"/>
  <c r="J499" i="25" l="1"/>
  <c r="K498" i="25"/>
  <c r="M498" i="25" s="1"/>
  <c r="N498" i="25" s="1"/>
  <c r="O498" i="25" s="1"/>
  <c r="J500" i="25" l="1"/>
  <c r="K499" i="25"/>
  <c r="M499" i="25" s="1"/>
  <c r="N499" i="25" s="1"/>
  <c r="O499" i="25" s="1"/>
  <c r="J501" i="25" l="1"/>
  <c r="K500" i="25"/>
  <c r="M500" i="25" s="1"/>
  <c r="N500" i="25" s="1"/>
  <c r="O500" i="25" s="1"/>
  <c r="J502" i="25" l="1"/>
  <c r="K501" i="25"/>
  <c r="M501" i="25" s="1"/>
  <c r="N501" i="25" s="1"/>
  <c r="O501" i="25" s="1"/>
  <c r="J503" i="25" l="1"/>
  <c r="K502" i="25"/>
  <c r="M502" i="25" s="1"/>
  <c r="N502" i="25" s="1"/>
  <c r="O502" i="25" s="1"/>
  <c r="J504" i="25" l="1"/>
  <c r="K503" i="25"/>
  <c r="M503" i="25" s="1"/>
  <c r="N503" i="25" s="1"/>
  <c r="O503" i="25" s="1"/>
  <c r="J505" i="25" l="1"/>
  <c r="K504" i="25"/>
  <c r="M504" i="25" s="1"/>
  <c r="N504" i="25" s="1"/>
  <c r="O504" i="25" s="1"/>
  <c r="J506" i="25" l="1"/>
  <c r="K505" i="25"/>
  <c r="M505" i="25" s="1"/>
  <c r="N505" i="25" s="1"/>
  <c r="O505" i="25" s="1"/>
  <c r="J507" i="25" l="1"/>
  <c r="K506" i="25"/>
  <c r="M506" i="25" s="1"/>
  <c r="N506" i="25" s="1"/>
  <c r="O506" i="25" s="1"/>
  <c r="J508" i="25" l="1"/>
  <c r="K507" i="25"/>
  <c r="M507" i="25" s="1"/>
  <c r="N507" i="25" s="1"/>
  <c r="O507" i="25" s="1"/>
  <c r="J509" i="25" l="1"/>
  <c r="K508" i="25"/>
  <c r="M508" i="25" s="1"/>
  <c r="N508" i="25" s="1"/>
  <c r="O508" i="25" s="1"/>
  <c r="J510" i="25" l="1"/>
  <c r="K509" i="25"/>
  <c r="M509" i="25" s="1"/>
  <c r="N509" i="25" s="1"/>
  <c r="O509" i="25" s="1"/>
  <c r="J511" i="25" l="1"/>
  <c r="K510" i="25"/>
  <c r="M510" i="25" s="1"/>
  <c r="N510" i="25" s="1"/>
  <c r="O510" i="25" s="1"/>
  <c r="J512" i="25" l="1"/>
  <c r="K511" i="25"/>
  <c r="M511" i="25" s="1"/>
  <c r="N511" i="25" s="1"/>
  <c r="O511" i="25" s="1"/>
  <c r="J513" i="25" l="1"/>
  <c r="K512" i="25"/>
  <c r="M512" i="25" s="1"/>
  <c r="N512" i="25" s="1"/>
  <c r="O512" i="25" s="1"/>
  <c r="J514" i="25" l="1"/>
  <c r="K513" i="25"/>
  <c r="M513" i="25" s="1"/>
  <c r="N513" i="25" s="1"/>
  <c r="O513" i="25" s="1"/>
  <c r="J515" i="25" l="1"/>
  <c r="K514" i="25"/>
  <c r="M514" i="25" s="1"/>
  <c r="N514" i="25" s="1"/>
  <c r="O514" i="25" s="1"/>
  <c r="J516" i="25" l="1"/>
  <c r="K515" i="25"/>
  <c r="M515" i="25" s="1"/>
  <c r="N515" i="25" s="1"/>
  <c r="O515" i="25" s="1"/>
  <c r="J517" i="25" l="1"/>
  <c r="K516" i="25"/>
  <c r="M516" i="25" s="1"/>
  <c r="N516" i="25" s="1"/>
  <c r="O516" i="25" s="1"/>
  <c r="J518" i="25" l="1"/>
  <c r="K517" i="25"/>
  <c r="M517" i="25" s="1"/>
  <c r="N517" i="25" s="1"/>
  <c r="O517" i="25" s="1"/>
  <c r="J519" i="25" l="1"/>
  <c r="K518" i="25"/>
  <c r="M518" i="25" s="1"/>
  <c r="N518" i="25" s="1"/>
  <c r="O518" i="25" s="1"/>
  <c r="J520" i="25" l="1"/>
  <c r="K519" i="25"/>
  <c r="M519" i="25" s="1"/>
  <c r="N519" i="25" s="1"/>
  <c r="O519" i="25" s="1"/>
  <c r="J521" i="25" l="1"/>
  <c r="K520" i="25"/>
  <c r="M520" i="25" s="1"/>
  <c r="N520" i="25" s="1"/>
  <c r="O520" i="25" s="1"/>
  <c r="J522" i="25" l="1"/>
  <c r="K521" i="25"/>
  <c r="M521" i="25" s="1"/>
  <c r="N521" i="25" s="1"/>
  <c r="O521" i="25" s="1"/>
  <c r="J523" i="25" l="1"/>
  <c r="K522" i="25"/>
  <c r="M522" i="25" s="1"/>
  <c r="N522" i="25" s="1"/>
  <c r="O522" i="25" s="1"/>
  <c r="J524" i="25" l="1"/>
  <c r="K523" i="25"/>
  <c r="M523" i="25" s="1"/>
  <c r="N523" i="25" s="1"/>
  <c r="O523" i="25" s="1"/>
  <c r="J525" i="25" l="1"/>
  <c r="K524" i="25"/>
  <c r="M524" i="25" s="1"/>
  <c r="N524" i="25" s="1"/>
  <c r="O524" i="25" s="1"/>
  <c r="J526" i="25" l="1"/>
  <c r="K525" i="25"/>
  <c r="M525" i="25" s="1"/>
  <c r="N525" i="25" s="1"/>
  <c r="O525" i="25" s="1"/>
  <c r="J527" i="25" l="1"/>
  <c r="K526" i="25"/>
  <c r="M526" i="25" s="1"/>
  <c r="N526" i="25" s="1"/>
  <c r="O526" i="25" s="1"/>
  <c r="J528" i="25" l="1"/>
  <c r="K527" i="25"/>
  <c r="M527" i="25" s="1"/>
  <c r="N527" i="25" s="1"/>
  <c r="O527" i="25" s="1"/>
  <c r="J529" i="25" l="1"/>
  <c r="K528" i="25"/>
  <c r="M528" i="25" s="1"/>
  <c r="N528" i="25" s="1"/>
  <c r="O528" i="25" s="1"/>
  <c r="J530" i="25" l="1"/>
  <c r="K529" i="25"/>
  <c r="M529" i="25" s="1"/>
  <c r="N529" i="25" s="1"/>
  <c r="O529" i="25" s="1"/>
  <c r="J531" i="25" l="1"/>
  <c r="K530" i="25"/>
  <c r="M530" i="25" s="1"/>
  <c r="N530" i="25" s="1"/>
  <c r="O530" i="25" s="1"/>
  <c r="J532" i="25" l="1"/>
  <c r="K531" i="25"/>
  <c r="M531" i="25" s="1"/>
  <c r="N531" i="25" s="1"/>
  <c r="O531" i="25" s="1"/>
  <c r="J533" i="25" l="1"/>
  <c r="K532" i="25"/>
  <c r="M532" i="25" s="1"/>
  <c r="N532" i="25" s="1"/>
  <c r="O532" i="25" s="1"/>
  <c r="J534" i="25" l="1"/>
  <c r="K533" i="25"/>
  <c r="M533" i="25" s="1"/>
  <c r="N533" i="25" s="1"/>
  <c r="O533" i="25" s="1"/>
  <c r="J535" i="25" l="1"/>
  <c r="K534" i="25"/>
  <c r="M534" i="25" s="1"/>
  <c r="N534" i="25" s="1"/>
  <c r="O534" i="25" s="1"/>
  <c r="J536" i="25" l="1"/>
  <c r="K535" i="25"/>
  <c r="M535" i="25" s="1"/>
  <c r="N535" i="25" s="1"/>
  <c r="O535" i="25" s="1"/>
  <c r="J537" i="25" l="1"/>
  <c r="K536" i="25"/>
  <c r="M536" i="25" s="1"/>
  <c r="N536" i="25" s="1"/>
  <c r="O536" i="25" s="1"/>
  <c r="J538" i="25" l="1"/>
  <c r="K537" i="25"/>
  <c r="M537" i="25" s="1"/>
  <c r="N537" i="25" s="1"/>
  <c r="O537" i="25" s="1"/>
  <c r="J539" i="25" l="1"/>
  <c r="K538" i="25"/>
  <c r="M538" i="25" s="1"/>
  <c r="N538" i="25" s="1"/>
  <c r="O538" i="25" s="1"/>
  <c r="J540" i="25" l="1"/>
  <c r="K539" i="25"/>
  <c r="M539" i="25" s="1"/>
  <c r="N539" i="25" s="1"/>
  <c r="O539" i="25" s="1"/>
  <c r="J541" i="25" l="1"/>
  <c r="K540" i="25"/>
  <c r="M540" i="25" s="1"/>
  <c r="N540" i="25" s="1"/>
  <c r="O540" i="25" s="1"/>
  <c r="J542" i="25" l="1"/>
  <c r="K541" i="25"/>
  <c r="M541" i="25" s="1"/>
  <c r="N541" i="25" s="1"/>
  <c r="O541" i="25" s="1"/>
  <c r="J543" i="25" l="1"/>
  <c r="K542" i="25"/>
  <c r="M542" i="25" s="1"/>
  <c r="N542" i="25" s="1"/>
  <c r="O542" i="25" s="1"/>
  <c r="J544" i="25" l="1"/>
  <c r="K543" i="25"/>
  <c r="M543" i="25" s="1"/>
  <c r="N543" i="25" s="1"/>
  <c r="O543" i="25" s="1"/>
  <c r="J545" i="25" l="1"/>
  <c r="K544" i="25"/>
  <c r="M544" i="25" s="1"/>
  <c r="N544" i="25" s="1"/>
  <c r="O544" i="25" s="1"/>
  <c r="J546" i="25" l="1"/>
  <c r="K545" i="25"/>
  <c r="M545" i="25" s="1"/>
  <c r="N545" i="25" s="1"/>
  <c r="O545" i="25" s="1"/>
  <c r="J547" i="25" l="1"/>
  <c r="K546" i="25"/>
  <c r="M546" i="25" s="1"/>
  <c r="N546" i="25" s="1"/>
  <c r="O546" i="25" s="1"/>
  <c r="J548" i="25" l="1"/>
  <c r="K547" i="25"/>
  <c r="M547" i="25" s="1"/>
  <c r="N547" i="25" s="1"/>
  <c r="O547" i="25" s="1"/>
  <c r="J549" i="25" l="1"/>
  <c r="K548" i="25"/>
  <c r="M548" i="25" s="1"/>
  <c r="N548" i="25" s="1"/>
  <c r="O548" i="25" s="1"/>
  <c r="J550" i="25" l="1"/>
  <c r="K549" i="25"/>
  <c r="M549" i="25" s="1"/>
  <c r="N549" i="25" s="1"/>
  <c r="O549" i="25" s="1"/>
  <c r="J551" i="25" l="1"/>
  <c r="K550" i="25"/>
  <c r="M550" i="25" s="1"/>
  <c r="N550" i="25" s="1"/>
  <c r="O550" i="25" s="1"/>
  <c r="J552" i="25" l="1"/>
  <c r="K551" i="25"/>
  <c r="M551" i="25" s="1"/>
  <c r="N551" i="25" s="1"/>
  <c r="O551" i="25" s="1"/>
  <c r="J553" i="25" l="1"/>
  <c r="K552" i="25"/>
  <c r="M552" i="25" s="1"/>
  <c r="N552" i="25" s="1"/>
  <c r="O552" i="25" s="1"/>
  <c r="J554" i="25" l="1"/>
  <c r="K553" i="25"/>
  <c r="M553" i="25" s="1"/>
  <c r="N553" i="25" s="1"/>
  <c r="O553" i="25" s="1"/>
  <c r="J555" i="25" l="1"/>
  <c r="K554" i="25"/>
  <c r="M554" i="25" s="1"/>
  <c r="N554" i="25" s="1"/>
  <c r="O554" i="25" s="1"/>
  <c r="J556" i="25" l="1"/>
  <c r="K555" i="25"/>
  <c r="M555" i="25" s="1"/>
  <c r="N555" i="25" s="1"/>
  <c r="O555" i="25" s="1"/>
  <c r="J557" i="25" l="1"/>
  <c r="K556" i="25"/>
  <c r="M556" i="25" s="1"/>
  <c r="N556" i="25" s="1"/>
  <c r="O556" i="25" s="1"/>
  <c r="J558" i="25" l="1"/>
  <c r="K557" i="25"/>
  <c r="M557" i="25" s="1"/>
  <c r="N557" i="25" s="1"/>
  <c r="O557" i="25" s="1"/>
  <c r="J559" i="25" l="1"/>
  <c r="K558" i="25"/>
  <c r="M558" i="25" s="1"/>
  <c r="N558" i="25" s="1"/>
  <c r="O558" i="25" s="1"/>
  <c r="J560" i="25" l="1"/>
  <c r="K559" i="25"/>
  <c r="M559" i="25" s="1"/>
  <c r="N559" i="25" s="1"/>
  <c r="O559" i="25" s="1"/>
  <c r="J561" i="25" l="1"/>
  <c r="K560" i="25"/>
  <c r="M560" i="25" s="1"/>
  <c r="N560" i="25" s="1"/>
  <c r="O560" i="25" s="1"/>
  <c r="J562" i="25" l="1"/>
  <c r="K561" i="25"/>
  <c r="M561" i="25" s="1"/>
  <c r="N561" i="25" s="1"/>
  <c r="O561" i="25" s="1"/>
  <c r="J563" i="25" l="1"/>
  <c r="K562" i="25"/>
  <c r="M562" i="25" s="1"/>
  <c r="N562" i="25" s="1"/>
  <c r="O562" i="25" s="1"/>
  <c r="J564" i="25" l="1"/>
  <c r="K563" i="25"/>
  <c r="M563" i="25" s="1"/>
  <c r="N563" i="25" s="1"/>
  <c r="O563" i="25" s="1"/>
  <c r="J565" i="25" l="1"/>
  <c r="K564" i="25"/>
  <c r="M564" i="25" s="1"/>
  <c r="N564" i="25" s="1"/>
  <c r="O564" i="25" s="1"/>
  <c r="J566" i="25" l="1"/>
  <c r="K565" i="25"/>
  <c r="M565" i="25" s="1"/>
  <c r="N565" i="25" s="1"/>
  <c r="O565" i="25" s="1"/>
  <c r="J567" i="25" l="1"/>
  <c r="K566" i="25"/>
  <c r="M566" i="25" s="1"/>
  <c r="N566" i="25" s="1"/>
  <c r="O566" i="25" s="1"/>
  <c r="J568" i="25" l="1"/>
  <c r="K567" i="25"/>
  <c r="M567" i="25" s="1"/>
  <c r="N567" i="25" s="1"/>
  <c r="O567" i="25" s="1"/>
  <c r="J569" i="25" l="1"/>
  <c r="K568" i="25"/>
  <c r="M568" i="25" s="1"/>
  <c r="N568" i="25" s="1"/>
  <c r="O568" i="25" s="1"/>
  <c r="J570" i="25" l="1"/>
  <c r="K569" i="25"/>
  <c r="M569" i="25" s="1"/>
  <c r="N569" i="25" s="1"/>
  <c r="O569" i="25" s="1"/>
  <c r="J571" i="25" l="1"/>
  <c r="K570" i="25"/>
  <c r="M570" i="25" s="1"/>
  <c r="N570" i="25" s="1"/>
  <c r="O570" i="25" s="1"/>
  <c r="J572" i="25" l="1"/>
  <c r="K571" i="25"/>
  <c r="M571" i="25" s="1"/>
  <c r="N571" i="25" s="1"/>
  <c r="O571" i="25" s="1"/>
  <c r="J573" i="25" l="1"/>
  <c r="K572" i="25"/>
  <c r="M572" i="25" s="1"/>
  <c r="N572" i="25" s="1"/>
  <c r="O572" i="25" s="1"/>
  <c r="J574" i="25" l="1"/>
  <c r="K573" i="25"/>
  <c r="M573" i="25" s="1"/>
  <c r="N573" i="25" s="1"/>
  <c r="O573" i="25" s="1"/>
  <c r="J575" i="25" l="1"/>
  <c r="K574" i="25"/>
  <c r="M574" i="25" s="1"/>
  <c r="N574" i="25" s="1"/>
  <c r="O574" i="25" s="1"/>
  <c r="J576" i="25" l="1"/>
  <c r="K575" i="25"/>
  <c r="M575" i="25" s="1"/>
  <c r="N575" i="25" s="1"/>
  <c r="O575" i="25" s="1"/>
  <c r="J577" i="25" l="1"/>
  <c r="K576" i="25"/>
  <c r="M576" i="25" s="1"/>
  <c r="N576" i="25" s="1"/>
  <c r="O576" i="25" s="1"/>
  <c r="J578" i="25" l="1"/>
  <c r="K577" i="25"/>
  <c r="M577" i="25" s="1"/>
  <c r="N577" i="25" s="1"/>
  <c r="O577" i="25" s="1"/>
  <c r="J579" i="25" l="1"/>
  <c r="K578" i="25"/>
  <c r="M578" i="25" s="1"/>
  <c r="N578" i="25" s="1"/>
  <c r="O578" i="25" s="1"/>
  <c r="J580" i="25" l="1"/>
  <c r="K579" i="25"/>
  <c r="M579" i="25" s="1"/>
  <c r="N579" i="25" s="1"/>
  <c r="O579" i="25" s="1"/>
  <c r="J581" i="25" l="1"/>
  <c r="K580" i="25"/>
  <c r="M580" i="25" s="1"/>
  <c r="N580" i="25" s="1"/>
  <c r="O580" i="25" s="1"/>
  <c r="J582" i="25" l="1"/>
  <c r="K581" i="25"/>
  <c r="M581" i="25" s="1"/>
  <c r="N581" i="25" s="1"/>
  <c r="O581" i="25" s="1"/>
  <c r="J583" i="25" l="1"/>
  <c r="K582" i="25"/>
  <c r="M582" i="25" s="1"/>
  <c r="N582" i="25" s="1"/>
  <c r="O582" i="25" s="1"/>
  <c r="J584" i="25" l="1"/>
  <c r="K583" i="25"/>
  <c r="M583" i="25" s="1"/>
  <c r="N583" i="25" s="1"/>
  <c r="O583" i="25" s="1"/>
  <c r="J585" i="25" l="1"/>
  <c r="K584" i="25"/>
  <c r="M584" i="25" s="1"/>
  <c r="N584" i="25" s="1"/>
  <c r="O584" i="25" s="1"/>
  <c r="J586" i="25" l="1"/>
  <c r="K585" i="25"/>
  <c r="M585" i="25" s="1"/>
  <c r="N585" i="25" s="1"/>
  <c r="O585" i="25" s="1"/>
  <c r="J587" i="25" l="1"/>
  <c r="K586" i="25"/>
  <c r="M586" i="25" s="1"/>
  <c r="N586" i="25" s="1"/>
  <c r="O586" i="25" s="1"/>
  <c r="J588" i="25" l="1"/>
  <c r="K587" i="25"/>
  <c r="M587" i="25" s="1"/>
  <c r="N587" i="25" s="1"/>
  <c r="O587" i="25" s="1"/>
  <c r="J589" i="25" l="1"/>
  <c r="K588" i="25"/>
  <c r="M588" i="25" s="1"/>
  <c r="N588" i="25" s="1"/>
  <c r="O588" i="25" s="1"/>
  <c r="J590" i="25" l="1"/>
  <c r="K589" i="25"/>
  <c r="M589" i="25" s="1"/>
  <c r="N589" i="25" s="1"/>
  <c r="O589" i="25" s="1"/>
  <c r="J591" i="25" l="1"/>
  <c r="K590" i="25"/>
  <c r="M590" i="25" s="1"/>
  <c r="N590" i="25" s="1"/>
  <c r="O590" i="25" s="1"/>
  <c r="J592" i="25" l="1"/>
  <c r="K591" i="25"/>
  <c r="M591" i="25" s="1"/>
  <c r="N591" i="25" s="1"/>
  <c r="O591" i="25" s="1"/>
  <c r="J593" i="25" l="1"/>
  <c r="K592" i="25"/>
  <c r="M592" i="25" s="1"/>
  <c r="N592" i="25" s="1"/>
  <c r="O592" i="25" s="1"/>
  <c r="J594" i="25" l="1"/>
  <c r="K593" i="25"/>
  <c r="M593" i="25" s="1"/>
  <c r="N593" i="25" s="1"/>
  <c r="O593" i="25" s="1"/>
  <c r="J595" i="25" l="1"/>
  <c r="K594" i="25"/>
  <c r="M594" i="25" s="1"/>
  <c r="N594" i="25" s="1"/>
  <c r="O594" i="25" s="1"/>
  <c r="J596" i="25" l="1"/>
  <c r="K595" i="25"/>
  <c r="M595" i="25" s="1"/>
  <c r="N595" i="25" s="1"/>
  <c r="O595" i="25" s="1"/>
  <c r="J597" i="25" l="1"/>
  <c r="K596" i="25"/>
  <c r="M596" i="25" s="1"/>
  <c r="N596" i="25" s="1"/>
  <c r="O596" i="25" s="1"/>
  <c r="J598" i="25" l="1"/>
  <c r="K597" i="25"/>
  <c r="M597" i="25" s="1"/>
  <c r="N597" i="25" s="1"/>
  <c r="O597" i="25" s="1"/>
  <c r="J599" i="25" l="1"/>
  <c r="K598" i="25"/>
  <c r="M598" i="25" s="1"/>
  <c r="N598" i="25" s="1"/>
  <c r="O598" i="25" s="1"/>
  <c r="J600" i="25" l="1"/>
  <c r="K599" i="25"/>
  <c r="M599" i="25" s="1"/>
  <c r="N599" i="25" s="1"/>
  <c r="O599" i="25" s="1"/>
  <c r="J601" i="25" l="1"/>
  <c r="K600" i="25"/>
  <c r="M600" i="25" s="1"/>
  <c r="N600" i="25" s="1"/>
  <c r="O600" i="25" s="1"/>
  <c r="J602" i="25" l="1"/>
  <c r="K601" i="25"/>
  <c r="M601" i="25" s="1"/>
  <c r="N601" i="25" s="1"/>
  <c r="O601" i="25" s="1"/>
  <c r="J603" i="25" l="1"/>
  <c r="K602" i="25"/>
  <c r="M602" i="25" s="1"/>
  <c r="N602" i="25" s="1"/>
  <c r="O602" i="25" s="1"/>
  <c r="J604" i="25" l="1"/>
  <c r="K603" i="25"/>
  <c r="M603" i="25" s="1"/>
  <c r="N603" i="25" s="1"/>
  <c r="O603" i="25" s="1"/>
  <c r="J605" i="25" l="1"/>
  <c r="K604" i="25"/>
  <c r="M604" i="25" s="1"/>
  <c r="N604" i="25" s="1"/>
  <c r="O604" i="25" s="1"/>
  <c r="J606" i="25" l="1"/>
  <c r="K605" i="25"/>
  <c r="M605" i="25" s="1"/>
  <c r="N605" i="25" s="1"/>
  <c r="O605" i="25" s="1"/>
  <c r="J607" i="25" l="1"/>
  <c r="K606" i="25"/>
  <c r="M606" i="25" s="1"/>
  <c r="N606" i="25" s="1"/>
  <c r="O606" i="25" s="1"/>
  <c r="J608" i="25" l="1"/>
  <c r="K607" i="25"/>
  <c r="M607" i="25" s="1"/>
  <c r="N607" i="25" s="1"/>
  <c r="O607" i="25" s="1"/>
  <c r="J609" i="25" l="1"/>
  <c r="K608" i="25"/>
  <c r="M608" i="25" s="1"/>
  <c r="N608" i="25" s="1"/>
  <c r="O608" i="25" s="1"/>
  <c r="J610" i="25" l="1"/>
  <c r="K609" i="25"/>
  <c r="M609" i="25" s="1"/>
  <c r="N609" i="25" s="1"/>
  <c r="O609" i="25" s="1"/>
  <c r="J611" i="25" l="1"/>
  <c r="K610" i="25"/>
  <c r="M610" i="25" s="1"/>
  <c r="N610" i="25" s="1"/>
  <c r="O610" i="25" s="1"/>
  <c r="J612" i="25" l="1"/>
  <c r="K611" i="25"/>
  <c r="M611" i="25" s="1"/>
  <c r="N611" i="25" s="1"/>
  <c r="O611" i="25" s="1"/>
  <c r="J613" i="25" l="1"/>
  <c r="K612" i="25"/>
  <c r="M612" i="25" s="1"/>
  <c r="N612" i="25" s="1"/>
  <c r="O612" i="25" s="1"/>
  <c r="J614" i="25" l="1"/>
  <c r="K613" i="25"/>
  <c r="M613" i="25" s="1"/>
  <c r="N613" i="25" s="1"/>
  <c r="O613" i="25" s="1"/>
  <c r="J615" i="25" l="1"/>
  <c r="K614" i="25"/>
  <c r="M614" i="25" s="1"/>
  <c r="N614" i="25" s="1"/>
  <c r="O614" i="25" s="1"/>
  <c r="J616" i="25" l="1"/>
  <c r="K615" i="25"/>
  <c r="M615" i="25" s="1"/>
  <c r="N615" i="25" s="1"/>
  <c r="O615" i="25" s="1"/>
  <c r="J617" i="25" l="1"/>
  <c r="K616" i="25"/>
  <c r="M616" i="25" s="1"/>
  <c r="N616" i="25" s="1"/>
  <c r="O616" i="25" s="1"/>
  <c r="J618" i="25" l="1"/>
  <c r="K617" i="25"/>
  <c r="M617" i="25" s="1"/>
  <c r="N617" i="25" s="1"/>
  <c r="O617" i="25" s="1"/>
  <c r="J619" i="25" l="1"/>
  <c r="K618" i="25"/>
  <c r="M618" i="25" s="1"/>
  <c r="N618" i="25" s="1"/>
  <c r="O618" i="25" s="1"/>
  <c r="J620" i="25" l="1"/>
  <c r="K619" i="25"/>
  <c r="M619" i="25" s="1"/>
  <c r="N619" i="25" s="1"/>
  <c r="O619" i="25" s="1"/>
  <c r="J621" i="25" l="1"/>
  <c r="K620" i="25"/>
  <c r="M620" i="25" s="1"/>
  <c r="N620" i="25" s="1"/>
  <c r="O620" i="25" s="1"/>
  <c r="J622" i="25" l="1"/>
  <c r="K621" i="25"/>
  <c r="M621" i="25" s="1"/>
  <c r="N621" i="25" s="1"/>
  <c r="O621" i="25" s="1"/>
  <c r="J623" i="25" l="1"/>
  <c r="K622" i="25"/>
  <c r="M622" i="25" s="1"/>
  <c r="N622" i="25" s="1"/>
  <c r="O622" i="25" s="1"/>
  <c r="J624" i="25" l="1"/>
  <c r="K623" i="25"/>
  <c r="M623" i="25" s="1"/>
  <c r="N623" i="25" s="1"/>
  <c r="O623" i="25" s="1"/>
  <c r="J625" i="25" l="1"/>
  <c r="K624" i="25"/>
  <c r="M624" i="25" s="1"/>
  <c r="N624" i="25" s="1"/>
  <c r="O624" i="25" s="1"/>
  <c r="J626" i="25" l="1"/>
  <c r="K625" i="25"/>
  <c r="M625" i="25" s="1"/>
  <c r="N625" i="25" s="1"/>
  <c r="O625" i="25" s="1"/>
  <c r="J627" i="25" l="1"/>
  <c r="K626" i="25"/>
  <c r="M626" i="25" s="1"/>
  <c r="N626" i="25" s="1"/>
  <c r="O626" i="25" s="1"/>
  <c r="J628" i="25" l="1"/>
  <c r="K627" i="25"/>
  <c r="M627" i="25" s="1"/>
  <c r="N627" i="25" s="1"/>
  <c r="O627" i="25" s="1"/>
  <c r="J629" i="25" l="1"/>
  <c r="K628" i="25"/>
  <c r="M628" i="25" s="1"/>
  <c r="N628" i="25" s="1"/>
  <c r="O628" i="25" s="1"/>
  <c r="J630" i="25" l="1"/>
  <c r="K629" i="25"/>
  <c r="M629" i="25" s="1"/>
  <c r="N629" i="25" s="1"/>
  <c r="O629" i="25" s="1"/>
  <c r="J631" i="25" l="1"/>
  <c r="K630" i="25"/>
  <c r="M630" i="25" s="1"/>
  <c r="N630" i="25" s="1"/>
  <c r="O630" i="25" s="1"/>
  <c r="J632" i="25" l="1"/>
  <c r="K631" i="25"/>
  <c r="M631" i="25" s="1"/>
  <c r="N631" i="25" s="1"/>
  <c r="O631" i="25" s="1"/>
  <c r="J633" i="25" l="1"/>
  <c r="K632" i="25"/>
  <c r="M632" i="25" s="1"/>
  <c r="N632" i="25" s="1"/>
  <c r="O632" i="25" s="1"/>
  <c r="J634" i="25" l="1"/>
  <c r="K633" i="25"/>
  <c r="M633" i="25" s="1"/>
  <c r="N633" i="25" s="1"/>
  <c r="O633" i="25" s="1"/>
  <c r="J635" i="25" l="1"/>
  <c r="K634" i="25"/>
  <c r="M634" i="25" s="1"/>
  <c r="N634" i="25" s="1"/>
  <c r="O634" i="25" s="1"/>
  <c r="J636" i="25" l="1"/>
  <c r="K635" i="25"/>
  <c r="M635" i="25" s="1"/>
  <c r="N635" i="25" s="1"/>
  <c r="O635" i="25" s="1"/>
  <c r="J637" i="25" l="1"/>
  <c r="K636" i="25"/>
  <c r="M636" i="25" s="1"/>
  <c r="N636" i="25" s="1"/>
  <c r="O636" i="25" s="1"/>
  <c r="J638" i="25" l="1"/>
  <c r="K637" i="25"/>
  <c r="M637" i="25" s="1"/>
  <c r="N637" i="25" s="1"/>
  <c r="O637" i="25" s="1"/>
  <c r="J639" i="25" l="1"/>
  <c r="K638" i="25"/>
  <c r="M638" i="25" s="1"/>
  <c r="N638" i="25" s="1"/>
  <c r="O638" i="25" s="1"/>
  <c r="J640" i="25" l="1"/>
  <c r="K639" i="25"/>
  <c r="M639" i="25" s="1"/>
  <c r="N639" i="25" s="1"/>
  <c r="O639" i="25" s="1"/>
  <c r="J641" i="25" l="1"/>
  <c r="K640" i="25"/>
  <c r="M640" i="25" s="1"/>
  <c r="N640" i="25" s="1"/>
  <c r="O640" i="25" s="1"/>
  <c r="J642" i="25" l="1"/>
  <c r="K641" i="25"/>
  <c r="M641" i="25" s="1"/>
  <c r="N641" i="25" s="1"/>
  <c r="O641" i="25" s="1"/>
  <c r="J643" i="25" l="1"/>
  <c r="K642" i="25"/>
  <c r="M642" i="25" s="1"/>
  <c r="N642" i="25" s="1"/>
  <c r="O642" i="25" s="1"/>
  <c r="J644" i="25" l="1"/>
  <c r="K643" i="25"/>
  <c r="M643" i="25" s="1"/>
  <c r="N643" i="25" s="1"/>
  <c r="O643" i="25" s="1"/>
  <c r="J645" i="25" l="1"/>
  <c r="K644" i="25"/>
  <c r="M644" i="25" s="1"/>
  <c r="N644" i="25" s="1"/>
  <c r="O644" i="25" s="1"/>
  <c r="J646" i="25" l="1"/>
  <c r="K645" i="25"/>
  <c r="M645" i="25" s="1"/>
  <c r="N645" i="25" s="1"/>
  <c r="O645" i="25" s="1"/>
  <c r="J647" i="25" l="1"/>
  <c r="K646" i="25"/>
  <c r="M646" i="25" s="1"/>
  <c r="N646" i="25" s="1"/>
  <c r="O646" i="25" s="1"/>
  <c r="J648" i="25" l="1"/>
  <c r="K647" i="25"/>
  <c r="M647" i="25" s="1"/>
  <c r="N647" i="25" s="1"/>
  <c r="O647" i="25" s="1"/>
  <c r="J649" i="25" l="1"/>
  <c r="K648" i="25"/>
  <c r="M648" i="25" s="1"/>
  <c r="N648" i="25" s="1"/>
  <c r="O648" i="25" s="1"/>
  <c r="J650" i="25" l="1"/>
  <c r="K649" i="25"/>
  <c r="M649" i="25" s="1"/>
  <c r="N649" i="25" s="1"/>
  <c r="O649" i="25" s="1"/>
  <c r="J651" i="25" l="1"/>
  <c r="K650" i="25"/>
  <c r="M650" i="25" s="1"/>
  <c r="N650" i="25" s="1"/>
  <c r="O650" i="25" s="1"/>
  <c r="J652" i="25" l="1"/>
  <c r="K651" i="25"/>
  <c r="M651" i="25" s="1"/>
  <c r="N651" i="25" s="1"/>
  <c r="O651" i="25" s="1"/>
  <c r="J653" i="25" l="1"/>
  <c r="K652" i="25"/>
  <c r="M652" i="25" s="1"/>
  <c r="N652" i="25" s="1"/>
  <c r="O652" i="25" s="1"/>
  <c r="J654" i="25" l="1"/>
  <c r="K653" i="25"/>
  <c r="M653" i="25" s="1"/>
  <c r="N653" i="25" s="1"/>
  <c r="O653" i="25" s="1"/>
  <c r="J655" i="25" l="1"/>
  <c r="K654" i="25"/>
  <c r="M654" i="25" s="1"/>
  <c r="N654" i="25" s="1"/>
  <c r="O654" i="25" s="1"/>
  <c r="J656" i="25" l="1"/>
  <c r="K655" i="25"/>
  <c r="M655" i="25" s="1"/>
  <c r="N655" i="25" s="1"/>
  <c r="O655" i="25" s="1"/>
  <c r="J657" i="25" l="1"/>
  <c r="K656" i="25"/>
  <c r="M656" i="25" s="1"/>
  <c r="N656" i="25" s="1"/>
  <c r="O656" i="25" s="1"/>
  <c r="J658" i="25" l="1"/>
  <c r="K657" i="25"/>
  <c r="M657" i="25" s="1"/>
  <c r="N657" i="25" s="1"/>
  <c r="O657" i="25" s="1"/>
  <c r="J659" i="25" l="1"/>
  <c r="K658" i="25"/>
  <c r="M658" i="25" s="1"/>
  <c r="N658" i="25" s="1"/>
  <c r="O658" i="25" s="1"/>
  <c r="J660" i="25" l="1"/>
  <c r="K659" i="25"/>
  <c r="M659" i="25" s="1"/>
  <c r="N659" i="25" s="1"/>
  <c r="O659" i="25" s="1"/>
  <c r="J661" i="25" l="1"/>
  <c r="K660" i="25"/>
  <c r="M660" i="25" s="1"/>
  <c r="N660" i="25" s="1"/>
  <c r="O660" i="25" s="1"/>
  <c r="J662" i="25" l="1"/>
  <c r="K661" i="25"/>
  <c r="M661" i="25" s="1"/>
  <c r="N661" i="25" s="1"/>
  <c r="O661" i="25" s="1"/>
  <c r="J663" i="25" l="1"/>
  <c r="K662" i="25"/>
  <c r="M662" i="25" s="1"/>
  <c r="N662" i="25" s="1"/>
  <c r="O662" i="25" s="1"/>
  <c r="J664" i="25" l="1"/>
  <c r="K663" i="25"/>
  <c r="M663" i="25" s="1"/>
  <c r="N663" i="25" s="1"/>
  <c r="O663" i="25" s="1"/>
  <c r="J665" i="25" l="1"/>
  <c r="K664" i="25"/>
  <c r="M664" i="25" s="1"/>
  <c r="N664" i="25" s="1"/>
  <c r="O664" i="25" s="1"/>
  <c r="J666" i="25" l="1"/>
  <c r="K665" i="25"/>
  <c r="M665" i="25" s="1"/>
  <c r="N665" i="25" s="1"/>
  <c r="O665" i="25" s="1"/>
  <c r="J667" i="25" l="1"/>
  <c r="K666" i="25"/>
  <c r="M666" i="25" s="1"/>
  <c r="N666" i="25" s="1"/>
  <c r="O666" i="25" s="1"/>
  <c r="J668" i="25" l="1"/>
  <c r="K667" i="25"/>
  <c r="M667" i="25" s="1"/>
  <c r="N667" i="25" s="1"/>
  <c r="O667" i="25" s="1"/>
  <c r="J669" i="25" l="1"/>
  <c r="K668" i="25"/>
  <c r="M668" i="25" s="1"/>
  <c r="N668" i="25" s="1"/>
  <c r="O668" i="25" s="1"/>
  <c r="J670" i="25" l="1"/>
  <c r="K669" i="25"/>
  <c r="M669" i="25" s="1"/>
  <c r="N669" i="25" s="1"/>
  <c r="O669" i="25" s="1"/>
  <c r="J671" i="25" l="1"/>
  <c r="K670" i="25"/>
  <c r="M670" i="25" s="1"/>
  <c r="N670" i="25" s="1"/>
  <c r="O670" i="25" s="1"/>
  <c r="J672" i="25" l="1"/>
  <c r="K671" i="25"/>
  <c r="M671" i="25" s="1"/>
  <c r="N671" i="25" s="1"/>
  <c r="O671" i="25" s="1"/>
  <c r="J673" i="25" l="1"/>
  <c r="K672" i="25"/>
  <c r="M672" i="25" s="1"/>
  <c r="N672" i="25" s="1"/>
  <c r="O672" i="25" s="1"/>
  <c r="J674" i="25" l="1"/>
  <c r="K673" i="25"/>
  <c r="M673" i="25" s="1"/>
  <c r="N673" i="25" s="1"/>
  <c r="O673" i="25" s="1"/>
  <c r="J675" i="25" l="1"/>
  <c r="K674" i="25"/>
  <c r="M674" i="25" s="1"/>
  <c r="N674" i="25" s="1"/>
  <c r="O674" i="25" s="1"/>
  <c r="J676" i="25" l="1"/>
  <c r="K675" i="25"/>
  <c r="M675" i="25" s="1"/>
  <c r="N675" i="25" s="1"/>
  <c r="O675" i="25" s="1"/>
  <c r="J677" i="25" l="1"/>
  <c r="K676" i="25"/>
  <c r="M676" i="25" s="1"/>
  <c r="N676" i="25" s="1"/>
  <c r="O676" i="25" s="1"/>
  <c r="J678" i="25" l="1"/>
  <c r="K677" i="25"/>
  <c r="M677" i="25" s="1"/>
  <c r="N677" i="25" s="1"/>
  <c r="O677" i="25" s="1"/>
  <c r="J679" i="25" l="1"/>
  <c r="K678" i="25"/>
  <c r="M678" i="25" s="1"/>
  <c r="N678" i="25" s="1"/>
  <c r="O678" i="25" s="1"/>
  <c r="J680" i="25" l="1"/>
  <c r="K679" i="25"/>
  <c r="M679" i="25" s="1"/>
  <c r="N679" i="25" s="1"/>
  <c r="O679" i="25" s="1"/>
  <c r="J681" i="25" l="1"/>
  <c r="K680" i="25"/>
  <c r="M680" i="25" s="1"/>
  <c r="N680" i="25" s="1"/>
  <c r="O680" i="25" s="1"/>
  <c r="J682" i="25" l="1"/>
  <c r="K681" i="25"/>
  <c r="M681" i="25" s="1"/>
  <c r="N681" i="25" s="1"/>
  <c r="O681" i="25" s="1"/>
  <c r="J683" i="25" l="1"/>
  <c r="K682" i="25"/>
  <c r="M682" i="25" s="1"/>
  <c r="N682" i="25" s="1"/>
  <c r="O682" i="25" s="1"/>
  <c r="J684" i="25" l="1"/>
  <c r="K683" i="25"/>
  <c r="M683" i="25" s="1"/>
  <c r="N683" i="25" s="1"/>
  <c r="O683" i="25" s="1"/>
  <c r="J685" i="25" l="1"/>
  <c r="K684" i="25"/>
  <c r="M684" i="25" s="1"/>
  <c r="N684" i="25" s="1"/>
  <c r="O684" i="25" s="1"/>
  <c r="J686" i="25" l="1"/>
  <c r="K685" i="25"/>
  <c r="M685" i="25" s="1"/>
  <c r="N685" i="25" s="1"/>
  <c r="O685" i="25" s="1"/>
  <c r="J687" i="25" l="1"/>
  <c r="K686" i="25"/>
  <c r="M686" i="25" s="1"/>
  <c r="N686" i="25" s="1"/>
  <c r="O686" i="25" s="1"/>
  <c r="J688" i="25" l="1"/>
  <c r="K687" i="25"/>
  <c r="M687" i="25" s="1"/>
  <c r="N687" i="25" s="1"/>
  <c r="O687" i="25" s="1"/>
  <c r="J689" i="25" l="1"/>
  <c r="K688" i="25"/>
  <c r="M688" i="25" s="1"/>
  <c r="N688" i="25" s="1"/>
  <c r="O688" i="25" s="1"/>
  <c r="J690" i="25" l="1"/>
  <c r="K689" i="25"/>
  <c r="M689" i="25" s="1"/>
  <c r="N689" i="25" s="1"/>
  <c r="O689" i="25" s="1"/>
  <c r="J691" i="25" l="1"/>
  <c r="K690" i="25"/>
  <c r="M690" i="25" s="1"/>
  <c r="N690" i="25" s="1"/>
  <c r="O690" i="25" s="1"/>
  <c r="J692" i="25" l="1"/>
  <c r="K691" i="25"/>
  <c r="M691" i="25" s="1"/>
  <c r="N691" i="25" s="1"/>
  <c r="O691" i="25" s="1"/>
  <c r="J693" i="25" l="1"/>
  <c r="K692" i="25"/>
  <c r="M692" i="25" s="1"/>
  <c r="N692" i="25" s="1"/>
  <c r="O692" i="25" s="1"/>
  <c r="J694" i="25" l="1"/>
  <c r="K693" i="25"/>
  <c r="M693" i="25" s="1"/>
  <c r="N693" i="25" s="1"/>
  <c r="O693" i="25" s="1"/>
  <c r="J695" i="25" l="1"/>
  <c r="K694" i="25"/>
  <c r="M694" i="25" s="1"/>
  <c r="N694" i="25" s="1"/>
  <c r="O694" i="25" s="1"/>
  <c r="J696" i="25" l="1"/>
  <c r="K695" i="25"/>
  <c r="M695" i="25" s="1"/>
  <c r="N695" i="25" s="1"/>
  <c r="O695" i="25" s="1"/>
  <c r="J697" i="25" l="1"/>
  <c r="K696" i="25"/>
  <c r="M696" i="25" s="1"/>
  <c r="N696" i="25" s="1"/>
  <c r="O696" i="25" s="1"/>
  <c r="J698" i="25" l="1"/>
  <c r="K697" i="25"/>
  <c r="M697" i="25" s="1"/>
  <c r="N697" i="25" s="1"/>
  <c r="O697" i="25" s="1"/>
  <c r="J699" i="25" l="1"/>
  <c r="K698" i="25"/>
  <c r="M698" i="25" s="1"/>
  <c r="N698" i="25" s="1"/>
  <c r="O698" i="25" s="1"/>
  <c r="J700" i="25" l="1"/>
  <c r="K699" i="25"/>
  <c r="M699" i="25" s="1"/>
  <c r="N699" i="25" s="1"/>
  <c r="O699" i="25" s="1"/>
  <c r="J701" i="25" l="1"/>
  <c r="K700" i="25"/>
  <c r="M700" i="25" s="1"/>
  <c r="N700" i="25" s="1"/>
  <c r="O700" i="25" s="1"/>
  <c r="J702" i="25" l="1"/>
  <c r="K701" i="25"/>
  <c r="M701" i="25" s="1"/>
  <c r="N701" i="25" s="1"/>
  <c r="O701" i="25" s="1"/>
  <c r="J703" i="25" l="1"/>
  <c r="K702" i="25"/>
  <c r="M702" i="25" s="1"/>
  <c r="N702" i="25" s="1"/>
  <c r="O702" i="25" s="1"/>
  <c r="J704" i="25" l="1"/>
  <c r="K703" i="25"/>
  <c r="M703" i="25" s="1"/>
  <c r="N703" i="25" s="1"/>
  <c r="O703" i="25" s="1"/>
  <c r="J705" i="25" l="1"/>
  <c r="K704" i="25"/>
  <c r="M704" i="25" s="1"/>
  <c r="N704" i="25" s="1"/>
  <c r="O704" i="25" s="1"/>
  <c r="J706" i="25" l="1"/>
  <c r="K705" i="25"/>
  <c r="M705" i="25" s="1"/>
  <c r="N705" i="25" s="1"/>
  <c r="O705" i="25" s="1"/>
  <c r="J707" i="25" l="1"/>
  <c r="K706" i="25"/>
  <c r="M706" i="25" s="1"/>
  <c r="N706" i="25" s="1"/>
  <c r="O706" i="25" s="1"/>
  <c r="J708" i="25" l="1"/>
  <c r="K707" i="25"/>
  <c r="M707" i="25" s="1"/>
  <c r="N707" i="25" s="1"/>
  <c r="O707" i="25" s="1"/>
  <c r="J709" i="25" l="1"/>
  <c r="K708" i="25"/>
  <c r="M708" i="25" s="1"/>
  <c r="N708" i="25" s="1"/>
  <c r="O708" i="25" s="1"/>
  <c r="J710" i="25" l="1"/>
  <c r="K709" i="25"/>
  <c r="M709" i="25" s="1"/>
  <c r="N709" i="25" s="1"/>
  <c r="O709" i="25" s="1"/>
  <c r="J711" i="25" l="1"/>
  <c r="K710" i="25"/>
  <c r="M710" i="25" s="1"/>
  <c r="N710" i="25" s="1"/>
  <c r="O710" i="25" s="1"/>
  <c r="J712" i="25" l="1"/>
  <c r="K711" i="25"/>
  <c r="M711" i="25" s="1"/>
  <c r="N711" i="25" s="1"/>
  <c r="O711" i="25" s="1"/>
  <c r="J713" i="25" l="1"/>
  <c r="K712" i="25"/>
  <c r="M712" i="25" s="1"/>
  <c r="N712" i="25" s="1"/>
  <c r="O712" i="25" s="1"/>
  <c r="J714" i="25" l="1"/>
  <c r="K713" i="25"/>
  <c r="M713" i="25" s="1"/>
  <c r="N713" i="25" s="1"/>
  <c r="O713" i="25" s="1"/>
  <c r="J715" i="25" l="1"/>
  <c r="K714" i="25"/>
  <c r="M714" i="25" s="1"/>
  <c r="N714" i="25" s="1"/>
  <c r="O714" i="25" s="1"/>
  <c r="J716" i="25" l="1"/>
  <c r="K715" i="25"/>
  <c r="M715" i="25" s="1"/>
  <c r="N715" i="25" s="1"/>
  <c r="O715" i="25" s="1"/>
  <c r="J717" i="25" l="1"/>
  <c r="K716" i="25"/>
  <c r="M716" i="25" s="1"/>
  <c r="N716" i="25" s="1"/>
  <c r="O716" i="25" s="1"/>
  <c r="J718" i="25" l="1"/>
  <c r="K717" i="25"/>
  <c r="M717" i="25" s="1"/>
  <c r="N717" i="25" s="1"/>
  <c r="O717" i="25" s="1"/>
  <c r="J719" i="25" l="1"/>
  <c r="K718" i="25"/>
  <c r="M718" i="25" s="1"/>
  <c r="N718" i="25" s="1"/>
  <c r="O718" i="25" s="1"/>
  <c r="J720" i="25" l="1"/>
  <c r="K719" i="25"/>
  <c r="M719" i="25" s="1"/>
  <c r="N719" i="25" s="1"/>
  <c r="O719" i="25" s="1"/>
  <c r="J721" i="25" l="1"/>
  <c r="K720" i="25"/>
  <c r="M720" i="25" s="1"/>
  <c r="N720" i="25" s="1"/>
  <c r="O720" i="25" s="1"/>
  <c r="J722" i="25" l="1"/>
  <c r="K721" i="25"/>
  <c r="M721" i="25" s="1"/>
  <c r="N721" i="25" s="1"/>
  <c r="O721" i="25" s="1"/>
  <c r="J723" i="25" l="1"/>
  <c r="K722" i="25"/>
  <c r="M722" i="25" s="1"/>
  <c r="N722" i="25" s="1"/>
  <c r="O722" i="25" s="1"/>
  <c r="J724" i="25" l="1"/>
  <c r="K723" i="25"/>
  <c r="M723" i="25" s="1"/>
  <c r="N723" i="25" s="1"/>
  <c r="O723" i="25" s="1"/>
  <c r="J725" i="25" l="1"/>
  <c r="K724" i="25"/>
  <c r="M724" i="25" s="1"/>
  <c r="N724" i="25" s="1"/>
  <c r="O724" i="25" s="1"/>
  <c r="J726" i="25" l="1"/>
  <c r="K725" i="25"/>
  <c r="M725" i="25" s="1"/>
  <c r="N725" i="25" s="1"/>
  <c r="O725" i="25" s="1"/>
  <c r="J727" i="25" l="1"/>
  <c r="K726" i="25"/>
  <c r="M726" i="25" s="1"/>
  <c r="N726" i="25" s="1"/>
  <c r="O726" i="25" s="1"/>
  <c r="J728" i="25" l="1"/>
  <c r="K727" i="25"/>
  <c r="M727" i="25" s="1"/>
  <c r="N727" i="25" s="1"/>
  <c r="O727" i="25" s="1"/>
  <c r="J729" i="25" l="1"/>
  <c r="K728" i="25"/>
  <c r="M728" i="25" s="1"/>
  <c r="N728" i="25" s="1"/>
  <c r="O728" i="25" s="1"/>
  <c r="J730" i="25" l="1"/>
  <c r="K729" i="25"/>
  <c r="M729" i="25" s="1"/>
  <c r="N729" i="25" s="1"/>
  <c r="O729" i="25" s="1"/>
  <c r="J731" i="25" l="1"/>
  <c r="K730" i="25"/>
  <c r="M730" i="25" s="1"/>
  <c r="N730" i="25" s="1"/>
  <c r="O730" i="25" s="1"/>
  <c r="J732" i="25" l="1"/>
  <c r="K731" i="25"/>
  <c r="M731" i="25" s="1"/>
  <c r="N731" i="25" s="1"/>
  <c r="O731" i="25" s="1"/>
  <c r="J733" i="25" l="1"/>
  <c r="K732" i="25"/>
  <c r="M732" i="25" s="1"/>
  <c r="N732" i="25" s="1"/>
  <c r="O732" i="25" s="1"/>
  <c r="J734" i="25" l="1"/>
  <c r="K733" i="25"/>
  <c r="M733" i="25" s="1"/>
  <c r="N733" i="25" s="1"/>
  <c r="O733" i="25" s="1"/>
  <c r="J735" i="25" l="1"/>
  <c r="K734" i="25"/>
  <c r="M734" i="25" s="1"/>
  <c r="N734" i="25" s="1"/>
  <c r="O734" i="25" s="1"/>
  <c r="J736" i="25" l="1"/>
  <c r="K735" i="25"/>
  <c r="M735" i="25" s="1"/>
  <c r="N735" i="25" s="1"/>
  <c r="O735" i="25" s="1"/>
  <c r="J737" i="25" l="1"/>
  <c r="K736" i="25"/>
  <c r="M736" i="25" s="1"/>
  <c r="N736" i="25" s="1"/>
  <c r="O736" i="25" s="1"/>
  <c r="J738" i="25" l="1"/>
  <c r="K737" i="25"/>
  <c r="M737" i="25" s="1"/>
  <c r="N737" i="25" s="1"/>
  <c r="O737" i="25" s="1"/>
  <c r="J739" i="25" l="1"/>
  <c r="K738" i="25"/>
  <c r="M738" i="25" s="1"/>
  <c r="N738" i="25" s="1"/>
  <c r="O738" i="25" s="1"/>
  <c r="J740" i="25" l="1"/>
  <c r="K739" i="25"/>
  <c r="M739" i="25" s="1"/>
  <c r="N739" i="25" s="1"/>
  <c r="O739" i="25" s="1"/>
  <c r="J741" i="25" l="1"/>
  <c r="K740" i="25"/>
  <c r="M740" i="25" s="1"/>
  <c r="N740" i="25" s="1"/>
  <c r="O740" i="25" s="1"/>
  <c r="J742" i="25" l="1"/>
  <c r="K741" i="25"/>
  <c r="M741" i="25" s="1"/>
  <c r="N741" i="25" s="1"/>
  <c r="O741" i="25" s="1"/>
  <c r="J743" i="25" l="1"/>
  <c r="K742" i="25"/>
  <c r="M742" i="25" s="1"/>
  <c r="N742" i="25" s="1"/>
  <c r="O742" i="25" s="1"/>
  <c r="J744" i="25" l="1"/>
  <c r="K743" i="25"/>
  <c r="M743" i="25" s="1"/>
  <c r="N743" i="25" s="1"/>
  <c r="O743" i="25" s="1"/>
  <c r="J745" i="25" l="1"/>
  <c r="K744" i="25"/>
  <c r="M744" i="25" s="1"/>
  <c r="N744" i="25" s="1"/>
  <c r="O744" i="25" s="1"/>
  <c r="J746" i="25" l="1"/>
  <c r="K745" i="25"/>
  <c r="M745" i="25" s="1"/>
  <c r="N745" i="25" s="1"/>
  <c r="O745" i="25" s="1"/>
  <c r="J747" i="25" l="1"/>
  <c r="K746" i="25"/>
  <c r="M746" i="25" s="1"/>
  <c r="N746" i="25" s="1"/>
  <c r="O746" i="25" s="1"/>
  <c r="J748" i="25" l="1"/>
  <c r="K747" i="25"/>
  <c r="M747" i="25" s="1"/>
  <c r="N747" i="25" s="1"/>
  <c r="O747" i="25" s="1"/>
  <c r="J749" i="25" l="1"/>
  <c r="K748" i="25"/>
  <c r="M748" i="25" s="1"/>
  <c r="N748" i="25" s="1"/>
  <c r="O748" i="25" s="1"/>
  <c r="J750" i="25" l="1"/>
  <c r="K749" i="25"/>
  <c r="M749" i="25" s="1"/>
  <c r="N749" i="25" s="1"/>
  <c r="O749" i="25" s="1"/>
  <c r="J751" i="25" l="1"/>
  <c r="K750" i="25"/>
  <c r="M750" i="25" s="1"/>
  <c r="N750" i="25" s="1"/>
  <c r="O750" i="25" s="1"/>
  <c r="J752" i="25" l="1"/>
  <c r="K751" i="25"/>
  <c r="M751" i="25" s="1"/>
  <c r="N751" i="25" s="1"/>
  <c r="O751" i="25" s="1"/>
  <c r="J753" i="25" l="1"/>
  <c r="K752" i="25"/>
  <c r="M752" i="25" s="1"/>
  <c r="N752" i="25" s="1"/>
  <c r="O752" i="25" s="1"/>
  <c r="J754" i="25" l="1"/>
  <c r="K753" i="25"/>
  <c r="M753" i="25" s="1"/>
  <c r="N753" i="25" s="1"/>
  <c r="O753" i="25" s="1"/>
  <c r="J755" i="25" l="1"/>
  <c r="K754" i="25"/>
  <c r="M754" i="25" s="1"/>
  <c r="N754" i="25" s="1"/>
  <c r="O754" i="25" s="1"/>
  <c r="J756" i="25" l="1"/>
  <c r="K755" i="25"/>
  <c r="M755" i="25" s="1"/>
  <c r="N755" i="25" s="1"/>
  <c r="O755" i="25" s="1"/>
  <c r="J757" i="25" l="1"/>
  <c r="K756" i="25"/>
  <c r="M756" i="25" s="1"/>
  <c r="N756" i="25" s="1"/>
  <c r="O756" i="25" s="1"/>
  <c r="J758" i="25" l="1"/>
  <c r="K757" i="25"/>
  <c r="M757" i="25" s="1"/>
  <c r="N757" i="25" s="1"/>
  <c r="O757" i="25" s="1"/>
  <c r="J759" i="25" l="1"/>
  <c r="K758" i="25"/>
  <c r="M758" i="25" s="1"/>
  <c r="N758" i="25" s="1"/>
  <c r="O758" i="25" s="1"/>
  <c r="J760" i="25" l="1"/>
  <c r="K759" i="25"/>
  <c r="M759" i="25" s="1"/>
  <c r="N759" i="25" s="1"/>
  <c r="O759" i="25" s="1"/>
  <c r="J761" i="25" l="1"/>
  <c r="K760" i="25"/>
  <c r="M760" i="25" s="1"/>
  <c r="N760" i="25" s="1"/>
  <c r="O760" i="25" s="1"/>
  <c r="J762" i="25" l="1"/>
  <c r="K761" i="25"/>
  <c r="M761" i="25" s="1"/>
  <c r="N761" i="25" s="1"/>
  <c r="O761" i="25" s="1"/>
  <c r="J763" i="25" l="1"/>
  <c r="K762" i="25"/>
  <c r="M762" i="25" s="1"/>
  <c r="N762" i="25" s="1"/>
  <c r="O762" i="25" s="1"/>
  <c r="J764" i="25" l="1"/>
  <c r="K763" i="25"/>
  <c r="M763" i="25" s="1"/>
  <c r="N763" i="25" s="1"/>
  <c r="O763" i="25" s="1"/>
  <c r="J765" i="25" l="1"/>
  <c r="K764" i="25"/>
  <c r="M764" i="25" s="1"/>
  <c r="N764" i="25" s="1"/>
  <c r="O764" i="25" s="1"/>
  <c r="J766" i="25" l="1"/>
  <c r="K765" i="25"/>
  <c r="M765" i="25" s="1"/>
  <c r="N765" i="25" s="1"/>
  <c r="O765" i="25" s="1"/>
  <c r="J767" i="25" l="1"/>
  <c r="K766" i="25"/>
  <c r="M766" i="25" s="1"/>
  <c r="N766" i="25" s="1"/>
  <c r="O766" i="25" s="1"/>
  <c r="J768" i="25" l="1"/>
  <c r="K767" i="25"/>
  <c r="M767" i="25" s="1"/>
  <c r="N767" i="25" s="1"/>
  <c r="O767" i="25" s="1"/>
  <c r="J769" i="25" l="1"/>
  <c r="K768" i="25"/>
  <c r="M768" i="25" s="1"/>
  <c r="N768" i="25" s="1"/>
  <c r="O768" i="25" s="1"/>
  <c r="J770" i="25" l="1"/>
  <c r="K769" i="25"/>
  <c r="M769" i="25" s="1"/>
  <c r="N769" i="25" s="1"/>
  <c r="O769" i="25" s="1"/>
  <c r="J771" i="25" l="1"/>
  <c r="K770" i="25"/>
  <c r="M770" i="25" s="1"/>
  <c r="N770" i="25" s="1"/>
  <c r="O770" i="25" s="1"/>
  <c r="J772" i="25" l="1"/>
  <c r="K771" i="25"/>
  <c r="M771" i="25" s="1"/>
  <c r="N771" i="25" s="1"/>
  <c r="O771" i="25" s="1"/>
  <c r="J773" i="25" l="1"/>
  <c r="K772" i="25"/>
  <c r="M772" i="25" s="1"/>
  <c r="N772" i="25" s="1"/>
  <c r="O772" i="25" s="1"/>
  <c r="J774" i="25" l="1"/>
  <c r="K773" i="25"/>
  <c r="M773" i="25" s="1"/>
  <c r="N773" i="25" s="1"/>
  <c r="O773" i="25" s="1"/>
  <c r="J775" i="25" l="1"/>
  <c r="K774" i="25"/>
  <c r="M774" i="25" s="1"/>
  <c r="N774" i="25" s="1"/>
  <c r="O774" i="25" s="1"/>
  <c r="J776" i="25" l="1"/>
  <c r="K775" i="25"/>
  <c r="M775" i="25" s="1"/>
  <c r="N775" i="25" s="1"/>
  <c r="O775" i="25" s="1"/>
  <c r="J777" i="25" l="1"/>
  <c r="K776" i="25"/>
  <c r="M776" i="25" s="1"/>
  <c r="N776" i="25" s="1"/>
  <c r="O776" i="25" s="1"/>
  <c r="J778" i="25" l="1"/>
  <c r="K777" i="25"/>
  <c r="M777" i="25" s="1"/>
  <c r="N777" i="25" s="1"/>
  <c r="O777" i="25" s="1"/>
  <c r="J779" i="25" l="1"/>
  <c r="K778" i="25"/>
  <c r="M778" i="25" s="1"/>
  <c r="N778" i="25" s="1"/>
  <c r="O778" i="25" s="1"/>
  <c r="J780" i="25" l="1"/>
  <c r="K779" i="25"/>
  <c r="M779" i="25" s="1"/>
  <c r="N779" i="25" s="1"/>
  <c r="O779" i="25" s="1"/>
  <c r="J781" i="25" l="1"/>
  <c r="K780" i="25"/>
  <c r="M780" i="25" s="1"/>
  <c r="N780" i="25" s="1"/>
  <c r="O780" i="25" s="1"/>
  <c r="J782" i="25" l="1"/>
  <c r="K781" i="25"/>
  <c r="M781" i="25" s="1"/>
  <c r="N781" i="25" s="1"/>
  <c r="O781" i="25" s="1"/>
  <c r="J783" i="25" l="1"/>
  <c r="K782" i="25"/>
  <c r="M782" i="25" s="1"/>
  <c r="N782" i="25" s="1"/>
  <c r="O782" i="25" s="1"/>
  <c r="J784" i="25" l="1"/>
  <c r="K783" i="25"/>
  <c r="M783" i="25" s="1"/>
  <c r="N783" i="25" s="1"/>
  <c r="O783" i="25" s="1"/>
  <c r="J785" i="25" l="1"/>
  <c r="K784" i="25"/>
  <c r="M784" i="25" s="1"/>
  <c r="N784" i="25" s="1"/>
  <c r="O784" i="25" s="1"/>
  <c r="J786" i="25" l="1"/>
  <c r="K785" i="25"/>
  <c r="M785" i="25" s="1"/>
  <c r="N785" i="25" s="1"/>
  <c r="O785" i="25" s="1"/>
  <c r="J787" i="25" l="1"/>
  <c r="K786" i="25"/>
  <c r="M786" i="25" s="1"/>
  <c r="N786" i="25" s="1"/>
  <c r="O786" i="25" s="1"/>
  <c r="J788" i="25" l="1"/>
  <c r="K787" i="25"/>
  <c r="M787" i="25" s="1"/>
  <c r="N787" i="25" s="1"/>
  <c r="O787" i="25" s="1"/>
  <c r="J789" i="25" l="1"/>
  <c r="K788" i="25"/>
  <c r="M788" i="25" s="1"/>
  <c r="N788" i="25" s="1"/>
  <c r="O788" i="25" s="1"/>
  <c r="J790" i="25" l="1"/>
  <c r="K789" i="25"/>
  <c r="M789" i="25" s="1"/>
  <c r="N789" i="25" s="1"/>
  <c r="O789" i="25" s="1"/>
  <c r="J791" i="25" l="1"/>
  <c r="K790" i="25"/>
  <c r="M790" i="25" s="1"/>
  <c r="N790" i="25" s="1"/>
  <c r="O790" i="25" s="1"/>
  <c r="J792" i="25" l="1"/>
  <c r="K791" i="25"/>
  <c r="M791" i="25" s="1"/>
  <c r="N791" i="25" s="1"/>
  <c r="O791" i="25" s="1"/>
  <c r="J793" i="25" l="1"/>
  <c r="K792" i="25"/>
  <c r="M792" i="25" s="1"/>
  <c r="N792" i="25" s="1"/>
  <c r="O792" i="25" s="1"/>
  <c r="J794" i="25" l="1"/>
  <c r="K793" i="25"/>
  <c r="M793" i="25" s="1"/>
  <c r="N793" i="25" s="1"/>
  <c r="O793" i="25" s="1"/>
  <c r="J795" i="25" l="1"/>
  <c r="K794" i="25"/>
  <c r="M794" i="25" s="1"/>
  <c r="N794" i="25" s="1"/>
  <c r="O794" i="25" s="1"/>
  <c r="J796" i="25" l="1"/>
  <c r="K795" i="25"/>
  <c r="M795" i="25" s="1"/>
  <c r="N795" i="25" s="1"/>
  <c r="O795" i="25" s="1"/>
  <c r="J797" i="25" l="1"/>
  <c r="K796" i="25"/>
  <c r="M796" i="25" s="1"/>
  <c r="N796" i="25" s="1"/>
  <c r="O796" i="25" s="1"/>
  <c r="J798" i="25" l="1"/>
  <c r="K797" i="25"/>
  <c r="M797" i="25" s="1"/>
  <c r="N797" i="25" s="1"/>
  <c r="O797" i="25" s="1"/>
  <c r="J799" i="25" l="1"/>
  <c r="K799" i="25" s="1"/>
  <c r="M799" i="25" s="1"/>
  <c r="K798" i="25"/>
  <c r="M798" i="25" s="1"/>
  <c r="N798" i="25" s="1"/>
  <c r="O798" i="25" s="1"/>
  <c r="N799" i="25" l="1"/>
  <c r="O799" i="25" s="1"/>
  <c r="R77" i="25" l="1"/>
  <c r="R88" i="25"/>
  <c r="R82" i="25"/>
  <c r="R101" i="25"/>
  <c r="R112" i="25"/>
  <c r="R83" i="25"/>
  <c r="R118" i="25"/>
  <c r="R102" i="25"/>
  <c r="R91" i="25"/>
  <c r="R97" i="25"/>
  <c r="R125" i="25"/>
  <c r="R136" i="25"/>
  <c r="R135" i="25"/>
  <c r="R81" i="25"/>
  <c r="R108" i="25"/>
  <c r="R111" i="25"/>
  <c r="R114" i="25"/>
  <c r="R110" i="25"/>
  <c r="R86" i="25"/>
  <c r="R138" i="25"/>
  <c r="R142" i="25"/>
  <c r="R133" i="25"/>
  <c r="R87" i="25"/>
  <c r="R116" i="25"/>
  <c r="R89" i="25"/>
  <c r="R103" i="25"/>
  <c r="R122" i="25"/>
  <c r="R120" i="25"/>
  <c r="R105" i="25"/>
  <c r="R127" i="25"/>
  <c r="R123" i="25"/>
  <c r="R85" i="25"/>
  <c r="R100" i="25"/>
  <c r="R80" i="25"/>
  <c r="R104" i="25"/>
  <c r="R126" i="25"/>
  <c r="R79" i="25"/>
  <c r="R106" i="25"/>
  <c r="R90" i="25"/>
  <c r="R143" i="25"/>
  <c r="R115" i="25"/>
  <c r="R113" i="25"/>
  <c r="R131" i="25"/>
  <c r="R96" i="25"/>
  <c r="R130" i="25"/>
  <c r="R98" i="25"/>
  <c r="R145" i="25"/>
  <c r="R129" i="25"/>
  <c r="R144" i="25"/>
  <c r="R124" i="25"/>
  <c r="R93" i="25"/>
  <c r="R95" i="25"/>
  <c r="R107" i="25"/>
  <c r="R134" i="25"/>
  <c r="R132" i="25"/>
  <c r="R140" i="25"/>
  <c r="R94" i="25"/>
  <c r="R84" i="25"/>
  <c r="R92" i="25"/>
  <c r="R128" i="25"/>
  <c r="R78" i="25"/>
  <c r="R117" i="25"/>
  <c r="R139" i="25"/>
  <c r="R137" i="25"/>
  <c r="R119" i="25"/>
  <c r="R99" i="25"/>
  <c r="R141" i="25"/>
  <c r="R109" i="25"/>
  <c r="R121" i="25"/>
  <c r="R67" i="25"/>
  <c r="R61" i="25"/>
  <c r="R70" i="25"/>
  <c r="R65" i="25"/>
  <c r="R69" i="25"/>
  <c r="R73" i="25"/>
  <c r="R76" i="25"/>
  <c r="R75" i="25"/>
  <c r="R68" i="25"/>
  <c r="R64" i="25"/>
  <c r="R72" i="25"/>
  <c r="R60" i="25"/>
  <c r="R74" i="25"/>
  <c r="R62" i="25"/>
  <c r="R57" i="25"/>
  <c r="R66" i="25"/>
  <c r="R59" i="25"/>
  <c r="R58" i="25"/>
  <c r="R63" i="25"/>
  <c r="R71" i="25"/>
  <c r="R13" i="25"/>
  <c r="R21" i="25"/>
  <c r="R19" i="25"/>
  <c r="R25" i="25"/>
  <c r="R53" i="25"/>
  <c r="R56" i="25"/>
  <c r="R49" i="25"/>
  <c r="R33" i="25"/>
  <c r="R24" i="25"/>
  <c r="R23" i="25"/>
  <c r="R14" i="25"/>
  <c r="R47" i="25"/>
  <c r="R37" i="25"/>
  <c r="R34" i="25"/>
  <c r="R48" i="25"/>
  <c r="R55" i="25"/>
  <c r="R41" i="25"/>
  <c r="R28" i="25"/>
  <c r="R52" i="25"/>
  <c r="R31" i="25"/>
  <c r="R46" i="25"/>
  <c r="R29" i="25"/>
  <c r="R40" i="25"/>
  <c r="R42" i="25"/>
  <c r="R26" i="25"/>
  <c r="R50" i="25"/>
  <c r="R18" i="25"/>
  <c r="R51" i="25"/>
  <c r="R44" i="25"/>
  <c r="R38" i="25"/>
  <c r="R30" i="25"/>
  <c r="R22" i="25"/>
  <c r="R32" i="25"/>
  <c r="R20" i="25"/>
  <c r="R45" i="25"/>
  <c r="R27" i="25"/>
  <c r="R36" i="25"/>
  <c r="R43" i="25"/>
  <c r="R54" i="25"/>
  <c r="R39" i="25"/>
  <c r="R15" i="25"/>
  <c r="R35" i="25"/>
  <c r="R17" i="25"/>
  <c r="R16" i="25"/>
  <c r="R4" i="25"/>
  <c r="R11" i="25"/>
  <c r="R5" i="25"/>
  <c r="R8" i="25"/>
  <c r="R9" i="25"/>
  <c r="R6" i="25"/>
  <c r="R7" i="25"/>
  <c r="R10" i="25"/>
  <c r="R12" i="25"/>
</calcChain>
</file>

<file path=xl/comments1.xml><?xml version="1.0" encoding="utf-8"?>
<comments xmlns="http://schemas.openxmlformats.org/spreadsheetml/2006/main">
  <authors>
    <author>Udupa, Anand</author>
  </authors>
  <commentList>
    <comment ref="D6" authorId="0">
      <text>
        <r>
          <rPr>
            <b/>
            <sz val="9"/>
            <color indexed="81"/>
            <rFont val="Tahoma"/>
            <family val="2"/>
          </rPr>
          <t>Leave blank if phase is Ambient or Dummy ambient.</t>
        </r>
      </text>
    </comment>
    <comment ref="E6" authorId="0">
      <text>
        <r>
          <rPr>
            <b/>
            <sz val="9"/>
            <color indexed="81"/>
            <rFont val="Tahoma"/>
            <family val="2"/>
          </rPr>
          <t>Leave blank if Leave blank if phase is Ambient or Dummy ambient or if only single driver active.</t>
        </r>
      </text>
    </comment>
    <comment ref="F6" authorId="0">
      <text>
        <r>
          <rPr>
            <b/>
            <sz val="9"/>
            <color indexed="81"/>
            <rFont val="Tahoma"/>
            <family val="2"/>
          </rPr>
          <t>Number of ADC averages</t>
        </r>
      </text>
    </comment>
    <comment ref="G6" authorId="0">
      <text>
        <r>
          <rPr>
            <b/>
            <sz val="9"/>
            <color indexed="81"/>
            <rFont val="Tahoma"/>
            <family val="2"/>
          </rPr>
          <t>Set to '1' in a phase to make LED ON for that phase to be non-overlapping with the CONV of the previous phase. Always set 'Stagger LED' to '1' for the Phase following the Dummy Ambient phase.</t>
        </r>
      </text>
    </comment>
    <comment ref="I6" authorId="0">
      <text>
        <r>
          <rPr>
            <b/>
            <sz val="9"/>
            <color indexed="81"/>
            <rFont val="Tahoma"/>
            <family val="2"/>
          </rPr>
          <t>Refer Table 3</t>
        </r>
      </text>
    </comment>
    <comment ref="J6" authorId="0">
      <text>
        <r>
          <rPr>
            <b/>
            <sz val="9"/>
            <color indexed="81"/>
            <rFont val="Tahoma"/>
            <family val="2"/>
          </rPr>
          <t>For a LED phase, LED ON time is automatically calculated by adding the tLED_SAMP parameter.</t>
        </r>
      </text>
    </comment>
    <comment ref="P6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  <comment ref="AC6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  <comment ref="T240" authorId="0">
      <text>
        <r>
          <rPr>
            <b/>
            <sz val="9"/>
            <color indexed="81"/>
            <rFont val="Tahoma"/>
            <family val="2"/>
          </rPr>
          <t>Set same for Amb and LED phases of the same PD. Automatically set to lowest allowed value for Dummy Amb phases.</t>
        </r>
      </text>
    </comment>
  </commentList>
</comments>
</file>

<file path=xl/sharedStrings.xml><?xml version="1.0" encoding="utf-8"?>
<sst xmlns="http://schemas.openxmlformats.org/spreadsheetml/2006/main" count="4412" uniqueCount="1022">
  <si>
    <t>(Dec)</t>
  </si>
  <si>
    <t>(Hex)</t>
  </si>
  <si>
    <t>FIFO_EN</t>
  </si>
  <si>
    <t>RW_CONT</t>
  </si>
  <si>
    <t>SW_RESET</t>
  </si>
  <si>
    <t>TM_COUNT_RST</t>
  </si>
  <si>
    <t>SPI_REG_READ</t>
  </si>
  <si>
    <t>PROG_INT2_STC</t>
  </si>
  <si>
    <t>PROG_INT2_ENDC</t>
  </si>
  <si>
    <t>SDOUT_TRISTATE</t>
  </si>
  <si>
    <t>EN_SDOUT_INT</t>
  </si>
  <si>
    <t>REG_WM_FIFO</t>
  </si>
  <si>
    <t>MASK_FIFO_RDY</t>
  </si>
  <si>
    <t>FORCE_FIFO_ OFFSET</t>
  </si>
  <si>
    <t>FIFO_OFFSET_TO_FORCE</t>
  </si>
  <si>
    <t>PROG_INT1_STC</t>
  </si>
  <si>
    <t>PROG_INT1_ENDC</t>
  </si>
  <si>
    <t>REG_POINTER_DIFF</t>
  </si>
  <si>
    <t>REG_TACTIVE_PWRUP</t>
  </si>
  <si>
    <t>REG_TDEEP_SLEEP_PWRUP</t>
  </si>
  <si>
    <t>REG_TLED_SAMP</t>
  </si>
  <si>
    <t>REG_TSEP_CONV_LED</t>
  </si>
  <si>
    <t>REG_TSEP</t>
  </si>
  <si>
    <t>REG_TWINDOW_MIN</t>
  </si>
  <si>
    <t>REG_TW_DATA_RDY</t>
  </si>
  <si>
    <t>REG_TACTIVE_DATA_RDY</t>
  </si>
  <si>
    <t>REG_TDEEP_SLEEP_PWDN</t>
  </si>
  <si>
    <t>REG_TACTIVE_PWDN</t>
  </si>
  <si>
    <t>EXT_CLK_FREQ</t>
  </si>
  <si>
    <t>REG_THR_DET_PHASE</t>
  </si>
  <si>
    <t>THR_SEL_LOGIC</t>
  </si>
  <si>
    <t>THR_DET_EN</t>
  </si>
  <si>
    <t>x</t>
  </si>
  <si>
    <t>REG_NUMAV</t>
  </si>
  <si>
    <t>THR_SEL_DATA_CTRL</t>
  </si>
  <si>
    <t>STAGGER_LED</t>
  </si>
  <si>
    <t>MASK_FACTOR</t>
  </si>
  <si>
    <t>REG_TWLED</t>
  </si>
  <si>
    <t>Clocking mode</t>
  </si>
  <si>
    <t>Internal</t>
  </si>
  <si>
    <t>External clock frequency</t>
  </si>
  <si>
    <t>kHz</t>
  </si>
  <si>
    <t>Hz</t>
  </si>
  <si>
    <t>Choose value between 5 Hz and 1000 Hz</t>
  </si>
  <si>
    <t>LED full scale current mode</t>
  </si>
  <si>
    <t>mA</t>
  </si>
  <si>
    <t>Per driver full-scale current setting</t>
  </si>
  <si>
    <t>FIFO CONFIG</t>
  </si>
  <si>
    <t>Watermark level of FIFO</t>
  </si>
  <si>
    <t>Common setting for all 4 filters</t>
  </si>
  <si>
    <t>Current of LED when driver connects to TX1 pin</t>
  </si>
  <si>
    <t>Current of LED when driver connects to TX2 pin</t>
  </si>
  <si>
    <t>Current of LED when driver connects to TX3 pin</t>
  </si>
  <si>
    <t>Current of LED when driver connects to TX4 pin</t>
  </si>
  <si>
    <t>Min</t>
  </si>
  <si>
    <t>Max</t>
  </si>
  <si>
    <t>Phase</t>
  </si>
  <si>
    <t>Rf</t>
  </si>
  <si>
    <t>Cf</t>
  </si>
  <si>
    <t>NUMAV</t>
  </si>
  <si>
    <t>LED ON time</t>
  </si>
  <si>
    <t>Stagger LED?</t>
  </si>
  <si>
    <t>Ambient</t>
  </si>
  <si>
    <t>LED</t>
  </si>
  <si>
    <t>TX1</t>
  </si>
  <si>
    <t>Scratchpad</t>
  </si>
  <si>
    <t>Number of FIFO words per PRF</t>
  </si>
  <si>
    <t>Number of PRF cycles of FIFO data</t>
  </si>
  <si>
    <t>Calculated from FIFO word sections across phases</t>
  </si>
  <si>
    <t>Typ</t>
  </si>
  <si>
    <t>Phase type</t>
  </si>
  <si>
    <t>Phase summary after checks</t>
  </si>
  <si>
    <t>Table 1. Rf register values</t>
  </si>
  <si>
    <t>Rf (kOhm)</t>
  </si>
  <si>
    <t>Cf (pF)</t>
  </si>
  <si>
    <t>Frequency of timing engine clock</t>
  </si>
  <si>
    <t>Frequency of PRF counter clock</t>
  </si>
  <si>
    <t>Table 2. Cf register values</t>
  </si>
  <si>
    <t>No data written into FIFO</t>
  </si>
  <si>
    <t>Hex5</t>
  </si>
  <si>
    <t>Hex0</t>
  </si>
  <si>
    <t>Hex4</t>
  </si>
  <si>
    <t>Hex3</t>
  </si>
  <si>
    <t>Hex2</t>
  </si>
  <si>
    <t>Hex1</t>
  </si>
  <si>
    <t>Table 4. Offset DAC full scale values</t>
  </si>
  <si>
    <t>Table 5. Filter Bandwidth</t>
  </si>
  <si>
    <t>Number of phases</t>
  </si>
  <si>
    <t>Calculated from number of active phases</t>
  </si>
  <si>
    <t>NUMBER OF PHASES &amp; FILTER RESETTING</t>
  </si>
  <si>
    <t>Table 6. External clock frequency selection</t>
  </si>
  <si>
    <t>IOFFDAC (uA)</t>
  </si>
  <si>
    <t>FIFO data</t>
  </si>
  <si>
    <t>FIFO count</t>
  </si>
  <si>
    <t>Address</t>
  </si>
  <si>
    <t>Data</t>
  </si>
  <si>
    <t>TIMING REGISTERS</t>
  </si>
  <si>
    <t>Time period of timing engine clock</t>
  </si>
  <si>
    <t>us</t>
  </si>
  <si>
    <t>SAMP time (us)</t>
  </si>
  <si>
    <t>LED drv2 connects to</t>
  </si>
  <si>
    <t>LED drv1 connects to</t>
  </si>
  <si>
    <t>Active phase?</t>
  </si>
  <si>
    <t>FIFO data word</t>
  </si>
  <si>
    <r>
      <t>t</t>
    </r>
    <r>
      <rPr>
        <sz val="8"/>
        <color theme="1"/>
        <rFont val="Calibri"/>
        <family val="2"/>
        <scheme val="minor"/>
      </rPr>
      <t>LED_SAMP</t>
    </r>
  </si>
  <si>
    <t>Phase parameter table</t>
  </si>
  <si>
    <t>CONV width (us)</t>
  </si>
  <si>
    <r>
      <rPr>
        <b/>
        <sz val="11"/>
        <color theme="1"/>
        <rFont val="Arial Narrow"/>
        <family val="2"/>
      </rPr>
      <t>t</t>
    </r>
    <r>
      <rPr>
        <b/>
        <sz val="8"/>
        <color theme="1"/>
        <rFont val="Arial Narrow"/>
        <family val="2"/>
      </rPr>
      <t>WINDOW_MIN</t>
    </r>
  </si>
  <si>
    <t>TWLED</t>
  </si>
  <si>
    <t>Masking mode</t>
  </si>
  <si>
    <t>Never mask</t>
  </si>
  <si>
    <t>Always mask</t>
  </si>
  <si>
    <t>2X mask</t>
  </si>
  <si>
    <t>4X mask</t>
  </si>
  <si>
    <t>Table 7. Masking factor</t>
  </si>
  <si>
    <t>MASK</t>
  </si>
  <si>
    <t>Mask
Mode</t>
  </si>
  <si>
    <t>Choose such that Watermark level of FIFO is an integer</t>
  </si>
  <si>
    <t>Phases not in sequence?</t>
  </si>
  <si>
    <t>To fix</t>
  </si>
  <si>
    <t>Check description</t>
  </si>
  <si>
    <t>Status</t>
  </si>
  <si>
    <t>Make sure active phases marked in 'Phase definition' sheet are in sequence starting from Phase #1</t>
  </si>
  <si>
    <t>Make sure phases start from Phase#1 and are in sequence without blank phases in between</t>
  </si>
  <si>
    <t>Make sure at least one driver is connected to a TX pin if the phase is marked as an LED phase</t>
  </si>
  <si>
    <t>For a phase marked as LED phase, make sure at least one LED driver is connected to a TX pin</t>
  </si>
  <si>
    <t>IOFFDAC_PHASE (uA)</t>
  </si>
  <si>
    <t>Make sure no required entries are missing in the 'Device configuration' sheet</t>
  </si>
  <si>
    <t>Limit to value less than or equal to IFS_LED</t>
  </si>
  <si>
    <t>IFS_LED</t>
  </si>
  <si>
    <t>Error</t>
  </si>
  <si>
    <t>ILED_TX1</t>
  </si>
  <si>
    <t>ILED_TX2</t>
  </si>
  <si>
    <t>ILED_TX3</t>
  </si>
  <si>
    <t>ILED_TX4</t>
  </si>
  <si>
    <t>Missing</t>
  </si>
  <si>
    <t>Fill all required entries in 'Device configuration' sheet. Missing entries are flagged with a '1' in the 'Missing' column.</t>
  </si>
  <si>
    <t>PRF frequency</t>
  </si>
  <si>
    <t>fPRF</t>
  </si>
  <si>
    <t>NUMPHASE</t>
  </si>
  <si>
    <t>IFS_OFFDAC/Rf</t>
  </si>
  <si>
    <t>LDO bypass</t>
  </si>
  <si>
    <t>LDO enable or bypass?</t>
  </si>
  <si>
    <t>PDN_BG_IN_DEEP_SLEEP</t>
  </si>
  <si>
    <t>DEEP_SLEEP</t>
  </si>
  <si>
    <t>START</t>
  </si>
  <si>
    <t>END</t>
  </si>
  <si>
    <t>ACTIVE</t>
  </si>
  <si>
    <r>
      <t>t</t>
    </r>
    <r>
      <rPr>
        <vertAlign val="subscript"/>
        <sz val="9"/>
        <color theme="1"/>
        <rFont val="Arial Narrow"/>
        <family val="2"/>
      </rPr>
      <t>DEEP_SLEEP_PWRUP</t>
    </r>
  </si>
  <si>
    <r>
      <t>t</t>
    </r>
    <r>
      <rPr>
        <vertAlign val="subscript"/>
        <sz val="9"/>
        <color theme="1"/>
        <rFont val="Arial Narrow"/>
        <family val="2"/>
      </rPr>
      <t>ACTIVE_PWRUP</t>
    </r>
  </si>
  <si>
    <r>
      <t>t</t>
    </r>
    <r>
      <rPr>
        <vertAlign val="subscript"/>
        <sz val="9"/>
        <color theme="1"/>
        <rFont val="Arial Narrow"/>
        <family val="2"/>
      </rPr>
      <t>SEP</t>
    </r>
  </si>
  <si>
    <r>
      <t>t</t>
    </r>
    <r>
      <rPr>
        <vertAlign val="subscript"/>
        <sz val="9"/>
        <color theme="1"/>
        <rFont val="Arial Narrow"/>
        <family val="2"/>
      </rPr>
      <t>ACTIVE_PWDN</t>
    </r>
  </si>
  <si>
    <r>
      <t>t</t>
    </r>
    <r>
      <rPr>
        <vertAlign val="subscript"/>
        <sz val="9"/>
        <color theme="1"/>
        <rFont val="Arial Narrow"/>
        <family val="2"/>
      </rPr>
      <t>ACTIVE_DATA_RDY</t>
    </r>
  </si>
  <si>
    <r>
      <t>t</t>
    </r>
    <r>
      <rPr>
        <vertAlign val="subscript"/>
        <sz val="9"/>
        <color theme="1"/>
        <rFont val="Arial Narrow"/>
        <family val="2"/>
      </rPr>
      <t>W_DATA_RDY</t>
    </r>
  </si>
  <si>
    <r>
      <t>t</t>
    </r>
    <r>
      <rPr>
        <vertAlign val="subscript"/>
        <sz val="9"/>
        <color theme="1"/>
        <rFont val="Arial Narrow"/>
        <family val="2"/>
      </rPr>
      <t>DEEP_SLEEP_PWDN</t>
    </r>
  </si>
  <si>
    <r>
      <t>t</t>
    </r>
    <r>
      <rPr>
        <vertAlign val="subscript"/>
        <sz val="9"/>
        <color theme="1"/>
        <rFont val="Arial Narrow"/>
        <family val="2"/>
      </rPr>
      <t>WINDOW_MIN</t>
    </r>
  </si>
  <si>
    <r>
      <t>t</t>
    </r>
    <r>
      <rPr>
        <vertAlign val="subscript"/>
        <sz val="9"/>
        <color theme="1"/>
        <rFont val="Arial Narrow"/>
        <family val="2"/>
      </rPr>
      <t>SEP_CONV_LED</t>
    </r>
  </si>
  <si>
    <t>WINDOW</t>
  </si>
  <si>
    <t>DURATION</t>
  </si>
  <si>
    <t>Active?</t>
  </si>
  <si>
    <r>
      <t>t</t>
    </r>
    <r>
      <rPr>
        <sz val="8"/>
        <color theme="1"/>
        <rFont val="Calibri"/>
        <family val="2"/>
        <scheme val="minor"/>
      </rPr>
      <t>SEP</t>
    </r>
  </si>
  <si>
    <r>
      <t>t</t>
    </r>
    <r>
      <rPr>
        <sz val="8"/>
        <color theme="1"/>
        <rFont val="Calibri"/>
        <family val="2"/>
        <scheme val="minor"/>
      </rPr>
      <t>SEP_CONV_LED</t>
    </r>
  </si>
  <si>
    <r>
      <t>t</t>
    </r>
    <r>
      <rPr>
        <sz val="8"/>
        <color theme="1"/>
        <rFont val="Calibri"/>
        <family val="2"/>
        <scheme val="minor"/>
      </rPr>
      <t>WINDOW_MIN</t>
    </r>
  </si>
  <si>
    <t>Check if PRF is too high to accommodate all the defined signal phases</t>
  </si>
  <si>
    <t>LAST WINDOW</t>
  </si>
  <si>
    <t>DATA_RDY</t>
  </si>
  <si>
    <r>
      <t>t</t>
    </r>
    <r>
      <rPr>
        <sz val="8"/>
        <color theme="1"/>
        <rFont val="Calibri"/>
        <family val="2"/>
        <scheme val="minor"/>
      </rPr>
      <t>PRF</t>
    </r>
  </si>
  <si>
    <t>Reduce the PRF frequency (or) reduce the total active time (by reducing number of active phases or by reducing NUMAV of the phases)</t>
  </si>
  <si>
    <t>PHASE</t>
  </si>
  <si>
    <t>COUNTS</t>
  </si>
  <si>
    <t>s</t>
  </si>
  <si>
    <r>
      <t>t</t>
    </r>
    <r>
      <rPr>
        <sz val="8"/>
        <color theme="1"/>
        <rFont val="Calibri"/>
        <family val="2"/>
        <scheme val="minor"/>
      </rPr>
      <t>DEEP_SLEEP_PWRUP</t>
    </r>
  </si>
  <si>
    <r>
      <t>t</t>
    </r>
    <r>
      <rPr>
        <sz val="8"/>
        <color theme="1"/>
        <rFont val="Calibri"/>
        <family val="2"/>
        <scheme val="minor"/>
      </rPr>
      <t>ACTIVE_PWRUP</t>
    </r>
  </si>
  <si>
    <r>
      <t>t</t>
    </r>
    <r>
      <rPr>
        <sz val="8"/>
        <color theme="1"/>
        <rFont val="Calibri"/>
        <family val="2"/>
        <scheme val="minor"/>
      </rPr>
      <t>ACTIVE_PWDN</t>
    </r>
  </si>
  <si>
    <r>
      <t>t</t>
    </r>
    <r>
      <rPr>
        <sz val="8"/>
        <color theme="1"/>
        <rFont val="Calibri"/>
        <family val="2"/>
        <scheme val="minor"/>
      </rPr>
      <t>ACTIVE_DATA_RDY</t>
    </r>
  </si>
  <si>
    <r>
      <t>t</t>
    </r>
    <r>
      <rPr>
        <sz val="8"/>
        <color theme="1"/>
        <rFont val="Calibri"/>
        <family val="2"/>
        <scheme val="minor"/>
      </rPr>
      <t>W_DATA_RDY</t>
    </r>
  </si>
  <si>
    <r>
      <t>t</t>
    </r>
    <r>
      <rPr>
        <sz val="8"/>
        <color theme="1"/>
        <rFont val="Calibri"/>
        <family val="2"/>
        <scheme val="minor"/>
      </rPr>
      <t>DEEP_SLEEP_PWDN</t>
    </r>
  </si>
  <si>
    <t>Deep sleep</t>
  </si>
  <si>
    <t>Wake up</t>
  </si>
  <si>
    <t>Active</t>
  </si>
  <si>
    <t>Rx current</t>
  </si>
  <si>
    <t>LDO Enable</t>
  </si>
  <si>
    <t>Clock</t>
  </si>
  <si>
    <t>External</t>
  </si>
  <si>
    <t>DEEP SLEEP PHASE</t>
  </si>
  <si>
    <t>Rx current (uA)</t>
  </si>
  <si>
    <t>WAKEUP PHASE</t>
  </si>
  <si>
    <t>ACTIVE PHASE</t>
  </si>
  <si>
    <t>Total</t>
  </si>
  <si>
    <t>LED average current</t>
  </si>
  <si>
    <t>Tx current without LED</t>
  </si>
  <si>
    <t>LED current</t>
  </si>
  <si>
    <t>Rx CURRENT REFERENCE</t>
  </si>
  <si>
    <t>External clock frequency bin</t>
  </si>
  <si>
    <t>Make sure external clock frequency is within +/-2.5% of allowed frequencies (32,64,128,256,512,1024 kHz)</t>
  </si>
  <si>
    <t>Change external clock frequency closer to one of the allowed frequencies or use Internal clock mode</t>
  </si>
  <si>
    <t>Connect PD1?</t>
  </si>
  <si>
    <t>Connect PD2?</t>
  </si>
  <si>
    <t>Connect PD3?</t>
  </si>
  <si>
    <t>Connect PD4?</t>
  </si>
  <si>
    <t>Fractional masking</t>
  </si>
  <si>
    <t>Phase#</t>
  </si>
  <si>
    <t>Should filters be reset before their sampling phases?</t>
  </si>
  <si>
    <t>uA</t>
  </si>
  <si>
    <t>Blank LED?</t>
  </si>
  <si>
    <t>Check for Watermark level to be an integer</t>
  </si>
  <si>
    <t>Change NPRF_FIFO to be a multiple of 2 or 4 so that the Watermark level becomes an integer</t>
  </si>
  <si>
    <t>Reduce NPRF_FIFO such that the Watermark level setting goes less than or equal to 128</t>
  </si>
  <si>
    <t>Polarity of offset DAC</t>
  </si>
  <si>
    <t>Set to 1 if offset DAC should subtract from the input current (PD cathode connected to INP, anode to INM)</t>
  </si>
  <si>
    <t>PDNAFE</t>
  </si>
  <si>
    <t>LED full scale current</t>
  </si>
  <si>
    <t>Make sure LED current setting per driver is within the full scale current setting or 100 mA (whichever is lower)</t>
  </si>
  <si>
    <t>In the 'Device configuration' sheet, reduce the settings of ILED_TX1, ILED_TX2, ILED_TX3, ILED_TX4 or use a higher LED current range</t>
  </si>
  <si>
    <t>ILED_FS</t>
  </si>
  <si>
    <t>PAGE_SEL</t>
  </si>
  <si>
    <t>POL_IOFFDAC_AMB</t>
  </si>
  <si>
    <t>POL_IOFFDAC_LED</t>
  </si>
  <si>
    <t>EN_DUAL_TIA_GBL</t>
  </si>
  <si>
    <t>TIMER_ENABLE</t>
  </si>
  <si>
    <t>PRF_COUNTER_ENABLE</t>
  </si>
  <si>
    <t>CLK_DIV_CLK</t>
  </si>
  <si>
    <t>HIGH_THRESHOLD_CODE2</t>
  </si>
  <si>
    <t>LOW_THRESHOLD_CODE2</t>
  </si>
  <si>
    <t>CALIB_AACM_LOOP1</t>
  </si>
  <si>
    <t>POL_OFFDAC_AACM_READ_LOOP1</t>
  </si>
  <si>
    <t>IOFFDAC_AACM_READ_LOOP1</t>
  </si>
  <si>
    <t>CALIB_AACM_LOOP2</t>
  </si>
  <si>
    <t>POL_OFFDAC_AACM_READ_LOOP2</t>
  </si>
  <si>
    <t>IOFFDAC_AACM_READ_LOOP2</t>
  </si>
  <si>
    <t>CALIB_AACM_LOOP3</t>
  </si>
  <si>
    <t>POL_OFFDAC_AACM_READ_LOOP3</t>
  </si>
  <si>
    <t>IOFFDAC_AACM_READ_LOOP3</t>
  </si>
  <si>
    <t>CALIB_AACM_LOOP4</t>
  </si>
  <si>
    <t>POL_OFFDAC_AACM_READ_LOOP4</t>
  </si>
  <si>
    <t>IOFFDAC_AACM_READ_LOOP4</t>
  </si>
  <si>
    <t>IN_TIA2&lt;4:1&gt;</t>
  </si>
  <si>
    <t>IN_TIA1&lt;4:1&gt;</t>
  </si>
  <si>
    <t>IOFFDAC_TIA1</t>
  </si>
  <si>
    <t>USE_DIG_AACM_TIA1</t>
  </si>
  <si>
    <t>USE_ANA_AACM_TIA1</t>
  </si>
  <si>
    <t>UPDATE_BASELINE_TIA1</t>
  </si>
  <si>
    <t>CF_TIA1</t>
  </si>
  <si>
    <t>RF_TIA1</t>
  </si>
  <si>
    <t>TIA_SEL</t>
  </si>
  <si>
    <t>THR_SEL</t>
  </si>
  <si>
    <t>IOFFDAC_TIA2</t>
  </si>
  <si>
    <t>USE_DIG_AACM_TIA2</t>
  </si>
  <si>
    <t>USE_ANA_AACM_TIA2</t>
  </si>
  <si>
    <t>UPDATE_BASELINE_TIA2</t>
  </si>
  <si>
    <t>CF_TIA2</t>
  </si>
  <si>
    <t>RF_TIA2</t>
  </si>
  <si>
    <t>ILED_DRV2</t>
  </si>
  <si>
    <t>ILED_DRV1</t>
  </si>
  <si>
    <t>Choose the closest number (within +/-2.5% of 32,64,128)</t>
  </si>
  <si>
    <t>TIA2</t>
  </si>
  <si>
    <t>TIA1</t>
  </si>
  <si>
    <t>LED drv1 current (mA)</t>
  </si>
  <si>
    <t>LED drv2 current (mA)</t>
  </si>
  <si>
    <t>TIA1 - Rf</t>
  </si>
  <si>
    <t>TIA1 - Cf</t>
  </si>
  <si>
    <t>TIA1 - IOFFDAC</t>
  </si>
  <si>
    <t>TIA2 - Rf</t>
  </si>
  <si>
    <t>TIA2 - Cf</t>
  </si>
  <si>
    <t>TIA2 - IOFFDAC</t>
  </si>
  <si>
    <t>N/A</t>
  </si>
  <si>
    <t>8X mask</t>
  </si>
  <si>
    <t>16X mask</t>
  </si>
  <si>
    <t>32X mask</t>
  </si>
  <si>
    <t>Active TIA for that phase</t>
  </si>
  <si>
    <t>Only TIA1</t>
  </si>
  <si>
    <t>Only TIA2</t>
  </si>
  <si>
    <t>TIA1 and TIA2</t>
  </si>
  <si>
    <t>TIA selection</t>
  </si>
  <si>
    <t>EN_LED_OFFDAC_TIA2</t>
  </si>
  <si>
    <t>EN_LED_OFFDAC_TIA1</t>
  </si>
  <si>
    <t>EN_GPIO2_INT_ON_ADC_RDY</t>
  </si>
  <si>
    <t>EN_GPIO_ON_CLK_2</t>
  </si>
  <si>
    <t>64X mask</t>
  </si>
  <si>
    <t>128X mask</t>
  </si>
  <si>
    <t>256X mask</t>
  </si>
  <si>
    <t>512X mask</t>
  </si>
  <si>
    <t>1024X mask</t>
  </si>
  <si>
    <t>FIFO</t>
  </si>
  <si>
    <t>Mask#</t>
  </si>
  <si>
    <t>Mask order invert</t>
  </si>
  <si>
    <t>Single or Dual TIA</t>
  </si>
  <si>
    <t>LED current AFE4420</t>
  </si>
  <si>
    <t>ILED Driver1
AFE4430</t>
  </si>
  <si>
    <t>ILED Driver2
AFE4430</t>
  </si>
  <si>
    <t>LED CURRENT SETTINGS - PER DRIVER (AFE4420)</t>
  </si>
  <si>
    <t>Extra current TIA2</t>
  </si>
  <si>
    <t>Check whether in Single TIA mode, 'Only TIA1' is chosen for all phases</t>
  </si>
  <si>
    <t>Either operate in Dual TIA mode, or make all the phases operate with 'Only TIA1'</t>
  </si>
  <si>
    <t>UPDATE_BASELINE?</t>
  </si>
  <si>
    <t>OFFSET DAC</t>
  </si>
  <si>
    <t>IOFFDAC_
TIA1 (uA)</t>
  </si>
  <si>
    <t>IOFFDAC_TIA2 (uA)</t>
  </si>
  <si>
    <t>USE_AMB_DAC_FOR_LED</t>
  </si>
  <si>
    <t>Ambient Offset DAC full scale setting in uA</t>
  </si>
  <si>
    <t>LED  Offset DAC full scale setting in uA</t>
  </si>
  <si>
    <t>Set NUMPHASE &lt;= 16</t>
  </si>
  <si>
    <t>Check if number of phases is less than or equal to 16 if device is selected as AFE4420</t>
  </si>
  <si>
    <t>ENABLE_LED_DAC</t>
  </si>
  <si>
    <t>IFS_OFFDAC_AMB - TIA1</t>
  </si>
  <si>
    <t>IFS_OFFDAC_AMB - TIA2</t>
  </si>
  <si>
    <t>Yes</t>
  </si>
  <si>
    <t>CALIB WORD</t>
  </si>
  <si>
    <t>Loop 1</t>
  </si>
  <si>
    <t>Loop 2</t>
  </si>
  <si>
    <t>Loop 3</t>
  </si>
  <si>
    <t>Loop 4</t>
  </si>
  <si>
    <t>IOFFDAC1_
BASELINE</t>
  </si>
  <si>
    <t>IOFFDAC2_
BASELINE</t>
  </si>
  <si>
    <t>Actual AMB_DAC1</t>
  </si>
  <si>
    <t>Actual AMB_DAC2</t>
  </si>
  <si>
    <t>Check to make sure that when both TIA1 and TIA2 are used in a phase, the STAGGER_LED is set to '1'</t>
  </si>
  <si>
    <t>Set STAGGER_LED to '1' for a phase immediately following a phase that has both "TIA1 and TIA2" enabled</t>
  </si>
  <si>
    <r>
      <t>t</t>
    </r>
    <r>
      <rPr>
        <sz val="8"/>
        <color theme="1"/>
        <rFont val="Calibri"/>
        <family val="2"/>
        <scheme val="minor"/>
      </rPr>
      <t>TE</t>
    </r>
  </si>
  <si>
    <t>AACM TYPE</t>
  </si>
  <si>
    <t>OFF</t>
  </si>
  <si>
    <t>DIG AACM</t>
  </si>
  <si>
    <t>ANA AACM</t>
  </si>
  <si>
    <t>TX3</t>
  </si>
  <si>
    <t>TX5</t>
  </si>
  <si>
    <t>TX6</t>
  </si>
  <si>
    <t>TX4</t>
  </si>
  <si>
    <t>DIS_DEEP_SLEEP</t>
  </si>
  <si>
    <t>FLAG_UCD_LED4</t>
  </si>
  <si>
    <t>FLAG_UCD_LED3</t>
  </si>
  <si>
    <t>FLAG_UCD_LED2</t>
  </si>
  <si>
    <t>FLAG_UCD_LED1</t>
  </si>
  <si>
    <t>FLAG_UCD_LED8</t>
  </si>
  <si>
    <t>FLAG_UCD_LED7</t>
  </si>
  <si>
    <t>FLAG_UCD_LED6</t>
  </si>
  <si>
    <t>FLAG_UCD_LED5</t>
  </si>
  <si>
    <t>EN_LED_UCD</t>
  </si>
  <si>
    <t>PROG_VTHR_UCD</t>
  </si>
  <si>
    <t>EN_GPIO_ON_CLK_1</t>
  </si>
  <si>
    <t>PDN_TIA1_STATIC</t>
  </si>
  <si>
    <t>EARLY_SAMP_FALL</t>
  </si>
  <si>
    <t>MODE_EN_FRAME_SYNC</t>
  </si>
  <si>
    <t>MASK_REVERSE</t>
  </si>
  <si>
    <t>REG_STEP_COUNT</t>
  </si>
  <si>
    <t>RF_ANA_AACM_END</t>
  </si>
  <si>
    <t>COMB_THR_DET_EN</t>
  </si>
  <si>
    <t>FREEZE_AACM_LOOP1</t>
  </si>
  <si>
    <t>FREEZE_AACM_LOOP2</t>
  </si>
  <si>
    <t>FREEZE_AACM_LOOP3</t>
  </si>
  <si>
    <t>FREEZE_AACM_LOOP4</t>
  </si>
  <si>
    <t>PHASE_INT_GPIO1</t>
  </si>
  <si>
    <t>PD_DISCONNECT_TIA1</t>
  </si>
  <si>
    <t>PD_DISCONNECT_TIA2</t>
  </si>
  <si>
    <t>EN_AMB_DAC_LSB</t>
  </si>
  <si>
    <t>FLAG_LDO_STATE</t>
  </si>
  <si>
    <t>AUTO_MASK_FIFO_RDY</t>
  </si>
  <si>
    <t>RF_ANA_AACM_START_TIA1</t>
  </si>
  <si>
    <t>RF_ANA_AACM_START_TIA2</t>
  </si>
  <si>
    <r>
      <rPr>
        <sz val="12"/>
        <color theme="1"/>
        <rFont val="Arial Narrow"/>
        <family val="2"/>
      </rPr>
      <t>t</t>
    </r>
    <r>
      <rPr>
        <sz val="8"/>
        <rFont val="Arial Narrow"/>
        <family val="2"/>
      </rPr>
      <t>PRE_CHARGE_WIDTH</t>
    </r>
  </si>
  <si>
    <t>TW_PRE_CHARGE_WIDTH</t>
  </si>
  <si>
    <t>DIS_PRECHARGE</t>
  </si>
  <si>
    <t>OVERRIDE_BW_PRE</t>
  </si>
  <si>
    <t>FILTER_BW_PRE_SET1</t>
  </si>
  <si>
    <t>FILTER_BW_FINE_SET1</t>
  </si>
  <si>
    <t>FILTER_BW_FINE_SET2</t>
  </si>
  <si>
    <t>FILTER_BW_PRE_SET2</t>
  </si>
  <si>
    <t>CHANNEL_OFFSET_AACM_TIA1</t>
  </si>
  <si>
    <t>CHANNEL_OFFSET_AACM_TIA2</t>
  </si>
  <si>
    <t>REG_TW_FILTER_PRE</t>
  </si>
  <si>
    <t>REG_TW_ANA_ACQ</t>
  </si>
  <si>
    <t>REG_DELAY_ANA_ACQ</t>
  </si>
  <si>
    <t>REG_TSEP_ANA_ACQ_LED</t>
  </si>
  <si>
    <t>EMBED_ANA_AACM_IN_FIFO</t>
  </si>
  <si>
    <t>TSEP_ANA_ACQ_LED_OVERRIDE</t>
  </si>
  <si>
    <t>TW_ANA_ACQ_OVERRIDE</t>
  </si>
  <si>
    <t>LED_DRV2_TX&lt;8:1&gt;</t>
  </si>
  <si>
    <t>LED_DRV1_TX&lt;8:1&gt;</t>
  </si>
  <si>
    <t>FILTER_SET_SEL</t>
  </si>
  <si>
    <t>REG_LOOP_NUM_TIA1</t>
  </si>
  <si>
    <t>REG_LOOP_NUM_TIA2</t>
  </si>
  <si>
    <t>DIG_AACM_LED_TIA1</t>
  </si>
  <si>
    <t>DIG_AACM_LED_TIA2</t>
  </si>
  <si>
    <t>REG_MASK_FACTOR</t>
  </si>
  <si>
    <t>us (LED ON start to SAMP start)</t>
  </si>
  <si>
    <t>Filter BW Selection</t>
  </si>
  <si>
    <t>Set1</t>
  </si>
  <si>
    <t>DIG AACM Loop Number</t>
  </si>
  <si>
    <t>Filter bandwidth setting for Set1</t>
  </si>
  <si>
    <t>Filter bandwidth setting for Set2</t>
  </si>
  <si>
    <t>FLT_BW4</t>
  </si>
  <si>
    <t>FLT_BW3</t>
  </si>
  <si>
    <t>FLT_BW1</t>
  </si>
  <si>
    <t>FLT_BW0</t>
  </si>
  <si>
    <t>FLT_BW2_Z</t>
  </si>
  <si>
    <t>FLT BW Value</t>
  </si>
  <si>
    <t>Over-ride Pre-Chargge?</t>
  </si>
  <si>
    <t>Filter Pre-Charge for Set1</t>
  </si>
  <si>
    <t>tw_FLT_RST</t>
  </si>
  <si>
    <t>ACTIVE PHASE - Dual TIA</t>
  </si>
  <si>
    <t>ACTIVE PHASE -Single TIA</t>
  </si>
  <si>
    <t>REG_PRPCT_PPG</t>
  </si>
  <si>
    <t>LEAD_DET_MODULE_CLK_EN</t>
  </si>
  <si>
    <t>OSC_DIS_128K_PPG</t>
  </si>
  <si>
    <t>IFS_AMB_OFFDAC_TIA1</t>
  </si>
  <si>
    <t>ADC_RDY_OPEN_DRAIN</t>
  </si>
  <si>
    <t>EN_ECG_SIG_CHAIN</t>
  </si>
  <si>
    <t>CONNECT_ECG_INP</t>
  </si>
  <si>
    <t>CONNECT_ECG_INM</t>
  </si>
  <si>
    <t>SHORT_ECG_INP_RLD</t>
  </si>
  <si>
    <t>SHORT_ECG_INM_RLD</t>
  </si>
  <si>
    <t>ECG_INA_GAIN</t>
  </si>
  <si>
    <t>SINGLE_SHOT_MODE_PPG</t>
  </si>
  <si>
    <t>PDN_OSC_IN_DEEP_SLEEP_PPG</t>
  </si>
  <si>
    <t>CONFIG_RLD_AS_UGB</t>
  </si>
  <si>
    <t>PROG_VCM_RLD</t>
  </si>
  <si>
    <t>DIS_CHOP_INA</t>
  </si>
  <si>
    <t>PROG_INA_SAT_THR_H</t>
  </si>
  <si>
    <t>PROG_INA_SAT_THR_L</t>
  </si>
  <si>
    <t>EN_INA_OUT_COMP</t>
  </si>
  <si>
    <t xml:space="preserve">EN_SYNC_INT_OSC </t>
  </si>
  <si>
    <t>IFS_LED_OFFDAC_TIA2</t>
  </si>
  <si>
    <t>IFS_LED_OFFDAC_TIA1</t>
  </si>
  <si>
    <t>DIS_LPF_ECG</t>
  </si>
  <si>
    <t>DIS_CHOP_LPF_ECG</t>
  </si>
  <si>
    <t>TM_BOOST_SEL</t>
  </si>
  <si>
    <t>EN_PHASE_INT_GPIO</t>
  </si>
  <si>
    <t>RECONV_THR_AACM_LOOP1</t>
  </si>
  <si>
    <t>RECONV_THR_AACM_LOOP2</t>
  </si>
  <si>
    <t>RECONV_THR_AACM_LOOP3</t>
  </si>
  <si>
    <t>RECONV_THR_AACM_LOOP4</t>
  </si>
  <si>
    <t>PPG_DEC4_TIA_SEL</t>
  </si>
  <si>
    <t>PPG_DEC3_TIA_SEL</t>
  </si>
  <si>
    <t>PPG_DEC2_TIA_SEL</t>
  </si>
  <si>
    <t>PPG_DEC1_TIA_SEL</t>
  </si>
  <si>
    <t>REG_PPG_DEC4_FACTOR</t>
  </si>
  <si>
    <t>REG_PPG_DEC3_FACTOR</t>
  </si>
  <si>
    <t>REG_PPG_DEC2_FACTOR</t>
  </si>
  <si>
    <t>REG_PPG_DEC1_FACTOR</t>
  </si>
  <si>
    <t>EN_PPG_DEC4</t>
  </si>
  <si>
    <t>REG_NUMPH_PPG_DEC4</t>
  </si>
  <si>
    <t>EN_PPG_DEC3</t>
  </si>
  <si>
    <t>REG_NUMPH_PPG_DEC3</t>
  </si>
  <si>
    <t>EN_PPG_DEC2</t>
  </si>
  <si>
    <t>REG_NUMPH_PPG_DEC2</t>
  </si>
  <si>
    <t>EN_PPG_DEC1</t>
  </si>
  <si>
    <t>REG_NUMPH_PPG_DEC1</t>
  </si>
  <si>
    <t>PPG_DEC8_TIA_SEL</t>
  </si>
  <si>
    <t>PPG_DEC7_TIA_SEL</t>
  </si>
  <si>
    <t>PPG_DEC6_TIA_SEL</t>
  </si>
  <si>
    <t>PPG_DEC5_TIA_SEL</t>
  </si>
  <si>
    <t>REG_PPG_DEC8_FACTOR</t>
  </si>
  <si>
    <t>REG_PPG_DEC7_FACTOR</t>
  </si>
  <si>
    <t>REG_PPG_DEC6_FACTOR</t>
  </si>
  <si>
    <t>REG_PPG_DEC5_FACTOR</t>
  </si>
  <si>
    <t>EN_PPG_DEC8</t>
  </si>
  <si>
    <t>REG_NUMPH_PPG_DEC8</t>
  </si>
  <si>
    <t>EN_PPG_DEC7</t>
  </si>
  <si>
    <t>REG_NUMPH_PPG_DEC7</t>
  </si>
  <si>
    <t>EN_PPG_DEC6</t>
  </si>
  <si>
    <t>REG_NUMPH_PPG_DEC6</t>
  </si>
  <si>
    <t>EN_PPG_DEC5</t>
  </si>
  <si>
    <t>REG_NUMPH_PPG_DEC5</t>
  </si>
  <si>
    <t>CLK_128K_CALIB_RANGE</t>
  </si>
  <si>
    <t>CLK_128K_CALIB_RECONV_THR</t>
  </si>
  <si>
    <t>EXT_CLK_CNT_CALIB</t>
  </si>
  <si>
    <t>THR_PPG_FLAG</t>
  </si>
  <si>
    <t>AC_LEAD_AMPL</t>
  </si>
  <si>
    <t>AC_LEAD_DET_THR_H</t>
  </si>
  <si>
    <t>AC_LEAD_DET_THR_L</t>
  </si>
  <si>
    <t>ECG_SAT_DET_WIDTH</t>
  </si>
  <si>
    <t>DIS_ECG_INA_SAT_DET</t>
  </si>
  <si>
    <t>DIS_AUTO_HPF_RST</t>
  </si>
  <si>
    <t>EN_DYN_HPF_RST_PW</t>
  </si>
  <si>
    <t>FORCE_HPF_RST</t>
  </si>
  <si>
    <t>DIS_HPF_RST_ON_MODE_SWITCH</t>
  </si>
  <si>
    <t>HPF_RST_PW</t>
  </si>
  <si>
    <t>TS_START_DELAY</t>
  </si>
  <si>
    <t>SCALE_LEAD_DET_WIDTH_PPG</t>
  </si>
  <si>
    <t>LEAD_DET_WIDTH</t>
  </si>
  <si>
    <t>CLEAR_INTR_STATUS_REG</t>
  </si>
  <si>
    <t>MASK_AFE_FREEZE_INT</t>
  </si>
  <si>
    <t>MASK_THR_DET_RDY</t>
  </si>
  <si>
    <t>MASK_ADC_FIFO_RDY</t>
  </si>
  <si>
    <t>MASK_AC_LEAD_OFF</t>
  </si>
  <si>
    <t>MASK_AC_LEAD_ON</t>
  </si>
  <si>
    <t>MASK_DC_LEAD_DET</t>
  </si>
  <si>
    <t>AC_LEAD_SEQ</t>
  </si>
  <si>
    <t>ECG_INA_OUTP_COMP_H</t>
  </si>
  <si>
    <t>ECG_INA_OUTP_COMP_L</t>
  </si>
  <si>
    <t>ECG_INA_OUTM_COMP_H</t>
  </si>
  <si>
    <t>ECG_INA_OUTM_COMP_L</t>
  </si>
  <si>
    <t>ECG_RLD_LEAD_STATUS</t>
  </si>
  <si>
    <t>ECG_INM_LEAD_STATUS</t>
  </si>
  <si>
    <t>ECG_INP_LEAD_STATUS</t>
  </si>
  <si>
    <t>INTR_STATUS_REG</t>
  </si>
  <si>
    <t>EN_DATA_MARKER</t>
  </si>
  <si>
    <t>REL_AFE_FREEZE</t>
  </si>
  <si>
    <t>REG_INTR_TO_AFE</t>
  </si>
  <si>
    <t>MODE_SEL</t>
  </si>
  <si>
    <t>REG_PRPCT_MIX</t>
  </si>
  <si>
    <t>CONFIG_TS7_MIX</t>
  </si>
  <si>
    <t>CONFIG_TS6_MIX</t>
  </si>
  <si>
    <t>CONFIG_TS5_MIX</t>
  </si>
  <si>
    <t>CONFIG_TS4_MIX</t>
  </si>
  <si>
    <t>CONFIG_TS3_MIX</t>
  </si>
  <si>
    <t>CONFIG_TS2_MIX</t>
  </si>
  <si>
    <t>CONFIG_TS1_MIX</t>
  </si>
  <si>
    <t>CONFIG_TS0_MIX</t>
  </si>
  <si>
    <t>REG_NUM_PSAW_MIX</t>
  </si>
  <si>
    <t>REG_NUM_ESAW_MIX</t>
  </si>
  <si>
    <t>REG_NUM_PH_PSAW2</t>
  </si>
  <si>
    <t>REG_START_PH_PSAW2</t>
  </si>
  <si>
    <t>REG_NUM_PH_PSAW1</t>
  </si>
  <si>
    <t>REG_START_PH_PSAW1</t>
  </si>
  <si>
    <t>REG_NUM_PH_PSAW4</t>
  </si>
  <si>
    <t>REG_START_PH_PSAW4</t>
  </si>
  <si>
    <t>REG_NUM_PH_PSAW3</t>
  </si>
  <si>
    <t>REG_START_PH_PSAW3</t>
  </si>
  <si>
    <t>SEL_DEC_FILT_TS7_MIX</t>
  </si>
  <si>
    <t>SEL_DEC_FILT_TS6_MIX</t>
  </si>
  <si>
    <t>SEL_DEC_FILT_TS5_MIX</t>
  </si>
  <si>
    <t>SEL_DEC_FILT_TS4_MIX</t>
  </si>
  <si>
    <t>SEL_DEC_FILT_TS3_MIX</t>
  </si>
  <si>
    <t>SEL_DEC_FILT_TS2_MIX</t>
  </si>
  <si>
    <t>SEL_DEC_FILT_TS1_MIX</t>
  </si>
  <si>
    <t>REG_ECG_DEC_FACTOR_MIX</t>
  </si>
  <si>
    <t>OSC_DIS_128K_NOTPPG</t>
  </si>
  <si>
    <t>EN_ECG_DIG_SAT_DET</t>
  </si>
  <si>
    <t>REG_DIG_SAT_THR_H</t>
  </si>
  <si>
    <t>REG_DIG_SAT_THR_L</t>
  </si>
  <si>
    <t>REG_PRPCT_ECG</t>
  </si>
  <si>
    <t>CONFIG_TS7_ECG</t>
  </si>
  <si>
    <t>CONFIG_TS6_ECG</t>
  </si>
  <si>
    <t>CONFIG_TS5_ECG</t>
  </si>
  <si>
    <t>CONFIG_TS4_ECG</t>
  </si>
  <si>
    <t>CONFIG_TS3_ECG</t>
  </si>
  <si>
    <t>CONFIG_TS2_ECG</t>
  </si>
  <si>
    <t>CONFIG_TS1_ECG</t>
  </si>
  <si>
    <t>CONFIG_TS0_ECG</t>
  </si>
  <si>
    <t>REG_NUM_ESAW_ECG</t>
  </si>
  <si>
    <t>SEL_DEC_FILT_TS7_ECG</t>
  </si>
  <si>
    <t>SEL_DEC_FILT_TS6_ECG</t>
  </si>
  <si>
    <t>SEL_DEC_FILT_TS5_ECG</t>
  </si>
  <si>
    <t>SEL_DEC_FILT_TS4_ECG</t>
  </si>
  <si>
    <t>SEL_DEC_FILT_TS3_ECG</t>
  </si>
  <si>
    <t>SEL_DEC_FILT_TS2_ECG</t>
  </si>
  <si>
    <t>SEL_DEC_FILT_TS1_ECG</t>
  </si>
  <si>
    <t>SEL_DEC_FILT_TS0_ECG</t>
  </si>
  <si>
    <t>REG_ECG_DEC_FACTOR_ECG</t>
  </si>
  <si>
    <t>REG_FSWITCH_IMP</t>
  </si>
  <si>
    <t>SWAP_CFG_ECG_BIAS_RES</t>
  </si>
  <si>
    <t>LEAD_DET_THR_H_NOTPPG</t>
  </si>
  <si>
    <t>LEAD_DET_THR_L_NOTPPG</t>
  </si>
  <si>
    <t>EN_LEAD_DET_CURR_NOTPPG</t>
  </si>
  <si>
    <t>EN_LEAD_DET_COMP_NOTPPG</t>
  </si>
  <si>
    <t>SEL_ECG_BIAS_RES_NOTPPG</t>
  </si>
  <si>
    <t>CFG_RES_ECG_INM_NOTPPG</t>
  </si>
  <si>
    <t>CFG_RES_ECG_INP_NOTPPG</t>
  </si>
  <si>
    <t>LEAD_DET_THR_H_PPG</t>
  </si>
  <si>
    <t>LEAD_DET_THR_L_PPG</t>
  </si>
  <si>
    <t>EN_LEAD_DET_CURR_PPG</t>
  </si>
  <si>
    <t>EN_LEAD_DET_COMP_PPG</t>
  </si>
  <si>
    <t>SEL_ECG_BIAS_RES_PPG</t>
  </si>
  <si>
    <t>CFG_RES_ECG_INM_PPG</t>
  </si>
  <si>
    <t>CFG_RES_ECG_INP_PPG</t>
  </si>
  <si>
    <t>EN_AC_LEAD_DET</t>
  </si>
  <si>
    <t>SEL_ECG_INM_CURR_POL</t>
  </si>
  <si>
    <t>SEL_ECG_INP_CURR_POL</t>
  </si>
  <si>
    <t>ILEAD_BIAS_AMP</t>
  </si>
  <si>
    <t>ILEAD_AMP</t>
  </si>
  <si>
    <t>FIFO_DATA_CTRL_2</t>
  </si>
  <si>
    <t>FIFO_DATA_CTRL_1</t>
  </si>
  <si>
    <t>CONFIG_PHASE_AS_IMP</t>
  </si>
  <si>
    <t>PHASE_INT_GPIO2</t>
  </si>
  <si>
    <t>FILT2_RESET_DIS</t>
  </si>
  <si>
    <t>FILT1_RESET_DIS</t>
  </si>
  <si>
    <t>AFE</t>
  </si>
  <si>
    <t>AFE4950</t>
  </si>
  <si>
    <t>IFS_OFFDAC_LED - TIA1</t>
  </si>
  <si>
    <t>IFS_OFFDAC_LED - TIA2</t>
  </si>
  <si>
    <t>EN_MIXED_CLK_MODE_PPG</t>
  </si>
  <si>
    <t>Single-shot</t>
  </si>
  <si>
    <t>SEL_DEC_FILT_TS0_MIX</t>
  </si>
  <si>
    <t>HIGH_THRESHOLD_CODE1</t>
  </si>
  <si>
    <t>LOW_THRESHOLD_CODE1</t>
  </si>
  <si>
    <t xml:space="preserve">EN_AUTO_HPF_RST_AC_COUPLING </t>
  </si>
  <si>
    <t>EN_128K_CLK_CALIB_2</t>
  </si>
  <si>
    <t>EN_128K_CLK_CALIB_1</t>
  </si>
  <si>
    <t>IFS_AMB_OFFDAC_TIA2</t>
  </si>
  <si>
    <t>REG_NUMPHASE_PPG</t>
  </si>
  <si>
    <t>EN_INT_IN_SINGLE_SHOT</t>
  </si>
  <si>
    <t>DESIGN_ID</t>
  </si>
  <si>
    <t>Read-only</t>
  </si>
  <si>
    <t>MODE</t>
  </si>
  <si>
    <t>PPG</t>
  </si>
  <si>
    <t>TS0</t>
  </si>
  <si>
    <t>TS1</t>
  </si>
  <si>
    <t>TS2</t>
  </si>
  <si>
    <t>TS3</t>
  </si>
  <si>
    <t>TS4</t>
  </si>
  <si>
    <t>TS5</t>
  </si>
  <si>
    <t>TS6</t>
  </si>
  <si>
    <t>TS7</t>
  </si>
  <si>
    <t>ECG</t>
  </si>
  <si>
    <t>Blank</t>
  </si>
  <si>
    <t>Mixed Signal Acquisition Mode</t>
  </si>
  <si>
    <t>ECG Signal Acquisition Mode</t>
  </si>
  <si>
    <t>NUM_ESAW_MIX</t>
  </si>
  <si>
    <t>NUM_ESAW_ECG</t>
  </si>
  <si>
    <t>PRPCT_PPG</t>
  </si>
  <si>
    <t>PRPCT_MIX</t>
  </si>
  <si>
    <t>Enable Decimation</t>
  </si>
  <si>
    <t>Numer of Time Slots per PRF</t>
  </si>
  <si>
    <t>NUM_TS_PER_PRF_ECG</t>
  </si>
  <si>
    <t>ECG internal Sample Rate</t>
  </si>
  <si>
    <t>YES</t>
  </si>
  <si>
    <t>Enable active lead-OFF detect in ECG mode</t>
  </si>
  <si>
    <t>Enable low power lead-ON detect in PPG mode</t>
  </si>
  <si>
    <t>lead-OFF detection</t>
  </si>
  <si>
    <t>Amplitude of Lead detect current source (nA)</t>
  </si>
  <si>
    <t>Active Lead Detect Current</t>
  </si>
  <si>
    <t>ILEAD</t>
  </si>
  <si>
    <t>Enable active lead-ON detect in PPG mode</t>
  </si>
  <si>
    <t>Numer of ECG Signal Acquistion Windows per PRF</t>
  </si>
  <si>
    <t>nA</t>
  </si>
  <si>
    <t>Lead Detect</t>
  </si>
  <si>
    <t>CONNECT_BG_TO_PIN</t>
  </si>
  <si>
    <t>DEEP_SLEEP_DEL</t>
  </si>
  <si>
    <t>In LDO Bypass mode</t>
  </si>
  <si>
    <t>In LDO Enable mode</t>
  </si>
  <si>
    <r>
      <t>0.9</t>
    </r>
    <r>
      <rPr>
        <vertAlign val="superscript"/>
        <sz val="9"/>
        <color rgb="FF000000"/>
        <rFont val="Arial"/>
        <family val="2"/>
      </rPr>
      <t>(1)</t>
    </r>
  </si>
  <si>
    <t>RX_SUP Voltage</t>
  </si>
  <si>
    <t>V</t>
  </si>
  <si>
    <t>ECG_INA_GAIN register</t>
  </si>
  <si>
    <t>INA gain</t>
  </si>
  <si>
    <t>ECG INA Gain</t>
  </si>
  <si>
    <t>fCLK_TE</t>
  </si>
  <si>
    <t>fCLK_EXT</t>
  </si>
  <si>
    <t>NO</t>
  </si>
  <si>
    <t>Lead detect bias resistor</t>
  </si>
  <si>
    <t>Numer of PPG Signal Acquistion Windows per PRF</t>
  </si>
  <si>
    <t>PSAW1</t>
  </si>
  <si>
    <t>PSAW2</t>
  </si>
  <si>
    <t>PSAW3</t>
  </si>
  <si>
    <t>START_PH</t>
  </si>
  <si>
    <t>END_PH</t>
  </si>
  <si>
    <t>PSAW4</t>
  </si>
  <si>
    <t>PPG Output Data Rate</t>
  </si>
  <si>
    <t>PPG Decimation Factor</t>
  </si>
  <si>
    <t>ECG Decimation Factor</t>
  </si>
  <si>
    <t>PPG_DEC_FACTOR</t>
  </si>
  <si>
    <t>Decimation Filter TIA1</t>
  </si>
  <si>
    <t>Decimation Filter TIA2</t>
  </si>
  <si>
    <t>NUMPH_PPG</t>
  </si>
  <si>
    <t>Numer of ECG Signal Acquistion Windows per Time-Slot period</t>
  </si>
  <si>
    <t>Numer of PPG Signal Acquistion Windows per Time-Slot period</t>
  </si>
  <si>
    <t>NUM_PSAW_PER_TSPERIOD</t>
  </si>
  <si>
    <t>PSAW Time Width, ms</t>
  </si>
  <si>
    <t>PPG Masking factor</t>
  </si>
  <si>
    <t>Enable ECG Decimation</t>
  </si>
  <si>
    <t>NUM_ESAW_PER_TSPERIOD_MIX</t>
  </si>
  <si>
    <t>CLK_MODE</t>
  </si>
  <si>
    <t>ECG_DEC_FACTOR_ECG</t>
  </si>
  <si>
    <t>ECG_DEC_FACTOR_MIX</t>
  </si>
  <si>
    <t>fPRF_MIX</t>
  </si>
  <si>
    <t>PRPCT_ECG</t>
  </si>
  <si>
    <t>PRP Count</t>
  </si>
  <si>
    <t>PPG_DEC_FACTOR_MIX</t>
  </si>
  <si>
    <t>PPG Sample rate</t>
  </si>
  <si>
    <t>PPG_DATA_RATE_MIX</t>
  </si>
  <si>
    <t>REG_PPG_GBL_MASK_FATOR</t>
  </si>
  <si>
    <t>PPG_GBL_MASK_FATOR</t>
  </si>
  <si>
    <t>PPG_SAMPLE_RATE_MIX</t>
  </si>
  <si>
    <t>ECG_DATA_RATE_MIX</t>
  </si>
  <si>
    <t>NUM_TS_PER_PRF</t>
  </si>
  <si>
    <t>EASW per PRF</t>
  </si>
  <si>
    <t>PSAW per PRF</t>
  </si>
  <si>
    <t>ECG_SAMPLE_RATE_MIX</t>
  </si>
  <si>
    <t>ECG Output Data Rate</t>
  </si>
  <si>
    <t>ECG Sample Rate</t>
  </si>
  <si>
    <t>MIX_TIMING_CFG</t>
  </si>
  <si>
    <t>Calculated PPG output data Rate</t>
  </si>
  <si>
    <t>Calculated PPG Sample rate</t>
  </si>
  <si>
    <t>MIX_CFG_SEL</t>
  </si>
  <si>
    <t>NUM_PSAW_MIX</t>
  </si>
  <si>
    <t>EN_ECG_DEC_MIX</t>
  </si>
  <si>
    <t>PPG_DEC_FACTOR_PPG</t>
  </si>
  <si>
    <t>ACQ_MODE</t>
  </si>
  <si>
    <t>ECG_SAMPLE_RATE_ECG</t>
  </si>
  <si>
    <t>fPRF_ECG</t>
  </si>
  <si>
    <t>TIMING Config SEL</t>
  </si>
  <si>
    <t>EN_ECG_DEC_ECG</t>
  </si>
  <si>
    <t>SEL_ECG_BIAS_RES_PPG/</t>
  </si>
  <si>
    <r>
      <t>R</t>
    </r>
    <r>
      <rPr>
        <b/>
        <vertAlign val="subscript"/>
        <sz val="8"/>
        <color rgb="FF000000"/>
        <rFont val="Arial"/>
        <family val="2"/>
      </rPr>
      <t>BIAS</t>
    </r>
    <r>
      <rPr>
        <b/>
        <sz val="8"/>
        <color rgb="FF000000"/>
        <rFont val="Arial"/>
        <family val="2"/>
      </rPr>
      <t xml:space="preserve"> Resistor value,  M</t>
    </r>
    <r>
      <rPr>
        <b/>
        <sz val="8"/>
        <color rgb="FF000000"/>
        <rFont val="Calibri"/>
        <family val="2"/>
      </rPr>
      <t>Ω</t>
    </r>
  </si>
  <si>
    <r>
      <t>M</t>
    </r>
    <r>
      <rPr>
        <sz val="9"/>
        <color theme="1"/>
        <rFont val="Calibri"/>
        <family val="2"/>
      </rPr>
      <t>Ω</t>
    </r>
  </si>
  <si>
    <t>ECG Input bias resistor</t>
  </si>
  <si>
    <t>CFG_RES_ECG_NOTPPG</t>
  </si>
  <si>
    <t>CFG_RES_ECG_PPG</t>
  </si>
  <si>
    <t>PROG_INA_SAT_THR_H Register Value</t>
  </si>
  <si>
    <t>INA_SAT_THR_H voltage</t>
  </si>
  <si>
    <t>1.3V</t>
  </si>
  <si>
    <t>1.35V</t>
  </si>
  <si>
    <t>1.4V</t>
  </si>
  <si>
    <t>1.45V</t>
  </si>
  <si>
    <t>PROG_INA_SAT_THR_L Register Value</t>
  </si>
  <si>
    <t>INA_SAT_THR_L voltage</t>
  </si>
  <si>
    <t>0.5V</t>
  </si>
  <si>
    <t>0.45V</t>
  </si>
  <si>
    <t>0.4V</t>
  </si>
  <si>
    <t>0.35V</t>
  </si>
  <si>
    <t>ECG Saturation Detection</t>
  </si>
  <si>
    <t>INA Output Comparator High threshold</t>
  </si>
  <si>
    <t>INA_SAT_THR_H</t>
  </si>
  <si>
    <t>INA_SAT_THR_L</t>
  </si>
  <si>
    <t>INA Output Comparator Low threshold</t>
  </si>
  <si>
    <t>Enable INA Output Comparators for Analog Saturation Detection</t>
  </si>
  <si>
    <t>ECG Analog Saturation Detection</t>
  </si>
  <si>
    <t>ECG Digital Saturation Detection</t>
  </si>
  <si>
    <t>Enable INA Digital Saturation Detection</t>
  </si>
  <si>
    <t>RX_SUP</t>
  </si>
  <si>
    <t>LEAD_DET_THR_L</t>
  </si>
  <si>
    <t>Comparator Low Threshold voltage</t>
  </si>
  <si>
    <t>LEAD_DET_THR_H</t>
  </si>
  <si>
    <t>Comparator HIGH Threshold voltage</t>
  </si>
  <si>
    <t>Lead detect comparator High threshold</t>
  </si>
  <si>
    <t>Lead detect comparator Low  threshold</t>
  </si>
  <si>
    <t>ECG Electrode Configuration</t>
  </si>
  <si>
    <t>Config RLD as unity gain buffer</t>
  </si>
  <si>
    <t>ECG Electrode configuration</t>
  </si>
  <si>
    <t>Is the input AC Coupled</t>
  </si>
  <si>
    <t>ECG INA</t>
  </si>
  <si>
    <t>EASW per TS period</t>
  </si>
  <si>
    <t>LDO_MODE</t>
  </si>
  <si>
    <t>fPRF_PPG</t>
  </si>
  <si>
    <t>CLOCKING Modes</t>
  </si>
  <si>
    <t>PRP count</t>
  </si>
  <si>
    <t>ECG output data rate</t>
  </si>
  <si>
    <t>Actual ECG output data Rate</t>
  </si>
  <si>
    <t>Actual PRF</t>
  </si>
  <si>
    <t>Enable PPG Decimation</t>
  </si>
  <si>
    <t>EN_PPG_DEC_MIX</t>
  </si>
  <si>
    <t>PPG SIGNAL CHAIN - GLOBAL PARAMETERS</t>
  </si>
  <si>
    <t>ECG/MIX</t>
  </si>
  <si>
    <t>Mixed-clk</t>
  </si>
  <si>
    <t>Sync-mixed-clk</t>
  </si>
  <si>
    <t>Supported CLK modes</t>
  </si>
  <si>
    <r>
      <t>f</t>
    </r>
    <r>
      <rPr>
        <b/>
        <vertAlign val="subscript"/>
        <sz val="8"/>
        <color theme="1"/>
        <rFont val="Arial Narrow"/>
        <family val="2"/>
      </rPr>
      <t>ECG</t>
    </r>
  </si>
  <si>
    <r>
      <t>f</t>
    </r>
    <r>
      <rPr>
        <b/>
        <vertAlign val="subscript"/>
        <sz val="8"/>
        <color theme="1"/>
        <rFont val="Arial Narrow"/>
        <family val="2"/>
      </rPr>
      <t>PRF</t>
    </r>
  </si>
  <si>
    <r>
      <t>t</t>
    </r>
    <r>
      <rPr>
        <b/>
        <vertAlign val="subscript"/>
        <sz val="8"/>
        <color theme="1"/>
        <rFont val="Arial Narrow"/>
        <family val="2"/>
      </rPr>
      <t>PSAW2</t>
    </r>
  </si>
  <si>
    <r>
      <t>t</t>
    </r>
    <r>
      <rPr>
        <b/>
        <vertAlign val="subscript"/>
        <sz val="8"/>
        <color theme="1"/>
        <rFont val="Arial Narrow"/>
        <family val="2"/>
      </rPr>
      <t>PSAW1</t>
    </r>
  </si>
  <si>
    <r>
      <t>t</t>
    </r>
    <r>
      <rPr>
        <b/>
        <vertAlign val="subscript"/>
        <sz val="8"/>
        <color theme="1"/>
        <rFont val="Arial Narrow"/>
        <family val="2"/>
      </rPr>
      <t>PSAW3</t>
    </r>
  </si>
  <si>
    <r>
      <t>t</t>
    </r>
    <r>
      <rPr>
        <b/>
        <vertAlign val="subscript"/>
        <sz val="8"/>
        <color theme="1"/>
        <rFont val="Arial Narrow"/>
        <family val="2"/>
      </rPr>
      <t>PSAW4</t>
    </r>
  </si>
  <si>
    <t>EN_PPG_DEC</t>
  </si>
  <si>
    <t>TIA-2</t>
  </si>
  <si>
    <t>Phase [N] output</t>
  </si>
  <si>
    <t>Phase [N] - Phase [N-1]</t>
  </si>
  <si>
    <t>Phase [N-1] - Average(Phase [N], Phase [N-2])</t>
  </si>
  <si>
    <t>Phase[N] - Phase [N-2]</t>
  </si>
  <si>
    <t>FIFO data selection</t>
  </si>
  <si>
    <t>NUMPH_PPG_DEC</t>
  </si>
  <si>
    <t>Enable lead detect comparators</t>
  </si>
  <si>
    <r>
      <t xml:space="preserve">NUM_PSAW_MIX </t>
    </r>
    <r>
      <rPr>
        <b/>
        <sz val="9"/>
        <color theme="1"/>
        <rFont val="Arial Narrow"/>
        <family val="2"/>
      </rPr>
      <t>Available</t>
    </r>
  </si>
  <si>
    <t>LED_DC Cancellation</t>
  </si>
  <si>
    <t>CALIB_AACM_PD table - Ambient DAC</t>
  </si>
  <si>
    <t>CALIB_AACM_PD table - LED DAC</t>
  </si>
  <si>
    <t>NUM_PSAW_MIX should be less than or equal to NUM_PSAW_MIX available</t>
  </si>
  <si>
    <t>IFS_OFFDAC_LED_TIA1</t>
  </si>
  <si>
    <t>IFS_OFFDAC_LED_TIA2</t>
  </si>
  <si>
    <t>IFS_OFFDAC_AMB_TIA1</t>
  </si>
  <si>
    <t>IFS_OFFDAC_AMB_TIA2</t>
  </si>
  <si>
    <t>TIA</t>
  </si>
  <si>
    <t>DIG AACM or LED DC</t>
  </si>
  <si>
    <t>fCLK_PRF_PPG</t>
  </si>
  <si>
    <t>fCLK_PRF_ECG/MIX</t>
  </si>
  <si>
    <t>EN_128K_CLKOUT</t>
  </si>
  <si>
    <t>EN_GPIO2_IN</t>
  </si>
  <si>
    <t>Filter Pre-Charge for Set2</t>
  </si>
  <si>
    <t>Time for PPG Phases</t>
  </si>
  <si>
    <t>Phase #</t>
  </si>
  <si>
    <t>FIFO Count?</t>
  </si>
  <si>
    <t>Mask</t>
  </si>
  <si>
    <t>DEC1</t>
  </si>
  <si>
    <t>TIA1-1</t>
  </si>
  <si>
    <t>TIA2 -1</t>
  </si>
  <si>
    <t>TIA1-2</t>
  </si>
  <si>
    <t>TIA2 -2</t>
  </si>
  <si>
    <t>TIA1-3</t>
  </si>
  <si>
    <t>TIA2 -3</t>
  </si>
  <si>
    <t>TIA1-4</t>
  </si>
  <si>
    <t>TIA2 -4</t>
  </si>
  <si>
    <t>TIA1-5</t>
  </si>
  <si>
    <t>TIA2 -5</t>
  </si>
  <si>
    <t>TIA1-6</t>
  </si>
  <si>
    <t>TIA2 -6</t>
  </si>
  <si>
    <t>TIA1-7</t>
  </si>
  <si>
    <t>TIA2 -7</t>
  </si>
  <si>
    <t>TIA1-8</t>
  </si>
  <si>
    <t>TIA2 -8</t>
  </si>
  <si>
    <t>TIA1-9</t>
  </si>
  <si>
    <t>TIA2 -9</t>
  </si>
  <si>
    <t>TIA1-10</t>
  </si>
  <si>
    <t>TIA2 -10</t>
  </si>
  <si>
    <t>TIA1-11</t>
  </si>
  <si>
    <t>TIA2 -11</t>
  </si>
  <si>
    <t>TIA1-12</t>
  </si>
  <si>
    <t>TIA2 -12</t>
  </si>
  <si>
    <t>TIA1-13</t>
  </si>
  <si>
    <t>TIA2 -13</t>
  </si>
  <si>
    <t>TIA1-14</t>
  </si>
  <si>
    <t>TIA2 -14</t>
  </si>
  <si>
    <t>TIA1-15</t>
  </si>
  <si>
    <t>TIA2 -15</t>
  </si>
  <si>
    <t>TIA1-16</t>
  </si>
  <si>
    <t>TIA2 -16</t>
  </si>
  <si>
    <t>TIA1-17</t>
  </si>
  <si>
    <t>TIA2 -17</t>
  </si>
  <si>
    <t>TIA1-18</t>
  </si>
  <si>
    <t>TIA2 -18</t>
  </si>
  <si>
    <t>TIA1-19</t>
  </si>
  <si>
    <t>TIA2 -19</t>
  </si>
  <si>
    <t>TIA1-20</t>
  </si>
  <si>
    <t>TIA2 -20</t>
  </si>
  <si>
    <t>TIA1-21</t>
  </si>
  <si>
    <t>TIA2 -21</t>
  </si>
  <si>
    <t>TIA1-22</t>
  </si>
  <si>
    <t>TIA2 -22</t>
  </si>
  <si>
    <t>TIA1-23</t>
  </si>
  <si>
    <t>TIA2 -23</t>
  </si>
  <si>
    <t>TIA1-24</t>
  </si>
  <si>
    <t>TIA2-24</t>
  </si>
  <si>
    <t>ECG1</t>
  </si>
  <si>
    <t>ECG2</t>
  </si>
  <si>
    <t>ECG3</t>
  </si>
  <si>
    <t>ECG4</t>
  </si>
  <si>
    <t>ECG5</t>
  </si>
  <si>
    <t>Mask Reverse</t>
  </si>
  <si>
    <t>WM Level</t>
  </si>
  <si>
    <t>No of PRF</t>
  </si>
  <si>
    <t>MAX</t>
  </si>
  <si>
    <t>PPG Decimation factor</t>
  </si>
  <si>
    <t>Mask Factor</t>
  </si>
  <si>
    <t>FIFO_DATA_PER_PRF_MIX</t>
  </si>
  <si>
    <t>MIN_DATA_RATE</t>
  </si>
  <si>
    <t>Check " Number of Cycles of PRF FIFO Data"</t>
  </si>
  <si>
    <t xml:space="preserve">Set it multiple of </t>
  </si>
  <si>
    <t>ECG_DEC</t>
  </si>
  <si>
    <t>0</t>
  </si>
  <si>
    <t>3-electrodes</t>
  </si>
  <si>
    <t>TIA2_ACT_CTRL</t>
  </si>
  <si>
    <t>TIA1_ACT_CTRL</t>
  </si>
  <si>
    <t>ADC_ACT_CTRL</t>
  </si>
  <si>
    <t>RLD_ACT_CTRL</t>
  </si>
  <si>
    <t>TX_ACT_CTRL</t>
  </si>
  <si>
    <t>INA_ACT_CTRL</t>
  </si>
  <si>
    <t>INT_MUX_GPIO2_1</t>
  </si>
  <si>
    <t>INT_MUX_GPIO2_2</t>
  </si>
  <si>
    <t>INT_MUX_ADC_RDY_2</t>
  </si>
  <si>
    <t>INT_MUX_ADC_RDY_1</t>
  </si>
  <si>
    <t>v1.9.2 Changes</t>
  </si>
  <si>
    <r>
      <rPr>
        <i/>
        <sz val="11"/>
        <color rgb="FF0000FF"/>
        <rFont val="Calibri"/>
        <family val="2"/>
        <scheme val="minor"/>
      </rPr>
      <t>INPUT_PRF_SYNC_ON_GPIO2</t>
    </r>
    <r>
      <rPr>
        <sz val="11"/>
        <color theme="1"/>
        <rFont val="Calibri"/>
        <family val="2"/>
        <scheme val="minor"/>
      </rPr>
      <t xml:space="preserve"> added</t>
    </r>
  </si>
  <si>
    <r>
      <t xml:space="preserve">Added </t>
    </r>
    <r>
      <rPr>
        <i/>
        <sz val="11"/>
        <color rgb="FF0000FF"/>
        <rFont val="Calibri"/>
        <family val="2"/>
        <scheme val="minor"/>
      </rPr>
      <t>INT_MUX_ADC_RDY_2</t>
    </r>
    <r>
      <rPr>
        <sz val="11"/>
        <color theme="1"/>
        <rFont val="Calibri"/>
        <family val="2"/>
        <scheme val="minor"/>
      </rPr>
      <t xml:space="preserve"> register bit. Renamed </t>
    </r>
    <r>
      <rPr>
        <i/>
        <sz val="11"/>
        <color theme="9" tint="-0.249977111117893"/>
        <rFont val="Calibri"/>
        <family val="2"/>
        <scheme val="minor"/>
      </rPr>
      <t>INT_MUX_ADC_RDY</t>
    </r>
    <r>
      <rPr>
        <sz val="11"/>
        <color theme="1"/>
        <rFont val="Calibri"/>
        <family val="2"/>
        <scheme val="minor"/>
      </rPr>
      <t xml:space="preserve"> to </t>
    </r>
    <r>
      <rPr>
        <i/>
        <sz val="11"/>
        <color rgb="FF0000FF"/>
        <rFont val="Calibri"/>
        <family val="2"/>
        <scheme val="minor"/>
      </rPr>
      <t>INT_MUX_ADC_RDY_1</t>
    </r>
  </si>
  <si>
    <r>
      <t>Added</t>
    </r>
    <r>
      <rPr>
        <i/>
        <sz val="11"/>
        <color rgb="FF0000FF"/>
        <rFont val="Calibri"/>
        <family val="2"/>
        <scheme val="minor"/>
      </rPr>
      <t xml:space="preserve"> INT_MUX_GPIO2_2</t>
    </r>
    <r>
      <rPr>
        <sz val="11"/>
        <color theme="1"/>
        <rFont val="Calibri"/>
        <family val="2"/>
        <scheme val="minor"/>
      </rPr>
      <t xml:space="preserve"> register bit. Renamed </t>
    </r>
    <r>
      <rPr>
        <i/>
        <sz val="11"/>
        <color theme="9" tint="-0.249977111117893"/>
        <rFont val="Calibri"/>
        <family val="2"/>
        <scheme val="minor"/>
      </rPr>
      <t>INT_MUX_GPIO2</t>
    </r>
    <r>
      <rPr>
        <sz val="11"/>
        <color theme="1"/>
        <rFont val="Calibri"/>
        <family val="2"/>
        <scheme val="minor"/>
      </rPr>
      <t xml:space="preserve"> to </t>
    </r>
    <r>
      <rPr>
        <i/>
        <sz val="11"/>
        <color rgb="FF0000FF"/>
        <rFont val="Calibri"/>
        <family val="2"/>
        <scheme val="minor"/>
      </rPr>
      <t>INT_MUX_GPIO2_1</t>
    </r>
  </si>
  <si>
    <r>
      <rPr>
        <i/>
        <sz val="11"/>
        <color rgb="FF0000FF"/>
        <rFont val="Calibri"/>
        <family val="2"/>
        <scheme val="minor"/>
      </rPr>
      <t>SEL_DEC_FILT_TSx_ECG</t>
    </r>
    <r>
      <rPr>
        <sz val="11"/>
        <color theme="1"/>
        <rFont val="Calibri"/>
        <family val="2"/>
        <scheme val="minor"/>
      </rPr>
      <t xml:space="preserve"> and </t>
    </r>
    <r>
      <rPr>
        <i/>
        <sz val="11"/>
        <color rgb="FF0000FF"/>
        <rFont val="Calibri"/>
        <family val="2"/>
        <scheme val="minor"/>
      </rPr>
      <t>SEL_DEC_FILT_TSx_MIX</t>
    </r>
    <r>
      <rPr>
        <sz val="11"/>
        <color theme="1"/>
        <rFont val="Calibri"/>
        <family val="2"/>
        <scheme val="minor"/>
      </rPr>
      <t xml:space="preserve"> changed from 2-bit control to 1-bit control</t>
    </r>
  </si>
  <si>
    <t>INPUT_PRF_RST_ON_GPIO2</t>
  </si>
  <si>
    <t>Single</t>
  </si>
  <si>
    <t>v1.9.5 Changes</t>
  </si>
  <si>
    <t>Fixed FIFO sequence generation related issue for empty cells in 'FIFO sequence' sheet</t>
  </si>
  <si>
    <t>ECG external AC coupling cap dynamic reset register configuration fixed.</t>
  </si>
  <si>
    <t>THR_DRE</t>
  </si>
  <si>
    <t>ENABLE_DRE</t>
  </si>
  <si>
    <t>REG_SCALE_DRE_LOOP4</t>
  </si>
  <si>
    <t>REG_SCALE_DRE_LOOP3</t>
  </si>
  <si>
    <t>REG_SCALE_DRE_LOOP2</t>
  </si>
  <si>
    <t>REG_SCALE_DRE_LOOP1</t>
  </si>
  <si>
    <t>Added PPG DRE mode registers</t>
  </si>
  <si>
    <t>BYP_LPF_INA</t>
  </si>
  <si>
    <t>Time, us</t>
  </si>
  <si>
    <t>Current - Rx, uA</t>
  </si>
  <si>
    <t>Current - Tx, uA</t>
  </si>
  <si>
    <t>LDO_MODE Change</t>
  </si>
  <si>
    <r>
      <t xml:space="preserve">LDO_MODE is changed. Re-Select </t>
    </r>
    <r>
      <rPr>
        <b/>
        <sz val="9"/>
        <color theme="1"/>
        <rFont val="Arial Narrow"/>
        <family val="2"/>
      </rPr>
      <t>LEAD_DET_THR_L</t>
    </r>
    <r>
      <rPr>
        <sz val="9"/>
        <color theme="1"/>
        <rFont val="Arial Narrow"/>
        <family val="2"/>
      </rPr>
      <t xml:space="preserve">, </t>
    </r>
    <r>
      <rPr>
        <b/>
        <sz val="9"/>
        <color theme="1"/>
        <rFont val="Arial Narrow"/>
        <family val="2"/>
      </rPr>
      <t>LEAD_DET_THR_H</t>
    </r>
    <r>
      <rPr>
        <sz val="9"/>
        <color theme="1"/>
        <rFont val="Arial Narrow"/>
        <family val="2"/>
      </rPr>
      <t xml:space="preserve"> in </t>
    </r>
    <r>
      <rPr>
        <b/>
        <sz val="9"/>
        <color theme="1"/>
        <rFont val="Arial Narrow"/>
        <family val="2"/>
      </rPr>
      <t>ECG MIX Config</t>
    </r>
    <r>
      <rPr>
        <sz val="9"/>
        <color theme="1"/>
        <rFont val="Arial Narrow"/>
        <family val="2"/>
      </rPr>
      <t xml:space="preserve"> page</t>
    </r>
  </si>
  <si>
    <t>CLK_MODE change</t>
  </si>
  <si>
    <r>
      <t xml:space="preserve">CLK_MODE is changed. Re-select </t>
    </r>
    <r>
      <rPr>
        <b/>
        <sz val="9"/>
        <color theme="1"/>
        <rFont val="Arial Narrow"/>
        <family val="2"/>
      </rPr>
      <t>MIX_TIMING_CFG</t>
    </r>
    <r>
      <rPr>
        <sz val="9"/>
        <color theme="1"/>
        <rFont val="Arial Narrow"/>
        <family val="2"/>
      </rPr>
      <t xml:space="preserve"> in </t>
    </r>
    <r>
      <rPr>
        <b/>
        <sz val="9"/>
        <color theme="1"/>
        <rFont val="Arial Narrow"/>
        <family val="2"/>
      </rPr>
      <t>ECG MIX Config</t>
    </r>
    <r>
      <rPr>
        <sz val="9"/>
        <color theme="1"/>
        <rFont val="Arial Narrow"/>
        <family val="2"/>
      </rPr>
      <t xml:space="preserve"> page</t>
    </r>
  </si>
  <si>
    <t>STEP_COUNT</t>
  </si>
  <si>
    <t>PRF counter step</t>
  </si>
  <si>
    <t>RX_SUP = 1.8V</t>
  </si>
  <si>
    <t>RX_SUP = 3V</t>
  </si>
  <si>
    <t>CLOCKING_MODE</t>
  </si>
  <si>
    <t>PRF</t>
  </si>
  <si>
    <t>LDO Bypassed</t>
  </si>
  <si>
    <t>LDO Enabled</t>
  </si>
  <si>
    <t>EXTERNAL_CLOCK_MODE</t>
  </si>
  <si>
    <t>PRF, Hz</t>
  </si>
  <si>
    <t>INTERNAL_OSCILLATOR_MODE</t>
  </si>
  <si>
    <t>LDO Bypass</t>
  </si>
  <si>
    <t>LD Enable</t>
  </si>
  <si>
    <t>PPG Mode</t>
  </si>
  <si>
    <t>ECG_500Hz_PRF_500Hz</t>
  </si>
  <si>
    <t>PPG Active time</t>
  </si>
  <si>
    <t>ECG Active time</t>
  </si>
  <si>
    <t>Static power</t>
  </si>
  <si>
    <t>dynamic power1</t>
  </si>
  <si>
    <t>dynamic power2</t>
  </si>
  <si>
    <t>v1.9.7 Changes</t>
  </si>
  <si>
    <t>Power consumption calcuation added for ECG and MIX modes</t>
  </si>
  <si>
    <t>Check for Watermark level to be less than or equal to 256</t>
  </si>
  <si>
    <t>v1.9.8 Changes</t>
  </si>
  <si>
    <t>Corrected water mark level check in RESULT-Checks</t>
  </si>
  <si>
    <t>Enable Lead Impedance measurement in PPG mode</t>
  </si>
  <si>
    <t>GSR_IN_LDO_MODE</t>
  </si>
  <si>
    <t>2.5X</t>
  </si>
  <si>
    <t>AC</t>
  </si>
  <si>
    <t>FILT1</t>
  </si>
  <si>
    <t>v1.9.9 Changes</t>
  </si>
  <si>
    <t>LEAD_DET_WIDTH automatically calculated</t>
  </si>
  <si>
    <t>EN_LEAD_DET_CURR</t>
  </si>
  <si>
    <t>EN_ECG_BIT_1, EN_ECG_BIT_2 are set to 0</t>
  </si>
  <si>
    <t>Is Impedance mode EN?</t>
  </si>
  <si>
    <t>Impedance Mode in PPG Mode</t>
  </si>
  <si>
    <t>Disable low power lead ON detection in PPG mode and enable impeadnce mode in "ECG MIX Config" sheet</t>
  </si>
  <si>
    <t>TX2</t>
  </si>
  <si>
    <t>Set2</t>
  </si>
  <si>
    <t>FILT2</t>
  </si>
  <si>
    <t>FILT3</t>
  </si>
  <si>
    <t>FILT4</t>
  </si>
  <si>
    <t>CONTROL0</t>
  </si>
  <si>
    <t>CONTROL1</t>
  </si>
  <si>
    <t>CONTROL2</t>
  </si>
  <si>
    <t>CONTROL3</t>
  </si>
  <si>
    <t>CONTROL4</t>
  </si>
  <si>
    <t>GPIO_INT_ST</t>
  </si>
  <si>
    <t>GPIO_INT_END</t>
  </si>
  <si>
    <t>PRF_CONTROL</t>
  </si>
  <si>
    <t>CONTROL5</t>
  </si>
  <si>
    <t>CONTROL6</t>
  </si>
  <si>
    <t>READ_DESIGNID</t>
  </si>
  <si>
    <t>CONTROL7</t>
  </si>
  <si>
    <t>EN_GPIO2_OUT</t>
  </si>
  <si>
    <t>EN_GLITCH_FREE_MODE_SWITCH</t>
  </si>
  <si>
    <t>READ_FLAG1</t>
  </si>
  <si>
    <t>CONTROL8</t>
  </si>
  <si>
    <t>CONTROL9</t>
  </si>
  <si>
    <t>CONTROL10</t>
  </si>
  <si>
    <t xml:space="preserve">DIS_BUF_PDN_ON_ADC </t>
  </si>
  <si>
    <t>CONTROL11</t>
  </si>
  <si>
    <t>CONTROL12</t>
  </si>
  <si>
    <t>CONTROL13</t>
  </si>
  <si>
    <t>CONTROL14</t>
  </si>
  <si>
    <t>CONTROL15</t>
  </si>
  <si>
    <t>READ_POINTER</t>
  </si>
  <si>
    <t>CONTROL16</t>
  </si>
  <si>
    <t>CONTROL17</t>
  </si>
  <si>
    <t>CONTROL18</t>
  </si>
  <si>
    <t>CONTROL19</t>
  </si>
  <si>
    <t>CONTROL20</t>
  </si>
  <si>
    <t>FILT_BW_SET1</t>
  </si>
  <si>
    <t>FILT_BW_SET2</t>
  </si>
  <si>
    <t>CONFIG_DRE1</t>
  </si>
  <si>
    <t>CONFIG_DRE2</t>
  </si>
  <si>
    <t>THR_CODE1</t>
  </si>
  <si>
    <t>THR_CODE2</t>
  </si>
  <si>
    <t>TIMING1</t>
  </si>
  <si>
    <t>TIMING2</t>
  </si>
  <si>
    <t>TIMING3</t>
  </si>
  <si>
    <t>TIMING4</t>
  </si>
  <si>
    <t>TIMING5</t>
  </si>
  <si>
    <t>TIMING6</t>
  </si>
  <si>
    <t>CONTROL21</t>
  </si>
  <si>
    <t>CONTROL22</t>
  </si>
  <si>
    <t>CONTROL23</t>
  </si>
  <si>
    <t>CONTROL24</t>
  </si>
  <si>
    <t>DEC1TO4_1</t>
  </si>
  <si>
    <t>DEC1TO4_2</t>
  </si>
  <si>
    <t>LOOP1_AACM2</t>
  </si>
  <si>
    <t>LOOP2_AACM2</t>
  </si>
  <si>
    <t>LOOP1_AACM1</t>
  </si>
  <si>
    <t>LOOP1_AACM3</t>
  </si>
  <si>
    <t>LOOP4_AACM3</t>
  </si>
  <si>
    <t>LOOP4_AACM2</t>
  </si>
  <si>
    <t>LOOP4_AACM1</t>
  </si>
  <si>
    <t>LOOP3_AACM3</t>
  </si>
  <si>
    <t>LOOP3_AACM2</t>
  </si>
  <si>
    <t>LOOP3_AACM1</t>
  </si>
  <si>
    <t>LOOP2_AACM3</t>
  </si>
  <si>
    <t>LOOP2_AACM1</t>
  </si>
  <si>
    <t>DEC5TO8_1</t>
  </si>
  <si>
    <t>DEC5TO8_2</t>
  </si>
  <si>
    <t>OSC_CALIB</t>
  </si>
  <si>
    <t>THR_GLOBAL</t>
  </si>
  <si>
    <t>READ_THR_FLAG</t>
  </si>
  <si>
    <t>READ_AC_LEAD</t>
  </si>
  <si>
    <t>THR_AC_LEAD</t>
  </si>
  <si>
    <t>HPF_REG1</t>
  </si>
  <si>
    <t>HPF_REG2</t>
  </si>
  <si>
    <t>MASK_INT_REG</t>
  </si>
  <si>
    <t>INTR_SOFT</t>
  </si>
  <si>
    <t>CONTROL25</t>
  </si>
  <si>
    <t>MIX_REG1</t>
  </si>
  <si>
    <t>MIX_REG2</t>
  </si>
  <si>
    <t>MIX_REG3</t>
  </si>
  <si>
    <t>MIX_REG4</t>
  </si>
  <si>
    <t>MIX_REG5</t>
  </si>
  <si>
    <t>PSAW_REG1</t>
  </si>
  <si>
    <t>PSAW_REG2</t>
  </si>
  <si>
    <t>CONTROL26</t>
  </si>
  <si>
    <t>CONTROL27</t>
  </si>
  <si>
    <t>CONTROL28</t>
  </si>
  <si>
    <t>ECG_REG1</t>
  </si>
  <si>
    <t>ECG_REG2</t>
  </si>
  <si>
    <t>ECG_REG3</t>
  </si>
  <si>
    <t>ECG_REG4</t>
  </si>
  <si>
    <t>ECG_REG5</t>
  </si>
  <si>
    <t>CONTROL29</t>
  </si>
  <si>
    <t>CONTROL30</t>
  </si>
  <si>
    <t>CONTROL31</t>
  </si>
  <si>
    <t>REG2_PH1</t>
  </si>
  <si>
    <t>REG3_PH1</t>
  </si>
  <si>
    <t>REG4_PH1</t>
  </si>
  <si>
    <t>REG5_PH1</t>
  </si>
  <si>
    <t>Added names for registers</t>
  </si>
  <si>
    <t>v2.1 Changes</t>
  </si>
  <si>
    <t>MIX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</si>
</sst>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"/>
    <numFmt numFmtId="165" formatCode="0.000"/>
    <numFmt numFmtId="166" formatCode="0.0000"/>
  </numFmts>
  <fonts count="6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Arial Narrow"/>
      <family val="2"/>
    </font>
    <font>
      <sz val="8"/>
      <color theme="1"/>
      <name val="Arial Narrow"/>
      <family val="2"/>
    </font>
    <font>
      <sz val="11"/>
      <name val="Calibri"/>
      <family val="2"/>
      <scheme val="minor"/>
    </font>
    <font>
      <sz val="11"/>
      <name val="Arial Narrow"/>
      <family val="2"/>
    </font>
    <font>
      <sz val="8"/>
      <name val="Arial"/>
      <family val="2"/>
    </font>
    <font>
      <sz val="9"/>
      <color theme="1"/>
      <name val="Arial"/>
      <family val="2"/>
    </font>
    <font>
      <b/>
      <sz val="8"/>
      <color theme="1"/>
      <name val="Arial"/>
      <family val="2"/>
    </font>
    <font>
      <sz val="8"/>
      <color rgb="FF000000"/>
      <name val="Arial"/>
      <family val="2"/>
    </font>
    <font>
      <b/>
      <sz val="8"/>
      <color theme="1"/>
      <name val="Arial Narrow"/>
      <family val="2"/>
    </font>
    <font>
      <b/>
      <sz val="9"/>
      <color theme="1"/>
      <name val="Arial Narrow"/>
      <family val="2"/>
    </font>
    <font>
      <sz val="9"/>
      <color theme="1"/>
      <name val="Arial Narrow"/>
      <family val="2"/>
    </font>
    <font>
      <sz val="10"/>
      <name val="Arial Narrow"/>
      <family val="2"/>
    </font>
    <font>
      <sz val="10"/>
      <color theme="1"/>
      <name val="Arial Narrow"/>
      <family val="2"/>
    </font>
    <font>
      <b/>
      <sz val="9"/>
      <color indexed="81"/>
      <name val="Tahoma"/>
      <family val="2"/>
    </font>
    <font>
      <sz val="8"/>
      <color theme="1"/>
      <name val="Calibri"/>
      <family val="2"/>
      <scheme val="minor"/>
    </font>
    <font>
      <b/>
      <sz val="11"/>
      <color theme="1"/>
      <name val="Arial Narrow"/>
      <family val="2"/>
    </font>
    <font>
      <b/>
      <sz val="11"/>
      <color theme="9" tint="-0.499984740745262"/>
      <name val="Arial Narrow"/>
      <family val="2"/>
    </font>
    <font>
      <b/>
      <sz val="8"/>
      <color rgb="FF000000"/>
      <name val="Arial"/>
      <family val="2"/>
    </font>
    <font>
      <b/>
      <sz val="10"/>
      <color theme="1"/>
      <name val="Arial Narrow"/>
      <family val="2"/>
    </font>
    <font>
      <sz val="10"/>
      <color theme="1"/>
      <name val="Calibri"/>
      <family val="2"/>
      <scheme val="minor"/>
    </font>
    <font>
      <b/>
      <sz val="9"/>
      <color rgb="FF000000"/>
      <name val="Arial Narrow"/>
      <family val="2"/>
    </font>
    <font>
      <sz val="9"/>
      <color rgb="FF000000"/>
      <name val="Arial Narrow"/>
      <family val="2"/>
    </font>
    <font>
      <b/>
      <sz val="12"/>
      <color theme="1"/>
      <name val="Arial Narrow"/>
      <family val="2"/>
    </font>
    <font>
      <sz val="9"/>
      <color theme="1"/>
      <name val="Calibri"/>
      <family val="2"/>
      <scheme val="minor"/>
    </font>
    <font>
      <vertAlign val="subscript"/>
      <sz val="9"/>
      <color theme="1"/>
      <name val="Arial Narrow"/>
      <family val="2"/>
    </font>
    <font>
      <b/>
      <i/>
      <sz val="20"/>
      <color rgb="FFFF0000"/>
      <name val="Calibri"/>
      <family val="2"/>
    </font>
    <font>
      <sz val="11"/>
      <color theme="0"/>
      <name val="Calibri"/>
      <family val="2"/>
      <scheme val="minor"/>
    </font>
    <font>
      <sz val="9"/>
      <name val="Arial Narrow"/>
      <family val="2"/>
    </font>
    <font>
      <b/>
      <sz val="11"/>
      <color theme="0"/>
      <name val="Arial Narrow"/>
      <family val="2"/>
    </font>
    <font>
      <sz val="8"/>
      <color rgb="FFFF0000"/>
      <name val="Arial"/>
      <family val="2"/>
    </font>
    <font>
      <sz val="9"/>
      <color theme="0"/>
      <name val="Arial Narrow"/>
      <family val="2"/>
    </font>
    <font>
      <b/>
      <sz val="9"/>
      <color theme="0"/>
      <name val="Arial Narrow"/>
      <family val="2"/>
    </font>
    <font>
      <b/>
      <sz val="8"/>
      <name val="Arial"/>
      <family val="2"/>
    </font>
    <font>
      <b/>
      <sz val="10"/>
      <color theme="0"/>
      <name val="Arial Narrow"/>
      <family val="2"/>
    </font>
    <font>
      <sz val="9"/>
      <color theme="0"/>
      <name val="Arial"/>
      <family val="2"/>
    </font>
    <font>
      <sz val="12"/>
      <color theme="1"/>
      <name val="Arial Narrow"/>
      <family val="2"/>
    </font>
    <font>
      <sz val="11"/>
      <color rgb="FF3F3F76"/>
      <name val="Calibri"/>
      <family val="2"/>
      <scheme val="minor"/>
    </font>
    <font>
      <sz val="7"/>
      <name val="Arial Narrow"/>
      <family val="2"/>
    </font>
    <font>
      <sz val="8"/>
      <name val="Calibri"/>
      <family val="2"/>
      <scheme val="minor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vertAlign val="superscript"/>
      <sz val="9"/>
      <color rgb="FF000000"/>
      <name val="Arial"/>
      <family val="2"/>
    </font>
    <font>
      <b/>
      <sz val="8"/>
      <name val="Arial Narrow"/>
      <family val="2"/>
    </font>
    <font>
      <b/>
      <vertAlign val="subscript"/>
      <sz val="8"/>
      <color rgb="FF000000"/>
      <name val="Arial"/>
      <family val="2"/>
    </font>
    <font>
      <b/>
      <sz val="8"/>
      <color rgb="FF000000"/>
      <name val="Calibri"/>
      <family val="2"/>
    </font>
    <font>
      <sz val="9"/>
      <color theme="1"/>
      <name val="Calibri"/>
      <family val="2"/>
    </font>
    <font>
      <b/>
      <sz val="9"/>
      <color rgb="FF000000"/>
      <name val="Arial"/>
      <family val="2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b/>
      <sz val="8"/>
      <color rgb="FF000000"/>
      <name val="Arial"/>
      <family val="2"/>
    </font>
    <font>
      <sz val="8"/>
      <color theme="1"/>
      <name val="Arial"/>
      <family val="2"/>
    </font>
    <font>
      <b/>
      <vertAlign val="subscript"/>
      <sz val="8"/>
      <color theme="1"/>
      <name val="Arial Narrow"/>
      <family val="2"/>
    </font>
    <font>
      <b/>
      <sz val="11"/>
      <name val="Arial Narrow"/>
      <family val="2"/>
    </font>
    <font>
      <sz val="9"/>
      <color rgb="FFFF0000"/>
      <name val="Arial Narrow"/>
      <family val="2"/>
    </font>
    <font>
      <sz val="11"/>
      <color rgb="FF242729"/>
      <name val="Consolas"/>
      <family val="3"/>
    </font>
    <font>
      <i/>
      <sz val="11"/>
      <color rgb="FF0000FF"/>
      <name val="Calibri"/>
      <family val="2"/>
      <scheme val="minor"/>
    </font>
    <font>
      <i/>
      <sz val="11"/>
      <color theme="9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Arial Narrow"/>
      <family val="2"/>
    </font>
    <font>
      <sz val="12"/>
      <name val="Arial Narrow"/>
      <family val="2"/>
    </font>
  </fonts>
  <fills count="20">
    <fill>
      <patternFill patternType="none"/>
    </fill>
    <fill>
      <patternFill patternType="gray125"/>
    </fill>
    <fill>
      <patternFill patternType="solid">
        <fgColor rgb="FFD8D8D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FCC99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auto="1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ck">
        <color auto="1"/>
      </right>
      <top/>
      <bottom style="thin">
        <color indexed="64"/>
      </bottom>
      <diagonal/>
    </border>
    <border>
      <left style="thick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8" fillId="11" borderId="18" applyNumberFormat="0" applyAlignment="0" applyProtection="0"/>
  </cellStyleXfs>
  <cellXfs count="486">
    <xf numFmtId="0" fontId="0" fillId="0" borderId="0" xfId="0"/>
    <xf numFmtId="0" fontId="2" fillId="2" borderId="1" xfId="0" applyFont="1" applyFill="1" applyBorder="1" applyAlignment="1">
      <alignment horizontal="center" vertical="center" wrapText="1" readingOrder="1"/>
    </xf>
    <xf numFmtId="0" fontId="6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0" fontId="1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 readingOrder="1"/>
    </xf>
    <xf numFmtId="0" fontId="9" fillId="0" borderId="1" xfId="0" applyFont="1" applyBorder="1" applyAlignment="1">
      <alignment horizontal="center" vertical="center" wrapText="1" readingOrder="1"/>
    </xf>
    <xf numFmtId="0" fontId="3" fillId="0" borderId="0" xfId="0" applyFont="1" applyAlignment="1">
      <alignment horizontal="center" vertical="center"/>
    </xf>
    <xf numFmtId="0" fontId="0" fillId="0" borderId="0" xfId="0"/>
    <xf numFmtId="0" fontId="4" fillId="0" borderId="0" xfId="0" applyFont="1" applyAlignment="1">
      <alignment horizontal="center" vertical="center" wrapText="1"/>
    </xf>
    <xf numFmtId="0" fontId="7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12" fillId="4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/>
    <xf numFmtId="0" fontId="12" fillId="0" borderId="0" xfId="0" applyFont="1" applyAlignment="1">
      <alignment horizontal="left"/>
    </xf>
    <xf numFmtId="0" fontId="11" fillId="0" borderId="0" xfId="0" applyFont="1"/>
    <xf numFmtId="0" fontId="12" fillId="0" borderId="0" xfId="0" applyFont="1" applyFill="1" applyAlignment="1">
      <alignment horizontal="center"/>
    </xf>
    <xf numFmtId="0" fontId="12" fillId="0" borderId="1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2" fillId="0" borderId="1" xfId="0" applyFont="1" applyFill="1" applyBorder="1" applyAlignment="1">
      <alignment horizontal="center"/>
    </xf>
    <xf numFmtId="0" fontId="12" fillId="0" borderId="0" xfId="0" applyFont="1" applyFill="1"/>
    <xf numFmtId="0" fontId="8" fillId="6" borderId="0" xfId="0" applyFont="1" applyFill="1" applyAlignment="1">
      <alignment horizontal="left"/>
    </xf>
    <xf numFmtId="0" fontId="0" fillId="6" borderId="0" xfId="0" applyFill="1"/>
    <xf numFmtId="0" fontId="12" fillId="6" borderId="1" xfId="0" applyFont="1" applyFill="1" applyBorder="1" applyAlignment="1">
      <alignment horizontal="center"/>
    </xf>
    <xf numFmtId="0" fontId="12" fillId="6" borderId="1" xfId="0" applyFont="1" applyFill="1" applyBorder="1" applyAlignment="1">
      <alignment horizontal="left"/>
    </xf>
    <xf numFmtId="0" fontId="18" fillId="0" borderId="0" xfId="0" applyFont="1" applyAlignment="1">
      <alignment horizontal="left"/>
    </xf>
    <xf numFmtId="0" fontId="11" fillId="0" borderId="1" xfId="0" applyFont="1" applyBorder="1" applyAlignment="1">
      <alignment horizontal="center" vertical="center" wrapText="1"/>
    </xf>
    <xf numFmtId="0" fontId="17" fillId="0" borderId="0" xfId="0" applyFont="1"/>
    <xf numFmtId="0" fontId="19" fillId="0" borderId="1" xfId="0" applyFont="1" applyBorder="1" applyAlignment="1">
      <alignment horizontal="center" vertical="center" wrapText="1" readingOrder="1"/>
    </xf>
    <xf numFmtId="0" fontId="1" fillId="0" borderId="0" xfId="0" applyFont="1" applyAlignment="1">
      <alignment vertical="center" wrapText="1"/>
    </xf>
    <xf numFmtId="0" fontId="11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0" fillId="0" borderId="0" xfId="0" applyAlignment="1">
      <alignment vertical="center"/>
    </xf>
    <xf numFmtId="0" fontId="11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/>
    </xf>
    <xf numFmtId="0" fontId="14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1" fillId="0" borderId="0" xfId="0" applyFont="1" applyAlignment="1">
      <alignment horizontal="left" vertical="center"/>
    </xf>
    <xf numFmtId="0" fontId="11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/>
    </xf>
    <xf numFmtId="0" fontId="22" fillId="3" borderId="1" xfId="0" applyFont="1" applyFill="1" applyBorder="1" applyAlignment="1">
      <alignment horizontal="center" vertical="center" wrapText="1" readingOrder="1"/>
    </xf>
    <xf numFmtId="0" fontId="23" fillId="0" borderId="1" xfId="0" applyFont="1" applyBorder="1" applyAlignment="1">
      <alignment horizontal="center" vertical="center" wrapText="1" readingOrder="1"/>
    </xf>
    <xf numFmtId="0" fontId="23" fillId="4" borderId="1" xfId="0" applyFont="1" applyFill="1" applyBorder="1" applyAlignment="1">
      <alignment horizontal="center" vertical="center" wrapText="1" readingOrder="1"/>
    </xf>
    <xf numFmtId="0" fontId="24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25" fillId="0" borderId="0" xfId="0" applyFont="1"/>
    <xf numFmtId="0" fontId="11" fillId="0" borderId="0" xfId="0" applyFont="1" applyAlignment="1">
      <alignment horizontal="center"/>
    </xf>
    <xf numFmtId="0" fontId="0" fillId="0" borderId="0" xfId="0" applyAlignment="1">
      <alignment horizontal="left" vertical="center"/>
    </xf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0" xfId="0" applyFont="1" applyBorder="1" applyAlignment="1">
      <alignment horizontal="center"/>
    </xf>
    <xf numFmtId="0" fontId="12" fillId="0" borderId="1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0" fontId="12" fillId="0" borderId="14" xfId="0" applyFont="1" applyBorder="1" applyAlignment="1">
      <alignment horizontal="center"/>
    </xf>
    <xf numFmtId="0" fontId="11" fillId="0" borderId="0" xfId="0" applyFont="1" applyAlignment="1">
      <alignment horizontal="center"/>
    </xf>
    <xf numFmtId="0" fontId="0" fillId="0" borderId="0" xfId="0" applyProtection="1"/>
    <xf numFmtId="0" fontId="11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left"/>
    </xf>
    <xf numFmtId="0" fontId="12" fillId="0" borderId="1" xfId="0" applyFont="1" applyBorder="1" applyAlignment="1" applyProtection="1">
      <alignment horizontal="center"/>
    </xf>
    <xf numFmtId="0" fontId="11" fillId="0" borderId="0" xfId="0" applyFont="1" applyProtection="1"/>
    <xf numFmtId="0" fontId="11" fillId="0" borderId="1" xfId="0" applyFont="1" applyBorder="1" applyAlignment="1" applyProtection="1">
      <alignment horizontal="center" vertical="center" wrapText="1"/>
    </xf>
    <xf numFmtId="0" fontId="11" fillId="0" borderId="1" xfId="0" applyFont="1" applyFill="1" applyBorder="1" applyAlignment="1" applyProtection="1">
      <alignment horizontal="center" vertical="center" wrapText="1"/>
    </xf>
    <xf numFmtId="0" fontId="11" fillId="0" borderId="1" xfId="0" applyFont="1" applyBorder="1" applyAlignment="1" applyProtection="1">
      <alignment horizontal="center"/>
    </xf>
    <xf numFmtId="0" fontId="12" fillId="5" borderId="1" xfId="0" applyFont="1" applyFill="1" applyBorder="1" applyAlignment="1" applyProtection="1">
      <alignment horizontal="center"/>
    </xf>
    <xf numFmtId="0" fontId="12" fillId="0" borderId="0" xfId="0" applyFont="1" applyAlignment="1" applyProtection="1">
      <alignment horizontal="center"/>
    </xf>
    <xf numFmtId="0" fontId="12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center"/>
    </xf>
    <xf numFmtId="0" fontId="18" fillId="0" borderId="0" xfId="0" applyFont="1" applyAlignment="1" applyProtection="1">
      <alignment horizontal="left" vertical="center"/>
    </xf>
    <xf numFmtId="0" fontId="0" fillId="0" borderId="0" xfId="0" applyFill="1" applyProtection="1"/>
    <xf numFmtId="0" fontId="7" fillId="0" borderId="0" xfId="0" applyFont="1" applyFill="1" applyAlignment="1" applyProtection="1">
      <alignment horizontal="center"/>
    </xf>
    <xf numFmtId="0" fontId="23" fillId="0" borderId="1" xfId="0" applyFont="1" applyFill="1" applyBorder="1" applyAlignment="1">
      <alignment horizontal="center" vertical="center" wrapText="1" readingOrder="1"/>
    </xf>
    <xf numFmtId="164" fontId="12" fillId="0" borderId="0" xfId="0" applyNumberFormat="1" applyFont="1" applyAlignment="1">
      <alignment horizontal="center"/>
    </xf>
    <xf numFmtId="0" fontId="23" fillId="0" borderId="1" xfId="0" applyFont="1" applyFill="1" applyBorder="1" applyAlignment="1" applyProtection="1">
      <alignment horizontal="center" vertical="center" wrapText="1" readingOrder="1"/>
      <protection locked="0"/>
    </xf>
    <xf numFmtId="0" fontId="2" fillId="3" borderId="6" xfId="0" applyFont="1" applyFill="1" applyBorder="1" applyAlignment="1">
      <alignment horizontal="center" vertical="center" wrapText="1" readingOrder="1"/>
    </xf>
    <xf numFmtId="2" fontId="12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1" fillId="0" borderId="1" xfId="0" applyFont="1" applyFill="1" applyBorder="1" applyAlignment="1">
      <alignment horizontal="center" vertical="center" wrapText="1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2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 readingOrder="1"/>
    </xf>
    <xf numFmtId="0" fontId="2" fillId="0" borderId="1" xfId="0" applyFont="1" applyFill="1" applyBorder="1" applyAlignment="1">
      <alignment horizontal="center" vertical="center" textRotation="90" wrapText="1" readingOrder="1"/>
    </xf>
    <xf numFmtId="0" fontId="6" fillId="0" borderId="0" xfId="0" applyFont="1" applyFill="1" applyAlignment="1">
      <alignment horizontal="center" vertical="center" wrapText="1"/>
    </xf>
    <xf numFmtId="0" fontId="32" fillId="8" borderId="0" xfId="0" applyFont="1" applyFill="1" applyAlignment="1">
      <alignment horizontal="center"/>
    </xf>
    <xf numFmtId="164" fontId="32" fillId="8" borderId="0" xfId="0" applyNumberFormat="1" applyFont="1" applyFill="1" applyAlignment="1">
      <alignment horizontal="center"/>
    </xf>
    <xf numFmtId="0" fontId="9" fillId="0" borderId="17" xfId="0" applyFont="1" applyBorder="1" applyAlignment="1">
      <alignment horizontal="center" vertical="center" wrapText="1" readingOrder="1"/>
    </xf>
    <xf numFmtId="0" fontId="6" fillId="0" borderId="17" xfId="0" applyFont="1" applyBorder="1" applyAlignment="1">
      <alignment horizontal="center" vertical="center" wrapText="1" readingOrder="1"/>
    </xf>
    <xf numFmtId="0" fontId="9" fillId="0" borderId="1" xfId="0" applyFont="1" applyFill="1" applyBorder="1" applyAlignment="1">
      <alignment horizontal="center" vertical="center" wrapText="1" readingOrder="1"/>
    </xf>
    <xf numFmtId="0" fontId="9" fillId="0" borderId="0" xfId="0" applyFont="1" applyBorder="1" applyAlignment="1">
      <alignment horizontal="center" vertical="center" wrapText="1" readingOrder="1"/>
    </xf>
    <xf numFmtId="0" fontId="6" fillId="0" borderId="0" xfId="0" applyFont="1" applyBorder="1" applyAlignment="1">
      <alignment horizontal="center" vertical="center" wrapText="1" readingOrder="1"/>
    </xf>
    <xf numFmtId="0" fontId="0" fillId="0" borderId="0" xfId="0" applyBorder="1"/>
    <xf numFmtId="0" fontId="31" fillId="0" borderId="0" xfId="0" applyFont="1" applyBorder="1" applyAlignment="1">
      <alignment horizontal="center" vertical="center" wrapText="1" readingOrder="1"/>
    </xf>
    <xf numFmtId="0" fontId="6" fillId="0" borderId="5" xfId="0" applyFont="1" applyBorder="1" applyAlignment="1">
      <alignment horizontal="center" vertical="center" wrapText="1" readingOrder="1"/>
    </xf>
    <xf numFmtId="0" fontId="34" fillId="0" borderId="5" xfId="0" applyFont="1" applyFill="1" applyBorder="1" applyAlignment="1">
      <alignment horizontal="center" vertical="center" wrapText="1" readingOrder="1"/>
    </xf>
    <xf numFmtId="0" fontId="12" fillId="0" borderId="2" xfId="0" applyFont="1" applyBorder="1" applyAlignment="1">
      <alignment horizontal="center"/>
    </xf>
    <xf numFmtId="0" fontId="11" fillId="0" borderId="2" xfId="0" applyFont="1" applyBorder="1" applyAlignment="1">
      <alignment horizontal="center"/>
    </xf>
    <xf numFmtId="0" fontId="12" fillId="0" borderId="1" xfId="0" applyFont="1" applyBorder="1" applyAlignment="1">
      <alignment horizontal="center" vertical="center"/>
    </xf>
    <xf numFmtId="0" fontId="12" fillId="5" borderId="2" xfId="0" applyFont="1" applyFill="1" applyBorder="1" applyAlignment="1" applyProtection="1">
      <alignment horizontal="center"/>
    </xf>
    <xf numFmtId="0" fontId="12" fillId="0" borderId="3" xfId="0" applyFont="1" applyBorder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29" fillId="0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2" fillId="0" borderId="2" xfId="0" applyFont="1" applyFill="1" applyBorder="1" applyAlignment="1" applyProtection="1">
      <alignment horizontal="center" vertical="center"/>
    </xf>
    <xf numFmtId="164" fontId="12" fillId="5" borderId="1" xfId="0" applyNumberFormat="1" applyFont="1" applyFill="1" applyBorder="1" applyAlignment="1">
      <alignment horizontal="center"/>
    </xf>
    <xf numFmtId="164" fontId="0" fillId="0" borderId="0" xfId="0" applyNumberFormat="1"/>
    <xf numFmtId="0" fontId="7" fillId="4" borderId="0" xfId="0" applyFont="1" applyFill="1" applyAlignment="1">
      <alignment horizontal="center"/>
    </xf>
    <xf numFmtId="0" fontId="33" fillId="10" borderId="0" xfId="0" applyFont="1" applyFill="1" applyAlignment="1" applyProtection="1">
      <alignment horizontal="center"/>
    </xf>
    <xf numFmtId="0" fontId="28" fillId="10" borderId="0" xfId="0" applyFont="1" applyFill="1" applyProtection="1"/>
    <xf numFmtId="0" fontId="2" fillId="0" borderId="0" xfId="0" applyFont="1" applyFill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textRotation="90" wrapText="1" readingOrder="1"/>
    </xf>
    <xf numFmtId="0" fontId="6" fillId="0" borderId="0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 readingOrder="1"/>
    </xf>
    <xf numFmtId="0" fontId="3" fillId="0" borderId="0" xfId="0" applyFont="1" applyAlignment="1">
      <alignment horizontal="center"/>
    </xf>
    <xf numFmtId="0" fontId="10" fillId="0" borderId="0" xfId="0" applyFont="1" applyAlignment="1">
      <alignment horizontal="center" vertical="center" wrapText="1"/>
    </xf>
    <xf numFmtId="0" fontId="12" fillId="0" borderId="9" xfId="0" applyFont="1" applyBorder="1"/>
    <xf numFmtId="0" fontId="12" fillId="0" borderId="11" xfId="0" applyFont="1" applyBorder="1"/>
    <xf numFmtId="0" fontId="12" fillId="0" borderId="14" xfId="0" applyFont="1" applyBorder="1"/>
    <xf numFmtId="0" fontId="12" fillId="0" borderId="0" xfId="0" applyFont="1" applyAlignment="1">
      <alignment vertical="center"/>
    </xf>
    <xf numFmtId="0" fontId="11" fillId="0" borderId="0" xfId="0" applyFont="1" applyAlignment="1">
      <alignment vertical="center" wrapText="1"/>
    </xf>
    <xf numFmtId="0" fontId="36" fillId="0" borderId="0" xfId="0" applyFont="1" applyFill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Fill="1" applyBorder="1"/>
    <xf numFmtId="0" fontId="11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center" vertical="center" wrapText="1" readingOrder="1"/>
    </xf>
    <xf numFmtId="0" fontId="23" fillId="0" borderId="0" xfId="0" applyFont="1" applyFill="1" applyBorder="1" applyAlignment="1">
      <alignment horizontal="center" vertical="center" wrapText="1" readingOrder="1"/>
    </xf>
    <xf numFmtId="0" fontId="2" fillId="3" borderId="15" xfId="0" applyFont="1" applyFill="1" applyBorder="1" applyAlignment="1">
      <alignment horizontal="center" vertical="center" wrapText="1" readingOrder="1"/>
    </xf>
    <xf numFmtId="0" fontId="2" fillId="13" borderId="1" xfId="0" applyFont="1" applyFill="1" applyBorder="1" applyAlignment="1">
      <alignment horizontal="center" vertical="center" textRotation="90" wrapText="1" readingOrder="1"/>
    </xf>
    <xf numFmtId="0" fontId="2" fillId="13" borderId="2" xfId="0" applyFont="1" applyFill="1" applyBorder="1" applyAlignment="1">
      <alignment horizontal="center" vertical="center" textRotation="90" wrapText="1" readingOrder="1"/>
    </xf>
    <xf numFmtId="0" fontId="2" fillId="13" borderId="1" xfId="0" applyFont="1" applyFill="1" applyBorder="1" applyAlignment="1">
      <alignment horizontal="center" vertical="center" wrapText="1" readingOrder="1"/>
    </xf>
    <xf numFmtId="0" fontId="2" fillId="12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wrapText="1" readingOrder="1"/>
    </xf>
    <xf numFmtId="0" fontId="2" fillId="4" borderId="1" xfId="0" applyFont="1" applyFill="1" applyBorder="1" applyAlignment="1">
      <alignment horizontal="center" vertical="center" textRotation="90" wrapText="1" readingOrder="1"/>
    </xf>
    <xf numFmtId="0" fontId="2" fillId="4" borderId="2" xfId="0" applyFont="1" applyFill="1" applyBorder="1" applyAlignment="1">
      <alignment horizontal="center" vertical="center" textRotation="90" wrapText="1" readingOrder="1"/>
    </xf>
    <xf numFmtId="0" fontId="2" fillId="6" borderId="1" xfId="0" applyFont="1" applyFill="1" applyBorder="1" applyAlignment="1">
      <alignment horizontal="center" vertical="center" wrapText="1" readingOrder="1"/>
    </xf>
    <xf numFmtId="0" fontId="2" fillId="6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vertical="center" wrapText="1" readingOrder="1"/>
    </xf>
    <xf numFmtId="0" fontId="2" fillId="3" borderId="1" xfId="0" applyFont="1" applyFill="1" applyBorder="1" applyAlignment="1">
      <alignment vertical="center" textRotation="90" wrapText="1" readingOrder="1"/>
    </xf>
    <xf numFmtId="0" fontId="2" fillId="13" borderId="1" xfId="0" applyFont="1" applyFill="1" applyBorder="1" applyAlignment="1">
      <alignment horizontal="center" wrapText="1"/>
    </xf>
    <xf numFmtId="0" fontId="2" fillId="0" borderId="1" xfId="0" applyFont="1" applyBorder="1" applyAlignment="1">
      <alignment horizontal="center" vertical="center" wrapText="1"/>
    </xf>
    <xf numFmtId="0" fontId="13" fillId="0" borderId="0" xfId="0" applyFont="1" applyFill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 readingOrder="1"/>
    </xf>
    <xf numFmtId="0" fontId="2" fillId="3" borderId="6" xfId="0" applyFont="1" applyFill="1" applyBorder="1" applyAlignment="1">
      <alignment horizontal="center" vertical="center" textRotation="90" wrapText="1" readingOrder="1"/>
    </xf>
    <xf numFmtId="0" fontId="2" fillId="5" borderId="1" xfId="0" applyFont="1" applyFill="1" applyBorder="1" applyAlignment="1">
      <alignment horizontal="center" vertical="center" textRotation="90" wrapText="1" readingOrder="1"/>
    </xf>
    <xf numFmtId="0" fontId="2" fillId="5" borderId="2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0" wrapText="1"/>
    </xf>
    <xf numFmtId="0" fontId="2" fillId="3" borderId="6" xfId="0" applyFont="1" applyFill="1" applyBorder="1" applyAlignment="1">
      <alignment horizontal="center" vertical="center" wrapText="1"/>
    </xf>
    <xf numFmtId="0" fontId="2" fillId="13" borderId="2" xfId="0" applyFont="1" applyFill="1" applyBorder="1" applyAlignment="1">
      <alignment horizontal="center" vertical="center" wrapText="1" readingOrder="1"/>
    </xf>
    <xf numFmtId="0" fontId="2" fillId="13" borderId="1" xfId="0" applyFont="1" applyFill="1" applyBorder="1" applyAlignment="1">
      <alignment horizontal="center" vertical="center" wrapText="1"/>
    </xf>
    <xf numFmtId="0" fontId="2" fillId="0" borderId="20" xfId="0" applyFont="1" applyFill="1" applyBorder="1" applyAlignment="1">
      <alignment horizontal="center" vertical="center" wrapText="1" readingOrder="1"/>
    </xf>
    <xf numFmtId="0" fontId="2" fillId="13" borderId="20" xfId="0" applyFont="1" applyFill="1" applyBorder="1" applyAlignment="1">
      <alignment horizontal="center" vertical="center" textRotation="90" wrapText="1" readingOrder="1"/>
    </xf>
    <xf numFmtId="0" fontId="2" fillId="13" borderId="20" xfId="0" applyFont="1" applyFill="1" applyBorder="1" applyAlignment="1">
      <alignment horizontal="center" vertical="center" wrapText="1" readingOrder="1"/>
    </xf>
    <xf numFmtId="0" fontId="2" fillId="13" borderId="21" xfId="0" applyFont="1" applyFill="1" applyBorder="1" applyAlignment="1">
      <alignment horizontal="center" vertical="center" textRotation="90" wrapText="1" readingOrder="1"/>
    </xf>
    <xf numFmtId="0" fontId="4" fillId="0" borderId="0" xfId="0" applyFont="1" applyFill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13" fillId="0" borderId="0" xfId="0" applyFont="1" applyAlignment="1">
      <alignment wrapText="1"/>
    </xf>
    <xf numFmtId="0" fontId="4" fillId="0" borderId="0" xfId="0" applyFont="1" applyAlignment="1">
      <alignment wrapText="1"/>
    </xf>
    <xf numFmtId="0" fontId="4" fillId="0" borderId="0" xfId="0" applyFont="1" applyFill="1" applyAlignment="1">
      <alignment wrapText="1"/>
    </xf>
    <xf numFmtId="0" fontId="29" fillId="0" borderId="0" xfId="0" applyFont="1" applyAlignment="1">
      <alignment horizont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wrapText="1"/>
    </xf>
    <xf numFmtId="0" fontId="2" fillId="0" borderId="0" xfId="0" applyFont="1" applyFill="1" applyAlignment="1">
      <alignment wrapText="1"/>
    </xf>
    <xf numFmtId="0" fontId="6" fillId="3" borderId="1" xfId="0" applyFont="1" applyFill="1" applyBorder="1" applyAlignment="1">
      <alignment horizontal="center" vertical="center" wrapText="1"/>
    </xf>
    <xf numFmtId="0" fontId="39" fillId="3" borderId="5" xfId="0" applyFont="1" applyFill="1" applyBorder="1" applyAlignment="1">
      <alignment horizontal="center" vertical="center" wrapText="1" readingOrder="1"/>
    </xf>
    <xf numFmtId="0" fontId="39" fillId="3" borderId="1" xfId="0" applyFont="1" applyFill="1" applyBorder="1" applyAlignment="1">
      <alignment horizontal="center" vertical="center" textRotation="90" wrapText="1"/>
    </xf>
    <xf numFmtId="0" fontId="2" fillId="0" borderId="20" xfId="0" applyFont="1" applyFill="1" applyBorder="1" applyAlignment="1">
      <alignment horizontal="center" vertical="center" wrapText="1"/>
    </xf>
    <xf numFmtId="0" fontId="2" fillId="0" borderId="6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wrapText="1"/>
    </xf>
    <xf numFmtId="0" fontId="5" fillId="0" borderId="1" xfId="0" applyFont="1" applyBorder="1" applyAlignment="1">
      <alignment wrapText="1"/>
    </xf>
    <xf numFmtId="0" fontId="2" fillId="0" borderId="1" xfId="0" applyFont="1" applyBorder="1" applyAlignment="1">
      <alignment textRotation="90" wrapText="1"/>
    </xf>
    <xf numFmtId="0" fontId="5" fillId="0" borderId="1" xfId="0" applyFont="1" applyBorder="1" applyAlignment="1">
      <alignment textRotation="90" wrapText="1"/>
    </xf>
    <xf numFmtId="0" fontId="5" fillId="0" borderId="2" xfId="0" applyFont="1" applyBorder="1" applyAlignment="1">
      <alignment textRotation="90" wrapText="1"/>
    </xf>
    <xf numFmtId="0" fontId="29" fillId="0" borderId="0" xfId="0" applyFont="1" applyAlignment="1">
      <alignment wrapText="1"/>
    </xf>
    <xf numFmtId="0" fontId="2" fillId="5" borderId="1" xfId="0" applyFont="1" applyFill="1" applyBorder="1" applyAlignment="1" applyProtection="1">
      <alignment horizontal="center" vertical="center" wrapText="1" readingOrder="1"/>
    </xf>
    <xf numFmtId="0" fontId="12" fillId="4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12" fillId="0" borderId="0" xfId="0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16" borderId="1" xfId="0" applyFont="1" applyFill="1" applyBorder="1" applyAlignment="1">
      <alignment horizontal="center" vertical="center" wrapText="1" readingOrder="1"/>
    </xf>
    <xf numFmtId="0" fontId="2" fillId="6" borderId="20" xfId="0" applyFont="1" applyFill="1" applyBorder="1" applyAlignment="1">
      <alignment horizontal="center" vertical="center" wrapText="1" readingOrder="1"/>
    </xf>
    <xf numFmtId="0" fontId="2" fillId="6" borderId="6" xfId="0" applyFont="1" applyFill="1" applyBorder="1" applyAlignment="1">
      <alignment horizontal="center" vertical="center" wrapText="1" readingOrder="1"/>
    </xf>
    <xf numFmtId="0" fontId="6" fillId="0" borderId="0" xfId="0" applyFont="1" applyFill="1" applyBorder="1" applyAlignment="1">
      <alignment horizontal="left" vertical="center" wrapText="1"/>
    </xf>
    <xf numFmtId="0" fontId="2" fillId="5" borderId="20" xfId="0" applyFont="1" applyFill="1" applyBorder="1" applyAlignment="1">
      <alignment horizontal="center" vertical="center" wrapText="1" readingOrder="1"/>
    </xf>
    <xf numFmtId="0" fontId="2" fillId="5" borderId="6" xfId="0" applyFont="1" applyFill="1" applyBorder="1" applyAlignment="1">
      <alignment horizontal="center" vertical="center" wrapText="1" readingOrder="1"/>
    </xf>
    <xf numFmtId="0" fontId="2" fillId="0" borderId="2" xfId="0" applyFont="1" applyFill="1" applyBorder="1" applyAlignment="1">
      <alignment horizontal="center" vertical="center" wrapText="1" readingOrder="1"/>
    </xf>
    <xf numFmtId="0" fontId="2" fillId="6" borderId="2" xfId="0" applyFont="1" applyFill="1" applyBorder="1" applyAlignment="1">
      <alignment horizontal="center" vertical="center" wrapText="1" readingOrder="1"/>
    </xf>
    <xf numFmtId="0" fontId="12" fillId="15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6" borderId="1" xfId="0" applyFont="1" applyFill="1" applyBorder="1" applyAlignment="1">
      <alignment horizontal="center" vertical="center" wrapText="1"/>
    </xf>
    <xf numFmtId="0" fontId="19" fillId="2" borderId="5" xfId="0" applyFont="1" applyFill="1" applyBorder="1" applyAlignment="1">
      <alignment horizontal="center" vertical="center" wrapText="1" readingOrder="1"/>
    </xf>
    <xf numFmtId="0" fontId="12" fillId="0" borderId="8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12" fillId="0" borderId="0" xfId="0" applyFont="1" applyBorder="1" applyAlignment="1">
      <alignment horizontal="left" vertical="center" wrapText="1"/>
    </xf>
    <xf numFmtId="0" fontId="12" fillId="0" borderId="13" xfId="0" applyFont="1" applyBorder="1" applyAlignment="1">
      <alignment horizontal="center" vertical="center"/>
    </xf>
    <xf numFmtId="0" fontId="12" fillId="4" borderId="0" xfId="0" applyFont="1" applyFill="1" applyBorder="1" applyAlignment="1">
      <alignment horizontal="center" vertical="center"/>
    </xf>
    <xf numFmtId="0" fontId="12" fillId="5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41" fillId="0" borderId="1" xfId="0" applyFont="1" applyBorder="1" applyAlignment="1">
      <alignment horizontal="center" vertical="center" wrapText="1" readingOrder="1"/>
    </xf>
    <xf numFmtId="0" fontId="42" fillId="0" borderId="1" xfId="0" applyFont="1" applyBorder="1" applyAlignment="1">
      <alignment horizontal="center" vertical="center" wrapText="1" readingOrder="1"/>
    </xf>
    <xf numFmtId="0" fontId="12" fillId="0" borderId="0" xfId="0" applyFont="1" applyBorder="1" applyAlignment="1">
      <alignment vertical="center"/>
    </xf>
    <xf numFmtId="0" fontId="12" fillId="0" borderId="0" xfId="0" applyFont="1" applyAlignment="1">
      <alignment horizontal="left" vertical="center"/>
    </xf>
    <xf numFmtId="0" fontId="11" fillId="0" borderId="0" xfId="0" applyFont="1" applyAlignment="1">
      <alignment vertical="center"/>
    </xf>
    <xf numFmtId="0" fontId="12" fillId="0" borderId="7" xfId="0" applyFont="1" applyBorder="1" applyAlignment="1">
      <alignment vertical="center"/>
    </xf>
    <xf numFmtId="0" fontId="12" fillId="0" borderId="8" xfId="0" applyFont="1" applyBorder="1" applyAlignment="1">
      <alignment vertical="center"/>
    </xf>
    <xf numFmtId="0" fontId="12" fillId="0" borderId="10" xfId="0" applyFont="1" applyBorder="1" applyAlignment="1">
      <alignment vertical="center"/>
    </xf>
    <xf numFmtId="0" fontId="12" fillId="0" borderId="0" xfId="0" applyFont="1" applyBorder="1" applyAlignment="1">
      <alignment horizontal="left" vertical="center"/>
    </xf>
    <xf numFmtId="0" fontId="12" fillId="0" borderId="11" xfId="0" applyFont="1" applyBorder="1" applyAlignment="1">
      <alignment vertical="center"/>
    </xf>
    <xf numFmtId="0" fontId="12" fillId="0" borderId="0" xfId="0" applyFont="1" applyBorder="1" applyAlignment="1">
      <alignment vertical="center" wrapText="1"/>
    </xf>
    <xf numFmtId="0" fontId="12" fillId="0" borderId="12" xfId="0" applyFont="1" applyBorder="1" applyAlignment="1">
      <alignment vertical="center"/>
    </xf>
    <xf numFmtId="0" fontId="12" fillId="0" borderId="13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1" fillId="0" borderId="0" xfId="0" applyFont="1" applyBorder="1" applyAlignment="1">
      <alignment horizontal="center" vertical="center"/>
    </xf>
    <xf numFmtId="0" fontId="30" fillId="14" borderId="8" xfId="0" applyFont="1" applyFill="1" applyBorder="1" applyAlignment="1">
      <alignment horizontal="left" vertical="center"/>
    </xf>
    <xf numFmtId="0" fontId="32" fillId="14" borderId="8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left" vertical="center"/>
    </xf>
    <xf numFmtId="0" fontId="12" fillId="0" borderId="14" xfId="0" applyFont="1" applyBorder="1" applyAlignment="1">
      <alignment horizontal="left" vertical="center"/>
    </xf>
    <xf numFmtId="0" fontId="44" fillId="0" borderId="0" xfId="0" applyFont="1" applyFill="1" applyBorder="1" applyAlignment="1">
      <alignment horizontal="center" vertical="center" wrapText="1"/>
    </xf>
    <xf numFmtId="0" fontId="44" fillId="0" borderId="0" xfId="0" applyFont="1" applyFill="1" applyAlignment="1">
      <alignment horizontal="center" vertical="center" wrapText="1"/>
    </xf>
    <xf numFmtId="0" fontId="2" fillId="13" borderId="6" xfId="0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center" vertical="center" wrapText="1"/>
    </xf>
    <xf numFmtId="0" fontId="2" fillId="5" borderId="0" xfId="0" applyFont="1" applyFill="1" applyAlignment="1">
      <alignment horizontal="center" vertical="center" wrapText="1"/>
    </xf>
    <xf numFmtId="0" fontId="44" fillId="5" borderId="0" xfId="0" applyFont="1" applyFill="1" applyAlignment="1">
      <alignment horizontal="center" vertical="center" wrapText="1"/>
    </xf>
    <xf numFmtId="0" fontId="12" fillId="0" borderId="0" xfId="0" applyNumberFormat="1" applyFont="1" applyAlignment="1">
      <alignment vertical="center"/>
    </xf>
    <xf numFmtId="1" fontId="12" fillId="0" borderId="0" xfId="0" applyNumberFormat="1" applyFont="1" applyAlignment="1">
      <alignment vertical="center"/>
    </xf>
    <xf numFmtId="0" fontId="12" fillId="0" borderId="0" xfId="0" applyFont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164" fontId="12" fillId="5" borderId="0" xfId="0" applyNumberFormat="1" applyFont="1" applyFill="1" applyBorder="1" applyAlignment="1">
      <alignment horizontal="center" vertical="center"/>
    </xf>
    <xf numFmtId="0" fontId="3" fillId="0" borderId="0" xfId="0" applyFont="1"/>
    <xf numFmtId="164" fontId="3" fillId="0" borderId="0" xfId="0" applyNumberFormat="1" applyFont="1"/>
    <xf numFmtId="164" fontId="10" fillId="0" borderId="0" xfId="0" applyNumberFormat="1" applyFont="1" applyAlignment="1">
      <alignment horizontal="center"/>
    </xf>
    <xf numFmtId="2" fontId="3" fillId="0" borderId="0" xfId="0" applyNumberFormat="1" applyFont="1"/>
    <xf numFmtId="2" fontId="11" fillId="15" borderId="0" xfId="0" applyNumberFormat="1" applyFont="1" applyFill="1" applyBorder="1" applyAlignment="1">
      <alignment horizontal="center" vertical="center"/>
    </xf>
    <xf numFmtId="0" fontId="12" fillId="0" borderId="9" xfId="0" applyFont="1" applyBorder="1" applyAlignment="1">
      <alignment horizontal="left" vertical="center"/>
    </xf>
    <xf numFmtId="0" fontId="11" fillId="4" borderId="0" xfId="0" applyFont="1" applyFill="1" applyBorder="1" applyAlignment="1">
      <alignment horizontal="center" vertical="center"/>
    </xf>
    <xf numFmtId="0" fontId="19" fillId="2" borderId="27" xfId="0" applyFont="1" applyFill="1" applyBorder="1" applyAlignment="1">
      <alignment horizontal="center" vertical="center" wrapText="1" readingOrder="1"/>
    </xf>
    <xf numFmtId="0" fontId="19" fillId="2" borderId="28" xfId="0" applyFont="1" applyFill="1" applyBorder="1" applyAlignment="1">
      <alignment horizontal="center" vertical="center" wrapText="1" readingOrder="1"/>
    </xf>
    <xf numFmtId="0" fontId="49" fillId="0" borderId="1" xfId="0" applyFont="1" applyBorder="1" applyAlignment="1">
      <alignment horizontal="center" vertical="center" wrapText="1" readingOrder="1"/>
    </xf>
    <xf numFmtId="0" fontId="48" fillId="3" borderId="1" xfId="0" applyFont="1" applyFill="1" applyBorder="1" applyAlignment="1">
      <alignment horizontal="center" vertical="center" wrapText="1" readingOrder="1"/>
    </xf>
    <xf numFmtId="0" fontId="29" fillId="4" borderId="0" xfId="0" applyFont="1" applyFill="1" applyBorder="1" applyAlignment="1">
      <alignment horizontal="center" vertical="center"/>
    </xf>
    <xf numFmtId="0" fontId="50" fillId="0" borderId="0" xfId="0" applyFont="1" applyAlignment="1">
      <alignment horizontal="justify" vertical="center" readingOrder="1"/>
    </xf>
    <xf numFmtId="0" fontId="51" fillId="2" borderId="27" xfId="0" applyFont="1" applyFill="1" applyBorder="1" applyAlignment="1">
      <alignment horizontal="center" vertical="center" wrapText="1" readingOrder="1"/>
    </xf>
    <xf numFmtId="0" fontId="42" fillId="0" borderId="1" xfId="0" applyFont="1" applyFill="1" applyBorder="1" applyAlignment="1">
      <alignment horizontal="center" vertical="center" wrapText="1" readingOrder="1"/>
    </xf>
    <xf numFmtId="0" fontId="51" fillId="2" borderId="1" xfId="0" applyFont="1" applyFill="1" applyBorder="1" applyAlignment="1">
      <alignment horizontal="center" vertical="center" wrapText="1" readingOrder="1"/>
    </xf>
    <xf numFmtId="2" fontId="0" fillId="0" borderId="1" xfId="0" applyNumberFormat="1" applyBorder="1" applyAlignment="1">
      <alignment horizontal="center"/>
    </xf>
    <xf numFmtId="1" fontId="2" fillId="0" borderId="0" xfId="0" applyNumberFormat="1" applyFont="1" applyFill="1" applyAlignment="1">
      <alignment horizontal="center" vertical="center" wrapText="1"/>
    </xf>
    <xf numFmtId="1" fontId="2" fillId="0" borderId="0" xfId="0" applyNumberFormat="1" applyFont="1" applyFill="1" applyBorder="1" applyAlignment="1">
      <alignment horizontal="center" vertical="center" wrapText="1"/>
    </xf>
    <xf numFmtId="0" fontId="11" fillId="0" borderId="0" xfId="0" applyFont="1" applyBorder="1" applyAlignment="1">
      <alignment horizontal="left" vertical="center"/>
    </xf>
    <xf numFmtId="164" fontId="11" fillId="15" borderId="0" xfId="0" applyNumberFormat="1" applyFont="1" applyFill="1" applyBorder="1" applyAlignment="1">
      <alignment horizontal="center" vertical="center"/>
    </xf>
    <xf numFmtId="0" fontId="9" fillId="0" borderId="0" xfId="0" applyFont="1" applyBorder="1" applyAlignment="1">
      <alignment horizontal="left" vertical="center" readingOrder="1"/>
    </xf>
    <xf numFmtId="0" fontId="12" fillId="6" borderId="0" xfId="0" applyFont="1" applyFill="1" applyBorder="1" applyAlignment="1">
      <alignment horizontal="center" vertical="center"/>
    </xf>
    <xf numFmtId="0" fontId="3" fillId="0" borderId="29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3" fillId="0" borderId="30" xfId="0" applyFont="1" applyBorder="1" applyAlignment="1">
      <alignment horizontal="center"/>
    </xf>
    <xf numFmtId="0" fontId="10" fillId="0" borderId="0" xfId="0" applyFont="1" applyAlignment="1">
      <alignment horizontal="center"/>
    </xf>
    <xf numFmtId="0" fontId="52" fillId="0" borderId="1" xfId="0" applyFont="1" applyBorder="1"/>
    <xf numFmtId="0" fontId="8" fillId="3" borderId="1" xfId="0" applyFont="1" applyFill="1" applyBorder="1"/>
    <xf numFmtId="0" fontId="3" fillId="0" borderId="0" xfId="0" applyFont="1" applyAlignment="1">
      <alignment textRotation="90"/>
    </xf>
    <xf numFmtId="0" fontId="10" fillId="3" borderId="1" xfId="0" applyFont="1" applyFill="1" applyBorder="1" applyAlignment="1">
      <alignment horizontal="center" textRotation="90" wrapText="1"/>
    </xf>
    <xf numFmtId="0" fontId="10" fillId="3" borderId="1" xfId="0" applyFont="1" applyFill="1" applyBorder="1" applyAlignment="1">
      <alignment horizontal="center"/>
    </xf>
    <xf numFmtId="0" fontId="10" fillId="3" borderId="1" xfId="0" applyFont="1" applyFill="1" applyBorder="1" applyAlignment="1"/>
    <xf numFmtId="0" fontId="3" fillId="0" borderId="0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2" fontId="3" fillId="0" borderId="0" xfId="0" applyNumberFormat="1" applyFont="1" applyBorder="1" applyAlignment="1">
      <alignment horizontal="center" vertical="center"/>
    </xf>
    <xf numFmtId="2" fontId="3" fillId="0" borderId="26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10" fillId="3" borderId="2" xfId="0" applyFont="1" applyFill="1" applyBorder="1" applyAlignment="1">
      <alignment horizontal="center"/>
    </xf>
    <xf numFmtId="0" fontId="10" fillId="3" borderId="3" xfId="0" applyFont="1" applyFill="1" applyBorder="1" applyAlignment="1"/>
    <xf numFmtId="0" fontId="10" fillId="3" borderId="2" xfId="0" applyFont="1" applyFill="1" applyBorder="1" applyAlignment="1"/>
    <xf numFmtId="0" fontId="10" fillId="3" borderId="31" xfId="0" applyFont="1" applyFill="1" applyBorder="1" applyAlignment="1"/>
    <xf numFmtId="0" fontId="10" fillId="3" borderId="32" xfId="0" applyFont="1" applyFill="1" applyBorder="1" applyAlignment="1"/>
    <xf numFmtId="0" fontId="3" fillId="0" borderId="33" xfId="0" applyFont="1" applyBorder="1" applyAlignment="1">
      <alignment horizontal="center"/>
    </xf>
    <xf numFmtId="0" fontId="10" fillId="3" borderId="34" xfId="0" applyFont="1" applyFill="1" applyBorder="1" applyAlignment="1"/>
    <xf numFmtId="164" fontId="3" fillId="0" borderId="0" xfId="0" applyNumberFormat="1" applyFont="1" applyBorder="1"/>
    <xf numFmtId="164" fontId="3" fillId="0" borderId="0" xfId="0" applyNumberFormat="1" applyFont="1" applyBorder="1" applyAlignment="1">
      <alignment horizontal="center"/>
    </xf>
    <xf numFmtId="0" fontId="3" fillId="0" borderId="0" xfId="0" applyFont="1" applyBorder="1"/>
    <xf numFmtId="0" fontId="3" fillId="0" borderId="16" xfId="0" applyFont="1" applyBorder="1" applyAlignment="1">
      <alignment horizontal="center"/>
    </xf>
    <xf numFmtId="164" fontId="3" fillId="0" borderId="16" xfId="0" applyNumberFormat="1" applyFont="1" applyBorder="1"/>
    <xf numFmtId="164" fontId="3" fillId="0" borderId="16" xfId="0" applyNumberFormat="1" applyFont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2" fontId="3" fillId="0" borderId="16" xfId="0" applyNumberFormat="1" applyFont="1" applyBorder="1" applyAlignment="1">
      <alignment horizontal="center" vertical="center"/>
    </xf>
    <xf numFmtId="2" fontId="3" fillId="0" borderId="24" xfId="0" applyNumberFormat="1" applyFont="1" applyBorder="1" applyAlignment="1">
      <alignment horizontal="center" vertical="center"/>
    </xf>
    <xf numFmtId="0" fontId="3" fillId="0" borderId="16" xfId="0" applyFont="1" applyBorder="1"/>
    <xf numFmtId="0" fontId="3" fillId="0" borderId="35" xfId="0" applyFont="1" applyBorder="1" applyAlignment="1">
      <alignment horizontal="center"/>
    </xf>
    <xf numFmtId="0" fontId="3" fillId="0" borderId="36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164" fontId="3" fillId="0" borderId="4" xfId="0" applyNumberFormat="1" applyFont="1" applyBorder="1"/>
    <xf numFmtId="164" fontId="3" fillId="0" borderId="4" xfId="0" applyNumberFormat="1" applyFont="1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2" fontId="3" fillId="0" borderId="4" xfId="0" applyNumberFormat="1" applyFont="1" applyBorder="1" applyAlignment="1">
      <alignment horizontal="center" vertical="center"/>
    </xf>
    <xf numFmtId="2" fontId="3" fillId="0" borderId="3" xfId="0" applyNumberFormat="1" applyFont="1" applyBorder="1" applyAlignment="1">
      <alignment horizontal="center" vertical="center"/>
    </xf>
    <xf numFmtId="0" fontId="3" fillId="0" borderId="4" xfId="0" applyFont="1" applyBorder="1"/>
    <xf numFmtId="0" fontId="3" fillId="0" borderId="38" xfId="0" applyFont="1" applyBorder="1" applyAlignment="1">
      <alignment horizontal="center"/>
    </xf>
    <xf numFmtId="0" fontId="3" fillId="0" borderId="39" xfId="0" applyFont="1" applyBorder="1" applyAlignment="1">
      <alignment horizontal="center"/>
    </xf>
    <xf numFmtId="0" fontId="3" fillId="0" borderId="40" xfId="0" applyFont="1" applyBorder="1" applyAlignment="1">
      <alignment horizontal="center"/>
    </xf>
    <xf numFmtId="0" fontId="3" fillId="0" borderId="2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/>
    </xf>
    <xf numFmtId="0" fontId="30" fillId="14" borderId="7" xfId="0" applyFont="1" applyFill="1" applyBorder="1" applyAlignment="1">
      <alignment horizontal="left" vertical="center"/>
    </xf>
    <xf numFmtId="0" fontId="32" fillId="14" borderId="9" xfId="0" applyFont="1" applyFill="1" applyBorder="1" applyAlignment="1">
      <alignment horizontal="left" vertical="center"/>
    </xf>
    <xf numFmtId="0" fontId="11" fillId="0" borderId="10" xfId="0" applyFont="1" applyBorder="1" applyAlignment="1">
      <alignment vertical="center" wrapText="1"/>
    </xf>
    <xf numFmtId="0" fontId="12" fillId="0" borderId="10" xfId="0" applyFont="1" applyBorder="1" applyAlignment="1">
      <alignment vertical="center" wrapText="1"/>
    </xf>
    <xf numFmtId="2" fontId="12" fillId="4" borderId="0" xfId="0" applyNumberFormat="1" applyFont="1" applyFill="1" applyBorder="1" applyAlignment="1">
      <alignment horizontal="center" vertical="center"/>
    </xf>
    <xf numFmtId="0" fontId="11" fillId="0" borderId="10" xfId="0" applyFont="1" applyBorder="1" applyAlignment="1">
      <alignment vertical="center"/>
    </xf>
    <xf numFmtId="2" fontId="12" fillId="5" borderId="0" xfId="0" applyNumberFormat="1" applyFont="1" applyFill="1" applyBorder="1" applyAlignment="1">
      <alignment horizontal="center" vertical="center"/>
    </xf>
    <xf numFmtId="0" fontId="11" fillId="0" borderId="0" xfId="0" applyFont="1" applyBorder="1" applyAlignment="1">
      <alignment vertical="center"/>
    </xf>
    <xf numFmtId="0" fontId="29" fillId="0" borderId="0" xfId="0" applyFont="1" applyFill="1"/>
    <xf numFmtId="0" fontId="4" fillId="0" borderId="0" xfId="0" applyFont="1" applyFill="1"/>
    <xf numFmtId="0" fontId="12" fillId="0" borderId="13" xfId="0" applyFont="1" applyBorder="1" applyAlignment="1">
      <alignment horizontal="right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left" vertical="center"/>
    </xf>
    <xf numFmtId="0" fontId="12" fillId="4" borderId="1" xfId="0" applyFont="1" applyFill="1" applyBorder="1" applyAlignment="1">
      <alignment horizontal="center" vertical="center"/>
    </xf>
    <xf numFmtId="0" fontId="2" fillId="5" borderId="18" xfId="1" applyFont="1" applyFill="1" applyAlignment="1">
      <alignment horizontal="center" vertical="center" wrapText="1" readingOrder="1"/>
    </xf>
    <xf numFmtId="0" fontId="54" fillId="0" borderId="0" xfId="0" applyFont="1" applyFill="1" applyAlignment="1">
      <alignment horizontal="center"/>
    </xf>
    <xf numFmtId="0" fontId="11" fillId="0" borderId="0" xfId="0" applyFont="1" applyAlignment="1"/>
    <xf numFmtId="0" fontId="12" fillId="0" borderId="14" xfId="0" applyFont="1" applyBorder="1" applyAlignment="1">
      <alignment horizontal="center" vertical="center"/>
    </xf>
    <xf numFmtId="0" fontId="52" fillId="0" borderId="1" xfId="0" applyFont="1" applyBorder="1" applyAlignment="1">
      <alignment horizontal="center" vertical="center"/>
    </xf>
    <xf numFmtId="0" fontId="12" fillId="15" borderId="0" xfId="0" applyFont="1" applyFill="1" applyAlignment="1">
      <alignment horizontal="left"/>
    </xf>
    <xf numFmtId="0" fontId="3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3" fillId="0" borderId="0" xfId="0" applyFont="1" applyFill="1"/>
    <xf numFmtId="0" fontId="11" fillId="0" borderId="2" xfId="0" applyFont="1" applyBorder="1" applyAlignment="1">
      <alignment horizontal="center" vertical="center" wrapText="1"/>
    </xf>
    <xf numFmtId="0" fontId="11" fillId="0" borderId="3" xfId="0" applyFont="1" applyBorder="1" applyAlignment="1">
      <alignment horizontal="center" vertical="center" wrapText="1"/>
    </xf>
    <xf numFmtId="0" fontId="35" fillId="10" borderId="41" xfId="0" applyFont="1" applyFill="1" applyBorder="1" applyAlignment="1">
      <alignment vertical="center"/>
    </xf>
    <xf numFmtId="0" fontId="35" fillId="10" borderId="42" xfId="0" applyFont="1" applyFill="1" applyBorder="1" applyAlignment="1">
      <alignment vertical="center"/>
    </xf>
    <xf numFmtId="0" fontId="0" fillId="0" borderId="9" xfId="0" applyBorder="1"/>
    <xf numFmtId="0" fontId="11" fillId="0" borderId="43" xfId="0" applyFont="1" applyBorder="1" applyAlignment="1">
      <alignment horizontal="center" vertical="center" wrapText="1"/>
    </xf>
    <xf numFmtId="0" fontId="11" fillId="0" borderId="44" xfId="0" applyFont="1" applyBorder="1" applyAlignment="1">
      <alignment horizontal="center" vertical="center" wrapText="1"/>
    </xf>
    <xf numFmtId="0" fontId="12" fillId="0" borderId="43" xfId="0" applyFont="1" applyBorder="1" applyAlignment="1">
      <alignment horizontal="center"/>
    </xf>
    <xf numFmtId="0" fontId="12" fillId="0" borderId="44" xfId="0" applyFont="1" applyBorder="1" applyAlignment="1">
      <alignment horizontal="center"/>
    </xf>
    <xf numFmtId="0" fontId="12" fillId="0" borderId="45" xfId="0" applyFont="1" applyBorder="1" applyAlignment="1">
      <alignment horizontal="center"/>
    </xf>
    <xf numFmtId="0" fontId="12" fillId="0" borderId="46" xfId="0" applyFont="1" applyBorder="1" applyAlignment="1">
      <alignment horizontal="center"/>
    </xf>
    <xf numFmtId="0" fontId="12" fillId="0" borderId="47" xfId="0" applyFont="1" applyBorder="1" applyAlignment="1">
      <alignment horizontal="center"/>
    </xf>
    <xf numFmtId="0" fontId="11" fillId="0" borderId="4" xfId="0" applyFont="1" applyBorder="1" applyAlignment="1">
      <alignment horizontal="center" vertical="center" wrapText="1"/>
    </xf>
    <xf numFmtId="0" fontId="12" fillId="0" borderId="4" xfId="0" applyFont="1" applyBorder="1" applyAlignment="1">
      <alignment horizontal="center"/>
    </xf>
    <xf numFmtId="0" fontId="35" fillId="9" borderId="7" xfId="0" applyFont="1" applyFill="1" applyBorder="1"/>
    <xf numFmtId="0" fontId="35" fillId="9" borderId="8" xfId="0" applyFont="1" applyFill="1" applyBorder="1"/>
    <xf numFmtId="0" fontId="35" fillId="9" borderId="8" xfId="0" applyFont="1" applyFill="1" applyBorder="1" applyAlignment="1">
      <alignment vertical="center"/>
    </xf>
    <xf numFmtId="0" fontId="11" fillId="9" borderId="8" xfId="0" applyFont="1" applyFill="1" applyBorder="1" applyAlignment="1">
      <alignment vertical="center"/>
    </xf>
    <xf numFmtId="0" fontId="11" fillId="9" borderId="9" xfId="0" applyFont="1" applyFill="1" applyBorder="1" applyAlignment="1">
      <alignment vertical="center"/>
    </xf>
    <xf numFmtId="0" fontId="11" fillId="0" borderId="43" xfId="0" applyFont="1" applyFill="1" applyBorder="1" applyAlignment="1">
      <alignment horizontal="center" vertical="center" wrapText="1"/>
    </xf>
    <xf numFmtId="0" fontId="12" fillId="4" borderId="43" xfId="0" applyFont="1" applyFill="1" applyBorder="1" applyAlignment="1">
      <alignment horizontal="center"/>
    </xf>
    <xf numFmtId="0" fontId="3" fillId="0" borderId="0" xfId="0" applyFont="1" applyFill="1" applyAlignment="1">
      <alignment horizont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11" fillId="0" borderId="10" xfId="0" applyFont="1" applyBorder="1" applyAlignment="1">
      <alignment horizontal="center"/>
    </xf>
    <xf numFmtId="0" fontId="11" fillId="0" borderId="0" xfId="0" applyFont="1" applyBorder="1" applyAlignment="1">
      <alignment horizontal="center"/>
    </xf>
    <xf numFmtId="0" fontId="11" fillId="0" borderId="11" xfId="0" applyFont="1" applyBorder="1" applyAlignment="1">
      <alignment horizontal="center"/>
    </xf>
    <xf numFmtId="165" fontId="12" fillId="5" borderId="0" xfId="0" applyNumberFormat="1" applyFont="1" applyFill="1" applyBorder="1" applyAlignment="1">
      <alignment horizontal="center"/>
    </xf>
    <xf numFmtId="0" fontId="12" fillId="5" borderId="0" xfId="0" applyFont="1" applyFill="1" applyBorder="1"/>
    <xf numFmtId="0" fontId="55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166" fontId="12" fillId="5" borderId="0" xfId="0" applyNumberFormat="1" applyFont="1" applyFill="1" applyBorder="1" applyAlignment="1">
      <alignment horizontal="center" vertical="center"/>
    </xf>
    <xf numFmtId="0" fontId="1" fillId="0" borderId="0" xfId="0" applyFont="1"/>
    <xf numFmtId="49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6" fontId="0" fillId="0" borderId="0" xfId="0" applyNumberFormat="1" applyAlignment="1">
      <alignment horizontal="center"/>
    </xf>
    <xf numFmtId="0" fontId="56" fillId="0" borderId="0" xfId="0" applyFont="1" applyAlignment="1">
      <alignment horizontal="left" vertical="center"/>
    </xf>
    <xf numFmtId="0" fontId="0" fillId="17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6" fontId="0" fillId="18" borderId="0" xfId="0" applyNumberFormat="1" applyFill="1" applyAlignment="1">
      <alignment horizontal="center"/>
    </xf>
    <xf numFmtId="0" fontId="56" fillId="18" borderId="0" xfId="0" applyFont="1" applyFill="1" applyAlignment="1">
      <alignment horizontal="left" vertical="center"/>
    </xf>
    <xf numFmtId="0" fontId="0" fillId="18" borderId="0" xfId="0" applyFill="1" applyAlignment="1">
      <alignment horizontal="center"/>
    </xf>
    <xf numFmtId="4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14" fillId="0" borderId="0" xfId="0" applyFont="1"/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0" fillId="0" borderId="0" xfId="0" applyAlignment="1">
      <alignment wrapText="1"/>
    </xf>
    <xf numFmtId="0" fontId="0" fillId="0" borderId="16" xfId="0" applyBorder="1"/>
    <xf numFmtId="0" fontId="59" fillId="0" borderId="16" xfId="0" applyFont="1" applyBorder="1"/>
    <xf numFmtId="0" fontId="12" fillId="0" borderId="1" xfId="0" applyFont="1" applyBorder="1" applyAlignment="1"/>
    <xf numFmtId="0" fontId="12" fillId="0" borderId="46" xfId="0" applyFont="1" applyBorder="1" applyAlignment="1"/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vertical="center" wrapText="1" readingOrder="1"/>
    </xf>
    <xf numFmtId="0" fontId="2" fillId="3" borderId="4" xfId="0" applyFont="1" applyFill="1" applyBorder="1" applyAlignment="1">
      <alignment vertical="center" wrapText="1" readingOrder="1"/>
    </xf>
    <xf numFmtId="0" fontId="0" fillId="19" borderId="0" xfId="0" applyFill="1" applyAlignment="1">
      <alignment horizontal="center"/>
    </xf>
    <xf numFmtId="0" fontId="0" fillId="19" borderId="0" xfId="0" applyFill="1"/>
    <xf numFmtId="0" fontId="12" fillId="19" borderId="0" xfId="0" applyFont="1" applyFill="1" applyAlignment="1">
      <alignment horizontal="center"/>
    </xf>
    <xf numFmtId="0" fontId="12" fillId="19" borderId="0" xfId="0" applyFont="1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2" fillId="3" borderId="1" xfId="0" applyFont="1" applyFill="1" applyBorder="1" applyAlignment="1">
      <alignment horizontal="center" vertical="center" wrapText="1" readingOrder="1"/>
    </xf>
    <xf numFmtId="0" fontId="30" fillId="14" borderId="9" xfId="0" applyFont="1" applyFill="1" applyBorder="1" applyAlignment="1">
      <alignment horizontal="left" vertical="center"/>
    </xf>
    <xf numFmtId="0" fontId="12" fillId="0" borderId="10" xfId="0" applyFont="1" applyBorder="1" applyAlignment="1"/>
    <xf numFmtId="0" fontId="12" fillId="0" borderId="0" xfId="0" applyFont="1" applyBorder="1"/>
    <xf numFmtId="2" fontId="12" fillId="5" borderId="0" xfId="0" applyNumberFormat="1" applyFont="1" applyFill="1" applyBorder="1" applyAlignment="1">
      <alignment horizontal="center"/>
    </xf>
    <xf numFmtId="164" fontId="12" fillId="5" borderId="0" xfId="0" applyNumberFormat="1" applyFont="1" applyFill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 applyAlignment="1">
      <alignment wrapText="1"/>
    </xf>
    <xf numFmtId="2" fontId="12" fillId="0" borderId="0" xfId="0" applyNumberFormat="1" applyFont="1" applyBorder="1" applyAlignment="1">
      <alignment horizontal="center" vertical="center"/>
    </xf>
    <xf numFmtId="0" fontId="12" fillId="0" borderId="13" xfId="0" applyFont="1" applyBorder="1"/>
    <xf numFmtId="2" fontId="12" fillId="5" borderId="13" xfId="0" applyNumberFormat="1" applyFont="1" applyFill="1" applyBorder="1" applyAlignment="1">
      <alignment horizontal="center" vertical="center"/>
    </xf>
    <xf numFmtId="0" fontId="12" fillId="0" borderId="13" xfId="0" applyFont="1" applyBorder="1" applyAlignment="1">
      <alignment horizontal="left"/>
    </xf>
    <xf numFmtId="0" fontId="11" fillId="0" borderId="10" xfId="0" applyFont="1" applyBorder="1"/>
    <xf numFmtId="0" fontId="12" fillId="0" borderId="12" xfId="0" applyFont="1" applyBorder="1"/>
    <xf numFmtId="0" fontId="12" fillId="0" borderId="10" xfId="0" applyFont="1" applyBorder="1"/>
    <xf numFmtId="0" fontId="11" fillId="0" borderId="12" xfId="0" applyFont="1" applyBorder="1"/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60" fillId="14" borderId="15" xfId="0" applyFont="1" applyFill="1" applyBorder="1" applyAlignment="1">
      <alignment horizontal="center" wrapText="1"/>
    </xf>
    <xf numFmtId="0" fontId="61" fillId="0" borderId="0" xfId="0" applyFont="1" applyBorder="1" applyAlignment="1">
      <alignment wrapText="1"/>
    </xf>
    <xf numFmtId="0" fontId="60" fillId="14" borderId="2" xfId="0" applyFont="1" applyFill="1" applyBorder="1" applyAlignment="1">
      <alignment horizontal="center" wrapText="1"/>
    </xf>
    <xf numFmtId="0" fontId="29" fillId="0" borderId="0" xfId="0" applyFont="1" applyFill="1" applyBorder="1" applyAlignment="1">
      <alignment horizontal="center" vertical="center" wrapText="1"/>
    </xf>
    <xf numFmtId="0" fontId="33" fillId="9" borderId="16" xfId="0" applyFont="1" applyFill="1" applyBorder="1" applyAlignment="1" applyProtection="1">
      <alignment horizontal="center"/>
    </xf>
    <xf numFmtId="0" fontId="33" fillId="9" borderId="16" xfId="0" applyFont="1" applyFill="1" applyBorder="1" applyAlignment="1">
      <alignment horizontal="center"/>
    </xf>
    <xf numFmtId="0" fontId="20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wrapText="1" readingOrder="1"/>
    </xf>
    <xf numFmtId="0" fontId="2" fillId="3" borderId="3" xfId="0" applyFont="1" applyFill="1" applyBorder="1" applyAlignment="1">
      <alignment horizontal="center" vertical="center" wrapText="1" readingOrder="1"/>
    </xf>
    <xf numFmtId="0" fontId="2" fillId="3" borderId="4" xfId="0" applyFont="1" applyFill="1" applyBorder="1" applyAlignment="1">
      <alignment horizontal="center" vertical="center" wrapText="1" readingOrder="1"/>
    </xf>
    <xf numFmtId="0" fontId="2" fillId="3" borderId="25" xfId="0" applyFont="1" applyFill="1" applyBorder="1" applyAlignment="1">
      <alignment horizontal="center" vertical="center" wrapText="1" readingOrder="1"/>
    </xf>
    <xf numFmtId="0" fontId="2" fillId="3" borderId="0" xfId="0" applyFont="1" applyFill="1" applyBorder="1" applyAlignment="1">
      <alignment horizontal="center" vertical="center" wrapText="1" readingOrder="1"/>
    </xf>
    <xf numFmtId="0" fontId="2" fillId="3" borderId="26" xfId="0" applyFont="1" applyFill="1" applyBorder="1" applyAlignment="1">
      <alignment horizontal="center" vertical="center" wrapText="1" readingOrder="1"/>
    </xf>
    <xf numFmtId="0" fontId="2" fillId="3" borderId="21" xfId="0" applyFont="1" applyFill="1" applyBorder="1" applyAlignment="1">
      <alignment horizontal="center" vertical="center" wrapText="1" readingOrder="1"/>
    </xf>
    <xf numFmtId="0" fontId="2" fillId="3" borderId="22" xfId="0" applyFont="1" applyFill="1" applyBorder="1" applyAlignment="1">
      <alignment horizontal="center" vertical="center" wrapText="1" readingOrder="1"/>
    </xf>
    <xf numFmtId="0" fontId="2" fillId="3" borderId="23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90" wrapText="1" readingOrder="1"/>
    </xf>
    <xf numFmtId="0" fontId="2" fillId="3" borderId="3" xfId="0" applyFont="1" applyFill="1" applyBorder="1" applyAlignment="1">
      <alignment horizontal="center" vertical="center" textRotation="90" wrapText="1" readingOrder="1"/>
    </xf>
    <xf numFmtId="0" fontId="2" fillId="3" borderId="15" xfId="0" applyFont="1" applyFill="1" applyBorder="1" applyAlignment="1">
      <alignment horizontal="center" vertical="center" wrapText="1" readingOrder="1"/>
    </xf>
    <xf numFmtId="0" fontId="2" fillId="3" borderId="24" xfId="0" applyFont="1" applyFill="1" applyBorder="1" applyAlignment="1">
      <alignment horizontal="center" vertical="center" wrapText="1" readingOrder="1"/>
    </xf>
    <xf numFmtId="0" fontId="2" fillId="3" borderId="16" xfId="0" applyFont="1" applyFill="1" applyBorder="1" applyAlignment="1">
      <alignment horizontal="center" vertical="center" wrapText="1" readingOrder="1"/>
    </xf>
    <xf numFmtId="0" fontId="2" fillId="3" borderId="1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1" wrapText="1"/>
    </xf>
    <xf numFmtId="0" fontId="5" fillId="3" borderId="1" xfId="0" applyFont="1" applyFill="1" applyBorder="1" applyAlignment="1">
      <alignment horizontal="center" vertical="center" textRotation="91" wrapText="1"/>
    </xf>
    <xf numFmtId="0" fontId="4" fillId="3" borderId="3" xfId="0" applyFont="1" applyFill="1" applyBorder="1" applyAlignment="1">
      <alignment horizontal="center" vertical="center" wrapText="1" readingOrder="1"/>
    </xf>
    <xf numFmtId="0" fontId="2" fillId="3" borderId="2" xfId="0" applyFont="1" applyFill="1" applyBorder="1" applyAlignment="1">
      <alignment horizontal="center" vertical="center" textRotation="1" wrapText="1"/>
    </xf>
    <xf numFmtId="0" fontId="2" fillId="3" borderId="4" xfId="0" applyFont="1" applyFill="1" applyBorder="1" applyAlignment="1">
      <alignment horizontal="center" vertical="center" textRotation="1" wrapText="1"/>
    </xf>
    <xf numFmtId="0" fontId="2" fillId="3" borderId="3" xfId="0" applyFont="1" applyFill="1" applyBorder="1" applyAlignment="1">
      <alignment horizontal="center" vertical="center" textRotation="1" wrapText="1"/>
    </xf>
    <xf numFmtId="0" fontId="2" fillId="3" borderId="19" xfId="0" applyFont="1" applyFill="1" applyBorder="1" applyAlignment="1">
      <alignment horizontal="center" vertical="center" wrapText="1" readingOrder="1"/>
    </xf>
    <xf numFmtId="0" fontId="2" fillId="3" borderId="6" xfId="0" applyFont="1" applyFill="1" applyBorder="1" applyAlignment="1">
      <alignment horizontal="center" vertical="center" wrapText="1"/>
    </xf>
    <xf numFmtId="0" fontId="2" fillId="3" borderId="20" xfId="0" applyFont="1" applyFill="1" applyBorder="1" applyAlignment="1">
      <alignment horizontal="center" vertical="center" wrapText="1" readingOrder="1"/>
    </xf>
    <xf numFmtId="0" fontId="40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textRotation="90" wrapText="1" readingOrder="1"/>
    </xf>
    <xf numFmtId="0" fontId="2" fillId="3" borderId="1" xfId="0" applyFont="1" applyFill="1" applyBorder="1" applyAlignment="1">
      <alignment horizontal="center" vertical="center" textRotation="90" wrapText="1"/>
    </xf>
    <xf numFmtId="0" fontId="40" fillId="3" borderId="1" xfId="0" applyFont="1" applyFill="1" applyBorder="1" applyAlignment="1">
      <alignment horizontal="center" vertical="center" wrapText="1" readingOrder="1"/>
    </xf>
    <xf numFmtId="0" fontId="11" fillId="0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11" fillId="0" borderId="10" xfId="0" applyFont="1" applyBorder="1" applyAlignment="1">
      <alignment horizontal="left" vertical="center"/>
    </xf>
    <xf numFmtId="0" fontId="11" fillId="0" borderId="12" xfId="0" applyFont="1" applyBorder="1" applyAlignment="1">
      <alignment horizontal="left" vertical="center"/>
    </xf>
    <xf numFmtId="0" fontId="19" fillId="2" borderId="27" xfId="0" applyFont="1" applyFill="1" applyBorder="1" applyAlignment="1">
      <alignment horizontal="center" vertical="center" wrapText="1" readingOrder="1"/>
    </xf>
    <xf numFmtId="0" fontId="19" fillId="2" borderId="28" xfId="0" applyFont="1" applyFill="1" applyBorder="1" applyAlignment="1">
      <alignment horizontal="center" vertical="center" wrapText="1" readingOrder="1"/>
    </xf>
  </cellXfs>
  <cellStyles count="2">
    <cellStyle name="Input" xfId="1" builtinId="20"/>
    <cellStyle name="Normal" xfId="0" builtinId="0"/>
  </cellStyles>
  <dxfs count="145"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FFFFCC"/>
        </patternFill>
      </fill>
    </dxf>
    <dxf>
      <fill>
        <patternFill>
          <bgColor rgb="FFCCFFCC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theme="0"/>
      </font>
      <fill>
        <patternFill patternType="none">
          <bgColor auto="1"/>
        </patternFill>
      </fill>
    </dxf>
    <dxf>
      <fill>
        <patternFill>
          <bgColor theme="3" tint="0.79998168889431442"/>
        </patternFill>
      </fill>
    </dxf>
    <dxf>
      <font>
        <color theme="0"/>
      </font>
    </dxf>
    <dxf>
      <fill>
        <patternFill>
          <bgColor theme="3" tint="0.79998168889431442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 val="0"/>
        <i val="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59996337778862885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mruColors>
      <color rgb="FFFFFFCC"/>
      <color rgb="FF0000FF"/>
      <color rgb="FFCC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514350</xdr:colOff>
      <xdr:row>0</xdr:row>
      <xdr:rowOff>28575</xdr:rowOff>
    </xdr:from>
    <xdr:to>
      <xdr:col>10</xdr:col>
      <xdr:colOff>411213</xdr:colOff>
      <xdr:row>4</xdr:row>
      <xdr:rowOff>157313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40773" y="28575"/>
          <a:ext cx="2094940" cy="94590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63500</xdr:colOff>
          <xdr:row>0</xdr:row>
          <xdr:rowOff>38100</xdr:rowOff>
        </xdr:from>
        <xdr:to>
          <xdr:col>15</xdr:col>
          <xdr:colOff>266700</xdr:colOff>
          <xdr:row>1</xdr:row>
          <xdr:rowOff>69850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US" sz="2000" b="1" i="1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Save *.cfg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596900</xdr:colOff>
      <xdr:row>11</xdr:row>
      <xdr:rowOff>120650</xdr:rowOff>
    </xdr:from>
    <xdr:to>
      <xdr:col>29</xdr:col>
      <xdr:colOff>190500</xdr:colOff>
      <xdr:row>29</xdr:row>
      <xdr:rowOff>66675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69400" y="2152650"/>
          <a:ext cx="7518400" cy="26352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3" tint="-0.249977111117893"/>
  </sheetPr>
  <dimension ref="A1:U39"/>
  <sheetViews>
    <sheetView tabSelected="1" topLeftCell="A2" workbookViewId="0">
      <selection activeCell="C3" sqref="C3"/>
    </sheetView>
  </sheetViews>
  <sheetFormatPr defaultRowHeight="14.5" x14ac:dyDescent="0.35"/>
  <cols>
    <col min="1" max="1" width="20.90625" bestFit="1" customWidth="1"/>
    <col min="2" max="2" width="13.54296875" customWidth="1"/>
    <col min="3" max="3" width="12.90625" customWidth="1"/>
    <col min="8" max="8" width="38.90625" customWidth="1"/>
    <col min="10" max="10" width="17.453125" customWidth="1"/>
    <col min="12" max="14" width="0" hidden="1" customWidth="1"/>
  </cols>
  <sheetData>
    <row r="1" spans="1:16" ht="15" hidden="1" x14ac:dyDescent="0.25">
      <c r="A1" s="347" t="s">
        <v>576</v>
      </c>
      <c r="C1" s="18" t="s">
        <v>577</v>
      </c>
      <c r="D1" s="19"/>
      <c r="H1" s="20"/>
      <c r="K1" s="14"/>
      <c r="L1" s="14"/>
      <c r="M1" s="14"/>
      <c r="N1" s="14"/>
      <c r="O1" s="14"/>
      <c r="P1" s="14"/>
    </row>
    <row r="2" spans="1:16" ht="15" x14ac:dyDescent="0.25">
      <c r="I2" s="38" t="s">
        <v>135</v>
      </c>
      <c r="J2" s="38" t="s">
        <v>130</v>
      </c>
    </row>
    <row r="3" spans="1:16" ht="15" x14ac:dyDescent="0.25">
      <c r="A3" s="235" t="s">
        <v>593</v>
      </c>
      <c r="B3" s="134" t="s">
        <v>687</v>
      </c>
      <c r="C3" s="227" t="s">
        <v>1021</v>
      </c>
      <c r="D3" s="134"/>
    </row>
    <row r="5" spans="1:16" ht="15" x14ac:dyDescent="0.25">
      <c r="A5" s="22" t="s">
        <v>142</v>
      </c>
      <c r="B5" s="19" t="s">
        <v>732</v>
      </c>
      <c r="C5" s="227" t="s">
        <v>181</v>
      </c>
      <c r="D5" s="19"/>
      <c r="E5" s="19"/>
      <c r="F5" s="19"/>
      <c r="G5" s="19"/>
      <c r="H5" s="20"/>
      <c r="I5" s="19">
        <f xml:space="preserve"> IF(C5="",1,0)</f>
        <v>0</v>
      </c>
      <c r="J5" s="14"/>
      <c r="K5" s="14"/>
      <c r="L5" s="14"/>
      <c r="M5" s="14"/>
      <c r="N5" s="14"/>
      <c r="O5" s="14"/>
      <c r="P5" s="14"/>
    </row>
    <row r="6" spans="1:16" ht="15" x14ac:dyDescent="0.25">
      <c r="A6" s="22" t="s">
        <v>631</v>
      </c>
      <c r="B6" s="19"/>
      <c r="C6" s="227">
        <v>3</v>
      </c>
      <c r="D6" s="19" t="s">
        <v>632</v>
      </c>
      <c r="E6" s="19"/>
      <c r="F6" s="19"/>
      <c r="G6" s="19"/>
      <c r="H6" s="20"/>
      <c r="I6" s="19"/>
      <c r="J6" s="14"/>
      <c r="K6" s="14"/>
      <c r="L6" s="14"/>
      <c r="M6" s="14"/>
      <c r="N6" s="14"/>
      <c r="O6" s="14"/>
      <c r="P6" s="14"/>
    </row>
    <row r="7" spans="1:16" ht="15" x14ac:dyDescent="0.25">
      <c r="A7" s="20"/>
      <c r="B7" s="19" t="s">
        <v>719</v>
      </c>
      <c r="C7" s="200">
        <f>IF(C5="LDO Enable", C6,1.8)</f>
        <v>3</v>
      </c>
      <c r="D7" s="19" t="s">
        <v>632</v>
      </c>
      <c r="E7" s="19"/>
      <c r="F7" s="19"/>
      <c r="G7" s="19"/>
      <c r="H7" s="20"/>
      <c r="I7" s="19"/>
    </row>
    <row r="8" spans="1:16" s="14" customFormat="1" ht="15" x14ac:dyDescent="0.25">
      <c r="A8" s="20"/>
      <c r="B8" s="19"/>
      <c r="C8" s="19"/>
      <c r="D8" s="19"/>
      <c r="E8" s="19"/>
      <c r="F8" s="19"/>
      <c r="G8" s="19"/>
      <c r="H8" s="20"/>
      <c r="I8" s="19"/>
    </row>
    <row r="9" spans="1:16" ht="15" x14ac:dyDescent="0.25">
      <c r="A9" s="44" t="s">
        <v>734</v>
      </c>
      <c r="B9" s="45"/>
      <c r="C9" s="158"/>
      <c r="D9" s="19"/>
      <c r="E9" s="19"/>
      <c r="F9" s="19"/>
      <c r="G9" s="19"/>
      <c r="H9" s="20"/>
      <c r="I9" s="19"/>
    </row>
    <row r="10" spans="1:16" ht="15" x14ac:dyDescent="0.25">
      <c r="A10" s="20" t="s">
        <v>38</v>
      </c>
      <c r="B10" s="19" t="s">
        <v>661</v>
      </c>
      <c r="C10" s="227" t="s">
        <v>39</v>
      </c>
      <c r="D10" s="19"/>
      <c r="E10" s="19"/>
      <c r="F10" s="19"/>
      <c r="G10" s="19"/>
      <c r="H10" s="20"/>
      <c r="I10" s="19">
        <f xml:space="preserve"> IF(C10="",1,0)</f>
        <v>0</v>
      </c>
    </row>
    <row r="11" spans="1:16" ht="15" x14ac:dyDescent="0.25">
      <c r="A11" s="90" t="s">
        <v>40</v>
      </c>
      <c r="B11" s="19" t="s">
        <v>637</v>
      </c>
      <c r="C11" s="199">
        <v>32.768000000000001</v>
      </c>
      <c r="D11" s="90" t="s">
        <v>41</v>
      </c>
      <c r="E11" s="20"/>
      <c r="F11" s="20"/>
      <c r="G11" s="20"/>
      <c r="H11" s="90" t="s">
        <v>254</v>
      </c>
      <c r="I11" s="19">
        <f xml:space="preserve"> IF(C10="External",IF(C11="",1,0),0)</f>
        <v>0</v>
      </c>
      <c r="L11" s="19">
        <f xml:space="preserve"> MATCH(M11,M12:M14,0)</f>
        <v>1</v>
      </c>
      <c r="M11" s="19">
        <f>MIN(M12:M14)</f>
        <v>0.76800000000000068</v>
      </c>
      <c r="N11" s="85">
        <f xml:space="preserve"> INDEX(N12:N14,L11)</f>
        <v>2.4000000000000021</v>
      </c>
    </row>
    <row r="12" spans="1:16" ht="15" x14ac:dyDescent="0.25">
      <c r="A12" s="90" t="s">
        <v>193</v>
      </c>
      <c r="B12" s="23"/>
      <c r="C12" s="200">
        <f xml:space="preserve"> INDEX(L12:L14,L11)</f>
        <v>32</v>
      </c>
      <c r="D12" s="90" t="s">
        <v>41</v>
      </c>
      <c r="E12" s="20"/>
      <c r="F12" s="20"/>
      <c r="G12" s="20"/>
      <c r="H12" s="20"/>
      <c r="I12" s="19">
        <f xml:space="preserve"> IF(C11="External",IF(C12="",1,0),0)</f>
        <v>0</v>
      </c>
      <c r="J12" s="14"/>
      <c r="K12" s="14"/>
      <c r="L12" s="98">
        <v>32</v>
      </c>
      <c r="M12" s="98">
        <f xml:space="preserve"> ABS(L12-$C$11)</f>
        <v>0.76800000000000068</v>
      </c>
      <c r="N12" s="99">
        <f xml:space="preserve"> M12/L12*100</f>
        <v>2.4000000000000021</v>
      </c>
      <c r="O12" s="14"/>
      <c r="P12" s="14"/>
    </row>
    <row r="13" spans="1:16" ht="15" x14ac:dyDescent="0.25">
      <c r="A13" s="20" t="s">
        <v>76</v>
      </c>
      <c r="B13" s="21" t="s">
        <v>773</v>
      </c>
      <c r="C13" s="200">
        <f>IF(OR(CLK_MODE="External",CLK_MODE="Mixed-clk"),fCLK_EXT,IF(CLK_MODE="Sync-mixed-clk",fCLK_EXT*4,128))</f>
        <v>128</v>
      </c>
      <c r="D13" s="19" t="s">
        <v>41</v>
      </c>
      <c r="E13" s="19"/>
      <c r="F13" s="19"/>
      <c r="G13" s="19"/>
      <c r="H13" s="20"/>
      <c r="I13" s="19"/>
      <c r="L13" s="98">
        <v>64</v>
      </c>
      <c r="M13" s="98">
        <f xml:space="preserve"> ABS(L13-$C$11)</f>
        <v>31.231999999999999</v>
      </c>
      <c r="N13" s="99">
        <f xml:space="preserve"> M13/L13*100</f>
        <v>48.8</v>
      </c>
    </row>
    <row r="14" spans="1:16" ht="15" x14ac:dyDescent="0.25">
      <c r="A14" s="20" t="s">
        <v>75</v>
      </c>
      <c r="B14" s="19" t="s">
        <v>636</v>
      </c>
      <c r="C14" s="200">
        <f>IF(OR(CLK_MODE="Internal",CLK_MODE="Mixed-clk",CLK_MODE="Single-shot"),128,IF(CLK_MODE="Sync-mixed-clk",fCLK_EXT*4,fCLK_EXT))</f>
        <v>128</v>
      </c>
      <c r="D14" s="19" t="s">
        <v>41</v>
      </c>
      <c r="E14" s="19"/>
      <c r="F14" s="19"/>
      <c r="G14" s="19"/>
      <c r="H14" s="20"/>
      <c r="I14" s="19"/>
      <c r="L14" s="98">
        <v>128</v>
      </c>
      <c r="M14" s="98">
        <f xml:space="preserve"> ABS(L14-$C$11)</f>
        <v>95.231999999999999</v>
      </c>
      <c r="N14" s="99">
        <f xml:space="preserve"> M14/L14*100</f>
        <v>74.400000000000006</v>
      </c>
    </row>
    <row r="15" spans="1:16" ht="15" x14ac:dyDescent="0.25">
      <c r="L15" s="19"/>
      <c r="M15" s="19"/>
      <c r="N15" s="82"/>
    </row>
    <row r="16" spans="1:16" x14ac:dyDescent="0.35">
      <c r="A16" s="20" t="s">
        <v>76</v>
      </c>
      <c r="B16" s="19" t="s">
        <v>772</v>
      </c>
      <c r="C16" s="200">
        <f>IF(OR(CLK_MODE="External",CLK_MODE="Mixed-clk"),fCLK_EXT,IF(CLK_MODE="Sync-mixed-clk",fCLK_EXT*1,128))</f>
        <v>128</v>
      </c>
      <c r="D16" s="19" t="s">
        <v>41</v>
      </c>
    </row>
    <row r="17" spans="1:21" x14ac:dyDescent="0.35">
      <c r="A17" s="22"/>
      <c r="B17" s="19"/>
      <c r="C17" s="14"/>
      <c r="D17" s="19"/>
      <c r="E17" s="19"/>
      <c r="F17" s="19"/>
      <c r="G17" s="19"/>
      <c r="H17" s="20"/>
      <c r="I17" s="14"/>
      <c r="J17" s="14"/>
      <c r="K17" s="14"/>
      <c r="L17" s="14"/>
      <c r="M17" s="14"/>
      <c r="N17" s="14"/>
      <c r="O17" s="14"/>
      <c r="P17" s="14"/>
    </row>
    <row r="18" spans="1:21" x14ac:dyDescent="0.35">
      <c r="A18" s="44" t="s">
        <v>47</v>
      </c>
      <c r="B18" s="45"/>
      <c r="C18" s="158"/>
      <c r="D18" s="19"/>
      <c r="E18" s="19"/>
      <c r="F18" s="19"/>
      <c r="G18" s="19"/>
      <c r="H18" s="20"/>
      <c r="I18" s="19"/>
    </row>
    <row r="19" spans="1:21" s="4" customFormat="1" x14ac:dyDescent="0.35">
      <c r="A19" s="27" t="s">
        <v>66</v>
      </c>
      <c r="B19" s="23"/>
      <c r="C19" s="200">
        <f>FIFO_DATA_PER_PRF_MIX</f>
        <v>1.1000000000000001</v>
      </c>
      <c r="D19" s="23"/>
      <c r="E19" s="23"/>
      <c r="F19" s="23"/>
      <c r="G19" s="23"/>
      <c r="H19" s="27" t="s">
        <v>68</v>
      </c>
      <c r="I19" s="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35">
      <c r="A20" s="20" t="s">
        <v>67</v>
      </c>
      <c r="B20" s="19"/>
      <c r="C20" s="199">
        <v>100</v>
      </c>
      <c r="D20" s="19" t="str">
        <f>'RESULT - Checks'!B13</f>
        <v>OK</v>
      </c>
      <c r="E20" s="19">
        <v>1</v>
      </c>
      <c r="F20" s="19"/>
      <c r="G20" s="19">
        <f xml:space="preserve"> FLOOR(128/C19,1)</f>
        <v>116</v>
      </c>
      <c r="H20" s="20" t="s">
        <v>117</v>
      </c>
      <c r="I20" s="19">
        <f xml:space="preserve"> IF(C20="",1,0)</f>
        <v>0</v>
      </c>
      <c r="J20" s="20" t="str">
        <f>'RESULT - Checks'!C13</f>
        <v xml:space="preserve">Set it multiple of </v>
      </c>
      <c r="K20" s="20">
        <f>'RESULT - Checks'!D13</f>
        <v>10</v>
      </c>
      <c r="L20" t="str">
        <f>'RESULT - Checks'!B13</f>
        <v>OK</v>
      </c>
    </row>
    <row r="21" spans="1:21" x14ac:dyDescent="0.35">
      <c r="A21" s="20" t="s">
        <v>48</v>
      </c>
      <c r="B21" s="19"/>
      <c r="C21" s="200">
        <f>C20*C19</f>
        <v>110.00000000000001</v>
      </c>
      <c r="D21" s="19"/>
      <c r="E21" s="19">
        <f xml:space="preserve"> CEILING(C19,1)</f>
        <v>2</v>
      </c>
      <c r="F21" s="19"/>
      <c r="G21" s="19">
        <v>128</v>
      </c>
      <c r="H21" s="20"/>
      <c r="I21" s="19"/>
    </row>
    <row r="22" spans="1:21" s="14" customFormat="1" x14ac:dyDescent="0.35">
      <c r="A22" s="20" t="s">
        <v>285</v>
      </c>
      <c r="B22" s="19"/>
      <c r="C22" s="199">
        <v>1</v>
      </c>
      <c r="D22" s="19"/>
      <c r="E22" s="19"/>
      <c r="F22" s="19"/>
      <c r="G22" s="19"/>
      <c r="H22" s="20"/>
      <c r="I22" s="19"/>
    </row>
    <row r="25" spans="1:21" x14ac:dyDescent="0.35">
      <c r="A25" s="387"/>
      <c r="B25" s="387"/>
      <c r="C25" s="387"/>
    </row>
    <row r="26" spans="1:21" x14ac:dyDescent="0.35">
      <c r="A26" s="387"/>
      <c r="B26" s="387"/>
      <c r="C26" s="387"/>
    </row>
    <row r="27" spans="1:21" x14ac:dyDescent="0.35">
      <c r="A27" s="400"/>
      <c r="B27" s="400"/>
      <c r="C27" s="400"/>
    </row>
    <row r="28" spans="1:21" x14ac:dyDescent="0.35">
      <c r="A28" s="387"/>
    </row>
    <row r="29" spans="1:21" x14ac:dyDescent="0.35">
      <c r="C29" s="14"/>
    </row>
    <row r="30" spans="1:21" x14ac:dyDescent="0.35">
      <c r="C30" s="14"/>
    </row>
    <row r="34" spans="4:4" x14ac:dyDescent="0.35">
      <c r="D34" s="14"/>
    </row>
    <row r="35" spans="4:4" x14ac:dyDescent="0.35">
      <c r="D35" s="14"/>
    </row>
    <row r="36" spans="4:4" x14ac:dyDescent="0.35">
      <c r="D36" s="14"/>
    </row>
    <row r="37" spans="4:4" x14ac:dyDescent="0.35">
      <c r="D37" s="14"/>
    </row>
    <row r="38" spans="4:4" x14ac:dyDescent="0.35">
      <c r="D38" s="14"/>
    </row>
    <row r="39" spans="4:4" x14ac:dyDescent="0.35">
      <c r="D39" s="14"/>
    </row>
  </sheetData>
  <dataConsolidate/>
  <conditionalFormatting sqref="C11:C12">
    <cfRule type="expression" dxfId="144" priority="14">
      <formula>$C$10="External"</formula>
    </cfRule>
  </conditionalFormatting>
  <conditionalFormatting sqref="I10:I11">
    <cfRule type="cellIs" dxfId="143" priority="13" operator="equal">
      <formula>1</formula>
    </cfRule>
  </conditionalFormatting>
  <conditionalFormatting sqref="I12">
    <cfRule type="cellIs" dxfId="142" priority="12" operator="equal">
      <formula>1</formula>
    </cfRule>
  </conditionalFormatting>
  <conditionalFormatting sqref="C12">
    <cfRule type="expression" dxfId="141" priority="11">
      <formula>$C$10="External"</formula>
    </cfRule>
  </conditionalFormatting>
  <conditionalFormatting sqref="I5:I6">
    <cfRule type="cellIs" dxfId="140" priority="10" operator="equal">
      <formula>1</formula>
    </cfRule>
  </conditionalFormatting>
  <conditionalFormatting sqref="A11:H12">
    <cfRule type="expression" dxfId="139" priority="9">
      <formula>OR($C$10="Internal",$C$10="Single-shot")</formula>
    </cfRule>
  </conditionalFormatting>
  <conditionalFormatting sqref="A6:D6 B7:B8">
    <cfRule type="expression" dxfId="138" priority="8">
      <formula>$C$5="LDO Bypass"</formula>
    </cfRule>
  </conditionalFormatting>
  <conditionalFormatting sqref="I13:I14">
    <cfRule type="cellIs" dxfId="137" priority="6" operator="equal">
      <formula>1</formula>
    </cfRule>
  </conditionalFormatting>
  <conditionalFormatting sqref="C8">
    <cfRule type="expression" dxfId="136" priority="5">
      <formula>$C$5="LDO Bypass"</formula>
    </cfRule>
  </conditionalFormatting>
  <conditionalFormatting sqref="A12:D12">
    <cfRule type="expression" dxfId="135" priority="4">
      <formula>OR($C$10="Internal",$C$10="Single-shot",$C$10="Mixed-clk",$C$10="Sync-mixed-clk")</formula>
    </cfRule>
  </conditionalFormatting>
  <conditionalFormatting sqref="I18:I22">
    <cfRule type="cellIs" dxfId="134" priority="3" operator="equal">
      <formula>1</formula>
    </cfRule>
  </conditionalFormatting>
  <conditionalFormatting sqref="L20">
    <cfRule type="cellIs" dxfId="133" priority="2" operator="equal">
      <formula>"Not OK"</formula>
    </cfRule>
  </conditionalFormatting>
  <conditionalFormatting sqref="D20">
    <cfRule type="cellIs" dxfId="132" priority="1" operator="equal">
      <formula>"Not OK"</formula>
    </cfRule>
  </conditionalFormatting>
  <dataValidations count="10">
    <dataValidation type="list" allowBlank="1" showInputMessage="1" showErrorMessage="1" sqref="C12">
      <formula1>"32,64,128,256,512,1024"</formula1>
    </dataValidation>
    <dataValidation type="list" allowBlank="1" showInputMessage="1" showErrorMessage="1" sqref="C5">
      <formula1>"LDO Enable, LDO bypass"</formula1>
    </dataValidation>
    <dataValidation type="decimal" allowBlank="1" showInputMessage="1" showErrorMessage="1" error="RX_SUP range : 1.9V to 3.6V in LDO enable mode." sqref="C6">
      <formula1>1.9</formula1>
      <formula2>3.6</formula2>
    </dataValidation>
    <dataValidation type="list" allowBlank="1" showInputMessage="1" showErrorMessage="1" sqref="C3">
      <formula1>"PPG, ECG, MIX"</formula1>
    </dataValidation>
    <dataValidation type="decimal" allowBlank="1" showInputMessage="1" showErrorMessage="1" sqref="C13:C14 C16">
      <formula1>5</formula1>
      <formula2>1000</formula2>
    </dataValidation>
    <dataValidation type="decimal" operator="lessThanOrEqual" allowBlank="1" showInputMessage="1" showErrorMessage="1" sqref="C17">
      <formula1>4</formula1>
    </dataValidation>
    <dataValidation type="list" allowBlank="1" showInputMessage="1" showErrorMessage="1" sqref="C1">
      <formula1>"AFE4950"</formula1>
    </dataValidation>
    <dataValidation type="list" operator="lessThanOrEqual" allowBlank="1" showInputMessage="1" showErrorMessage="1" sqref="C22">
      <formula1>"0,1"</formula1>
    </dataValidation>
    <dataValidation type="whole" operator="lessThanOrEqual" allowBlank="1" showInputMessage="1" showErrorMessage="1" sqref="C21">
      <formula1>256</formula1>
    </dataValidation>
    <dataValidation type="whole" operator="greaterThan" allowBlank="1" showInputMessage="1" showErrorMessage="1" sqref="C20">
      <formula1>0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CHOOSE(IF(ACQ_MODE="PPG",1,2),REFERENCE!Q53:Q57,REFERENCE!R53:R55)</xm:f>
          </x14:formula1>
          <xm:sqref>F34</xm:sqref>
        </x14:dataValidation>
        <x14:dataValidation type="list" allowBlank="1" showInputMessage="1" showErrorMessage="1">
          <x14:formula1>
            <xm:f>CHOOSE(IF(ACQ_MODE="PPG",1,2),REFERENCE!Q53:Q57,REFERENCE!R53:R55)</xm:f>
          </x14:formula1>
          <xm:sqref>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3" tint="-0.249977111117893"/>
  </sheetPr>
  <dimension ref="A1:AA84"/>
  <sheetViews>
    <sheetView topLeftCell="A4" zoomScaleNormal="100" workbookViewId="0">
      <selection activeCell="B32" sqref="B32"/>
    </sheetView>
  </sheetViews>
  <sheetFormatPr defaultColWidth="9.08984375" defaultRowHeight="11.5" x14ac:dyDescent="0.35"/>
  <cols>
    <col min="1" max="1" width="19.90625" style="134" customWidth="1"/>
    <col min="2" max="2" width="15.6328125" style="134" customWidth="1"/>
    <col min="3" max="5" width="9.08984375" style="134"/>
    <col min="6" max="6" width="5.6328125" style="134" customWidth="1"/>
    <col min="7" max="14" width="6.6328125" style="158" customWidth="1"/>
    <col min="15" max="15" width="5.6328125" style="134" customWidth="1"/>
    <col min="16" max="16" width="22.6328125" style="134" customWidth="1"/>
    <col min="17" max="17" width="20.453125" style="134" customWidth="1"/>
    <col min="18" max="18" width="19.36328125" style="158" customWidth="1"/>
    <col min="19" max="19" width="5.6328125" style="234" customWidth="1"/>
    <col min="20" max="20" width="5.6328125" style="134" customWidth="1"/>
    <col min="21" max="21" width="22.6328125" style="134" customWidth="1"/>
    <col min="22" max="16384" width="9.08984375" style="134"/>
  </cols>
  <sheetData>
    <row r="1" spans="1:23" ht="14.25" thickBot="1" x14ac:dyDescent="0.3"/>
    <row r="2" spans="1:23" ht="16.5" x14ac:dyDescent="0.25">
      <c r="A2" s="331" t="s">
        <v>730</v>
      </c>
      <c r="B2" s="247"/>
      <c r="C2" s="247"/>
      <c r="D2" s="332"/>
      <c r="F2" s="236"/>
      <c r="G2" s="246" t="s">
        <v>606</v>
      </c>
      <c r="H2" s="247"/>
      <c r="I2" s="247"/>
      <c r="J2" s="247"/>
      <c r="K2" s="247"/>
      <c r="L2" s="247"/>
      <c r="M2" s="247"/>
      <c r="N2" s="247"/>
      <c r="O2" s="237"/>
      <c r="P2" s="237"/>
      <c r="Q2" s="237"/>
      <c r="R2" s="223"/>
      <c r="S2" s="266"/>
      <c r="T2" s="233"/>
      <c r="U2" s="233"/>
      <c r="V2" s="233"/>
      <c r="W2" s="233"/>
    </row>
    <row r="3" spans="1:23" ht="13.5" x14ac:dyDescent="0.25">
      <c r="A3" s="333" t="s">
        <v>635</v>
      </c>
      <c r="B3" s="233"/>
      <c r="C3" s="227">
        <v>21</v>
      </c>
      <c r="D3" s="240"/>
      <c r="F3" s="238"/>
      <c r="G3" s="224"/>
      <c r="H3" s="224"/>
      <c r="I3" s="224"/>
      <c r="J3" s="224"/>
      <c r="K3" s="224"/>
      <c r="L3" s="224"/>
      <c r="M3" s="224"/>
      <c r="N3" s="224"/>
      <c r="O3" s="233"/>
      <c r="P3" s="233" t="s">
        <v>736</v>
      </c>
      <c r="Q3" s="233"/>
      <c r="R3" s="227">
        <v>500</v>
      </c>
      <c r="S3" s="248" t="s">
        <v>42</v>
      </c>
      <c r="T3" s="233"/>
      <c r="U3" s="233"/>
      <c r="V3" s="233"/>
      <c r="W3" s="233"/>
    </row>
    <row r="4" spans="1:23" ht="14.25" thickBot="1" x14ac:dyDescent="0.3">
      <c r="A4" s="242"/>
      <c r="B4" s="243"/>
      <c r="C4" s="243"/>
      <c r="D4" s="244"/>
      <c r="F4" s="238"/>
      <c r="G4" s="245" t="s">
        <v>595</v>
      </c>
      <c r="H4" s="245" t="s">
        <v>596</v>
      </c>
      <c r="I4" s="245" t="s">
        <v>597</v>
      </c>
      <c r="J4" s="245" t="s">
        <v>598</v>
      </c>
      <c r="K4" s="245" t="s">
        <v>599</v>
      </c>
      <c r="L4" s="245" t="s">
        <v>600</v>
      </c>
      <c r="M4" s="245" t="s">
        <v>601</v>
      </c>
      <c r="N4" s="245" t="s">
        <v>602</v>
      </c>
      <c r="O4" s="233"/>
      <c r="P4" s="233" t="s">
        <v>611</v>
      </c>
      <c r="Q4" s="258" t="s">
        <v>691</v>
      </c>
      <c r="R4" s="227" t="s">
        <v>638</v>
      </c>
      <c r="S4" s="248" t="s">
        <v>42</v>
      </c>
      <c r="T4" s="233"/>
      <c r="U4" s="233"/>
      <c r="V4" s="233"/>
      <c r="W4" s="233"/>
    </row>
    <row r="5" spans="1:23" ht="16.5" x14ac:dyDescent="0.25">
      <c r="A5" s="331" t="s">
        <v>726</v>
      </c>
      <c r="B5" s="247"/>
      <c r="C5" s="247"/>
      <c r="D5" s="332"/>
      <c r="F5" s="238"/>
      <c r="G5" s="344" t="s">
        <v>603</v>
      </c>
      <c r="H5" s="227" t="s">
        <v>604</v>
      </c>
      <c r="I5" s="227" t="s">
        <v>604</v>
      </c>
      <c r="J5" s="227" t="s">
        <v>604</v>
      </c>
      <c r="K5" s="227" t="s">
        <v>604</v>
      </c>
      <c r="L5" s="227" t="s">
        <v>604</v>
      </c>
      <c r="M5" s="227" t="s">
        <v>604</v>
      </c>
      <c r="N5" s="227" t="s">
        <v>604</v>
      </c>
      <c r="O5" s="233"/>
      <c r="P5" s="233" t="s">
        <v>649</v>
      </c>
      <c r="Q5" s="258" t="s">
        <v>662</v>
      </c>
      <c r="R5" s="227">
        <v>4</v>
      </c>
      <c r="S5" s="248"/>
      <c r="T5" s="233"/>
      <c r="W5" s="233"/>
    </row>
    <row r="6" spans="1:23" ht="13.5" x14ac:dyDescent="0.25">
      <c r="A6" s="238" t="s">
        <v>728</v>
      </c>
      <c r="B6" s="233"/>
      <c r="C6" s="272" t="s">
        <v>847</v>
      </c>
      <c r="D6" s="240"/>
      <c r="F6" s="238"/>
      <c r="G6" s="224"/>
      <c r="H6" s="224"/>
      <c r="I6" s="224"/>
      <c r="J6" s="224"/>
      <c r="K6" s="224"/>
      <c r="L6" s="224"/>
      <c r="M6" s="224"/>
      <c r="N6" s="224"/>
      <c r="O6" s="233"/>
      <c r="P6" s="233" t="s">
        <v>614</v>
      </c>
      <c r="Q6" s="258" t="s">
        <v>688</v>
      </c>
      <c r="R6" s="228">
        <f>IF(R3*IF(EN_ECG_DEC_ECG="NO",1,ECG_DEC_FACTOR_ECG)&gt;fCLK_PRF_ECG*1000/64,fCLK_PRF_ECG*1000/64,IF(EN_ECG_DEC_ECG="YES",R3*ECG_DEC_FACTOR_ECG,R3))</f>
        <v>500</v>
      </c>
      <c r="S6" s="248" t="s">
        <v>42</v>
      </c>
      <c r="T6" s="233"/>
      <c r="U6" s="233"/>
      <c r="V6" s="233"/>
      <c r="W6" s="233"/>
    </row>
    <row r="7" spans="1:23" ht="12" x14ac:dyDescent="0.35">
      <c r="A7" s="238" t="s">
        <v>695</v>
      </c>
      <c r="B7" s="233"/>
      <c r="C7" s="227">
        <v>200</v>
      </c>
      <c r="D7" s="248" t="s">
        <v>694</v>
      </c>
      <c r="F7" s="238"/>
      <c r="G7" s="224"/>
      <c r="H7" s="224"/>
      <c r="I7" s="224"/>
      <c r="J7" s="224"/>
      <c r="K7" s="224"/>
      <c r="L7" s="224"/>
      <c r="M7" s="224"/>
      <c r="N7" s="224"/>
      <c r="O7" s="233"/>
      <c r="P7" s="233" t="s">
        <v>137</v>
      </c>
      <c r="Q7" s="258" t="s">
        <v>138</v>
      </c>
      <c r="R7" s="228">
        <f>R6</f>
        <v>500</v>
      </c>
      <c r="S7" s="248" t="s">
        <v>42</v>
      </c>
      <c r="T7" s="233"/>
      <c r="U7" s="233"/>
      <c r="V7" s="233"/>
      <c r="W7" s="233"/>
    </row>
    <row r="8" spans="1:23" ht="13.5" x14ac:dyDescent="0.25">
      <c r="A8" s="238" t="s">
        <v>729</v>
      </c>
      <c r="B8" s="233"/>
      <c r="C8" s="227" t="s">
        <v>638</v>
      </c>
      <c r="D8" s="240"/>
      <c r="F8" s="238"/>
      <c r="G8" s="224"/>
      <c r="H8" s="224"/>
      <c r="I8" s="224"/>
      <c r="J8" s="224"/>
      <c r="K8" s="224"/>
      <c r="L8" s="224"/>
      <c r="M8" s="224"/>
      <c r="N8" s="224"/>
      <c r="O8" s="233"/>
      <c r="P8" s="233" t="s">
        <v>666</v>
      </c>
      <c r="Q8" s="258" t="s">
        <v>665</v>
      </c>
      <c r="R8" s="228">
        <f>ROUND((fCLK_PRF_ECG*1000/R7)/32,0)*32</f>
        <v>256</v>
      </c>
      <c r="S8" s="248"/>
      <c r="T8" s="233"/>
      <c r="U8" s="233"/>
      <c r="V8" s="233"/>
      <c r="W8" s="233"/>
    </row>
    <row r="9" spans="1:23" ht="13.5" x14ac:dyDescent="0.25">
      <c r="A9" s="238" t="s">
        <v>727</v>
      </c>
      <c r="B9" s="233" t="s">
        <v>413</v>
      </c>
      <c r="C9" s="227" t="s">
        <v>638</v>
      </c>
      <c r="D9" s="240"/>
      <c r="F9" s="238"/>
      <c r="G9" s="224"/>
      <c r="H9" s="224"/>
      <c r="I9" s="224"/>
      <c r="J9" s="224"/>
      <c r="K9" s="224"/>
      <c r="L9" s="224"/>
      <c r="M9" s="224"/>
      <c r="N9" s="224"/>
      <c r="O9" s="233"/>
      <c r="P9" s="241" t="s">
        <v>737</v>
      </c>
      <c r="Q9" s="258" t="s">
        <v>688</v>
      </c>
      <c r="R9" s="281">
        <f>IF(EN_ECG_DEC_ECG="YES",fPRF_ECG*NUM_ESAW_ECG/ECG_DEC_FACTOR_ECG,fPRF_ECG*NUM_ESAW_ECG)</f>
        <v>500</v>
      </c>
      <c r="S9" s="248" t="s">
        <v>42</v>
      </c>
      <c r="T9" s="233"/>
      <c r="U9" s="233"/>
      <c r="V9" s="233"/>
      <c r="W9" s="233"/>
    </row>
    <row r="10" spans="1:23" ht="14.25" thickBot="1" x14ac:dyDescent="0.3">
      <c r="A10" s="242"/>
      <c r="B10" s="243"/>
      <c r="C10" s="243"/>
      <c r="D10" s="244"/>
      <c r="F10" s="238"/>
      <c r="G10" s="224"/>
      <c r="H10" s="224"/>
      <c r="I10" s="224"/>
      <c r="J10" s="224"/>
      <c r="K10" s="224"/>
      <c r="L10" s="224"/>
      <c r="M10" s="224"/>
      <c r="N10" s="224"/>
      <c r="O10" s="233"/>
      <c r="P10" s="241" t="s">
        <v>738</v>
      </c>
      <c r="Q10" s="258" t="s">
        <v>689</v>
      </c>
      <c r="R10" s="281">
        <f>fCLK_PRF_ECG*1000/PRPCT_ECG</f>
        <v>500</v>
      </c>
      <c r="S10" s="248" t="s">
        <v>42</v>
      </c>
      <c r="T10" s="233"/>
    </row>
    <row r="11" spans="1:23" ht="27" x14ac:dyDescent="0.25">
      <c r="A11" s="331" t="s">
        <v>625</v>
      </c>
      <c r="B11" s="247"/>
      <c r="C11" s="247"/>
      <c r="D11" s="332"/>
      <c r="F11" s="238"/>
      <c r="G11" s="239"/>
      <c r="H11" s="224"/>
      <c r="I11" s="224"/>
      <c r="J11" s="224"/>
      <c r="K11" s="224"/>
      <c r="L11" s="224"/>
      <c r="M11" s="224"/>
      <c r="N11" s="224"/>
      <c r="O11" s="233"/>
      <c r="P11" s="225" t="s">
        <v>623</v>
      </c>
      <c r="Q11" s="258" t="s">
        <v>608</v>
      </c>
      <c r="R11" s="283">
        <v>1</v>
      </c>
      <c r="S11" s="248" t="str">
        <f>IF(COUNTIF(G5:N5,"ECG")=1,"","Only one time slot should be defined as ECG")</f>
        <v/>
      </c>
      <c r="T11" s="233"/>
      <c r="U11" s="233"/>
    </row>
    <row r="12" spans="1:23" ht="13.5" x14ac:dyDescent="0.25">
      <c r="A12" s="334" t="s">
        <v>760</v>
      </c>
      <c r="B12" s="233"/>
      <c r="C12" s="227" t="s">
        <v>615</v>
      </c>
      <c r="D12" s="248"/>
      <c r="F12" s="238"/>
      <c r="G12" s="224"/>
      <c r="H12" s="224"/>
      <c r="I12" s="224"/>
      <c r="J12" s="224"/>
      <c r="K12" s="224"/>
      <c r="L12" s="224"/>
      <c r="M12" s="224"/>
      <c r="N12" s="224"/>
      <c r="O12" s="233"/>
      <c r="P12" s="233" t="s">
        <v>612</v>
      </c>
      <c r="Q12" s="258" t="s">
        <v>613</v>
      </c>
      <c r="R12" s="228">
        <f>PRPCT_ECG/32</f>
        <v>8</v>
      </c>
      <c r="S12" s="248"/>
      <c r="T12" s="233"/>
      <c r="U12" s="233"/>
      <c r="V12" s="233"/>
      <c r="W12" s="233"/>
    </row>
    <row r="13" spans="1:23" ht="27.75" thickBot="1" x14ac:dyDescent="0.3">
      <c r="A13" s="334" t="s">
        <v>617</v>
      </c>
      <c r="B13" s="233"/>
      <c r="C13" s="227" t="s">
        <v>615</v>
      </c>
      <c r="D13" s="248"/>
      <c r="F13" s="242"/>
      <c r="G13" s="226"/>
      <c r="H13" s="226"/>
      <c r="I13" s="226"/>
      <c r="J13" s="226"/>
      <c r="K13" s="226"/>
      <c r="L13" s="226"/>
      <c r="M13" s="226"/>
      <c r="N13" s="226"/>
      <c r="O13" s="243"/>
      <c r="P13" s="243"/>
      <c r="Q13" s="243"/>
      <c r="R13" s="226"/>
      <c r="S13" s="249"/>
      <c r="T13" s="233"/>
      <c r="U13" s="233"/>
      <c r="V13" s="233"/>
      <c r="W13" s="233"/>
    </row>
    <row r="14" spans="1:23" ht="23" x14ac:dyDescent="0.35">
      <c r="A14" s="334" t="s">
        <v>908</v>
      </c>
      <c r="B14" s="233"/>
      <c r="C14" s="227" t="s">
        <v>638</v>
      </c>
      <c r="D14" s="248"/>
      <c r="F14" s="233"/>
      <c r="G14" s="224"/>
      <c r="H14" s="224"/>
      <c r="I14" s="224"/>
      <c r="J14" s="224"/>
      <c r="K14" s="224"/>
      <c r="L14" s="224"/>
      <c r="M14" s="224"/>
      <c r="N14" s="224"/>
      <c r="O14" s="233"/>
      <c r="P14" s="233"/>
      <c r="Q14" s="233"/>
      <c r="R14" s="224"/>
      <c r="S14" s="239"/>
      <c r="T14" s="233"/>
      <c r="U14" s="233"/>
      <c r="V14" s="233"/>
      <c r="W14" s="233"/>
    </row>
    <row r="15" spans="1:23" ht="12" x14ac:dyDescent="0.35">
      <c r="A15" s="238" t="s">
        <v>639</v>
      </c>
      <c r="B15" s="233"/>
      <c r="C15" s="227">
        <v>100</v>
      </c>
      <c r="D15" s="248" t="s">
        <v>694</v>
      </c>
      <c r="T15" s="233"/>
      <c r="U15" s="233"/>
      <c r="V15" s="233"/>
      <c r="W15" s="233"/>
    </row>
    <row r="16" spans="1:23" ht="23.5" thickBot="1" x14ac:dyDescent="0.4">
      <c r="A16" s="334" t="s">
        <v>622</v>
      </c>
      <c r="B16" s="233"/>
      <c r="C16" s="227" t="s">
        <v>638</v>
      </c>
      <c r="D16" s="240"/>
      <c r="F16" s="233"/>
      <c r="G16" s="224"/>
      <c r="H16" s="224"/>
      <c r="I16" s="224"/>
      <c r="J16" s="224"/>
      <c r="K16" s="224"/>
      <c r="L16" s="224"/>
      <c r="M16" s="224"/>
      <c r="N16" s="224"/>
      <c r="O16" s="233"/>
      <c r="P16" s="233"/>
      <c r="Q16" s="233"/>
      <c r="R16" s="224"/>
      <c r="S16" s="239"/>
      <c r="T16" s="233"/>
      <c r="U16" s="233"/>
      <c r="V16" s="233"/>
      <c r="W16" s="233"/>
    </row>
    <row r="17" spans="1:27" ht="23" x14ac:dyDescent="0.35">
      <c r="A17" s="334" t="s">
        <v>616</v>
      </c>
      <c r="B17" s="233" t="s">
        <v>915</v>
      </c>
      <c r="C17" s="227" t="s">
        <v>638</v>
      </c>
      <c r="D17" s="248"/>
      <c r="F17" s="236"/>
      <c r="G17" s="246" t="s">
        <v>605</v>
      </c>
      <c r="H17" s="247"/>
      <c r="I17" s="247"/>
      <c r="J17" s="247"/>
      <c r="K17" s="247"/>
      <c r="L17" s="247"/>
      <c r="M17" s="247"/>
      <c r="N17" s="247"/>
      <c r="O17" s="237"/>
      <c r="P17" s="237"/>
      <c r="Q17" s="237"/>
      <c r="R17" s="223"/>
      <c r="S17" s="266"/>
      <c r="T17" s="233"/>
      <c r="V17" s="233"/>
      <c r="W17" s="233"/>
    </row>
    <row r="18" spans="1:27" x14ac:dyDescent="0.35">
      <c r="A18" s="334" t="s">
        <v>618</v>
      </c>
      <c r="B18" s="233" t="s">
        <v>565</v>
      </c>
      <c r="C18" s="227" t="s">
        <v>911</v>
      </c>
      <c r="D18" s="248"/>
      <c r="F18" s="238"/>
      <c r="G18" s="224"/>
      <c r="H18" s="224"/>
      <c r="I18" s="224"/>
      <c r="J18" s="224"/>
      <c r="K18" s="224"/>
      <c r="L18" s="224"/>
      <c r="M18" s="224"/>
      <c r="N18" s="224"/>
      <c r="O18" s="233"/>
      <c r="P18" s="233" t="s">
        <v>690</v>
      </c>
      <c r="Q18" s="258" t="s">
        <v>680</v>
      </c>
      <c r="R18" s="267" t="s">
        <v>897</v>
      </c>
      <c r="S18" s="248"/>
      <c r="T18" s="233"/>
    </row>
    <row r="19" spans="1:27" x14ac:dyDescent="0.35">
      <c r="A19" s="334" t="s">
        <v>620</v>
      </c>
      <c r="B19" s="233" t="s">
        <v>621</v>
      </c>
      <c r="C19" s="227">
        <v>50</v>
      </c>
      <c r="D19" s="248" t="s">
        <v>624</v>
      </c>
      <c r="F19" s="238"/>
      <c r="G19" s="245" t="s">
        <v>595</v>
      </c>
      <c r="H19" s="245" t="s">
        <v>596</v>
      </c>
      <c r="I19" s="245" t="s">
        <v>597</v>
      </c>
      <c r="J19" s="245" t="s">
        <v>598</v>
      </c>
      <c r="K19" s="245" t="s">
        <v>599</v>
      </c>
      <c r="L19" s="245" t="s">
        <v>600</v>
      </c>
      <c r="M19" s="245" t="s">
        <v>601</v>
      </c>
      <c r="N19" s="245" t="s">
        <v>602</v>
      </c>
      <c r="O19" s="233"/>
      <c r="P19" s="233" t="s">
        <v>137</v>
      </c>
      <c r="Q19" s="258" t="s">
        <v>664</v>
      </c>
      <c r="R19" s="260">
        <f>INDEX(REFERENCE_MIX!B4:B19,MATCH(MIX_TIMING_CFG,REFERENCE_MIX!K4:K19,0))</f>
        <v>500</v>
      </c>
      <c r="S19" s="248" t="s">
        <v>42</v>
      </c>
      <c r="T19" s="233"/>
    </row>
    <row r="20" spans="1:27" x14ac:dyDescent="0.35">
      <c r="A20" s="238"/>
      <c r="B20" s="233"/>
      <c r="C20" s="224"/>
      <c r="D20" s="248"/>
      <c r="F20" s="238"/>
      <c r="G20" s="267" t="str">
        <f>INDEX(REFERENCE_MIX!L4:L19,MATCH(MIX_TIMING_CFG,REFERENCE_MIX!$K$4:$K$19,0))</f>
        <v>ECG</v>
      </c>
      <c r="H20" s="227" t="str">
        <f>INDEX(REFERENCE_MIX!M4:M19,MATCH(MIX_TIMING_CFG,REFERENCE_MIX!$K$4:$K$19,0))</f>
        <v>PPG</v>
      </c>
      <c r="I20" s="227" t="str">
        <f>INDEX(REFERENCE_MIX!N4:N19,MATCH(MIX_TIMING_CFG,REFERENCE_MIX!$K$4:$K$19,0))</f>
        <v>PPG</v>
      </c>
      <c r="J20" s="227" t="str">
        <f>INDEX(REFERENCE_MIX!O4:O19,MATCH(MIX_TIMING_CFG,REFERENCE_MIX!$K$4:$K$19,0))</f>
        <v>PPG</v>
      </c>
      <c r="K20" s="227" t="str">
        <f>INDEX(REFERENCE_MIX!P4:P19,MATCH(MIX_TIMING_CFG,REFERENCE_MIX!$K$4:$K$19,0))</f>
        <v>PPG</v>
      </c>
      <c r="L20" s="227" t="str">
        <f>INDEX(REFERENCE_MIX!Q4:Q19,MATCH(MIX_TIMING_CFG,REFERENCE_MIX!$K$4:$K$19,0))</f>
        <v>PPG</v>
      </c>
      <c r="M20" s="227" t="str">
        <f>INDEX(REFERENCE_MIX!R4:R19,MATCH(MIX_TIMING_CFG,REFERENCE_MIX!$K$4:$K$19,0))</f>
        <v>PPG</v>
      </c>
      <c r="N20" s="227" t="str">
        <f>INDEX(REFERENCE_MIX!S4:S19,MATCH(MIX_TIMING_CFG,REFERENCE_MIX!$K$4:$K$19,0))</f>
        <v>Blank</v>
      </c>
      <c r="O20" s="233"/>
      <c r="P20" s="233" t="s">
        <v>610</v>
      </c>
      <c r="Q20" s="258" t="s">
        <v>610</v>
      </c>
      <c r="R20" s="228">
        <f>ROUND((fCLK_PRF_ECG*1000/32)/fPRF_MIX,0)*32</f>
        <v>256</v>
      </c>
      <c r="S20" s="248"/>
      <c r="T20" s="233"/>
    </row>
    <row r="21" spans="1:27" x14ac:dyDescent="0.35">
      <c r="A21" s="238" t="s">
        <v>725</v>
      </c>
      <c r="B21" s="233" t="s">
        <v>720</v>
      </c>
      <c r="C21" s="335">
        <v>0.5</v>
      </c>
      <c r="D21" s="240" t="s">
        <v>632</v>
      </c>
      <c r="F21" s="238"/>
      <c r="G21" s="227" t="str">
        <f>INDEX(REFERENCE_MIX!T4:T19,MATCH(MIX_TIMING_CFG,REFERENCE_MIX!$K$4:$K$19,0))</f>
        <v/>
      </c>
      <c r="H21" s="227" t="str">
        <f>INDEX(REFERENCE_MIX!U4:U19,MATCH(MIX_TIMING_CFG,REFERENCE_MIX!$K$4:$K$19,0))</f>
        <v/>
      </c>
      <c r="I21" s="227" t="str">
        <f>INDEX(REFERENCE_MIX!V4:V19,MATCH(MIX_TIMING_CFG,REFERENCE_MIX!$K$4:$K$19,0))</f>
        <v/>
      </c>
      <c r="J21" s="227" t="str">
        <f>INDEX(REFERENCE_MIX!W4:W19,MATCH(MIX_TIMING_CFG,REFERENCE_MIX!$K$4:$K$19,0))</f>
        <v/>
      </c>
      <c r="K21" s="227" t="str">
        <f>INDEX(REFERENCE_MIX!X4:X19,MATCH(MIX_TIMING_CFG,REFERENCE_MIX!$K$4:$K$19,0))</f>
        <v/>
      </c>
      <c r="L21" s="227" t="str">
        <f>INDEX(REFERENCE_MIX!Y4:Y19,MATCH(MIX_TIMING_CFG,REFERENCE_MIX!$K$4:$K$19,0))</f>
        <v/>
      </c>
      <c r="M21" s="227" t="str">
        <f>INDEX(REFERENCE_MIX!Z4:Z19,MATCH(MIX_TIMING_CFG,REFERENCE_MIX!$K$4:$K$19,0))</f>
        <v/>
      </c>
      <c r="N21" s="227" t="str">
        <f>INDEX(REFERENCE_MIX!AA4:AA19,MATCH(MIX_TIMING_CFG,REFERENCE_MIX!$K$4:$K$19,0))</f>
        <v/>
      </c>
      <c r="O21" s="233"/>
      <c r="P21" s="233"/>
      <c r="Q21" s="258"/>
      <c r="R21" s="224"/>
      <c r="S21" s="248"/>
      <c r="T21" s="233"/>
    </row>
    <row r="22" spans="1:27" x14ac:dyDescent="0.35">
      <c r="A22" s="238" t="s">
        <v>724</v>
      </c>
      <c r="B22" s="233" t="s">
        <v>722</v>
      </c>
      <c r="C22" s="335">
        <v>2.25</v>
      </c>
      <c r="D22" s="240" t="s">
        <v>632</v>
      </c>
      <c r="F22" s="238"/>
      <c r="G22" s="227" t="str">
        <f>INDEX(REFERENCE_MIX!AB4:AB19,MATCH(MIX_TIMING_CFG,REFERENCE_MIX!$K$4:$K$19,0))</f>
        <v/>
      </c>
      <c r="H22" s="227" t="str">
        <f>INDEX(REFERENCE_MIX!AC4:AC19,MATCH(MIX_TIMING_CFG,REFERENCE_MIX!$K$4:$K$19,0))</f>
        <v/>
      </c>
      <c r="I22" s="227" t="str">
        <f>INDEX(REFERENCE_MIX!AD4:AD19,MATCH(MIX_TIMING_CFG,REFERENCE_MIX!$K$4:$K$19,0))</f>
        <v/>
      </c>
      <c r="J22" s="227" t="str">
        <f>INDEX(REFERENCE_MIX!AE4:AE19,MATCH(MIX_TIMING_CFG,REFERENCE_MIX!$K$4:$K$19,0))</f>
        <v/>
      </c>
      <c r="K22" s="227" t="str">
        <f>INDEX(REFERENCE_MIX!AF4:AF19,MATCH(MIX_TIMING_CFG,REFERENCE_MIX!$K$4:$K$19,0))</f>
        <v/>
      </c>
      <c r="L22" s="227" t="str">
        <f>INDEX(REFERENCE_MIX!AG4:AG19,MATCH(MIX_TIMING_CFG,REFERENCE_MIX!$K$4:$K$19,0))</f>
        <v/>
      </c>
      <c r="M22" s="227" t="str">
        <f>INDEX(REFERENCE_MIX!AH4:AH19,MATCH(MIX_TIMING_CFG,REFERENCE_MIX!$K$4:$K$19,0))</f>
        <v/>
      </c>
      <c r="N22" s="227" t="str">
        <f>INDEX(REFERENCE_MIX!AI4:AI19,MATCH(MIX_TIMING_CFG,REFERENCE_MIX!$K$4:$K$19,0))</f>
        <v/>
      </c>
      <c r="O22" s="233"/>
      <c r="P22" s="233" t="s">
        <v>679</v>
      </c>
      <c r="Q22" s="258" t="s">
        <v>677</v>
      </c>
      <c r="R22" s="260">
        <f>INDEX(REFERENCE_MIX!E4:E19,MATCH(MIX_TIMING_CFG,REFERENCE_MIX!K4:K19,0))</f>
        <v>500</v>
      </c>
      <c r="S22" s="248" t="s">
        <v>42</v>
      </c>
      <c r="T22" s="233"/>
      <c r="U22" s="235"/>
      <c r="X22" s="233"/>
    </row>
    <row r="23" spans="1:27" ht="12" thickBot="1" x14ac:dyDescent="0.4">
      <c r="A23" s="242"/>
      <c r="B23" s="243"/>
      <c r="C23" s="243"/>
      <c r="D23" s="244"/>
      <c r="F23" s="238"/>
      <c r="G23" s="227" t="str">
        <f>INDEX(REFERENCE_MIX!AJ4:AJ19,MATCH(MIX_TIMING_CFG,REFERENCE_MIX!$K$4:$K$19,0))</f>
        <v/>
      </c>
      <c r="H23" s="227" t="str">
        <f>INDEX(REFERENCE_MIX!AK4:AK19,MATCH(MIX_TIMING_CFG,REFERENCE_MIX!$K$4:$K$19,0))</f>
        <v/>
      </c>
      <c r="I23" s="227" t="str">
        <f>INDEX(REFERENCE_MIX!AL4:AL19,MATCH(MIX_TIMING_CFG,REFERENCE_MIX!$K$4:$K$19,0))</f>
        <v/>
      </c>
      <c r="J23" s="227" t="str">
        <f>INDEX(REFERENCE_MIX!AM4:AM19,MATCH(MIX_TIMING_CFG,REFERENCE_MIX!$K$4:$K$19,0))</f>
        <v/>
      </c>
      <c r="K23" s="227" t="str">
        <f>INDEX(REFERENCE_MIX!AN4:AN19,MATCH(MIX_TIMING_CFG,REFERENCE_MIX!$K$4:$K$19,0))</f>
        <v/>
      </c>
      <c r="L23" s="227" t="str">
        <f>INDEX(REFERENCE_MIX!AO4:AO19,MATCH(MIX_TIMING_CFG,REFERENCE_MIX!$K$4:$K$19,0))</f>
        <v/>
      </c>
      <c r="M23" s="227" t="str">
        <f>INDEX(REFERENCE_MIX!AP4:AP19,MATCH(MIX_TIMING_CFG,REFERENCE_MIX!$K$4:$K$19,0))</f>
        <v/>
      </c>
      <c r="N23" s="227" t="str">
        <f>INDEX(REFERENCE_MIX!AQ4:AQ19,MATCH(MIX_TIMING_CFG,REFERENCE_MIX!$K$4:$K$19,0))</f>
        <v/>
      </c>
      <c r="O23" s="233"/>
      <c r="P23" s="233" t="s">
        <v>659</v>
      </c>
      <c r="Q23" s="258" t="s">
        <v>685</v>
      </c>
      <c r="R23" s="227" t="s">
        <v>638</v>
      </c>
      <c r="S23" s="248"/>
      <c r="T23" s="233"/>
      <c r="V23" s="233"/>
      <c r="W23" s="233"/>
      <c r="X23" s="256"/>
    </row>
    <row r="24" spans="1:27" ht="14" x14ac:dyDescent="0.35">
      <c r="A24" s="331" t="s">
        <v>710</v>
      </c>
      <c r="B24" s="247"/>
      <c r="C24" s="247"/>
      <c r="D24" s="332"/>
      <c r="F24" s="238"/>
      <c r="G24" s="227" t="str">
        <f>INDEX(REFERENCE_MIX!AR4:AR19,MATCH(MIX_TIMING_CFG,REFERENCE_MIX!$K$4:$K$19,0))</f>
        <v/>
      </c>
      <c r="H24" s="227" t="str">
        <f>INDEX(REFERENCE_MIX!AS4:AS19,MATCH(MIX_TIMING_CFG,REFERENCE_MIX!$K$4:$K$19,0))</f>
        <v/>
      </c>
      <c r="I24" s="227" t="str">
        <f>INDEX(REFERENCE_MIX!AT4:AT19,MATCH(MIX_TIMING_CFG,REFERENCE_MIX!$K$4:$K$19,0))</f>
        <v/>
      </c>
      <c r="J24" s="227" t="str">
        <f>INDEX(REFERENCE_MIX!AU4:AU19,MATCH(MIX_TIMING_CFG,REFERENCE_MIX!$K$4:$K$19,0))</f>
        <v/>
      </c>
      <c r="K24" s="227" t="str">
        <f>INDEX(REFERENCE_MIX!AV4:AV19,MATCH(MIX_TIMING_CFG,REFERENCE_MIX!$K$4:$K$19,0))</f>
        <v/>
      </c>
      <c r="L24" s="227" t="str">
        <f>INDEX(REFERENCE_MIX!AW4:AW19,MATCH(MIX_TIMING_CFG,REFERENCE_MIX!$K$4:$K$19,0))</f>
        <v/>
      </c>
      <c r="M24" s="227" t="str">
        <f>INDEX(REFERENCE_MIX!AX4:AX19,MATCH(MIX_TIMING_CFG,REFERENCE_MIX!$K$4:$K$19,0))</f>
        <v/>
      </c>
      <c r="N24" s="227" t="str">
        <f>INDEX(REFERENCE_MIX!AY4:AY19,MATCH(MIX_TIMING_CFG,REFERENCE_MIX!$K$4:$K$19,0))</f>
        <v/>
      </c>
      <c r="O24" s="233"/>
      <c r="P24" s="233" t="s">
        <v>649</v>
      </c>
      <c r="Q24" s="258" t="s">
        <v>663</v>
      </c>
      <c r="R24" s="227">
        <v>2</v>
      </c>
      <c r="S24" s="248"/>
      <c r="T24" s="233"/>
      <c r="V24" s="245"/>
    </row>
    <row r="25" spans="1:27" x14ac:dyDescent="0.35">
      <c r="A25" s="336" t="s">
        <v>717</v>
      </c>
      <c r="B25" s="233"/>
      <c r="C25" s="233"/>
      <c r="D25" s="240"/>
      <c r="F25" s="238"/>
      <c r="G25" s="224"/>
      <c r="H25" s="224"/>
      <c r="I25" s="224"/>
      <c r="J25" s="224"/>
      <c r="K25" s="224"/>
      <c r="L25" s="224"/>
      <c r="M25" s="224"/>
      <c r="N25" s="224"/>
      <c r="O25" s="233"/>
      <c r="P25" s="241" t="s">
        <v>678</v>
      </c>
      <c r="Q25" s="258" t="s">
        <v>673</v>
      </c>
      <c r="R25" s="337">
        <f>ECG_SAMPLE_RATE_MIX/IF(EN_ECG_DEC_MIX="YES",ECG_DEC_FACTOR_MIX,1)</f>
        <v>500</v>
      </c>
      <c r="S25" s="248" t="s">
        <v>42</v>
      </c>
      <c r="T25" s="233"/>
      <c r="V25" s="233"/>
    </row>
    <row r="26" spans="1:27" ht="23" x14ac:dyDescent="0.35">
      <c r="A26" s="238" t="s">
        <v>718</v>
      </c>
      <c r="B26" s="282" t="s">
        <v>527</v>
      </c>
      <c r="C26" s="227" t="s">
        <v>615</v>
      </c>
      <c r="D26" s="240"/>
      <c r="F26" s="238"/>
      <c r="G26" s="224"/>
      <c r="H26" s="253" t="s">
        <v>644</v>
      </c>
      <c r="I26" s="253" t="s">
        <v>645</v>
      </c>
      <c r="J26" s="224"/>
      <c r="K26" s="280" t="s">
        <v>657</v>
      </c>
      <c r="L26" s="280" t="s">
        <v>777</v>
      </c>
      <c r="M26" s="224"/>
      <c r="N26" s="224"/>
      <c r="O26" s="233"/>
      <c r="P26" s="233"/>
      <c r="Q26" s="258"/>
      <c r="R26" s="224"/>
      <c r="S26" s="248"/>
      <c r="T26" s="233"/>
      <c r="V26" s="233"/>
      <c r="W26" s="233"/>
      <c r="X26" s="257"/>
    </row>
    <row r="27" spans="1:27" x14ac:dyDescent="0.25">
      <c r="A27" s="336" t="s">
        <v>716</v>
      </c>
      <c r="B27" s="233"/>
      <c r="C27" s="233"/>
      <c r="D27" s="240"/>
      <c r="F27" s="238"/>
      <c r="G27" s="245" t="s">
        <v>641</v>
      </c>
      <c r="H27" s="227">
        <v>1</v>
      </c>
      <c r="I27" s="227">
        <v>3</v>
      </c>
      <c r="J27" s="224" t="str">
        <f>IF(I27&lt;H27,"Error","")</f>
        <v/>
      </c>
      <c r="K27" s="386">
        <f>INDEX(REFERENCE_MIX!G4:G19,MATCH(MIX_TIMING_CFG,REFERENCE_MIX!K4:K19,0))</f>
        <v>1.5</v>
      </c>
      <c r="L27" s="382">
        <f>(AA27-Z27)/1000+5/fCLK_TE</f>
        <v>0.578125</v>
      </c>
      <c r="M27" s="233" t="str">
        <f>IF(L27&gt;PSAW1_TW,"Error","")</f>
        <v/>
      </c>
      <c r="N27" s="224"/>
      <c r="O27" s="233"/>
      <c r="P27" s="233" t="s">
        <v>647</v>
      </c>
      <c r="Q27" s="258" t="s">
        <v>669</v>
      </c>
      <c r="R27" s="227">
        <v>50</v>
      </c>
      <c r="S27" s="248" t="s">
        <v>42</v>
      </c>
      <c r="T27" s="233"/>
      <c r="U27" s="233"/>
      <c r="V27" s="233"/>
      <c r="W27" s="233"/>
      <c r="X27" s="257"/>
      <c r="Z27" s="27">
        <f>INDEX('RESULTS - PPG Phase timing'!$G$10:$G$259,MATCH(START_PH_PSAW1-1,'RESULTS - PPG Phase timing'!$D$10:$D$259,0)-2)</f>
        <v>523.4375</v>
      </c>
      <c r="AA27" s="27">
        <f>INDEX('RESULTS - PPG Phase timing'!$I$10:$I$259,MATCH(END_PH_PSAW1,'RESULTS - PPG Phase timing'!$D$10:$D$259,0))</f>
        <v>1062.5</v>
      </c>
    </row>
    <row r="28" spans="1:27" x14ac:dyDescent="0.25">
      <c r="A28" s="238" t="s">
        <v>715</v>
      </c>
      <c r="B28" s="233" t="s">
        <v>418</v>
      </c>
      <c r="C28" s="227" t="s">
        <v>638</v>
      </c>
      <c r="D28" s="240"/>
      <c r="F28" s="238"/>
      <c r="G28" s="245" t="s">
        <v>642</v>
      </c>
      <c r="H28" s="227">
        <v>1</v>
      </c>
      <c r="I28" s="227">
        <v>1</v>
      </c>
      <c r="J28" s="224" t="str">
        <f>IF(I28&lt;H28,"Error","")</f>
        <v/>
      </c>
      <c r="K28" s="386">
        <f>INDEX(REFERENCE_MIX!H4:H19,MATCH(MIX_TIMING_CFG,REFERENCE_MIX!K4:K19,0))</f>
        <v>0</v>
      </c>
      <c r="L28" s="382">
        <f>(AA28-Z28)/1000+5/fCLK_TE</f>
        <v>0.296875</v>
      </c>
      <c r="M28" s="233" t="str">
        <f>IF(L28&gt;PSAW2_TW,"Error","")</f>
        <v>Error</v>
      </c>
      <c r="N28" s="224"/>
      <c r="O28" s="233"/>
      <c r="P28" s="233" t="s">
        <v>739</v>
      </c>
      <c r="Q28" s="258" t="s">
        <v>740</v>
      </c>
      <c r="R28" s="227" t="s">
        <v>615</v>
      </c>
      <c r="S28" s="248"/>
      <c r="T28" s="233"/>
      <c r="U28" s="384" t="str">
        <f>IF(EN_PPG_DEC_MIX="YES","Ensure that decimation filter is associated with the required PPG phase","Ensure that decimation filter is NOT associated with any PPG phase")</f>
        <v>Ensure that decimation filter is associated with the required PPG phase</v>
      </c>
      <c r="V28" s="233"/>
      <c r="W28" s="233"/>
      <c r="X28" s="257"/>
      <c r="Z28" s="27">
        <f>INDEX('RESULTS - PPG Phase timing'!$G$10:$G$259,MATCH(START_PH_PSAW2-1,'RESULTS - PPG Phase timing'!$D$10:$D$259,0)-2)</f>
        <v>523.4375</v>
      </c>
      <c r="AA28" s="27">
        <f>INDEX('RESULTS - PPG Phase timing'!$I$10:$I$259,MATCH(END_PH_PSAW2,'RESULTS - PPG Phase timing'!$D$10:$D$259,0))</f>
        <v>781.25</v>
      </c>
    </row>
    <row r="29" spans="1:27" ht="12" thickBot="1" x14ac:dyDescent="0.3">
      <c r="A29" s="242"/>
      <c r="B29" s="243"/>
      <c r="C29" s="243"/>
      <c r="D29" s="244"/>
      <c r="F29" s="238"/>
      <c r="G29" s="245" t="s">
        <v>643</v>
      </c>
      <c r="H29" s="227">
        <v>3</v>
      </c>
      <c r="I29" s="227">
        <v>3</v>
      </c>
      <c r="J29" s="224" t="str">
        <f>IF(I29&lt;H29,"Error","")</f>
        <v/>
      </c>
      <c r="K29" s="228">
        <f>INDEX(REFERENCE_MIX!I4:I19,MATCH(MIX_TIMING_CFG,REFERENCE_MIX!K4:K19,0))</f>
        <v>0</v>
      </c>
      <c r="L29" s="382">
        <f>(AA29-Z29)/1000+5/fCLK_TE</f>
        <v>0.3046875</v>
      </c>
      <c r="M29" s="233" t="str">
        <f>IF(L29&gt;PSAW3_TW,"Error","")</f>
        <v>Error</v>
      </c>
      <c r="N29" s="224"/>
      <c r="O29" s="233"/>
      <c r="P29" s="233" t="s">
        <v>648</v>
      </c>
      <c r="Q29" s="258" t="s">
        <v>667</v>
      </c>
      <c r="R29" s="227">
        <v>2</v>
      </c>
      <c r="S29" s="248"/>
      <c r="T29" s="233"/>
      <c r="V29" s="233"/>
      <c r="W29" s="233"/>
      <c r="X29" s="257"/>
      <c r="Y29" s="258"/>
      <c r="Z29" s="27">
        <f>INDEX('RESULTS - PPG Phase timing'!$G$10:$G$259,MATCH(START_PH_PSAW3-1,'RESULTS - PPG Phase timing'!$D$10:$D$259,0)-2)</f>
        <v>796.875</v>
      </c>
      <c r="AA29" s="27">
        <f>INDEX('RESULTS - PPG Phase timing'!$I$10:$I$259,MATCH(END_PH_PSAW3,'RESULTS - PPG Phase timing'!$D$10:$D$259,0))</f>
        <v>1062.5</v>
      </c>
    </row>
    <row r="30" spans="1:27" x14ac:dyDescent="0.25">
      <c r="A30" s="233" t="s">
        <v>711</v>
      </c>
      <c r="B30" s="233" t="s">
        <v>712</v>
      </c>
      <c r="C30" s="227" t="s">
        <v>702</v>
      </c>
      <c r="F30" s="238"/>
      <c r="G30" s="245" t="s">
        <v>646</v>
      </c>
      <c r="H30" s="227"/>
      <c r="I30" s="227"/>
      <c r="J30" s="224" t="str">
        <f>IF(I30&lt;H30,"Error","")</f>
        <v/>
      </c>
      <c r="K30" s="228">
        <f>INDEX(REFERENCE_MIX!J4:J19,MATCH(MIX_TIMING_CFG,REFERENCE_MIX!K4:K19,0))</f>
        <v>0</v>
      </c>
      <c r="L30" s="383" t="e">
        <f>(AA30-Z30)/1000+5/fCLK_TE</f>
        <v>#N/A</v>
      </c>
      <c r="M30" s="233" t="e">
        <f>IF(L30&gt;PSAW4_TW,"Error","")</f>
        <v>#N/A</v>
      </c>
      <c r="N30" s="224"/>
      <c r="O30" s="233"/>
      <c r="P30" s="233" t="s">
        <v>668</v>
      </c>
      <c r="Q30" s="258" t="s">
        <v>672</v>
      </c>
      <c r="R30" s="228">
        <f>IF(PPG_DATA_RATE_MIX*IF(EN_PPG_DEC_MIX="YES",PPG_DEC_FACTOR_MIX,1)&gt;fPRF_MIX,fPRF_MIX,PPG_DATA_RATE_MIX*IF(EN_PPG_DEC_MIX="YES",PPG_DEC_FACTOR_MIX,1))</f>
        <v>100</v>
      </c>
      <c r="S30" s="248" t="s">
        <v>42</v>
      </c>
      <c r="T30" s="233"/>
      <c r="V30" s="233"/>
      <c r="W30" s="233"/>
      <c r="X30" s="257"/>
      <c r="Z30" s="27" t="e">
        <f>INDEX('RESULTS - PPG Phase timing'!$G$10:$G$259,MATCH(START_PH_PSAW4-1,'RESULTS - PPG Phase timing'!$D$10:$D$259,0)-2)</f>
        <v>#N/A</v>
      </c>
      <c r="AA30" s="27">
        <f>INDEX('RESULTS - PPG Phase timing'!$I$10:$I$259,MATCH(END_PH_PSAW4,'RESULTS - PPG Phase timing'!$D$10:$D$259,0))</f>
        <v>640.625</v>
      </c>
    </row>
    <row r="31" spans="1:27" x14ac:dyDescent="0.35">
      <c r="A31" s="233" t="s">
        <v>714</v>
      </c>
      <c r="B31" s="233" t="s">
        <v>713</v>
      </c>
      <c r="C31" s="227" t="s">
        <v>708</v>
      </c>
      <c r="F31" s="238"/>
      <c r="G31" s="224"/>
      <c r="H31" s="224"/>
      <c r="I31" s="224"/>
      <c r="J31" s="224"/>
      <c r="K31" s="224"/>
      <c r="L31" s="224"/>
      <c r="M31" s="224"/>
      <c r="N31" s="224"/>
      <c r="O31" s="233"/>
      <c r="P31" s="233" t="s">
        <v>658</v>
      </c>
      <c r="Q31" s="258" t="s">
        <v>671</v>
      </c>
      <c r="R31" s="228">
        <f>IF(ROUND(fPRF_MIX/PPG_SAMPLE_RATE_MIX,0)=0,1,ROUND(fPRF_MIX/PPG_SAMPLE_RATE_MIX,0))</f>
        <v>5</v>
      </c>
      <c r="S31" s="248"/>
      <c r="T31" s="233"/>
      <c r="V31" s="233"/>
      <c r="W31" s="233"/>
      <c r="X31" s="257"/>
    </row>
    <row r="32" spans="1:27" x14ac:dyDescent="0.35">
      <c r="B32" s="134">
        <f>IF(AND(EN_LEAD_DET_CURR="YES",EN_AC_LEAD_DET="AC"),FLOOR((10/IF(ACQ_MODE="MIX",ECG_SAMPLE_RATE_MIX,ECG_SAMPLE_RATE_ECG))/0.001,1),100)</f>
        <v>100</v>
      </c>
      <c r="F32" s="238"/>
      <c r="G32" s="224"/>
      <c r="H32" s="224"/>
      <c r="I32" s="224"/>
      <c r="J32" s="224"/>
      <c r="K32" s="224"/>
      <c r="L32" s="224"/>
      <c r="M32" s="224"/>
      <c r="N32" s="224"/>
      <c r="O32" s="233"/>
      <c r="P32" s="233"/>
      <c r="Q32" s="258"/>
      <c r="R32" s="224"/>
      <c r="S32" s="248"/>
      <c r="T32" s="233"/>
      <c r="V32" s="233"/>
      <c r="W32" s="233"/>
      <c r="X32" s="257"/>
    </row>
    <row r="33" spans="6:26" x14ac:dyDescent="0.35">
      <c r="F33" s="238"/>
      <c r="G33" s="224"/>
      <c r="H33" s="224"/>
      <c r="I33" s="224"/>
      <c r="J33" s="224"/>
      <c r="K33" s="224"/>
      <c r="L33" s="224"/>
      <c r="M33" s="224"/>
      <c r="N33" s="224"/>
      <c r="O33" s="233"/>
      <c r="P33" s="241" t="s">
        <v>681</v>
      </c>
      <c r="Q33" s="258"/>
      <c r="R33" s="265">
        <f>fPRF_MIX/IF(EN_PPG_DEC_MIX="YES",PPG_DEC_FACTOR_MIX,1)/PPG_GBL_MASK_FATOR</f>
        <v>50</v>
      </c>
      <c r="S33" s="248" t="s">
        <v>42</v>
      </c>
      <c r="T33" s="233"/>
      <c r="V33" s="233"/>
      <c r="W33" s="233"/>
      <c r="X33" s="257"/>
    </row>
    <row r="34" spans="6:26" x14ac:dyDescent="0.35">
      <c r="F34" s="238"/>
      <c r="G34" s="224"/>
      <c r="H34" s="224"/>
      <c r="I34" s="224"/>
      <c r="J34" s="224"/>
      <c r="K34" s="224"/>
      <c r="L34" s="224"/>
      <c r="M34" s="224"/>
      <c r="N34" s="224"/>
      <c r="O34" s="233"/>
      <c r="P34" s="233" t="s">
        <v>682</v>
      </c>
      <c r="Q34" s="258"/>
      <c r="R34" s="265">
        <f>fPRF_MIX/PPG_GBL_MASK_FATOR</f>
        <v>100</v>
      </c>
      <c r="S34" s="248" t="s">
        <v>42</v>
      </c>
      <c r="T34" s="233"/>
      <c r="V34" s="233"/>
      <c r="W34" s="233"/>
      <c r="X34" s="257"/>
    </row>
    <row r="35" spans="6:26" x14ac:dyDescent="0.35">
      <c r="F35" s="238"/>
      <c r="G35" s="224"/>
      <c r="H35" s="224"/>
      <c r="I35" s="224"/>
      <c r="J35" s="224"/>
      <c r="K35" s="224"/>
      <c r="L35" s="224"/>
      <c r="M35" s="224"/>
      <c r="N35" s="224"/>
      <c r="O35" s="233"/>
      <c r="P35" s="233"/>
      <c r="Q35" s="258"/>
      <c r="R35" s="224"/>
      <c r="S35" s="248"/>
      <c r="T35" s="233"/>
      <c r="U35" s="233"/>
      <c r="V35" s="233"/>
      <c r="W35" s="233"/>
      <c r="X35" s="257"/>
    </row>
    <row r="36" spans="6:26" x14ac:dyDescent="0.35">
      <c r="F36" s="238"/>
      <c r="G36" s="224"/>
      <c r="H36" s="224"/>
      <c r="I36" s="224"/>
      <c r="J36" s="224"/>
      <c r="K36" s="224"/>
      <c r="L36" s="224"/>
      <c r="M36" s="224"/>
      <c r="N36" s="224"/>
      <c r="O36" s="233"/>
      <c r="P36" s="239" t="s">
        <v>623</v>
      </c>
      <c r="Q36" s="258" t="s">
        <v>607</v>
      </c>
      <c r="R36" s="228">
        <f>INDEX(REFERENCE_MIX!D4:D19,MATCH(MIX_TIMING_CFG,REFERENCE_MIX!K4:K19,0))</f>
        <v>1</v>
      </c>
      <c r="S36" s="248"/>
      <c r="T36" s="233"/>
      <c r="U36" s="233"/>
      <c r="V36" s="233"/>
      <c r="W36" s="233"/>
      <c r="X36" s="257"/>
    </row>
    <row r="37" spans="6:26" x14ac:dyDescent="0.35">
      <c r="F37" s="238"/>
      <c r="G37" s="224"/>
      <c r="H37" s="224"/>
      <c r="I37" s="224"/>
      <c r="J37" s="224"/>
      <c r="K37" s="224"/>
      <c r="L37" s="224"/>
      <c r="M37" s="224"/>
      <c r="N37" s="224"/>
      <c r="O37" s="233"/>
      <c r="P37" s="239" t="s">
        <v>640</v>
      </c>
      <c r="Q37" s="258" t="s">
        <v>761</v>
      </c>
      <c r="R37" s="228">
        <f>INDEX(REFERENCE_MIX!F4:F19,MATCH(MIX_TIMING_CFG,REFERENCE_MIX!K4:K19,0))</f>
        <v>1</v>
      </c>
      <c r="S37" s="248"/>
      <c r="T37" s="233"/>
      <c r="U37" s="233"/>
      <c r="V37" s="233"/>
      <c r="W37" s="233"/>
      <c r="X37" s="257"/>
      <c r="Z37" s="239"/>
    </row>
    <row r="38" spans="6:26" ht="12" thickBot="1" x14ac:dyDescent="0.4">
      <c r="F38" s="242"/>
      <c r="G38" s="226"/>
      <c r="H38" s="226"/>
      <c r="I38" s="226"/>
      <c r="J38" s="226"/>
      <c r="K38" s="226"/>
      <c r="L38" s="226"/>
      <c r="M38" s="226"/>
      <c r="N38" s="226"/>
      <c r="O38" s="243"/>
      <c r="P38" s="343" t="s">
        <v>640</v>
      </c>
      <c r="Q38" s="341" t="s">
        <v>684</v>
      </c>
      <c r="R38" s="342">
        <v>1</v>
      </c>
      <c r="S38" s="348" t="str">
        <f>IF(NUM_PSAW_MIX&gt;R37,"Error","")</f>
        <v/>
      </c>
      <c r="U38" s="385" t="s">
        <v>765</v>
      </c>
      <c r="V38" s="233"/>
      <c r="W38" s="233"/>
      <c r="X38" s="257"/>
    </row>
    <row r="39" spans="6:26" x14ac:dyDescent="0.35">
      <c r="V39" s="233"/>
      <c r="W39" s="233"/>
      <c r="X39" s="257"/>
    </row>
    <row r="40" spans="6:26" x14ac:dyDescent="0.35">
      <c r="V40" s="233"/>
      <c r="W40" s="233"/>
      <c r="X40" s="257"/>
    </row>
    <row r="74" spans="16:19" x14ac:dyDescent="0.35">
      <c r="P74" s="233" t="s">
        <v>612</v>
      </c>
      <c r="Q74" s="233" t="s">
        <v>613</v>
      </c>
      <c r="R74" s="224" t="e">
        <f>R84/32</f>
        <v>#REF!</v>
      </c>
      <c r="S74" s="239"/>
    </row>
    <row r="78" spans="16:19" x14ac:dyDescent="0.35">
      <c r="P78" s="233" t="s">
        <v>614</v>
      </c>
      <c r="Q78" s="233"/>
      <c r="R78" s="228">
        <f>IF(R23="YES",R22*ECG_DEC_FACTOR_MIX,R22)</f>
        <v>500</v>
      </c>
      <c r="S78" s="239" t="s">
        <v>42</v>
      </c>
    </row>
    <row r="79" spans="16:19" ht="23" x14ac:dyDescent="0.35">
      <c r="P79" s="225" t="s">
        <v>654</v>
      </c>
      <c r="Q79" s="224" t="s">
        <v>660</v>
      </c>
      <c r="R79" s="228">
        <f>COUNTIF($G$20:$N$20,"ECG")</f>
        <v>1</v>
      </c>
    </row>
    <row r="80" spans="16:19" x14ac:dyDescent="0.35">
      <c r="S80" s="239"/>
    </row>
    <row r="81" spans="16:19" ht="23" x14ac:dyDescent="0.35">
      <c r="P81" s="225" t="s">
        <v>655</v>
      </c>
      <c r="Q81" s="239" t="s">
        <v>656</v>
      </c>
      <c r="R81" s="228">
        <f>IF(R79=1,1,2)</f>
        <v>1</v>
      </c>
    </row>
    <row r="84" spans="16:19" x14ac:dyDescent="0.35">
      <c r="P84" s="233" t="s">
        <v>610</v>
      </c>
      <c r="Q84" s="224"/>
      <c r="R84" s="228" t="e">
        <f>ROUND((Global!C13*1000/#REF!)/32,0)*32</f>
        <v>#REF!</v>
      </c>
      <c r="S84" s="239" t="s">
        <v>42</v>
      </c>
    </row>
  </sheetData>
  <conditionalFormatting sqref="P5:R5">
    <cfRule type="expression" dxfId="131" priority="40">
      <formula>$R$4="NO"</formula>
    </cfRule>
  </conditionalFormatting>
  <conditionalFormatting sqref="A16:C16">
    <cfRule type="expression" dxfId="130" priority="39">
      <formula>$C$13="YES"</formula>
    </cfRule>
  </conditionalFormatting>
  <conditionalFormatting sqref="A18:D19">
    <cfRule type="expression" dxfId="129" priority="35">
      <formula>$C$17="NO"</formula>
    </cfRule>
  </conditionalFormatting>
  <conditionalFormatting sqref="P24:R24">
    <cfRule type="expression" dxfId="128" priority="31">
      <formula>$R$23="NO"</formula>
    </cfRule>
  </conditionalFormatting>
  <conditionalFormatting sqref="A7:D7">
    <cfRule type="expression" dxfId="127" priority="25">
      <formula>$C$6="3-electrodes"</formula>
    </cfRule>
  </conditionalFormatting>
  <conditionalFormatting sqref="G20:N24">
    <cfRule type="cellIs" dxfId="126" priority="13" operator="equal">
      <formula>"Blank"</formula>
    </cfRule>
    <cfRule type="cellIs" dxfId="125" priority="14" operator="equal">
      <formula>"ECG"</formula>
    </cfRule>
  </conditionalFormatting>
  <conditionalFormatting sqref="G28:N30">
    <cfRule type="expression" dxfId="124" priority="1">
      <formula>$R$38=1</formula>
    </cfRule>
  </conditionalFormatting>
  <conditionalFormatting sqref="G29:N30">
    <cfRule type="expression" dxfId="123" priority="875">
      <formula>$R$38=2</formula>
    </cfRule>
  </conditionalFormatting>
  <conditionalFormatting sqref="G30:N30">
    <cfRule type="expression" dxfId="122" priority="876">
      <formula>$R$38=3</formula>
    </cfRule>
  </conditionalFormatting>
  <conditionalFormatting sqref="P28">
    <cfRule type="expression" dxfId="121" priority="12">
      <formula>$R$4="NO"</formula>
    </cfRule>
  </conditionalFormatting>
  <conditionalFormatting sqref="P29:R29">
    <cfRule type="expression" dxfId="120" priority="10">
      <formula>$R$28="NO"</formula>
    </cfRule>
  </conditionalFormatting>
  <conditionalFormatting sqref="A30:C31">
    <cfRule type="expression" dxfId="119" priority="878">
      <formula>$C$28="NO"</formula>
    </cfRule>
  </conditionalFormatting>
  <conditionalFormatting sqref="A15:D15">
    <cfRule type="expression" dxfId="118" priority="9">
      <formula>AND($C$13="NO",$C$14="NO")</formula>
    </cfRule>
  </conditionalFormatting>
  <conditionalFormatting sqref="N5">
    <cfRule type="expression" dxfId="117" priority="8">
      <formula>$R$12=7</formula>
    </cfRule>
  </conditionalFormatting>
  <conditionalFormatting sqref="M5:N5">
    <cfRule type="expression" dxfId="116" priority="7">
      <formula>$R$12=6</formula>
    </cfRule>
  </conditionalFormatting>
  <conditionalFormatting sqref="L5:N5">
    <cfRule type="expression" dxfId="115" priority="6">
      <formula>$R$12=5</formula>
    </cfRule>
  </conditionalFormatting>
  <conditionalFormatting sqref="K5:N5">
    <cfRule type="expression" dxfId="114" priority="5">
      <formula>$R$12=4</formula>
    </cfRule>
  </conditionalFormatting>
  <conditionalFormatting sqref="J5:N5">
    <cfRule type="expression" dxfId="113" priority="4">
      <formula>$R$12=3</formula>
    </cfRule>
  </conditionalFormatting>
  <conditionalFormatting sqref="I5:N5">
    <cfRule type="expression" dxfId="112" priority="3">
      <formula>$R$12=2</formula>
    </cfRule>
  </conditionalFormatting>
  <conditionalFormatting sqref="S38">
    <cfRule type="cellIs" dxfId="111" priority="2" operator="equal">
      <formula>"Error"</formula>
    </cfRule>
  </conditionalFormatting>
  <conditionalFormatting sqref="M27:M30">
    <cfRule type="cellIs" dxfId="110" priority="877" operator="equal">
      <formula>"Error"</formula>
    </cfRule>
  </conditionalFormatting>
  <dataValidations count="11">
    <dataValidation type="list" allowBlank="1" showInputMessage="1" showErrorMessage="1" sqref="H5:N5">
      <formula1>"Blank"</formula1>
    </dataValidation>
    <dataValidation type="decimal" allowBlank="1" showInputMessage="1" showErrorMessage="1" error="Enter a value between 100 and 2000" sqref="R7">
      <formula1>100</formula1>
      <formula2>2000</formula2>
    </dataValidation>
    <dataValidation type="list" allowBlank="1" showInputMessage="1" showErrorMessage="1" sqref="R4 C16:C17 C12:C14 R23 C28 C26 C8:C9 R28">
      <formula1>"YES, NO"</formula1>
    </dataValidation>
    <dataValidation type="list" allowBlank="1" showInputMessage="1" showErrorMessage="1" sqref="R5 R24 R29">
      <formula1>"2,4,8,16,32"</formula1>
    </dataValidation>
    <dataValidation type="decimal" allowBlank="1" showInputMessage="1" showErrorMessage="1" sqref="R11">
      <formula1>1</formula1>
      <formula2>1</formula2>
    </dataValidation>
    <dataValidation type="list" allowBlank="1" showInputMessage="1" showErrorMessage="1" sqref="C18">
      <formula1>"DC, AC"</formula1>
    </dataValidation>
    <dataValidation type="list" allowBlank="1" showInputMessage="1" showErrorMessage="1" sqref="C3">
      <formula1>"11,21"</formula1>
    </dataValidation>
    <dataValidation type="list" allowBlank="1" showInputMessage="1" showErrorMessage="1" sqref="H27:I30">
      <formula1>"1,2,3,4,5,6,7,8,9,10,11,12,13,14,15,16,17,18,19,20,21,22,23,24"</formula1>
    </dataValidation>
    <dataValidation type="list" allowBlank="1" showInputMessage="1" showErrorMessage="1" sqref="C6">
      <formula1>"2-electrodes, 3-electrodes"</formula1>
    </dataValidation>
    <dataValidation type="list" allowBlank="1" showInputMessage="1" showErrorMessage="1" sqref="G5">
      <formula1>"ECG"</formula1>
    </dataValidation>
    <dataValidation type="decimal" allowBlank="1" showInputMessage="1" showErrorMessage="1" sqref="R38">
      <formula1>1</formula1>
      <formula2>R37</formula2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>
          <x14:formula1>
            <xm:f>REFERENCE!$Q$17:$Q$22</xm:f>
          </x14:formula1>
          <xm:sqref>C19</xm:sqref>
        </x14:dataValidation>
        <x14:dataValidation type="list" allowBlank="1" showInputMessage="1" showErrorMessage="1">
          <x14:formula1>
            <xm:f>REFERENCE!$R$43:$R$48</xm:f>
          </x14:formula1>
          <xm:sqref>C7</xm:sqref>
        </x14:dataValidation>
        <x14:dataValidation type="list" allowBlank="1" showInputMessage="1" showErrorMessage="1">
          <x14:formula1>
            <xm:f>REFERENCE!$W$17:$W$20</xm:f>
          </x14:formula1>
          <xm:sqref>C30</xm:sqref>
        </x14:dataValidation>
        <x14:dataValidation type="list" allowBlank="1" showInputMessage="1" showErrorMessage="1">
          <x14:formula1>
            <xm:f>REFERENCE!$Z$17:$Z$20</xm:f>
          </x14:formula1>
          <xm:sqref>C31</xm:sqref>
        </x14:dataValidation>
        <x14:dataValidation type="list" allowBlank="1" showInputMessage="1" showErrorMessage="1">
          <x14:formula1>
            <xm:f>REFERENCE!$W$29:$W$44</xm:f>
          </x14:formula1>
          <xm:sqref>C21</xm:sqref>
        </x14:dataValidation>
        <x14:dataValidation type="list" allowBlank="1" showInputMessage="1" showErrorMessage="1">
          <x14:formula1>
            <xm:f>REFERENCE!$Z$29:$Z$44</xm:f>
          </x14:formula1>
          <xm:sqref>C22</xm:sqref>
        </x14:dataValidation>
        <x14:dataValidation type="list" allowBlank="1" showInputMessage="1" showErrorMessage="1">
          <x14:formula1>
            <xm:f>REFERENCE_MIX!$K$4:$K$19</xm:f>
          </x14:formula1>
          <xm:sqref>R18</xm:sqref>
        </x14:dataValidation>
        <x14:dataValidation type="list" allowBlank="1" showInputMessage="1" showErrorMessage="1">
          <x14:formula1>
            <xm:f>REFERENCE!$R$44:$R$48</xm:f>
          </x14:formula1>
          <xm:sqref>C15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3" tint="-0.249977111117893"/>
  </sheetPr>
  <dimension ref="A1:AH319"/>
  <sheetViews>
    <sheetView zoomScaleNormal="100" workbookViewId="0">
      <selection activeCell="F12" sqref="F12"/>
    </sheetView>
  </sheetViews>
  <sheetFormatPr defaultRowHeight="14.5" x14ac:dyDescent="0.35"/>
  <cols>
    <col min="1" max="1" width="39.08984375" style="20" customWidth="1"/>
    <col min="2" max="2" width="13.08984375" style="19" customWidth="1"/>
    <col min="3" max="3" width="10.54296875" style="158" customWidth="1"/>
    <col min="4" max="4" width="4.6328125" style="19" customWidth="1"/>
    <col min="5" max="7" width="5.90625" style="19" customWidth="1"/>
    <col min="8" max="8" width="49.54296875" style="20" customWidth="1"/>
    <col min="9" max="9" width="4.90625" style="19" customWidth="1"/>
    <col min="10" max="10" width="4.90625" customWidth="1"/>
    <col min="11" max="21" width="7.08984375" customWidth="1"/>
  </cols>
  <sheetData>
    <row r="1" spans="1:21" s="14" customFormat="1" ht="15" x14ac:dyDescent="0.25">
      <c r="A1" s="20"/>
      <c r="B1" s="19"/>
      <c r="C1" s="158"/>
      <c r="D1" s="19"/>
      <c r="E1" s="38" t="s">
        <v>54</v>
      </c>
      <c r="F1" s="38" t="s">
        <v>69</v>
      </c>
      <c r="G1" s="38" t="s">
        <v>55</v>
      </c>
      <c r="H1" s="20"/>
      <c r="I1" s="19"/>
    </row>
    <row r="2" spans="1:21" s="14" customFormat="1" ht="15" x14ac:dyDescent="0.25">
      <c r="A2" s="20" t="s">
        <v>137</v>
      </c>
      <c r="B2" s="19" t="s">
        <v>733</v>
      </c>
      <c r="C2" s="199">
        <v>400</v>
      </c>
      <c r="D2" s="19" t="s">
        <v>42</v>
      </c>
      <c r="E2" s="19">
        <v>5</v>
      </c>
      <c r="F2" s="217">
        <f>IF(CLK_MODE&lt;&gt;"Single-shot",fCLK_PRF_PPG*1000*STEP_COUNT/PRPCT_PPG,fPRF_PPG)</f>
        <v>400</v>
      </c>
      <c r="G2" s="19">
        <v>1000</v>
      </c>
      <c r="H2" s="20" t="s">
        <v>43</v>
      </c>
      <c r="I2" s="19">
        <f xml:space="preserve"> IF(C2="",1,0)</f>
        <v>0</v>
      </c>
      <c r="J2"/>
    </row>
    <row r="3" spans="1:21" s="14" customFormat="1" ht="14.4" x14ac:dyDescent="0.3">
      <c r="A3" s="20" t="s">
        <v>735</v>
      </c>
      <c r="B3" s="19" t="s">
        <v>609</v>
      </c>
      <c r="C3" s="200">
        <f xml:space="preserve"> IF(CLK_MODE&lt;&gt;"Single-shot",(ROUND(fCLK_PRF_PPG*1000*STEP_COUNT/C2,0)),(ROUND(1.1*fCLK_PRF_PPG*1000/C2,0)))</f>
        <v>320</v>
      </c>
      <c r="D3" s="19"/>
      <c r="E3" s="19"/>
      <c r="F3" s="134" t="str">
        <f>IF(PRPCT_PPG&gt;65535,"Reduce step count","")</f>
        <v/>
      </c>
      <c r="G3" s="19"/>
      <c r="H3" s="20">
        <f>fCLK_PRF_PPG*1000*STEP_COUNT/C2</f>
        <v>320</v>
      </c>
      <c r="I3" s="19"/>
      <c r="J3"/>
    </row>
    <row r="4" spans="1:21" s="14" customFormat="1" ht="15" x14ac:dyDescent="0.25">
      <c r="A4" s="20" t="s">
        <v>884</v>
      </c>
      <c r="B4" s="19" t="s">
        <v>883</v>
      </c>
      <c r="C4" s="199">
        <v>1</v>
      </c>
      <c r="D4" s="19"/>
      <c r="E4" s="19"/>
      <c r="F4" s="21" t="str">
        <f>IF(MOD(fCLK_PRF_PPG*1000*STEP_COUNT/C2,1)=0,"","Chose a step size which results in an integer step count")</f>
        <v/>
      </c>
      <c r="G4" s="19"/>
      <c r="H4" s="20"/>
      <c r="I4" s="19"/>
      <c r="J4"/>
    </row>
    <row r="5" spans="1:21" s="14" customFormat="1" ht="15" x14ac:dyDescent="0.25"/>
    <row r="6" spans="1:21" ht="15" x14ac:dyDescent="0.25">
      <c r="A6" s="44" t="s">
        <v>741</v>
      </c>
      <c r="B6" s="45"/>
      <c r="L6" s="19"/>
      <c r="M6" s="19"/>
      <c r="N6" s="82"/>
      <c r="O6" s="121"/>
    </row>
    <row r="7" spans="1:21" s="14" customFormat="1" ht="15" x14ac:dyDescent="0.25">
      <c r="A7" s="20" t="s">
        <v>44</v>
      </c>
      <c r="B7" s="19"/>
      <c r="C7" s="199" t="s">
        <v>910</v>
      </c>
      <c r="D7" s="19" t="s">
        <v>45</v>
      </c>
      <c r="E7" s="19"/>
      <c r="F7" s="19"/>
      <c r="G7" s="19"/>
      <c r="H7" s="20"/>
      <c r="I7" s="19">
        <f xml:space="preserve"> IF(C7="",1,0)</f>
        <v>0</v>
      </c>
    </row>
    <row r="8" spans="1:21" ht="15" x14ac:dyDescent="0.25">
      <c r="A8" s="20" t="s">
        <v>211</v>
      </c>
      <c r="B8" s="19" t="s">
        <v>129</v>
      </c>
      <c r="C8" s="200">
        <f xml:space="preserve"> IF(C7="1X",50,IF(C7="2X",100,IF(C7="2.5X",125,25)))</f>
        <v>125</v>
      </c>
      <c r="D8" s="19" t="s">
        <v>45</v>
      </c>
      <c r="H8" s="20" t="s">
        <v>46</v>
      </c>
    </row>
    <row r="9" spans="1:21" ht="15" x14ac:dyDescent="0.25">
      <c r="A9" s="20" t="s">
        <v>387</v>
      </c>
      <c r="C9" s="199">
        <v>2.5</v>
      </c>
      <c r="D9" s="19" t="s">
        <v>41</v>
      </c>
      <c r="H9" s="20" t="s">
        <v>49</v>
      </c>
      <c r="I9" s="19">
        <f xml:space="preserve"> IF(C9="",1,0)</f>
        <v>0</v>
      </c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</row>
    <row r="10" spans="1:21" s="14" customFormat="1" ht="15" x14ac:dyDescent="0.25">
      <c r="A10" s="20" t="s">
        <v>388</v>
      </c>
      <c r="B10" s="19"/>
      <c r="C10" s="199">
        <v>25</v>
      </c>
      <c r="D10" s="19" t="s">
        <v>41</v>
      </c>
      <c r="E10" s="19"/>
      <c r="F10" s="19"/>
      <c r="G10" s="19"/>
      <c r="H10" s="20" t="s">
        <v>49</v>
      </c>
      <c r="I10" s="19"/>
      <c r="J10" s="20"/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</row>
    <row r="11" spans="1:21" s="14" customFormat="1" ht="15" x14ac:dyDescent="0.25">
      <c r="A11" s="20" t="s">
        <v>395</v>
      </c>
      <c r="B11" s="19"/>
      <c r="C11" s="199" t="s">
        <v>306</v>
      </c>
      <c r="D11" s="19"/>
      <c r="E11" s="19"/>
      <c r="F11" s="19"/>
      <c r="G11" s="19"/>
      <c r="H11" s="20"/>
      <c r="I11" s="19"/>
      <c r="J11" s="20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</row>
    <row r="12" spans="1:21" s="14" customFormat="1" ht="15" x14ac:dyDescent="0.25">
      <c r="A12" s="20" t="s">
        <v>396</v>
      </c>
      <c r="B12" s="19"/>
      <c r="C12" s="199">
        <v>25</v>
      </c>
      <c r="D12" s="19" t="s">
        <v>41</v>
      </c>
      <c r="E12" s="19"/>
      <c r="F12" s="19"/>
      <c r="G12" s="19"/>
      <c r="H12" s="20"/>
      <c r="I12" s="19"/>
      <c r="J12" s="20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</row>
    <row r="13" spans="1:21" s="14" customFormat="1" ht="15" x14ac:dyDescent="0.25">
      <c r="A13" s="20" t="s">
        <v>776</v>
      </c>
      <c r="B13" s="19"/>
      <c r="C13" s="199">
        <v>25</v>
      </c>
      <c r="D13" s="19" t="s">
        <v>41</v>
      </c>
      <c r="E13" s="19"/>
      <c r="F13" s="19"/>
      <c r="G13" s="19"/>
      <c r="H13" s="20"/>
      <c r="I13" s="19"/>
      <c r="J13" s="20"/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</row>
    <row r="14" spans="1:21" ht="15" hidden="1" x14ac:dyDescent="0.25">
      <c r="A14" s="44" t="s">
        <v>290</v>
      </c>
      <c r="B14" s="45"/>
    </row>
    <row r="15" spans="1:21" ht="15" hidden="1" x14ac:dyDescent="0.25">
      <c r="A15" s="20" t="s">
        <v>50</v>
      </c>
      <c r="B15" s="19" t="s">
        <v>131</v>
      </c>
      <c r="C15" s="199"/>
      <c r="D15" s="19" t="s">
        <v>45</v>
      </c>
      <c r="H15" s="20" t="s">
        <v>128</v>
      </c>
      <c r="J15" s="19">
        <f xml:space="preserve"> IF(C15&gt;MIN($C$8,100),1,0)</f>
        <v>0</v>
      </c>
    </row>
    <row r="16" spans="1:21" ht="15" hidden="1" x14ac:dyDescent="0.25">
      <c r="A16" s="20" t="s">
        <v>51</v>
      </c>
      <c r="B16" s="19" t="s">
        <v>132</v>
      </c>
      <c r="C16" s="199"/>
      <c r="D16" s="19" t="s">
        <v>45</v>
      </c>
      <c r="H16" s="20" t="s">
        <v>128</v>
      </c>
      <c r="J16" s="19">
        <f xml:space="preserve"> IF(C16&gt;MIN($C$8,100),1,0)</f>
        <v>0</v>
      </c>
    </row>
    <row r="17" spans="1:34" ht="15" hidden="1" x14ac:dyDescent="0.25">
      <c r="A17" s="20" t="s">
        <v>52</v>
      </c>
      <c r="B17" s="19" t="s">
        <v>133</v>
      </c>
      <c r="C17" s="199"/>
      <c r="D17" s="19" t="s">
        <v>45</v>
      </c>
      <c r="H17" s="20" t="s">
        <v>128</v>
      </c>
      <c r="J17" s="19">
        <f xml:space="preserve"> IF(C17&gt;MIN($C$8,100),1,0)</f>
        <v>0</v>
      </c>
    </row>
    <row r="18" spans="1:34" ht="15" hidden="1" x14ac:dyDescent="0.25">
      <c r="A18" s="20" t="s">
        <v>53</v>
      </c>
      <c r="B18" s="19" t="s">
        <v>134</v>
      </c>
      <c r="C18" s="199"/>
      <c r="D18" s="19" t="s">
        <v>45</v>
      </c>
      <c r="H18" s="20" t="s">
        <v>128</v>
      </c>
      <c r="J18" s="19">
        <f xml:space="preserve"> IF(C18&gt;MIN($C$8,100),1,0)</f>
        <v>0</v>
      </c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</row>
    <row r="19" spans="1:34" s="14" customFormat="1" ht="15" x14ac:dyDescent="0.25">
      <c r="A19" s="44" t="s">
        <v>295</v>
      </c>
      <c r="B19" s="19"/>
      <c r="C19" s="158"/>
      <c r="D19" s="19"/>
      <c r="E19" s="19"/>
      <c r="F19" s="19"/>
      <c r="G19" s="19"/>
      <c r="H19" s="20"/>
      <c r="I19" s="19"/>
      <c r="J19" s="19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</row>
    <row r="20" spans="1:34" s="14" customFormat="1" x14ac:dyDescent="0.35">
      <c r="A20" s="20" t="s">
        <v>304</v>
      </c>
      <c r="B20" s="21" t="s">
        <v>768</v>
      </c>
      <c r="C20" s="199">
        <v>15.9375</v>
      </c>
      <c r="D20" s="19" t="s">
        <v>203</v>
      </c>
      <c r="E20" s="19"/>
      <c r="F20" s="19"/>
      <c r="G20" s="19"/>
      <c r="H20" s="20" t="s">
        <v>299</v>
      </c>
      <c r="I20" s="19"/>
      <c r="J20" s="19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</row>
    <row r="21" spans="1:34" s="14" customFormat="1" x14ac:dyDescent="0.35">
      <c r="A21" s="20" t="s">
        <v>305</v>
      </c>
      <c r="B21" s="21" t="s">
        <v>769</v>
      </c>
      <c r="C21" s="199">
        <v>15.9375</v>
      </c>
      <c r="D21" s="19"/>
      <c r="E21" s="19"/>
      <c r="F21" s="19"/>
      <c r="G21" s="19"/>
      <c r="H21" s="20"/>
      <c r="I21" s="19"/>
      <c r="J21" s="19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</row>
    <row r="22" spans="1:34" s="14" customFormat="1" x14ac:dyDescent="0.35">
      <c r="A22" s="21" t="s">
        <v>208</v>
      </c>
      <c r="C22" s="199">
        <v>1</v>
      </c>
      <c r="D22" s="19"/>
      <c r="E22" s="19"/>
      <c r="F22" s="19"/>
      <c r="G22" s="19"/>
      <c r="H22" s="20" t="s">
        <v>209</v>
      </c>
      <c r="I22" s="19"/>
      <c r="J22" s="19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</row>
    <row r="23" spans="1:34" s="14" customFormat="1" x14ac:dyDescent="0.35">
      <c r="A23" s="20" t="s">
        <v>578</v>
      </c>
      <c r="B23" s="21" t="s">
        <v>766</v>
      </c>
      <c r="C23" s="199">
        <v>31.875</v>
      </c>
      <c r="D23" s="19" t="s">
        <v>203</v>
      </c>
      <c r="E23" s="19"/>
      <c r="F23" s="19"/>
      <c r="G23" s="19"/>
      <c r="H23" s="20" t="s">
        <v>300</v>
      </c>
      <c r="I23" s="19"/>
      <c r="J23" s="19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</row>
    <row r="24" spans="1:34" s="14" customFormat="1" x14ac:dyDescent="0.35">
      <c r="A24" s="20" t="s">
        <v>579</v>
      </c>
      <c r="B24" s="21" t="s">
        <v>767</v>
      </c>
      <c r="C24" s="199">
        <v>31.875</v>
      </c>
      <c r="D24" s="19" t="s">
        <v>203</v>
      </c>
      <c r="E24" s="19"/>
      <c r="F24" s="19"/>
      <c r="G24" s="19"/>
      <c r="H24" s="20" t="s">
        <v>300</v>
      </c>
      <c r="I24" s="19"/>
      <c r="J24" s="19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</row>
    <row r="25" spans="1:34" s="14" customFormat="1" x14ac:dyDescent="0.35">
      <c r="A25" s="44" t="s">
        <v>307</v>
      </c>
      <c r="B25" s="19"/>
      <c r="C25" s="158"/>
      <c r="D25" s="19"/>
      <c r="E25" s="19"/>
      <c r="F25" s="19"/>
      <c r="G25" s="19"/>
      <c r="H25" s="261"/>
      <c r="I25" s="129"/>
      <c r="J25" s="129"/>
      <c r="K25" s="353"/>
      <c r="L25" s="13">
        <v>31.875</v>
      </c>
      <c r="M25" s="13">
        <v>63.75</v>
      </c>
      <c r="N25" s="261"/>
      <c r="O25" s="353"/>
      <c r="P25" s="353"/>
      <c r="Q25" s="353"/>
      <c r="R25" s="353"/>
      <c r="S25" s="353"/>
      <c r="T25" s="353"/>
      <c r="U25" s="353" t="s">
        <v>770</v>
      </c>
      <c r="V25" s="261" t="s">
        <v>771</v>
      </c>
      <c r="W25" s="261"/>
      <c r="X25" s="261"/>
      <c r="Y25" s="261"/>
      <c r="Z25" s="13">
        <v>31.875</v>
      </c>
      <c r="AA25" s="13">
        <v>63.75</v>
      </c>
      <c r="AB25" s="261"/>
      <c r="AC25" s="261">
        <v>15.9375</v>
      </c>
      <c r="AD25" s="261">
        <v>31.875</v>
      </c>
      <c r="AE25" s="261">
        <v>63.75</v>
      </c>
      <c r="AF25" s="261">
        <v>127.5</v>
      </c>
      <c r="AG25" s="261">
        <v>255</v>
      </c>
      <c r="AH25" s="261"/>
    </row>
    <row r="26" spans="1:34" s="14" customFormat="1" x14ac:dyDescent="0.35">
      <c r="A26" s="20" t="s">
        <v>308</v>
      </c>
      <c r="B26" s="19"/>
      <c r="C26" s="200">
        <f>F26</f>
        <v>213</v>
      </c>
      <c r="D26" s="19"/>
      <c r="E26" s="19"/>
      <c r="F26" s="350">
        <f>IFERROR(IF(V26="LED DC",I26,J26),0)</f>
        <v>213</v>
      </c>
      <c r="G26" s="19">
        <f>IFERROR(IF(V26="LED DC",I26,J26),"Loop1 not used")</f>
        <v>213</v>
      </c>
      <c r="H26" s="261" t="str">
        <f>IF(U26=1,IF(AND(X26=1000,IFS_OFFDAC_LED_TIA1=63.75),"1MOhm TIA gain and 63.75uA DAC not supported",""),IF(AND(X26=1000,IFS_OFFDAC_LED_TIA2=63.75),"1MOhm TIA gain and 63.75uA DAC not supported",""))</f>
        <v/>
      </c>
      <c r="I26" s="129">
        <f>INDEX(Z26:AA26,MATCH(CHOOSE(U26,IFS_OFFDAC_LED_TIA1,IFS_OFFDAC_LED_TIA2),Z$25:AA$25))</f>
        <v>213</v>
      </c>
      <c r="J26" s="353">
        <f>INDEX(AC26:AG26,MATCH(CHOOSE(U26,IFS_OFFDAC_AMB_TIA1,IFS_OFFDAC_AMB_TIA2),AC$25:AG$25))</f>
        <v>107</v>
      </c>
      <c r="L26" s="261">
        <f>IFERROR(1000/(2*X26*0.125),1)</f>
        <v>16</v>
      </c>
      <c r="M26" s="261">
        <f>IFERROR(1000/(2*X26*0.25),1)</f>
        <v>8</v>
      </c>
      <c r="N26" s="261">
        <f>IF(U26=1,IF(IFS_OFFDAC_LED_TIA1=31.875,L26,M26),IF(IFS_OFFDAC_LED_TIA2=31.875,L26,M26))</f>
        <v>16</v>
      </c>
      <c r="O26" s="351" t="str">
        <f>IFERROR(INDEX('PPG Phase Definition'!P7:P237,MATCH("DIG AACM-0-1",'PPG Phase Definition'!AW7:AW237,0)),"")</f>
        <v/>
      </c>
      <c r="P26" s="351">
        <f>IFERROR(INDEX('PPG Phase Definition'!P7:P237,MATCH("LED_DC Cancellation-0-1",'PPG Phase Definition'!AW7:AW237,0)),"")</f>
        <v>250</v>
      </c>
      <c r="Q26" s="351" t="str">
        <f>IFERROR(INDEX('PPG Phase Definition'!AC7:AC237,MATCH("DIG AACM-0-1",'PPG Phase Definition'!AX7:AX237,0)),"")</f>
        <v/>
      </c>
      <c r="R26" s="352" t="str">
        <f>IFERROR(INDEX('PPG Phase Definition'!AC7:AC237,MATCH("LED_DC Cancellation-0-1",'PPG Phase Definition'!AX7:AX237,0)),"")</f>
        <v/>
      </c>
      <c r="S26" s="261">
        <f>MAX(O26,P26)</f>
        <v>250</v>
      </c>
      <c r="T26" s="261">
        <f>MAX(Q26,R26)</f>
        <v>0</v>
      </c>
      <c r="U26" s="261">
        <f>IF(S26&gt;=T26,1,2)</f>
        <v>1</v>
      </c>
      <c r="V26" s="261" t="str">
        <f>IF(O26&lt;P26,"DIG AACM","LED DC")</f>
        <v>LED DC</v>
      </c>
      <c r="W26" s="261"/>
      <c r="X26" s="353">
        <f>MAX(O26:R26)</f>
        <v>250</v>
      </c>
      <c r="Y26" s="261"/>
      <c r="Z26" s="375">
        <f>INDEX(REFERENCE!R11:Z11,MATCH(X26,REFERENCE!R10:Z10,0))</f>
        <v>213</v>
      </c>
      <c r="AA26" s="375">
        <f>INDEX(REFERENCE!R12:Z12,MATCH(X26,REFERENCE!R10:Z10,0))</f>
        <v>427</v>
      </c>
      <c r="AB26" s="261"/>
      <c r="AC26" s="129">
        <f>INDEX(REFERENCE!$R$3:$Z$3,MATCH(X26,REFERENCE!$R$2:$Z$2,0))</f>
        <v>107</v>
      </c>
      <c r="AD26" s="129">
        <f>INDEX(REFERENCE!$R$4:$Z$4,MATCH(X26,REFERENCE!$R$2:$Z$2,0))</f>
        <v>213</v>
      </c>
      <c r="AE26" s="129">
        <f>INDEX(REFERENCE!$R$5:$Z$5,MATCH(X26,REFERENCE!$R$2:$Z$2,0))</f>
        <v>427</v>
      </c>
      <c r="AF26" s="129">
        <f>INDEX(REFERENCE!$R$6:$Z$6,MATCH(X26,REFERENCE!$R$2:$Z$2,0))</f>
        <v>853</v>
      </c>
      <c r="AG26" s="129">
        <f>INDEX(REFERENCE!$R$7:$Z$7,MATCH(X26,REFERENCE!$R$2:$Z$2,0))</f>
        <v>0</v>
      </c>
      <c r="AH26" s="261"/>
    </row>
    <row r="27" spans="1:34" s="14" customFormat="1" x14ac:dyDescent="0.35">
      <c r="A27" s="20" t="s">
        <v>309</v>
      </c>
      <c r="B27" s="19"/>
      <c r="C27" s="200">
        <f>F27</f>
        <v>213</v>
      </c>
      <c r="D27" s="19"/>
      <c r="E27" s="19"/>
      <c r="F27" s="350">
        <f>IFERROR(IF(V27="LED DC",I27,J27),0)</f>
        <v>213</v>
      </c>
      <c r="G27" s="21">
        <f>IFERROR(IF(V27="LED DC",I27,J27),"Loop2 not used")</f>
        <v>213</v>
      </c>
      <c r="H27" s="261" t="str">
        <f>IF(U27=1,IF(AND(X27=1000,IFS_OFFDAC_LED_TIA1=63.75),"1MOhm TIA gain and 63.75uA DAC not supported",""),IF(AND(X27=1000,IFS_OFFDAC_LED_TIA2=63.75),"1MOhm TIA gain and 63.75uA DAC not supported",""))</f>
        <v/>
      </c>
      <c r="I27" s="129">
        <f>INDEX(Z27:AA27,MATCH(CHOOSE(U27,IFS_OFFDAC_LED_TIA1,IFS_OFFDAC_LED_TIA2),Z$25:AA$25))</f>
        <v>213</v>
      </c>
      <c r="J27" s="353">
        <f>INDEX(AC27:AG27,MATCH(CHOOSE(U27,IFS_OFFDAC_AMB_TIA1,IFS_OFFDAC_AMB_TIA2),AC$25:AG$25))</f>
        <v>107</v>
      </c>
      <c r="L27" s="261">
        <f>IFERROR(1000/(2*X27*0.125),1)</f>
        <v>16</v>
      </c>
      <c r="M27" s="261">
        <f>IFERROR(1000/(2*X27*0.25),1)</f>
        <v>8</v>
      </c>
      <c r="N27" s="261">
        <f>IF(U27=1,IF(IFS_OFFDAC_LED_TIA1=31.875,L27,M27),IF(IFS_OFFDAC_LED_TIA2=31.875,L27,M27))</f>
        <v>16</v>
      </c>
      <c r="O27" s="353" t="str">
        <f>IFERROR(INDEX('PPG Phase Definition'!P7:P237,MATCH("DIG AACM-1-1",'PPG Phase Definition'!AW7:AW237,0)),"")</f>
        <v/>
      </c>
      <c r="P27" s="353">
        <f>IFERROR(INDEX('PPG Phase Definition'!P7:P237,MATCH("LED_DC Cancellation-1-1",'PPG Phase Definition'!AW7:AW237,0)),"")</f>
        <v>250</v>
      </c>
      <c r="Q27" s="353" t="str">
        <f>IFERROR(INDEX('PPG Phase Definition'!AC7:AC237,MATCH("DIG AACM-1-1",'PPG Phase Definition'!AX7:AX237,0)),"")</f>
        <v/>
      </c>
      <c r="R27" s="353" t="str">
        <f>IFERROR(INDEX('PPG Phase Definition'!AC7:AC237,MATCH("LED_DC Cancellation-1-1",'PPG Phase Definition'!AX7:AX237,0)),"")</f>
        <v/>
      </c>
      <c r="S27" s="261"/>
      <c r="T27" s="261"/>
      <c r="U27" s="261">
        <f>IF(S27&gt;=T27,1,2)</f>
        <v>1</v>
      </c>
      <c r="V27" s="261" t="str">
        <f>IF(O27&lt;P27,"DIG AACM","LED DC")</f>
        <v>LED DC</v>
      </c>
      <c r="W27" s="261"/>
      <c r="X27" s="353">
        <f>MAX(O27:R27)</f>
        <v>250</v>
      </c>
      <c r="Y27" s="261"/>
      <c r="Z27" s="375">
        <f>INDEX(REFERENCE!R11:Z11,MATCH(X27,REFERENCE!R10:Z10,0))</f>
        <v>213</v>
      </c>
      <c r="AA27" s="375">
        <f>INDEX(REFERENCE!R12:Z12,MATCH(X27,REFERENCE!R10:Z10,0))</f>
        <v>427</v>
      </c>
      <c r="AB27" s="261"/>
      <c r="AC27" s="129">
        <f>INDEX(REFERENCE!$R$3:$Z$3,MATCH(X27,REFERENCE!$R$2:$Z$2,0))</f>
        <v>107</v>
      </c>
      <c r="AD27" s="129">
        <f>INDEX(REFERENCE!$R$4:$Z$4,MATCH(X27,REFERENCE!$R$2:$Z$2,0))</f>
        <v>213</v>
      </c>
      <c r="AE27" s="129">
        <f>INDEX(REFERENCE!$R$5:$Z$5,MATCH(X27,REFERENCE!$R$2:$Z$2,0))</f>
        <v>427</v>
      </c>
      <c r="AF27" s="129">
        <f>INDEX(REFERENCE!$R$6:$Z$6,MATCH(X27,REFERENCE!$R$2:$Z$2,0))</f>
        <v>853</v>
      </c>
      <c r="AG27" s="129">
        <f>INDEX(REFERENCE!$R$7:$Z$7,MATCH(X27,REFERENCE!$R$2:$Z$2,0))</f>
        <v>0</v>
      </c>
      <c r="AH27" s="261"/>
    </row>
    <row r="28" spans="1:34" s="14" customFormat="1" x14ac:dyDescent="0.35">
      <c r="A28" s="21" t="s">
        <v>310</v>
      </c>
      <c r="C28" s="200">
        <f>F28</f>
        <v>0</v>
      </c>
      <c r="D28" s="19"/>
      <c r="E28" s="19"/>
      <c r="F28" s="350">
        <f>IFERROR(IF(V28="LED DC",I28,J28),0)</f>
        <v>0</v>
      </c>
      <c r="G28" s="21" t="str">
        <f>IFERROR(IF(V28="LED DC",I28,J28),"Loop3 not used")</f>
        <v>Loop3 not used</v>
      </c>
      <c r="H28" s="261" t="str">
        <f>IF(U28=1,IF(AND(X28=1000,IFS_OFFDAC_LED_TIA1=63.75),"1MOhm TIA gain and 63.75uA DAC not supported",""),IF(AND(X28=1000,IFS_OFFDAC_LED_TIA2=63.75),"1MOhm TIA gain and 63.75uA DAC not supported",""))</f>
        <v/>
      </c>
      <c r="I28" s="129" t="e">
        <f>INDEX(Z28:AA28,MATCH(CHOOSE(U28,IFS_OFFDAC_LED_TIA1,IFS_OFFDAC_LED_TIA2),Z$25:AA$25))</f>
        <v>#N/A</v>
      </c>
      <c r="J28" s="353" t="e">
        <f>INDEX(AC28:AG28,MATCH(CHOOSE(U28,IFS_OFFDAC_AMB_TIA1,IFS_OFFDAC_AMB_TIA2),AC$25:AG$25))</f>
        <v>#N/A</v>
      </c>
      <c r="L28" s="261">
        <f>IFERROR(1000/(2*X28*0.125),1)</f>
        <v>1</v>
      </c>
      <c r="M28" s="261">
        <f>IFERROR(1000/(2*X28*0.25),1)</f>
        <v>1</v>
      </c>
      <c r="N28" s="261">
        <f>IF(U28=1,IF(IFS_OFFDAC_LED_TIA1=31.875,L28,M28),IF(IFS_OFFDAC_LED_TIA2=31.875,L28,M28))</f>
        <v>1</v>
      </c>
      <c r="O28" s="353" t="str">
        <f>IFERROR(INDEX('PPG Phase Definition'!P7:P237,MATCH("DIG AACM-2-1",'PPG Phase Definition'!AW7:AW237,0)),"")</f>
        <v/>
      </c>
      <c r="P28" s="353" t="str">
        <f>IFERROR(INDEX('PPG Phase Definition'!P7:P237,MATCH("LED_DC Cancellation-2-1",'PPG Phase Definition'!AW7:AW237,0)),"")</f>
        <v/>
      </c>
      <c r="Q28" s="353" t="str">
        <f>IFERROR(INDEX('PPG Phase Definition'!AC7:AC237,MATCH("DIG AACM-2-1",'PPG Phase Definition'!AX7:AX237,0)),"")</f>
        <v/>
      </c>
      <c r="R28" s="353" t="str">
        <f>IFERROR(INDEX('PPG Phase Definition'!AC7:AC237,MATCH("LED_DC Cancellation-2-1",'PPG Phase Definition'!AX7:AX237,0)),"")</f>
        <v/>
      </c>
      <c r="S28" s="261"/>
      <c r="T28" s="261"/>
      <c r="U28" s="261">
        <f>IF(S28&gt;=T28,1,2)</f>
        <v>1</v>
      </c>
      <c r="V28" s="261" t="str">
        <f>IF(O28&lt;P28,"DIG AACM","LED DC")</f>
        <v>LED DC</v>
      </c>
      <c r="W28" s="261"/>
      <c r="X28" s="353">
        <f>MAX(O28:R28)</f>
        <v>0</v>
      </c>
      <c r="Y28" s="261"/>
      <c r="Z28" s="375" t="e">
        <f>INDEX(REFERENCE!R11:Z11,MATCH(X28,REFERENCE!R10:Z10,0))</f>
        <v>#N/A</v>
      </c>
      <c r="AA28" s="375" t="e">
        <f>INDEX(REFERENCE!R12:Z12,MATCH(X28,REFERENCE!R10:Z10,0))</f>
        <v>#N/A</v>
      </c>
      <c r="AB28" s="261"/>
      <c r="AC28" s="129" t="e">
        <f>INDEX(REFERENCE!$R$3:$Z$3,MATCH(X28,REFERENCE!$R$2:$Z$2,0))</f>
        <v>#N/A</v>
      </c>
      <c r="AD28" s="129" t="e">
        <f>INDEX(REFERENCE!$R$4:$Z$4,MATCH(X28,REFERENCE!$R$2:$Z$2,0))</f>
        <v>#N/A</v>
      </c>
      <c r="AE28" s="129" t="e">
        <f>INDEX(REFERENCE!$R$5:$Z$5,MATCH(X28,REFERENCE!$R$2:$Z$2,0))</f>
        <v>#N/A</v>
      </c>
      <c r="AF28" s="129" t="e">
        <f>INDEX(REFERENCE!$R$6:$Z$6,MATCH(X28,REFERENCE!$R$2:$Z$2,0))</f>
        <v>#N/A</v>
      </c>
      <c r="AG28" s="129" t="e">
        <f>INDEX(REFERENCE!$R$7:$Z$7,MATCH(X28,REFERENCE!$R$2:$Z$2,0))</f>
        <v>#N/A</v>
      </c>
      <c r="AH28" s="261"/>
    </row>
    <row r="29" spans="1:34" s="14" customFormat="1" x14ac:dyDescent="0.35">
      <c r="A29" s="20" t="s">
        <v>311</v>
      </c>
      <c r="B29" s="19"/>
      <c r="C29" s="200">
        <f>F29</f>
        <v>0</v>
      </c>
      <c r="D29" s="19"/>
      <c r="E29" s="19"/>
      <c r="F29" s="350">
        <f>IFERROR(IF(V29="LED DC",I29,J29),0)</f>
        <v>0</v>
      </c>
      <c r="G29" s="21" t="str">
        <f>IFERROR(IF(V29="LED DC",I29,J29),"Loop4 not used")</f>
        <v>Loop4 not used</v>
      </c>
      <c r="H29" s="261" t="str">
        <f>IF(U29=1,IF(AND(X29=1000,IFS_OFFDAC_LED_TIA1=63.75),"1MOhm TIA gain and 63.75uA DAC not supported",""),IF(AND(X29=1000,IFS_OFFDAC_LED_TIA2=63.75),"1MOhm TIA gain and 63.75uA DAC not supported",""))</f>
        <v/>
      </c>
      <c r="I29" s="129" t="e">
        <f>INDEX(Z29:AA29,MATCH(CHOOSE(U29,IFS_OFFDAC_LED_TIA1,IFS_OFFDAC_LED_TIA2),Z$25:AA$25))</f>
        <v>#N/A</v>
      </c>
      <c r="J29" s="353" t="e">
        <f>INDEX(AC29:AG29,MATCH(CHOOSE(U29,IFS_OFFDAC_AMB_TIA1,IFS_OFFDAC_AMB_TIA2),AC$25:AG$25))</f>
        <v>#N/A</v>
      </c>
      <c r="L29" s="261">
        <f>IFERROR(1000/(2*X29*0.125),1)</f>
        <v>1</v>
      </c>
      <c r="M29" s="261">
        <f>IFERROR(1000/(2*X29*0.25),1)</f>
        <v>1</v>
      </c>
      <c r="N29" s="261">
        <f>IF(U29=1,IF(IFS_OFFDAC_LED_TIA1=31.875,L29,M29),IF(IFS_OFFDAC_LED_TIA2=31.875,L29,M29))</f>
        <v>1</v>
      </c>
      <c r="O29" s="353" t="str">
        <f>IFERROR(INDEX('PPG Phase Definition'!P7:P237,MATCH("DIG AACM-3-1",'PPG Phase Definition'!AW7:AW237,0)),"")</f>
        <v/>
      </c>
      <c r="P29" s="353" t="str">
        <f>IFERROR(INDEX('PPG Phase Definition'!P7:P237,MATCH("LED_DC Cancellation-3-1",'PPG Phase Definition'!AW7:AW237,0)),"")</f>
        <v/>
      </c>
      <c r="Q29" s="353" t="str">
        <f>IFERROR(INDEX('PPG Phase Definition'!AC7:AC237,MATCH("DIG AACM-3-1",'PPG Phase Definition'!AX7:AX237,0)),"")</f>
        <v/>
      </c>
      <c r="R29" s="353" t="str">
        <f>IFERROR(INDEX('PPG Phase Definition'!AC7:AC237,MATCH("LED_DC Cancellation-3-1",'PPG Phase Definition'!AX7:AX237,0)),"")</f>
        <v/>
      </c>
      <c r="S29" s="261"/>
      <c r="T29" s="261"/>
      <c r="U29" s="261">
        <f>IF(S29&gt;=T29,1,2)</f>
        <v>1</v>
      </c>
      <c r="V29" s="261" t="str">
        <f>IF(O29&lt;P29,"DIG AACM","LED DC")</f>
        <v>LED DC</v>
      </c>
      <c r="W29" s="261"/>
      <c r="X29" s="353">
        <f>MAX(O29:R29)</f>
        <v>0</v>
      </c>
      <c r="Y29" s="261"/>
      <c r="Z29" s="375" t="e">
        <f>INDEX(REFERENCE!R11:Z11,MATCH(X29,REFERENCE!R10:Z10,0))</f>
        <v>#N/A</v>
      </c>
      <c r="AA29" s="375" t="e">
        <f>INDEX(REFERENCE!R12:Z12,MATCH(X29,REFERENCE!R10:Z10,0))</f>
        <v>#N/A</v>
      </c>
      <c r="AB29" s="261"/>
      <c r="AC29" s="129" t="e">
        <f>INDEX(REFERENCE!$R$3:$Z$3,MATCH(X29,REFERENCE!$R$2:$Z$2,0))</f>
        <v>#N/A</v>
      </c>
      <c r="AD29" s="129" t="e">
        <f>INDEX(REFERENCE!$R$4:$Z$4,MATCH(X29,REFERENCE!$R$2:$Z$2,0))</f>
        <v>#N/A</v>
      </c>
      <c r="AE29" s="129" t="e">
        <f>INDEX(REFERENCE!$R$5:$Z$5,MATCH(X29,REFERENCE!$R$2:$Z$2,0))</f>
        <v>#N/A</v>
      </c>
      <c r="AF29" s="129" t="e">
        <f>INDEX(REFERENCE!$R$6:$Z$6,MATCH(X29,REFERENCE!$R$2:$Z$2,0))</f>
        <v>#N/A</v>
      </c>
      <c r="AG29" s="129" t="e">
        <f>INDEX(REFERENCE!$R$7:$Z$7,MATCH(X29,REFERENCE!$R$2:$Z$2,0))</f>
        <v>#N/A</v>
      </c>
      <c r="AH29" s="261"/>
    </row>
    <row r="30" spans="1:34" x14ac:dyDescent="0.35">
      <c r="A30" s="44" t="s">
        <v>89</v>
      </c>
      <c r="B30" s="45"/>
      <c r="J30" s="4"/>
      <c r="K30" s="4"/>
      <c r="S30" s="4"/>
      <c r="T30" s="4"/>
      <c r="U30" s="4"/>
    </row>
    <row r="31" spans="1:34" s="4" customFormat="1" x14ac:dyDescent="0.35">
      <c r="A31" s="27" t="s">
        <v>87</v>
      </c>
      <c r="B31" s="23" t="s">
        <v>139</v>
      </c>
      <c r="C31" s="200">
        <f xml:space="preserve"> 'PPG Phase Definition'!C472</f>
        <v>3</v>
      </c>
      <c r="D31" s="23"/>
      <c r="E31" s="23"/>
      <c r="F31" s="23"/>
      <c r="G31" s="23"/>
      <c r="H31" s="27" t="s">
        <v>88</v>
      </c>
      <c r="I31" s="19"/>
    </row>
    <row r="32" spans="1:34" s="4" customFormat="1" x14ac:dyDescent="0.35">
      <c r="A32" s="27" t="s">
        <v>202</v>
      </c>
      <c r="B32" s="23"/>
      <c r="C32" s="199" t="s">
        <v>306</v>
      </c>
      <c r="D32" s="23"/>
      <c r="E32" s="23"/>
      <c r="F32" s="23"/>
      <c r="G32" s="23"/>
      <c r="H32" s="27"/>
      <c r="I32" s="19">
        <f xml:space="preserve"> IF(C32="",1,0)</f>
        <v>0</v>
      </c>
    </row>
    <row r="38" spans="1:23" x14ac:dyDescent="0.35">
      <c r="A38" s="44" t="s">
        <v>96</v>
      </c>
      <c r="B38" s="45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</row>
    <row r="39" spans="1:23" x14ac:dyDescent="0.35">
      <c r="A39" s="20" t="s">
        <v>97</v>
      </c>
      <c r="C39" s="200">
        <f xml:space="preserve"> 1000/Global!C14</f>
        <v>7.8125</v>
      </c>
      <c r="D39" s="19" t="s">
        <v>98</v>
      </c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</row>
    <row r="40" spans="1:23" s="14" customFormat="1" x14ac:dyDescent="0.35">
      <c r="A40" s="20" t="s">
        <v>148</v>
      </c>
      <c r="B40" s="19"/>
      <c r="C40" s="202"/>
      <c r="D40" s="19" t="s">
        <v>98</v>
      </c>
      <c r="E40" s="19"/>
      <c r="F40" s="19">
        <f>26*7.8125</f>
        <v>203.125</v>
      </c>
      <c r="G40" s="19"/>
    </row>
    <row r="41" spans="1:23" s="14" customFormat="1" x14ac:dyDescent="0.35">
      <c r="A41" s="20" t="s">
        <v>149</v>
      </c>
      <c r="B41" s="19"/>
      <c r="C41" s="202"/>
      <c r="D41" s="19" t="s">
        <v>98</v>
      </c>
      <c r="E41" s="19"/>
      <c r="F41" s="19">
        <f>39*7.8125</f>
        <v>304.6875</v>
      </c>
      <c r="G41" s="19"/>
    </row>
    <row r="42" spans="1:23" s="14" customFormat="1" x14ac:dyDescent="0.35">
      <c r="A42" s="20" t="s">
        <v>150</v>
      </c>
      <c r="B42" s="19"/>
      <c r="C42" s="202"/>
      <c r="D42" s="19" t="s">
        <v>98</v>
      </c>
      <c r="E42" s="19">
        <v>0</v>
      </c>
      <c r="F42" s="19"/>
      <c r="G42" s="19"/>
    </row>
    <row r="43" spans="1:23" s="14" customFormat="1" x14ac:dyDescent="0.35">
      <c r="A43" s="20" t="s">
        <v>151</v>
      </c>
      <c r="B43" s="19"/>
      <c r="C43" s="202"/>
      <c r="D43" s="19" t="s">
        <v>98</v>
      </c>
      <c r="E43" s="19">
        <f>MAX(3*$C$39,23.4375)</f>
        <v>23.4375</v>
      </c>
      <c r="F43" s="19"/>
      <c r="G43" s="19"/>
    </row>
    <row r="44" spans="1:23" s="14" customFormat="1" x14ac:dyDescent="0.35">
      <c r="A44" s="20" t="s">
        <v>152</v>
      </c>
      <c r="B44" s="19"/>
      <c r="C44" s="202"/>
      <c r="D44" s="19" t="s">
        <v>98</v>
      </c>
      <c r="E44" s="19">
        <f>MAX(4*$C$39,31.25)</f>
        <v>31.25</v>
      </c>
      <c r="F44" s="19"/>
      <c r="G44" s="19"/>
    </row>
    <row r="45" spans="1:23" s="14" customFormat="1" x14ac:dyDescent="0.35">
      <c r="A45" s="20" t="s">
        <v>153</v>
      </c>
      <c r="B45" s="19"/>
      <c r="C45" s="202"/>
      <c r="D45" s="19" t="s">
        <v>98</v>
      </c>
      <c r="E45" s="19">
        <f xml:space="preserve"> $C$39</f>
        <v>7.8125</v>
      </c>
      <c r="F45" s="19"/>
      <c r="G45" s="19"/>
    </row>
    <row r="46" spans="1:23" s="14" customFormat="1" x14ac:dyDescent="0.35">
      <c r="A46" s="20" t="s">
        <v>154</v>
      </c>
      <c r="B46" s="19"/>
      <c r="C46" s="202"/>
      <c r="D46" s="19" t="s">
        <v>98</v>
      </c>
      <c r="E46" s="19">
        <f xml:space="preserve"> 6*$C$39</f>
        <v>46.875</v>
      </c>
      <c r="F46" s="19"/>
      <c r="G46" s="19"/>
    </row>
    <row r="47" spans="1:23" s="14" customFormat="1" x14ac:dyDescent="0.35">
      <c r="A47" s="20" t="s">
        <v>155</v>
      </c>
      <c r="B47" s="19"/>
      <c r="C47" s="202"/>
      <c r="D47" s="19" t="s">
        <v>98</v>
      </c>
      <c r="E47" s="19">
        <f xml:space="preserve"> MAX('PPG Phase Definition'!P241:P391)</f>
        <v>0</v>
      </c>
      <c r="F47" s="19"/>
      <c r="G47" s="19"/>
    </row>
    <row r="48" spans="1:23" s="14" customFormat="1" x14ac:dyDescent="0.35">
      <c r="A48" s="20" t="s">
        <v>156</v>
      </c>
      <c r="B48" s="19"/>
      <c r="C48" s="202"/>
      <c r="D48" s="19" t="s">
        <v>98</v>
      </c>
      <c r="E48" s="19">
        <f xml:space="preserve"> $C$39</f>
        <v>7.8125</v>
      </c>
      <c r="F48" s="19"/>
      <c r="G48" s="19"/>
    </row>
    <row r="49" spans="1:23" s="14" customFormat="1" ht="15.5" x14ac:dyDescent="0.35">
      <c r="A49" s="20" t="s">
        <v>358</v>
      </c>
      <c r="B49" s="19"/>
      <c r="C49" s="202">
        <v>30</v>
      </c>
      <c r="D49" s="19" t="s">
        <v>98</v>
      </c>
      <c r="E49" s="19">
        <v>15.625</v>
      </c>
      <c r="F49" s="19"/>
      <c r="G49" s="19"/>
    </row>
    <row r="50" spans="1:23" x14ac:dyDescent="0.35">
      <c r="A50" s="20" t="s">
        <v>19</v>
      </c>
      <c r="C50" s="200">
        <f xml:space="preserve"> MAX((CEILING(IF(C40="",F40,C40)/$C$39,1)-4),0)</f>
        <v>22</v>
      </c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</row>
    <row r="51" spans="1:23" x14ac:dyDescent="0.35">
      <c r="A51" s="20" t="s">
        <v>18</v>
      </c>
      <c r="C51" s="200">
        <f xml:space="preserve"> MAX((CEILING(IF(C41="",F41,C41)/$C$39,1)-1),0)</f>
        <v>38</v>
      </c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</row>
    <row r="52" spans="1:23" s="14" customFormat="1" x14ac:dyDescent="0.35">
      <c r="A52" s="20" t="s">
        <v>20</v>
      </c>
      <c r="B52" s="19"/>
      <c r="C52" s="200">
        <f xml:space="preserve"> MAX((CEILING('PPG Phase Definition'!D3/$C$39,1)),0)</f>
        <v>0</v>
      </c>
      <c r="D52" s="19"/>
      <c r="E52" s="19"/>
      <c r="F52" s="19"/>
      <c r="G52" s="19"/>
    </row>
    <row r="53" spans="1:23" x14ac:dyDescent="0.35">
      <c r="A53" s="20" t="s">
        <v>22</v>
      </c>
      <c r="C53" s="200">
        <f>MAX((CEILING(IF(C42="",E42,C42)/$C$39,1)),0)</f>
        <v>0</v>
      </c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</row>
    <row r="54" spans="1:23" x14ac:dyDescent="0.35">
      <c r="A54" s="20" t="s">
        <v>27</v>
      </c>
      <c r="C54" s="200">
        <f>MAX((CEILING(IF(C43="",E43,C43)/$C$39,1)-2),0)</f>
        <v>1</v>
      </c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</row>
    <row r="55" spans="1:23" x14ac:dyDescent="0.35">
      <c r="A55" s="20" t="s">
        <v>25</v>
      </c>
      <c r="C55" s="200">
        <f xml:space="preserve"> MAX((CEILING(IF(C44="",E44,C44)/$C$39,1)-1),0)</f>
        <v>3</v>
      </c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</row>
    <row r="56" spans="1:23" x14ac:dyDescent="0.35">
      <c r="A56" s="20" t="s">
        <v>24</v>
      </c>
      <c r="C56" s="200">
        <f xml:space="preserve"> MAX((CEILING(IF(C45="",E45,C45)/$C$39,1)-1),0)</f>
        <v>0</v>
      </c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</row>
    <row r="57" spans="1:23" x14ac:dyDescent="0.35">
      <c r="A57" s="20" t="s">
        <v>26</v>
      </c>
      <c r="C57" s="200">
        <f xml:space="preserve"> MAX((CEILING(IF(C46="",E46,C46)/$C$39,1)-1),0)</f>
        <v>5</v>
      </c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</row>
    <row r="58" spans="1:23" s="14" customFormat="1" x14ac:dyDescent="0.35">
      <c r="A58" s="20" t="s">
        <v>23</v>
      </c>
      <c r="B58" s="19"/>
      <c r="C58" s="200">
        <v>0</v>
      </c>
      <c r="D58" s="19"/>
      <c r="E58" s="19"/>
      <c r="F58" s="19"/>
      <c r="G58" s="19"/>
    </row>
    <row r="59" spans="1:23" x14ac:dyDescent="0.35">
      <c r="A59" s="20" t="s">
        <v>21</v>
      </c>
      <c r="C59" s="200">
        <f xml:space="preserve"> MAX((CEILING(IF(C48="",E48,C48)/$C$39,1)),0)</f>
        <v>1</v>
      </c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</row>
    <row r="60" spans="1:23" x14ac:dyDescent="0.35">
      <c r="A60" s="20" t="s">
        <v>359</v>
      </c>
      <c r="C60" s="200">
        <f>MAX(CEILING(IF(C49="",E49,C49)/$C$39,1),0)</f>
        <v>4</v>
      </c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</row>
    <row r="61" spans="1:23" x14ac:dyDescent="0.35"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</row>
    <row r="62" spans="1:23" x14ac:dyDescent="0.35"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</row>
    <row r="63" spans="1:23" x14ac:dyDescent="0.35"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</row>
    <row r="64" spans="1:23" x14ac:dyDescent="0.35"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</row>
    <row r="65" spans="8:23" x14ac:dyDescent="0.35"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</row>
    <row r="66" spans="8:23" x14ac:dyDescent="0.35"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</row>
    <row r="67" spans="8:23" x14ac:dyDescent="0.35"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</row>
    <row r="68" spans="8:23" x14ac:dyDescent="0.35"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</row>
    <row r="69" spans="8:23" x14ac:dyDescent="0.35"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</row>
    <row r="70" spans="8:23" x14ac:dyDescent="0.35"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</row>
    <row r="71" spans="8:23" x14ac:dyDescent="0.35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</row>
    <row r="72" spans="8:23" x14ac:dyDescent="0.35"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</row>
    <row r="73" spans="8:23" x14ac:dyDescent="0.35"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</row>
    <row r="74" spans="8:23" x14ac:dyDescent="0.35"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</row>
    <row r="75" spans="8:23" x14ac:dyDescent="0.35"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</row>
    <row r="76" spans="8:23" x14ac:dyDescent="0.35"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</row>
    <row r="77" spans="8:23" x14ac:dyDescent="0.35"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</row>
    <row r="78" spans="8:23" x14ac:dyDescent="0.35"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</row>
    <row r="79" spans="8:23" x14ac:dyDescent="0.35"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</row>
    <row r="80" spans="8:23" x14ac:dyDescent="0.35"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</row>
    <row r="81" spans="8:23" x14ac:dyDescent="0.35"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</row>
    <row r="82" spans="8:23" x14ac:dyDescent="0.35"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</row>
    <row r="83" spans="8:23" x14ac:dyDescent="0.35"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</row>
    <row r="84" spans="8:23" x14ac:dyDescent="0.35"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</row>
    <row r="85" spans="8:23" x14ac:dyDescent="0.35"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</row>
    <row r="86" spans="8:23" x14ac:dyDescent="0.35"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</row>
    <row r="87" spans="8:23" x14ac:dyDescent="0.35"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</row>
    <row r="88" spans="8:23" x14ac:dyDescent="0.35"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</row>
    <row r="89" spans="8:23" x14ac:dyDescent="0.35"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</row>
    <row r="90" spans="8:23" x14ac:dyDescent="0.35"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</row>
    <row r="91" spans="8:23" x14ac:dyDescent="0.35"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</row>
    <row r="92" spans="8:23" x14ac:dyDescent="0.35"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</row>
    <row r="93" spans="8:23" x14ac:dyDescent="0.35"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</row>
    <row r="94" spans="8:23" x14ac:dyDescent="0.35"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</row>
    <row r="95" spans="8:23" x14ac:dyDescent="0.35"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</row>
    <row r="96" spans="8:23" x14ac:dyDescent="0.35"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</row>
    <row r="97" spans="8:23" x14ac:dyDescent="0.35"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</row>
    <row r="98" spans="8:23" x14ac:dyDescent="0.35"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</row>
    <row r="99" spans="8:23" x14ac:dyDescent="0.35"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</row>
    <row r="100" spans="8:23" x14ac:dyDescent="0.35"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</row>
    <row r="101" spans="8:23" x14ac:dyDescent="0.35"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</row>
    <row r="102" spans="8:23" x14ac:dyDescent="0.35"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</row>
    <row r="103" spans="8:23" x14ac:dyDescent="0.35"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</row>
    <row r="104" spans="8:23" x14ac:dyDescent="0.35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</row>
    <row r="105" spans="8:23" x14ac:dyDescent="0.35"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</row>
    <row r="106" spans="8:23" x14ac:dyDescent="0.35"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</row>
    <row r="107" spans="8:23" x14ac:dyDescent="0.35"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</row>
    <row r="108" spans="8:23" x14ac:dyDescent="0.35"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</row>
    <row r="109" spans="8:23" x14ac:dyDescent="0.35"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</row>
    <row r="110" spans="8:23" x14ac:dyDescent="0.35"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</row>
    <row r="111" spans="8:23" x14ac:dyDescent="0.35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</row>
    <row r="112" spans="8:23" x14ac:dyDescent="0.35"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</row>
    <row r="113" spans="8:23" x14ac:dyDescent="0.35"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</row>
    <row r="114" spans="8:23" x14ac:dyDescent="0.35"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</row>
    <row r="115" spans="8:23" x14ac:dyDescent="0.35"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</row>
    <row r="116" spans="8:23" x14ac:dyDescent="0.35"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</row>
    <row r="117" spans="8:23" x14ac:dyDescent="0.35"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</row>
    <row r="118" spans="8:23" x14ac:dyDescent="0.35"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</row>
    <row r="119" spans="8:23" x14ac:dyDescent="0.35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</row>
    <row r="120" spans="8:23" x14ac:dyDescent="0.35"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</row>
    <row r="121" spans="8:23" x14ac:dyDescent="0.35"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</row>
    <row r="122" spans="8:23" x14ac:dyDescent="0.35"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</row>
    <row r="123" spans="8:23" x14ac:dyDescent="0.35"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</row>
    <row r="124" spans="8:23" x14ac:dyDescent="0.35"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</row>
    <row r="125" spans="8:23" x14ac:dyDescent="0.35"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</row>
    <row r="126" spans="8:23" x14ac:dyDescent="0.35"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</row>
    <row r="127" spans="8:23" x14ac:dyDescent="0.35"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</row>
    <row r="128" spans="8:23" x14ac:dyDescent="0.35"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</row>
    <row r="129" spans="8:23" x14ac:dyDescent="0.35"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</row>
    <row r="130" spans="8:23" x14ac:dyDescent="0.35"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</row>
    <row r="131" spans="8:23" x14ac:dyDescent="0.35"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</row>
    <row r="132" spans="8:23" x14ac:dyDescent="0.35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</row>
    <row r="133" spans="8:23" x14ac:dyDescent="0.35"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</row>
    <row r="134" spans="8:23" x14ac:dyDescent="0.35"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</row>
    <row r="135" spans="8:23" x14ac:dyDescent="0.35"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</row>
    <row r="136" spans="8:23" x14ac:dyDescent="0.35"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</row>
    <row r="137" spans="8:23" x14ac:dyDescent="0.35"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</row>
    <row r="138" spans="8:23" x14ac:dyDescent="0.35"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</row>
    <row r="139" spans="8:23" x14ac:dyDescent="0.35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</row>
    <row r="140" spans="8:23" x14ac:dyDescent="0.35"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</row>
    <row r="141" spans="8:23" x14ac:dyDescent="0.35"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</row>
    <row r="142" spans="8:23" x14ac:dyDescent="0.35"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</row>
    <row r="143" spans="8:23" x14ac:dyDescent="0.35"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</row>
    <row r="144" spans="8:23" x14ac:dyDescent="0.35"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</row>
    <row r="145" spans="8:23" x14ac:dyDescent="0.35"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</row>
    <row r="146" spans="8:23" x14ac:dyDescent="0.35"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</row>
    <row r="147" spans="8:23" x14ac:dyDescent="0.35"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</row>
    <row r="148" spans="8:23" x14ac:dyDescent="0.35"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</row>
    <row r="149" spans="8:23" x14ac:dyDescent="0.35"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</row>
    <row r="150" spans="8:23" x14ac:dyDescent="0.35"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</row>
    <row r="151" spans="8:23" x14ac:dyDescent="0.35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</row>
    <row r="152" spans="8:23" x14ac:dyDescent="0.35"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</row>
    <row r="153" spans="8:23" x14ac:dyDescent="0.35"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</row>
    <row r="154" spans="8:23" x14ac:dyDescent="0.35"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</row>
    <row r="155" spans="8:23" x14ac:dyDescent="0.35"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</row>
    <row r="156" spans="8:23" x14ac:dyDescent="0.35"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</row>
    <row r="157" spans="8:23" x14ac:dyDescent="0.35"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</row>
    <row r="158" spans="8:23" x14ac:dyDescent="0.35"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</row>
    <row r="159" spans="8:23" x14ac:dyDescent="0.35"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</row>
    <row r="160" spans="8:23" x14ac:dyDescent="0.35"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</row>
    <row r="161" spans="8:23" x14ac:dyDescent="0.35"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</row>
    <row r="162" spans="8:23" x14ac:dyDescent="0.35"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</row>
    <row r="163" spans="8:23" x14ac:dyDescent="0.35"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</row>
    <row r="164" spans="8:23" x14ac:dyDescent="0.35"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</row>
    <row r="165" spans="8:23" x14ac:dyDescent="0.35"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</row>
    <row r="166" spans="8:23" x14ac:dyDescent="0.35"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</row>
    <row r="167" spans="8:23" x14ac:dyDescent="0.35"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</row>
    <row r="168" spans="8:23" x14ac:dyDescent="0.35"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</row>
    <row r="169" spans="8:23" x14ac:dyDescent="0.35"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</row>
    <row r="170" spans="8:23" x14ac:dyDescent="0.35"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</row>
    <row r="171" spans="8:23" x14ac:dyDescent="0.35"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</row>
    <row r="172" spans="8:23" x14ac:dyDescent="0.35"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</row>
    <row r="173" spans="8:23" x14ac:dyDescent="0.35"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</row>
    <row r="174" spans="8:23" x14ac:dyDescent="0.35"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</row>
    <row r="175" spans="8:23" x14ac:dyDescent="0.35"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</row>
    <row r="176" spans="8:23" x14ac:dyDescent="0.35"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</row>
    <row r="177" spans="8:23" x14ac:dyDescent="0.35"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</row>
    <row r="178" spans="8:23" x14ac:dyDescent="0.35"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</row>
    <row r="179" spans="8:23" x14ac:dyDescent="0.35"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</row>
    <row r="180" spans="8:23" x14ac:dyDescent="0.35"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</row>
    <row r="181" spans="8:23" x14ac:dyDescent="0.35"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</row>
    <row r="182" spans="8:23" x14ac:dyDescent="0.35"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</row>
    <row r="183" spans="8:23" x14ac:dyDescent="0.35"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</row>
    <row r="184" spans="8:23" x14ac:dyDescent="0.35"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</row>
    <row r="185" spans="8:23" x14ac:dyDescent="0.35"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</row>
    <row r="186" spans="8:23" x14ac:dyDescent="0.35"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</row>
    <row r="187" spans="8:23" x14ac:dyDescent="0.35"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</row>
    <row r="188" spans="8:23" x14ac:dyDescent="0.35"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</row>
    <row r="189" spans="8:23" x14ac:dyDescent="0.35"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</row>
    <row r="190" spans="8:23" x14ac:dyDescent="0.35"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</row>
    <row r="191" spans="8:23" x14ac:dyDescent="0.35"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</row>
    <row r="192" spans="8:23" x14ac:dyDescent="0.35"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</row>
    <row r="193" spans="8:23" x14ac:dyDescent="0.35"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</row>
    <row r="194" spans="8:23" x14ac:dyDescent="0.35"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</row>
    <row r="195" spans="8:23" x14ac:dyDescent="0.35"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</row>
    <row r="196" spans="8:23" x14ac:dyDescent="0.35"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</row>
    <row r="197" spans="8:23" x14ac:dyDescent="0.35"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</row>
    <row r="198" spans="8:23" x14ac:dyDescent="0.35"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</row>
    <row r="199" spans="8:23" x14ac:dyDescent="0.35"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</row>
    <row r="200" spans="8:23" x14ac:dyDescent="0.35"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</row>
    <row r="201" spans="8:23" x14ac:dyDescent="0.35"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</row>
    <row r="202" spans="8:23" x14ac:dyDescent="0.35"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</row>
    <row r="203" spans="8:23" x14ac:dyDescent="0.35"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</row>
    <row r="204" spans="8:23" x14ac:dyDescent="0.35"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</row>
    <row r="205" spans="8:23" x14ac:dyDescent="0.35"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</row>
    <row r="206" spans="8:23" x14ac:dyDescent="0.35"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</row>
    <row r="207" spans="8:23" x14ac:dyDescent="0.35"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</row>
    <row r="208" spans="8:23" x14ac:dyDescent="0.35"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</row>
    <row r="209" spans="8:23" x14ac:dyDescent="0.35"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</row>
    <row r="210" spans="8:23" x14ac:dyDescent="0.35"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</row>
    <row r="211" spans="8:23" x14ac:dyDescent="0.35"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</row>
    <row r="212" spans="8:23" x14ac:dyDescent="0.35"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</row>
    <row r="213" spans="8:23" x14ac:dyDescent="0.35"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</row>
    <row r="214" spans="8:23" x14ac:dyDescent="0.35"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</row>
    <row r="215" spans="8:23" x14ac:dyDescent="0.35"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</row>
    <row r="216" spans="8:23" x14ac:dyDescent="0.35"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</row>
    <row r="217" spans="8:23" x14ac:dyDescent="0.35"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</row>
    <row r="218" spans="8:23" x14ac:dyDescent="0.35"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</row>
    <row r="219" spans="8:23" x14ac:dyDescent="0.35"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</row>
    <row r="220" spans="8:23" x14ac:dyDescent="0.35"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</row>
    <row r="221" spans="8:23" x14ac:dyDescent="0.35"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</row>
    <row r="222" spans="8:23" x14ac:dyDescent="0.35"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</row>
    <row r="223" spans="8:23" x14ac:dyDescent="0.35"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</row>
    <row r="224" spans="8:23" x14ac:dyDescent="0.35"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</row>
    <row r="225" spans="8:23" x14ac:dyDescent="0.35"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</row>
    <row r="226" spans="8:23" x14ac:dyDescent="0.35"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</row>
    <row r="227" spans="8:23" x14ac:dyDescent="0.35"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</row>
    <row r="228" spans="8:23" x14ac:dyDescent="0.35"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</row>
    <row r="229" spans="8:23" x14ac:dyDescent="0.35"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</row>
    <row r="230" spans="8:23" x14ac:dyDescent="0.35"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</row>
    <row r="231" spans="8:23" x14ac:dyDescent="0.35"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</row>
    <row r="232" spans="8:23" x14ac:dyDescent="0.35"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</row>
    <row r="233" spans="8:23" x14ac:dyDescent="0.35"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</row>
    <row r="234" spans="8:23" x14ac:dyDescent="0.35"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</row>
    <row r="235" spans="8:23" x14ac:dyDescent="0.35"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</row>
    <row r="236" spans="8:23" x14ac:dyDescent="0.35"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</row>
    <row r="237" spans="8:23" x14ac:dyDescent="0.35">
      <c r="H237" s="14"/>
      <c r="I237" s="14"/>
      <c r="J237" s="14"/>
      <c r="K237" s="14"/>
      <c r="L237" s="14"/>
      <c r="M237" s="14"/>
      <c r="N237" s="14"/>
      <c r="O237" s="14"/>
      <c r="P237" s="14"/>
      <c r="Q237" s="14"/>
      <c r="R237" s="14"/>
      <c r="S237" s="14"/>
      <c r="T237" s="14"/>
      <c r="U237" s="14"/>
      <c r="V237" s="14"/>
      <c r="W237" s="14"/>
    </row>
    <row r="238" spans="8:23" x14ac:dyDescent="0.35">
      <c r="H238" s="14"/>
      <c r="I238" s="14"/>
      <c r="J238" s="14"/>
      <c r="K238" s="14"/>
      <c r="L238" s="14"/>
      <c r="M238" s="14"/>
      <c r="N238" s="14"/>
      <c r="O238" s="14"/>
      <c r="P238" s="14"/>
      <c r="Q238" s="14"/>
      <c r="R238" s="14"/>
      <c r="S238" s="14"/>
      <c r="T238" s="14"/>
      <c r="U238" s="14"/>
      <c r="V238" s="14"/>
      <c r="W238" s="14"/>
    </row>
    <row r="239" spans="8:23" x14ac:dyDescent="0.35">
      <c r="H239" s="14"/>
      <c r="I239" s="14"/>
      <c r="J239" s="14"/>
      <c r="K239" s="14"/>
      <c r="L239" s="14"/>
      <c r="M239" s="14"/>
      <c r="N239" s="14"/>
      <c r="O239" s="14"/>
      <c r="P239" s="14"/>
      <c r="Q239" s="14"/>
      <c r="R239" s="14"/>
      <c r="S239" s="14"/>
      <c r="T239" s="14"/>
      <c r="U239" s="14"/>
      <c r="V239" s="14"/>
      <c r="W239" s="14"/>
    </row>
    <row r="240" spans="8:23" x14ac:dyDescent="0.35">
      <c r="H240" s="14"/>
      <c r="I240" s="14"/>
      <c r="J240" s="14"/>
      <c r="K240" s="14"/>
      <c r="L240" s="14"/>
      <c r="M240" s="14"/>
      <c r="N240" s="14"/>
      <c r="O240" s="14"/>
      <c r="P240" s="14"/>
      <c r="Q240" s="14"/>
      <c r="R240" s="14"/>
      <c r="S240" s="14"/>
      <c r="T240" s="14"/>
      <c r="U240" s="14"/>
      <c r="V240" s="14"/>
      <c r="W240" s="14"/>
    </row>
    <row r="241" spans="8:23" x14ac:dyDescent="0.35">
      <c r="H241" s="14"/>
      <c r="I241" s="14"/>
      <c r="J241" s="14"/>
      <c r="K241" s="14"/>
      <c r="L241" s="14"/>
      <c r="M241" s="14"/>
      <c r="N241" s="14"/>
      <c r="O241" s="14"/>
      <c r="P241" s="14"/>
      <c r="Q241" s="14"/>
      <c r="R241" s="14"/>
      <c r="S241" s="14"/>
      <c r="T241" s="14"/>
      <c r="U241" s="14"/>
      <c r="V241" s="14"/>
      <c r="W241" s="14"/>
    </row>
    <row r="242" spans="8:23" x14ac:dyDescent="0.35">
      <c r="H242" s="14"/>
      <c r="I242" s="14"/>
      <c r="J242" s="14"/>
      <c r="K242" s="14"/>
      <c r="L242" s="14"/>
      <c r="M242" s="14"/>
      <c r="N242" s="14"/>
      <c r="O242" s="14"/>
      <c r="P242" s="14"/>
      <c r="Q242" s="14"/>
      <c r="R242" s="14"/>
      <c r="S242" s="14"/>
      <c r="T242" s="14"/>
      <c r="U242" s="14"/>
      <c r="V242" s="14"/>
      <c r="W242" s="14"/>
    </row>
    <row r="243" spans="8:23" x14ac:dyDescent="0.35">
      <c r="H243" s="14"/>
      <c r="I243" s="14"/>
      <c r="J243" s="14"/>
      <c r="K243" s="14"/>
      <c r="L243" s="14"/>
      <c r="M243" s="14"/>
      <c r="N243" s="14"/>
      <c r="O243" s="14"/>
      <c r="P243" s="14"/>
      <c r="Q243" s="14"/>
      <c r="R243" s="14"/>
      <c r="S243" s="14"/>
      <c r="T243" s="14"/>
      <c r="U243" s="14"/>
      <c r="V243" s="14"/>
      <c r="W243" s="14"/>
    </row>
    <row r="244" spans="8:23" x14ac:dyDescent="0.35">
      <c r="H244" s="14"/>
      <c r="I244" s="14"/>
      <c r="J244" s="14"/>
      <c r="K244" s="14"/>
      <c r="L244" s="14"/>
      <c r="M244" s="14"/>
      <c r="N244" s="14"/>
      <c r="O244" s="14"/>
      <c r="P244" s="14"/>
      <c r="Q244" s="14"/>
      <c r="R244" s="14"/>
      <c r="S244" s="14"/>
      <c r="T244" s="14"/>
      <c r="U244" s="14"/>
      <c r="V244" s="14"/>
      <c r="W244" s="14"/>
    </row>
    <row r="245" spans="8:23" x14ac:dyDescent="0.35">
      <c r="H245" s="14"/>
      <c r="I245" s="14"/>
      <c r="J245" s="14"/>
      <c r="K245" s="14"/>
      <c r="L245" s="14"/>
      <c r="M245" s="14"/>
      <c r="N245" s="14"/>
      <c r="O245" s="14"/>
      <c r="P245" s="14"/>
      <c r="Q245" s="14"/>
      <c r="R245" s="14"/>
      <c r="S245" s="14"/>
      <c r="T245" s="14"/>
      <c r="U245" s="14"/>
      <c r="V245" s="14"/>
      <c r="W245" s="14"/>
    </row>
    <row r="246" spans="8:23" x14ac:dyDescent="0.35">
      <c r="H246" s="14"/>
      <c r="I246" s="14"/>
      <c r="J246" s="14"/>
      <c r="K246" s="14"/>
      <c r="L246" s="14"/>
      <c r="M246" s="14"/>
      <c r="N246" s="14"/>
      <c r="O246" s="14"/>
      <c r="P246" s="14"/>
      <c r="Q246" s="14"/>
      <c r="R246" s="14"/>
      <c r="S246" s="14"/>
      <c r="T246" s="14"/>
      <c r="U246" s="14"/>
      <c r="V246" s="14"/>
      <c r="W246" s="14"/>
    </row>
    <row r="247" spans="8:23" x14ac:dyDescent="0.35">
      <c r="H247" s="14"/>
      <c r="I247" s="14"/>
      <c r="J247" s="14"/>
      <c r="K247" s="14"/>
      <c r="L247" s="14"/>
      <c r="M247" s="14"/>
      <c r="N247" s="14"/>
      <c r="O247" s="14"/>
      <c r="P247" s="14"/>
      <c r="Q247" s="14"/>
      <c r="R247" s="14"/>
      <c r="S247" s="14"/>
      <c r="T247" s="14"/>
      <c r="U247" s="14"/>
      <c r="V247" s="14"/>
      <c r="W247" s="14"/>
    </row>
    <row r="248" spans="8:23" x14ac:dyDescent="0.35">
      <c r="H248" s="14"/>
      <c r="I248" s="14"/>
      <c r="J248" s="14"/>
      <c r="K248" s="14"/>
      <c r="L248" s="14"/>
      <c r="M248" s="14"/>
      <c r="N248" s="14"/>
      <c r="O248" s="14"/>
      <c r="P248" s="14"/>
      <c r="Q248" s="14"/>
      <c r="R248" s="14"/>
      <c r="S248" s="14"/>
      <c r="T248" s="14"/>
      <c r="U248" s="14"/>
      <c r="V248" s="14"/>
      <c r="W248" s="14"/>
    </row>
    <row r="249" spans="8:23" x14ac:dyDescent="0.35">
      <c r="H249" s="14"/>
      <c r="I249" s="14"/>
      <c r="J249" s="14"/>
      <c r="K249" s="14"/>
      <c r="L249" s="14"/>
      <c r="M249" s="14"/>
      <c r="N249" s="14"/>
      <c r="O249" s="14"/>
      <c r="P249" s="14"/>
      <c r="Q249" s="14"/>
      <c r="R249" s="14"/>
      <c r="S249" s="14"/>
      <c r="T249" s="14"/>
      <c r="U249" s="14"/>
      <c r="V249" s="14"/>
      <c r="W249" s="14"/>
    </row>
    <row r="250" spans="8:23" x14ac:dyDescent="0.35">
      <c r="H250" s="14"/>
      <c r="I250" s="14"/>
      <c r="J250" s="14"/>
      <c r="K250" s="14"/>
      <c r="L250" s="14"/>
      <c r="M250" s="14"/>
      <c r="N250" s="14"/>
      <c r="O250" s="14"/>
      <c r="P250" s="14"/>
      <c r="Q250" s="14"/>
      <c r="R250" s="14"/>
      <c r="S250" s="14"/>
      <c r="T250" s="14"/>
      <c r="U250" s="14"/>
      <c r="V250" s="14"/>
      <c r="W250" s="14"/>
    </row>
    <row r="251" spans="8:23" x14ac:dyDescent="0.35">
      <c r="H251" s="14"/>
      <c r="I251" s="14"/>
      <c r="J251" s="14"/>
      <c r="K251" s="14"/>
      <c r="L251" s="14"/>
      <c r="M251" s="14"/>
      <c r="N251" s="14"/>
      <c r="O251" s="14"/>
      <c r="P251" s="14"/>
      <c r="Q251" s="14"/>
      <c r="R251" s="14"/>
      <c r="S251" s="14"/>
      <c r="T251" s="14"/>
      <c r="U251" s="14"/>
      <c r="V251" s="14"/>
      <c r="W251" s="14"/>
    </row>
    <row r="252" spans="8:23" x14ac:dyDescent="0.35">
      <c r="H252" s="14"/>
      <c r="I252" s="14"/>
      <c r="J252" s="14"/>
      <c r="K252" s="14"/>
      <c r="L252" s="14"/>
      <c r="M252" s="14"/>
      <c r="N252" s="14"/>
      <c r="O252" s="14"/>
      <c r="P252" s="14"/>
      <c r="Q252" s="14"/>
      <c r="R252" s="14"/>
      <c r="S252" s="14"/>
      <c r="T252" s="14"/>
      <c r="U252" s="14"/>
      <c r="V252" s="14"/>
      <c r="W252" s="14"/>
    </row>
    <row r="253" spans="8:23" x14ac:dyDescent="0.35">
      <c r="H253" s="14"/>
      <c r="I253" s="14"/>
      <c r="J253" s="14"/>
      <c r="K253" s="14"/>
      <c r="L253" s="14"/>
      <c r="M253" s="14"/>
      <c r="N253" s="14"/>
      <c r="O253" s="14"/>
      <c r="P253" s="14"/>
      <c r="Q253" s="14"/>
      <c r="R253" s="14"/>
      <c r="S253" s="14"/>
      <c r="T253" s="14"/>
      <c r="U253" s="14"/>
      <c r="V253" s="14"/>
      <c r="W253" s="14"/>
    </row>
    <row r="254" spans="8:23" x14ac:dyDescent="0.35">
      <c r="H254" s="14"/>
      <c r="I254" s="14"/>
      <c r="J254" s="14"/>
      <c r="K254" s="14"/>
      <c r="L254" s="14"/>
      <c r="M254" s="14"/>
      <c r="N254" s="14"/>
      <c r="O254" s="14"/>
      <c r="P254" s="14"/>
      <c r="Q254" s="14"/>
      <c r="R254" s="14"/>
      <c r="S254" s="14"/>
      <c r="T254" s="14"/>
      <c r="U254" s="14"/>
      <c r="V254" s="14"/>
      <c r="W254" s="14"/>
    </row>
    <row r="255" spans="8:23" x14ac:dyDescent="0.35">
      <c r="H255" s="14"/>
      <c r="I255" s="14"/>
      <c r="J255" s="14"/>
      <c r="K255" s="14"/>
      <c r="L255" s="14"/>
      <c r="M255" s="14"/>
      <c r="N255" s="14"/>
      <c r="O255" s="14"/>
      <c r="P255" s="14"/>
      <c r="Q255" s="14"/>
      <c r="R255" s="14"/>
      <c r="S255" s="14"/>
      <c r="T255" s="14"/>
      <c r="U255" s="14"/>
      <c r="V255" s="14"/>
      <c r="W255" s="14"/>
    </row>
    <row r="256" spans="8:23" x14ac:dyDescent="0.35">
      <c r="H256" s="14"/>
      <c r="I256" s="14"/>
      <c r="J256" s="14"/>
      <c r="K256" s="14"/>
      <c r="L256" s="14"/>
      <c r="M256" s="14"/>
      <c r="N256" s="14"/>
      <c r="O256" s="14"/>
      <c r="P256" s="14"/>
      <c r="Q256" s="14"/>
      <c r="R256" s="14"/>
      <c r="S256" s="14"/>
      <c r="T256" s="14"/>
      <c r="U256" s="14"/>
      <c r="V256" s="14"/>
      <c r="W256" s="14"/>
    </row>
    <row r="257" spans="8:23" x14ac:dyDescent="0.35">
      <c r="H257" s="14"/>
      <c r="I257" s="14"/>
      <c r="J257" s="14"/>
      <c r="K257" s="14"/>
      <c r="L257" s="14"/>
      <c r="M257" s="14"/>
      <c r="N257" s="14"/>
      <c r="O257" s="14"/>
      <c r="P257" s="14"/>
      <c r="Q257" s="14"/>
      <c r="R257" s="14"/>
      <c r="S257" s="14"/>
      <c r="T257" s="14"/>
      <c r="U257" s="14"/>
      <c r="V257" s="14"/>
      <c r="W257" s="14"/>
    </row>
    <row r="258" spans="8:23" x14ac:dyDescent="0.35">
      <c r="H258" s="14"/>
      <c r="I258" s="14"/>
      <c r="J258" s="14"/>
      <c r="K258" s="14"/>
      <c r="L258" s="14"/>
      <c r="M258" s="14"/>
      <c r="N258" s="14"/>
      <c r="O258" s="14"/>
      <c r="P258" s="14"/>
      <c r="Q258" s="14"/>
      <c r="R258" s="14"/>
      <c r="S258" s="14"/>
      <c r="T258" s="14"/>
      <c r="U258" s="14"/>
      <c r="V258" s="14"/>
      <c r="W258" s="14"/>
    </row>
    <row r="259" spans="8:23" x14ac:dyDescent="0.35">
      <c r="H259" s="14"/>
      <c r="I259" s="14"/>
      <c r="J259" s="14"/>
      <c r="K259" s="14"/>
      <c r="L259" s="14"/>
      <c r="M259" s="14"/>
      <c r="N259" s="14"/>
      <c r="O259" s="14"/>
      <c r="P259" s="14"/>
      <c r="Q259" s="14"/>
      <c r="R259" s="14"/>
      <c r="S259" s="14"/>
      <c r="T259" s="14"/>
      <c r="U259" s="14"/>
      <c r="V259" s="14"/>
      <c r="W259" s="14"/>
    </row>
    <row r="260" spans="8:23" x14ac:dyDescent="0.35">
      <c r="H260" s="14"/>
      <c r="I260" s="14"/>
      <c r="J260" s="14"/>
      <c r="K260" s="14"/>
      <c r="L260" s="14"/>
      <c r="M260" s="14"/>
      <c r="N260" s="14"/>
      <c r="O260" s="14"/>
      <c r="P260" s="14"/>
      <c r="Q260" s="14"/>
      <c r="R260" s="14"/>
      <c r="S260" s="14"/>
      <c r="T260" s="14"/>
      <c r="U260" s="14"/>
      <c r="V260" s="14"/>
      <c r="W260" s="14"/>
    </row>
    <row r="261" spans="8:23" x14ac:dyDescent="0.35">
      <c r="H261" s="14"/>
      <c r="I261" s="14"/>
      <c r="J261" s="14"/>
      <c r="K261" s="14"/>
      <c r="L261" s="14"/>
      <c r="M261" s="14"/>
      <c r="N261" s="14"/>
      <c r="O261" s="14"/>
      <c r="P261" s="14"/>
      <c r="Q261" s="14"/>
      <c r="R261" s="14"/>
      <c r="S261" s="14"/>
      <c r="T261" s="14"/>
      <c r="U261" s="14"/>
      <c r="V261" s="14"/>
      <c r="W261" s="14"/>
    </row>
    <row r="262" spans="8:23" x14ac:dyDescent="0.35">
      <c r="H262" s="14"/>
      <c r="I262" s="14"/>
      <c r="J262" s="14"/>
      <c r="K262" s="14"/>
      <c r="L262" s="14"/>
      <c r="M262" s="14"/>
      <c r="N262" s="14"/>
      <c r="O262" s="14"/>
      <c r="P262" s="14"/>
      <c r="Q262" s="14"/>
      <c r="R262" s="14"/>
      <c r="S262" s="14"/>
      <c r="T262" s="14"/>
      <c r="U262" s="14"/>
      <c r="V262" s="14"/>
      <c r="W262" s="14"/>
    </row>
    <row r="263" spans="8:23" x14ac:dyDescent="0.35">
      <c r="H263" s="14"/>
      <c r="I263" s="14"/>
      <c r="J263" s="14"/>
      <c r="K263" s="14"/>
      <c r="L263" s="14"/>
      <c r="M263" s="14"/>
      <c r="N263" s="14"/>
      <c r="O263" s="14"/>
      <c r="P263" s="14"/>
      <c r="Q263" s="14"/>
      <c r="R263" s="14"/>
      <c r="S263" s="14"/>
      <c r="T263" s="14"/>
      <c r="U263" s="14"/>
      <c r="V263" s="14"/>
      <c r="W263" s="14"/>
    </row>
    <row r="264" spans="8:23" x14ac:dyDescent="0.35">
      <c r="H264" s="14"/>
      <c r="I264" s="14"/>
      <c r="J264" s="14"/>
      <c r="K264" s="14"/>
      <c r="L264" s="14"/>
      <c r="M264" s="14"/>
      <c r="N264" s="14"/>
      <c r="O264" s="14"/>
      <c r="P264" s="14"/>
      <c r="Q264" s="14"/>
      <c r="R264" s="14"/>
      <c r="S264" s="14"/>
      <c r="T264" s="14"/>
      <c r="U264" s="14"/>
      <c r="V264" s="14"/>
      <c r="W264" s="14"/>
    </row>
    <row r="265" spans="8:23" x14ac:dyDescent="0.35">
      <c r="H265" s="14"/>
      <c r="I265" s="14"/>
      <c r="J265" s="14"/>
      <c r="K265" s="14"/>
      <c r="L265" s="14"/>
      <c r="M265" s="14"/>
      <c r="N265" s="14"/>
      <c r="O265" s="14"/>
      <c r="P265" s="14"/>
      <c r="Q265" s="14"/>
      <c r="R265" s="14"/>
      <c r="S265" s="14"/>
      <c r="T265" s="14"/>
      <c r="U265" s="14"/>
      <c r="V265" s="14"/>
      <c r="W265" s="14"/>
    </row>
    <row r="266" spans="8:23" x14ac:dyDescent="0.35">
      <c r="H266" s="14"/>
      <c r="I266" s="14"/>
      <c r="J266" s="14"/>
      <c r="K266" s="14"/>
      <c r="L266" s="14"/>
      <c r="M266" s="14"/>
      <c r="N266" s="14"/>
      <c r="O266" s="14"/>
      <c r="P266" s="14"/>
      <c r="Q266" s="14"/>
      <c r="R266" s="14"/>
      <c r="S266" s="14"/>
      <c r="T266" s="14"/>
      <c r="U266" s="14"/>
      <c r="V266" s="14"/>
      <c r="W266" s="14"/>
    </row>
    <row r="267" spans="8:23" x14ac:dyDescent="0.35">
      <c r="H267" s="14"/>
      <c r="I267" s="14"/>
      <c r="J267" s="14"/>
      <c r="K267" s="14"/>
      <c r="L267" s="14"/>
      <c r="M267" s="14"/>
      <c r="N267" s="14"/>
      <c r="O267" s="14"/>
      <c r="P267" s="14"/>
      <c r="Q267" s="14"/>
      <c r="R267" s="14"/>
      <c r="S267" s="14"/>
      <c r="T267" s="14"/>
      <c r="U267" s="14"/>
      <c r="V267" s="14"/>
      <c r="W267" s="14"/>
    </row>
    <row r="268" spans="8:23" x14ac:dyDescent="0.35">
      <c r="H268" s="14"/>
      <c r="I268" s="14"/>
      <c r="J268" s="14"/>
      <c r="K268" s="14"/>
      <c r="L268" s="14"/>
      <c r="M268" s="14"/>
      <c r="N268" s="14"/>
      <c r="O268" s="14"/>
      <c r="P268" s="14"/>
      <c r="Q268" s="14"/>
      <c r="R268" s="14"/>
      <c r="S268" s="14"/>
      <c r="T268" s="14"/>
      <c r="U268" s="14"/>
      <c r="V268" s="14"/>
      <c r="W268" s="14"/>
    </row>
    <row r="269" spans="8:23" x14ac:dyDescent="0.35">
      <c r="H269" s="14"/>
      <c r="I269" s="14"/>
      <c r="J269" s="14"/>
      <c r="K269" s="14"/>
      <c r="L269" s="14"/>
      <c r="M269" s="14"/>
      <c r="N269" s="14"/>
      <c r="O269" s="14"/>
      <c r="P269" s="14"/>
      <c r="Q269" s="14"/>
      <c r="R269" s="14"/>
      <c r="S269" s="14"/>
      <c r="T269" s="14"/>
      <c r="U269" s="14"/>
      <c r="V269" s="14"/>
      <c r="W269" s="14"/>
    </row>
    <row r="270" spans="8:23" x14ac:dyDescent="0.35">
      <c r="H270" s="14"/>
      <c r="I270" s="14"/>
      <c r="J270" s="14"/>
      <c r="K270" s="14"/>
      <c r="L270" s="14"/>
      <c r="M270" s="14"/>
      <c r="N270" s="14"/>
      <c r="O270" s="14"/>
      <c r="P270" s="14"/>
      <c r="Q270" s="14"/>
      <c r="R270" s="14"/>
      <c r="S270" s="14"/>
      <c r="T270" s="14"/>
      <c r="U270" s="14"/>
      <c r="V270" s="14"/>
      <c r="W270" s="14"/>
    </row>
    <row r="271" spans="8:23" x14ac:dyDescent="0.35">
      <c r="H271" s="14"/>
      <c r="I271" s="14"/>
      <c r="J271" s="14"/>
      <c r="K271" s="14"/>
      <c r="L271" s="14"/>
      <c r="M271" s="14"/>
      <c r="N271" s="14"/>
      <c r="O271" s="14"/>
      <c r="P271" s="14"/>
      <c r="Q271" s="14"/>
      <c r="R271" s="14"/>
      <c r="S271" s="14"/>
      <c r="T271" s="14"/>
      <c r="U271" s="14"/>
      <c r="V271" s="14"/>
      <c r="W271" s="14"/>
    </row>
    <row r="272" spans="8:23" x14ac:dyDescent="0.35">
      <c r="H272" s="14"/>
      <c r="I272" s="14"/>
      <c r="J272" s="14"/>
      <c r="K272" s="14"/>
      <c r="L272" s="14"/>
      <c r="M272" s="14"/>
      <c r="N272" s="14"/>
      <c r="O272" s="14"/>
      <c r="P272" s="14"/>
      <c r="Q272" s="14"/>
      <c r="R272" s="14"/>
      <c r="S272" s="14"/>
      <c r="T272" s="14"/>
      <c r="U272" s="14"/>
      <c r="V272" s="14"/>
      <c r="W272" s="14"/>
    </row>
    <row r="273" spans="8:23" x14ac:dyDescent="0.35">
      <c r="H273" s="14"/>
      <c r="I273" s="14"/>
      <c r="J273" s="14"/>
      <c r="K273" s="14"/>
      <c r="L273" s="14"/>
      <c r="M273" s="14"/>
      <c r="N273" s="14"/>
      <c r="O273" s="14"/>
      <c r="P273" s="14"/>
      <c r="Q273" s="14"/>
      <c r="R273" s="14"/>
      <c r="S273" s="14"/>
      <c r="T273" s="14"/>
      <c r="U273" s="14"/>
      <c r="V273" s="14"/>
      <c r="W273" s="14"/>
    </row>
    <row r="274" spans="8:23" x14ac:dyDescent="0.35">
      <c r="H274" s="14"/>
      <c r="I274" s="14"/>
      <c r="J274" s="14"/>
      <c r="K274" s="14"/>
      <c r="L274" s="14"/>
      <c r="M274" s="14"/>
      <c r="N274" s="14"/>
      <c r="O274" s="14"/>
      <c r="P274" s="14"/>
      <c r="Q274" s="14"/>
      <c r="R274" s="14"/>
      <c r="S274" s="14"/>
      <c r="T274" s="14"/>
      <c r="U274" s="14"/>
      <c r="V274" s="14"/>
      <c r="W274" s="14"/>
    </row>
    <row r="275" spans="8:23" x14ac:dyDescent="0.35">
      <c r="H275" s="14"/>
      <c r="I275" s="14"/>
      <c r="J275" s="14"/>
      <c r="K275" s="14"/>
      <c r="L275" s="14"/>
      <c r="M275" s="14"/>
      <c r="N275" s="14"/>
      <c r="O275" s="14"/>
      <c r="P275" s="14"/>
      <c r="Q275" s="14"/>
      <c r="R275" s="14"/>
      <c r="S275" s="14"/>
      <c r="T275" s="14"/>
      <c r="U275" s="14"/>
      <c r="V275" s="14"/>
      <c r="W275" s="14"/>
    </row>
    <row r="276" spans="8:23" x14ac:dyDescent="0.35">
      <c r="H276" s="14"/>
      <c r="I276" s="14"/>
      <c r="J276" s="14"/>
      <c r="K276" s="14"/>
      <c r="L276" s="14"/>
      <c r="M276" s="14"/>
      <c r="N276" s="14"/>
      <c r="O276" s="14"/>
      <c r="P276" s="14"/>
      <c r="Q276" s="14"/>
      <c r="R276" s="14"/>
      <c r="S276" s="14"/>
      <c r="T276" s="14"/>
      <c r="U276" s="14"/>
      <c r="V276" s="14"/>
      <c r="W276" s="14"/>
    </row>
    <row r="277" spans="8:23" x14ac:dyDescent="0.35">
      <c r="H277" s="14"/>
      <c r="I277" s="14"/>
      <c r="J277" s="14"/>
      <c r="K277" s="14"/>
      <c r="L277" s="14"/>
      <c r="M277" s="14"/>
      <c r="N277" s="14"/>
      <c r="O277" s="14"/>
      <c r="P277" s="14"/>
      <c r="Q277" s="14"/>
      <c r="R277" s="14"/>
      <c r="S277" s="14"/>
      <c r="T277" s="14"/>
      <c r="U277" s="14"/>
      <c r="V277" s="14"/>
      <c r="W277" s="14"/>
    </row>
    <row r="278" spans="8:23" x14ac:dyDescent="0.35">
      <c r="H278" s="14"/>
      <c r="I278" s="14"/>
      <c r="J278" s="14"/>
      <c r="K278" s="14"/>
      <c r="L278" s="14"/>
      <c r="M278" s="14"/>
      <c r="N278" s="14"/>
      <c r="O278" s="14"/>
      <c r="P278" s="14"/>
      <c r="Q278" s="14"/>
      <c r="R278" s="14"/>
      <c r="S278" s="14"/>
      <c r="T278" s="14"/>
      <c r="U278" s="14"/>
      <c r="V278" s="14"/>
      <c r="W278" s="14"/>
    </row>
    <row r="279" spans="8:23" x14ac:dyDescent="0.35">
      <c r="H279" s="14"/>
      <c r="I279" s="14"/>
      <c r="J279" s="14"/>
      <c r="K279" s="14"/>
      <c r="L279" s="14"/>
      <c r="M279" s="14"/>
      <c r="N279" s="14"/>
      <c r="O279" s="14"/>
      <c r="P279" s="14"/>
      <c r="Q279" s="14"/>
      <c r="R279" s="14"/>
      <c r="S279" s="14"/>
      <c r="T279" s="14"/>
      <c r="U279" s="14"/>
      <c r="V279" s="14"/>
      <c r="W279" s="14"/>
    </row>
    <row r="280" spans="8:23" x14ac:dyDescent="0.35">
      <c r="H280" s="14"/>
      <c r="I280" s="14"/>
      <c r="J280" s="14"/>
      <c r="K280" s="14"/>
      <c r="L280" s="14"/>
      <c r="M280" s="14"/>
      <c r="N280" s="14"/>
      <c r="O280" s="14"/>
      <c r="P280" s="14"/>
      <c r="Q280" s="14"/>
      <c r="R280" s="14"/>
      <c r="S280" s="14"/>
      <c r="T280" s="14"/>
      <c r="U280" s="14"/>
      <c r="V280" s="14"/>
      <c r="W280" s="14"/>
    </row>
    <row r="281" spans="8:23" x14ac:dyDescent="0.35">
      <c r="H281" s="14"/>
      <c r="I281" s="14"/>
      <c r="J281" s="14"/>
      <c r="K281" s="14"/>
      <c r="L281" s="14"/>
      <c r="M281" s="14"/>
      <c r="N281" s="14"/>
      <c r="O281" s="14"/>
      <c r="P281" s="14"/>
      <c r="Q281" s="14"/>
      <c r="R281" s="14"/>
      <c r="S281" s="14"/>
      <c r="T281" s="14"/>
      <c r="U281" s="14"/>
      <c r="V281" s="14"/>
      <c r="W281" s="14"/>
    </row>
    <row r="282" spans="8:23" x14ac:dyDescent="0.35">
      <c r="H282" s="14"/>
      <c r="I282" s="14"/>
      <c r="J282" s="14"/>
      <c r="K282" s="14"/>
      <c r="L282" s="14"/>
      <c r="M282" s="14"/>
      <c r="N282" s="14"/>
      <c r="O282" s="14"/>
      <c r="P282" s="14"/>
      <c r="Q282" s="14"/>
      <c r="R282" s="14"/>
      <c r="S282" s="14"/>
      <c r="T282" s="14"/>
      <c r="U282" s="14"/>
      <c r="V282" s="14"/>
      <c r="W282" s="14"/>
    </row>
    <row r="283" spans="8:23" x14ac:dyDescent="0.35">
      <c r="H283" s="14"/>
      <c r="I283" s="14"/>
      <c r="J283" s="14"/>
      <c r="K283" s="14"/>
      <c r="L283" s="14"/>
      <c r="M283" s="14"/>
      <c r="N283" s="14"/>
      <c r="O283" s="14"/>
      <c r="P283" s="14"/>
      <c r="Q283" s="14"/>
      <c r="R283" s="14"/>
      <c r="S283" s="14"/>
      <c r="T283" s="14"/>
      <c r="U283" s="14"/>
      <c r="V283" s="14"/>
      <c r="W283" s="14"/>
    </row>
    <row r="284" spans="8:23" x14ac:dyDescent="0.35">
      <c r="H284" s="14"/>
      <c r="I284" s="14"/>
      <c r="J284" s="14"/>
      <c r="K284" s="14"/>
      <c r="L284" s="14"/>
      <c r="M284" s="14"/>
      <c r="N284" s="14"/>
      <c r="O284" s="14"/>
      <c r="P284" s="14"/>
      <c r="Q284" s="14"/>
      <c r="R284" s="14"/>
      <c r="S284" s="14"/>
      <c r="T284" s="14"/>
      <c r="U284" s="14"/>
      <c r="V284" s="14"/>
      <c r="W284" s="14"/>
    </row>
    <row r="285" spans="8:23" x14ac:dyDescent="0.35">
      <c r="H285" s="14"/>
      <c r="I285" s="14"/>
      <c r="J285" s="14"/>
      <c r="K285" s="14"/>
      <c r="L285" s="14"/>
      <c r="M285" s="14"/>
      <c r="N285" s="14"/>
      <c r="O285" s="14"/>
      <c r="P285" s="14"/>
      <c r="Q285" s="14"/>
      <c r="R285" s="14"/>
      <c r="S285" s="14"/>
      <c r="T285" s="14"/>
      <c r="U285" s="14"/>
      <c r="V285" s="14"/>
      <c r="W285" s="14"/>
    </row>
    <row r="286" spans="8:23" x14ac:dyDescent="0.35">
      <c r="H286" s="14"/>
      <c r="I286" s="14"/>
      <c r="J286" s="14"/>
      <c r="K286" s="14"/>
      <c r="L286" s="14"/>
      <c r="M286" s="14"/>
      <c r="N286" s="14"/>
      <c r="O286" s="14"/>
      <c r="P286" s="14"/>
      <c r="Q286" s="14"/>
      <c r="R286" s="14"/>
      <c r="S286" s="14"/>
      <c r="T286" s="14"/>
      <c r="U286" s="14"/>
      <c r="V286" s="14"/>
      <c r="W286" s="14"/>
    </row>
    <row r="287" spans="8:23" x14ac:dyDescent="0.35">
      <c r="H287" s="14"/>
      <c r="I287" s="14"/>
      <c r="J287" s="14"/>
      <c r="K287" s="14"/>
      <c r="L287" s="14"/>
      <c r="M287" s="14"/>
      <c r="N287" s="14"/>
      <c r="O287" s="14"/>
      <c r="P287" s="14"/>
      <c r="Q287" s="14"/>
      <c r="R287" s="14"/>
      <c r="S287" s="14"/>
      <c r="T287" s="14"/>
      <c r="U287" s="14"/>
      <c r="V287" s="14"/>
      <c r="W287" s="14"/>
    </row>
    <row r="288" spans="8:23" x14ac:dyDescent="0.35">
      <c r="H288" s="14"/>
      <c r="I288" s="14"/>
      <c r="J288" s="14"/>
      <c r="K288" s="14"/>
      <c r="L288" s="14"/>
      <c r="M288" s="14"/>
      <c r="N288" s="14"/>
      <c r="O288" s="14"/>
      <c r="P288" s="14"/>
      <c r="Q288" s="14"/>
      <c r="R288" s="14"/>
      <c r="S288" s="14"/>
      <c r="T288" s="14"/>
      <c r="U288" s="14"/>
      <c r="V288" s="14"/>
      <c r="W288" s="14"/>
    </row>
    <row r="289" spans="8:23" x14ac:dyDescent="0.35">
      <c r="H289" s="14"/>
      <c r="I289" s="14"/>
      <c r="J289" s="14"/>
      <c r="K289" s="14"/>
      <c r="L289" s="14"/>
      <c r="M289" s="14"/>
      <c r="N289" s="14"/>
      <c r="O289" s="14"/>
      <c r="P289" s="14"/>
      <c r="Q289" s="14"/>
      <c r="R289" s="14"/>
      <c r="S289" s="14"/>
      <c r="T289" s="14"/>
      <c r="U289" s="14"/>
      <c r="V289" s="14"/>
      <c r="W289" s="14"/>
    </row>
    <row r="290" spans="8:23" x14ac:dyDescent="0.35">
      <c r="H290" s="14"/>
      <c r="I290" s="14"/>
      <c r="J290" s="14"/>
      <c r="K290" s="14"/>
      <c r="L290" s="14"/>
      <c r="M290" s="14"/>
      <c r="N290" s="14"/>
      <c r="O290" s="14"/>
      <c r="P290" s="14"/>
      <c r="Q290" s="14"/>
      <c r="R290" s="14"/>
      <c r="S290" s="14"/>
      <c r="T290" s="14"/>
      <c r="U290" s="14"/>
      <c r="V290" s="14"/>
      <c r="W290" s="14"/>
    </row>
    <row r="291" spans="8:23" x14ac:dyDescent="0.35">
      <c r="H291" s="14"/>
      <c r="I291" s="14"/>
      <c r="J291" s="14"/>
      <c r="K291" s="14"/>
      <c r="L291" s="14"/>
      <c r="M291" s="14"/>
      <c r="N291" s="14"/>
      <c r="O291" s="14"/>
      <c r="P291" s="14"/>
      <c r="Q291" s="14"/>
      <c r="R291" s="14"/>
      <c r="S291" s="14"/>
      <c r="T291" s="14"/>
      <c r="U291" s="14"/>
      <c r="V291" s="14"/>
      <c r="W291" s="14"/>
    </row>
    <row r="292" spans="8:23" x14ac:dyDescent="0.35">
      <c r="H292" s="14"/>
      <c r="I292" s="14"/>
      <c r="J292" s="14"/>
      <c r="K292" s="14"/>
      <c r="L292" s="14"/>
      <c r="M292" s="14"/>
      <c r="N292" s="14"/>
      <c r="O292" s="14"/>
      <c r="P292" s="14"/>
      <c r="Q292" s="14"/>
      <c r="R292" s="14"/>
      <c r="S292" s="14"/>
      <c r="T292" s="14"/>
      <c r="U292" s="14"/>
      <c r="V292" s="14"/>
      <c r="W292" s="14"/>
    </row>
    <row r="293" spans="8:23" x14ac:dyDescent="0.35">
      <c r="H293" s="14"/>
      <c r="I293" s="14"/>
      <c r="J293" s="14"/>
      <c r="K293" s="14"/>
      <c r="L293" s="14"/>
      <c r="M293" s="14"/>
      <c r="N293" s="14"/>
      <c r="O293" s="14"/>
      <c r="P293" s="14"/>
      <c r="Q293" s="14"/>
      <c r="R293" s="14"/>
      <c r="S293" s="14"/>
      <c r="T293" s="14"/>
      <c r="U293" s="14"/>
      <c r="V293" s="14"/>
      <c r="W293" s="14"/>
    </row>
    <row r="294" spans="8:23" x14ac:dyDescent="0.35">
      <c r="H294" s="14"/>
      <c r="I294" s="14"/>
      <c r="J294" s="14"/>
      <c r="K294" s="14"/>
      <c r="L294" s="14"/>
      <c r="M294" s="14"/>
      <c r="N294" s="14"/>
      <c r="O294" s="14"/>
      <c r="P294" s="14"/>
      <c r="Q294" s="14"/>
      <c r="R294" s="14"/>
      <c r="S294" s="14"/>
      <c r="T294" s="14"/>
      <c r="U294" s="14"/>
      <c r="V294" s="14"/>
      <c r="W294" s="14"/>
    </row>
    <row r="295" spans="8:23" x14ac:dyDescent="0.35">
      <c r="H295" s="14"/>
      <c r="I295" s="14"/>
      <c r="J295" s="14"/>
      <c r="K295" s="14"/>
      <c r="L295" s="14"/>
      <c r="M295" s="14"/>
      <c r="N295" s="14"/>
      <c r="O295" s="14"/>
      <c r="P295" s="14"/>
      <c r="Q295" s="14"/>
      <c r="R295" s="14"/>
      <c r="S295" s="14"/>
      <c r="T295" s="14"/>
      <c r="U295" s="14"/>
      <c r="V295" s="14"/>
      <c r="W295" s="14"/>
    </row>
    <row r="296" spans="8:23" x14ac:dyDescent="0.35">
      <c r="H296" s="14"/>
      <c r="I296" s="14"/>
      <c r="J296" s="14"/>
      <c r="K296" s="14"/>
      <c r="L296" s="14"/>
      <c r="M296" s="14"/>
      <c r="N296" s="14"/>
      <c r="O296" s="14"/>
      <c r="P296" s="14"/>
      <c r="Q296" s="14"/>
      <c r="R296" s="14"/>
      <c r="S296" s="14"/>
      <c r="T296" s="14"/>
      <c r="U296" s="14"/>
      <c r="V296" s="14"/>
      <c r="W296" s="14"/>
    </row>
    <row r="297" spans="8:23" x14ac:dyDescent="0.35">
      <c r="H297" s="14"/>
      <c r="I297" s="14"/>
      <c r="J297" s="14"/>
      <c r="K297" s="14"/>
      <c r="L297" s="14"/>
      <c r="M297" s="14"/>
      <c r="N297" s="14"/>
      <c r="O297" s="14"/>
      <c r="P297" s="14"/>
      <c r="Q297" s="14"/>
      <c r="R297" s="14"/>
      <c r="S297" s="14"/>
      <c r="T297" s="14"/>
      <c r="U297" s="14"/>
      <c r="V297" s="14"/>
      <c r="W297" s="14"/>
    </row>
    <row r="298" spans="8:23" x14ac:dyDescent="0.35">
      <c r="H298" s="14"/>
      <c r="I298" s="14"/>
      <c r="J298" s="14"/>
      <c r="K298" s="14"/>
      <c r="L298" s="14"/>
      <c r="M298" s="14"/>
      <c r="N298" s="14"/>
      <c r="O298" s="14"/>
      <c r="P298" s="14"/>
      <c r="Q298" s="14"/>
      <c r="R298" s="14"/>
      <c r="S298" s="14"/>
      <c r="T298" s="14"/>
      <c r="U298" s="14"/>
      <c r="V298" s="14"/>
      <c r="W298" s="14"/>
    </row>
    <row r="299" spans="8:23" x14ac:dyDescent="0.35">
      <c r="H299" s="14"/>
      <c r="I299" s="14"/>
      <c r="J299" s="14"/>
      <c r="K299" s="14"/>
      <c r="L299" s="14"/>
      <c r="M299" s="14"/>
      <c r="N299" s="14"/>
      <c r="O299" s="14"/>
      <c r="P299" s="14"/>
      <c r="Q299" s="14"/>
      <c r="R299" s="14"/>
      <c r="S299" s="14"/>
      <c r="T299" s="14"/>
      <c r="U299" s="14"/>
      <c r="V299" s="14"/>
      <c r="W299" s="14"/>
    </row>
    <row r="300" spans="8:23" x14ac:dyDescent="0.35">
      <c r="H300" s="14"/>
      <c r="I300" s="14"/>
      <c r="J300" s="14"/>
      <c r="K300" s="14"/>
      <c r="L300" s="14"/>
      <c r="M300" s="14"/>
      <c r="N300" s="14"/>
      <c r="O300" s="14"/>
      <c r="P300" s="14"/>
      <c r="Q300" s="14"/>
      <c r="R300" s="14"/>
      <c r="S300" s="14"/>
      <c r="T300" s="14"/>
      <c r="U300" s="14"/>
      <c r="V300" s="14"/>
      <c r="W300" s="14"/>
    </row>
    <row r="301" spans="8:23" x14ac:dyDescent="0.35">
      <c r="H301" s="14"/>
      <c r="I301" s="14"/>
      <c r="J301" s="14"/>
      <c r="K301" s="14"/>
      <c r="L301" s="14"/>
      <c r="M301" s="14"/>
      <c r="N301" s="14"/>
      <c r="O301" s="14"/>
      <c r="P301" s="14"/>
      <c r="Q301" s="14"/>
      <c r="R301" s="14"/>
      <c r="S301" s="14"/>
      <c r="T301" s="14"/>
      <c r="U301" s="14"/>
      <c r="V301" s="14"/>
      <c r="W301" s="14"/>
    </row>
    <row r="302" spans="8:23" x14ac:dyDescent="0.35">
      <c r="H302" s="14"/>
      <c r="I302" s="14"/>
      <c r="J302" s="14"/>
      <c r="K302" s="14"/>
      <c r="L302" s="14"/>
      <c r="M302" s="14"/>
      <c r="N302" s="14"/>
      <c r="O302" s="14"/>
      <c r="P302" s="14"/>
      <c r="Q302" s="14"/>
      <c r="R302" s="14"/>
      <c r="S302" s="14"/>
      <c r="T302" s="14"/>
      <c r="U302" s="14"/>
      <c r="V302" s="14"/>
      <c r="W302" s="14"/>
    </row>
    <row r="303" spans="8:23" x14ac:dyDescent="0.35">
      <c r="H303" s="14"/>
      <c r="I303" s="14"/>
      <c r="J303" s="14"/>
      <c r="K303" s="14"/>
      <c r="L303" s="14"/>
      <c r="M303" s="14"/>
      <c r="N303" s="14"/>
      <c r="O303" s="14"/>
      <c r="P303" s="14"/>
      <c r="Q303" s="14"/>
      <c r="R303" s="14"/>
      <c r="S303" s="14"/>
      <c r="T303" s="14"/>
      <c r="U303" s="14"/>
      <c r="V303" s="14"/>
      <c r="W303" s="14"/>
    </row>
    <row r="304" spans="8:23" x14ac:dyDescent="0.35">
      <c r="H304" s="14"/>
      <c r="I304" s="14"/>
      <c r="J304" s="14"/>
      <c r="K304" s="14"/>
      <c r="L304" s="14"/>
      <c r="M304" s="14"/>
      <c r="N304" s="14"/>
      <c r="O304" s="14"/>
      <c r="P304" s="14"/>
      <c r="Q304" s="14"/>
      <c r="R304" s="14"/>
      <c r="S304" s="14"/>
      <c r="T304" s="14"/>
      <c r="U304" s="14"/>
      <c r="V304" s="14"/>
      <c r="W304" s="14"/>
    </row>
    <row r="305" spans="8:23" x14ac:dyDescent="0.35">
      <c r="H305" s="14"/>
      <c r="I305" s="14"/>
      <c r="J305" s="14"/>
      <c r="K305" s="14"/>
      <c r="L305" s="14"/>
      <c r="M305" s="14"/>
      <c r="N305" s="14"/>
      <c r="O305" s="14"/>
      <c r="P305" s="14"/>
      <c r="Q305" s="14"/>
      <c r="R305" s="14"/>
      <c r="S305" s="14"/>
      <c r="T305" s="14"/>
      <c r="U305" s="14"/>
      <c r="V305" s="14"/>
      <c r="W305" s="14"/>
    </row>
    <row r="306" spans="8:23" x14ac:dyDescent="0.35">
      <c r="H306" s="14"/>
      <c r="I306" s="14"/>
      <c r="J306" s="14"/>
      <c r="K306" s="14"/>
      <c r="L306" s="14"/>
      <c r="M306" s="14"/>
      <c r="N306" s="14"/>
      <c r="O306" s="14"/>
      <c r="P306" s="14"/>
      <c r="Q306" s="14"/>
      <c r="R306" s="14"/>
      <c r="S306" s="14"/>
      <c r="T306" s="14"/>
      <c r="U306" s="14"/>
      <c r="V306" s="14"/>
      <c r="W306" s="14"/>
    </row>
    <row r="307" spans="8:23" x14ac:dyDescent="0.35">
      <c r="H307" s="14"/>
      <c r="I307" s="14"/>
      <c r="J307" s="14"/>
      <c r="K307" s="14"/>
      <c r="L307" s="14"/>
      <c r="M307" s="14"/>
      <c r="N307" s="14"/>
      <c r="O307" s="14"/>
      <c r="P307" s="14"/>
      <c r="Q307" s="14"/>
      <c r="R307" s="14"/>
      <c r="S307" s="14"/>
      <c r="T307" s="14"/>
      <c r="U307" s="14"/>
      <c r="V307" s="14"/>
      <c r="W307" s="14"/>
    </row>
    <row r="308" spans="8:23" x14ac:dyDescent="0.35">
      <c r="H308" s="14"/>
      <c r="I308" s="14"/>
      <c r="J308" s="14"/>
      <c r="K308" s="14"/>
      <c r="L308" s="14"/>
      <c r="M308" s="14"/>
      <c r="N308" s="14"/>
      <c r="O308" s="14"/>
      <c r="P308" s="14"/>
      <c r="Q308" s="14"/>
      <c r="R308" s="14"/>
      <c r="S308" s="14"/>
      <c r="T308" s="14"/>
      <c r="U308" s="14"/>
      <c r="V308" s="14"/>
      <c r="W308" s="14"/>
    </row>
    <row r="309" spans="8:23" x14ac:dyDescent="0.35">
      <c r="H309" s="14"/>
      <c r="I309" s="14"/>
      <c r="J309" s="14"/>
      <c r="K309" s="14"/>
      <c r="L309" s="14"/>
      <c r="M309" s="14"/>
      <c r="N309" s="14"/>
      <c r="O309" s="14"/>
      <c r="P309" s="14"/>
      <c r="Q309" s="14"/>
      <c r="R309" s="14"/>
      <c r="S309" s="14"/>
      <c r="T309" s="14"/>
      <c r="U309" s="14"/>
      <c r="V309" s="14"/>
      <c r="W309" s="14"/>
    </row>
    <row r="310" spans="8:23" x14ac:dyDescent="0.35">
      <c r="H310" s="14"/>
      <c r="I310" s="14"/>
      <c r="J310" s="14"/>
      <c r="K310" s="14"/>
      <c r="L310" s="14"/>
      <c r="M310" s="14"/>
      <c r="N310" s="14"/>
      <c r="O310" s="14"/>
      <c r="P310" s="14"/>
      <c r="Q310" s="14"/>
      <c r="R310" s="14"/>
      <c r="S310" s="14"/>
      <c r="T310" s="14"/>
      <c r="U310" s="14"/>
      <c r="V310" s="14"/>
      <c r="W310" s="14"/>
    </row>
    <row r="311" spans="8:23" x14ac:dyDescent="0.35">
      <c r="H311" s="14"/>
      <c r="I311" s="14"/>
      <c r="J311" s="14"/>
      <c r="K311" s="14"/>
      <c r="L311" s="14"/>
      <c r="M311" s="14"/>
      <c r="N311" s="14"/>
      <c r="O311" s="14"/>
      <c r="P311" s="14"/>
      <c r="Q311" s="14"/>
      <c r="R311" s="14"/>
      <c r="S311" s="14"/>
      <c r="T311" s="14"/>
      <c r="U311" s="14"/>
      <c r="V311" s="14"/>
      <c r="W311" s="14"/>
    </row>
    <row r="312" spans="8:23" x14ac:dyDescent="0.35">
      <c r="H312" s="14"/>
      <c r="I312" s="14"/>
      <c r="J312" s="14"/>
      <c r="K312" s="14"/>
      <c r="L312" s="14"/>
      <c r="M312" s="14"/>
      <c r="N312" s="14"/>
      <c r="O312" s="14"/>
      <c r="P312" s="14"/>
      <c r="Q312" s="14"/>
      <c r="R312" s="14"/>
      <c r="S312" s="14"/>
      <c r="T312" s="14"/>
      <c r="U312" s="14"/>
      <c r="V312" s="14"/>
      <c r="W312" s="14"/>
    </row>
    <row r="313" spans="8:23" x14ac:dyDescent="0.35">
      <c r="H313" s="14"/>
      <c r="I313" s="14"/>
      <c r="J313" s="14"/>
      <c r="K313" s="14"/>
      <c r="L313" s="14"/>
      <c r="M313" s="14"/>
      <c r="N313" s="14"/>
      <c r="O313" s="14"/>
      <c r="P313" s="14"/>
      <c r="Q313" s="14"/>
      <c r="R313" s="14"/>
      <c r="S313" s="14"/>
      <c r="T313" s="14"/>
      <c r="U313" s="14"/>
      <c r="V313" s="14"/>
      <c r="W313" s="14"/>
    </row>
    <row r="314" spans="8:23" x14ac:dyDescent="0.35">
      <c r="H314" s="14"/>
      <c r="I314" s="14"/>
      <c r="J314" s="14"/>
      <c r="K314" s="14"/>
      <c r="L314" s="14"/>
      <c r="M314" s="14"/>
      <c r="N314" s="14"/>
      <c r="O314" s="14"/>
      <c r="P314" s="14"/>
      <c r="Q314" s="14"/>
      <c r="R314" s="14"/>
      <c r="S314" s="14"/>
      <c r="T314" s="14"/>
      <c r="U314" s="14"/>
      <c r="V314" s="14"/>
      <c r="W314" s="14"/>
    </row>
    <row r="315" spans="8:23" x14ac:dyDescent="0.35">
      <c r="H315" s="14"/>
      <c r="I315" s="14"/>
      <c r="J315" s="14"/>
      <c r="K315" s="14"/>
      <c r="L315" s="14"/>
      <c r="M315" s="14"/>
      <c r="N315" s="14"/>
      <c r="O315" s="14"/>
      <c r="P315" s="14"/>
      <c r="Q315" s="14"/>
      <c r="R315" s="14"/>
      <c r="S315" s="14"/>
      <c r="T315" s="14"/>
      <c r="U315" s="14"/>
      <c r="V315" s="14"/>
      <c r="W315" s="14"/>
    </row>
    <row r="316" spans="8:23" x14ac:dyDescent="0.35">
      <c r="H316" s="14"/>
      <c r="I316" s="14"/>
      <c r="J316" s="14"/>
      <c r="K316" s="14"/>
      <c r="L316" s="14"/>
      <c r="M316" s="14"/>
      <c r="N316" s="14"/>
      <c r="O316" s="14"/>
      <c r="P316" s="14"/>
      <c r="Q316" s="14"/>
      <c r="R316" s="14"/>
      <c r="S316" s="14"/>
      <c r="T316" s="14"/>
      <c r="U316" s="14"/>
      <c r="V316" s="14"/>
      <c r="W316" s="14"/>
    </row>
    <row r="317" spans="8:23" x14ac:dyDescent="0.35">
      <c r="H317" s="14"/>
      <c r="I317" s="14"/>
      <c r="J317" s="14"/>
      <c r="K317" s="14"/>
      <c r="L317" s="14"/>
      <c r="M317" s="14"/>
      <c r="N317" s="14"/>
      <c r="O317" s="14"/>
      <c r="P317" s="14"/>
      <c r="Q317" s="14"/>
      <c r="R317" s="14"/>
      <c r="S317" s="14"/>
      <c r="T317" s="14"/>
      <c r="U317" s="14"/>
      <c r="V317" s="14"/>
      <c r="W317" s="14"/>
    </row>
    <row r="318" spans="8:23" x14ac:dyDescent="0.35">
      <c r="H318" s="14"/>
      <c r="I318" s="14"/>
      <c r="J318" s="14"/>
      <c r="K318" s="14"/>
      <c r="L318" s="14"/>
      <c r="M318" s="14"/>
      <c r="N318" s="14"/>
      <c r="O318" s="14"/>
      <c r="P318" s="14"/>
      <c r="Q318" s="14"/>
      <c r="R318" s="14"/>
      <c r="S318" s="14"/>
      <c r="T318" s="14"/>
      <c r="U318" s="14"/>
      <c r="V318" s="14"/>
      <c r="W318" s="14"/>
    </row>
    <row r="319" spans="8:23" x14ac:dyDescent="0.35">
      <c r="H319" s="14"/>
      <c r="I319" s="14"/>
      <c r="J319" s="14"/>
      <c r="K319" s="14"/>
      <c r="L319" s="14"/>
      <c r="M319" s="14"/>
      <c r="N319" s="14"/>
      <c r="O319" s="14"/>
      <c r="P319" s="14"/>
      <c r="Q319" s="14"/>
      <c r="R319" s="14"/>
      <c r="S319" s="14"/>
      <c r="T319" s="14"/>
      <c r="U319" s="14"/>
      <c r="V319" s="14"/>
      <c r="W319" s="14"/>
    </row>
  </sheetData>
  <dataConsolidate/>
  <conditionalFormatting sqref="J15:J22 I6 I30:I32 I8:I14 J25 I26:I28">
    <cfRule type="cellIs" dxfId="109" priority="34" operator="equal">
      <formula>1</formula>
    </cfRule>
  </conditionalFormatting>
  <conditionalFormatting sqref="I7">
    <cfRule type="cellIs" dxfId="108" priority="13" operator="equal">
      <formula>1</formula>
    </cfRule>
  </conditionalFormatting>
  <conditionalFormatting sqref="J23">
    <cfRule type="cellIs" dxfId="107" priority="12" operator="equal">
      <formula>1</formula>
    </cfRule>
  </conditionalFormatting>
  <conditionalFormatting sqref="J24">
    <cfRule type="cellIs" dxfId="106" priority="9" operator="equal">
      <formula>1</formula>
    </cfRule>
  </conditionalFormatting>
  <conditionalFormatting sqref="I2:I4">
    <cfRule type="cellIs" dxfId="105" priority="6" operator="equal">
      <formula>1</formula>
    </cfRule>
  </conditionalFormatting>
  <conditionalFormatting sqref="I29">
    <cfRule type="cellIs" dxfId="104" priority="5" operator="equal">
      <formula>1</formula>
    </cfRule>
  </conditionalFormatting>
  <conditionalFormatting sqref="H26:H29">
    <cfRule type="cellIs" dxfId="103" priority="4" operator="notEqual">
      <formula>""</formula>
    </cfRule>
  </conditionalFormatting>
  <conditionalFormatting sqref="F3">
    <cfRule type="cellIs" dxfId="102" priority="1" operator="notEqual">
      <formula>""</formula>
    </cfRule>
  </conditionalFormatting>
  <dataValidations count="8">
    <dataValidation type="list" allowBlank="1" showInputMessage="1" showErrorMessage="1" sqref="C32">
      <formula1>"Yes, No"</formula1>
    </dataValidation>
    <dataValidation type="list" allowBlank="1" showInputMessage="1" showErrorMessage="1" sqref="C7">
      <formula1>"0.5X, 1X, 2X, 2.5X"</formula1>
    </dataValidation>
    <dataValidation type="list" allowBlank="1" showInputMessage="1" showErrorMessage="1" sqref="C22">
      <formula1>"0,1"</formula1>
    </dataValidation>
    <dataValidation type="list" allowBlank="1" showInputMessage="1" showErrorMessage="1" sqref="C11">
      <formula1>"Yes,No"</formula1>
    </dataValidation>
    <dataValidation type="list" allowBlank="1" showInputMessage="1" showErrorMessage="1" sqref="C9:C10 C12:C13">
      <formula1>"2.5,5,7.5,10,12.5,15,17.5,20,22.5,25,27.5,30,32.5,35,37.5,40,42.5,45,47.5,50,52.5,55,57.5,60,62.5,65,67.5,70,72.5,75,77.5"</formula1>
    </dataValidation>
    <dataValidation type="list" allowBlank="1" showInputMessage="1" showErrorMessage="1" sqref="C20:C21">
      <formula1>"15.9375,31.875,63.75,127.5,255"</formula1>
    </dataValidation>
    <dataValidation type="list" allowBlank="1" showInputMessage="1" showErrorMessage="1" sqref="C24">
      <formula1>"31.875, 63.5"</formula1>
    </dataValidation>
    <dataValidation type="list" allowBlank="1" showInputMessage="1" showErrorMessage="1" sqref="C23">
      <formula1>"31.875, 63.75"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-0.249977111117893"/>
  </sheetPr>
  <dimension ref="A1:KR711"/>
  <sheetViews>
    <sheetView zoomScale="70" zoomScaleNormal="70" workbookViewId="0">
      <selection activeCell="V87" sqref="V87"/>
    </sheetView>
  </sheetViews>
  <sheetFormatPr defaultRowHeight="14.5" x14ac:dyDescent="0.35"/>
  <cols>
    <col min="1" max="1" width="8.6328125" style="14"/>
    <col min="2" max="2" width="7.54296875" style="14" customWidth="1"/>
    <col min="3" max="3" width="8.90625" style="3" customWidth="1"/>
    <col min="4" max="11" width="8.36328125" style="3" customWidth="1"/>
    <col min="12" max="12" width="9.36328125" style="3" customWidth="1"/>
    <col min="13" max="14" width="9" style="3" customWidth="1"/>
    <col min="15" max="15" width="12.54296875" style="3" customWidth="1"/>
    <col min="16" max="16" width="8.36328125" style="3" customWidth="1"/>
    <col min="17" max="18" width="9" style="3" customWidth="1"/>
    <col min="19" max="19" width="12.6328125" style="3" customWidth="1"/>
    <col min="20" max="20" width="10.36328125" style="7" customWidth="1"/>
    <col min="21" max="21" width="8.54296875" style="4" customWidth="1"/>
    <col min="22" max="22" width="9.08984375" style="4" customWidth="1"/>
    <col min="23" max="23" width="9.6328125" customWidth="1"/>
    <col min="24" max="24" width="9.6328125" style="14" hidden="1" customWidth="1"/>
    <col min="25" max="25" width="9.54296875" hidden="1" customWidth="1"/>
    <col min="26" max="27" width="9" hidden="1" customWidth="1"/>
    <col min="28" max="28" width="10" hidden="1" customWidth="1"/>
    <col min="29" max="29" width="9.54296875" hidden="1" customWidth="1"/>
    <col min="30" max="30" width="9.54296875" style="14" hidden="1" customWidth="1"/>
    <col min="31" max="31" width="8.36328125" hidden="1" customWidth="1"/>
    <col min="32" max="32" width="10.6328125" hidden="1" customWidth="1"/>
    <col min="33" max="33" width="11.36328125" hidden="1" customWidth="1"/>
    <col min="34" max="34" width="10" style="20" hidden="1" customWidth="1"/>
    <col min="35" max="35" width="10" customWidth="1"/>
    <col min="37" max="38" width="8.6328125" style="129"/>
    <col min="49" max="49" width="12.453125" customWidth="1"/>
    <col min="50" max="50" width="16.453125" customWidth="1"/>
    <col min="55" max="55" width="9" hidden="1" customWidth="1"/>
    <col min="164" max="166" width="8.6328125" style="14"/>
  </cols>
  <sheetData>
    <row r="1" spans="1:169" s="14" customFormat="1" ht="15" x14ac:dyDescent="0.25">
      <c r="E1" s="3"/>
      <c r="F1" s="3"/>
      <c r="G1" s="3"/>
      <c r="H1" s="3"/>
      <c r="I1" s="3"/>
      <c r="J1" s="3"/>
      <c r="K1" s="3"/>
      <c r="L1" s="3"/>
      <c r="M1" s="3"/>
      <c r="N1" s="3"/>
      <c r="O1" s="22" t="s">
        <v>303</v>
      </c>
      <c r="P1" s="22"/>
      <c r="Q1" s="18">
        <v>1</v>
      </c>
      <c r="R1" s="3"/>
      <c r="S1" s="3"/>
      <c r="T1" s="3"/>
      <c r="U1" s="136"/>
      <c r="V1" s="136"/>
      <c r="W1" s="339"/>
      <c r="X1" s="339"/>
      <c r="Y1" s="340"/>
      <c r="Z1" s="340"/>
      <c r="AA1" s="340"/>
      <c r="AB1" s="340"/>
      <c r="AC1" s="340"/>
      <c r="AD1" s="340"/>
      <c r="AE1" s="340"/>
      <c r="AF1" s="340"/>
      <c r="AG1" s="340"/>
      <c r="AH1" s="340"/>
      <c r="AI1" s="340"/>
      <c r="AJ1" s="20"/>
      <c r="AM1" s="129"/>
      <c r="AN1" s="129"/>
      <c r="BD1" s="14">
        <v>1</v>
      </c>
    </row>
    <row r="2" spans="1:169" s="14" customFormat="1" ht="16.5" x14ac:dyDescent="0.3">
      <c r="C2" s="3" t="s">
        <v>139</v>
      </c>
      <c r="D2" s="122">
        <v>3</v>
      </c>
      <c r="E2" s="3"/>
      <c r="F2" s="3"/>
      <c r="G2" s="3"/>
      <c r="H2" s="3"/>
      <c r="I2" s="3"/>
      <c r="J2" s="3"/>
      <c r="K2" s="3"/>
      <c r="L2" s="3"/>
      <c r="M2" s="3"/>
      <c r="N2" s="3"/>
      <c r="O2" s="22" t="s">
        <v>298</v>
      </c>
      <c r="P2" s="22"/>
      <c r="Q2" s="18">
        <v>0</v>
      </c>
      <c r="R2" s="3"/>
      <c r="S2" s="3"/>
      <c r="T2" s="3"/>
      <c r="U2" s="136"/>
      <c r="V2" s="136"/>
      <c r="W2" s="339"/>
      <c r="X2" s="339"/>
      <c r="Y2" s="340"/>
      <c r="Z2" s="340"/>
      <c r="AA2" s="340"/>
      <c r="AB2" s="346" t="s">
        <v>753</v>
      </c>
      <c r="AC2" s="340"/>
      <c r="AD2" s="340"/>
      <c r="AE2" s="340"/>
      <c r="AF2" s="340"/>
      <c r="AG2" s="340"/>
      <c r="AH2" s="340"/>
      <c r="AI2" s="340"/>
      <c r="AJ2" s="20"/>
      <c r="AM2" s="129"/>
      <c r="AN2" s="129"/>
    </row>
    <row r="3" spans="1:169" s="14" customFormat="1" ht="15" x14ac:dyDescent="0.25">
      <c r="C3" s="8" t="s">
        <v>104</v>
      </c>
      <c r="D3" s="18">
        <v>0</v>
      </c>
      <c r="E3" s="21" t="s">
        <v>383</v>
      </c>
      <c r="F3" s="21"/>
      <c r="H3" s="17"/>
      <c r="J3" s="17"/>
      <c r="K3" s="86"/>
      <c r="L3" s="17"/>
      <c r="M3" s="17"/>
      <c r="N3" s="17"/>
      <c r="O3" s="444" t="s">
        <v>286</v>
      </c>
      <c r="P3" s="444"/>
      <c r="Q3" s="18" t="s">
        <v>864</v>
      </c>
      <c r="S3" s="86"/>
      <c r="T3" s="86"/>
      <c r="U3" s="136"/>
      <c r="V3" s="136"/>
      <c r="W3" s="339"/>
      <c r="X3" s="339"/>
      <c r="Y3" s="340"/>
      <c r="Z3" s="340"/>
      <c r="AA3" s="340"/>
      <c r="AB3" s="340"/>
      <c r="AC3" s="340"/>
      <c r="AD3" s="340"/>
      <c r="AE3" s="340"/>
      <c r="AF3" s="340"/>
      <c r="AG3" s="340"/>
      <c r="AH3" s="340"/>
      <c r="AI3" s="340"/>
      <c r="AJ3" s="20"/>
      <c r="AM3" s="129"/>
      <c r="AN3" s="129"/>
      <c r="AZ3" s="17"/>
      <c r="BA3" s="17"/>
      <c r="BB3" s="17"/>
    </row>
    <row r="4" spans="1:169" s="14" customFormat="1" ht="17.25" thickBot="1" x14ac:dyDescent="0.35">
      <c r="C4" s="91"/>
      <c r="D4" s="23"/>
      <c r="E4" s="21"/>
      <c r="F4" s="88"/>
      <c r="H4" s="86"/>
      <c r="I4" s="32"/>
      <c r="L4" s="86"/>
      <c r="M4" s="86"/>
      <c r="N4" s="86"/>
      <c r="O4" s="338" t="s">
        <v>648</v>
      </c>
      <c r="P4" s="233" t="s">
        <v>686</v>
      </c>
      <c r="Q4" s="227">
        <v>16</v>
      </c>
      <c r="R4" s="86" t="s">
        <v>739</v>
      </c>
      <c r="S4" s="19" t="s">
        <v>752</v>
      </c>
      <c r="T4" s="227" t="s">
        <v>615</v>
      </c>
      <c r="Z4" s="20"/>
      <c r="AJ4" s="20"/>
      <c r="AM4" s="129"/>
      <c r="AN4" s="129"/>
      <c r="AZ4" s="86"/>
      <c r="BA4" s="86"/>
      <c r="BB4" s="86"/>
    </row>
    <row r="5" spans="1:169" s="14" customFormat="1" ht="16.5" x14ac:dyDescent="0.3">
      <c r="B5" s="32" t="s">
        <v>105</v>
      </c>
      <c r="D5" s="39"/>
      <c r="E5" s="39"/>
      <c r="F5" s="39"/>
      <c r="G5" s="39"/>
      <c r="H5" s="86"/>
      <c r="L5" s="368"/>
      <c r="M5" s="369"/>
      <c r="N5" s="370"/>
      <c r="O5" s="370"/>
      <c r="P5" s="370" t="s">
        <v>256</v>
      </c>
      <c r="Q5" s="370"/>
      <c r="R5" s="370"/>
      <c r="S5" s="370"/>
      <c r="T5" s="370"/>
      <c r="U5" s="371"/>
      <c r="V5" s="372"/>
      <c r="W5" s="39"/>
      <c r="X5" s="356"/>
      <c r="Y5" s="357"/>
      <c r="Z5" s="357"/>
      <c r="AA5" s="357"/>
      <c r="AB5" s="357"/>
      <c r="AC5" s="357" t="s">
        <v>255</v>
      </c>
      <c r="AD5" s="357"/>
      <c r="AE5" s="357"/>
      <c r="AF5" s="357"/>
      <c r="AG5" s="357"/>
      <c r="AH5" s="358"/>
      <c r="AJ5" s="20"/>
      <c r="AM5" s="129"/>
      <c r="AN5" s="129"/>
    </row>
    <row r="6" spans="1:169" s="39" customFormat="1" ht="25.25" customHeight="1" x14ac:dyDescent="0.3">
      <c r="B6" s="40" t="s">
        <v>56</v>
      </c>
      <c r="C6" s="40" t="s">
        <v>70</v>
      </c>
      <c r="D6" s="33" t="s">
        <v>101</v>
      </c>
      <c r="E6" s="33" t="s">
        <v>100</v>
      </c>
      <c r="F6" s="40" t="s">
        <v>59</v>
      </c>
      <c r="G6" s="33" t="s">
        <v>61</v>
      </c>
      <c r="H6" s="33" t="s">
        <v>200</v>
      </c>
      <c r="I6" s="33" t="s">
        <v>103</v>
      </c>
      <c r="J6" s="33" t="s">
        <v>99</v>
      </c>
      <c r="K6" s="354" t="s">
        <v>384</v>
      </c>
      <c r="L6" s="373" t="s">
        <v>199</v>
      </c>
      <c r="M6" s="87" t="s">
        <v>198</v>
      </c>
      <c r="N6" s="87" t="s">
        <v>197</v>
      </c>
      <c r="O6" s="87" t="s">
        <v>196</v>
      </c>
      <c r="P6" s="40" t="s">
        <v>73</v>
      </c>
      <c r="Q6" s="40" t="s">
        <v>74</v>
      </c>
      <c r="R6" s="33" t="s">
        <v>296</v>
      </c>
      <c r="S6" s="33" t="s">
        <v>319</v>
      </c>
      <c r="T6" s="33" t="s">
        <v>386</v>
      </c>
      <c r="U6" s="33" t="s">
        <v>294</v>
      </c>
      <c r="V6" s="360" t="s">
        <v>651</v>
      </c>
      <c r="W6" s="366" t="s">
        <v>273</v>
      </c>
      <c r="X6" s="359" t="s">
        <v>652</v>
      </c>
      <c r="Y6" s="87" t="s">
        <v>199</v>
      </c>
      <c r="Z6" s="87" t="s">
        <v>198</v>
      </c>
      <c r="AA6" s="87" t="s">
        <v>197</v>
      </c>
      <c r="AB6" s="87" t="s">
        <v>196</v>
      </c>
      <c r="AC6" s="40" t="s">
        <v>73</v>
      </c>
      <c r="AD6" s="40" t="s">
        <v>74</v>
      </c>
      <c r="AE6" s="33" t="s">
        <v>297</v>
      </c>
      <c r="AF6" s="33" t="s">
        <v>319</v>
      </c>
      <c r="AG6" s="33" t="s">
        <v>386</v>
      </c>
      <c r="AH6" s="360" t="s">
        <v>294</v>
      </c>
      <c r="AI6" s="355" t="s">
        <v>257</v>
      </c>
      <c r="AJ6" s="33" t="s">
        <v>258</v>
      </c>
      <c r="AK6" s="134"/>
      <c r="AL6" s="9" t="s">
        <v>312</v>
      </c>
      <c r="AM6" s="9" t="s">
        <v>313</v>
      </c>
      <c r="AN6" s="13" t="s">
        <v>314</v>
      </c>
      <c r="AO6" s="13" t="s">
        <v>315</v>
      </c>
      <c r="AR6" s="39" t="s">
        <v>256</v>
      </c>
      <c r="AS6" s="39" t="s">
        <v>255</v>
      </c>
      <c r="AT6" s="118" t="s">
        <v>284</v>
      </c>
      <c r="AU6" s="118" t="s">
        <v>283</v>
      </c>
    </row>
    <row r="7" spans="1:169" ht="14.4" x14ac:dyDescent="0.3">
      <c r="A7" s="19">
        <v>1</v>
      </c>
      <c r="B7" s="25">
        <f xml:space="preserve"> IF(A7&gt;D$2,"",A7)</f>
        <v>1</v>
      </c>
      <c r="C7" s="24" t="s">
        <v>62</v>
      </c>
      <c r="D7" s="24" t="s">
        <v>64</v>
      </c>
      <c r="E7" s="24" t="s">
        <v>64</v>
      </c>
      <c r="F7" s="24">
        <v>2</v>
      </c>
      <c r="G7" s="24">
        <v>0</v>
      </c>
      <c r="H7" s="24" t="s">
        <v>110</v>
      </c>
      <c r="I7" s="109">
        <v>1</v>
      </c>
      <c r="J7" s="24">
        <v>115</v>
      </c>
      <c r="K7" s="109" t="s">
        <v>385</v>
      </c>
      <c r="L7" s="374"/>
      <c r="M7" s="24"/>
      <c r="N7" s="24"/>
      <c r="O7" s="24">
        <v>1</v>
      </c>
      <c r="P7" s="24">
        <v>250</v>
      </c>
      <c r="Q7" s="24">
        <v>20</v>
      </c>
      <c r="R7" s="24">
        <v>0</v>
      </c>
      <c r="S7" s="408" t="s">
        <v>322</v>
      </c>
      <c r="T7" s="24"/>
      <c r="U7" s="24">
        <v>1</v>
      </c>
      <c r="V7" s="362"/>
      <c r="W7" s="367" t="s">
        <v>270</v>
      </c>
      <c r="X7" s="361"/>
      <c r="Y7" s="24"/>
      <c r="Z7" s="24"/>
      <c r="AA7" s="24"/>
      <c r="AB7" s="24"/>
      <c r="AC7" s="24">
        <v>250</v>
      </c>
      <c r="AD7" s="24">
        <v>20</v>
      </c>
      <c r="AE7" s="24"/>
      <c r="AF7" s="24" t="s">
        <v>322</v>
      </c>
      <c r="AG7" s="24">
        <v>1</v>
      </c>
      <c r="AH7" s="362">
        <v>1</v>
      </c>
      <c r="AI7" s="113"/>
      <c r="AJ7" s="24"/>
      <c r="AK7" s="20"/>
      <c r="AL7" s="129">
        <f xml:space="preserve"> IF(U7=1,R7,0)</f>
        <v>0</v>
      </c>
      <c r="AM7" s="129">
        <f xml:space="preserve"> IF(AH7=1,AE7,0)</f>
        <v>0</v>
      </c>
      <c r="AN7" s="129">
        <f t="shared" ref="AN7:AN70" si="0" xml:space="preserve"> IF(U7=1,R7,IF($Q$2=1,(R7+AL7),0))</f>
        <v>0</v>
      </c>
      <c r="AO7" s="129">
        <f t="shared" ref="AO7:AO70" si="1" xml:space="preserve"> IF(AH7=1,AE7,IF($Q$2=1,(AE7+AM7),0))</f>
        <v>0</v>
      </c>
      <c r="AR7" s="116">
        <f xml:space="preserve"> IF(B7="",0,IF(OR(('PPG Phase Definition'!W7="TIA1 and TIA2"),('PPG Phase Definition'!W7="Only TIA1")),1,0))</f>
        <v>1</v>
      </c>
      <c r="AS7" s="116">
        <f xml:space="preserve"> IF(B7="",0,IF(OR(('PPG Phase Definition'!W7="TIA1 and TIA2"),('PPG Phase Definition'!W7="Only TIA2")),1,0))</f>
        <v>0</v>
      </c>
      <c r="AT7" s="116">
        <f>IF(C7="Masked",0,IF('PPG Phase Definition'!H7="Never mask",1,IF('PPG Phase Definition'!H7="2X mask",2,IF('PPG Phase Definition'!H7="4X mask",4,IF('PPG Phase Definition'!H7="8X mask",8,IF('PPG Phase Definition'!H7="16X mask",16,IF('PPG Phase Definition'!H7="32X mask",32,64)))))))</f>
        <v>1</v>
      </c>
      <c r="AU7" s="116">
        <f t="shared" ref="AU7:AU70" si="2" xml:space="preserve"> IF(I7=1,0,1)</f>
        <v>0</v>
      </c>
      <c r="AW7" t="str">
        <f>CONCATENATE(S7,"-",T7,"-",U7)</f>
        <v>ANA AACM--1</v>
      </c>
      <c r="AX7" s="14" t="str">
        <f>CONCATENATE(AF7,"-",AG7,"-",AH7)</f>
        <v>ANA AACM-1-1</v>
      </c>
      <c r="AZ7">
        <f>IF(B7="",0,IF(C7="Impedance",1,0))</f>
        <v>0</v>
      </c>
      <c r="FH7"/>
      <c r="FI7"/>
      <c r="FJ7"/>
      <c r="FK7" s="14"/>
      <c r="FL7" s="14"/>
      <c r="FM7" s="14"/>
    </row>
    <row r="8" spans="1:169" s="14" customFormat="1" ht="14.4" hidden="1" x14ac:dyDescent="0.3">
      <c r="A8" s="19"/>
      <c r="B8" s="25">
        <f t="shared" ref="B8:B71" si="3" xml:space="preserve"> IF(A8&gt;D$2,"",A8)</f>
        <v>0</v>
      </c>
      <c r="C8" s="24" t="e">
        <f xml:space="preserve"> IF(IF(#REF!="Yes",#REF!,#REF!)=0,"",IF(#REF!="Yes",#REF!,#REF!))</f>
        <v>#REF!</v>
      </c>
      <c r="D8" s="24" t="s">
        <v>64</v>
      </c>
      <c r="E8" s="24" t="s">
        <v>64</v>
      </c>
      <c r="F8" s="25"/>
      <c r="G8" s="25"/>
      <c r="H8" s="25"/>
      <c r="I8" s="110"/>
      <c r="J8" s="24">
        <v>30</v>
      </c>
      <c r="K8" s="109"/>
      <c r="L8" s="361"/>
      <c r="M8" s="24"/>
      <c r="N8" s="24"/>
      <c r="O8" s="24"/>
      <c r="P8" s="24"/>
      <c r="Q8" s="25"/>
      <c r="R8" s="24">
        <v>0</v>
      </c>
      <c r="S8" s="408"/>
      <c r="T8" s="24"/>
      <c r="U8" s="24"/>
      <c r="V8" s="362"/>
      <c r="W8" s="367"/>
      <c r="X8" s="361"/>
      <c r="Y8" s="24"/>
      <c r="Z8" s="24"/>
      <c r="AA8" s="24"/>
      <c r="AB8" s="24"/>
      <c r="AC8" s="24"/>
      <c r="AD8" s="25"/>
      <c r="AE8" s="24"/>
      <c r="AF8" s="24"/>
      <c r="AG8" s="24"/>
      <c r="AH8" s="362"/>
      <c r="AI8" s="113"/>
      <c r="AJ8" s="24"/>
      <c r="AK8" s="20"/>
      <c r="AL8" s="129"/>
      <c r="AM8" s="129"/>
      <c r="AN8" s="129">
        <f t="shared" si="0"/>
        <v>0</v>
      </c>
      <c r="AO8" s="129">
        <f t="shared" si="1"/>
        <v>0</v>
      </c>
      <c r="AR8" s="117">
        <f xml:space="preserve"> IF(B8="",0,IF(OR(('PPG Phase Definition'!W8="TIA1 and TIA2"),('PPG Phase Definition'!W8="Only TIA1")),1,0))</f>
        <v>0</v>
      </c>
      <c r="AS8" s="117">
        <f xml:space="preserve"> IF(B8="",0,IF(OR(('PPG Phase Definition'!W8="TIA1 and TIA2"),('PPG Phase Definition'!W8="Only TIA2")),1,0))</f>
        <v>0</v>
      </c>
      <c r="AT8" s="117" t="e">
        <f>IF(C8="Masked",0,IF('PPG Phase Definition'!H8="Never mask",1,IF('PPG Phase Definition'!H8="2X mask",2,IF('PPG Phase Definition'!H8="4X mask",4,IF('PPG Phase Definition'!H8="8X mask",8,IF('PPG Phase Definition'!H8="16X mask",16,IF('PPG Phase Definition'!H8="32X mask",32,64)))))))</f>
        <v>#REF!</v>
      </c>
      <c r="AU8" s="116">
        <f t="shared" si="2"/>
        <v>1</v>
      </c>
    </row>
    <row r="9" spans="1:169" s="14" customFormat="1" ht="14.4" hidden="1" x14ac:dyDescent="0.3">
      <c r="A9" s="19"/>
      <c r="B9" s="25">
        <f t="shared" si="3"/>
        <v>0</v>
      </c>
      <c r="C9" s="24" t="e">
        <f xml:space="preserve"> IF(IF(#REF!="Yes",#REF!,#REF!)=0,"",IF(#REF!="Yes",#REF!,#REF!))</f>
        <v>#REF!</v>
      </c>
      <c r="D9" s="24" t="s">
        <v>64</v>
      </c>
      <c r="E9" s="24" t="s">
        <v>64</v>
      </c>
      <c r="F9" s="25"/>
      <c r="G9" s="25"/>
      <c r="H9" s="25"/>
      <c r="I9" s="110"/>
      <c r="J9" s="24">
        <v>30</v>
      </c>
      <c r="K9" s="109"/>
      <c r="L9" s="361"/>
      <c r="M9" s="24"/>
      <c r="N9" s="24"/>
      <c r="O9" s="24"/>
      <c r="P9" s="24"/>
      <c r="Q9" s="25"/>
      <c r="R9" s="24">
        <v>0</v>
      </c>
      <c r="S9" s="408"/>
      <c r="T9" s="24"/>
      <c r="U9" s="24"/>
      <c r="V9" s="362"/>
      <c r="W9" s="367"/>
      <c r="X9" s="361"/>
      <c r="Y9" s="24"/>
      <c r="Z9" s="24"/>
      <c r="AA9" s="24"/>
      <c r="AB9" s="24"/>
      <c r="AC9" s="24"/>
      <c r="AD9" s="25"/>
      <c r="AE9" s="24"/>
      <c r="AF9" s="24"/>
      <c r="AG9" s="24"/>
      <c r="AH9" s="362"/>
      <c r="AI9" s="113"/>
      <c r="AJ9" s="24"/>
      <c r="AK9" s="20"/>
      <c r="AL9" s="129"/>
      <c r="AM9" s="129"/>
      <c r="AN9" s="129">
        <f t="shared" si="0"/>
        <v>0</v>
      </c>
      <c r="AO9" s="129">
        <f t="shared" si="1"/>
        <v>0</v>
      </c>
      <c r="AR9" s="117">
        <f xml:space="preserve"> IF(B9="",0,IF(OR(('PPG Phase Definition'!W9="TIA1 and TIA2"),('PPG Phase Definition'!W9="Only TIA1")),1,0))</f>
        <v>0</v>
      </c>
      <c r="AS9" s="117">
        <f xml:space="preserve"> IF(B9="",0,IF(OR(('PPG Phase Definition'!W9="TIA1 and TIA2"),('PPG Phase Definition'!W9="Only TIA2")),1,0))</f>
        <v>0</v>
      </c>
      <c r="AT9" s="117" t="e">
        <f>IF(C9="Masked",0,IF('PPG Phase Definition'!H9="Never mask",1,IF('PPG Phase Definition'!H9="2X mask",2,IF('PPG Phase Definition'!H9="4X mask",4,IF('PPG Phase Definition'!H9="8X mask",8,IF('PPG Phase Definition'!H9="16X mask",16,IF('PPG Phase Definition'!H9="32X mask",32,64)))))))</f>
        <v>#REF!</v>
      </c>
      <c r="AU9" s="116">
        <f t="shared" si="2"/>
        <v>1</v>
      </c>
    </row>
    <row r="10" spans="1:169" s="14" customFormat="1" ht="14.4" hidden="1" x14ac:dyDescent="0.3">
      <c r="A10" s="19"/>
      <c r="B10" s="25">
        <f t="shared" si="3"/>
        <v>0</v>
      </c>
      <c r="C10" s="24" t="e">
        <f xml:space="preserve"> IF(IF(#REF!="Yes",#REF!,#REF!)=0,"",IF(#REF!="Yes",#REF!,#REF!))</f>
        <v>#REF!</v>
      </c>
      <c r="D10" s="24" t="s">
        <v>64</v>
      </c>
      <c r="E10" s="24" t="s">
        <v>64</v>
      </c>
      <c r="F10" s="25"/>
      <c r="G10" s="25"/>
      <c r="H10" s="25"/>
      <c r="I10" s="110"/>
      <c r="J10" s="24">
        <v>30</v>
      </c>
      <c r="K10" s="109"/>
      <c r="L10" s="361"/>
      <c r="M10" s="24"/>
      <c r="N10" s="24"/>
      <c r="O10" s="24"/>
      <c r="P10" s="24"/>
      <c r="Q10" s="25"/>
      <c r="R10" s="24">
        <v>0</v>
      </c>
      <c r="S10" s="408"/>
      <c r="T10" s="24"/>
      <c r="U10" s="24"/>
      <c r="V10" s="362"/>
      <c r="W10" s="367"/>
      <c r="X10" s="361"/>
      <c r="Y10" s="24"/>
      <c r="Z10" s="24"/>
      <c r="AA10" s="24"/>
      <c r="AB10" s="24"/>
      <c r="AC10" s="24"/>
      <c r="AD10" s="25"/>
      <c r="AE10" s="24"/>
      <c r="AF10" s="24"/>
      <c r="AG10" s="24"/>
      <c r="AH10" s="362"/>
      <c r="AI10" s="113"/>
      <c r="AJ10" s="24"/>
      <c r="AK10" s="20"/>
      <c r="AL10" s="129"/>
      <c r="AM10" s="129"/>
      <c r="AN10" s="129">
        <f t="shared" si="0"/>
        <v>0</v>
      </c>
      <c r="AO10" s="129">
        <f t="shared" si="1"/>
        <v>0</v>
      </c>
      <c r="AR10" s="117">
        <f xml:space="preserve"> IF(B10="",0,IF(OR(('PPG Phase Definition'!W10="TIA1 and TIA2"),('PPG Phase Definition'!W10="Only TIA1")),1,0))</f>
        <v>0</v>
      </c>
      <c r="AS10" s="117">
        <f xml:space="preserve"> IF(B10="",0,IF(OR(('PPG Phase Definition'!W10="TIA1 and TIA2"),('PPG Phase Definition'!W10="Only TIA2")),1,0))</f>
        <v>0</v>
      </c>
      <c r="AT10" s="117" t="e">
        <f>IF(C10="Masked",0,IF('PPG Phase Definition'!H10="Never mask",1,IF('PPG Phase Definition'!H10="2X mask",2,IF('PPG Phase Definition'!H10="4X mask",4,IF('PPG Phase Definition'!H10="8X mask",8,IF('PPG Phase Definition'!H10="16X mask",16,IF('PPG Phase Definition'!H10="32X mask",32,64)))))))</f>
        <v>#REF!</v>
      </c>
      <c r="AU10" s="116">
        <f t="shared" si="2"/>
        <v>1</v>
      </c>
    </row>
    <row r="11" spans="1:169" s="14" customFormat="1" ht="14.4" hidden="1" x14ac:dyDescent="0.3">
      <c r="A11" s="19"/>
      <c r="B11" s="25">
        <f t="shared" si="3"/>
        <v>0</v>
      </c>
      <c r="C11" s="24" t="e">
        <f xml:space="preserve"> IF(IF(#REF!="Yes",#REF!,#REF!)=0,"",IF(#REF!="Yes",#REF!,#REF!))</f>
        <v>#REF!</v>
      </c>
      <c r="D11" s="24" t="s">
        <v>64</v>
      </c>
      <c r="E11" s="24" t="s">
        <v>64</v>
      </c>
      <c r="F11" s="25"/>
      <c r="G11" s="25"/>
      <c r="H11" s="25"/>
      <c r="I11" s="110"/>
      <c r="J11" s="24">
        <v>30</v>
      </c>
      <c r="K11" s="109"/>
      <c r="L11" s="361"/>
      <c r="M11" s="24"/>
      <c r="N11" s="24"/>
      <c r="O11" s="24"/>
      <c r="P11" s="24"/>
      <c r="Q11" s="25"/>
      <c r="R11" s="24">
        <v>0</v>
      </c>
      <c r="S11" s="408"/>
      <c r="T11" s="24"/>
      <c r="U11" s="24"/>
      <c r="V11" s="362"/>
      <c r="W11" s="367"/>
      <c r="X11" s="361"/>
      <c r="Y11" s="24"/>
      <c r="Z11" s="24"/>
      <c r="AA11" s="24"/>
      <c r="AB11" s="24"/>
      <c r="AC11" s="24"/>
      <c r="AD11" s="25"/>
      <c r="AE11" s="24"/>
      <c r="AF11" s="24"/>
      <c r="AG11" s="24"/>
      <c r="AH11" s="362"/>
      <c r="AI11" s="113"/>
      <c r="AJ11" s="24"/>
      <c r="AK11" s="20"/>
      <c r="AL11" s="129"/>
      <c r="AM11" s="129"/>
      <c r="AN11" s="129">
        <f t="shared" si="0"/>
        <v>0</v>
      </c>
      <c r="AO11" s="129">
        <f t="shared" si="1"/>
        <v>0</v>
      </c>
      <c r="AR11" s="117">
        <f xml:space="preserve"> IF(B11="",0,IF(OR(('PPG Phase Definition'!W11="TIA1 and TIA2"),('PPG Phase Definition'!W11="Only TIA1")),1,0))</f>
        <v>0</v>
      </c>
      <c r="AS11" s="117">
        <f xml:space="preserve"> IF(B11="",0,IF(OR(('PPG Phase Definition'!W11="TIA1 and TIA2"),('PPG Phase Definition'!W11="Only TIA2")),1,0))</f>
        <v>0</v>
      </c>
      <c r="AT11" s="117" t="e">
        <f>IF(C11="Masked",0,IF('PPG Phase Definition'!H11="Never mask",1,IF('PPG Phase Definition'!H11="2X mask",2,IF('PPG Phase Definition'!H11="4X mask",4,IF('PPG Phase Definition'!H11="8X mask",8,IF('PPG Phase Definition'!H11="16X mask",16,IF('PPG Phase Definition'!H11="32X mask",32,64)))))))</f>
        <v>#REF!</v>
      </c>
      <c r="AU11" s="116">
        <f t="shared" si="2"/>
        <v>1</v>
      </c>
    </row>
    <row r="12" spans="1:169" s="14" customFormat="1" ht="14.4" hidden="1" x14ac:dyDescent="0.3">
      <c r="A12" s="19"/>
      <c r="B12" s="25">
        <f t="shared" si="3"/>
        <v>0</v>
      </c>
      <c r="C12" s="24" t="e">
        <f xml:space="preserve"> IF(IF(#REF!="Yes",#REF!,#REF!)=0,"",IF(#REF!="Yes",#REF!,#REF!))</f>
        <v>#REF!</v>
      </c>
      <c r="D12" s="24" t="s">
        <v>64</v>
      </c>
      <c r="E12" s="24" t="s">
        <v>64</v>
      </c>
      <c r="F12" s="25"/>
      <c r="G12" s="25"/>
      <c r="H12" s="25"/>
      <c r="I12" s="110"/>
      <c r="J12" s="24">
        <v>30</v>
      </c>
      <c r="K12" s="109"/>
      <c r="L12" s="361"/>
      <c r="M12" s="24"/>
      <c r="N12" s="24"/>
      <c r="O12" s="24"/>
      <c r="P12" s="24"/>
      <c r="Q12" s="25"/>
      <c r="R12" s="24">
        <v>0</v>
      </c>
      <c r="S12" s="408"/>
      <c r="T12" s="24"/>
      <c r="U12" s="24"/>
      <c r="V12" s="362"/>
      <c r="W12" s="367"/>
      <c r="X12" s="361"/>
      <c r="Y12" s="24"/>
      <c r="Z12" s="24"/>
      <c r="AA12" s="24"/>
      <c r="AB12" s="24"/>
      <c r="AC12" s="24"/>
      <c r="AD12" s="25"/>
      <c r="AE12" s="24"/>
      <c r="AF12" s="24"/>
      <c r="AG12" s="24"/>
      <c r="AH12" s="362"/>
      <c r="AI12" s="113"/>
      <c r="AJ12" s="24"/>
      <c r="AK12" s="20"/>
      <c r="AL12" s="129"/>
      <c r="AM12" s="129"/>
      <c r="AN12" s="129">
        <f t="shared" si="0"/>
        <v>0</v>
      </c>
      <c r="AO12" s="129">
        <f t="shared" si="1"/>
        <v>0</v>
      </c>
      <c r="AR12" s="117">
        <f xml:space="preserve"> IF(B12="",0,IF(OR(('PPG Phase Definition'!W12="TIA1 and TIA2"),('PPG Phase Definition'!W12="Only TIA1")),1,0))</f>
        <v>0</v>
      </c>
      <c r="AS12" s="117">
        <f xml:space="preserve"> IF(B12="",0,IF(OR(('PPG Phase Definition'!W12="TIA1 and TIA2"),('PPG Phase Definition'!W12="Only TIA2")),1,0))</f>
        <v>0</v>
      </c>
      <c r="AT12" s="117" t="e">
        <f>IF(C12="Masked",0,IF('PPG Phase Definition'!H12="Never mask",1,IF('PPG Phase Definition'!H12="2X mask",2,IF('PPG Phase Definition'!H12="4X mask",4,IF('PPG Phase Definition'!H12="8X mask",8,IF('PPG Phase Definition'!H12="16X mask",16,IF('PPG Phase Definition'!H12="32X mask",32,64)))))))</f>
        <v>#REF!</v>
      </c>
      <c r="AU12" s="116">
        <f t="shared" si="2"/>
        <v>1</v>
      </c>
    </row>
    <row r="13" spans="1:169" s="14" customFormat="1" ht="14.4" hidden="1" x14ac:dyDescent="0.3">
      <c r="A13" s="19"/>
      <c r="B13" s="25">
        <f t="shared" si="3"/>
        <v>0</v>
      </c>
      <c r="C13" s="24"/>
      <c r="L13" s="361"/>
      <c r="M13" s="24"/>
      <c r="N13" s="24"/>
      <c r="O13" s="24"/>
      <c r="P13" s="24"/>
      <c r="Q13" s="105"/>
      <c r="R13" s="24">
        <v>0</v>
      </c>
      <c r="S13" s="408"/>
      <c r="T13" s="24"/>
      <c r="U13" s="24"/>
      <c r="V13" s="362"/>
      <c r="W13" s="367"/>
      <c r="X13" s="361"/>
      <c r="Y13" s="24"/>
      <c r="Z13" s="24"/>
      <c r="AA13" s="24"/>
      <c r="AB13" s="24"/>
      <c r="AC13" s="24"/>
      <c r="AD13" s="105"/>
      <c r="AE13" s="24"/>
      <c r="AF13" s="24"/>
      <c r="AG13" s="24"/>
      <c r="AH13" s="362"/>
      <c r="AI13" s="113"/>
      <c r="AJ13" s="24"/>
      <c r="AK13" s="20"/>
      <c r="AL13" s="129"/>
      <c r="AM13" s="129"/>
      <c r="AN13" s="129">
        <f t="shared" si="0"/>
        <v>0</v>
      </c>
      <c r="AO13" s="129">
        <f t="shared" si="1"/>
        <v>0</v>
      </c>
      <c r="AR13" s="117">
        <f xml:space="preserve"> IF(B13="",0,IF(OR(('PPG Phase Definition'!W13="TIA1 and TIA2"),('PPG Phase Definition'!W13="Only TIA1")),1,0))</f>
        <v>0</v>
      </c>
      <c r="AS13" s="117">
        <f xml:space="preserve"> IF(B13="",0,IF(OR(('PPG Phase Definition'!W13="TIA1 and TIA2"),('PPG Phase Definition'!W13="Only TIA2")),1,0))</f>
        <v>0</v>
      </c>
      <c r="AT13" s="117">
        <f>IF(C13="Masked",0,IF('PPG Phase Definition'!H13="Never mask",1,IF('PPG Phase Definition'!H13="2X mask",2,IF('PPG Phase Definition'!H13="4X mask",4,IF('PPG Phase Definition'!H13="8X mask",8,IF('PPG Phase Definition'!H13="16X mask",16,IF('PPG Phase Definition'!H13="32X mask",32,64)))))))</f>
        <v>64</v>
      </c>
      <c r="AU13" s="116">
        <f t="shared" si="2"/>
        <v>1</v>
      </c>
    </row>
    <row r="14" spans="1:169" s="14" customFormat="1" ht="14.4" hidden="1" x14ac:dyDescent="0.3">
      <c r="A14" s="19"/>
      <c r="B14" s="25">
        <f t="shared" si="3"/>
        <v>0</v>
      </c>
      <c r="C14" s="24"/>
      <c r="L14" s="361"/>
      <c r="M14" s="24"/>
      <c r="N14" s="24"/>
      <c r="O14" s="24"/>
      <c r="P14" s="24"/>
      <c r="Q14" s="105"/>
      <c r="R14" s="24">
        <v>0</v>
      </c>
      <c r="S14" s="408"/>
      <c r="T14" s="24"/>
      <c r="U14" s="24"/>
      <c r="V14" s="362"/>
      <c r="W14" s="367"/>
      <c r="X14" s="361"/>
      <c r="Y14" s="24"/>
      <c r="Z14" s="24"/>
      <c r="AA14" s="24"/>
      <c r="AB14" s="24"/>
      <c r="AC14" s="24"/>
      <c r="AD14" s="105"/>
      <c r="AE14" s="24"/>
      <c r="AF14" s="24"/>
      <c r="AG14" s="24"/>
      <c r="AH14" s="362"/>
      <c r="AI14" s="113"/>
      <c r="AJ14" s="24"/>
      <c r="AK14" s="20"/>
      <c r="AL14" s="129"/>
      <c r="AM14" s="129"/>
      <c r="AN14" s="129">
        <f t="shared" si="0"/>
        <v>0</v>
      </c>
      <c r="AO14" s="129">
        <f t="shared" si="1"/>
        <v>0</v>
      </c>
      <c r="AR14" s="117">
        <f xml:space="preserve"> IF(B14="",0,IF(OR(('PPG Phase Definition'!W14="TIA1 and TIA2"),('PPG Phase Definition'!W14="Only TIA1")),1,0))</f>
        <v>0</v>
      </c>
      <c r="AS14" s="117">
        <f xml:space="preserve"> IF(B14="",0,IF(OR(('PPG Phase Definition'!W14="TIA1 and TIA2"),('PPG Phase Definition'!W14="Only TIA2")),1,0))</f>
        <v>0</v>
      </c>
      <c r="AT14" s="117">
        <f>IF(C14="Masked",0,IF('PPG Phase Definition'!H14="Never mask",1,IF('PPG Phase Definition'!H14="2X mask",2,IF('PPG Phase Definition'!H14="4X mask",4,IF('PPG Phase Definition'!H14="8X mask",8,IF('PPG Phase Definition'!H14="16X mask",16,IF('PPG Phase Definition'!H14="32X mask",32,64)))))))</f>
        <v>64</v>
      </c>
      <c r="AU14" s="116">
        <f t="shared" si="2"/>
        <v>1</v>
      </c>
    </row>
    <row r="15" spans="1:169" s="14" customFormat="1" ht="14.4" hidden="1" x14ac:dyDescent="0.3">
      <c r="A15" s="19"/>
      <c r="B15" s="25">
        <f t="shared" si="3"/>
        <v>0</v>
      </c>
      <c r="C15" s="24"/>
      <c r="L15" s="361"/>
      <c r="M15" s="24"/>
      <c r="N15" s="24"/>
      <c r="O15" s="24"/>
      <c r="P15" s="24"/>
      <c r="Q15" s="105"/>
      <c r="R15" s="24">
        <v>0</v>
      </c>
      <c r="S15" s="408"/>
      <c r="T15" s="24"/>
      <c r="U15" s="24"/>
      <c r="V15" s="362"/>
      <c r="W15" s="367"/>
      <c r="X15" s="361"/>
      <c r="Y15" s="24"/>
      <c r="Z15" s="24"/>
      <c r="AA15" s="24"/>
      <c r="AB15" s="24"/>
      <c r="AC15" s="24"/>
      <c r="AD15" s="105"/>
      <c r="AE15" s="24"/>
      <c r="AF15" s="24"/>
      <c r="AG15" s="24"/>
      <c r="AH15" s="362"/>
      <c r="AI15" s="113"/>
      <c r="AJ15" s="24"/>
      <c r="AK15" s="20"/>
      <c r="AL15" s="129"/>
      <c r="AM15" s="129"/>
      <c r="AN15" s="129">
        <f t="shared" si="0"/>
        <v>0</v>
      </c>
      <c r="AO15" s="129">
        <f t="shared" si="1"/>
        <v>0</v>
      </c>
      <c r="AR15" s="117">
        <f xml:space="preserve"> IF(B15="",0,IF(OR(('PPG Phase Definition'!W15="TIA1 and TIA2"),('PPG Phase Definition'!W15="Only TIA1")),1,0))</f>
        <v>0</v>
      </c>
      <c r="AS15" s="117">
        <f xml:space="preserve"> IF(B15="",0,IF(OR(('PPG Phase Definition'!W15="TIA1 and TIA2"),('PPG Phase Definition'!W15="Only TIA2")),1,0))</f>
        <v>0</v>
      </c>
      <c r="AT15" s="117">
        <f>IF(C15="Masked",0,IF('PPG Phase Definition'!H15="Never mask",1,IF('PPG Phase Definition'!H15="2X mask",2,IF('PPG Phase Definition'!H15="4X mask",4,IF('PPG Phase Definition'!H15="8X mask",8,IF('PPG Phase Definition'!H15="16X mask",16,IF('PPG Phase Definition'!H15="32X mask",32,64)))))))</f>
        <v>64</v>
      </c>
      <c r="AU15" s="116">
        <f t="shared" si="2"/>
        <v>1</v>
      </c>
    </row>
    <row r="16" spans="1:169" s="14" customFormat="1" ht="14.4" hidden="1" x14ac:dyDescent="0.3">
      <c r="A16" s="19"/>
      <c r="B16" s="25">
        <f t="shared" si="3"/>
        <v>0</v>
      </c>
      <c r="C16" s="24"/>
      <c r="L16" s="361"/>
      <c r="M16" s="24"/>
      <c r="N16" s="24"/>
      <c r="O16" s="24"/>
      <c r="P16" s="24"/>
      <c r="Q16" s="105"/>
      <c r="R16" s="24">
        <v>0</v>
      </c>
      <c r="S16" s="408"/>
      <c r="T16" s="24"/>
      <c r="U16" s="24"/>
      <c r="V16" s="362"/>
      <c r="W16" s="367"/>
      <c r="X16" s="361"/>
      <c r="Y16" s="24"/>
      <c r="Z16" s="24"/>
      <c r="AA16" s="24"/>
      <c r="AB16" s="24"/>
      <c r="AC16" s="24"/>
      <c r="AD16" s="105"/>
      <c r="AE16" s="24"/>
      <c r="AF16" s="24"/>
      <c r="AG16" s="24"/>
      <c r="AH16" s="362"/>
      <c r="AI16" s="113"/>
      <c r="AJ16" s="24"/>
      <c r="AK16" s="20"/>
      <c r="AL16" s="129"/>
      <c r="AM16" s="129"/>
      <c r="AN16" s="129">
        <f t="shared" si="0"/>
        <v>0</v>
      </c>
      <c r="AO16" s="129">
        <f t="shared" si="1"/>
        <v>0</v>
      </c>
      <c r="AR16" s="117">
        <f xml:space="preserve"> IF(B16="",0,IF(OR(('PPG Phase Definition'!W16="TIA1 and TIA2"),('PPG Phase Definition'!W16="Only TIA1")),1,0))</f>
        <v>0</v>
      </c>
      <c r="AS16" s="117">
        <f xml:space="preserve"> IF(B16="",0,IF(OR(('PPG Phase Definition'!W16="TIA1 and TIA2"),('PPG Phase Definition'!W16="Only TIA2")),1,0))</f>
        <v>0</v>
      </c>
      <c r="AT16" s="117">
        <f>IF(C16="Masked",0,IF('PPG Phase Definition'!H16="Never mask",1,IF('PPG Phase Definition'!H16="2X mask",2,IF('PPG Phase Definition'!H16="4X mask",4,IF('PPG Phase Definition'!H16="8X mask",8,IF('PPG Phase Definition'!H16="16X mask",16,IF('PPG Phase Definition'!H16="32X mask",32,64)))))))</f>
        <v>64</v>
      </c>
      <c r="AU16" s="116">
        <f t="shared" si="2"/>
        <v>1</v>
      </c>
    </row>
    <row r="17" spans="1:169" ht="14.4" x14ac:dyDescent="0.3">
      <c r="A17" s="19">
        <v>2</v>
      </c>
      <c r="B17" s="25">
        <f t="shared" si="3"/>
        <v>2</v>
      </c>
      <c r="C17" s="24" t="s">
        <v>63</v>
      </c>
      <c r="D17" s="24" t="s">
        <v>64</v>
      </c>
      <c r="E17" s="24" t="s">
        <v>64</v>
      </c>
      <c r="F17" s="24">
        <v>2</v>
      </c>
      <c r="G17" s="24">
        <v>0</v>
      </c>
      <c r="H17" s="24" t="s">
        <v>110</v>
      </c>
      <c r="I17" s="109">
        <v>1</v>
      </c>
      <c r="J17" s="24">
        <v>115</v>
      </c>
      <c r="K17" s="109" t="s">
        <v>385</v>
      </c>
      <c r="L17" s="361"/>
      <c r="M17" s="24"/>
      <c r="N17" s="24"/>
      <c r="O17" s="24">
        <v>1</v>
      </c>
      <c r="P17" s="24">
        <v>250</v>
      </c>
      <c r="Q17" s="24">
        <v>20</v>
      </c>
      <c r="R17" s="24">
        <v>0</v>
      </c>
      <c r="S17" s="408" t="s">
        <v>762</v>
      </c>
      <c r="T17" s="24">
        <v>0</v>
      </c>
      <c r="U17" s="24">
        <v>1</v>
      </c>
      <c r="V17" s="362"/>
      <c r="W17" s="367" t="s">
        <v>270</v>
      </c>
      <c r="X17" s="361"/>
      <c r="Y17" s="24"/>
      <c r="Z17" s="24"/>
      <c r="AA17" s="24"/>
      <c r="AB17" s="24"/>
      <c r="AC17" s="24">
        <v>250</v>
      </c>
      <c r="AD17" s="24">
        <v>20</v>
      </c>
      <c r="AE17" s="24"/>
      <c r="AF17" s="24" t="s">
        <v>320</v>
      </c>
      <c r="AG17" s="24">
        <v>0</v>
      </c>
      <c r="AH17" s="362">
        <v>0</v>
      </c>
      <c r="AI17" s="113">
        <v>15</v>
      </c>
      <c r="AJ17" s="24">
        <v>15</v>
      </c>
      <c r="AK17" s="20"/>
      <c r="AL17" s="129">
        <f t="shared" ref="AL17:AL80" si="4" xml:space="preserve"> IF(U17=1,R17,AL7)</f>
        <v>0</v>
      </c>
      <c r="AM17" s="129">
        <f t="shared" ref="AM17:AM80" si="5" xml:space="preserve"> IF(AH17=1,AE17,AM7)</f>
        <v>0</v>
      </c>
      <c r="AN17" s="129">
        <f t="shared" si="0"/>
        <v>0</v>
      </c>
      <c r="AO17" s="129">
        <f t="shared" si="1"/>
        <v>0</v>
      </c>
      <c r="AR17" s="117">
        <f xml:space="preserve"> IF(B17="",0,IF(OR(('PPG Phase Definition'!W17="TIA1 and TIA2"),('PPG Phase Definition'!W17="Only TIA1")),1,0))</f>
        <v>1</v>
      </c>
      <c r="AS17" s="117">
        <f xml:space="preserve"> IF(B17="",0,IF(OR(('PPG Phase Definition'!W17="TIA1 and TIA2"),('PPG Phase Definition'!W17="Only TIA2")),1,0))</f>
        <v>0</v>
      </c>
      <c r="AT17" s="117">
        <f>IF(C17="Masked",0,IF('PPG Phase Definition'!H17="Never mask",1,IF('PPG Phase Definition'!H17="2X mask",2,IF('PPG Phase Definition'!H17="4X mask",4,IF('PPG Phase Definition'!H17="8X mask",8,IF('PPG Phase Definition'!H17="16X mask",16,IF('PPG Phase Definition'!H17="32X mask",32,64)))))))</f>
        <v>1</v>
      </c>
      <c r="AU17" s="116">
        <f t="shared" si="2"/>
        <v>0</v>
      </c>
      <c r="AW17" s="14" t="str">
        <f t="shared" ref="AW17:AW80" si="6">CONCATENATE(S17,"-",T17,"-",U17)</f>
        <v>LED_DC Cancellation-0-1</v>
      </c>
      <c r="AX17" s="14" t="str">
        <f t="shared" ref="AX17:AX80" si="7">CONCATENATE(AF17,"-",AG17,"-",AH17)</f>
        <v>OFF-0-0</v>
      </c>
      <c r="AZ17" s="14">
        <f>IF(B17="",0,IF(C17="Impedance",1,0))</f>
        <v>0</v>
      </c>
      <c r="FH17"/>
      <c r="FI17"/>
      <c r="FJ17"/>
      <c r="FK17" s="14"/>
      <c r="FL17" s="14"/>
      <c r="FM17" s="14"/>
    </row>
    <row r="18" spans="1:169" s="14" customFormat="1" ht="14.4" hidden="1" x14ac:dyDescent="0.3">
      <c r="A18" s="19"/>
      <c r="B18" s="25">
        <f t="shared" si="3"/>
        <v>0</v>
      </c>
      <c r="C18" s="24" t="s">
        <v>62</v>
      </c>
      <c r="D18" s="24" t="s">
        <v>64</v>
      </c>
      <c r="E18" s="24" t="s">
        <v>64</v>
      </c>
      <c r="F18" s="24">
        <v>4</v>
      </c>
      <c r="G18" s="24">
        <v>1</v>
      </c>
      <c r="H18" s="24" t="s">
        <v>110</v>
      </c>
      <c r="I18" s="109">
        <v>0</v>
      </c>
      <c r="J18" s="24">
        <v>100</v>
      </c>
      <c r="K18" s="109" t="s">
        <v>385</v>
      </c>
      <c r="L18" s="361"/>
      <c r="M18" s="24"/>
      <c r="N18" s="24"/>
      <c r="O18" s="24"/>
      <c r="P18" s="24">
        <v>100</v>
      </c>
      <c r="Q18" s="24">
        <v>20</v>
      </c>
      <c r="R18" s="24">
        <v>0</v>
      </c>
      <c r="S18" s="408" t="s">
        <v>322</v>
      </c>
      <c r="T18" s="24">
        <v>0</v>
      </c>
      <c r="U18" s="24">
        <v>0</v>
      </c>
      <c r="V18" s="362"/>
      <c r="W18" s="367" t="s">
        <v>270</v>
      </c>
      <c r="X18" s="361"/>
      <c r="Y18" s="24"/>
      <c r="Z18" s="24"/>
      <c r="AA18" s="24"/>
      <c r="AB18" s="24"/>
      <c r="AC18" s="24">
        <v>250</v>
      </c>
      <c r="AD18" s="24">
        <v>20</v>
      </c>
      <c r="AE18" s="24"/>
      <c r="AF18" s="24" t="s">
        <v>321</v>
      </c>
      <c r="AG18" s="24">
        <v>0</v>
      </c>
      <c r="AH18" s="362">
        <v>0</v>
      </c>
      <c r="AI18" s="113"/>
      <c r="AJ18" s="24"/>
      <c r="AL18" s="129">
        <f t="shared" si="4"/>
        <v>0</v>
      </c>
      <c r="AM18" s="129">
        <f t="shared" si="5"/>
        <v>0</v>
      </c>
      <c r="AN18" s="129">
        <f t="shared" si="0"/>
        <v>0</v>
      </c>
      <c r="AO18" s="129">
        <f t="shared" si="1"/>
        <v>0</v>
      </c>
      <c r="AR18" s="117">
        <f xml:space="preserve"> IF(B18="",0,IF(OR(('PPG Phase Definition'!W18="TIA1 and TIA2"),('PPG Phase Definition'!W18="Only TIA1")),1,0))</f>
        <v>1</v>
      </c>
      <c r="AS18" s="117">
        <f xml:space="preserve"> IF(B18="",0,IF(OR(('PPG Phase Definition'!W18="TIA1 and TIA2"),('PPG Phase Definition'!W18="Only TIA2")),1,0))</f>
        <v>0</v>
      </c>
      <c r="AT18" s="117">
        <f>IF(C18="Masked",0,IF('PPG Phase Definition'!H18="Never mask",1,IF('PPG Phase Definition'!H18="2X mask",2,IF('PPG Phase Definition'!H18="4X mask",4,IF('PPG Phase Definition'!H18="8X mask",8,IF('PPG Phase Definition'!H18="16X mask",16,IF('PPG Phase Definition'!H18="32X mask",32,64)))))))</f>
        <v>1</v>
      </c>
      <c r="AU18" s="116">
        <f t="shared" si="2"/>
        <v>1</v>
      </c>
      <c r="AW18" s="14" t="str">
        <f t="shared" si="6"/>
        <v>ANA AACM-0-0</v>
      </c>
      <c r="AX18" s="14" t="str">
        <f t="shared" si="7"/>
        <v>DIG AACM-0-0</v>
      </c>
    </row>
    <row r="19" spans="1:169" s="14" customFormat="1" ht="14.4" hidden="1" x14ac:dyDescent="0.3">
      <c r="A19" s="19"/>
      <c r="B19" s="25">
        <f t="shared" si="3"/>
        <v>0</v>
      </c>
      <c r="C19" s="24" t="s">
        <v>62</v>
      </c>
      <c r="D19" s="24" t="s">
        <v>64</v>
      </c>
      <c r="E19" s="24" t="s">
        <v>64</v>
      </c>
      <c r="F19" s="24">
        <v>4</v>
      </c>
      <c r="G19" s="24">
        <v>1</v>
      </c>
      <c r="H19" s="24" t="s">
        <v>110</v>
      </c>
      <c r="I19" s="109">
        <v>0</v>
      </c>
      <c r="J19" s="24">
        <v>100</v>
      </c>
      <c r="K19" s="109" t="s">
        <v>385</v>
      </c>
      <c r="L19" s="361"/>
      <c r="M19" s="24"/>
      <c r="N19" s="24"/>
      <c r="O19" s="24"/>
      <c r="P19" s="24">
        <v>100</v>
      </c>
      <c r="Q19" s="24">
        <v>20</v>
      </c>
      <c r="R19" s="24">
        <v>0</v>
      </c>
      <c r="S19" s="408" t="s">
        <v>322</v>
      </c>
      <c r="T19" s="24">
        <v>0</v>
      </c>
      <c r="U19" s="24">
        <v>0</v>
      </c>
      <c r="V19" s="362"/>
      <c r="W19" s="367" t="s">
        <v>270</v>
      </c>
      <c r="X19" s="361"/>
      <c r="Y19" s="24"/>
      <c r="Z19" s="24"/>
      <c r="AA19" s="24"/>
      <c r="AB19" s="24"/>
      <c r="AC19" s="24">
        <v>250</v>
      </c>
      <c r="AD19" s="24">
        <v>20</v>
      </c>
      <c r="AE19" s="24"/>
      <c r="AF19" s="24" t="s">
        <v>321</v>
      </c>
      <c r="AG19" s="24">
        <v>0</v>
      </c>
      <c r="AH19" s="362">
        <v>0</v>
      </c>
      <c r="AI19" s="113"/>
      <c r="AJ19" s="24"/>
      <c r="AL19" s="129">
        <f t="shared" si="4"/>
        <v>0</v>
      </c>
      <c r="AM19" s="129">
        <f t="shared" si="5"/>
        <v>0</v>
      </c>
      <c r="AN19" s="129">
        <f t="shared" si="0"/>
        <v>0</v>
      </c>
      <c r="AO19" s="129">
        <f t="shared" si="1"/>
        <v>0</v>
      </c>
      <c r="AR19" s="117">
        <f xml:space="preserve"> IF(B19="",0,IF(OR(('PPG Phase Definition'!W19="TIA1 and TIA2"),('PPG Phase Definition'!W19="Only TIA1")),1,0))</f>
        <v>1</v>
      </c>
      <c r="AS19" s="117">
        <f xml:space="preserve"> IF(B19="",0,IF(OR(('PPG Phase Definition'!W19="TIA1 and TIA2"),('PPG Phase Definition'!W19="Only TIA2")),1,0))</f>
        <v>0</v>
      </c>
      <c r="AT19" s="117">
        <f>IF(C19="Masked",0,IF('PPG Phase Definition'!H19="Never mask",1,IF('PPG Phase Definition'!H19="2X mask",2,IF('PPG Phase Definition'!H19="4X mask",4,IF('PPG Phase Definition'!H19="8X mask",8,IF('PPG Phase Definition'!H19="16X mask",16,IF('PPG Phase Definition'!H19="32X mask",32,64)))))))</f>
        <v>1</v>
      </c>
      <c r="AU19" s="116">
        <f t="shared" si="2"/>
        <v>1</v>
      </c>
      <c r="AW19" s="14" t="str">
        <f t="shared" si="6"/>
        <v>ANA AACM-0-0</v>
      </c>
      <c r="AX19" s="14" t="str">
        <f t="shared" si="7"/>
        <v>DIG AACM-0-0</v>
      </c>
    </row>
    <row r="20" spans="1:169" s="14" customFormat="1" ht="14.4" hidden="1" x14ac:dyDescent="0.3">
      <c r="A20" s="19"/>
      <c r="B20" s="25">
        <f t="shared" si="3"/>
        <v>0</v>
      </c>
      <c r="C20" s="24" t="s">
        <v>62</v>
      </c>
      <c r="D20" s="24" t="s">
        <v>64</v>
      </c>
      <c r="E20" s="24" t="s">
        <v>64</v>
      </c>
      <c r="F20" s="24">
        <v>4</v>
      </c>
      <c r="G20" s="24">
        <v>1</v>
      </c>
      <c r="H20" s="24" t="s">
        <v>110</v>
      </c>
      <c r="I20" s="109">
        <v>0</v>
      </c>
      <c r="J20" s="24">
        <v>100</v>
      </c>
      <c r="K20" s="109" t="s">
        <v>385</v>
      </c>
      <c r="L20" s="361"/>
      <c r="M20" s="24"/>
      <c r="N20" s="24"/>
      <c r="O20" s="24"/>
      <c r="P20" s="24">
        <v>100</v>
      </c>
      <c r="Q20" s="24">
        <v>20</v>
      </c>
      <c r="R20" s="24">
        <v>0</v>
      </c>
      <c r="S20" s="408" t="s">
        <v>322</v>
      </c>
      <c r="T20" s="24">
        <v>0</v>
      </c>
      <c r="U20" s="24">
        <v>0</v>
      </c>
      <c r="V20" s="362"/>
      <c r="W20" s="367" t="s">
        <v>270</v>
      </c>
      <c r="X20" s="361"/>
      <c r="Y20" s="24"/>
      <c r="Z20" s="24"/>
      <c r="AA20" s="24"/>
      <c r="AB20" s="24"/>
      <c r="AC20" s="24">
        <v>250</v>
      </c>
      <c r="AD20" s="24">
        <v>20</v>
      </c>
      <c r="AE20" s="24"/>
      <c r="AF20" s="24" t="s">
        <v>321</v>
      </c>
      <c r="AG20" s="24">
        <v>0</v>
      </c>
      <c r="AH20" s="362">
        <v>0</v>
      </c>
      <c r="AI20" s="113"/>
      <c r="AJ20" s="24"/>
      <c r="AL20" s="129">
        <f t="shared" si="4"/>
        <v>0</v>
      </c>
      <c r="AM20" s="129">
        <f t="shared" si="5"/>
        <v>0</v>
      </c>
      <c r="AN20" s="129">
        <f t="shared" si="0"/>
        <v>0</v>
      </c>
      <c r="AO20" s="129">
        <f t="shared" si="1"/>
        <v>0</v>
      </c>
      <c r="AR20" s="117">
        <f xml:space="preserve"> IF(B20="",0,IF(OR(('PPG Phase Definition'!W20="TIA1 and TIA2"),('PPG Phase Definition'!W20="Only TIA1")),1,0))</f>
        <v>1</v>
      </c>
      <c r="AS20" s="117">
        <f xml:space="preserve"> IF(B20="",0,IF(OR(('PPG Phase Definition'!W20="TIA1 and TIA2"),('PPG Phase Definition'!W20="Only TIA2")),1,0))</f>
        <v>0</v>
      </c>
      <c r="AT20" s="117">
        <f>IF(C20="Masked",0,IF('PPG Phase Definition'!H20="Never mask",1,IF('PPG Phase Definition'!H20="2X mask",2,IF('PPG Phase Definition'!H20="4X mask",4,IF('PPG Phase Definition'!H20="8X mask",8,IF('PPG Phase Definition'!H20="16X mask",16,IF('PPG Phase Definition'!H20="32X mask",32,64)))))))</f>
        <v>1</v>
      </c>
      <c r="AU20" s="116">
        <f t="shared" si="2"/>
        <v>1</v>
      </c>
      <c r="AW20" s="14" t="str">
        <f t="shared" si="6"/>
        <v>ANA AACM-0-0</v>
      </c>
      <c r="AX20" s="14" t="str">
        <f t="shared" si="7"/>
        <v>DIG AACM-0-0</v>
      </c>
    </row>
    <row r="21" spans="1:169" s="14" customFormat="1" ht="14.4" hidden="1" x14ac:dyDescent="0.3">
      <c r="A21" s="19"/>
      <c r="B21" s="25">
        <f t="shared" si="3"/>
        <v>0</v>
      </c>
      <c r="C21" s="24" t="s">
        <v>62</v>
      </c>
      <c r="D21" s="24" t="s">
        <v>64</v>
      </c>
      <c r="E21" s="24" t="s">
        <v>64</v>
      </c>
      <c r="F21" s="24">
        <v>4</v>
      </c>
      <c r="G21" s="24">
        <v>1</v>
      </c>
      <c r="H21" s="24" t="s">
        <v>110</v>
      </c>
      <c r="I21" s="109">
        <v>0</v>
      </c>
      <c r="J21" s="24">
        <v>100</v>
      </c>
      <c r="K21" s="109" t="s">
        <v>385</v>
      </c>
      <c r="L21" s="361"/>
      <c r="M21" s="24"/>
      <c r="N21" s="24"/>
      <c r="O21" s="24"/>
      <c r="P21" s="24">
        <v>100</v>
      </c>
      <c r="Q21" s="24">
        <v>20</v>
      </c>
      <c r="R21" s="24">
        <v>0</v>
      </c>
      <c r="S21" s="408" t="s">
        <v>322</v>
      </c>
      <c r="T21" s="24">
        <v>0</v>
      </c>
      <c r="U21" s="24">
        <v>0</v>
      </c>
      <c r="V21" s="362"/>
      <c r="W21" s="367" t="s">
        <v>270</v>
      </c>
      <c r="X21" s="361"/>
      <c r="Y21" s="24"/>
      <c r="Z21" s="24"/>
      <c r="AA21" s="24"/>
      <c r="AB21" s="24"/>
      <c r="AC21" s="24">
        <v>250</v>
      </c>
      <c r="AD21" s="24">
        <v>20</v>
      </c>
      <c r="AE21" s="24"/>
      <c r="AF21" s="24" t="s">
        <v>321</v>
      </c>
      <c r="AG21" s="24">
        <v>0</v>
      </c>
      <c r="AH21" s="362">
        <v>0</v>
      </c>
      <c r="AI21" s="113"/>
      <c r="AJ21" s="24"/>
      <c r="AL21" s="129">
        <f t="shared" si="4"/>
        <v>0</v>
      </c>
      <c r="AM21" s="129">
        <f t="shared" si="5"/>
        <v>0</v>
      </c>
      <c r="AN21" s="129">
        <f t="shared" si="0"/>
        <v>0</v>
      </c>
      <c r="AO21" s="129">
        <f t="shared" si="1"/>
        <v>0</v>
      </c>
      <c r="AR21" s="117">
        <f xml:space="preserve"> IF(B21="",0,IF(OR(('PPG Phase Definition'!W21="TIA1 and TIA2"),('PPG Phase Definition'!W21="Only TIA1")),1,0))</f>
        <v>1</v>
      </c>
      <c r="AS21" s="117">
        <f xml:space="preserve"> IF(B21="",0,IF(OR(('PPG Phase Definition'!W21="TIA1 and TIA2"),('PPG Phase Definition'!W21="Only TIA2")),1,0))</f>
        <v>0</v>
      </c>
      <c r="AT21" s="117">
        <f>IF(C21="Masked",0,IF('PPG Phase Definition'!H21="Never mask",1,IF('PPG Phase Definition'!H21="2X mask",2,IF('PPG Phase Definition'!H21="4X mask",4,IF('PPG Phase Definition'!H21="8X mask",8,IF('PPG Phase Definition'!H21="16X mask",16,IF('PPG Phase Definition'!H21="32X mask",32,64)))))))</f>
        <v>1</v>
      </c>
      <c r="AU21" s="116">
        <f t="shared" si="2"/>
        <v>1</v>
      </c>
      <c r="AW21" s="14" t="str">
        <f t="shared" si="6"/>
        <v>ANA AACM-0-0</v>
      </c>
      <c r="AX21" s="14" t="str">
        <f t="shared" si="7"/>
        <v>DIG AACM-0-0</v>
      </c>
    </row>
    <row r="22" spans="1:169" s="14" customFormat="1" ht="14.4" hidden="1" x14ac:dyDescent="0.3">
      <c r="A22" s="19"/>
      <c r="B22" s="25">
        <f t="shared" si="3"/>
        <v>0</v>
      </c>
      <c r="C22" s="24" t="s">
        <v>62</v>
      </c>
      <c r="D22" s="24" t="s">
        <v>64</v>
      </c>
      <c r="E22" s="24" t="s">
        <v>64</v>
      </c>
      <c r="F22" s="24">
        <v>4</v>
      </c>
      <c r="G22" s="24">
        <v>1</v>
      </c>
      <c r="H22" s="24" t="s">
        <v>110</v>
      </c>
      <c r="I22" s="109">
        <v>0</v>
      </c>
      <c r="J22" s="24">
        <v>100</v>
      </c>
      <c r="K22" s="109" t="s">
        <v>385</v>
      </c>
      <c r="L22" s="361"/>
      <c r="M22" s="24"/>
      <c r="N22" s="24"/>
      <c r="O22" s="24"/>
      <c r="P22" s="24">
        <v>100</v>
      </c>
      <c r="Q22" s="24">
        <v>20</v>
      </c>
      <c r="R22" s="24">
        <v>0</v>
      </c>
      <c r="S22" s="408" t="s">
        <v>322</v>
      </c>
      <c r="T22" s="24">
        <v>0</v>
      </c>
      <c r="U22" s="24">
        <v>0</v>
      </c>
      <c r="V22" s="362"/>
      <c r="W22" s="367" t="s">
        <v>270</v>
      </c>
      <c r="X22" s="361"/>
      <c r="Y22" s="24"/>
      <c r="Z22" s="24"/>
      <c r="AA22" s="24"/>
      <c r="AB22" s="24"/>
      <c r="AC22" s="24">
        <v>250</v>
      </c>
      <c r="AD22" s="24">
        <v>20</v>
      </c>
      <c r="AE22" s="24"/>
      <c r="AF22" s="24" t="s">
        <v>321</v>
      </c>
      <c r="AG22" s="24">
        <v>0</v>
      </c>
      <c r="AH22" s="362">
        <v>0</v>
      </c>
      <c r="AI22" s="113"/>
      <c r="AJ22" s="24"/>
      <c r="AL22" s="129">
        <f t="shared" si="4"/>
        <v>0</v>
      </c>
      <c r="AM22" s="129">
        <f t="shared" si="5"/>
        <v>0</v>
      </c>
      <c r="AN22" s="129">
        <f t="shared" si="0"/>
        <v>0</v>
      </c>
      <c r="AO22" s="129">
        <f t="shared" si="1"/>
        <v>0</v>
      </c>
      <c r="AR22" s="117">
        <f xml:space="preserve"> IF(B22="",0,IF(OR(('PPG Phase Definition'!W22="TIA1 and TIA2"),('PPG Phase Definition'!W22="Only TIA1")),1,0))</f>
        <v>1</v>
      </c>
      <c r="AS22" s="117">
        <f xml:space="preserve"> IF(B22="",0,IF(OR(('PPG Phase Definition'!W22="TIA1 and TIA2"),('PPG Phase Definition'!W22="Only TIA2")),1,0))</f>
        <v>0</v>
      </c>
      <c r="AT22" s="117">
        <f>IF(C22="Masked",0,IF('PPG Phase Definition'!H22="Never mask",1,IF('PPG Phase Definition'!H22="2X mask",2,IF('PPG Phase Definition'!H22="4X mask",4,IF('PPG Phase Definition'!H22="8X mask",8,IF('PPG Phase Definition'!H22="16X mask",16,IF('PPG Phase Definition'!H22="32X mask",32,64)))))))</f>
        <v>1</v>
      </c>
      <c r="AU22" s="116">
        <f t="shared" si="2"/>
        <v>1</v>
      </c>
      <c r="AW22" s="14" t="str">
        <f t="shared" si="6"/>
        <v>ANA AACM-0-0</v>
      </c>
      <c r="AX22" s="14" t="str">
        <f t="shared" si="7"/>
        <v>DIG AACM-0-0</v>
      </c>
    </row>
    <row r="23" spans="1:169" s="14" customFormat="1" ht="14.4" hidden="1" x14ac:dyDescent="0.3">
      <c r="A23" s="19"/>
      <c r="B23" s="25">
        <f t="shared" si="3"/>
        <v>0</v>
      </c>
      <c r="C23" s="24" t="s">
        <v>62</v>
      </c>
      <c r="D23" s="24" t="s">
        <v>64</v>
      </c>
      <c r="E23" s="24" t="s">
        <v>64</v>
      </c>
      <c r="F23" s="24">
        <v>4</v>
      </c>
      <c r="G23" s="24">
        <v>1</v>
      </c>
      <c r="H23" s="24" t="s">
        <v>110</v>
      </c>
      <c r="I23" s="109">
        <v>0</v>
      </c>
      <c r="J23" s="24">
        <v>100</v>
      </c>
      <c r="K23" s="109" t="s">
        <v>385</v>
      </c>
      <c r="L23" s="361"/>
      <c r="M23" s="24"/>
      <c r="N23" s="24"/>
      <c r="O23" s="24"/>
      <c r="P23" s="24">
        <v>100</v>
      </c>
      <c r="Q23" s="24">
        <v>20</v>
      </c>
      <c r="R23" s="24">
        <v>0</v>
      </c>
      <c r="S23" s="408" t="s">
        <v>322</v>
      </c>
      <c r="T23" s="24">
        <v>0</v>
      </c>
      <c r="U23" s="24">
        <v>0</v>
      </c>
      <c r="V23" s="362"/>
      <c r="W23" s="367" t="s">
        <v>270</v>
      </c>
      <c r="X23" s="361"/>
      <c r="Y23" s="24"/>
      <c r="Z23" s="24"/>
      <c r="AA23" s="24"/>
      <c r="AB23" s="24"/>
      <c r="AC23" s="24">
        <v>250</v>
      </c>
      <c r="AD23" s="24">
        <v>20</v>
      </c>
      <c r="AE23" s="24"/>
      <c r="AF23" s="24" t="s">
        <v>321</v>
      </c>
      <c r="AG23" s="24">
        <v>0</v>
      </c>
      <c r="AH23" s="362">
        <v>0</v>
      </c>
      <c r="AI23" s="113"/>
      <c r="AJ23" s="24"/>
      <c r="AL23" s="129">
        <f t="shared" si="4"/>
        <v>0</v>
      </c>
      <c r="AM23" s="129">
        <f t="shared" si="5"/>
        <v>0</v>
      </c>
      <c r="AN23" s="129">
        <f t="shared" si="0"/>
        <v>0</v>
      </c>
      <c r="AO23" s="129">
        <f t="shared" si="1"/>
        <v>0</v>
      </c>
      <c r="AR23" s="117">
        <f xml:space="preserve"> IF(B23="",0,IF(OR(('PPG Phase Definition'!W23="TIA1 and TIA2"),('PPG Phase Definition'!W23="Only TIA1")),1,0))</f>
        <v>1</v>
      </c>
      <c r="AS23" s="117">
        <f xml:space="preserve"> IF(B23="",0,IF(OR(('PPG Phase Definition'!W23="TIA1 and TIA2"),('PPG Phase Definition'!W23="Only TIA2")),1,0))</f>
        <v>0</v>
      </c>
      <c r="AT23" s="117">
        <f>IF(C23="Masked",0,IF('PPG Phase Definition'!H23="Never mask",1,IF('PPG Phase Definition'!H23="2X mask",2,IF('PPG Phase Definition'!H23="4X mask",4,IF('PPG Phase Definition'!H23="8X mask",8,IF('PPG Phase Definition'!H23="16X mask",16,IF('PPG Phase Definition'!H23="32X mask",32,64)))))))</f>
        <v>1</v>
      </c>
      <c r="AU23" s="116">
        <f t="shared" si="2"/>
        <v>1</v>
      </c>
      <c r="AW23" s="14" t="str">
        <f t="shared" si="6"/>
        <v>ANA AACM-0-0</v>
      </c>
      <c r="AX23" s="14" t="str">
        <f t="shared" si="7"/>
        <v>DIG AACM-0-0</v>
      </c>
    </row>
    <row r="24" spans="1:169" s="14" customFormat="1" ht="14.4" hidden="1" x14ac:dyDescent="0.3">
      <c r="A24" s="19"/>
      <c r="B24" s="25">
        <f t="shared" si="3"/>
        <v>0</v>
      </c>
      <c r="C24" s="24" t="s">
        <v>62</v>
      </c>
      <c r="D24" s="24" t="s">
        <v>64</v>
      </c>
      <c r="E24" s="24" t="s">
        <v>64</v>
      </c>
      <c r="F24" s="24">
        <v>4</v>
      </c>
      <c r="G24" s="24">
        <v>1</v>
      </c>
      <c r="H24" s="24" t="s">
        <v>110</v>
      </c>
      <c r="I24" s="109">
        <v>0</v>
      </c>
      <c r="J24" s="24">
        <v>100</v>
      </c>
      <c r="K24" s="109" t="s">
        <v>385</v>
      </c>
      <c r="L24" s="361"/>
      <c r="M24" s="24"/>
      <c r="N24" s="24"/>
      <c r="O24" s="24"/>
      <c r="P24" s="24">
        <v>100</v>
      </c>
      <c r="Q24" s="24">
        <v>20</v>
      </c>
      <c r="R24" s="24">
        <v>0</v>
      </c>
      <c r="S24" s="408" t="s">
        <v>322</v>
      </c>
      <c r="T24" s="24">
        <v>0</v>
      </c>
      <c r="U24" s="24">
        <v>0</v>
      </c>
      <c r="V24" s="362"/>
      <c r="W24" s="367" t="s">
        <v>270</v>
      </c>
      <c r="X24" s="361"/>
      <c r="Y24" s="24"/>
      <c r="Z24" s="24"/>
      <c r="AA24" s="24"/>
      <c r="AB24" s="24"/>
      <c r="AC24" s="24">
        <v>250</v>
      </c>
      <c r="AD24" s="24">
        <v>20</v>
      </c>
      <c r="AE24" s="24"/>
      <c r="AF24" s="24" t="s">
        <v>321</v>
      </c>
      <c r="AG24" s="24">
        <v>0</v>
      </c>
      <c r="AH24" s="362">
        <v>0</v>
      </c>
      <c r="AI24" s="113"/>
      <c r="AJ24" s="24"/>
      <c r="AL24" s="129">
        <f t="shared" si="4"/>
        <v>0</v>
      </c>
      <c r="AM24" s="129">
        <f t="shared" si="5"/>
        <v>0</v>
      </c>
      <c r="AN24" s="129">
        <f t="shared" si="0"/>
        <v>0</v>
      </c>
      <c r="AO24" s="129">
        <f t="shared" si="1"/>
        <v>0</v>
      </c>
      <c r="AR24" s="117">
        <f xml:space="preserve"> IF(B24="",0,IF(OR(('PPG Phase Definition'!W24="TIA1 and TIA2"),('PPG Phase Definition'!W24="Only TIA1")),1,0))</f>
        <v>1</v>
      </c>
      <c r="AS24" s="117">
        <f xml:space="preserve"> IF(B24="",0,IF(OR(('PPG Phase Definition'!W24="TIA1 and TIA2"),('PPG Phase Definition'!W24="Only TIA2")),1,0))</f>
        <v>0</v>
      </c>
      <c r="AT24" s="117">
        <f>IF(C24="Masked",0,IF('PPG Phase Definition'!H24="Never mask",1,IF('PPG Phase Definition'!H24="2X mask",2,IF('PPG Phase Definition'!H24="4X mask",4,IF('PPG Phase Definition'!H24="8X mask",8,IF('PPG Phase Definition'!H24="16X mask",16,IF('PPG Phase Definition'!H24="32X mask",32,64)))))))</f>
        <v>1</v>
      </c>
      <c r="AU24" s="116">
        <f t="shared" si="2"/>
        <v>1</v>
      </c>
      <c r="AW24" s="14" t="str">
        <f t="shared" si="6"/>
        <v>ANA AACM-0-0</v>
      </c>
      <c r="AX24" s="14" t="str">
        <f t="shared" si="7"/>
        <v>DIG AACM-0-0</v>
      </c>
    </row>
    <row r="25" spans="1:169" s="14" customFormat="1" ht="14.4" hidden="1" x14ac:dyDescent="0.3">
      <c r="A25" s="19"/>
      <c r="B25" s="25">
        <f t="shared" si="3"/>
        <v>0</v>
      </c>
      <c r="C25" s="24" t="s">
        <v>62</v>
      </c>
      <c r="D25" s="24" t="s">
        <v>64</v>
      </c>
      <c r="E25" s="24" t="s">
        <v>64</v>
      </c>
      <c r="F25" s="24">
        <v>4</v>
      </c>
      <c r="G25" s="24">
        <v>1</v>
      </c>
      <c r="H25" s="24" t="s">
        <v>110</v>
      </c>
      <c r="I25" s="109">
        <v>0</v>
      </c>
      <c r="J25" s="24">
        <v>100</v>
      </c>
      <c r="K25" s="109" t="s">
        <v>385</v>
      </c>
      <c r="L25" s="361"/>
      <c r="M25" s="24"/>
      <c r="N25" s="24"/>
      <c r="O25" s="24"/>
      <c r="P25" s="24">
        <v>100</v>
      </c>
      <c r="Q25" s="24">
        <v>20</v>
      </c>
      <c r="R25" s="24">
        <v>0</v>
      </c>
      <c r="S25" s="408" t="s">
        <v>322</v>
      </c>
      <c r="T25" s="24">
        <v>0</v>
      </c>
      <c r="U25" s="24">
        <v>0</v>
      </c>
      <c r="V25" s="362"/>
      <c r="W25" s="367" t="s">
        <v>270</v>
      </c>
      <c r="X25" s="361"/>
      <c r="Y25" s="24"/>
      <c r="Z25" s="24"/>
      <c r="AA25" s="24"/>
      <c r="AB25" s="24"/>
      <c r="AC25" s="24">
        <v>250</v>
      </c>
      <c r="AD25" s="24">
        <v>20</v>
      </c>
      <c r="AE25" s="24"/>
      <c r="AF25" s="24" t="s">
        <v>321</v>
      </c>
      <c r="AG25" s="24">
        <v>0</v>
      </c>
      <c r="AH25" s="362">
        <v>0</v>
      </c>
      <c r="AI25" s="113"/>
      <c r="AJ25" s="24"/>
      <c r="AL25" s="129">
        <f t="shared" si="4"/>
        <v>0</v>
      </c>
      <c r="AM25" s="129">
        <f t="shared" si="5"/>
        <v>0</v>
      </c>
      <c r="AN25" s="129">
        <f t="shared" si="0"/>
        <v>0</v>
      </c>
      <c r="AO25" s="129">
        <f t="shared" si="1"/>
        <v>0</v>
      </c>
      <c r="AR25" s="117">
        <f xml:space="preserve"> IF(B25="",0,IF(OR(('PPG Phase Definition'!W25="TIA1 and TIA2"),('PPG Phase Definition'!W25="Only TIA1")),1,0))</f>
        <v>1</v>
      </c>
      <c r="AS25" s="117">
        <f xml:space="preserve"> IF(B25="",0,IF(OR(('PPG Phase Definition'!W25="TIA1 and TIA2"),('PPG Phase Definition'!W25="Only TIA2")),1,0))</f>
        <v>0</v>
      </c>
      <c r="AT25" s="117">
        <f>IF(C25="Masked",0,IF('PPG Phase Definition'!H25="Never mask",1,IF('PPG Phase Definition'!H25="2X mask",2,IF('PPG Phase Definition'!H25="4X mask",4,IF('PPG Phase Definition'!H25="8X mask",8,IF('PPG Phase Definition'!H25="16X mask",16,IF('PPG Phase Definition'!H25="32X mask",32,64)))))))</f>
        <v>1</v>
      </c>
      <c r="AU25" s="116">
        <f t="shared" si="2"/>
        <v>1</v>
      </c>
      <c r="AW25" s="14" t="str">
        <f t="shared" si="6"/>
        <v>ANA AACM-0-0</v>
      </c>
      <c r="AX25" s="14" t="str">
        <f t="shared" si="7"/>
        <v>DIG AACM-0-0</v>
      </c>
    </row>
    <row r="26" spans="1:169" s="14" customFormat="1" ht="14.4" hidden="1" x14ac:dyDescent="0.3">
      <c r="A26" s="19"/>
      <c r="B26" s="25">
        <f t="shared" si="3"/>
        <v>0</v>
      </c>
      <c r="C26" s="24" t="s">
        <v>62</v>
      </c>
      <c r="D26" s="24" t="s">
        <v>64</v>
      </c>
      <c r="E26" s="24" t="s">
        <v>64</v>
      </c>
      <c r="F26" s="24">
        <v>4</v>
      </c>
      <c r="G26" s="24">
        <v>1</v>
      </c>
      <c r="H26" s="24" t="s">
        <v>110</v>
      </c>
      <c r="I26" s="109">
        <v>0</v>
      </c>
      <c r="J26" s="24">
        <v>100</v>
      </c>
      <c r="K26" s="109" t="s">
        <v>385</v>
      </c>
      <c r="L26" s="361"/>
      <c r="M26" s="24"/>
      <c r="N26" s="24"/>
      <c r="O26" s="24"/>
      <c r="P26" s="24">
        <v>100</v>
      </c>
      <c r="Q26" s="24">
        <v>20</v>
      </c>
      <c r="R26" s="24">
        <v>0</v>
      </c>
      <c r="S26" s="408" t="s">
        <v>322</v>
      </c>
      <c r="T26" s="24">
        <v>0</v>
      </c>
      <c r="U26" s="24">
        <v>0</v>
      </c>
      <c r="V26" s="362"/>
      <c r="W26" s="367" t="s">
        <v>270</v>
      </c>
      <c r="X26" s="361"/>
      <c r="Y26" s="24"/>
      <c r="Z26" s="24"/>
      <c r="AA26" s="24"/>
      <c r="AB26" s="24"/>
      <c r="AC26" s="24">
        <v>250</v>
      </c>
      <c r="AD26" s="24">
        <v>20</v>
      </c>
      <c r="AE26" s="24"/>
      <c r="AF26" s="24" t="s">
        <v>321</v>
      </c>
      <c r="AG26" s="24">
        <v>0</v>
      </c>
      <c r="AH26" s="362">
        <v>0</v>
      </c>
      <c r="AI26" s="113"/>
      <c r="AJ26" s="24"/>
      <c r="AL26" s="129">
        <f t="shared" si="4"/>
        <v>0</v>
      </c>
      <c r="AM26" s="129">
        <f t="shared" si="5"/>
        <v>0</v>
      </c>
      <c r="AN26" s="129">
        <f t="shared" si="0"/>
        <v>0</v>
      </c>
      <c r="AO26" s="129">
        <f t="shared" si="1"/>
        <v>0</v>
      </c>
      <c r="AR26" s="117">
        <f xml:space="preserve"> IF(B26="",0,IF(OR(('PPG Phase Definition'!W26="TIA1 and TIA2"),('PPG Phase Definition'!W26="Only TIA1")),1,0))</f>
        <v>1</v>
      </c>
      <c r="AS26" s="117">
        <f xml:space="preserve"> IF(B26="",0,IF(OR(('PPG Phase Definition'!W26="TIA1 and TIA2"),('PPG Phase Definition'!W26="Only TIA2")),1,0))</f>
        <v>0</v>
      </c>
      <c r="AT26" s="117">
        <f>IF(C26="Masked",0,IF('PPG Phase Definition'!H26="Never mask",1,IF('PPG Phase Definition'!H26="2X mask",2,IF('PPG Phase Definition'!H26="4X mask",4,IF('PPG Phase Definition'!H26="8X mask",8,IF('PPG Phase Definition'!H26="16X mask",16,IF('PPG Phase Definition'!H26="32X mask",32,64)))))))</f>
        <v>1</v>
      </c>
      <c r="AU26" s="116">
        <f t="shared" si="2"/>
        <v>1</v>
      </c>
      <c r="AW26" s="14" t="str">
        <f t="shared" si="6"/>
        <v>ANA AACM-0-0</v>
      </c>
      <c r="AX26" s="14" t="str">
        <f t="shared" si="7"/>
        <v>DIG AACM-0-0</v>
      </c>
    </row>
    <row r="27" spans="1:169" ht="14.4" x14ac:dyDescent="0.3">
      <c r="A27" s="19">
        <v>3</v>
      </c>
      <c r="B27" s="25">
        <f t="shared" si="3"/>
        <v>3</v>
      </c>
      <c r="C27" s="24" t="s">
        <v>62</v>
      </c>
      <c r="D27" s="24" t="s">
        <v>64</v>
      </c>
      <c r="E27" s="24" t="s">
        <v>64</v>
      </c>
      <c r="F27" s="24">
        <v>2</v>
      </c>
      <c r="G27" s="24">
        <v>0</v>
      </c>
      <c r="H27" s="24" t="s">
        <v>110</v>
      </c>
      <c r="I27" s="109">
        <v>3</v>
      </c>
      <c r="J27" s="24">
        <v>115</v>
      </c>
      <c r="K27" s="109" t="s">
        <v>385</v>
      </c>
      <c r="L27" s="361"/>
      <c r="M27" s="24"/>
      <c r="N27" s="24"/>
      <c r="O27" s="24">
        <v>1</v>
      </c>
      <c r="P27" s="24">
        <v>250</v>
      </c>
      <c r="Q27" s="24">
        <v>20</v>
      </c>
      <c r="R27" s="24">
        <v>0</v>
      </c>
      <c r="S27" s="408" t="s">
        <v>322</v>
      </c>
      <c r="T27" s="24">
        <v>1</v>
      </c>
      <c r="U27" s="24">
        <v>0</v>
      </c>
      <c r="V27" s="362" t="s">
        <v>912</v>
      </c>
      <c r="W27" s="367" t="s">
        <v>270</v>
      </c>
      <c r="X27" s="361"/>
      <c r="Y27" s="24"/>
      <c r="Z27" s="24"/>
      <c r="AA27" s="24"/>
      <c r="AB27" s="24"/>
      <c r="AC27" s="24">
        <v>250</v>
      </c>
      <c r="AD27" s="24">
        <v>20</v>
      </c>
      <c r="AE27" s="24"/>
      <c r="AF27" s="24" t="s">
        <v>320</v>
      </c>
      <c r="AG27" s="24">
        <v>0</v>
      </c>
      <c r="AH27" s="362">
        <v>0</v>
      </c>
      <c r="AI27" s="113"/>
      <c r="AJ27" s="24"/>
      <c r="AK27" s="20"/>
      <c r="AL27" s="129">
        <f t="shared" si="4"/>
        <v>0</v>
      </c>
      <c r="AM27" s="129">
        <f t="shared" si="5"/>
        <v>0</v>
      </c>
      <c r="AN27" s="129">
        <f t="shared" si="0"/>
        <v>0</v>
      </c>
      <c r="AO27" s="129">
        <f t="shared" si="1"/>
        <v>0</v>
      </c>
      <c r="AR27" s="117">
        <f xml:space="preserve"> IF(B27="",0,IF(OR(('PPG Phase Definition'!W27="TIA1 and TIA2"),('PPG Phase Definition'!W27="Only TIA1")),1,0))</f>
        <v>1</v>
      </c>
      <c r="AS27" s="117">
        <f xml:space="preserve"> IF(B27="",0,IF(OR(('PPG Phase Definition'!W27="TIA1 and TIA2"),('PPG Phase Definition'!W27="Only TIA2")),1,0))</f>
        <v>0</v>
      </c>
      <c r="AT27" s="117">
        <f>IF(C27="Masked",0,IF('PPG Phase Definition'!H27="Never mask",1,IF('PPG Phase Definition'!H27="2X mask",2,IF('PPG Phase Definition'!H27="4X mask",4,IF('PPG Phase Definition'!H27="8X mask",8,IF('PPG Phase Definition'!H27="16X mask",16,IF('PPG Phase Definition'!H27="32X mask",32,64)))))))</f>
        <v>1</v>
      </c>
      <c r="AU27" s="116">
        <f t="shared" si="2"/>
        <v>1</v>
      </c>
      <c r="AW27" s="14" t="str">
        <f t="shared" si="6"/>
        <v>ANA AACM-1-0</v>
      </c>
      <c r="AX27" s="14" t="str">
        <f t="shared" si="7"/>
        <v>OFF-0-0</v>
      </c>
      <c r="AZ27" s="14">
        <f>IF(B27="",0,IF(C27="Impedance",1,0))</f>
        <v>0</v>
      </c>
      <c r="FH27"/>
      <c r="FI27"/>
      <c r="FJ27"/>
      <c r="FK27" s="14"/>
      <c r="FL27" s="14"/>
      <c r="FM27" s="14"/>
    </row>
    <row r="28" spans="1:169" s="14" customFormat="1" ht="14.4" hidden="1" x14ac:dyDescent="0.3">
      <c r="A28" s="19"/>
      <c r="B28" s="25">
        <f t="shared" si="3"/>
        <v>0</v>
      </c>
      <c r="C28" s="24" t="s">
        <v>62</v>
      </c>
      <c r="D28" s="24" t="s">
        <v>64</v>
      </c>
      <c r="E28" s="24" t="s">
        <v>64</v>
      </c>
      <c r="F28" s="24">
        <v>4</v>
      </c>
      <c r="G28" s="24">
        <v>1</v>
      </c>
      <c r="H28" s="24" t="s">
        <v>110</v>
      </c>
      <c r="I28" s="109">
        <v>0</v>
      </c>
      <c r="J28" s="24">
        <v>100</v>
      </c>
      <c r="K28" s="109" t="s">
        <v>385</v>
      </c>
      <c r="L28" s="361"/>
      <c r="M28" s="24"/>
      <c r="N28" s="24"/>
      <c r="O28" s="24"/>
      <c r="P28" s="24">
        <v>100</v>
      </c>
      <c r="Q28" s="24">
        <v>20</v>
      </c>
      <c r="R28" s="24">
        <v>0</v>
      </c>
      <c r="S28" s="408" t="s">
        <v>322</v>
      </c>
      <c r="T28" s="24">
        <v>0</v>
      </c>
      <c r="U28" s="24">
        <v>1</v>
      </c>
      <c r="V28" s="362"/>
      <c r="W28" s="367" t="s">
        <v>270</v>
      </c>
      <c r="X28" s="361"/>
      <c r="Y28" s="24"/>
      <c r="Z28" s="24"/>
      <c r="AA28" s="24"/>
      <c r="AB28" s="24"/>
      <c r="AC28" s="24">
        <v>250</v>
      </c>
      <c r="AD28" s="24">
        <v>20</v>
      </c>
      <c r="AE28" s="24"/>
      <c r="AF28" s="24" t="s">
        <v>321</v>
      </c>
      <c r="AG28" s="24">
        <v>0</v>
      </c>
      <c r="AH28" s="362">
        <v>0</v>
      </c>
      <c r="AI28" s="113"/>
      <c r="AJ28" s="24"/>
      <c r="AL28" s="129">
        <f t="shared" si="4"/>
        <v>0</v>
      </c>
      <c r="AM28" s="129">
        <f t="shared" si="5"/>
        <v>0</v>
      </c>
      <c r="AN28" s="129">
        <f t="shared" si="0"/>
        <v>0</v>
      </c>
      <c r="AO28" s="129">
        <f t="shared" si="1"/>
        <v>0</v>
      </c>
      <c r="AR28" s="117">
        <f xml:space="preserve"> IF(B28="",0,IF(OR(('PPG Phase Definition'!W28="TIA1 and TIA2"),('PPG Phase Definition'!W28="Only TIA1")),1,0))</f>
        <v>1</v>
      </c>
      <c r="AS28" s="117">
        <f xml:space="preserve"> IF(B28="",0,IF(OR(('PPG Phase Definition'!W28="TIA1 and TIA2"),('PPG Phase Definition'!W28="Only TIA2")),1,0))</f>
        <v>0</v>
      </c>
      <c r="AT28" s="117">
        <f>IF(C28="Masked",0,IF('PPG Phase Definition'!H28="Never mask",1,IF('PPG Phase Definition'!H28="2X mask",2,IF('PPG Phase Definition'!H28="4X mask",4,IF('PPG Phase Definition'!H28="8X mask",8,IF('PPG Phase Definition'!H28="16X mask",16,IF('PPG Phase Definition'!H28="32X mask",32,64)))))))</f>
        <v>1</v>
      </c>
      <c r="AU28" s="116">
        <f t="shared" si="2"/>
        <v>1</v>
      </c>
      <c r="AW28" s="14" t="str">
        <f t="shared" si="6"/>
        <v>ANA AACM-0-1</v>
      </c>
      <c r="AX28" s="14" t="str">
        <f t="shared" si="7"/>
        <v>DIG AACM-0-0</v>
      </c>
    </row>
    <row r="29" spans="1:169" s="14" customFormat="1" ht="14.4" hidden="1" x14ac:dyDescent="0.3">
      <c r="A29" s="19"/>
      <c r="B29" s="25">
        <f t="shared" si="3"/>
        <v>0</v>
      </c>
      <c r="C29" s="24" t="s">
        <v>62</v>
      </c>
      <c r="D29" s="24" t="s">
        <v>64</v>
      </c>
      <c r="E29" s="24" t="s">
        <v>64</v>
      </c>
      <c r="F29" s="24">
        <v>4</v>
      </c>
      <c r="G29" s="24">
        <v>1</v>
      </c>
      <c r="H29" s="24" t="s">
        <v>110</v>
      </c>
      <c r="I29" s="109">
        <v>0</v>
      </c>
      <c r="J29" s="24">
        <v>100</v>
      </c>
      <c r="K29" s="109" t="s">
        <v>385</v>
      </c>
      <c r="L29" s="361"/>
      <c r="M29" s="24"/>
      <c r="N29" s="24"/>
      <c r="O29" s="24"/>
      <c r="P29" s="24">
        <v>100</v>
      </c>
      <c r="Q29" s="24">
        <v>20</v>
      </c>
      <c r="R29" s="24">
        <v>0</v>
      </c>
      <c r="S29" s="408" t="s">
        <v>322</v>
      </c>
      <c r="T29" s="24">
        <v>0</v>
      </c>
      <c r="U29" s="24">
        <v>1</v>
      </c>
      <c r="V29" s="362"/>
      <c r="W29" s="367" t="s">
        <v>270</v>
      </c>
      <c r="X29" s="361"/>
      <c r="Y29" s="24"/>
      <c r="Z29" s="24"/>
      <c r="AA29" s="24"/>
      <c r="AB29" s="24"/>
      <c r="AC29" s="24">
        <v>250</v>
      </c>
      <c r="AD29" s="24">
        <v>20</v>
      </c>
      <c r="AE29" s="24"/>
      <c r="AF29" s="24" t="s">
        <v>321</v>
      </c>
      <c r="AG29" s="24">
        <v>0</v>
      </c>
      <c r="AH29" s="362">
        <v>0</v>
      </c>
      <c r="AI29" s="113"/>
      <c r="AJ29" s="24"/>
      <c r="AL29" s="129">
        <f t="shared" si="4"/>
        <v>0</v>
      </c>
      <c r="AM29" s="129">
        <f t="shared" si="5"/>
        <v>0</v>
      </c>
      <c r="AN29" s="129">
        <f t="shared" si="0"/>
        <v>0</v>
      </c>
      <c r="AO29" s="129">
        <f t="shared" si="1"/>
        <v>0</v>
      </c>
      <c r="AR29" s="117">
        <f xml:space="preserve"> IF(B29="",0,IF(OR(('PPG Phase Definition'!W29="TIA1 and TIA2"),('PPG Phase Definition'!W29="Only TIA1")),1,0))</f>
        <v>1</v>
      </c>
      <c r="AS29" s="117">
        <f xml:space="preserve"> IF(B29="",0,IF(OR(('PPG Phase Definition'!W29="TIA1 and TIA2"),('PPG Phase Definition'!W29="Only TIA2")),1,0))</f>
        <v>0</v>
      </c>
      <c r="AT29" s="117">
        <f>IF(C29="Masked",0,IF('PPG Phase Definition'!H29="Never mask",1,IF('PPG Phase Definition'!H29="2X mask",2,IF('PPG Phase Definition'!H29="4X mask",4,IF('PPG Phase Definition'!H29="8X mask",8,IF('PPG Phase Definition'!H29="16X mask",16,IF('PPG Phase Definition'!H29="32X mask",32,64)))))))</f>
        <v>1</v>
      </c>
      <c r="AU29" s="116">
        <f t="shared" si="2"/>
        <v>1</v>
      </c>
      <c r="AW29" s="14" t="str">
        <f t="shared" si="6"/>
        <v>ANA AACM-0-1</v>
      </c>
      <c r="AX29" s="14" t="str">
        <f t="shared" si="7"/>
        <v>DIG AACM-0-0</v>
      </c>
    </row>
    <row r="30" spans="1:169" s="14" customFormat="1" ht="14.4" hidden="1" x14ac:dyDescent="0.3">
      <c r="A30" s="19"/>
      <c r="B30" s="25">
        <f t="shared" si="3"/>
        <v>0</v>
      </c>
      <c r="C30" s="24" t="s">
        <v>62</v>
      </c>
      <c r="D30" s="24" t="s">
        <v>64</v>
      </c>
      <c r="E30" s="24" t="s">
        <v>64</v>
      </c>
      <c r="F30" s="24">
        <v>4</v>
      </c>
      <c r="G30" s="24">
        <v>1</v>
      </c>
      <c r="H30" s="24" t="s">
        <v>110</v>
      </c>
      <c r="I30" s="109">
        <v>0</v>
      </c>
      <c r="J30" s="24">
        <v>100</v>
      </c>
      <c r="K30" s="109" t="s">
        <v>385</v>
      </c>
      <c r="L30" s="361"/>
      <c r="M30" s="24"/>
      <c r="N30" s="24"/>
      <c r="O30" s="24"/>
      <c r="P30" s="24">
        <v>100</v>
      </c>
      <c r="Q30" s="24">
        <v>20</v>
      </c>
      <c r="R30" s="24">
        <v>0</v>
      </c>
      <c r="S30" s="408" t="s">
        <v>322</v>
      </c>
      <c r="T30" s="24">
        <v>0</v>
      </c>
      <c r="U30" s="24">
        <v>1</v>
      </c>
      <c r="V30" s="362"/>
      <c r="W30" s="367" t="s">
        <v>270</v>
      </c>
      <c r="X30" s="361"/>
      <c r="Y30" s="24"/>
      <c r="Z30" s="24"/>
      <c r="AA30" s="24"/>
      <c r="AB30" s="24"/>
      <c r="AC30" s="24">
        <v>250</v>
      </c>
      <c r="AD30" s="24">
        <v>20</v>
      </c>
      <c r="AE30" s="24"/>
      <c r="AF30" s="24" t="s">
        <v>321</v>
      </c>
      <c r="AG30" s="24">
        <v>0</v>
      </c>
      <c r="AH30" s="362">
        <v>0</v>
      </c>
      <c r="AI30" s="113"/>
      <c r="AJ30" s="24"/>
      <c r="AL30" s="129">
        <f t="shared" si="4"/>
        <v>0</v>
      </c>
      <c r="AM30" s="129">
        <f t="shared" si="5"/>
        <v>0</v>
      </c>
      <c r="AN30" s="129">
        <f t="shared" si="0"/>
        <v>0</v>
      </c>
      <c r="AO30" s="129">
        <f t="shared" si="1"/>
        <v>0</v>
      </c>
      <c r="AR30" s="117">
        <f xml:space="preserve"> IF(B30="",0,IF(OR(('PPG Phase Definition'!W30="TIA1 and TIA2"),('PPG Phase Definition'!W30="Only TIA1")),1,0))</f>
        <v>1</v>
      </c>
      <c r="AS30" s="117">
        <f xml:space="preserve"> IF(B30="",0,IF(OR(('PPG Phase Definition'!W30="TIA1 and TIA2"),('PPG Phase Definition'!W30="Only TIA2")),1,0))</f>
        <v>0</v>
      </c>
      <c r="AT30" s="117">
        <f>IF(C30="Masked",0,IF('PPG Phase Definition'!H30="Never mask",1,IF('PPG Phase Definition'!H30="2X mask",2,IF('PPG Phase Definition'!H30="4X mask",4,IF('PPG Phase Definition'!H30="8X mask",8,IF('PPG Phase Definition'!H30="16X mask",16,IF('PPG Phase Definition'!H30="32X mask",32,64)))))))</f>
        <v>1</v>
      </c>
      <c r="AU30" s="116">
        <f t="shared" si="2"/>
        <v>1</v>
      </c>
      <c r="AW30" s="14" t="str">
        <f t="shared" si="6"/>
        <v>ANA AACM-0-1</v>
      </c>
      <c r="AX30" s="14" t="str">
        <f t="shared" si="7"/>
        <v>DIG AACM-0-0</v>
      </c>
    </row>
    <row r="31" spans="1:169" s="14" customFormat="1" ht="14.4" hidden="1" x14ac:dyDescent="0.3">
      <c r="A31" s="19"/>
      <c r="B31" s="25">
        <f t="shared" si="3"/>
        <v>0</v>
      </c>
      <c r="C31" s="24" t="s">
        <v>62</v>
      </c>
      <c r="D31" s="24" t="s">
        <v>64</v>
      </c>
      <c r="E31" s="24" t="s">
        <v>64</v>
      </c>
      <c r="F31" s="24">
        <v>4</v>
      </c>
      <c r="G31" s="24">
        <v>1</v>
      </c>
      <c r="H31" s="24" t="s">
        <v>110</v>
      </c>
      <c r="I31" s="109">
        <v>0</v>
      </c>
      <c r="J31" s="24">
        <v>100</v>
      </c>
      <c r="K31" s="109" t="s">
        <v>385</v>
      </c>
      <c r="L31" s="361"/>
      <c r="M31" s="24"/>
      <c r="N31" s="24"/>
      <c r="O31" s="24"/>
      <c r="P31" s="24">
        <v>100</v>
      </c>
      <c r="Q31" s="24">
        <v>20</v>
      </c>
      <c r="R31" s="24">
        <v>0</v>
      </c>
      <c r="S31" s="408" t="s">
        <v>322</v>
      </c>
      <c r="T31" s="24">
        <v>0</v>
      </c>
      <c r="U31" s="24">
        <v>1</v>
      </c>
      <c r="V31" s="362"/>
      <c r="W31" s="367" t="s">
        <v>270</v>
      </c>
      <c r="X31" s="361"/>
      <c r="Y31" s="24"/>
      <c r="Z31" s="24"/>
      <c r="AA31" s="24"/>
      <c r="AB31" s="24"/>
      <c r="AC31" s="24">
        <v>250</v>
      </c>
      <c r="AD31" s="24">
        <v>20</v>
      </c>
      <c r="AE31" s="24"/>
      <c r="AF31" s="24" t="s">
        <v>321</v>
      </c>
      <c r="AG31" s="24">
        <v>0</v>
      </c>
      <c r="AH31" s="362">
        <v>0</v>
      </c>
      <c r="AI31" s="113"/>
      <c r="AJ31" s="24"/>
      <c r="AL31" s="129">
        <f t="shared" si="4"/>
        <v>0</v>
      </c>
      <c r="AM31" s="129">
        <f t="shared" si="5"/>
        <v>0</v>
      </c>
      <c r="AN31" s="129">
        <f t="shared" si="0"/>
        <v>0</v>
      </c>
      <c r="AO31" s="129">
        <f t="shared" si="1"/>
        <v>0</v>
      </c>
      <c r="AR31" s="117">
        <f xml:space="preserve"> IF(B31="",0,IF(OR(('PPG Phase Definition'!W31="TIA1 and TIA2"),('PPG Phase Definition'!W31="Only TIA1")),1,0))</f>
        <v>1</v>
      </c>
      <c r="AS31" s="117">
        <f xml:space="preserve"> IF(B31="",0,IF(OR(('PPG Phase Definition'!W31="TIA1 and TIA2"),('PPG Phase Definition'!W31="Only TIA2")),1,0))</f>
        <v>0</v>
      </c>
      <c r="AT31" s="117">
        <f>IF(C31="Masked",0,IF('PPG Phase Definition'!H31="Never mask",1,IF('PPG Phase Definition'!H31="2X mask",2,IF('PPG Phase Definition'!H31="4X mask",4,IF('PPG Phase Definition'!H31="8X mask",8,IF('PPG Phase Definition'!H31="16X mask",16,IF('PPG Phase Definition'!H31="32X mask",32,64)))))))</f>
        <v>1</v>
      </c>
      <c r="AU31" s="116">
        <f t="shared" si="2"/>
        <v>1</v>
      </c>
      <c r="AW31" s="14" t="str">
        <f t="shared" si="6"/>
        <v>ANA AACM-0-1</v>
      </c>
      <c r="AX31" s="14" t="str">
        <f t="shared" si="7"/>
        <v>DIG AACM-0-0</v>
      </c>
    </row>
    <row r="32" spans="1:169" s="14" customFormat="1" ht="14.4" hidden="1" x14ac:dyDescent="0.3">
      <c r="A32" s="19"/>
      <c r="B32" s="25">
        <f t="shared" si="3"/>
        <v>0</v>
      </c>
      <c r="C32" s="24" t="s">
        <v>62</v>
      </c>
      <c r="D32" s="24" t="s">
        <v>64</v>
      </c>
      <c r="E32" s="24" t="s">
        <v>64</v>
      </c>
      <c r="F32" s="24">
        <v>4</v>
      </c>
      <c r="G32" s="24">
        <v>1</v>
      </c>
      <c r="H32" s="24" t="s">
        <v>110</v>
      </c>
      <c r="I32" s="109">
        <v>0</v>
      </c>
      <c r="J32" s="24">
        <v>100</v>
      </c>
      <c r="K32" s="109" t="s">
        <v>385</v>
      </c>
      <c r="L32" s="361"/>
      <c r="M32" s="24"/>
      <c r="N32" s="24"/>
      <c r="O32" s="24"/>
      <c r="P32" s="24">
        <v>100</v>
      </c>
      <c r="Q32" s="24">
        <v>20</v>
      </c>
      <c r="R32" s="24">
        <v>0</v>
      </c>
      <c r="S32" s="408" t="s">
        <v>322</v>
      </c>
      <c r="T32" s="24">
        <v>0</v>
      </c>
      <c r="U32" s="24">
        <v>1</v>
      </c>
      <c r="V32" s="362"/>
      <c r="W32" s="367" t="s">
        <v>270</v>
      </c>
      <c r="X32" s="361"/>
      <c r="Y32" s="24"/>
      <c r="Z32" s="24"/>
      <c r="AA32" s="24"/>
      <c r="AB32" s="24"/>
      <c r="AC32" s="24">
        <v>250</v>
      </c>
      <c r="AD32" s="24">
        <v>20</v>
      </c>
      <c r="AE32" s="24"/>
      <c r="AF32" s="24" t="s">
        <v>321</v>
      </c>
      <c r="AG32" s="24">
        <v>0</v>
      </c>
      <c r="AH32" s="362">
        <v>0</v>
      </c>
      <c r="AI32" s="113"/>
      <c r="AJ32" s="24"/>
      <c r="AL32" s="129">
        <f t="shared" si="4"/>
        <v>0</v>
      </c>
      <c r="AM32" s="129">
        <f t="shared" si="5"/>
        <v>0</v>
      </c>
      <c r="AN32" s="129">
        <f t="shared" si="0"/>
        <v>0</v>
      </c>
      <c r="AO32" s="129">
        <f t="shared" si="1"/>
        <v>0</v>
      </c>
      <c r="AR32" s="117">
        <f xml:space="preserve"> IF(B32="",0,IF(OR(('PPG Phase Definition'!W32="TIA1 and TIA2"),('PPG Phase Definition'!W32="Only TIA1")),1,0))</f>
        <v>1</v>
      </c>
      <c r="AS32" s="117">
        <f xml:space="preserve"> IF(B32="",0,IF(OR(('PPG Phase Definition'!W32="TIA1 and TIA2"),('PPG Phase Definition'!W32="Only TIA2")),1,0))</f>
        <v>0</v>
      </c>
      <c r="AT32" s="117">
        <f>IF(C32="Masked",0,IF('PPG Phase Definition'!H32="Never mask",1,IF('PPG Phase Definition'!H32="2X mask",2,IF('PPG Phase Definition'!H32="4X mask",4,IF('PPG Phase Definition'!H32="8X mask",8,IF('PPG Phase Definition'!H32="16X mask",16,IF('PPG Phase Definition'!H32="32X mask",32,64)))))))</f>
        <v>1</v>
      </c>
      <c r="AU32" s="116">
        <f t="shared" si="2"/>
        <v>1</v>
      </c>
      <c r="AW32" s="14" t="str">
        <f t="shared" si="6"/>
        <v>ANA AACM-0-1</v>
      </c>
      <c r="AX32" s="14" t="str">
        <f t="shared" si="7"/>
        <v>DIG AACM-0-0</v>
      </c>
    </row>
    <row r="33" spans="1:169" s="14" customFormat="1" ht="14.4" hidden="1" x14ac:dyDescent="0.3">
      <c r="A33" s="19"/>
      <c r="B33" s="25">
        <f t="shared" si="3"/>
        <v>0</v>
      </c>
      <c r="C33" s="24" t="s">
        <v>62</v>
      </c>
      <c r="D33" s="24" t="s">
        <v>64</v>
      </c>
      <c r="E33" s="24" t="s">
        <v>64</v>
      </c>
      <c r="F33" s="24">
        <v>4</v>
      </c>
      <c r="G33" s="24">
        <v>1</v>
      </c>
      <c r="H33" s="24" t="s">
        <v>110</v>
      </c>
      <c r="I33" s="109">
        <v>0</v>
      </c>
      <c r="J33" s="24">
        <v>100</v>
      </c>
      <c r="K33" s="109" t="s">
        <v>385</v>
      </c>
      <c r="L33" s="361"/>
      <c r="M33" s="24"/>
      <c r="N33" s="24"/>
      <c r="O33" s="24"/>
      <c r="P33" s="24">
        <v>100</v>
      </c>
      <c r="Q33" s="24">
        <v>20</v>
      </c>
      <c r="R33" s="24">
        <v>0</v>
      </c>
      <c r="S33" s="408" t="s">
        <v>322</v>
      </c>
      <c r="T33" s="24">
        <v>0</v>
      </c>
      <c r="U33" s="24">
        <v>1</v>
      </c>
      <c r="V33" s="362"/>
      <c r="W33" s="367" t="s">
        <v>270</v>
      </c>
      <c r="X33" s="361"/>
      <c r="Y33" s="24"/>
      <c r="Z33" s="24"/>
      <c r="AA33" s="24"/>
      <c r="AB33" s="24"/>
      <c r="AC33" s="24">
        <v>250</v>
      </c>
      <c r="AD33" s="24">
        <v>20</v>
      </c>
      <c r="AE33" s="24"/>
      <c r="AF33" s="24" t="s">
        <v>321</v>
      </c>
      <c r="AG33" s="24">
        <v>0</v>
      </c>
      <c r="AH33" s="362">
        <v>0</v>
      </c>
      <c r="AI33" s="113"/>
      <c r="AJ33" s="24"/>
      <c r="AL33" s="129">
        <f t="shared" si="4"/>
        <v>0</v>
      </c>
      <c r="AM33" s="129">
        <f t="shared" si="5"/>
        <v>0</v>
      </c>
      <c r="AN33" s="129">
        <f t="shared" si="0"/>
        <v>0</v>
      </c>
      <c r="AO33" s="129">
        <f t="shared" si="1"/>
        <v>0</v>
      </c>
      <c r="AR33" s="117">
        <f xml:space="preserve"> IF(B33="",0,IF(OR(('PPG Phase Definition'!W33="TIA1 and TIA2"),('PPG Phase Definition'!W33="Only TIA1")),1,0))</f>
        <v>1</v>
      </c>
      <c r="AS33" s="117">
        <f xml:space="preserve"> IF(B33="",0,IF(OR(('PPG Phase Definition'!W33="TIA1 and TIA2"),('PPG Phase Definition'!W33="Only TIA2")),1,0))</f>
        <v>0</v>
      </c>
      <c r="AT33" s="117">
        <f>IF(C33="Masked",0,IF('PPG Phase Definition'!H33="Never mask",1,IF('PPG Phase Definition'!H33="2X mask",2,IF('PPG Phase Definition'!H33="4X mask",4,IF('PPG Phase Definition'!H33="8X mask",8,IF('PPG Phase Definition'!H33="16X mask",16,IF('PPG Phase Definition'!H33="32X mask",32,64)))))))</f>
        <v>1</v>
      </c>
      <c r="AU33" s="116">
        <f t="shared" si="2"/>
        <v>1</v>
      </c>
      <c r="AW33" s="14" t="str">
        <f t="shared" si="6"/>
        <v>ANA AACM-0-1</v>
      </c>
      <c r="AX33" s="14" t="str">
        <f t="shared" si="7"/>
        <v>DIG AACM-0-0</v>
      </c>
    </row>
    <row r="34" spans="1:169" s="14" customFormat="1" ht="14.4" hidden="1" x14ac:dyDescent="0.3">
      <c r="A34" s="19"/>
      <c r="B34" s="25">
        <f t="shared" si="3"/>
        <v>0</v>
      </c>
      <c r="C34" s="24" t="s">
        <v>62</v>
      </c>
      <c r="D34" s="24" t="s">
        <v>64</v>
      </c>
      <c r="E34" s="24" t="s">
        <v>64</v>
      </c>
      <c r="F34" s="24">
        <v>4</v>
      </c>
      <c r="G34" s="24">
        <v>1</v>
      </c>
      <c r="H34" s="24" t="s">
        <v>110</v>
      </c>
      <c r="I34" s="109">
        <v>0</v>
      </c>
      <c r="J34" s="24">
        <v>100</v>
      </c>
      <c r="K34" s="109" t="s">
        <v>385</v>
      </c>
      <c r="L34" s="361"/>
      <c r="M34" s="24"/>
      <c r="N34" s="24"/>
      <c r="O34" s="24"/>
      <c r="P34" s="24">
        <v>100</v>
      </c>
      <c r="Q34" s="24">
        <v>20</v>
      </c>
      <c r="R34" s="24">
        <v>0</v>
      </c>
      <c r="S34" s="408" t="s">
        <v>322</v>
      </c>
      <c r="T34" s="24">
        <v>0</v>
      </c>
      <c r="U34" s="24">
        <v>1</v>
      </c>
      <c r="V34" s="362"/>
      <c r="W34" s="367" t="s">
        <v>270</v>
      </c>
      <c r="X34" s="361"/>
      <c r="Y34" s="24"/>
      <c r="Z34" s="24"/>
      <c r="AA34" s="24"/>
      <c r="AB34" s="24"/>
      <c r="AC34" s="24">
        <v>250</v>
      </c>
      <c r="AD34" s="24">
        <v>20</v>
      </c>
      <c r="AE34" s="24"/>
      <c r="AF34" s="24" t="s">
        <v>321</v>
      </c>
      <c r="AG34" s="24">
        <v>0</v>
      </c>
      <c r="AH34" s="362">
        <v>0</v>
      </c>
      <c r="AI34" s="113"/>
      <c r="AJ34" s="24"/>
      <c r="AL34" s="129">
        <f t="shared" si="4"/>
        <v>0</v>
      </c>
      <c r="AM34" s="129">
        <f t="shared" si="5"/>
        <v>0</v>
      </c>
      <c r="AN34" s="129">
        <f t="shared" si="0"/>
        <v>0</v>
      </c>
      <c r="AO34" s="129">
        <f t="shared" si="1"/>
        <v>0</v>
      </c>
      <c r="AR34" s="117">
        <f xml:space="preserve"> IF(B34="",0,IF(OR(('PPG Phase Definition'!W34="TIA1 and TIA2"),('PPG Phase Definition'!W34="Only TIA1")),1,0))</f>
        <v>1</v>
      </c>
      <c r="AS34" s="117">
        <f xml:space="preserve"> IF(B34="",0,IF(OR(('PPG Phase Definition'!W34="TIA1 and TIA2"),('PPG Phase Definition'!W34="Only TIA2")),1,0))</f>
        <v>0</v>
      </c>
      <c r="AT34" s="117">
        <f>IF(C34="Masked",0,IF('PPG Phase Definition'!H34="Never mask",1,IF('PPG Phase Definition'!H34="2X mask",2,IF('PPG Phase Definition'!H34="4X mask",4,IF('PPG Phase Definition'!H34="8X mask",8,IF('PPG Phase Definition'!H34="16X mask",16,IF('PPG Phase Definition'!H34="32X mask",32,64)))))))</f>
        <v>1</v>
      </c>
      <c r="AU34" s="116">
        <f t="shared" si="2"/>
        <v>1</v>
      </c>
      <c r="AW34" s="14" t="str">
        <f t="shared" si="6"/>
        <v>ANA AACM-0-1</v>
      </c>
      <c r="AX34" s="14" t="str">
        <f t="shared" si="7"/>
        <v>DIG AACM-0-0</v>
      </c>
    </row>
    <row r="35" spans="1:169" s="14" customFormat="1" ht="14.4" hidden="1" x14ac:dyDescent="0.3">
      <c r="A35" s="19"/>
      <c r="B35" s="25">
        <f t="shared" si="3"/>
        <v>0</v>
      </c>
      <c r="C35" s="24" t="s">
        <v>62</v>
      </c>
      <c r="D35" s="24" t="s">
        <v>64</v>
      </c>
      <c r="E35" s="24" t="s">
        <v>64</v>
      </c>
      <c r="F35" s="24">
        <v>4</v>
      </c>
      <c r="G35" s="24">
        <v>1</v>
      </c>
      <c r="H35" s="24" t="s">
        <v>110</v>
      </c>
      <c r="I35" s="109">
        <v>0</v>
      </c>
      <c r="J35" s="24">
        <v>100</v>
      </c>
      <c r="K35" s="109" t="s">
        <v>385</v>
      </c>
      <c r="L35" s="361"/>
      <c r="M35" s="24"/>
      <c r="N35" s="24"/>
      <c r="O35" s="24"/>
      <c r="P35" s="24">
        <v>100</v>
      </c>
      <c r="Q35" s="24">
        <v>20</v>
      </c>
      <c r="R35" s="24">
        <v>0</v>
      </c>
      <c r="S35" s="408" t="s">
        <v>322</v>
      </c>
      <c r="T35" s="24">
        <v>0</v>
      </c>
      <c r="U35" s="24">
        <v>1</v>
      </c>
      <c r="V35" s="362"/>
      <c r="W35" s="367" t="s">
        <v>270</v>
      </c>
      <c r="X35" s="361"/>
      <c r="Y35" s="24"/>
      <c r="Z35" s="24"/>
      <c r="AA35" s="24"/>
      <c r="AB35" s="24"/>
      <c r="AC35" s="24">
        <v>250</v>
      </c>
      <c r="AD35" s="24">
        <v>20</v>
      </c>
      <c r="AE35" s="24"/>
      <c r="AF35" s="24" t="s">
        <v>321</v>
      </c>
      <c r="AG35" s="24">
        <v>0</v>
      </c>
      <c r="AH35" s="362">
        <v>0</v>
      </c>
      <c r="AI35" s="113"/>
      <c r="AJ35" s="24"/>
      <c r="AL35" s="129">
        <f t="shared" si="4"/>
        <v>0</v>
      </c>
      <c r="AM35" s="129">
        <f t="shared" si="5"/>
        <v>0</v>
      </c>
      <c r="AN35" s="129">
        <f t="shared" si="0"/>
        <v>0</v>
      </c>
      <c r="AO35" s="129">
        <f t="shared" si="1"/>
        <v>0</v>
      </c>
      <c r="AR35" s="117">
        <f xml:space="preserve"> IF(B35="",0,IF(OR(('PPG Phase Definition'!W35="TIA1 and TIA2"),('PPG Phase Definition'!W35="Only TIA1")),1,0))</f>
        <v>1</v>
      </c>
      <c r="AS35" s="117">
        <f xml:space="preserve"> IF(B35="",0,IF(OR(('PPG Phase Definition'!W35="TIA1 and TIA2"),('PPG Phase Definition'!W35="Only TIA2")),1,0))</f>
        <v>0</v>
      </c>
      <c r="AT35" s="117">
        <f>IF(C35="Masked",0,IF('PPG Phase Definition'!H35="Never mask",1,IF('PPG Phase Definition'!H35="2X mask",2,IF('PPG Phase Definition'!H35="4X mask",4,IF('PPG Phase Definition'!H35="8X mask",8,IF('PPG Phase Definition'!H35="16X mask",16,IF('PPG Phase Definition'!H35="32X mask",32,64)))))))</f>
        <v>1</v>
      </c>
      <c r="AU35" s="116">
        <f t="shared" si="2"/>
        <v>1</v>
      </c>
      <c r="AW35" s="14" t="str">
        <f t="shared" si="6"/>
        <v>ANA AACM-0-1</v>
      </c>
      <c r="AX35" s="14" t="str">
        <f t="shared" si="7"/>
        <v>DIG AACM-0-0</v>
      </c>
    </row>
    <row r="36" spans="1:169" s="14" customFormat="1" ht="14.4" hidden="1" x14ac:dyDescent="0.3">
      <c r="A36" s="19"/>
      <c r="B36" s="25">
        <f t="shared" si="3"/>
        <v>0</v>
      </c>
      <c r="C36" s="24" t="s">
        <v>62</v>
      </c>
      <c r="D36" s="24" t="s">
        <v>64</v>
      </c>
      <c r="E36" s="24" t="s">
        <v>64</v>
      </c>
      <c r="F36" s="24">
        <v>4</v>
      </c>
      <c r="G36" s="24">
        <v>1</v>
      </c>
      <c r="H36" s="24" t="s">
        <v>110</v>
      </c>
      <c r="I36" s="109">
        <v>0</v>
      </c>
      <c r="J36" s="24">
        <v>100</v>
      </c>
      <c r="K36" s="109" t="s">
        <v>385</v>
      </c>
      <c r="L36" s="361"/>
      <c r="M36" s="24"/>
      <c r="N36" s="24"/>
      <c r="O36" s="24"/>
      <c r="P36" s="24">
        <v>100</v>
      </c>
      <c r="Q36" s="24">
        <v>20</v>
      </c>
      <c r="R36" s="24">
        <v>0</v>
      </c>
      <c r="S36" s="408" t="s">
        <v>322</v>
      </c>
      <c r="T36" s="24">
        <v>0</v>
      </c>
      <c r="U36" s="24">
        <v>1</v>
      </c>
      <c r="V36" s="362"/>
      <c r="W36" s="367" t="s">
        <v>270</v>
      </c>
      <c r="X36" s="361"/>
      <c r="Y36" s="24"/>
      <c r="Z36" s="24"/>
      <c r="AA36" s="24"/>
      <c r="AB36" s="24"/>
      <c r="AC36" s="24">
        <v>250</v>
      </c>
      <c r="AD36" s="24">
        <v>20</v>
      </c>
      <c r="AE36" s="24"/>
      <c r="AF36" s="24" t="s">
        <v>321</v>
      </c>
      <c r="AG36" s="24">
        <v>0</v>
      </c>
      <c r="AH36" s="362">
        <v>0</v>
      </c>
      <c r="AI36" s="113"/>
      <c r="AJ36" s="24"/>
      <c r="AL36" s="129">
        <f t="shared" si="4"/>
        <v>0</v>
      </c>
      <c r="AM36" s="129">
        <f t="shared" si="5"/>
        <v>0</v>
      </c>
      <c r="AN36" s="129">
        <f t="shared" si="0"/>
        <v>0</v>
      </c>
      <c r="AO36" s="129">
        <f t="shared" si="1"/>
        <v>0</v>
      </c>
      <c r="AR36" s="117">
        <f xml:space="preserve"> IF(B36="",0,IF(OR(('PPG Phase Definition'!W36="TIA1 and TIA2"),('PPG Phase Definition'!W36="Only TIA1")),1,0))</f>
        <v>1</v>
      </c>
      <c r="AS36" s="117">
        <f xml:space="preserve"> IF(B36="",0,IF(OR(('PPG Phase Definition'!W36="TIA1 and TIA2"),('PPG Phase Definition'!W36="Only TIA2")),1,0))</f>
        <v>0</v>
      </c>
      <c r="AT36" s="117">
        <f>IF(C36="Masked",0,IF('PPG Phase Definition'!H36="Never mask",1,IF('PPG Phase Definition'!H36="2X mask",2,IF('PPG Phase Definition'!H36="4X mask",4,IF('PPG Phase Definition'!H36="8X mask",8,IF('PPG Phase Definition'!H36="16X mask",16,IF('PPG Phase Definition'!H36="32X mask",32,64)))))))</f>
        <v>1</v>
      </c>
      <c r="AU36" s="116">
        <f t="shared" si="2"/>
        <v>1</v>
      </c>
      <c r="AW36" s="14" t="str">
        <f t="shared" si="6"/>
        <v>ANA AACM-0-1</v>
      </c>
      <c r="AX36" s="14" t="str">
        <f t="shared" si="7"/>
        <v>DIG AACM-0-0</v>
      </c>
    </row>
    <row r="37" spans="1:169" ht="14.4" x14ac:dyDescent="0.3">
      <c r="A37" s="19">
        <v>4</v>
      </c>
      <c r="B37" s="25" t="str">
        <f t="shared" si="3"/>
        <v/>
      </c>
      <c r="C37" s="24" t="s">
        <v>63</v>
      </c>
      <c r="D37" s="24" t="s">
        <v>323</v>
      </c>
      <c r="E37" s="24" t="s">
        <v>323</v>
      </c>
      <c r="F37" s="24">
        <v>2</v>
      </c>
      <c r="G37" s="24">
        <v>0</v>
      </c>
      <c r="H37" s="24" t="s">
        <v>110</v>
      </c>
      <c r="I37" s="109">
        <v>1</v>
      </c>
      <c r="J37" s="24">
        <v>115</v>
      </c>
      <c r="K37" s="109" t="s">
        <v>385</v>
      </c>
      <c r="L37" s="361"/>
      <c r="M37" s="24"/>
      <c r="N37" s="24">
        <v>1</v>
      </c>
      <c r="O37" s="24"/>
      <c r="P37" s="24">
        <v>250</v>
      </c>
      <c r="Q37" s="24">
        <v>20</v>
      </c>
      <c r="R37" s="24">
        <v>0</v>
      </c>
      <c r="S37" s="408" t="s">
        <v>762</v>
      </c>
      <c r="T37" s="24">
        <v>1</v>
      </c>
      <c r="U37" s="24">
        <v>1</v>
      </c>
      <c r="V37" s="362"/>
      <c r="W37" s="367" t="s">
        <v>270</v>
      </c>
      <c r="X37" s="361"/>
      <c r="Y37" s="24"/>
      <c r="Z37" s="24"/>
      <c r="AA37" s="24"/>
      <c r="AB37" s="24"/>
      <c r="AC37" s="24">
        <v>250</v>
      </c>
      <c r="AD37" s="24">
        <v>20</v>
      </c>
      <c r="AE37" s="24"/>
      <c r="AF37" s="24" t="s">
        <v>320</v>
      </c>
      <c r="AG37" s="24">
        <v>0</v>
      </c>
      <c r="AH37" s="362">
        <v>0</v>
      </c>
      <c r="AI37" s="113">
        <v>15</v>
      </c>
      <c r="AJ37" s="24">
        <v>15</v>
      </c>
      <c r="AK37" s="20"/>
      <c r="AL37" s="129">
        <f t="shared" si="4"/>
        <v>0</v>
      </c>
      <c r="AM37" s="129">
        <f t="shared" si="5"/>
        <v>0</v>
      </c>
      <c r="AN37" s="129">
        <f t="shared" si="0"/>
        <v>0</v>
      </c>
      <c r="AO37" s="129">
        <f t="shared" si="1"/>
        <v>0</v>
      </c>
      <c r="AR37" s="117">
        <f xml:space="preserve"> IF(B37="",0,IF(OR(('PPG Phase Definition'!W37="TIA1 and TIA2"),('PPG Phase Definition'!W37="Only TIA1")),1,0))</f>
        <v>0</v>
      </c>
      <c r="AS37" s="117">
        <f xml:space="preserve"> IF(B37="",0,IF(OR(('PPG Phase Definition'!W37="TIA1 and TIA2"),('PPG Phase Definition'!W37="Only TIA2")),1,0))</f>
        <v>0</v>
      </c>
      <c r="AT37" s="117">
        <f>IF(C37="Masked",0,IF('PPG Phase Definition'!H37="Never mask",1,IF('PPG Phase Definition'!H37="2X mask",2,IF('PPG Phase Definition'!H37="4X mask",4,IF('PPG Phase Definition'!H37="8X mask",8,IF('PPG Phase Definition'!H37="16X mask",16,IF('PPG Phase Definition'!H37="32X mask",32,64)))))))</f>
        <v>1</v>
      </c>
      <c r="AU37" s="116">
        <f t="shared" si="2"/>
        <v>0</v>
      </c>
      <c r="AW37" s="14" t="str">
        <f t="shared" si="6"/>
        <v>LED_DC Cancellation-1-1</v>
      </c>
      <c r="AX37" s="14" t="str">
        <f t="shared" si="7"/>
        <v>OFF-0-0</v>
      </c>
      <c r="AZ37" s="14">
        <f>IF(B37="",0,IF(C37="Impedance",1,0))</f>
        <v>0</v>
      </c>
      <c r="FH37"/>
      <c r="FI37"/>
      <c r="FJ37"/>
      <c r="FK37" s="14"/>
      <c r="FL37" s="14"/>
      <c r="FM37" s="14"/>
    </row>
    <row r="38" spans="1:169" s="14" customFormat="1" ht="14.4" hidden="1" x14ac:dyDescent="0.3">
      <c r="A38" s="19"/>
      <c r="B38" s="25">
        <f t="shared" si="3"/>
        <v>0</v>
      </c>
      <c r="C38" s="24" t="s">
        <v>62</v>
      </c>
      <c r="D38" s="24" t="s">
        <v>64</v>
      </c>
      <c r="E38" s="24" t="s">
        <v>64</v>
      </c>
      <c r="F38" s="24">
        <v>4</v>
      </c>
      <c r="G38" s="24">
        <v>1</v>
      </c>
      <c r="H38" s="24" t="s">
        <v>110</v>
      </c>
      <c r="I38" s="109">
        <v>0</v>
      </c>
      <c r="J38" s="24">
        <v>100</v>
      </c>
      <c r="K38" s="109" t="s">
        <v>385</v>
      </c>
      <c r="L38" s="361"/>
      <c r="M38" s="24"/>
      <c r="N38" s="24"/>
      <c r="O38" s="24"/>
      <c r="P38" s="24">
        <v>100</v>
      </c>
      <c r="Q38" s="24">
        <v>20</v>
      </c>
      <c r="R38" s="24">
        <v>0</v>
      </c>
      <c r="S38" s="408" t="s">
        <v>322</v>
      </c>
      <c r="T38" s="24">
        <v>0</v>
      </c>
      <c r="U38" s="24">
        <v>1</v>
      </c>
      <c r="V38" s="362"/>
      <c r="W38" s="367" t="s">
        <v>270</v>
      </c>
      <c r="X38" s="361"/>
      <c r="Y38" s="24"/>
      <c r="Z38" s="24"/>
      <c r="AA38" s="24"/>
      <c r="AB38" s="24"/>
      <c r="AC38" s="24">
        <v>250</v>
      </c>
      <c r="AD38" s="24">
        <v>20</v>
      </c>
      <c r="AE38" s="24"/>
      <c r="AF38" s="24" t="s">
        <v>321</v>
      </c>
      <c r="AG38" s="24">
        <v>0</v>
      </c>
      <c r="AH38" s="362">
        <v>0</v>
      </c>
      <c r="AI38" s="113"/>
      <c r="AJ38" s="24"/>
      <c r="AL38" s="129">
        <f t="shared" si="4"/>
        <v>0</v>
      </c>
      <c r="AM38" s="129">
        <f t="shared" si="5"/>
        <v>0</v>
      </c>
      <c r="AN38" s="129">
        <f t="shared" si="0"/>
        <v>0</v>
      </c>
      <c r="AO38" s="129">
        <f t="shared" si="1"/>
        <v>0</v>
      </c>
      <c r="AR38" s="117">
        <f xml:space="preserve"> IF(B38="",0,IF(OR(('PPG Phase Definition'!W38="TIA1 and TIA2"),('PPG Phase Definition'!W38="Only TIA1")),1,0))</f>
        <v>1</v>
      </c>
      <c r="AS38" s="117">
        <f xml:space="preserve"> IF(B38="",0,IF(OR(('PPG Phase Definition'!W38="TIA1 and TIA2"),('PPG Phase Definition'!W38="Only TIA2")),1,0))</f>
        <v>0</v>
      </c>
      <c r="AT38" s="117">
        <f>IF(C38="Masked",0,IF('PPG Phase Definition'!H38="Never mask",1,IF('PPG Phase Definition'!H38="2X mask",2,IF('PPG Phase Definition'!H38="4X mask",4,IF('PPG Phase Definition'!H38="8X mask",8,IF('PPG Phase Definition'!H38="16X mask",16,IF('PPG Phase Definition'!H38="32X mask",32,64)))))))</f>
        <v>1</v>
      </c>
      <c r="AU38" s="116">
        <f t="shared" si="2"/>
        <v>1</v>
      </c>
      <c r="AW38" s="14" t="str">
        <f t="shared" si="6"/>
        <v>ANA AACM-0-1</v>
      </c>
      <c r="AX38" s="14" t="str">
        <f t="shared" si="7"/>
        <v>DIG AACM-0-0</v>
      </c>
    </row>
    <row r="39" spans="1:169" s="14" customFormat="1" ht="14.4" hidden="1" x14ac:dyDescent="0.3">
      <c r="A39" s="19"/>
      <c r="B39" s="25">
        <f t="shared" si="3"/>
        <v>0</v>
      </c>
      <c r="C39" s="24" t="s">
        <v>62</v>
      </c>
      <c r="D39" s="24" t="s">
        <v>64</v>
      </c>
      <c r="E39" s="24" t="s">
        <v>64</v>
      </c>
      <c r="F39" s="24">
        <v>4</v>
      </c>
      <c r="G39" s="24">
        <v>1</v>
      </c>
      <c r="H39" s="24" t="s">
        <v>110</v>
      </c>
      <c r="I39" s="109">
        <v>0</v>
      </c>
      <c r="J39" s="24">
        <v>100</v>
      </c>
      <c r="K39" s="109" t="s">
        <v>385</v>
      </c>
      <c r="L39" s="361"/>
      <c r="M39" s="24"/>
      <c r="N39" s="24"/>
      <c r="O39" s="24"/>
      <c r="P39" s="24">
        <v>100</v>
      </c>
      <c r="Q39" s="24">
        <v>20</v>
      </c>
      <c r="R39" s="24">
        <v>0</v>
      </c>
      <c r="S39" s="408" t="s">
        <v>322</v>
      </c>
      <c r="T39" s="24">
        <v>0</v>
      </c>
      <c r="U39" s="24">
        <v>1</v>
      </c>
      <c r="V39" s="362"/>
      <c r="W39" s="367" t="s">
        <v>270</v>
      </c>
      <c r="X39" s="361"/>
      <c r="Y39" s="24"/>
      <c r="Z39" s="24"/>
      <c r="AA39" s="24"/>
      <c r="AB39" s="24"/>
      <c r="AC39" s="24">
        <v>250</v>
      </c>
      <c r="AD39" s="24">
        <v>20</v>
      </c>
      <c r="AE39" s="24"/>
      <c r="AF39" s="24" t="s">
        <v>321</v>
      </c>
      <c r="AG39" s="24">
        <v>0</v>
      </c>
      <c r="AH39" s="362">
        <v>0</v>
      </c>
      <c r="AI39" s="113"/>
      <c r="AJ39" s="24"/>
      <c r="AL39" s="129">
        <f t="shared" si="4"/>
        <v>0</v>
      </c>
      <c r="AM39" s="129">
        <f t="shared" si="5"/>
        <v>0</v>
      </c>
      <c r="AN39" s="129">
        <f t="shared" si="0"/>
        <v>0</v>
      </c>
      <c r="AO39" s="129">
        <f t="shared" si="1"/>
        <v>0</v>
      </c>
      <c r="AR39" s="117">
        <f xml:space="preserve"> IF(B39="",0,IF(OR(('PPG Phase Definition'!W39="TIA1 and TIA2"),('PPG Phase Definition'!W39="Only TIA1")),1,0))</f>
        <v>1</v>
      </c>
      <c r="AS39" s="117">
        <f xml:space="preserve"> IF(B39="",0,IF(OR(('PPG Phase Definition'!W39="TIA1 and TIA2"),('PPG Phase Definition'!W39="Only TIA2")),1,0))</f>
        <v>0</v>
      </c>
      <c r="AT39" s="117">
        <f>IF(C39="Masked",0,IF('PPG Phase Definition'!H39="Never mask",1,IF('PPG Phase Definition'!H39="2X mask",2,IF('PPG Phase Definition'!H39="4X mask",4,IF('PPG Phase Definition'!H39="8X mask",8,IF('PPG Phase Definition'!H39="16X mask",16,IF('PPG Phase Definition'!H39="32X mask",32,64)))))))</f>
        <v>1</v>
      </c>
      <c r="AU39" s="116">
        <f t="shared" si="2"/>
        <v>1</v>
      </c>
      <c r="AW39" s="14" t="str">
        <f t="shared" si="6"/>
        <v>ANA AACM-0-1</v>
      </c>
      <c r="AX39" s="14" t="str">
        <f t="shared" si="7"/>
        <v>DIG AACM-0-0</v>
      </c>
    </row>
    <row r="40" spans="1:169" s="14" customFormat="1" ht="14.4" hidden="1" x14ac:dyDescent="0.3">
      <c r="A40" s="19"/>
      <c r="B40" s="25">
        <f t="shared" si="3"/>
        <v>0</v>
      </c>
      <c r="C40" s="24" t="s">
        <v>62</v>
      </c>
      <c r="D40" s="24" t="s">
        <v>64</v>
      </c>
      <c r="E40" s="24" t="s">
        <v>64</v>
      </c>
      <c r="F40" s="24">
        <v>4</v>
      </c>
      <c r="G40" s="24">
        <v>1</v>
      </c>
      <c r="H40" s="24" t="s">
        <v>110</v>
      </c>
      <c r="I40" s="109">
        <v>0</v>
      </c>
      <c r="J40" s="24">
        <v>100</v>
      </c>
      <c r="K40" s="109" t="s">
        <v>385</v>
      </c>
      <c r="L40" s="361"/>
      <c r="M40" s="24"/>
      <c r="N40" s="24"/>
      <c r="O40" s="24"/>
      <c r="P40" s="24">
        <v>100</v>
      </c>
      <c r="Q40" s="24">
        <v>20</v>
      </c>
      <c r="R40" s="24">
        <v>0</v>
      </c>
      <c r="S40" s="408" t="s">
        <v>322</v>
      </c>
      <c r="T40" s="24">
        <v>0</v>
      </c>
      <c r="U40" s="24">
        <v>1</v>
      </c>
      <c r="V40" s="362"/>
      <c r="W40" s="367" t="s">
        <v>270</v>
      </c>
      <c r="X40" s="361"/>
      <c r="Y40" s="24"/>
      <c r="Z40" s="24"/>
      <c r="AA40" s="24"/>
      <c r="AB40" s="24"/>
      <c r="AC40" s="24">
        <v>250</v>
      </c>
      <c r="AD40" s="24">
        <v>20</v>
      </c>
      <c r="AE40" s="24"/>
      <c r="AF40" s="24" t="s">
        <v>321</v>
      </c>
      <c r="AG40" s="24">
        <v>0</v>
      </c>
      <c r="AH40" s="362">
        <v>0</v>
      </c>
      <c r="AI40" s="113"/>
      <c r="AJ40" s="24"/>
      <c r="AL40" s="129">
        <f t="shared" si="4"/>
        <v>0</v>
      </c>
      <c r="AM40" s="129">
        <f t="shared" si="5"/>
        <v>0</v>
      </c>
      <c r="AN40" s="129">
        <f t="shared" si="0"/>
        <v>0</v>
      </c>
      <c r="AO40" s="129">
        <f t="shared" si="1"/>
        <v>0</v>
      </c>
      <c r="AR40" s="117">
        <f xml:space="preserve"> IF(B40="",0,IF(OR(('PPG Phase Definition'!W40="TIA1 and TIA2"),('PPG Phase Definition'!W40="Only TIA1")),1,0))</f>
        <v>1</v>
      </c>
      <c r="AS40" s="117">
        <f xml:space="preserve"> IF(B40="",0,IF(OR(('PPG Phase Definition'!W40="TIA1 and TIA2"),('PPG Phase Definition'!W40="Only TIA2")),1,0))</f>
        <v>0</v>
      </c>
      <c r="AT40" s="117">
        <f>IF(C40="Masked",0,IF('PPG Phase Definition'!H40="Never mask",1,IF('PPG Phase Definition'!H40="2X mask",2,IF('PPG Phase Definition'!H40="4X mask",4,IF('PPG Phase Definition'!H40="8X mask",8,IF('PPG Phase Definition'!H40="16X mask",16,IF('PPG Phase Definition'!H40="32X mask",32,64)))))))</f>
        <v>1</v>
      </c>
      <c r="AU40" s="116">
        <f t="shared" si="2"/>
        <v>1</v>
      </c>
      <c r="AW40" s="14" t="str">
        <f t="shared" si="6"/>
        <v>ANA AACM-0-1</v>
      </c>
      <c r="AX40" s="14" t="str">
        <f t="shared" si="7"/>
        <v>DIG AACM-0-0</v>
      </c>
    </row>
    <row r="41" spans="1:169" s="14" customFormat="1" ht="14.4" hidden="1" x14ac:dyDescent="0.3">
      <c r="A41" s="19"/>
      <c r="B41" s="25">
        <f t="shared" si="3"/>
        <v>0</v>
      </c>
      <c r="C41" s="24" t="s">
        <v>62</v>
      </c>
      <c r="D41" s="24" t="s">
        <v>64</v>
      </c>
      <c r="E41" s="24" t="s">
        <v>64</v>
      </c>
      <c r="F41" s="24">
        <v>4</v>
      </c>
      <c r="G41" s="24">
        <v>1</v>
      </c>
      <c r="H41" s="24" t="s">
        <v>110</v>
      </c>
      <c r="I41" s="109">
        <v>0</v>
      </c>
      <c r="J41" s="24">
        <v>100</v>
      </c>
      <c r="K41" s="109" t="s">
        <v>385</v>
      </c>
      <c r="L41" s="361"/>
      <c r="M41" s="24"/>
      <c r="N41" s="24"/>
      <c r="O41" s="24"/>
      <c r="P41" s="24">
        <v>100</v>
      </c>
      <c r="Q41" s="24">
        <v>20</v>
      </c>
      <c r="R41" s="24">
        <v>0</v>
      </c>
      <c r="S41" s="408" t="s">
        <v>322</v>
      </c>
      <c r="T41" s="24">
        <v>0</v>
      </c>
      <c r="U41" s="24">
        <v>1</v>
      </c>
      <c r="V41" s="362"/>
      <c r="W41" s="367" t="s">
        <v>270</v>
      </c>
      <c r="X41" s="361"/>
      <c r="Y41" s="24"/>
      <c r="Z41" s="24"/>
      <c r="AA41" s="24"/>
      <c r="AB41" s="24"/>
      <c r="AC41" s="24">
        <v>250</v>
      </c>
      <c r="AD41" s="24">
        <v>20</v>
      </c>
      <c r="AE41" s="24"/>
      <c r="AF41" s="24" t="s">
        <v>321</v>
      </c>
      <c r="AG41" s="24">
        <v>0</v>
      </c>
      <c r="AH41" s="362">
        <v>0</v>
      </c>
      <c r="AI41" s="113"/>
      <c r="AJ41" s="24"/>
      <c r="AL41" s="129">
        <f t="shared" si="4"/>
        <v>0</v>
      </c>
      <c r="AM41" s="129">
        <f t="shared" si="5"/>
        <v>0</v>
      </c>
      <c r="AN41" s="129">
        <f t="shared" si="0"/>
        <v>0</v>
      </c>
      <c r="AO41" s="129">
        <f t="shared" si="1"/>
        <v>0</v>
      </c>
      <c r="AR41" s="117">
        <f xml:space="preserve"> IF(B41="",0,IF(OR(('PPG Phase Definition'!W41="TIA1 and TIA2"),('PPG Phase Definition'!W41="Only TIA1")),1,0))</f>
        <v>1</v>
      </c>
      <c r="AS41" s="117">
        <f xml:space="preserve"> IF(B41="",0,IF(OR(('PPG Phase Definition'!W41="TIA1 and TIA2"),('PPG Phase Definition'!W41="Only TIA2")),1,0))</f>
        <v>0</v>
      </c>
      <c r="AT41" s="117">
        <f>IF(C41="Masked",0,IF('PPG Phase Definition'!H41="Never mask",1,IF('PPG Phase Definition'!H41="2X mask",2,IF('PPG Phase Definition'!H41="4X mask",4,IF('PPG Phase Definition'!H41="8X mask",8,IF('PPG Phase Definition'!H41="16X mask",16,IF('PPG Phase Definition'!H41="32X mask",32,64)))))))</f>
        <v>1</v>
      </c>
      <c r="AU41" s="116">
        <f t="shared" si="2"/>
        <v>1</v>
      </c>
      <c r="AW41" s="14" t="str">
        <f t="shared" si="6"/>
        <v>ANA AACM-0-1</v>
      </c>
      <c r="AX41" s="14" t="str">
        <f t="shared" si="7"/>
        <v>DIG AACM-0-0</v>
      </c>
    </row>
    <row r="42" spans="1:169" s="14" customFormat="1" ht="14.4" hidden="1" x14ac:dyDescent="0.3">
      <c r="A42" s="19"/>
      <c r="B42" s="25">
        <f t="shared" si="3"/>
        <v>0</v>
      </c>
      <c r="C42" s="24" t="s">
        <v>62</v>
      </c>
      <c r="D42" s="24" t="s">
        <v>64</v>
      </c>
      <c r="E42" s="24" t="s">
        <v>64</v>
      </c>
      <c r="F42" s="24">
        <v>4</v>
      </c>
      <c r="G42" s="24">
        <v>1</v>
      </c>
      <c r="H42" s="24" t="s">
        <v>110</v>
      </c>
      <c r="I42" s="109">
        <v>0</v>
      </c>
      <c r="J42" s="24">
        <v>100</v>
      </c>
      <c r="K42" s="109" t="s">
        <v>385</v>
      </c>
      <c r="L42" s="361"/>
      <c r="M42" s="24"/>
      <c r="N42" s="24"/>
      <c r="O42" s="24"/>
      <c r="P42" s="24">
        <v>100</v>
      </c>
      <c r="Q42" s="24">
        <v>20</v>
      </c>
      <c r="R42" s="24">
        <v>0</v>
      </c>
      <c r="S42" s="408" t="s">
        <v>322</v>
      </c>
      <c r="T42" s="24">
        <v>0</v>
      </c>
      <c r="U42" s="24">
        <v>1</v>
      </c>
      <c r="V42" s="362"/>
      <c r="W42" s="367" t="s">
        <v>270</v>
      </c>
      <c r="X42" s="361"/>
      <c r="Y42" s="24"/>
      <c r="Z42" s="24"/>
      <c r="AA42" s="24"/>
      <c r="AB42" s="24"/>
      <c r="AC42" s="24">
        <v>250</v>
      </c>
      <c r="AD42" s="24">
        <v>20</v>
      </c>
      <c r="AE42" s="24"/>
      <c r="AF42" s="24" t="s">
        <v>321</v>
      </c>
      <c r="AG42" s="24">
        <v>0</v>
      </c>
      <c r="AH42" s="362">
        <v>0</v>
      </c>
      <c r="AI42" s="113"/>
      <c r="AJ42" s="24"/>
      <c r="AL42" s="129">
        <f t="shared" si="4"/>
        <v>0</v>
      </c>
      <c r="AM42" s="129">
        <f t="shared" si="5"/>
        <v>0</v>
      </c>
      <c r="AN42" s="129">
        <f t="shared" si="0"/>
        <v>0</v>
      </c>
      <c r="AO42" s="129">
        <f t="shared" si="1"/>
        <v>0</v>
      </c>
      <c r="AR42" s="117">
        <f xml:space="preserve"> IF(B42="",0,IF(OR(('PPG Phase Definition'!W42="TIA1 and TIA2"),('PPG Phase Definition'!W42="Only TIA1")),1,0))</f>
        <v>1</v>
      </c>
      <c r="AS42" s="117">
        <f xml:space="preserve"> IF(B42="",0,IF(OR(('PPG Phase Definition'!W42="TIA1 and TIA2"),('PPG Phase Definition'!W42="Only TIA2")),1,0))</f>
        <v>0</v>
      </c>
      <c r="AT42" s="117">
        <f>IF(C42="Masked",0,IF('PPG Phase Definition'!H42="Never mask",1,IF('PPG Phase Definition'!H42="2X mask",2,IF('PPG Phase Definition'!H42="4X mask",4,IF('PPG Phase Definition'!H42="8X mask",8,IF('PPG Phase Definition'!H42="16X mask",16,IF('PPG Phase Definition'!H42="32X mask",32,64)))))))</f>
        <v>1</v>
      </c>
      <c r="AU42" s="116">
        <f t="shared" si="2"/>
        <v>1</v>
      </c>
      <c r="AW42" s="14" t="str">
        <f t="shared" si="6"/>
        <v>ANA AACM-0-1</v>
      </c>
      <c r="AX42" s="14" t="str">
        <f t="shared" si="7"/>
        <v>DIG AACM-0-0</v>
      </c>
    </row>
    <row r="43" spans="1:169" s="14" customFormat="1" ht="14.4" hidden="1" x14ac:dyDescent="0.3">
      <c r="A43" s="19"/>
      <c r="B43" s="25">
        <f t="shared" si="3"/>
        <v>0</v>
      </c>
      <c r="C43" s="24" t="s">
        <v>62</v>
      </c>
      <c r="D43" s="24" t="s">
        <v>64</v>
      </c>
      <c r="E43" s="24" t="s">
        <v>64</v>
      </c>
      <c r="F43" s="24">
        <v>4</v>
      </c>
      <c r="G43" s="24">
        <v>1</v>
      </c>
      <c r="H43" s="24" t="s">
        <v>110</v>
      </c>
      <c r="I43" s="109">
        <v>0</v>
      </c>
      <c r="J43" s="24">
        <v>100</v>
      </c>
      <c r="K43" s="109" t="s">
        <v>385</v>
      </c>
      <c r="L43" s="361"/>
      <c r="M43" s="24"/>
      <c r="N43" s="24"/>
      <c r="O43" s="24"/>
      <c r="P43" s="24">
        <v>100</v>
      </c>
      <c r="Q43" s="24">
        <v>20</v>
      </c>
      <c r="R43" s="24">
        <v>0</v>
      </c>
      <c r="S43" s="408" t="s">
        <v>322</v>
      </c>
      <c r="T43" s="24">
        <v>0</v>
      </c>
      <c r="U43" s="24">
        <v>1</v>
      </c>
      <c r="V43" s="362"/>
      <c r="W43" s="367" t="s">
        <v>270</v>
      </c>
      <c r="X43" s="361"/>
      <c r="Y43" s="24"/>
      <c r="Z43" s="24"/>
      <c r="AA43" s="24"/>
      <c r="AB43" s="24"/>
      <c r="AC43" s="24">
        <v>250</v>
      </c>
      <c r="AD43" s="24">
        <v>20</v>
      </c>
      <c r="AE43" s="24"/>
      <c r="AF43" s="24" t="s">
        <v>321</v>
      </c>
      <c r="AG43" s="24">
        <v>0</v>
      </c>
      <c r="AH43" s="362">
        <v>0</v>
      </c>
      <c r="AI43" s="113"/>
      <c r="AJ43" s="24"/>
      <c r="AL43" s="129">
        <f t="shared" si="4"/>
        <v>0</v>
      </c>
      <c r="AM43" s="129">
        <f t="shared" si="5"/>
        <v>0</v>
      </c>
      <c r="AN43" s="129">
        <f t="shared" si="0"/>
        <v>0</v>
      </c>
      <c r="AO43" s="129">
        <f t="shared" si="1"/>
        <v>0</v>
      </c>
      <c r="AR43" s="117">
        <f xml:space="preserve"> IF(B43="",0,IF(OR(('PPG Phase Definition'!W43="TIA1 and TIA2"),('PPG Phase Definition'!W43="Only TIA1")),1,0))</f>
        <v>1</v>
      </c>
      <c r="AS43" s="117">
        <f xml:space="preserve"> IF(B43="",0,IF(OR(('PPG Phase Definition'!W43="TIA1 and TIA2"),('PPG Phase Definition'!W43="Only TIA2")),1,0))</f>
        <v>0</v>
      </c>
      <c r="AT43" s="117">
        <f>IF(C43="Masked",0,IF('PPG Phase Definition'!H43="Never mask",1,IF('PPG Phase Definition'!H43="2X mask",2,IF('PPG Phase Definition'!H43="4X mask",4,IF('PPG Phase Definition'!H43="8X mask",8,IF('PPG Phase Definition'!H43="16X mask",16,IF('PPG Phase Definition'!H43="32X mask",32,64)))))))</f>
        <v>1</v>
      </c>
      <c r="AU43" s="116">
        <f t="shared" si="2"/>
        <v>1</v>
      </c>
      <c r="AW43" s="14" t="str">
        <f t="shared" si="6"/>
        <v>ANA AACM-0-1</v>
      </c>
      <c r="AX43" s="14" t="str">
        <f t="shared" si="7"/>
        <v>DIG AACM-0-0</v>
      </c>
    </row>
    <row r="44" spans="1:169" s="14" customFormat="1" ht="14.4" hidden="1" x14ac:dyDescent="0.3">
      <c r="A44" s="19"/>
      <c r="B44" s="25">
        <f t="shared" si="3"/>
        <v>0</v>
      </c>
      <c r="C44" s="24" t="s">
        <v>62</v>
      </c>
      <c r="D44" s="24" t="s">
        <v>64</v>
      </c>
      <c r="E44" s="24" t="s">
        <v>64</v>
      </c>
      <c r="F44" s="24">
        <v>4</v>
      </c>
      <c r="G44" s="24">
        <v>1</v>
      </c>
      <c r="H44" s="24" t="s">
        <v>110</v>
      </c>
      <c r="I44" s="109">
        <v>0</v>
      </c>
      <c r="J44" s="24">
        <v>100</v>
      </c>
      <c r="K44" s="109" t="s">
        <v>385</v>
      </c>
      <c r="L44" s="361"/>
      <c r="M44" s="24"/>
      <c r="N44" s="24"/>
      <c r="O44" s="24"/>
      <c r="P44" s="24">
        <v>100</v>
      </c>
      <c r="Q44" s="24">
        <v>20</v>
      </c>
      <c r="R44" s="24">
        <v>0</v>
      </c>
      <c r="S44" s="408" t="s">
        <v>322</v>
      </c>
      <c r="T44" s="24">
        <v>0</v>
      </c>
      <c r="U44" s="24">
        <v>1</v>
      </c>
      <c r="V44" s="362"/>
      <c r="W44" s="367" t="s">
        <v>270</v>
      </c>
      <c r="X44" s="361"/>
      <c r="Y44" s="24"/>
      <c r="Z44" s="24"/>
      <c r="AA44" s="24"/>
      <c r="AB44" s="24"/>
      <c r="AC44" s="24">
        <v>250</v>
      </c>
      <c r="AD44" s="24">
        <v>20</v>
      </c>
      <c r="AE44" s="24"/>
      <c r="AF44" s="24" t="s">
        <v>321</v>
      </c>
      <c r="AG44" s="24">
        <v>0</v>
      </c>
      <c r="AH44" s="362">
        <v>0</v>
      </c>
      <c r="AI44" s="113"/>
      <c r="AJ44" s="24"/>
      <c r="AL44" s="129">
        <f t="shared" si="4"/>
        <v>0</v>
      </c>
      <c r="AM44" s="129">
        <f t="shared" si="5"/>
        <v>0</v>
      </c>
      <c r="AN44" s="129">
        <f t="shared" si="0"/>
        <v>0</v>
      </c>
      <c r="AO44" s="129">
        <f t="shared" si="1"/>
        <v>0</v>
      </c>
      <c r="AR44" s="117">
        <f xml:space="preserve"> IF(B44="",0,IF(OR(('PPG Phase Definition'!W44="TIA1 and TIA2"),('PPG Phase Definition'!W44="Only TIA1")),1,0))</f>
        <v>1</v>
      </c>
      <c r="AS44" s="117">
        <f xml:space="preserve"> IF(B44="",0,IF(OR(('PPG Phase Definition'!W44="TIA1 and TIA2"),('PPG Phase Definition'!W44="Only TIA2")),1,0))</f>
        <v>0</v>
      </c>
      <c r="AT44" s="117">
        <f>IF(C44="Masked",0,IF('PPG Phase Definition'!H44="Never mask",1,IF('PPG Phase Definition'!H44="2X mask",2,IF('PPG Phase Definition'!H44="4X mask",4,IF('PPG Phase Definition'!H44="8X mask",8,IF('PPG Phase Definition'!H44="16X mask",16,IF('PPG Phase Definition'!H44="32X mask",32,64)))))))</f>
        <v>1</v>
      </c>
      <c r="AU44" s="116">
        <f t="shared" si="2"/>
        <v>1</v>
      </c>
      <c r="AW44" s="14" t="str">
        <f t="shared" si="6"/>
        <v>ANA AACM-0-1</v>
      </c>
      <c r="AX44" s="14" t="str">
        <f t="shared" si="7"/>
        <v>DIG AACM-0-0</v>
      </c>
    </row>
    <row r="45" spans="1:169" s="14" customFormat="1" ht="14.4" hidden="1" x14ac:dyDescent="0.3">
      <c r="A45" s="19"/>
      <c r="B45" s="25">
        <f t="shared" si="3"/>
        <v>0</v>
      </c>
      <c r="C45" s="24" t="s">
        <v>62</v>
      </c>
      <c r="D45" s="24" t="s">
        <v>64</v>
      </c>
      <c r="E45" s="24" t="s">
        <v>64</v>
      </c>
      <c r="F45" s="24">
        <v>4</v>
      </c>
      <c r="G45" s="24">
        <v>1</v>
      </c>
      <c r="H45" s="24" t="s">
        <v>110</v>
      </c>
      <c r="I45" s="109">
        <v>0</v>
      </c>
      <c r="J45" s="24">
        <v>100</v>
      </c>
      <c r="K45" s="109" t="s">
        <v>385</v>
      </c>
      <c r="L45" s="361"/>
      <c r="M45" s="24"/>
      <c r="N45" s="24"/>
      <c r="O45" s="24"/>
      <c r="P45" s="24">
        <v>100</v>
      </c>
      <c r="Q45" s="24">
        <v>20</v>
      </c>
      <c r="R45" s="24">
        <v>0</v>
      </c>
      <c r="S45" s="408" t="s">
        <v>322</v>
      </c>
      <c r="T45" s="24">
        <v>0</v>
      </c>
      <c r="U45" s="24">
        <v>1</v>
      </c>
      <c r="V45" s="362"/>
      <c r="W45" s="367" t="s">
        <v>270</v>
      </c>
      <c r="X45" s="361"/>
      <c r="Y45" s="24"/>
      <c r="Z45" s="24"/>
      <c r="AA45" s="24"/>
      <c r="AB45" s="24"/>
      <c r="AC45" s="24">
        <v>250</v>
      </c>
      <c r="AD45" s="24">
        <v>20</v>
      </c>
      <c r="AE45" s="24"/>
      <c r="AF45" s="24" t="s">
        <v>321</v>
      </c>
      <c r="AG45" s="24">
        <v>0</v>
      </c>
      <c r="AH45" s="362">
        <v>0</v>
      </c>
      <c r="AI45" s="113"/>
      <c r="AJ45" s="24"/>
      <c r="AL45" s="129">
        <f t="shared" si="4"/>
        <v>0</v>
      </c>
      <c r="AM45" s="129">
        <f t="shared" si="5"/>
        <v>0</v>
      </c>
      <c r="AN45" s="129">
        <f t="shared" si="0"/>
        <v>0</v>
      </c>
      <c r="AO45" s="129">
        <f t="shared" si="1"/>
        <v>0</v>
      </c>
      <c r="AR45" s="117">
        <f xml:space="preserve"> IF(B45="",0,IF(OR(('PPG Phase Definition'!W45="TIA1 and TIA2"),('PPG Phase Definition'!W45="Only TIA1")),1,0))</f>
        <v>1</v>
      </c>
      <c r="AS45" s="117">
        <f xml:space="preserve"> IF(B45="",0,IF(OR(('PPG Phase Definition'!W45="TIA1 and TIA2"),('PPG Phase Definition'!W45="Only TIA2")),1,0))</f>
        <v>0</v>
      </c>
      <c r="AT45" s="117">
        <f>IF(C45="Masked",0,IF('PPG Phase Definition'!H45="Never mask",1,IF('PPG Phase Definition'!H45="2X mask",2,IF('PPG Phase Definition'!H45="4X mask",4,IF('PPG Phase Definition'!H45="8X mask",8,IF('PPG Phase Definition'!H45="16X mask",16,IF('PPG Phase Definition'!H45="32X mask",32,64)))))))</f>
        <v>1</v>
      </c>
      <c r="AU45" s="116">
        <f t="shared" si="2"/>
        <v>1</v>
      </c>
      <c r="AW45" s="14" t="str">
        <f t="shared" si="6"/>
        <v>ANA AACM-0-1</v>
      </c>
      <c r="AX45" s="14" t="str">
        <f t="shared" si="7"/>
        <v>DIG AACM-0-0</v>
      </c>
    </row>
    <row r="46" spans="1:169" s="14" customFormat="1" ht="14.4" hidden="1" x14ac:dyDescent="0.3">
      <c r="A46" s="19"/>
      <c r="B46" s="25">
        <f t="shared" si="3"/>
        <v>0</v>
      </c>
      <c r="C46" s="24" t="s">
        <v>62</v>
      </c>
      <c r="D46" s="24" t="s">
        <v>64</v>
      </c>
      <c r="E46" s="24" t="s">
        <v>64</v>
      </c>
      <c r="F46" s="24">
        <v>4</v>
      </c>
      <c r="G46" s="24">
        <v>1</v>
      </c>
      <c r="H46" s="24" t="s">
        <v>110</v>
      </c>
      <c r="I46" s="109">
        <v>0</v>
      </c>
      <c r="J46" s="24">
        <v>100</v>
      </c>
      <c r="K46" s="109" t="s">
        <v>385</v>
      </c>
      <c r="L46" s="361"/>
      <c r="M46" s="24"/>
      <c r="N46" s="24"/>
      <c r="O46" s="24"/>
      <c r="P46" s="24">
        <v>100</v>
      </c>
      <c r="Q46" s="24">
        <v>20</v>
      </c>
      <c r="R46" s="24">
        <v>0</v>
      </c>
      <c r="S46" s="408" t="s">
        <v>322</v>
      </c>
      <c r="T46" s="24">
        <v>0</v>
      </c>
      <c r="U46" s="24">
        <v>1</v>
      </c>
      <c r="V46" s="362"/>
      <c r="W46" s="367" t="s">
        <v>270</v>
      </c>
      <c r="X46" s="361"/>
      <c r="Y46" s="24"/>
      <c r="Z46" s="24"/>
      <c r="AA46" s="24"/>
      <c r="AB46" s="24"/>
      <c r="AC46" s="24">
        <v>250</v>
      </c>
      <c r="AD46" s="24">
        <v>20</v>
      </c>
      <c r="AE46" s="24"/>
      <c r="AF46" s="24" t="s">
        <v>321</v>
      </c>
      <c r="AG46" s="24">
        <v>0</v>
      </c>
      <c r="AH46" s="362">
        <v>0</v>
      </c>
      <c r="AI46" s="113"/>
      <c r="AJ46" s="24"/>
      <c r="AL46" s="129">
        <f t="shared" si="4"/>
        <v>0</v>
      </c>
      <c r="AM46" s="129">
        <f t="shared" si="5"/>
        <v>0</v>
      </c>
      <c r="AN46" s="129">
        <f t="shared" si="0"/>
        <v>0</v>
      </c>
      <c r="AO46" s="129">
        <f t="shared" si="1"/>
        <v>0</v>
      </c>
      <c r="AR46" s="117">
        <f xml:space="preserve"> IF(B46="",0,IF(OR(('PPG Phase Definition'!W46="TIA1 and TIA2"),('PPG Phase Definition'!W46="Only TIA1")),1,0))</f>
        <v>1</v>
      </c>
      <c r="AS46" s="117">
        <f xml:space="preserve"> IF(B46="",0,IF(OR(('PPG Phase Definition'!W46="TIA1 and TIA2"),('PPG Phase Definition'!W46="Only TIA2")),1,0))</f>
        <v>0</v>
      </c>
      <c r="AT46" s="117">
        <f>IF(C46="Masked",0,IF('PPG Phase Definition'!H46="Never mask",1,IF('PPG Phase Definition'!H46="2X mask",2,IF('PPG Phase Definition'!H46="4X mask",4,IF('PPG Phase Definition'!H46="8X mask",8,IF('PPG Phase Definition'!H46="16X mask",16,IF('PPG Phase Definition'!H46="32X mask",32,64)))))))</f>
        <v>1</v>
      </c>
      <c r="AU46" s="116">
        <f t="shared" si="2"/>
        <v>1</v>
      </c>
      <c r="AW46" s="14" t="str">
        <f t="shared" si="6"/>
        <v>ANA AACM-0-1</v>
      </c>
      <c r="AX46" s="14" t="str">
        <f t="shared" si="7"/>
        <v>DIG AACM-0-0</v>
      </c>
    </row>
    <row r="47" spans="1:169" ht="14.4" x14ac:dyDescent="0.3">
      <c r="A47" s="19">
        <v>5</v>
      </c>
      <c r="B47" s="25" t="str">
        <f t="shared" si="3"/>
        <v/>
      </c>
      <c r="C47" s="24" t="s">
        <v>62</v>
      </c>
      <c r="D47" s="24" t="s">
        <v>64</v>
      </c>
      <c r="E47" s="24" t="s">
        <v>64</v>
      </c>
      <c r="F47" s="24">
        <v>2</v>
      </c>
      <c r="G47" s="24">
        <v>0</v>
      </c>
      <c r="H47" s="24" t="s">
        <v>110</v>
      </c>
      <c r="I47" s="109">
        <v>3</v>
      </c>
      <c r="J47" s="24">
        <v>115</v>
      </c>
      <c r="K47" s="109" t="s">
        <v>385</v>
      </c>
      <c r="L47" s="361"/>
      <c r="M47" s="24"/>
      <c r="N47" s="24">
        <v>1</v>
      </c>
      <c r="O47" s="24"/>
      <c r="P47" s="24">
        <v>250</v>
      </c>
      <c r="Q47" s="24">
        <v>20</v>
      </c>
      <c r="R47" s="24">
        <v>0</v>
      </c>
      <c r="S47" s="408" t="s">
        <v>322</v>
      </c>
      <c r="T47" s="24">
        <v>0</v>
      </c>
      <c r="U47" s="24">
        <v>0</v>
      </c>
      <c r="V47" s="362" t="s">
        <v>922</v>
      </c>
      <c r="W47" s="367" t="s">
        <v>270</v>
      </c>
      <c r="X47" s="361"/>
      <c r="Y47" s="24"/>
      <c r="Z47" s="24"/>
      <c r="AA47" s="24"/>
      <c r="AB47" s="24"/>
      <c r="AC47" s="24">
        <v>250</v>
      </c>
      <c r="AD47" s="24">
        <v>20</v>
      </c>
      <c r="AE47" s="24"/>
      <c r="AF47" s="24" t="s">
        <v>320</v>
      </c>
      <c r="AG47" s="24">
        <v>0</v>
      </c>
      <c r="AH47" s="362">
        <v>0</v>
      </c>
      <c r="AI47" s="113"/>
      <c r="AJ47" s="24"/>
      <c r="AK47" s="20"/>
      <c r="AL47" s="129">
        <f t="shared" si="4"/>
        <v>0</v>
      </c>
      <c r="AM47" s="129">
        <f t="shared" si="5"/>
        <v>0</v>
      </c>
      <c r="AN47" s="129">
        <f t="shared" si="0"/>
        <v>0</v>
      </c>
      <c r="AO47" s="129">
        <f t="shared" si="1"/>
        <v>0</v>
      </c>
      <c r="AR47" s="117">
        <f xml:space="preserve"> IF(B47="",0,IF(OR(('PPG Phase Definition'!W47="TIA1 and TIA2"),('PPG Phase Definition'!W47="Only TIA1")),1,0))</f>
        <v>0</v>
      </c>
      <c r="AS47" s="117">
        <f xml:space="preserve"> IF(B47="",0,IF(OR(('PPG Phase Definition'!W47="TIA1 and TIA2"),('PPG Phase Definition'!W47="Only TIA2")),1,0))</f>
        <v>0</v>
      </c>
      <c r="AT47" s="117">
        <f>IF(C47="Masked",0,IF('PPG Phase Definition'!H47="Never mask",1,IF('PPG Phase Definition'!H47="2X mask",2,IF('PPG Phase Definition'!H47="4X mask",4,IF('PPG Phase Definition'!H47="8X mask",8,IF('PPG Phase Definition'!H47="16X mask",16,IF('PPG Phase Definition'!H47="32X mask",32,64)))))))</f>
        <v>1</v>
      </c>
      <c r="AU47" s="116">
        <f t="shared" si="2"/>
        <v>1</v>
      </c>
      <c r="AW47" s="14" t="str">
        <f t="shared" si="6"/>
        <v>ANA AACM-0-0</v>
      </c>
      <c r="AX47" s="14" t="str">
        <f t="shared" si="7"/>
        <v>OFF-0-0</v>
      </c>
      <c r="AZ47" s="14">
        <f>IF(B47="",0,IF(C47="Impedance",1,0))</f>
        <v>0</v>
      </c>
      <c r="FH47"/>
      <c r="FI47"/>
      <c r="FJ47"/>
      <c r="FK47" s="14"/>
      <c r="FL47" s="14"/>
      <c r="FM47" s="14"/>
    </row>
    <row r="48" spans="1:169" s="14" customFormat="1" ht="14.4" hidden="1" x14ac:dyDescent="0.3">
      <c r="A48" s="19"/>
      <c r="B48" s="25">
        <f t="shared" si="3"/>
        <v>0</v>
      </c>
      <c r="C48" s="24" t="s">
        <v>62</v>
      </c>
      <c r="D48" s="24" t="s">
        <v>64</v>
      </c>
      <c r="E48" s="24" t="s">
        <v>64</v>
      </c>
      <c r="F48" s="24">
        <v>4</v>
      </c>
      <c r="G48" s="24">
        <v>1</v>
      </c>
      <c r="H48" s="24" t="s">
        <v>110</v>
      </c>
      <c r="I48" s="109">
        <v>0</v>
      </c>
      <c r="J48" s="24">
        <v>100</v>
      </c>
      <c r="K48" s="109" t="s">
        <v>385</v>
      </c>
      <c r="L48" s="361"/>
      <c r="M48" s="24"/>
      <c r="N48" s="24"/>
      <c r="O48" s="24"/>
      <c r="P48" s="24">
        <v>100</v>
      </c>
      <c r="Q48" s="24">
        <v>20</v>
      </c>
      <c r="R48" s="24">
        <v>0</v>
      </c>
      <c r="S48" s="408" t="s">
        <v>322</v>
      </c>
      <c r="T48" s="24">
        <v>0</v>
      </c>
      <c r="U48" s="24">
        <v>1</v>
      </c>
      <c r="V48" s="362"/>
      <c r="W48" s="367" t="s">
        <v>270</v>
      </c>
      <c r="X48" s="361"/>
      <c r="Y48" s="24"/>
      <c r="Z48" s="24"/>
      <c r="AA48" s="24"/>
      <c r="AB48" s="24"/>
      <c r="AC48" s="24">
        <v>250</v>
      </c>
      <c r="AD48" s="24">
        <v>20</v>
      </c>
      <c r="AE48" s="24"/>
      <c r="AF48" s="24" t="s">
        <v>321</v>
      </c>
      <c r="AG48" s="24">
        <v>0</v>
      </c>
      <c r="AH48" s="362">
        <v>0</v>
      </c>
      <c r="AI48" s="113"/>
      <c r="AJ48" s="24"/>
      <c r="AL48" s="129">
        <f t="shared" si="4"/>
        <v>0</v>
      </c>
      <c r="AM48" s="129">
        <f t="shared" si="5"/>
        <v>0</v>
      </c>
      <c r="AN48" s="129">
        <f t="shared" si="0"/>
        <v>0</v>
      </c>
      <c r="AO48" s="129">
        <f t="shared" si="1"/>
        <v>0</v>
      </c>
      <c r="AR48" s="117">
        <f xml:space="preserve"> IF(B48="",0,IF(OR(('PPG Phase Definition'!W48="TIA1 and TIA2"),('PPG Phase Definition'!W48="Only TIA1")),1,0))</f>
        <v>1</v>
      </c>
      <c r="AS48" s="117">
        <f xml:space="preserve"> IF(B48="",0,IF(OR(('PPG Phase Definition'!W48="TIA1 and TIA2"),('PPG Phase Definition'!W48="Only TIA2")),1,0))</f>
        <v>0</v>
      </c>
      <c r="AT48" s="117">
        <f>IF(C48="Masked",0,IF('PPG Phase Definition'!H48="Never mask",1,IF('PPG Phase Definition'!H48="2X mask",2,IF('PPG Phase Definition'!H48="4X mask",4,IF('PPG Phase Definition'!H48="8X mask",8,IF('PPG Phase Definition'!H48="16X mask",16,IF('PPG Phase Definition'!H48="32X mask",32,64)))))))</f>
        <v>1</v>
      </c>
      <c r="AU48" s="116">
        <f t="shared" si="2"/>
        <v>1</v>
      </c>
      <c r="AW48" s="14" t="str">
        <f t="shared" si="6"/>
        <v>ANA AACM-0-1</v>
      </c>
      <c r="AX48" s="14" t="str">
        <f t="shared" si="7"/>
        <v>DIG AACM-0-0</v>
      </c>
    </row>
    <row r="49" spans="1:169" s="14" customFormat="1" ht="14.4" hidden="1" x14ac:dyDescent="0.3">
      <c r="A49" s="19"/>
      <c r="B49" s="25">
        <f t="shared" si="3"/>
        <v>0</v>
      </c>
      <c r="C49" s="24" t="s">
        <v>62</v>
      </c>
      <c r="D49" s="24" t="s">
        <v>64</v>
      </c>
      <c r="E49" s="24" t="s">
        <v>64</v>
      </c>
      <c r="F49" s="24">
        <v>4</v>
      </c>
      <c r="G49" s="24">
        <v>1</v>
      </c>
      <c r="H49" s="24" t="s">
        <v>110</v>
      </c>
      <c r="I49" s="109">
        <v>0</v>
      </c>
      <c r="J49" s="24">
        <v>100</v>
      </c>
      <c r="K49" s="109" t="s">
        <v>385</v>
      </c>
      <c r="L49" s="361"/>
      <c r="M49" s="24"/>
      <c r="N49" s="24"/>
      <c r="O49" s="24"/>
      <c r="P49" s="24">
        <v>100</v>
      </c>
      <c r="Q49" s="24">
        <v>20</v>
      </c>
      <c r="R49" s="24">
        <v>0</v>
      </c>
      <c r="S49" s="408" t="s">
        <v>322</v>
      </c>
      <c r="T49" s="24">
        <v>0</v>
      </c>
      <c r="U49" s="24">
        <v>1</v>
      </c>
      <c r="V49" s="362"/>
      <c r="W49" s="367" t="s">
        <v>270</v>
      </c>
      <c r="X49" s="361"/>
      <c r="Y49" s="24"/>
      <c r="Z49" s="24"/>
      <c r="AA49" s="24"/>
      <c r="AB49" s="24"/>
      <c r="AC49" s="24">
        <v>250</v>
      </c>
      <c r="AD49" s="24">
        <v>20</v>
      </c>
      <c r="AE49" s="24"/>
      <c r="AF49" s="24" t="s">
        <v>321</v>
      </c>
      <c r="AG49" s="24">
        <v>0</v>
      </c>
      <c r="AH49" s="362">
        <v>0</v>
      </c>
      <c r="AI49" s="113"/>
      <c r="AJ49" s="24"/>
      <c r="AL49" s="129">
        <f t="shared" si="4"/>
        <v>0</v>
      </c>
      <c r="AM49" s="129">
        <f t="shared" si="5"/>
        <v>0</v>
      </c>
      <c r="AN49" s="129">
        <f t="shared" si="0"/>
        <v>0</v>
      </c>
      <c r="AO49" s="129">
        <f t="shared" si="1"/>
        <v>0</v>
      </c>
      <c r="AR49" s="117">
        <f xml:space="preserve"> IF(B49="",0,IF(OR(('PPG Phase Definition'!W49="TIA1 and TIA2"),('PPG Phase Definition'!W49="Only TIA1")),1,0))</f>
        <v>1</v>
      </c>
      <c r="AS49" s="117">
        <f xml:space="preserve"> IF(B49="",0,IF(OR(('PPG Phase Definition'!W49="TIA1 and TIA2"),('PPG Phase Definition'!W49="Only TIA2")),1,0))</f>
        <v>0</v>
      </c>
      <c r="AT49" s="117">
        <f>IF(C49="Masked",0,IF('PPG Phase Definition'!H49="Never mask",1,IF('PPG Phase Definition'!H49="2X mask",2,IF('PPG Phase Definition'!H49="4X mask",4,IF('PPG Phase Definition'!H49="8X mask",8,IF('PPG Phase Definition'!H49="16X mask",16,IF('PPG Phase Definition'!H49="32X mask",32,64)))))))</f>
        <v>1</v>
      </c>
      <c r="AU49" s="116">
        <f t="shared" si="2"/>
        <v>1</v>
      </c>
      <c r="AW49" s="14" t="str">
        <f t="shared" si="6"/>
        <v>ANA AACM-0-1</v>
      </c>
      <c r="AX49" s="14" t="str">
        <f t="shared" si="7"/>
        <v>DIG AACM-0-0</v>
      </c>
    </row>
    <row r="50" spans="1:169" s="14" customFormat="1" ht="14.4" hidden="1" x14ac:dyDescent="0.3">
      <c r="A50" s="19"/>
      <c r="B50" s="25">
        <f t="shared" si="3"/>
        <v>0</v>
      </c>
      <c r="C50" s="24" t="s">
        <v>62</v>
      </c>
      <c r="D50" s="24" t="s">
        <v>64</v>
      </c>
      <c r="E50" s="24" t="s">
        <v>64</v>
      </c>
      <c r="F50" s="24">
        <v>4</v>
      </c>
      <c r="G50" s="24">
        <v>1</v>
      </c>
      <c r="H50" s="24" t="s">
        <v>110</v>
      </c>
      <c r="I50" s="109">
        <v>0</v>
      </c>
      <c r="J50" s="24">
        <v>100</v>
      </c>
      <c r="K50" s="109" t="s">
        <v>385</v>
      </c>
      <c r="L50" s="361"/>
      <c r="M50" s="24"/>
      <c r="N50" s="24"/>
      <c r="O50" s="24"/>
      <c r="P50" s="24">
        <v>100</v>
      </c>
      <c r="Q50" s="24">
        <v>20</v>
      </c>
      <c r="R50" s="24">
        <v>0</v>
      </c>
      <c r="S50" s="408" t="s">
        <v>322</v>
      </c>
      <c r="T50" s="24">
        <v>0</v>
      </c>
      <c r="U50" s="24">
        <v>1</v>
      </c>
      <c r="V50" s="362"/>
      <c r="W50" s="367" t="s">
        <v>270</v>
      </c>
      <c r="X50" s="361"/>
      <c r="Y50" s="24"/>
      <c r="Z50" s="24"/>
      <c r="AA50" s="24"/>
      <c r="AB50" s="24"/>
      <c r="AC50" s="24">
        <v>250</v>
      </c>
      <c r="AD50" s="24">
        <v>20</v>
      </c>
      <c r="AE50" s="24"/>
      <c r="AF50" s="24" t="s">
        <v>321</v>
      </c>
      <c r="AG50" s="24">
        <v>0</v>
      </c>
      <c r="AH50" s="362">
        <v>0</v>
      </c>
      <c r="AI50" s="113"/>
      <c r="AJ50" s="24"/>
      <c r="AL50" s="129">
        <f t="shared" si="4"/>
        <v>0</v>
      </c>
      <c r="AM50" s="129">
        <f t="shared" si="5"/>
        <v>0</v>
      </c>
      <c r="AN50" s="129">
        <f t="shared" si="0"/>
        <v>0</v>
      </c>
      <c r="AO50" s="129">
        <f t="shared" si="1"/>
        <v>0</v>
      </c>
      <c r="AR50" s="117">
        <f xml:space="preserve"> IF(B50="",0,IF(OR(('PPG Phase Definition'!W50="TIA1 and TIA2"),('PPG Phase Definition'!W50="Only TIA1")),1,0))</f>
        <v>1</v>
      </c>
      <c r="AS50" s="117">
        <f xml:space="preserve"> IF(B50="",0,IF(OR(('PPG Phase Definition'!W50="TIA1 and TIA2"),('PPG Phase Definition'!W50="Only TIA2")),1,0))</f>
        <v>0</v>
      </c>
      <c r="AT50" s="117">
        <f>IF(C50="Masked",0,IF('PPG Phase Definition'!H50="Never mask",1,IF('PPG Phase Definition'!H50="2X mask",2,IF('PPG Phase Definition'!H50="4X mask",4,IF('PPG Phase Definition'!H50="8X mask",8,IF('PPG Phase Definition'!H50="16X mask",16,IF('PPG Phase Definition'!H50="32X mask",32,64)))))))</f>
        <v>1</v>
      </c>
      <c r="AU50" s="116">
        <f t="shared" si="2"/>
        <v>1</v>
      </c>
      <c r="AW50" s="14" t="str">
        <f t="shared" si="6"/>
        <v>ANA AACM-0-1</v>
      </c>
      <c r="AX50" s="14" t="str">
        <f t="shared" si="7"/>
        <v>DIG AACM-0-0</v>
      </c>
    </row>
    <row r="51" spans="1:169" s="14" customFormat="1" ht="14.4" hidden="1" x14ac:dyDescent="0.3">
      <c r="A51" s="19"/>
      <c r="B51" s="25">
        <f t="shared" si="3"/>
        <v>0</v>
      </c>
      <c r="C51" s="24" t="s">
        <v>62</v>
      </c>
      <c r="D51" s="24" t="s">
        <v>64</v>
      </c>
      <c r="E51" s="24" t="s">
        <v>64</v>
      </c>
      <c r="F51" s="24">
        <v>4</v>
      </c>
      <c r="G51" s="24">
        <v>1</v>
      </c>
      <c r="H51" s="24" t="s">
        <v>110</v>
      </c>
      <c r="I51" s="109">
        <v>0</v>
      </c>
      <c r="J51" s="24">
        <v>100</v>
      </c>
      <c r="K51" s="109" t="s">
        <v>385</v>
      </c>
      <c r="L51" s="361"/>
      <c r="M51" s="24"/>
      <c r="N51" s="24"/>
      <c r="O51" s="24"/>
      <c r="P51" s="24">
        <v>100</v>
      </c>
      <c r="Q51" s="24">
        <v>20</v>
      </c>
      <c r="R51" s="24">
        <v>0</v>
      </c>
      <c r="S51" s="408" t="s">
        <v>322</v>
      </c>
      <c r="T51" s="24">
        <v>0</v>
      </c>
      <c r="U51" s="24">
        <v>1</v>
      </c>
      <c r="V51" s="362"/>
      <c r="W51" s="367" t="s">
        <v>270</v>
      </c>
      <c r="X51" s="361"/>
      <c r="Y51" s="24"/>
      <c r="Z51" s="24"/>
      <c r="AA51" s="24"/>
      <c r="AB51" s="24"/>
      <c r="AC51" s="24">
        <v>250</v>
      </c>
      <c r="AD51" s="24">
        <v>20</v>
      </c>
      <c r="AE51" s="24"/>
      <c r="AF51" s="24" t="s">
        <v>321</v>
      </c>
      <c r="AG51" s="24">
        <v>0</v>
      </c>
      <c r="AH51" s="362">
        <v>0</v>
      </c>
      <c r="AI51" s="113"/>
      <c r="AJ51" s="24"/>
      <c r="AL51" s="129">
        <f t="shared" si="4"/>
        <v>0</v>
      </c>
      <c r="AM51" s="129">
        <f t="shared" si="5"/>
        <v>0</v>
      </c>
      <c r="AN51" s="129">
        <f t="shared" si="0"/>
        <v>0</v>
      </c>
      <c r="AO51" s="129">
        <f t="shared" si="1"/>
        <v>0</v>
      </c>
      <c r="AR51" s="117">
        <f xml:space="preserve"> IF(B51="",0,IF(OR(('PPG Phase Definition'!W51="TIA1 and TIA2"),('PPG Phase Definition'!W51="Only TIA1")),1,0))</f>
        <v>1</v>
      </c>
      <c r="AS51" s="117">
        <f xml:space="preserve"> IF(B51="",0,IF(OR(('PPG Phase Definition'!W51="TIA1 and TIA2"),('PPG Phase Definition'!W51="Only TIA2")),1,0))</f>
        <v>0</v>
      </c>
      <c r="AT51" s="117">
        <f>IF(C51="Masked",0,IF('PPG Phase Definition'!H51="Never mask",1,IF('PPG Phase Definition'!H51="2X mask",2,IF('PPG Phase Definition'!H51="4X mask",4,IF('PPG Phase Definition'!H51="8X mask",8,IF('PPG Phase Definition'!H51="16X mask",16,IF('PPG Phase Definition'!H51="32X mask",32,64)))))))</f>
        <v>1</v>
      </c>
      <c r="AU51" s="116">
        <f t="shared" si="2"/>
        <v>1</v>
      </c>
      <c r="AW51" s="14" t="str">
        <f t="shared" si="6"/>
        <v>ANA AACM-0-1</v>
      </c>
      <c r="AX51" s="14" t="str">
        <f t="shared" si="7"/>
        <v>DIG AACM-0-0</v>
      </c>
    </row>
    <row r="52" spans="1:169" s="14" customFormat="1" ht="14.4" hidden="1" x14ac:dyDescent="0.3">
      <c r="A52" s="19"/>
      <c r="B52" s="25">
        <f t="shared" si="3"/>
        <v>0</v>
      </c>
      <c r="C52" s="24" t="s">
        <v>62</v>
      </c>
      <c r="D52" s="24" t="s">
        <v>64</v>
      </c>
      <c r="E52" s="24" t="s">
        <v>64</v>
      </c>
      <c r="F52" s="24">
        <v>4</v>
      </c>
      <c r="G52" s="24">
        <v>1</v>
      </c>
      <c r="H52" s="24" t="s">
        <v>110</v>
      </c>
      <c r="I52" s="109">
        <v>0</v>
      </c>
      <c r="J52" s="24">
        <v>100</v>
      </c>
      <c r="K52" s="109" t="s">
        <v>385</v>
      </c>
      <c r="L52" s="361"/>
      <c r="M52" s="24"/>
      <c r="N52" s="24"/>
      <c r="O52" s="24"/>
      <c r="P52" s="24">
        <v>100</v>
      </c>
      <c r="Q52" s="24">
        <v>20</v>
      </c>
      <c r="R52" s="24">
        <v>0</v>
      </c>
      <c r="S52" s="408" t="s">
        <v>322</v>
      </c>
      <c r="T52" s="24">
        <v>0</v>
      </c>
      <c r="U52" s="24">
        <v>1</v>
      </c>
      <c r="V52" s="362"/>
      <c r="W52" s="367" t="s">
        <v>270</v>
      </c>
      <c r="X52" s="361"/>
      <c r="Y52" s="24"/>
      <c r="Z52" s="24"/>
      <c r="AA52" s="24"/>
      <c r="AB52" s="24"/>
      <c r="AC52" s="24">
        <v>250</v>
      </c>
      <c r="AD52" s="24">
        <v>20</v>
      </c>
      <c r="AE52" s="24"/>
      <c r="AF52" s="24" t="s">
        <v>321</v>
      </c>
      <c r="AG52" s="24">
        <v>0</v>
      </c>
      <c r="AH52" s="362">
        <v>0</v>
      </c>
      <c r="AI52" s="113"/>
      <c r="AJ52" s="24"/>
      <c r="AL52" s="129">
        <f t="shared" si="4"/>
        <v>0</v>
      </c>
      <c r="AM52" s="129">
        <f t="shared" si="5"/>
        <v>0</v>
      </c>
      <c r="AN52" s="129">
        <f t="shared" si="0"/>
        <v>0</v>
      </c>
      <c r="AO52" s="129">
        <f t="shared" si="1"/>
        <v>0</v>
      </c>
      <c r="AR52" s="117">
        <f xml:space="preserve"> IF(B52="",0,IF(OR(('PPG Phase Definition'!W52="TIA1 and TIA2"),('PPG Phase Definition'!W52="Only TIA1")),1,0))</f>
        <v>1</v>
      </c>
      <c r="AS52" s="117">
        <f xml:space="preserve"> IF(B52="",0,IF(OR(('PPG Phase Definition'!W52="TIA1 and TIA2"),('PPG Phase Definition'!W52="Only TIA2")),1,0))</f>
        <v>0</v>
      </c>
      <c r="AT52" s="117">
        <f>IF(C52="Masked",0,IF('PPG Phase Definition'!H52="Never mask",1,IF('PPG Phase Definition'!H52="2X mask",2,IF('PPG Phase Definition'!H52="4X mask",4,IF('PPG Phase Definition'!H52="8X mask",8,IF('PPG Phase Definition'!H52="16X mask",16,IF('PPG Phase Definition'!H52="32X mask",32,64)))))))</f>
        <v>1</v>
      </c>
      <c r="AU52" s="116">
        <f t="shared" si="2"/>
        <v>1</v>
      </c>
      <c r="AW52" s="14" t="str">
        <f t="shared" si="6"/>
        <v>ANA AACM-0-1</v>
      </c>
      <c r="AX52" s="14" t="str">
        <f t="shared" si="7"/>
        <v>DIG AACM-0-0</v>
      </c>
    </row>
    <row r="53" spans="1:169" s="14" customFormat="1" ht="14.4" hidden="1" x14ac:dyDescent="0.3">
      <c r="A53" s="19"/>
      <c r="B53" s="25">
        <f t="shared" si="3"/>
        <v>0</v>
      </c>
      <c r="C53" s="24" t="s">
        <v>62</v>
      </c>
      <c r="D53" s="24" t="s">
        <v>64</v>
      </c>
      <c r="E53" s="24" t="s">
        <v>64</v>
      </c>
      <c r="F53" s="24">
        <v>4</v>
      </c>
      <c r="G53" s="24">
        <v>1</v>
      </c>
      <c r="H53" s="24" t="s">
        <v>110</v>
      </c>
      <c r="I53" s="109">
        <v>0</v>
      </c>
      <c r="J53" s="24">
        <v>100</v>
      </c>
      <c r="K53" s="109" t="s">
        <v>385</v>
      </c>
      <c r="L53" s="361"/>
      <c r="M53" s="24"/>
      <c r="N53" s="24"/>
      <c r="O53" s="24"/>
      <c r="P53" s="24">
        <v>100</v>
      </c>
      <c r="Q53" s="24">
        <v>20</v>
      </c>
      <c r="R53" s="24">
        <v>0</v>
      </c>
      <c r="S53" s="408" t="s">
        <v>322</v>
      </c>
      <c r="T53" s="24">
        <v>0</v>
      </c>
      <c r="U53" s="24">
        <v>1</v>
      </c>
      <c r="V53" s="362"/>
      <c r="W53" s="367" t="s">
        <v>270</v>
      </c>
      <c r="X53" s="361"/>
      <c r="Y53" s="24"/>
      <c r="Z53" s="24"/>
      <c r="AA53" s="24"/>
      <c r="AB53" s="24"/>
      <c r="AC53" s="24">
        <v>250</v>
      </c>
      <c r="AD53" s="24">
        <v>20</v>
      </c>
      <c r="AE53" s="24"/>
      <c r="AF53" s="24" t="s">
        <v>321</v>
      </c>
      <c r="AG53" s="24">
        <v>0</v>
      </c>
      <c r="AH53" s="362">
        <v>0</v>
      </c>
      <c r="AI53" s="113"/>
      <c r="AJ53" s="24"/>
      <c r="AL53" s="129">
        <f t="shared" si="4"/>
        <v>0</v>
      </c>
      <c r="AM53" s="129">
        <f t="shared" si="5"/>
        <v>0</v>
      </c>
      <c r="AN53" s="129">
        <f t="shared" si="0"/>
        <v>0</v>
      </c>
      <c r="AO53" s="129">
        <f t="shared" si="1"/>
        <v>0</v>
      </c>
      <c r="AR53" s="117">
        <f xml:space="preserve"> IF(B53="",0,IF(OR(('PPG Phase Definition'!W53="TIA1 and TIA2"),('PPG Phase Definition'!W53="Only TIA1")),1,0))</f>
        <v>1</v>
      </c>
      <c r="AS53" s="117">
        <f xml:space="preserve"> IF(B53="",0,IF(OR(('PPG Phase Definition'!W53="TIA1 and TIA2"),('PPG Phase Definition'!W53="Only TIA2")),1,0))</f>
        <v>0</v>
      </c>
      <c r="AT53" s="117">
        <f>IF(C53="Masked",0,IF('PPG Phase Definition'!H53="Never mask",1,IF('PPG Phase Definition'!H53="2X mask",2,IF('PPG Phase Definition'!H53="4X mask",4,IF('PPG Phase Definition'!H53="8X mask",8,IF('PPG Phase Definition'!H53="16X mask",16,IF('PPG Phase Definition'!H53="32X mask",32,64)))))))</f>
        <v>1</v>
      </c>
      <c r="AU53" s="116">
        <f t="shared" si="2"/>
        <v>1</v>
      </c>
      <c r="AW53" s="14" t="str">
        <f t="shared" si="6"/>
        <v>ANA AACM-0-1</v>
      </c>
      <c r="AX53" s="14" t="str">
        <f t="shared" si="7"/>
        <v>DIG AACM-0-0</v>
      </c>
    </row>
    <row r="54" spans="1:169" s="14" customFormat="1" ht="14.4" hidden="1" x14ac:dyDescent="0.3">
      <c r="A54" s="19"/>
      <c r="B54" s="25">
        <f t="shared" si="3"/>
        <v>0</v>
      </c>
      <c r="C54" s="24" t="s">
        <v>62</v>
      </c>
      <c r="D54" s="24" t="s">
        <v>64</v>
      </c>
      <c r="E54" s="24" t="s">
        <v>64</v>
      </c>
      <c r="F54" s="24">
        <v>4</v>
      </c>
      <c r="G54" s="24">
        <v>1</v>
      </c>
      <c r="H54" s="24" t="s">
        <v>110</v>
      </c>
      <c r="I54" s="109">
        <v>0</v>
      </c>
      <c r="J54" s="24">
        <v>100</v>
      </c>
      <c r="K54" s="109" t="s">
        <v>385</v>
      </c>
      <c r="L54" s="361"/>
      <c r="M54" s="24"/>
      <c r="N54" s="24"/>
      <c r="O54" s="24"/>
      <c r="P54" s="24">
        <v>100</v>
      </c>
      <c r="Q54" s="24">
        <v>20</v>
      </c>
      <c r="R54" s="24">
        <v>0</v>
      </c>
      <c r="S54" s="408" t="s">
        <v>322</v>
      </c>
      <c r="T54" s="24">
        <v>0</v>
      </c>
      <c r="U54" s="24">
        <v>1</v>
      </c>
      <c r="V54" s="362"/>
      <c r="W54" s="367" t="s">
        <v>270</v>
      </c>
      <c r="X54" s="361"/>
      <c r="Y54" s="24"/>
      <c r="Z54" s="24"/>
      <c r="AA54" s="24"/>
      <c r="AB54" s="24"/>
      <c r="AC54" s="24">
        <v>250</v>
      </c>
      <c r="AD54" s="24">
        <v>20</v>
      </c>
      <c r="AE54" s="24"/>
      <c r="AF54" s="24" t="s">
        <v>321</v>
      </c>
      <c r="AG54" s="24">
        <v>0</v>
      </c>
      <c r="AH54" s="362">
        <v>0</v>
      </c>
      <c r="AI54" s="113"/>
      <c r="AJ54" s="24"/>
      <c r="AL54" s="129">
        <f t="shared" si="4"/>
        <v>0</v>
      </c>
      <c r="AM54" s="129">
        <f t="shared" si="5"/>
        <v>0</v>
      </c>
      <c r="AN54" s="129">
        <f t="shared" si="0"/>
        <v>0</v>
      </c>
      <c r="AO54" s="129">
        <f t="shared" si="1"/>
        <v>0</v>
      </c>
      <c r="AR54" s="117">
        <f xml:space="preserve"> IF(B54="",0,IF(OR(('PPG Phase Definition'!W54="TIA1 and TIA2"),('PPG Phase Definition'!W54="Only TIA1")),1,0))</f>
        <v>1</v>
      </c>
      <c r="AS54" s="117">
        <f xml:space="preserve"> IF(B54="",0,IF(OR(('PPG Phase Definition'!W54="TIA1 and TIA2"),('PPG Phase Definition'!W54="Only TIA2")),1,0))</f>
        <v>0</v>
      </c>
      <c r="AT54" s="117">
        <f>IF(C54="Masked",0,IF('PPG Phase Definition'!H54="Never mask",1,IF('PPG Phase Definition'!H54="2X mask",2,IF('PPG Phase Definition'!H54="4X mask",4,IF('PPG Phase Definition'!H54="8X mask",8,IF('PPG Phase Definition'!H54="16X mask",16,IF('PPG Phase Definition'!H54="32X mask",32,64)))))))</f>
        <v>1</v>
      </c>
      <c r="AU54" s="116">
        <f t="shared" si="2"/>
        <v>1</v>
      </c>
      <c r="AW54" s="14" t="str">
        <f t="shared" si="6"/>
        <v>ANA AACM-0-1</v>
      </c>
      <c r="AX54" s="14" t="str">
        <f t="shared" si="7"/>
        <v>DIG AACM-0-0</v>
      </c>
    </row>
    <row r="55" spans="1:169" s="14" customFormat="1" ht="14.4" hidden="1" x14ac:dyDescent="0.3">
      <c r="A55" s="19"/>
      <c r="B55" s="25">
        <f t="shared" si="3"/>
        <v>0</v>
      </c>
      <c r="C55" s="24" t="s">
        <v>62</v>
      </c>
      <c r="D55" s="24" t="s">
        <v>64</v>
      </c>
      <c r="E55" s="24" t="s">
        <v>64</v>
      </c>
      <c r="F55" s="24">
        <v>4</v>
      </c>
      <c r="G55" s="24">
        <v>1</v>
      </c>
      <c r="H55" s="24" t="s">
        <v>110</v>
      </c>
      <c r="I55" s="109">
        <v>0</v>
      </c>
      <c r="J55" s="24">
        <v>100</v>
      </c>
      <c r="K55" s="109" t="s">
        <v>385</v>
      </c>
      <c r="L55" s="361"/>
      <c r="M55" s="24"/>
      <c r="N55" s="24"/>
      <c r="O55" s="24"/>
      <c r="P55" s="24">
        <v>100</v>
      </c>
      <c r="Q55" s="24">
        <v>20</v>
      </c>
      <c r="R55" s="24">
        <v>0</v>
      </c>
      <c r="S55" s="408" t="s">
        <v>322</v>
      </c>
      <c r="T55" s="24">
        <v>0</v>
      </c>
      <c r="U55" s="24">
        <v>1</v>
      </c>
      <c r="V55" s="362"/>
      <c r="W55" s="367" t="s">
        <v>270</v>
      </c>
      <c r="X55" s="361"/>
      <c r="Y55" s="24"/>
      <c r="Z55" s="24"/>
      <c r="AA55" s="24"/>
      <c r="AB55" s="24"/>
      <c r="AC55" s="24">
        <v>250</v>
      </c>
      <c r="AD55" s="24">
        <v>20</v>
      </c>
      <c r="AE55" s="24"/>
      <c r="AF55" s="24" t="s">
        <v>321</v>
      </c>
      <c r="AG55" s="24">
        <v>0</v>
      </c>
      <c r="AH55" s="362">
        <v>0</v>
      </c>
      <c r="AI55" s="113"/>
      <c r="AJ55" s="24"/>
      <c r="AL55" s="129">
        <f t="shared" si="4"/>
        <v>0</v>
      </c>
      <c r="AM55" s="129">
        <f t="shared" si="5"/>
        <v>0</v>
      </c>
      <c r="AN55" s="129">
        <f t="shared" si="0"/>
        <v>0</v>
      </c>
      <c r="AO55" s="129">
        <f t="shared" si="1"/>
        <v>0</v>
      </c>
      <c r="AR55" s="117">
        <f xml:space="preserve"> IF(B55="",0,IF(OR(('PPG Phase Definition'!W55="TIA1 and TIA2"),('PPG Phase Definition'!W55="Only TIA1")),1,0))</f>
        <v>1</v>
      </c>
      <c r="AS55" s="117">
        <f xml:space="preserve"> IF(B55="",0,IF(OR(('PPG Phase Definition'!W55="TIA1 and TIA2"),('PPG Phase Definition'!W55="Only TIA2")),1,0))</f>
        <v>0</v>
      </c>
      <c r="AT55" s="117">
        <f>IF(C55="Masked",0,IF('PPG Phase Definition'!H55="Never mask",1,IF('PPG Phase Definition'!H55="2X mask",2,IF('PPG Phase Definition'!H55="4X mask",4,IF('PPG Phase Definition'!H55="8X mask",8,IF('PPG Phase Definition'!H55="16X mask",16,IF('PPG Phase Definition'!H55="32X mask",32,64)))))))</f>
        <v>1</v>
      </c>
      <c r="AU55" s="116">
        <f t="shared" si="2"/>
        <v>1</v>
      </c>
      <c r="AW55" s="14" t="str">
        <f t="shared" si="6"/>
        <v>ANA AACM-0-1</v>
      </c>
      <c r="AX55" s="14" t="str">
        <f t="shared" si="7"/>
        <v>DIG AACM-0-0</v>
      </c>
    </row>
    <row r="56" spans="1:169" s="14" customFormat="1" ht="14.4" hidden="1" x14ac:dyDescent="0.3">
      <c r="A56" s="19"/>
      <c r="B56" s="25">
        <f t="shared" si="3"/>
        <v>0</v>
      </c>
      <c r="C56" s="24" t="s">
        <v>62</v>
      </c>
      <c r="D56" s="24" t="s">
        <v>64</v>
      </c>
      <c r="E56" s="24" t="s">
        <v>64</v>
      </c>
      <c r="F56" s="24">
        <v>4</v>
      </c>
      <c r="G56" s="24">
        <v>1</v>
      </c>
      <c r="H56" s="24" t="s">
        <v>110</v>
      </c>
      <c r="I56" s="109">
        <v>0</v>
      </c>
      <c r="J56" s="24">
        <v>100</v>
      </c>
      <c r="K56" s="109" t="s">
        <v>385</v>
      </c>
      <c r="L56" s="361"/>
      <c r="M56" s="24"/>
      <c r="N56" s="24"/>
      <c r="O56" s="24"/>
      <c r="P56" s="24">
        <v>100</v>
      </c>
      <c r="Q56" s="24">
        <v>20</v>
      </c>
      <c r="R56" s="24">
        <v>0</v>
      </c>
      <c r="S56" s="408" t="s">
        <v>322</v>
      </c>
      <c r="T56" s="24">
        <v>0</v>
      </c>
      <c r="U56" s="24">
        <v>1</v>
      </c>
      <c r="V56" s="362"/>
      <c r="W56" s="367" t="s">
        <v>270</v>
      </c>
      <c r="X56" s="361"/>
      <c r="Y56" s="24"/>
      <c r="Z56" s="24"/>
      <c r="AA56" s="24"/>
      <c r="AB56" s="24"/>
      <c r="AC56" s="24">
        <v>250</v>
      </c>
      <c r="AD56" s="24">
        <v>20</v>
      </c>
      <c r="AE56" s="24"/>
      <c r="AF56" s="24" t="s">
        <v>321</v>
      </c>
      <c r="AG56" s="24">
        <v>0</v>
      </c>
      <c r="AH56" s="362">
        <v>0</v>
      </c>
      <c r="AI56" s="113"/>
      <c r="AJ56" s="24"/>
      <c r="AL56" s="129">
        <f t="shared" si="4"/>
        <v>0</v>
      </c>
      <c r="AM56" s="129">
        <f t="shared" si="5"/>
        <v>0</v>
      </c>
      <c r="AN56" s="129">
        <f t="shared" si="0"/>
        <v>0</v>
      </c>
      <c r="AO56" s="129">
        <f t="shared" si="1"/>
        <v>0</v>
      </c>
      <c r="AR56" s="117">
        <f xml:space="preserve"> IF(B56="",0,IF(OR(('PPG Phase Definition'!W56="TIA1 and TIA2"),('PPG Phase Definition'!W56="Only TIA1")),1,0))</f>
        <v>1</v>
      </c>
      <c r="AS56" s="117">
        <f xml:space="preserve"> IF(B56="",0,IF(OR(('PPG Phase Definition'!W56="TIA1 and TIA2"),('PPG Phase Definition'!W56="Only TIA2")),1,0))</f>
        <v>0</v>
      </c>
      <c r="AT56" s="117">
        <f>IF(C56="Masked",0,IF('PPG Phase Definition'!H56="Never mask",1,IF('PPG Phase Definition'!H56="2X mask",2,IF('PPG Phase Definition'!H56="4X mask",4,IF('PPG Phase Definition'!H56="8X mask",8,IF('PPG Phase Definition'!H56="16X mask",16,IF('PPG Phase Definition'!H56="32X mask",32,64)))))))</f>
        <v>1</v>
      </c>
      <c r="AU56" s="116">
        <f t="shared" si="2"/>
        <v>1</v>
      </c>
      <c r="AW56" s="14" t="str">
        <f t="shared" si="6"/>
        <v>ANA AACM-0-1</v>
      </c>
      <c r="AX56" s="14" t="str">
        <f t="shared" si="7"/>
        <v>DIG AACM-0-0</v>
      </c>
    </row>
    <row r="57" spans="1:169" ht="14.4" x14ac:dyDescent="0.3">
      <c r="A57" s="19">
        <v>6</v>
      </c>
      <c r="B57" s="25" t="str">
        <f t="shared" si="3"/>
        <v/>
      </c>
      <c r="C57" s="24" t="s">
        <v>62</v>
      </c>
      <c r="D57" s="24" t="s">
        <v>323</v>
      </c>
      <c r="E57" s="24" t="s">
        <v>323</v>
      </c>
      <c r="F57" s="24">
        <v>2</v>
      </c>
      <c r="G57" s="24">
        <v>0</v>
      </c>
      <c r="H57" s="24" t="s">
        <v>110</v>
      </c>
      <c r="I57" s="109">
        <v>1</v>
      </c>
      <c r="J57" s="24">
        <v>30</v>
      </c>
      <c r="K57" s="109" t="s">
        <v>921</v>
      </c>
      <c r="L57" s="361"/>
      <c r="M57" s="24"/>
      <c r="N57" s="24">
        <v>1</v>
      </c>
      <c r="O57" s="24"/>
      <c r="P57" s="24">
        <v>10</v>
      </c>
      <c r="Q57" s="24">
        <v>25</v>
      </c>
      <c r="R57" s="24">
        <v>0</v>
      </c>
      <c r="S57" s="408" t="s">
        <v>322</v>
      </c>
      <c r="T57" s="24">
        <v>0</v>
      </c>
      <c r="U57" s="24">
        <v>1</v>
      </c>
      <c r="V57" s="362"/>
      <c r="W57" s="367" t="s">
        <v>270</v>
      </c>
      <c r="X57" s="361"/>
      <c r="Y57" s="24"/>
      <c r="Z57" s="24"/>
      <c r="AA57" s="24"/>
      <c r="AB57" s="24"/>
      <c r="AC57" s="24">
        <v>250</v>
      </c>
      <c r="AD57" s="24">
        <v>20</v>
      </c>
      <c r="AE57" s="24"/>
      <c r="AF57" s="24" t="s">
        <v>320</v>
      </c>
      <c r="AG57" s="24">
        <v>0</v>
      </c>
      <c r="AH57" s="362">
        <v>0</v>
      </c>
      <c r="AI57" s="113"/>
      <c r="AJ57" s="24"/>
      <c r="AK57" s="20"/>
      <c r="AL57" s="129">
        <f t="shared" si="4"/>
        <v>0</v>
      </c>
      <c r="AM57" s="129">
        <f t="shared" si="5"/>
        <v>0</v>
      </c>
      <c r="AN57" s="129">
        <f t="shared" si="0"/>
        <v>0</v>
      </c>
      <c r="AO57" s="129">
        <f t="shared" si="1"/>
        <v>0</v>
      </c>
      <c r="AR57" s="117">
        <f xml:space="preserve"> IF(B57="",0,IF(OR(('PPG Phase Definition'!W57="TIA1 and TIA2"),('PPG Phase Definition'!W57="Only TIA1")),1,0))</f>
        <v>0</v>
      </c>
      <c r="AS57" s="117">
        <f xml:space="preserve"> IF(B57="",0,IF(OR(('PPG Phase Definition'!W57="TIA1 and TIA2"),('PPG Phase Definition'!W57="Only TIA2")),1,0))</f>
        <v>0</v>
      </c>
      <c r="AT57" s="117">
        <f>IF(C57="Masked",0,IF('PPG Phase Definition'!H57="Never mask",1,IF('PPG Phase Definition'!H57="2X mask",2,IF('PPG Phase Definition'!H57="4X mask",4,IF('PPG Phase Definition'!H57="8X mask",8,IF('PPG Phase Definition'!H57="16X mask",16,IF('PPG Phase Definition'!H57="32X mask",32,64)))))))</f>
        <v>1</v>
      </c>
      <c r="AU57" s="116">
        <f t="shared" si="2"/>
        <v>0</v>
      </c>
      <c r="AW57" s="14" t="str">
        <f t="shared" si="6"/>
        <v>ANA AACM-0-1</v>
      </c>
      <c r="AX57" s="14" t="str">
        <f t="shared" si="7"/>
        <v>OFF-0-0</v>
      </c>
      <c r="AZ57" s="14">
        <f>IF(B57="",0,IF(C57="Impedance",1,0))</f>
        <v>0</v>
      </c>
      <c r="FH57"/>
      <c r="FI57"/>
      <c r="FJ57"/>
      <c r="FK57" s="14"/>
      <c r="FL57" s="14"/>
      <c r="FM57" s="14"/>
    </row>
    <row r="58" spans="1:169" s="14" customFormat="1" ht="14.4" hidden="1" x14ac:dyDescent="0.3">
      <c r="A58" s="19"/>
      <c r="B58" s="25">
        <f t="shared" si="3"/>
        <v>0</v>
      </c>
      <c r="C58" s="24" t="s">
        <v>62</v>
      </c>
      <c r="D58" s="24" t="s">
        <v>64</v>
      </c>
      <c r="E58" s="24" t="s">
        <v>64</v>
      </c>
      <c r="F58" s="24">
        <v>4</v>
      </c>
      <c r="G58" s="24">
        <v>1</v>
      </c>
      <c r="H58" s="24" t="s">
        <v>110</v>
      </c>
      <c r="I58" s="109">
        <v>0</v>
      </c>
      <c r="J58" s="24">
        <v>100</v>
      </c>
      <c r="K58" s="109" t="s">
        <v>385</v>
      </c>
      <c r="L58" s="361"/>
      <c r="M58" s="24"/>
      <c r="N58" s="24"/>
      <c r="O58" s="24"/>
      <c r="P58" s="24">
        <v>100</v>
      </c>
      <c r="Q58" s="24">
        <v>20</v>
      </c>
      <c r="R58" s="24">
        <v>0</v>
      </c>
      <c r="S58" s="408" t="s">
        <v>322</v>
      </c>
      <c r="T58" s="24">
        <v>0</v>
      </c>
      <c r="U58" s="24">
        <v>1</v>
      </c>
      <c r="V58" s="362"/>
      <c r="W58" s="367" t="s">
        <v>270</v>
      </c>
      <c r="X58" s="361"/>
      <c r="Y58" s="24"/>
      <c r="Z58" s="24"/>
      <c r="AA58" s="24"/>
      <c r="AB58" s="24"/>
      <c r="AC58" s="24">
        <v>250</v>
      </c>
      <c r="AD58" s="24">
        <v>20</v>
      </c>
      <c r="AE58" s="24"/>
      <c r="AF58" s="24" t="s">
        <v>321</v>
      </c>
      <c r="AG58" s="24">
        <v>0</v>
      </c>
      <c r="AH58" s="362">
        <v>0</v>
      </c>
      <c r="AI58" s="113"/>
      <c r="AJ58" s="24"/>
      <c r="AL58" s="129">
        <f t="shared" si="4"/>
        <v>0</v>
      </c>
      <c r="AM58" s="129">
        <f t="shared" si="5"/>
        <v>0</v>
      </c>
      <c r="AN58" s="129">
        <f t="shared" si="0"/>
        <v>0</v>
      </c>
      <c r="AO58" s="129">
        <f t="shared" si="1"/>
        <v>0</v>
      </c>
      <c r="AR58" s="117">
        <f xml:space="preserve"> IF(B58="",0,IF(OR(('PPG Phase Definition'!W58="TIA1 and TIA2"),('PPG Phase Definition'!W58="Only TIA1")),1,0))</f>
        <v>1</v>
      </c>
      <c r="AS58" s="117">
        <f xml:space="preserve"> IF(B58="",0,IF(OR(('PPG Phase Definition'!W58="TIA1 and TIA2"),('PPG Phase Definition'!W58="Only TIA2")),1,0))</f>
        <v>0</v>
      </c>
      <c r="AT58" s="117">
        <f>IF(C58="Masked",0,IF('PPG Phase Definition'!H58="Never mask",1,IF('PPG Phase Definition'!H58="2X mask",2,IF('PPG Phase Definition'!H58="4X mask",4,IF('PPG Phase Definition'!H58="8X mask",8,IF('PPG Phase Definition'!H58="16X mask",16,IF('PPG Phase Definition'!H58="32X mask",32,64)))))))</f>
        <v>1</v>
      </c>
      <c r="AU58" s="116">
        <f t="shared" si="2"/>
        <v>1</v>
      </c>
      <c r="AW58" s="14" t="str">
        <f t="shared" si="6"/>
        <v>ANA AACM-0-1</v>
      </c>
      <c r="AX58" s="14" t="str">
        <f t="shared" si="7"/>
        <v>DIG AACM-0-0</v>
      </c>
    </row>
    <row r="59" spans="1:169" s="14" customFormat="1" ht="14.4" hidden="1" x14ac:dyDescent="0.3">
      <c r="A59" s="19"/>
      <c r="B59" s="25">
        <f t="shared" si="3"/>
        <v>0</v>
      </c>
      <c r="C59" s="24" t="s">
        <v>62</v>
      </c>
      <c r="D59" s="24" t="s">
        <v>64</v>
      </c>
      <c r="E59" s="24" t="s">
        <v>64</v>
      </c>
      <c r="F59" s="24">
        <v>4</v>
      </c>
      <c r="G59" s="24">
        <v>1</v>
      </c>
      <c r="H59" s="24" t="s">
        <v>110</v>
      </c>
      <c r="I59" s="109">
        <v>0</v>
      </c>
      <c r="J59" s="24">
        <v>100</v>
      </c>
      <c r="K59" s="109" t="s">
        <v>385</v>
      </c>
      <c r="L59" s="361"/>
      <c r="M59" s="24"/>
      <c r="N59" s="24"/>
      <c r="O59" s="24"/>
      <c r="P59" s="24">
        <v>100</v>
      </c>
      <c r="Q59" s="24">
        <v>20</v>
      </c>
      <c r="R59" s="24">
        <v>0</v>
      </c>
      <c r="S59" s="408" t="s">
        <v>322</v>
      </c>
      <c r="T59" s="24">
        <v>0</v>
      </c>
      <c r="U59" s="24">
        <v>1</v>
      </c>
      <c r="V59" s="362"/>
      <c r="W59" s="367" t="s">
        <v>270</v>
      </c>
      <c r="X59" s="361"/>
      <c r="Y59" s="24"/>
      <c r="Z59" s="24"/>
      <c r="AA59" s="24"/>
      <c r="AB59" s="24"/>
      <c r="AC59" s="24">
        <v>250</v>
      </c>
      <c r="AD59" s="24">
        <v>20</v>
      </c>
      <c r="AE59" s="24"/>
      <c r="AF59" s="24" t="s">
        <v>321</v>
      </c>
      <c r="AG59" s="24">
        <v>0</v>
      </c>
      <c r="AH59" s="362">
        <v>0</v>
      </c>
      <c r="AI59" s="113"/>
      <c r="AJ59" s="24"/>
      <c r="AL59" s="129">
        <f t="shared" si="4"/>
        <v>0</v>
      </c>
      <c r="AM59" s="129">
        <f t="shared" si="5"/>
        <v>0</v>
      </c>
      <c r="AN59" s="129">
        <f t="shared" si="0"/>
        <v>0</v>
      </c>
      <c r="AO59" s="129">
        <f t="shared" si="1"/>
        <v>0</v>
      </c>
      <c r="AR59" s="117">
        <f xml:space="preserve"> IF(B59="",0,IF(OR(('PPG Phase Definition'!W59="TIA1 and TIA2"),('PPG Phase Definition'!W59="Only TIA1")),1,0))</f>
        <v>1</v>
      </c>
      <c r="AS59" s="117">
        <f xml:space="preserve"> IF(B59="",0,IF(OR(('PPG Phase Definition'!W59="TIA1 and TIA2"),('PPG Phase Definition'!W59="Only TIA2")),1,0))</f>
        <v>0</v>
      </c>
      <c r="AT59" s="117">
        <f>IF(C59="Masked",0,IF('PPG Phase Definition'!H59="Never mask",1,IF('PPG Phase Definition'!H59="2X mask",2,IF('PPG Phase Definition'!H59="4X mask",4,IF('PPG Phase Definition'!H59="8X mask",8,IF('PPG Phase Definition'!H59="16X mask",16,IF('PPG Phase Definition'!H59="32X mask",32,64)))))))</f>
        <v>1</v>
      </c>
      <c r="AU59" s="116">
        <f t="shared" si="2"/>
        <v>1</v>
      </c>
      <c r="AW59" s="14" t="str">
        <f t="shared" si="6"/>
        <v>ANA AACM-0-1</v>
      </c>
      <c r="AX59" s="14" t="str">
        <f t="shared" si="7"/>
        <v>DIG AACM-0-0</v>
      </c>
    </row>
    <row r="60" spans="1:169" s="14" customFormat="1" ht="14.4" hidden="1" x14ac:dyDescent="0.3">
      <c r="A60" s="19"/>
      <c r="B60" s="25">
        <f t="shared" si="3"/>
        <v>0</v>
      </c>
      <c r="C60" s="24" t="s">
        <v>62</v>
      </c>
      <c r="D60" s="24" t="s">
        <v>64</v>
      </c>
      <c r="E60" s="24" t="s">
        <v>64</v>
      </c>
      <c r="F60" s="24">
        <v>4</v>
      </c>
      <c r="G60" s="24">
        <v>1</v>
      </c>
      <c r="H60" s="24" t="s">
        <v>110</v>
      </c>
      <c r="I60" s="109">
        <v>0</v>
      </c>
      <c r="J60" s="24">
        <v>100</v>
      </c>
      <c r="K60" s="109" t="s">
        <v>385</v>
      </c>
      <c r="L60" s="361"/>
      <c r="M60" s="24"/>
      <c r="N60" s="24"/>
      <c r="O60" s="24"/>
      <c r="P60" s="24">
        <v>100</v>
      </c>
      <c r="Q60" s="24">
        <v>20</v>
      </c>
      <c r="R60" s="24">
        <v>0</v>
      </c>
      <c r="S60" s="408" t="s">
        <v>322</v>
      </c>
      <c r="T60" s="24">
        <v>0</v>
      </c>
      <c r="U60" s="24">
        <v>1</v>
      </c>
      <c r="V60" s="362"/>
      <c r="W60" s="367" t="s">
        <v>270</v>
      </c>
      <c r="X60" s="361"/>
      <c r="Y60" s="24"/>
      <c r="Z60" s="24"/>
      <c r="AA60" s="24"/>
      <c r="AB60" s="24"/>
      <c r="AC60" s="24">
        <v>250</v>
      </c>
      <c r="AD60" s="24">
        <v>20</v>
      </c>
      <c r="AE60" s="24"/>
      <c r="AF60" s="24" t="s">
        <v>321</v>
      </c>
      <c r="AG60" s="24">
        <v>0</v>
      </c>
      <c r="AH60" s="362">
        <v>0</v>
      </c>
      <c r="AI60" s="113"/>
      <c r="AJ60" s="24"/>
      <c r="AL60" s="129">
        <f t="shared" si="4"/>
        <v>0</v>
      </c>
      <c r="AM60" s="129">
        <f t="shared" si="5"/>
        <v>0</v>
      </c>
      <c r="AN60" s="129">
        <f t="shared" si="0"/>
        <v>0</v>
      </c>
      <c r="AO60" s="129">
        <f t="shared" si="1"/>
        <v>0</v>
      </c>
      <c r="AR60" s="117">
        <f xml:space="preserve"> IF(B60="",0,IF(OR(('PPG Phase Definition'!W60="TIA1 and TIA2"),('PPG Phase Definition'!W60="Only TIA1")),1,0))</f>
        <v>1</v>
      </c>
      <c r="AS60" s="117">
        <f xml:space="preserve"> IF(B60="",0,IF(OR(('PPG Phase Definition'!W60="TIA1 and TIA2"),('PPG Phase Definition'!W60="Only TIA2")),1,0))</f>
        <v>0</v>
      </c>
      <c r="AT60" s="117">
        <f>IF(C60="Masked",0,IF('PPG Phase Definition'!H60="Never mask",1,IF('PPG Phase Definition'!H60="2X mask",2,IF('PPG Phase Definition'!H60="4X mask",4,IF('PPG Phase Definition'!H60="8X mask",8,IF('PPG Phase Definition'!H60="16X mask",16,IF('PPG Phase Definition'!H60="32X mask",32,64)))))))</f>
        <v>1</v>
      </c>
      <c r="AU60" s="116">
        <f t="shared" si="2"/>
        <v>1</v>
      </c>
      <c r="AW60" s="14" t="str">
        <f t="shared" si="6"/>
        <v>ANA AACM-0-1</v>
      </c>
      <c r="AX60" s="14" t="str">
        <f t="shared" si="7"/>
        <v>DIG AACM-0-0</v>
      </c>
    </row>
    <row r="61" spans="1:169" s="14" customFormat="1" ht="14.4" hidden="1" x14ac:dyDescent="0.3">
      <c r="A61" s="19"/>
      <c r="B61" s="25">
        <f t="shared" si="3"/>
        <v>0</v>
      </c>
      <c r="C61" s="24" t="s">
        <v>62</v>
      </c>
      <c r="D61" s="24" t="s">
        <v>64</v>
      </c>
      <c r="E61" s="24" t="s">
        <v>64</v>
      </c>
      <c r="F61" s="24">
        <v>4</v>
      </c>
      <c r="G61" s="24">
        <v>1</v>
      </c>
      <c r="H61" s="24" t="s">
        <v>110</v>
      </c>
      <c r="I61" s="109">
        <v>0</v>
      </c>
      <c r="J61" s="24">
        <v>100</v>
      </c>
      <c r="K61" s="109" t="s">
        <v>385</v>
      </c>
      <c r="L61" s="361"/>
      <c r="M61" s="24"/>
      <c r="N61" s="24"/>
      <c r="O61" s="24"/>
      <c r="P61" s="24">
        <v>100</v>
      </c>
      <c r="Q61" s="24">
        <v>20</v>
      </c>
      <c r="R61" s="24">
        <v>0</v>
      </c>
      <c r="S61" s="408" t="s">
        <v>322</v>
      </c>
      <c r="T61" s="24">
        <v>0</v>
      </c>
      <c r="U61" s="24">
        <v>1</v>
      </c>
      <c r="V61" s="362"/>
      <c r="W61" s="367" t="s">
        <v>270</v>
      </c>
      <c r="X61" s="361"/>
      <c r="Y61" s="24"/>
      <c r="Z61" s="24"/>
      <c r="AA61" s="24"/>
      <c r="AB61" s="24"/>
      <c r="AC61" s="24">
        <v>250</v>
      </c>
      <c r="AD61" s="24">
        <v>20</v>
      </c>
      <c r="AE61" s="24"/>
      <c r="AF61" s="24" t="s">
        <v>321</v>
      </c>
      <c r="AG61" s="24">
        <v>0</v>
      </c>
      <c r="AH61" s="362">
        <v>0</v>
      </c>
      <c r="AI61" s="113"/>
      <c r="AJ61" s="24"/>
      <c r="AL61" s="129">
        <f t="shared" si="4"/>
        <v>0</v>
      </c>
      <c r="AM61" s="129">
        <f t="shared" si="5"/>
        <v>0</v>
      </c>
      <c r="AN61" s="129">
        <f t="shared" si="0"/>
        <v>0</v>
      </c>
      <c r="AO61" s="129">
        <f t="shared" si="1"/>
        <v>0</v>
      </c>
      <c r="AR61" s="117">
        <f xml:space="preserve"> IF(B61="",0,IF(OR(('PPG Phase Definition'!W61="TIA1 and TIA2"),('PPG Phase Definition'!W61="Only TIA1")),1,0))</f>
        <v>1</v>
      </c>
      <c r="AS61" s="117">
        <f xml:space="preserve"> IF(B61="",0,IF(OR(('PPG Phase Definition'!W61="TIA1 and TIA2"),('PPG Phase Definition'!W61="Only TIA2")),1,0))</f>
        <v>0</v>
      </c>
      <c r="AT61" s="117">
        <f>IF(C61="Masked",0,IF('PPG Phase Definition'!H61="Never mask",1,IF('PPG Phase Definition'!H61="2X mask",2,IF('PPG Phase Definition'!H61="4X mask",4,IF('PPG Phase Definition'!H61="8X mask",8,IF('PPG Phase Definition'!H61="16X mask",16,IF('PPG Phase Definition'!H61="32X mask",32,64)))))))</f>
        <v>1</v>
      </c>
      <c r="AU61" s="116">
        <f t="shared" si="2"/>
        <v>1</v>
      </c>
      <c r="AW61" s="14" t="str">
        <f t="shared" si="6"/>
        <v>ANA AACM-0-1</v>
      </c>
      <c r="AX61" s="14" t="str">
        <f t="shared" si="7"/>
        <v>DIG AACM-0-0</v>
      </c>
    </row>
    <row r="62" spans="1:169" s="14" customFormat="1" ht="14.4" hidden="1" x14ac:dyDescent="0.3">
      <c r="A62" s="19"/>
      <c r="B62" s="25">
        <f t="shared" si="3"/>
        <v>0</v>
      </c>
      <c r="C62" s="24" t="s">
        <v>62</v>
      </c>
      <c r="D62" s="24" t="s">
        <v>64</v>
      </c>
      <c r="E62" s="24" t="s">
        <v>64</v>
      </c>
      <c r="F62" s="24">
        <v>4</v>
      </c>
      <c r="G62" s="24">
        <v>1</v>
      </c>
      <c r="H62" s="24" t="s">
        <v>110</v>
      </c>
      <c r="I62" s="109">
        <v>0</v>
      </c>
      <c r="J62" s="24">
        <v>100</v>
      </c>
      <c r="K62" s="109" t="s">
        <v>385</v>
      </c>
      <c r="L62" s="361"/>
      <c r="M62" s="24"/>
      <c r="N62" s="24"/>
      <c r="O62" s="24"/>
      <c r="P62" s="24">
        <v>100</v>
      </c>
      <c r="Q62" s="24">
        <v>20</v>
      </c>
      <c r="R62" s="24">
        <v>0</v>
      </c>
      <c r="S62" s="408" t="s">
        <v>322</v>
      </c>
      <c r="T62" s="24">
        <v>0</v>
      </c>
      <c r="U62" s="24">
        <v>1</v>
      </c>
      <c r="V62" s="362"/>
      <c r="W62" s="367" t="s">
        <v>270</v>
      </c>
      <c r="X62" s="361"/>
      <c r="Y62" s="24"/>
      <c r="Z62" s="24"/>
      <c r="AA62" s="24"/>
      <c r="AB62" s="24"/>
      <c r="AC62" s="24">
        <v>250</v>
      </c>
      <c r="AD62" s="24">
        <v>20</v>
      </c>
      <c r="AE62" s="24"/>
      <c r="AF62" s="24" t="s">
        <v>321</v>
      </c>
      <c r="AG62" s="24">
        <v>0</v>
      </c>
      <c r="AH62" s="362">
        <v>0</v>
      </c>
      <c r="AI62" s="113"/>
      <c r="AJ62" s="24"/>
      <c r="AL62" s="129">
        <f t="shared" si="4"/>
        <v>0</v>
      </c>
      <c r="AM62" s="129">
        <f t="shared" si="5"/>
        <v>0</v>
      </c>
      <c r="AN62" s="129">
        <f t="shared" si="0"/>
        <v>0</v>
      </c>
      <c r="AO62" s="129">
        <f t="shared" si="1"/>
        <v>0</v>
      </c>
      <c r="AR62" s="117">
        <f xml:space="preserve"> IF(B62="",0,IF(OR(('PPG Phase Definition'!W62="TIA1 and TIA2"),('PPG Phase Definition'!W62="Only TIA1")),1,0))</f>
        <v>1</v>
      </c>
      <c r="AS62" s="117">
        <f xml:space="preserve"> IF(B62="",0,IF(OR(('PPG Phase Definition'!W62="TIA1 and TIA2"),('PPG Phase Definition'!W62="Only TIA2")),1,0))</f>
        <v>0</v>
      </c>
      <c r="AT62" s="117">
        <f>IF(C62="Masked",0,IF('PPG Phase Definition'!H62="Never mask",1,IF('PPG Phase Definition'!H62="2X mask",2,IF('PPG Phase Definition'!H62="4X mask",4,IF('PPG Phase Definition'!H62="8X mask",8,IF('PPG Phase Definition'!H62="16X mask",16,IF('PPG Phase Definition'!H62="32X mask",32,64)))))))</f>
        <v>1</v>
      </c>
      <c r="AU62" s="116">
        <f t="shared" si="2"/>
        <v>1</v>
      </c>
      <c r="AW62" s="14" t="str">
        <f t="shared" si="6"/>
        <v>ANA AACM-0-1</v>
      </c>
      <c r="AX62" s="14" t="str">
        <f t="shared" si="7"/>
        <v>DIG AACM-0-0</v>
      </c>
    </row>
    <row r="63" spans="1:169" s="14" customFormat="1" ht="14.4" hidden="1" x14ac:dyDescent="0.3">
      <c r="A63" s="19"/>
      <c r="B63" s="25">
        <f t="shared" si="3"/>
        <v>0</v>
      </c>
      <c r="C63" s="24" t="s">
        <v>62</v>
      </c>
      <c r="D63" s="24" t="s">
        <v>64</v>
      </c>
      <c r="E63" s="24" t="s">
        <v>64</v>
      </c>
      <c r="F63" s="24">
        <v>4</v>
      </c>
      <c r="G63" s="24">
        <v>1</v>
      </c>
      <c r="H63" s="24" t="s">
        <v>110</v>
      </c>
      <c r="I63" s="109">
        <v>0</v>
      </c>
      <c r="J63" s="24">
        <v>100</v>
      </c>
      <c r="K63" s="109" t="s">
        <v>385</v>
      </c>
      <c r="L63" s="361"/>
      <c r="M63" s="24"/>
      <c r="N63" s="24"/>
      <c r="O63" s="24"/>
      <c r="P63" s="24">
        <v>100</v>
      </c>
      <c r="Q63" s="24">
        <v>20</v>
      </c>
      <c r="R63" s="24">
        <v>0</v>
      </c>
      <c r="S63" s="408" t="s">
        <v>322</v>
      </c>
      <c r="T63" s="24">
        <v>0</v>
      </c>
      <c r="U63" s="24">
        <v>1</v>
      </c>
      <c r="V63" s="362"/>
      <c r="W63" s="367" t="s">
        <v>270</v>
      </c>
      <c r="X63" s="361"/>
      <c r="Y63" s="24"/>
      <c r="Z63" s="24"/>
      <c r="AA63" s="24"/>
      <c r="AB63" s="24"/>
      <c r="AC63" s="24">
        <v>250</v>
      </c>
      <c r="AD63" s="24">
        <v>20</v>
      </c>
      <c r="AE63" s="24"/>
      <c r="AF63" s="24" t="s">
        <v>321</v>
      </c>
      <c r="AG63" s="24">
        <v>0</v>
      </c>
      <c r="AH63" s="362">
        <v>0</v>
      </c>
      <c r="AI63" s="113"/>
      <c r="AJ63" s="24"/>
      <c r="AL63" s="129">
        <f t="shared" si="4"/>
        <v>0</v>
      </c>
      <c r="AM63" s="129">
        <f t="shared" si="5"/>
        <v>0</v>
      </c>
      <c r="AN63" s="129">
        <f t="shared" si="0"/>
        <v>0</v>
      </c>
      <c r="AO63" s="129">
        <f t="shared" si="1"/>
        <v>0</v>
      </c>
      <c r="AR63" s="117">
        <f xml:space="preserve"> IF(B63="",0,IF(OR(('PPG Phase Definition'!W63="TIA1 and TIA2"),('PPG Phase Definition'!W63="Only TIA1")),1,0))</f>
        <v>1</v>
      </c>
      <c r="AS63" s="117">
        <f xml:space="preserve"> IF(B63="",0,IF(OR(('PPG Phase Definition'!W63="TIA1 and TIA2"),('PPG Phase Definition'!W63="Only TIA2")),1,0))</f>
        <v>0</v>
      </c>
      <c r="AT63" s="117">
        <f>IF(C63="Masked",0,IF('PPG Phase Definition'!H63="Never mask",1,IF('PPG Phase Definition'!H63="2X mask",2,IF('PPG Phase Definition'!H63="4X mask",4,IF('PPG Phase Definition'!H63="8X mask",8,IF('PPG Phase Definition'!H63="16X mask",16,IF('PPG Phase Definition'!H63="32X mask",32,64)))))))</f>
        <v>1</v>
      </c>
      <c r="AU63" s="116">
        <f t="shared" si="2"/>
        <v>1</v>
      </c>
      <c r="AW63" s="14" t="str">
        <f t="shared" si="6"/>
        <v>ANA AACM-0-1</v>
      </c>
      <c r="AX63" s="14" t="str">
        <f t="shared" si="7"/>
        <v>DIG AACM-0-0</v>
      </c>
    </row>
    <row r="64" spans="1:169" s="14" customFormat="1" ht="14.4" hidden="1" x14ac:dyDescent="0.3">
      <c r="A64" s="19"/>
      <c r="B64" s="25">
        <f t="shared" si="3"/>
        <v>0</v>
      </c>
      <c r="C64" s="24" t="s">
        <v>62</v>
      </c>
      <c r="D64" s="24" t="s">
        <v>64</v>
      </c>
      <c r="E64" s="24" t="s">
        <v>64</v>
      </c>
      <c r="F64" s="24">
        <v>4</v>
      </c>
      <c r="G64" s="24">
        <v>1</v>
      </c>
      <c r="H64" s="24" t="s">
        <v>110</v>
      </c>
      <c r="I64" s="109">
        <v>0</v>
      </c>
      <c r="J64" s="24">
        <v>100</v>
      </c>
      <c r="K64" s="109" t="s">
        <v>385</v>
      </c>
      <c r="L64" s="361"/>
      <c r="M64" s="24"/>
      <c r="N64" s="24"/>
      <c r="O64" s="24"/>
      <c r="P64" s="24">
        <v>100</v>
      </c>
      <c r="Q64" s="24">
        <v>20</v>
      </c>
      <c r="R64" s="24">
        <v>0</v>
      </c>
      <c r="S64" s="408" t="s">
        <v>322</v>
      </c>
      <c r="T64" s="24">
        <v>0</v>
      </c>
      <c r="U64" s="24">
        <v>1</v>
      </c>
      <c r="V64" s="362"/>
      <c r="W64" s="367" t="s">
        <v>270</v>
      </c>
      <c r="X64" s="361"/>
      <c r="Y64" s="24"/>
      <c r="Z64" s="24"/>
      <c r="AA64" s="24"/>
      <c r="AB64" s="24"/>
      <c r="AC64" s="24">
        <v>250</v>
      </c>
      <c r="AD64" s="24">
        <v>20</v>
      </c>
      <c r="AE64" s="24"/>
      <c r="AF64" s="24" t="s">
        <v>321</v>
      </c>
      <c r="AG64" s="24">
        <v>0</v>
      </c>
      <c r="AH64" s="362">
        <v>0</v>
      </c>
      <c r="AI64" s="113"/>
      <c r="AJ64" s="24"/>
      <c r="AL64" s="129">
        <f t="shared" si="4"/>
        <v>0</v>
      </c>
      <c r="AM64" s="129">
        <f t="shared" si="5"/>
        <v>0</v>
      </c>
      <c r="AN64" s="129">
        <f t="shared" si="0"/>
        <v>0</v>
      </c>
      <c r="AO64" s="129">
        <f t="shared" si="1"/>
        <v>0</v>
      </c>
      <c r="AR64" s="117">
        <f xml:space="preserve"> IF(B64="",0,IF(OR(('PPG Phase Definition'!W64="TIA1 and TIA2"),('PPG Phase Definition'!W64="Only TIA1")),1,0))</f>
        <v>1</v>
      </c>
      <c r="AS64" s="117">
        <f xml:space="preserve"> IF(B64="",0,IF(OR(('PPG Phase Definition'!W64="TIA1 and TIA2"),('PPG Phase Definition'!W64="Only TIA2")),1,0))</f>
        <v>0</v>
      </c>
      <c r="AT64" s="117">
        <f>IF(C64="Masked",0,IF('PPG Phase Definition'!H64="Never mask",1,IF('PPG Phase Definition'!H64="2X mask",2,IF('PPG Phase Definition'!H64="4X mask",4,IF('PPG Phase Definition'!H64="8X mask",8,IF('PPG Phase Definition'!H64="16X mask",16,IF('PPG Phase Definition'!H64="32X mask",32,64)))))))</f>
        <v>1</v>
      </c>
      <c r="AU64" s="116">
        <f t="shared" si="2"/>
        <v>1</v>
      </c>
      <c r="AW64" s="14" t="str">
        <f t="shared" si="6"/>
        <v>ANA AACM-0-1</v>
      </c>
      <c r="AX64" s="14" t="str">
        <f t="shared" si="7"/>
        <v>DIG AACM-0-0</v>
      </c>
    </row>
    <row r="65" spans="1:169" s="14" customFormat="1" ht="14.4" hidden="1" x14ac:dyDescent="0.3">
      <c r="A65" s="19"/>
      <c r="B65" s="25">
        <f t="shared" si="3"/>
        <v>0</v>
      </c>
      <c r="C65" s="24" t="s">
        <v>62</v>
      </c>
      <c r="D65" s="24" t="s">
        <v>64</v>
      </c>
      <c r="E65" s="24" t="s">
        <v>64</v>
      </c>
      <c r="F65" s="24">
        <v>4</v>
      </c>
      <c r="G65" s="24">
        <v>1</v>
      </c>
      <c r="H65" s="24" t="s">
        <v>110</v>
      </c>
      <c r="I65" s="109">
        <v>0</v>
      </c>
      <c r="J65" s="24">
        <v>100</v>
      </c>
      <c r="K65" s="109" t="s">
        <v>385</v>
      </c>
      <c r="L65" s="361"/>
      <c r="M65" s="24"/>
      <c r="N65" s="24"/>
      <c r="O65" s="24"/>
      <c r="P65" s="24">
        <v>100</v>
      </c>
      <c r="Q65" s="24">
        <v>20</v>
      </c>
      <c r="R65" s="24">
        <v>0</v>
      </c>
      <c r="S65" s="408" t="s">
        <v>322</v>
      </c>
      <c r="T65" s="24">
        <v>0</v>
      </c>
      <c r="U65" s="24">
        <v>1</v>
      </c>
      <c r="V65" s="362"/>
      <c r="W65" s="367" t="s">
        <v>270</v>
      </c>
      <c r="X65" s="361"/>
      <c r="Y65" s="24"/>
      <c r="Z65" s="24"/>
      <c r="AA65" s="24"/>
      <c r="AB65" s="24"/>
      <c r="AC65" s="24">
        <v>250</v>
      </c>
      <c r="AD65" s="24">
        <v>20</v>
      </c>
      <c r="AE65" s="24"/>
      <c r="AF65" s="24" t="s">
        <v>321</v>
      </c>
      <c r="AG65" s="24">
        <v>0</v>
      </c>
      <c r="AH65" s="362">
        <v>0</v>
      </c>
      <c r="AI65" s="113"/>
      <c r="AJ65" s="24"/>
      <c r="AL65" s="129">
        <f t="shared" si="4"/>
        <v>0</v>
      </c>
      <c r="AM65" s="129">
        <f t="shared" si="5"/>
        <v>0</v>
      </c>
      <c r="AN65" s="129">
        <f t="shared" si="0"/>
        <v>0</v>
      </c>
      <c r="AO65" s="129">
        <f t="shared" si="1"/>
        <v>0</v>
      </c>
      <c r="AR65" s="117">
        <f xml:space="preserve"> IF(B65="",0,IF(OR(('PPG Phase Definition'!W65="TIA1 and TIA2"),('PPG Phase Definition'!W65="Only TIA1")),1,0))</f>
        <v>1</v>
      </c>
      <c r="AS65" s="117">
        <f xml:space="preserve"> IF(B65="",0,IF(OR(('PPG Phase Definition'!W65="TIA1 and TIA2"),('PPG Phase Definition'!W65="Only TIA2")),1,0))</f>
        <v>0</v>
      </c>
      <c r="AT65" s="117">
        <f>IF(C65="Masked",0,IF('PPG Phase Definition'!H65="Never mask",1,IF('PPG Phase Definition'!H65="2X mask",2,IF('PPG Phase Definition'!H65="4X mask",4,IF('PPG Phase Definition'!H65="8X mask",8,IF('PPG Phase Definition'!H65="16X mask",16,IF('PPG Phase Definition'!H65="32X mask",32,64)))))))</f>
        <v>1</v>
      </c>
      <c r="AU65" s="116">
        <f t="shared" si="2"/>
        <v>1</v>
      </c>
      <c r="AW65" s="14" t="str">
        <f t="shared" si="6"/>
        <v>ANA AACM-0-1</v>
      </c>
      <c r="AX65" s="14" t="str">
        <f t="shared" si="7"/>
        <v>DIG AACM-0-0</v>
      </c>
    </row>
    <row r="66" spans="1:169" s="14" customFormat="1" ht="14.4" hidden="1" x14ac:dyDescent="0.3">
      <c r="A66" s="19"/>
      <c r="B66" s="25">
        <f t="shared" si="3"/>
        <v>0</v>
      </c>
      <c r="C66" s="24" t="s">
        <v>62</v>
      </c>
      <c r="D66" s="24" t="s">
        <v>64</v>
      </c>
      <c r="E66" s="24" t="s">
        <v>64</v>
      </c>
      <c r="F66" s="24">
        <v>4</v>
      </c>
      <c r="G66" s="24">
        <v>1</v>
      </c>
      <c r="H66" s="24" t="s">
        <v>110</v>
      </c>
      <c r="I66" s="109">
        <v>0</v>
      </c>
      <c r="J66" s="24">
        <v>100</v>
      </c>
      <c r="K66" s="109" t="s">
        <v>385</v>
      </c>
      <c r="L66" s="361"/>
      <c r="M66" s="24"/>
      <c r="N66" s="24"/>
      <c r="O66" s="24"/>
      <c r="P66" s="24">
        <v>100</v>
      </c>
      <c r="Q66" s="24">
        <v>20</v>
      </c>
      <c r="R66" s="24">
        <v>0</v>
      </c>
      <c r="S66" s="408" t="s">
        <v>322</v>
      </c>
      <c r="T66" s="24">
        <v>0</v>
      </c>
      <c r="U66" s="24">
        <v>1</v>
      </c>
      <c r="V66" s="362"/>
      <c r="W66" s="367" t="s">
        <v>270</v>
      </c>
      <c r="X66" s="361"/>
      <c r="Y66" s="24"/>
      <c r="Z66" s="24"/>
      <c r="AA66" s="24"/>
      <c r="AB66" s="24"/>
      <c r="AC66" s="24">
        <v>250</v>
      </c>
      <c r="AD66" s="24">
        <v>20</v>
      </c>
      <c r="AE66" s="24"/>
      <c r="AF66" s="24" t="s">
        <v>321</v>
      </c>
      <c r="AG66" s="24">
        <v>0</v>
      </c>
      <c r="AH66" s="362">
        <v>0</v>
      </c>
      <c r="AI66" s="113"/>
      <c r="AJ66" s="24"/>
      <c r="AL66" s="129">
        <f t="shared" si="4"/>
        <v>0</v>
      </c>
      <c r="AM66" s="129">
        <f t="shared" si="5"/>
        <v>0</v>
      </c>
      <c r="AN66" s="129">
        <f t="shared" si="0"/>
        <v>0</v>
      </c>
      <c r="AO66" s="129">
        <f t="shared" si="1"/>
        <v>0</v>
      </c>
      <c r="AR66" s="117">
        <f xml:space="preserve"> IF(B66="",0,IF(OR(('PPG Phase Definition'!W66="TIA1 and TIA2"),('PPG Phase Definition'!W66="Only TIA1")),1,0))</f>
        <v>1</v>
      </c>
      <c r="AS66" s="117">
        <f xml:space="preserve"> IF(B66="",0,IF(OR(('PPG Phase Definition'!W66="TIA1 and TIA2"),('PPG Phase Definition'!W66="Only TIA2")),1,0))</f>
        <v>0</v>
      </c>
      <c r="AT66" s="117">
        <f>IF(C66="Masked",0,IF('PPG Phase Definition'!H66="Never mask",1,IF('PPG Phase Definition'!H66="2X mask",2,IF('PPG Phase Definition'!H66="4X mask",4,IF('PPG Phase Definition'!H66="8X mask",8,IF('PPG Phase Definition'!H66="16X mask",16,IF('PPG Phase Definition'!H66="32X mask",32,64)))))))</f>
        <v>1</v>
      </c>
      <c r="AU66" s="116">
        <f t="shared" si="2"/>
        <v>1</v>
      </c>
      <c r="AW66" s="14" t="str">
        <f t="shared" si="6"/>
        <v>ANA AACM-0-1</v>
      </c>
      <c r="AX66" s="14" t="str">
        <f t="shared" si="7"/>
        <v>DIG AACM-0-0</v>
      </c>
    </row>
    <row r="67" spans="1:169" x14ac:dyDescent="0.35">
      <c r="A67" s="19">
        <v>7</v>
      </c>
      <c r="B67" s="25" t="str">
        <f t="shared" si="3"/>
        <v/>
      </c>
      <c r="C67" s="24" t="s">
        <v>63</v>
      </c>
      <c r="D67" s="24" t="s">
        <v>920</v>
      </c>
      <c r="E67" s="24" t="s">
        <v>920</v>
      </c>
      <c r="F67" s="24">
        <v>2</v>
      </c>
      <c r="G67" s="24">
        <v>0</v>
      </c>
      <c r="H67" s="24" t="s">
        <v>110</v>
      </c>
      <c r="I67" s="109">
        <v>1</v>
      </c>
      <c r="J67" s="24">
        <v>30</v>
      </c>
      <c r="K67" s="109" t="s">
        <v>921</v>
      </c>
      <c r="L67" s="361"/>
      <c r="M67" s="24"/>
      <c r="N67" s="24">
        <v>1</v>
      </c>
      <c r="O67" s="24"/>
      <c r="P67" s="24">
        <v>10</v>
      </c>
      <c r="Q67" s="24">
        <v>25</v>
      </c>
      <c r="R67" s="24">
        <v>0</v>
      </c>
      <c r="S67" s="408" t="s">
        <v>322</v>
      </c>
      <c r="T67" s="24">
        <v>0</v>
      </c>
      <c r="U67" s="24">
        <v>0</v>
      </c>
      <c r="V67" s="362"/>
      <c r="W67" s="367" t="s">
        <v>270</v>
      </c>
      <c r="X67" s="361"/>
      <c r="Y67" s="24"/>
      <c r="Z67" s="24"/>
      <c r="AA67" s="24"/>
      <c r="AB67" s="24"/>
      <c r="AC67" s="24">
        <v>250</v>
      </c>
      <c r="AD67" s="24">
        <v>20</v>
      </c>
      <c r="AE67" s="24"/>
      <c r="AF67" s="24" t="s">
        <v>320</v>
      </c>
      <c r="AG67" s="24">
        <v>0</v>
      </c>
      <c r="AH67" s="362">
        <v>0</v>
      </c>
      <c r="AI67" s="113">
        <v>15</v>
      </c>
      <c r="AJ67" s="24">
        <v>15</v>
      </c>
      <c r="AK67" s="20"/>
      <c r="AL67" s="129">
        <f t="shared" si="4"/>
        <v>0</v>
      </c>
      <c r="AM67" s="129">
        <f t="shared" si="5"/>
        <v>0</v>
      </c>
      <c r="AN67" s="129">
        <f t="shared" si="0"/>
        <v>0</v>
      </c>
      <c r="AO67" s="129">
        <f t="shared" si="1"/>
        <v>0</v>
      </c>
      <c r="AR67" s="117">
        <f xml:space="preserve"> IF(B67="",0,IF(OR(('PPG Phase Definition'!W67="TIA1 and TIA2"),('PPG Phase Definition'!W67="Only TIA1")),1,0))</f>
        <v>0</v>
      </c>
      <c r="AS67" s="117">
        <f xml:space="preserve"> IF(B67="",0,IF(OR(('PPG Phase Definition'!W67="TIA1 and TIA2"),('PPG Phase Definition'!W67="Only TIA2")),1,0))</f>
        <v>0</v>
      </c>
      <c r="AT67" s="117">
        <f>IF(C67="Masked",0,IF('PPG Phase Definition'!H67="Never mask",1,IF('PPG Phase Definition'!H67="2X mask",2,IF('PPG Phase Definition'!H67="4X mask",4,IF('PPG Phase Definition'!H67="8X mask",8,IF('PPG Phase Definition'!H67="16X mask",16,IF('PPG Phase Definition'!H67="32X mask",32,64)))))))</f>
        <v>1</v>
      </c>
      <c r="AU67" s="116">
        <f t="shared" si="2"/>
        <v>0</v>
      </c>
      <c r="AW67" s="14" t="str">
        <f t="shared" si="6"/>
        <v>ANA AACM-0-0</v>
      </c>
      <c r="AX67" s="14" t="str">
        <f t="shared" si="7"/>
        <v>OFF-0-0</v>
      </c>
      <c r="AZ67" s="14">
        <f>IF(B67="",0,IF(C67="Impedance",1,0))</f>
        <v>0</v>
      </c>
      <c r="FH67"/>
      <c r="FI67"/>
      <c r="FJ67"/>
      <c r="FK67" s="14"/>
      <c r="FL67" s="14"/>
      <c r="FM67" s="14"/>
    </row>
    <row r="68" spans="1:169" s="14" customFormat="1" ht="14.4" hidden="1" x14ac:dyDescent="0.3">
      <c r="A68" s="19"/>
      <c r="B68" s="25">
        <f t="shared" si="3"/>
        <v>0</v>
      </c>
      <c r="C68" s="24" t="s">
        <v>62</v>
      </c>
      <c r="D68" s="24" t="s">
        <v>64</v>
      </c>
      <c r="E68" s="24" t="s">
        <v>64</v>
      </c>
      <c r="F68" s="24">
        <v>4</v>
      </c>
      <c r="G68" s="24">
        <v>1</v>
      </c>
      <c r="H68" s="24" t="s">
        <v>110</v>
      </c>
      <c r="I68" s="109">
        <v>0</v>
      </c>
      <c r="J68" s="24">
        <v>100</v>
      </c>
      <c r="K68" s="109" t="s">
        <v>385</v>
      </c>
      <c r="L68" s="361"/>
      <c r="M68" s="24"/>
      <c r="N68" s="24"/>
      <c r="O68" s="24"/>
      <c r="P68" s="24">
        <v>100</v>
      </c>
      <c r="Q68" s="24">
        <v>20</v>
      </c>
      <c r="R68" s="24">
        <v>0</v>
      </c>
      <c r="S68" s="408" t="s">
        <v>322</v>
      </c>
      <c r="T68" s="24">
        <v>0</v>
      </c>
      <c r="U68" s="24">
        <v>1</v>
      </c>
      <c r="V68" s="362"/>
      <c r="W68" s="367" t="s">
        <v>270</v>
      </c>
      <c r="X68" s="361"/>
      <c r="Y68" s="24"/>
      <c r="Z68" s="24"/>
      <c r="AA68" s="24"/>
      <c r="AB68" s="24"/>
      <c r="AC68" s="24">
        <v>250</v>
      </c>
      <c r="AD68" s="24">
        <v>20</v>
      </c>
      <c r="AE68" s="24"/>
      <c r="AF68" s="24" t="s">
        <v>321</v>
      </c>
      <c r="AG68" s="24">
        <v>0</v>
      </c>
      <c r="AH68" s="362">
        <v>0</v>
      </c>
      <c r="AI68" s="113"/>
      <c r="AJ68" s="24"/>
      <c r="AL68" s="129">
        <f t="shared" si="4"/>
        <v>0</v>
      </c>
      <c r="AM68" s="129">
        <f t="shared" si="5"/>
        <v>0</v>
      </c>
      <c r="AN68" s="129">
        <f t="shared" si="0"/>
        <v>0</v>
      </c>
      <c r="AO68" s="129">
        <f t="shared" si="1"/>
        <v>0</v>
      </c>
      <c r="AR68" s="117">
        <f xml:space="preserve"> IF(B68="",0,IF(OR(('PPG Phase Definition'!W68="TIA1 and TIA2"),('PPG Phase Definition'!W68="Only TIA1")),1,0))</f>
        <v>1</v>
      </c>
      <c r="AS68" s="117">
        <f xml:space="preserve"> IF(B68="",0,IF(OR(('PPG Phase Definition'!W68="TIA1 and TIA2"),('PPG Phase Definition'!W68="Only TIA2")),1,0))</f>
        <v>0</v>
      </c>
      <c r="AT68" s="117">
        <f>IF(C68="Masked",0,IF('PPG Phase Definition'!H68="Never mask",1,IF('PPG Phase Definition'!H68="2X mask",2,IF('PPG Phase Definition'!H68="4X mask",4,IF('PPG Phase Definition'!H68="8X mask",8,IF('PPG Phase Definition'!H68="16X mask",16,IF('PPG Phase Definition'!H68="32X mask",32,64)))))))</f>
        <v>1</v>
      </c>
      <c r="AU68" s="116">
        <f t="shared" si="2"/>
        <v>1</v>
      </c>
      <c r="AW68" s="14" t="str">
        <f t="shared" si="6"/>
        <v>ANA AACM-0-1</v>
      </c>
      <c r="AX68" s="14" t="str">
        <f t="shared" si="7"/>
        <v>DIG AACM-0-0</v>
      </c>
    </row>
    <row r="69" spans="1:169" s="14" customFormat="1" ht="14.4" hidden="1" x14ac:dyDescent="0.3">
      <c r="A69" s="19"/>
      <c r="B69" s="25">
        <f t="shared" si="3"/>
        <v>0</v>
      </c>
      <c r="C69" s="24" t="s">
        <v>62</v>
      </c>
      <c r="D69" s="24" t="s">
        <v>64</v>
      </c>
      <c r="E69" s="24" t="s">
        <v>64</v>
      </c>
      <c r="F69" s="24">
        <v>4</v>
      </c>
      <c r="G69" s="24">
        <v>1</v>
      </c>
      <c r="H69" s="24" t="s">
        <v>110</v>
      </c>
      <c r="I69" s="109">
        <v>0</v>
      </c>
      <c r="J69" s="24">
        <v>100</v>
      </c>
      <c r="K69" s="109" t="s">
        <v>385</v>
      </c>
      <c r="L69" s="361"/>
      <c r="M69" s="24"/>
      <c r="N69" s="24"/>
      <c r="O69" s="24"/>
      <c r="P69" s="24">
        <v>100</v>
      </c>
      <c r="Q69" s="24">
        <v>20</v>
      </c>
      <c r="R69" s="24">
        <v>0</v>
      </c>
      <c r="S69" s="408" t="s">
        <v>322</v>
      </c>
      <c r="T69" s="24">
        <v>0</v>
      </c>
      <c r="U69" s="24">
        <v>1</v>
      </c>
      <c r="V69" s="362"/>
      <c r="W69" s="367" t="s">
        <v>270</v>
      </c>
      <c r="X69" s="361"/>
      <c r="Y69" s="24"/>
      <c r="Z69" s="24"/>
      <c r="AA69" s="24"/>
      <c r="AB69" s="24"/>
      <c r="AC69" s="24">
        <v>250</v>
      </c>
      <c r="AD69" s="24">
        <v>20</v>
      </c>
      <c r="AE69" s="24"/>
      <c r="AF69" s="24" t="s">
        <v>321</v>
      </c>
      <c r="AG69" s="24">
        <v>0</v>
      </c>
      <c r="AH69" s="362">
        <v>0</v>
      </c>
      <c r="AI69" s="113"/>
      <c r="AJ69" s="24"/>
      <c r="AL69" s="129">
        <f t="shared" si="4"/>
        <v>0</v>
      </c>
      <c r="AM69" s="129">
        <f t="shared" si="5"/>
        <v>0</v>
      </c>
      <c r="AN69" s="129">
        <f t="shared" si="0"/>
        <v>0</v>
      </c>
      <c r="AO69" s="129">
        <f t="shared" si="1"/>
        <v>0</v>
      </c>
      <c r="AR69" s="117">
        <f xml:space="preserve"> IF(B69="",0,IF(OR(('PPG Phase Definition'!W69="TIA1 and TIA2"),('PPG Phase Definition'!W69="Only TIA1")),1,0))</f>
        <v>1</v>
      </c>
      <c r="AS69" s="117">
        <f xml:space="preserve"> IF(B69="",0,IF(OR(('PPG Phase Definition'!W69="TIA1 and TIA2"),('PPG Phase Definition'!W69="Only TIA2")),1,0))</f>
        <v>0</v>
      </c>
      <c r="AT69" s="117">
        <f>IF(C69="Masked",0,IF('PPG Phase Definition'!H69="Never mask",1,IF('PPG Phase Definition'!H69="2X mask",2,IF('PPG Phase Definition'!H69="4X mask",4,IF('PPG Phase Definition'!H69="8X mask",8,IF('PPG Phase Definition'!H69="16X mask",16,IF('PPG Phase Definition'!H69="32X mask",32,64)))))))</f>
        <v>1</v>
      </c>
      <c r="AU69" s="116">
        <f t="shared" si="2"/>
        <v>1</v>
      </c>
      <c r="AW69" s="14" t="str">
        <f t="shared" si="6"/>
        <v>ANA AACM-0-1</v>
      </c>
      <c r="AX69" s="14" t="str">
        <f t="shared" si="7"/>
        <v>DIG AACM-0-0</v>
      </c>
    </row>
    <row r="70" spans="1:169" s="14" customFormat="1" ht="14.4" hidden="1" x14ac:dyDescent="0.3">
      <c r="A70" s="19"/>
      <c r="B70" s="25">
        <f t="shared" si="3"/>
        <v>0</v>
      </c>
      <c r="C70" s="24" t="s">
        <v>62</v>
      </c>
      <c r="D70" s="24" t="s">
        <v>64</v>
      </c>
      <c r="E70" s="24" t="s">
        <v>64</v>
      </c>
      <c r="F70" s="24">
        <v>4</v>
      </c>
      <c r="G70" s="24">
        <v>1</v>
      </c>
      <c r="H70" s="24" t="s">
        <v>110</v>
      </c>
      <c r="I70" s="109">
        <v>0</v>
      </c>
      <c r="J70" s="24">
        <v>100</v>
      </c>
      <c r="K70" s="109" t="s">
        <v>385</v>
      </c>
      <c r="L70" s="361"/>
      <c r="M70" s="24"/>
      <c r="N70" s="24"/>
      <c r="O70" s="24"/>
      <c r="P70" s="24">
        <v>100</v>
      </c>
      <c r="Q70" s="24">
        <v>20</v>
      </c>
      <c r="R70" s="24">
        <v>0</v>
      </c>
      <c r="S70" s="408" t="s">
        <v>322</v>
      </c>
      <c r="T70" s="24">
        <v>0</v>
      </c>
      <c r="U70" s="24">
        <v>1</v>
      </c>
      <c r="V70" s="362"/>
      <c r="W70" s="367" t="s">
        <v>270</v>
      </c>
      <c r="X70" s="361"/>
      <c r="Y70" s="24"/>
      <c r="Z70" s="24"/>
      <c r="AA70" s="24"/>
      <c r="AB70" s="24"/>
      <c r="AC70" s="24">
        <v>250</v>
      </c>
      <c r="AD70" s="24">
        <v>20</v>
      </c>
      <c r="AE70" s="24"/>
      <c r="AF70" s="24" t="s">
        <v>321</v>
      </c>
      <c r="AG70" s="24">
        <v>0</v>
      </c>
      <c r="AH70" s="362">
        <v>0</v>
      </c>
      <c r="AI70" s="113"/>
      <c r="AJ70" s="24"/>
      <c r="AL70" s="129">
        <f t="shared" si="4"/>
        <v>0</v>
      </c>
      <c r="AM70" s="129">
        <f t="shared" si="5"/>
        <v>0</v>
      </c>
      <c r="AN70" s="129">
        <f t="shared" si="0"/>
        <v>0</v>
      </c>
      <c r="AO70" s="129">
        <f t="shared" si="1"/>
        <v>0</v>
      </c>
      <c r="AR70" s="117">
        <f xml:space="preserve"> IF(B70="",0,IF(OR(('PPG Phase Definition'!W70="TIA1 and TIA2"),('PPG Phase Definition'!W70="Only TIA1")),1,0))</f>
        <v>1</v>
      </c>
      <c r="AS70" s="117">
        <f xml:space="preserve"> IF(B70="",0,IF(OR(('PPG Phase Definition'!W70="TIA1 and TIA2"),('PPG Phase Definition'!W70="Only TIA2")),1,0))</f>
        <v>0</v>
      </c>
      <c r="AT70" s="117">
        <f>IF(C70="Masked",0,IF('PPG Phase Definition'!H70="Never mask",1,IF('PPG Phase Definition'!H70="2X mask",2,IF('PPG Phase Definition'!H70="4X mask",4,IF('PPG Phase Definition'!H70="8X mask",8,IF('PPG Phase Definition'!H70="16X mask",16,IF('PPG Phase Definition'!H70="32X mask",32,64)))))))</f>
        <v>1</v>
      </c>
      <c r="AU70" s="116">
        <f t="shared" si="2"/>
        <v>1</v>
      </c>
      <c r="AW70" s="14" t="str">
        <f t="shared" si="6"/>
        <v>ANA AACM-0-1</v>
      </c>
      <c r="AX70" s="14" t="str">
        <f t="shared" si="7"/>
        <v>DIG AACM-0-0</v>
      </c>
    </row>
    <row r="71" spans="1:169" s="14" customFormat="1" ht="14.4" hidden="1" x14ac:dyDescent="0.3">
      <c r="A71" s="19"/>
      <c r="B71" s="25">
        <f t="shared" si="3"/>
        <v>0</v>
      </c>
      <c r="C71" s="24" t="s">
        <v>62</v>
      </c>
      <c r="D71" s="24" t="s">
        <v>64</v>
      </c>
      <c r="E71" s="24" t="s">
        <v>64</v>
      </c>
      <c r="F71" s="24">
        <v>4</v>
      </c>
      <c r="G71" s="24">
        <v>1</v>
      </c>
      <c r="H71" s="24" t="s">
        <v>110</v>
      </c>
      <c r="I71" s="109">
        <v>0</v>
      </c>
      <c r="J71" s="24">
        <v>100</v>
      </c>
      <c r="K71" s="109" t="s">
        <v>385</v>
      </c>
      <c r="L71" s="361"/>
      <c r="M71" s="24"/>
      <c r="N71" s="24"/>
      <c r="O71" s="24"/>
      <c r="P71" s="24">
        <v>100</v>
      </c>
      <c r="Q71" s="24">
        <v>20</v>
      </c>
      <c r="R71" s="24">
        <v>0</v>
      </c>
      <c r="S71" s="408" t="s">
        <v>322</v>
      </c>
      <c r="T71" s="24">
        <v>0</v>
      </c>
      <c r="U71" s="24">
        <v>1</v>
      </c>
      <c r="V71" s="362"/>
      <c r="W71" s="367" t="s">
        <v>270</v>
      </c>
      <c r="X71" s="361"/>
      <c r="Y71" s="24"/>
      <c r="Z71" s="24"/>
      <c r="AA71" s="24"/>
      <c r="AB71" s="24"/>
      <c r="AC71" s="24">
        <v>250</v>
      </c>
      <c r="AD71" s="24">
        <v>20</v>
      </c>
      <c r="AE71" s="24"/>
      <c r="AF71" s="24" t="s">
        <v>321</v>
      </c>
      <c r="AG71" s="24">
        <v>0</v>
      </c>
      <c r="AH71" s="362">
        <v>0</v>
      </c>
      <c r="AI71" s="113"/>
      <c r="AJ71" s="24"/>
      <c r="AL71" s="129">
        <f t="shared" si="4"/>
        <v>0</v>
      </c>
      <c r="AM71" s="129">
        <f t="shared" si="5"/>
        <v>0</v>
      </c>
      <c r="AN71" s="129">
        <f t="shared" ref="AN71:AN134" si="8" xml:space="preserve"> IF(U71=1,R71,IF($Q$2=1,(R71+AL71),0))</f>
        <v>0</v>
      </c>
      <c r="AO71" s="129">
        <f t="shared" ref="AO71:AO134" si="9" xml:space="preserve"> IF(AH71=1,AE71,IF($Q$2=1,(AE71+AM71),0))</f>
        <v>0</v>
      </c>
      <c r="AR71" s="117">
        <f xml:space="preserve"> IF(B71="",0,IF(OR(('PPG Phase Definition'!W71="TIA1 and TIA2"),('PPG Phase Definition'!W71="Only TIA1")),1,0))</f>
        <v>1</v>
      </c>
      <c r="AS71" s="117">
        <f xml:space="preserve"> IF(B71="",0,IF(OR(('PPG Phase Definition'!W71="TIA1 and TIA2"),('PPG Phase Definition'!W71="Only TIA2")),1,0))</f>
        <v>0</v>
      </c>
      <c r="AT71" s="117">
        <f>IF(C71="Masked",0,IF('PPG Phase Definition'!H71="Never mask",1,IF('PPG Phase Definition'!H71="2X mask",2,IF('PPG Phase Definition'!H71="4X mask",4,IF('PPG Phase Definition'!H71="8X mask",8,IF('PPG Phase Definition'!H71="16X mask",16,IF('PPG Phase Definition'!H71="32X mask",32,64)))))))</f>
        <v>1</v>
      </c>
      <c r="AU71" s="116">
        <f t="shared" ref="AU71:AU134" si="10" xml:space="preserve"> IF(I71=1,0,1)</f>
        <v>1</v>
      </c>
      <c r="AW71" s="14" t="str">
        <f t="shared" si="6"/>
        <v>ANA AACM-0-1</v>
      </c>
      <c r="AX71" s="14" t="str">
        <f t="shared" si="7"/>
        <v>DIG AACM-0-0</v>
      </c>
    </row>
    <row r="72" spans="1:169" s="14" customFormat="1" ht="14.4" hidden="1" x14ac:dyDescent="0.3">
      <c r="A72" s="19"/>
      <c r="B72" s="25">
        <f t="shared" ref="B72:B135" si="11" xml:space="preserve"> IF(A72&gt;D$2,"",A72)</f>
        <v>0</v>
      </c>
      <c r="C72" s="24" t="s">
        <v>62</v>
      </c>
      <c r="D72" s="24" t="s">
        <v>64</v>
      </c>
      <c r="E72" s="24" t="s">
        <v>64</v>
      </c>
      <c r="F72" s="24">
        <v>4</v>
      </c>
      <c r="G72" s="24">
        <v>1</v>
      </c>
      <c r="H72" s="24" t="s">
        <v>110</v>
      </c>
      <c r="I72" s="109">
        <v>0</v>
      </c>
      <c r="J72" s="24">
        <v>100</v>
      </c>
      <c r="K72" s="109" t="s">
        <v>385</v>
      </c>
      <c r="L72" s="361"/>
      <c r="M72" s="24"/>
      <c r="N72" s="24"/>
      <c r="O72" s="24"/>
      <c r="P72" s="24">
        <v>100</v>
      </c>
      <c r="Q72" s="24">
        <v>20</v>
      </c>
      <c r="R72" s="24">
        <v>0</v>
      </c>
      <c r="S72" s="408" t="s">
        <v>322</v>
      </c>
      <c r="T72" s="24">
        <v>0</v>
      </c>
      <c r="U72" s="24">
        <v>1</v>
      </c>
      <c r="V72" s="362"/>
      <c r="W72" s="367" t="s">
        <v>270</v>
      </c>
      <c r="X72" s="361"/>
      <c r="Y72" s="24"/>
      <c r="Z72" s="24"/>
      <c r="AA72" s="24"/>
      <c r="AB72" s="24"/>
      <c r="AC72" s="24">
        <v>250</v>
      </c>
      <c r="AD72" s="24">
        <v>20</v>
      </c>
      <c r="AE72" s="24"/>
      <c r="AF72" s="24" t="s">
        <v>321</v>
      </c>
      <c r="AG72" s="24">
        <v>0</v>
      </c>
      <c r="AH72" s="362">
        <v>0</v>
      </c>
      <c r="AI72" s="113"/>
      <c r="AJ72" s="24"/>
      <c r="AL72" s="129">
        <f t="shared" si="4"/>
        <v>0</v>
      </c>
      <c r="AM72" s="129">
        <f t="shared" si="5"/>
        <v>0</v>
      </c>
      <c r="AN72" s="129">
        <f t="shared" si="8"/>
        <v>0</v>
      </c>
      <c r="AO72" s="129">
        <f t="shared" si="9"/>
        <v>0</v>
      </c>
      <c r="AR72" s="117">
        <f xml:space="preserve"> IF(B72="",0,IF(OR(('PPG Phase Definition'!W72="TIA1 and TIA2"),('PPG Phase Definition'!W72="Only TIA1")),1,0))</f>
        <v>1</v>
      </c>
      <c r="AS72" s="117">
        <f xml:space="preserve"> IF(B72="",0,IF(OR(('PPG Phase Definition'!W72="TIA1 and TIA2"),('PPG Phase Definition'!W72="Only TIA2")),1,0))</f>
        <v>0</v>
      </c>
      <c r="AT72" s="117">
        <f>IF(C72="Masked",0,IF('PPG Phase Definition'!H72="Never mask",1,IF('PPG Phase Definition'!H72="2X mask",2,IF('PPG Phase Definition'!H72="4X mask",4,IF('PPG Phase Definition'!H72="8X mask",8,IF('PPG Phase Definition'!H72="16X mask",16,IF('PPG Phase Definition'!H72="32X mask",32,64)))))))</f>
        <v>1</v>
      </c>
      <c r="AU72" s="116">
        <f t="shared" si="10"/>
        <v>1</v>
      </c>
      <c r="AW72" s="14" t="str">
        <f t="shared" si="6"/>
        <v>ANA AACM-0-1</v>
      </c>
      <c r="AX72" s="14" t="str">
        <f t="shared" si="7"/>
        <v>DIG AACM-0-0</v>
      </c>
    </row>
    <row r="73" spans="1:169" s="14" customFormat="1" ht="14.4" hidden="1" x14ac:dyDescent="0.3">
      <c r="A73" s="19"/>
      <c r="B73" s="25">
        <f t="shared" si="11"/>
        <v>0</v>
      </c>
      <c r="C73" s="24" t="s">
        <v>62</v>
      </c>
      <c r="D73" s="24" t="s">
        <v>64</v>
      </c>
      <c r="E73" s="24" t="s">
        <v>64</v>
      </c>
      <c r="F73" s="24">
        <v>4</v>
      </c>
      <c r="G73" s="24">
        <v>1</v>
      </c>
      <c r="H73" s="24" t="s">
        <v>110</v>
      </c>
      <c r="I73" s="109">
        <v>0</v>
      </c>
      <c r="J73" s="24">
        <v>100</v>
      </c>
      <c r="K73" s="109" t="s">
        <v>385</v>
      </c>
      <c r="L73" s="361"/>
      <c r="M73" s="24"/>
      <c r="N73" s="24"/>
      <c r="O73" s="24"/>
      <c r="P73" s="24">
        <v>100</v>
      </c>
      <c r="Q73" s="24">
        <v>20</v>
      </c>
      <c r="R73" s="24">
        <v>0</v>
      </c>
      <c r="S73" s="408" t="s">
        <v>322</v>
      </c>
      <c r="T73" s="24">
        <v>0</v>
      </c>
      <c r="U73" s="24">
        <v>1</v>
      </c>
      <c r="V73" s="362"/>
      <c r="W73" s="367" t="s">
        <v>270</v>
      </c>
      <c r="X73" s="361"/>
      <c r="Y73" s="24"/>
      <c r="Z73" s="24"/>
      <c r="AA73" s="24"/>
      <c r="AB73" s="24"/>
      <c r="AC73" s="24">
        <v>250</v>
      </c>
      <c r="AD73" s="24">
        <v>20</v>
      </c>
      <c r="AE73" s="24"/>
      <c r="AF73" s="24" t="s">
        <v>321</v>
      </c>
      <c r="AG73" s="24">
        <v>0</v>
      </c>
      <c r="AH73" s="362">
        <v>0</v>
      </c>
      <c r="AI73" s="113"/>
      <c r="AJ73" s="24"/>
      <c r="AL73" s="129">
        <f t="shared" si="4"/>
        <v>0</v>
      </c>
      <c r="AM73" s="129">
        <f t="shared" si="5"/>
        <v>0</v>
      </c>
      <c r="AN73" s="129">
        <f t="shared" si="8"/>
        <v>0</v>
      </c>
      <c r="AO73" s="129">
        <f t="shared" si="9"/>
        <v>0</v>
      </c>
      <c r="AR73" s="117">
        <f xml:space="preserve"> IF(B73="",0,IF(OR(('PPG Phase Definition'!W73="TIA1 and TIA2"),('PPG Phase Definition'!W73="Only TIA1")),1,0))</f>
        <v>1</v>
      </c>
      <c r="AS73" s="117">
        <f xml:space="preserve"> IF(B73="",0,IF(OR(('PPG Phase Definition'!W73="TIA1 and TIA2"),('PPG Phase Definition'!W73="Only TIA2")),1,0))</f>
        <v>0</v>
      </c>
      <c r="AT73" s="117">
        <f>IF(C73="Masked",0,IF('PPG Phase Definition'!H73="Never mask",1,IF('PPG Phase Definition'!H73="2X mask",2,IF('PPG Phase Definition'!H73="4X mask",4,IF('PPG Phase Definition'!H73="8X mask",8,IF('PPG Phase Definition'!H73="16X mask",16,IF('PPG Phase Definition'!H73="32X mask",32,64)))))))</f>
        <v>1</v>
      </c>
      <c r="AU73" s="116">
        <f t="shared" si="10"/>
        <v>1</v>
      </c>
      <c r="AW73" s="14" t="str">
        <f t="shared" si="6"/>
        <v>ANA AACM-0-1</v>
      </c>
      <c r="AX73" s="14" t="str">
        <f t="shared" si="7"/>
        <v>DIG AACM-0-0</v>
      </c>
    </row>
    <row r="74" spans="1:169" s="14" customFormat="1" ht="14.4" hidden="1" x14ac:dyDescent="0.3">
      <c r="A74" s="19"/>
      <c r="B74" s="25">
        <f t="shared" si="11"/>
        <v>0</v>
      </c>
      <c r="C74" s="24" t="s">
        <v>62</v>
      </c>
      <c r="D74" s="24" t="s">
        <v>64</v>
      </c>
      <c r="E74" s="24" t="s">
        <v>64</v>
      </c>
      <c r="F74" s="24">
        <v>4</v>
      </c>
      <c r="G74" s="24">
        <v>1</v>
      </c>
      <c r="H74" s="24" t="s">
        <v>110</v>
      </c>
      <c r="I74" s="109">
        <v>0</v>
      </c>
      <c r="J74" s="24">
        <v>100</v>
      </c>
      <c r="K74" s="109" t="s">
        <v>385</v>
      </c>
      <c r="L74" s="361"/>
      <c r="M74" s="24"/>
      <c r="N74" s="24"/>
      <c r="O74" s="24"/>
      <c r="P74" s="24">
        <v>100</v>
      </c>
      <c r="Q74" s="24">
        <v>20</v>
      </c>
      <c r="R74" s="24">
        <v>0</v>
      </c>
      <c r="S74" s="408" t="s">
        <v>322</v>
      </c>
      <c r="T74" s="24">
        <v>0</v>
      </c>
      <c r="U74" s="24">
        <v>1</v>
      </c>
      <c r="V74" s="362"/>
      <c r="W74" s="367" t="s">
        <v>270</v>
      </c>
      <c r="X74" s="361"/>
      <c r="Y74" s="24"/>
      <c r="Z74" s="24"/>
      <c r="AA74" s="24"/>
      <c r="AB74" s="24"/>
      <c r="AC74" s="24">
        <v>250</v>
      </c>
      <c r="AD74" s="24">
        <v>20</v>
      </c>
      <c r="AE74" s="24"/>
      <c r="AF74" s="24" t="s">
        <v>321</v>
      </c>
      <c r="AG74" s="24">
        <v>0</v>
      </c>
      <c r="AH74" s="362">
        <v>0</v>
      </c>
      <c r="AI74" s="113"/>
      <c r="AJ74" s="24"/>
      <c r="AL74" s="129">
        <f t="shared" si="4"/>
        <v>0</v>
      </c>
      <c r="AM74" s="129">
        <f t="shared" si="5"/>
        <v>0</v>
      </c>
      <c r="AN74" s="129">
        <f t="shared" si="8"/>
        <v>0</v>
      </c>
      <c r="AO74" s="129">
        <f t="shared" si="9"/>
        <v>0</v>
      </c>
      <c r="AR74" s="117">
        <f xml:space="preserve"> IF(B74="",0,IF(OR(('PPG Phase Definition'!W74="TIA1 and TIA2"),('PPG Phase Definition'!W74="Only TIA1")),1,0))</f>
        <v>1</v>
      </c>
      <c r="AS74" s="117">
        <f xml:space="preserve"> IF(B74="",0,IF(OR(('PPG Phase Definition'!W74="TIA1 and TIA2"),('PPG Phase Definition'!W74="Only TIA2")),1,0))</f>
        <v>0</v>
      </c>
      <c r="AT74" s="117">
        <f>IF(C74="Masked",0,IF('PPG Phase Definition'!H74="Never mask",1,IF('PPG Phase Definition'!H74="2X mask",2,IF('PPG Phase Definition'!H74="4X mask",4,IF('PPG Phase Definition'!H74="8X mask",8,IF('PPG Phase Definition'!H74="16X mask",16,IF('PPG Phase Definition'!H74="32X mask",32,64)))))))</f>
        <v>1</v>
      </c>
      <c r="AU74" s="116">
        <f t="shared" si="10"/>
        <v>1</v>
      </c>
      <c r="AW74" s="14" t="str">
        <f t="shared" si="6"/>
        <v>ANA AACM-0-1</v>
      </c>
      <c r="AX74" s="14" t="str">
        <f t="shared" si="7"/>
        <v>DIG AACM-0-0</v>
      </c>
    </row>
    <row r="75" spans="1:169" s="14" customFormat="1" ht="14.4" hidden="1" x14ac:dyDescent="0.3">
      <c r="A75" s="19"/>
      <c r="B75" s="25">
        <f t="shared" si="11"/>
        <v>0</v>
      </c>
      <c r="C75" s="24" t="s">
        <v>62</v>
      </c>
      <c r="D75" s="24" t="s">
        <v>64</v>
      </c>
      <c r="E75" s="24" t="s">
        <v>64</v>
      </c>
      <c r="F75" s="24">
        <v>4</v>
      </c>
      <c r="G75" s="24">
        <v>1</v>
      </c>
      <c r="H75" s="24" t="s">
        <v>110</v>
      </c>
      <c r="I75" s="109">
        <v>0</v>
      </c>
      <c r="J75" s="24">
        <v>100</v>
      </c>
      <c r="K75" s="109" t="s">
        <v>385</v>
      </c>
      <c r="L75" s="361"/>
      <c r="M75" s="24"/>
      <c r="N75" s="24"/>
      <c r="O75" s="24"/>
      <c r="P75" s="24">
        <v>100</v>
      </c>
      <c r="Q75" s="24">
        <v>20</v>
      </c>
      <c r="R75" s="24">
        <v>0</v>
      </c>
      <c r="S75" s="408" t="s">
        <v>322</v>
      </c>
      <c r="T75" s="24">
        <v>0</v>
      </c>
      <c r="U75" s="24">
        <v>1</v>
      </c>
      <c r="V75" s="362"/>
      <c r="W75" s="367" t="s">
        <v>270</v>
      </c>
      <c r="X75" s="361"/>
      <c r="Y75" s="24"/>
      <c r="Z75" s="24"/>
      <c r="AA75" s="24"/>
      <c r="AB75" s="24"/>
      <c r="AC75" s="24">
        <v>250</v>
      </c>
      <c r="AD75" s="24">
        <v>20</v>
      </c>
      <c r="AE75" s="24"/>
      <c r="AF75" s="24" t="s">
        <v>321</v>
      </c>
      <c r="AG75" s="24">
        <v>0</v>
      </c>
      <c r="AH75" s="362">
        <v>0</v>
      </c>
      <c r="AI75" s="113"/>
      <c r="AJ75" s="24"/>
      <c r="AL75" s="129">
        <f t="shared" si="4"/>
        <v>0</v>
      </c>
      <c r="AM75" s="129">
        <f t="shared" si="5"/>
        <v>0</v>
      </c>
      <c r="AN75" s="129">
        <f t="shared" si="8"/>
        <v>0</v>
      </c>
      <c r="AO75" s="129">
        <f t="shared" si="9"/>
        <v>0</v>
      </c>
      <c r="AR75" s="117">
        <f xml:space="preserve"> IF(B75="",0,IF(OR(('PPG Phase Definition'!W75="TIA1 and TIA2"),('PPG Phase Definition'!W75="Only TIA1")),1,0))</f>
        <v>1</v>
      </c>
      <c r="AS75" s="117">
        <f xml:space="preserve"> IF(B75="",0,IF(OR(('PPG Phase Definition'!W75="TIA1 and TIA2"),('PPG Phase Definition'!W75="Only TIA2")),1,0))</f>
        <v>0</v>
      </c>
      <c r="AT75" s="117">
        <f>IF(C75="Masked",0,IF('PPG Phase Definition'!H75="Never mask",1,IF('PPG Phase Definition'!H75="2X mask",2,IF('PPG Phase Definition'!H75="4X mask",4,IF('PPG Phase Definition'!H75="8X mask",8,IF('PPG Phase Definition'!H75="16X mask",16,IF('PPG Phase Definition'!H75="32X mask",32,64)))))))</f>
        <v>1</v>
      </c>
      <c r="AU75" s="116">
        <f t="shared" si="10"/>
        <v>1</v>
      </c>
      <c r="AW75" s="14" t="str">
        <f t="shared" si="6"/>
        <v>ANA AACM-0-1</v>
      </c>
      <c r="AX75" s="14" t="str">
        <f t="shared" si="7"/>
        <v>DIG AACM-0-0</v>
      </c>
    </row>
    <row r="76" spans="1:169" s="14" customFormat="1" ht="14.4" hidden="1" x14ac:dyDescent="0.3">
      <c r="A76" s="19"/>
      <c r="B76" s="25">
        <f t="shared" si="11"/>
        <v>0</v>
      </c>
      <c r="C76" s="24" t="s">
        <v>62</v>
      </c>
      <c r="D76" s="24" t="s">
        <v>64</v>
      </c>
      <c r="E76" s="24" t="s">
        <v>64</v>
      </c>
      <c r="F76" s="24">
        <v>4</v>
      </c>
      <c r="G76" s="24">
        <v>1</v>
      </c>
      <c r="H76" s="24" t="s">
        <v>110</v>
      </c>
      <c r="I76" s="109">
        <v>0</v>
      </c>
      <c r="J76" s="24">
        <v>100</v>
      </c>
      <c r="K76" s="109" t="s">
        <v>385</v>
      </c>
      <c r="L76" s="361"/>
      <c r="M76" s="24"/>
      <c r="N76" s="24"/>
      <c r="O76" s="24"/>
      <c r="P76" s="24">
        <v>100</v>
      </c>
      <c r="Q76" s="24">
        <v>20</v>
      </c>
      <c r="R76" s="24">
        <v>0</v>
      </c>
      <c r="S76" s="408" t="s">
        <v>322</v>
      </c>
      <c r="T76" s="24">
        <v>0</v>
      </c>
      <c r="U76" s="24">
        <v>1</v>
      </c>
      <c r="V76" s="362"/>
      <c r="W76" s="367" t="s">
        <v>270</v>
      </c>
      <c r="X76" s="361"/>
      <c r="Y76" s="24"/>
      <c r="Z76" s="24"/>
      <c r="AA76" s="24"/>
      <c r="AB76" s="24"/>
      <c r="AC76" s="24">
        <v>250</v>
      </c>
      <c r="AD76" s="24">
        <v>20</v>
      </c>
      <c r="AE76" s="24"/>
      <c r="AF76" s="24" t="s">
        <v>321</v>
      </c>
      <c r="AG76" s="24">
        <v>0</v>
      </c>
      <c r="AH76" s="362">
        <v>0</v>
      </c>
      <c r="AI76" s="113"/>
      <c r="AJ76" s="24"/>
      <c r="AL76" s="129">
        <f t="shared" si="4"/>
        <v>0</v>
      </c>
      <c r="AM76" s="129">
        <f t="shared" si="5"/>
        <v>0</v>
      </c>
      <c r="AN76" s="129">
        <f t="shared" si="8"/>
        <v>0</v>
      </c>
      <c r="AO76" s="129">
        <f t="shared" si="9"/>
        <v>0</v>
      </c>
      <c r="AR76" s="117">
        <f xml:space="preserve"> IF(B76="",0,IF(OR(('PPG Phase Definition'!W76="TIA1 and TIA2"),('PPG Phase Definition'!W76="Only TIA1")),1,0))</f>
        <v>1</v>
      </c>
      <c r="AS76" s="117">
        <f xml:space="preserve"> IF(B76="",0,IF(OR(('PPG Phase Definition'!W76="TIA1 and TIA2"),('PPG Phase Definition'!W76="Only TIA2")),1,0))</f>
        <v>0</v>
      </c>
      <c r="AT76" s="117">
        <f>IF(C76="Masked",0,IF('PPG Phase Definition'!H76="Never mask",1,IF('PPG Phase Definition'!H76="2X mask",2,IF('PPG Phase Definition'!H76="4X mask",4,IF('PPG Phase Definition'!H76="8X mask",8,IF('PPG Phase Definition'!H76="16X mask",16,IF('PPG Phase Definition'!H76="32X mask",32,64)))))))</f>
        <v>1</v>
      </c>
      <c r="AU76" s="116">
        <f t="shared" si="10"/>
        <v>1</v>
      </c>
      <c r="AW76" s="14" t="str">
        <f t="shared" si="6"/>
        <v>ANA AACM-0-1</v>
      </c>
      <c r="AX76" s="14" t="str">
        <f t="shared" si="7"/>
        <v>DIG AACM-0-0</v>
      </c>
    </row>
    <row r="77" spans="1:169" x14ac:dyDescent="0.35">
      <c r="A77" s="19">
        <v>8</v>
      </c>
      <c r="B77" s="25" t="str">
        <f t="shared" si="11"/>
        <v/>
      </c>
      <c r="C77" s="24" t="s">
        <v>62</v>
      </c>
      <c r="D77" s="24" t="s">
        <v>324</v>
      </c>
      <c r="E77" s="24" t="s">
        <v>324</v>
      </c>
      <c r="F77" s="24">
        <v>2</v>
      </c>
      <c r="G77" s="24">
        <v>0</v>
      </c>
      <c r="H77" s="24" t="s">
        <v>110</v>
      </c>
      <c r="I77" s="109">
        <v>3</v>
      </c>
      <c r="J77" s="24">
        <v>30</v>
      </c>
      <c r="K77" s="109" t="s">
        <v>921</v>
      </c>
      <c r="L77" s="361"/>
      <c r="M77" s="24"/>
      <c r="N77" s="24">
        <v>1</v>
      </c>
      <c r="O77" s="24"/>
      <c r="P77" s="24">
        <v>10</v>
      </c>
      <c r="Q77" s="24">
        <v>25</v>
      </c>
      <c r="R77" s="24">
        <v>0</v>
      </c>
      <c r="S77" s="408" t="s">
        <v>322</v>
      </c>
      <c r="T77" s="24">
        <v>0</v>
      </c>
      <c r="U77" s="24">
        <v>0</v>
      </c>
      <c r="V77" s="362" t="s">
        <v>923</v>
      </c>
      <c r="W77" s="367" t="s">
        <v>270</v>
      </c>
      <c r="X77" s="361"/>
      <c r="Y77" s="24"/>
      <c r="Z77" s="24"/>
      <c r="AA77" s="24"/>
      <c r="AB77" s="24"/>
      <c r="AC77" s="24">
        <v>250</v>
      </c>
      <c r="AD77" s="24">
        <v>20</v>
      </c>
      <c r="AE77" s="24"/>
      <c r="AF77" s="24" t="s">
        <v>320</v>
      </c>
      <c r="AG77" s="24">
        <v>0</v>
      </c>
      <c r="AH77" s="362">
        <v>0</v>
      </c>
      <c r="AI77" s="113"/>
      <c r="AJ77" s="24"/>
      <c r="AK77" s="20"/>
      <c r="AL77" s="129">
        <f t="shared" si="4"/>
        <v>0</v>
      </c>
      <c r="AM77" s="129">
        <f t="shared" si="5"/>
        <v>0</v>
      </c>
      <c r="AN77" s="129">
        <f t="shared" si="8"/>
        <v>0</v>
      </c>
      <c r="AO77" s="129">
        <f t="shared" si="9"/>
        <v>0</v>
      </c>
      <c r="AR77" s="117">
        <f xml:space="preserve"> IF(B77="",0,IF(OR(('PPG Phase Definition'!W77="TIA1 and TIA2"),('PPG Phase Definition'!W77="Only TIA1")),1,0))</f>
        <v>0</v>
      </c>
      <c r="AS77" s="117">
        <f xml:space="preserve"> IF(B77="",0,IF(OR(('PPG Phase Definition'!W77="TIA1 and TIA2"),('PPG Phase Definition'!W77="Only TIA2")),1,0))</f>
        <v>0</v>
      </c>
      <c r="AT77" s="117">
        <f>IF(C77="Masked",0,IF('PPG Phase Definition'!H77="Never mask",1,IF('PPG Phase Definition'!H77="2X mask",2,IF('PPG Phase Definition'!H77="4X mask",4,IF('PPG Phase Definition'!H77="8X mask",8,IF('PPG Phase Definition'!H77="16X mask",16,IF('PPG Phase Definition'!H77="32X mask",32,64)))))))</f>
        <v>1</v>
      </c>
      <c r="AU77" s="116">
        <f t="shared" si="10"/>
        <v>1</v>
      </c>
      <c r="AW77" s="14" t="str">
        <f t="shared" si="6"/>
        <v>ANA AACM-0-0</v>
      </c>
      <c r="AX77" s="14" t="str">
        <f t="shared" si="7"/>
        <v>OFF-0-0</v>
      </c>
      <c r="AZ77" s="14">
        <f>IF(B77="",0,IF(C77="Impedance",1,0))</f>
        <v>0</v>
      </c>
      <c r="FH77"/>
      <c r="FI77"/>
      <c r="FJ77"/>
      <c r="FK77" s="14"/>
      <c r="FL77" s="14"/>
      <c r="FM77" s="14"/>
    </row>
    <row r="78" spans="1:169" s="14" customFormat="1" ht="14.4" hidden="1" x14ac:dyDescent="0.3">
      <c r="A78" s="19"/>
      <c r="B78" s="25">
        <f t="shared" si="11"/>
        <v>0</v>
      </c>
      <c r="C78" s="24" t="s">
        <v>62</v>
      </c>
      <c r="D78" s="24" t="s">
        <v>64</v>
      </c>
      <c r="E78" s="24" t="s">
        <v>64</v>
      </c>
      <c r="F78" s="24">
        <v>4</v>
      </c>
      <c r="G78" s="24">
        <v>1</v>
      </c>
      <c r="H78" s="24" t="s">
        <v>110</v>
      </c>
      <c r="I78" s="109">
        <v>0</v>
      </c>
      <c r="J78" s="24">
        <v>100</v>
      </c>
      <c r="K78" s="109" t="s">
        <v>385</v>
      </c>
      <c r="L78" s="361"/>
      <c r="M78" s="24"/>
      <c r="N78" s="24"/>
      <c r="O78" s="24"/>
      <c r="P78" s="24">
        <v>100</v>
      </c>
      <c r="Q78" s="24">
        <v>20</v>
      </c>
      <c r="R78" s="24">
        <v>0</v>
      </c>
      <c r="S78" s="408" t="s">
        <v>322</v>
      </c>
      <c r="T78" s="24">
        <v>0</v>
      </c>
      <c r="U78" s="24">
        <v>1</v>
      </c>
      <c r="V78" s="362"/>
      <c r="W78" s="367" t="s">
        <v>270</v>
      </c>
      <c r="X78" s="361"/>
      <c r="Y78" s="24"/>
      <c r="Z78" s="24"/>
      <c r="AA78" s="24"/>
      <c r="AB78" s="24"/>
      <c r="AC78" s="24">
        <v>250</v>
      </c>
      <c r="AD78" s="24">
        <v>20</v>
      </c>
      <c r="AE78" s="24"/>
      <c r="AF78" s="24" t="s">
        <v>321</v>
      </c>
      <c r="AG78" s="24">
        <v>0</v>
      </c>
      <c r="AH78" s="362">
        <v>0</v>
      </c>
      <c r="AI78" s="113"/>
      <c r="AJ78" s="24"/>
      <c r="AL78" s="129">
        <f t="shared" si="4"/>
        <v>0</v>
      </c>
      <c r="AM78" s="129">
        <f t="shared" si="5"/>
        <v>0</v>
      </c>
      <c r="AN78" s="129">
        <f t="shared" si="8"/>
        <v>0</v>
      </c>
      <c r="AO78" s="129">
        <f t="shared" si="9"/>
        <v>0</v>
      </c>
      <c r="AR78" s="117">
        <f xml:space="preserve"> IF(B78="",0,IF(OR(('PPG Phase Definition'!W78="TIA1 and TIA2"),('PPG Phase Definition'!W78="Only TIA1")),1,0))</f>
        <v>1</v>
      </c>
      <c r="AS78" s="117">
        <f xml:space="preserve"> IF(B78="",0,IF(OR(('PPG Phase Definition'!W78="TIA1 and TIA2"),('PPG Phase Definition'!W78="Only TIA2")),1,0))</f>
        <v>0</v>
      </c>
      <c r="AT78" s="117">
        <f>IF(C78="Masked",0,IF('PPG Phase Definition'!H78="Never mask",1,IF('PPG Phase Definition'!H78="2X mask",2,IF('PPG Phase Definition'!H78="4X mask",4,IF('PPG Phase Definition'!H78="8X mask",8,IF('PPG Phase Definition'!H78="16X mask",16,IF('PPG Phase Definition'!H78="32X mask",32,64)))))))</f>
        <v>1</v>
      </c>
      <c r="AU78" s="116">
        <f t="shared" si="10"/>
        <v>1</v>
      </c>
      <c r="AW78" s="14" t="str">
        <f t="shared" si="6"/>
        <v>ANA AACM-0-1</v>
      </c>
      <c r="AX78" s="14" t="str">
        <f t="shared" si="7"/>
        <v>DIG AACM-0-0</v>
      </c>
    </row>
    <row r="79" spans="1:169" s="14" customFormat="1" ht="14.4" hidden="1" x14ac:dyDescent="0.3">
      <c r="A79" s="19"/>
      <c r="B79" s="25">
        <f t="shared" si="11"/>
        <v>0</v>
      </c>
      <c r="C79" s="24" t="s">
        <v>62</v>
      </c>
      <c r="D79" s="24" t="s">
        <v>64</v>
      </c>
      <c r="E79" s="24" t="s">
        <v>64</v>
      </c>
      <c r="F79" s="24">
        <v>4</v>
      </c>
      <c r="G79" s="24">
        <v>1</v>
      </c>
      <c r="H79" s="24" t="s">
        <v>110</v>
      </c>
      <c r="I79" s="109">
        <v>0</v>
      </c>
      <c r="J79" s="24">
        <v>100</v>
      </c>
      <c r="K79" s="109" t="s">
        <v>385</v>
      </c>
      <c r="L79" s="361"/>
      <c r="M79" s="24"/>
      <c r="N79" s="24"/>
      <c r="O79" s="24"/>
      <c r="P79" s="24">
        <v>100</v>
      </c>
      <c r="Q79" s="24">
        <v>20</v>
      </c>
      <c r="R79" s="24">
        <v>0</v>
      </c>
      <c r="S79" s="408" t="s">
        <v>322</v>
      </c>
      <c r="T79" s="24">
        <v>0</v>
      </c>
      <c r="U79" s="24">
        <v>1</v>
      </c>
      <c r="V79" s="362"/>
      <c r="W79" s="367" t="s">
        <v>270</v>
      </c>
      <c r="X79" s="361"/>
      <c r="Y79" s="24"/>
      <c r="Z79" s="24"/>
      <c r="AA79" s="24"/>
      <c r="AB79" s="24"/>
      <c r="AC79" s="24">
        <v>250</v>
      </c>
      <c r="AD79" s="24">
        <v>20</v>
      </c>
      <c r="AE79" s="24"/>
      <c r="AF79" s="24" t="s">
        <v>321</v>
      </c>
      <c r="AG79" s="24">
        <v>0</v>
      </c>
      <c r="AH79" s="362">
        <v>0</v>
      </c>
      <c r="AI79" s="113"/>
      <c r="AJ79" s="24"/>
      <c r="AL79" s="129">
        <f t="shared" si="4"/>
        <v>0</v>
      </c>
      <c r="AM79" s="129">
        <f t="shared" si="5"/>
        <v>0</v>
      </c>
      <c r="AN79" s="129">
        <f t="shared" si="8"/>
        <v>0</v>
      </c>
      <c r="AO79" s="129">
        <f t="shared" si="9"/>
        <v>0</v>
      </c>
      <c r="AR79" s="117">
        <f xml:space="preserve"> IF(B79="",0,IF(OR(('PPG Phase Definition'!W79="TIA1 and TIA2"),('PPG Phase Definition'!W79="Only TIA1")),1,0))</f>
        <v>1</v>
      </c>
      <c r="AS79" s="117">
        <f xml:space="preserve"> IF(B79="",0,IF(OR(('PPG Phase Definition'!W79="TIA1 and TIA2"),('PPG Phase Definition'!W79="Only TIA2")),1,0))</f>
        <v>0</v>
      </c>
      <c r="AT79" s="117">
        <f>IF(C79="Masked",0,IF('PPG Phase Definition'!H79="Never mask",1,IF('PPG Phase Definition'!H79="2X mask",2,IF('PPG Phase Definition'!H79="4X mask",4,IF('PPG Phase Definition'!H79="8X mask",8,IF('PPG Phase Definition'!H79="16X mask",16,IF('PPG Phase Definition'!H79="32X mask",32,64)))))))</f>
        <v>1</v>
      </c>
      <c r="AU79" s="116">
        <f t="shared" si="10"/>
        <v>1</v>
      </c>
      <c r="AW79" s="14" t="str">
        <f t="shared" si="6"/>
        <v>ANA AACM-0-1</v>
      </c>
      <c r="AX79" s="14" t="str">
        <f t="shared" si="7"/>
        <v>DIG AACM-0-0</v>
      </c>
    </row>
    <row r="80" spans="1:169" s="14" customFormat="1" ht="14.4" hidden="1" x14ac:dyDescent="0.3">
      <c r="A80" s="19"/>
      <c r="B80" s="25">
        <f t="shared" si="11"/>
        <v>0</v>
      </c>
      <c r="C80" s="24" t="s">
        <v>62</v>
      </c>
      <c r="D80" s="24" t="s">
        <v>64</v>
      </c>
      <c r="E80" s="24" t="s">
        <v>64</v>
      </c>
      <c r="F80" s="24">
        <v>4</v>
      </c>
      <c r="G80" s="24">
        <v>1</v>
      </c>
      <c r="H80" s="24" t="s">
        <v>110</v>
      </c>
      <c r="I80" s="109">
        <v>0</v>
      </c>
      <c r="J80" s="24">
        <v>100</v>
      </c>
      <c r="K80" s="109" t="s">
        <v>385</v>
      </c>
      <c r="L80" s="361"/>
      <c r="M80" s="24"/>
      <c r="N80" s="24"/>
      <c r="O80" s="24"/>
      <c r="P80" s="24">
        <v>100</v>
      </c>
      <c r="Q80" s="24">
        <v>20</v>
      </c>
      <c r="R80" s="24">
        <v>0</v>
      </c>
      <c r="S80" s="408" t="s">
        <v>322</v>
      </c>
      <c r="T80" s="24">
        <v>0</v>
      </c>
      <c r="U80" s="24">
        <v>1</v>
      </c>
      <c r="V80" s="362"/>
      <c r="W80" s="367" t="s">
        <v>270</v>
      </c>
      <c r="X80" s="361"/>
      <c r="Y80" s="24"/>
      <c r="Z80" s="24"/>
      <c r="AA80" s="24"/>
      <c r="AB80" s="24"/>
      <c r="AC80" s="24">
        <v>250</v>
      </c>
      <c r="AD80" s="24">
        <v>20</v>
      </c>
      <c r="AE80" s="24"/>
      <c r="AF80" s="24" t="s">
        <v>321</v>
      </c>
      <c r="AG80" s="24">
        <v>0</v>
      </c>
      <c r="AH80" s="362">
        <v>0</v>
      </c>
      <c r="AI80" s="113"/>
      <c r="AJ80" s="24"/>
      <c r="AL80" s="129">
        <f t="shared" si="4"/>
        <v>0</v>
      </c>
      <c r="AM80" s="129">
        <f t="shared" si="5"/>
        <v>0</v>
      </c>
      <c r="AN80" s="129">
        <f t="shared" si="8"/>
        <v>0</v>
      </c>
      <c r="AO80" s="129">
        <f t="shared" si="9"/>
        <v>0</v>
      </c>
      <c r="AR80" s="117">
        <f xml:space="preserve"> IF(B80="",0,IF(OR(('PPG Phase Definition'!W80="TIA1 and TIA2"),('PPG Phase Definition'!W80="Only TIA1")),1,0))</f>
        <v>1</v>
      </c>
      <c r="AS80" s="117">
        <f xml:space="preserve"> IF(B80="",0,IF(OR(('PPG Phase Definition'!W80="TIA1 and TIA2"),('PPG Phase Definition'!W80="Only TIA2")),1,0))</f>
        <v>0</v>
      </c>
      <c r="AT80" s="117">
        <f>IF(C80="Masked",0,IF('PPG Phase Definition'!H80="Never mask",1,IF('PPG Phase Definition'!H80="2X mask",2,IF('PPG Phase Definition'!H80="4X mask",4,IF('PPG Phase Definition'!H80="8X mask",8,IF('PPG Phase Definition'!H80="16X mask",16,IF('PPG Phase Definition'!H80="32X mask",32,64)))))))</f>
        <v>1</v>
      </c>
      <c r="AU80" s="116">
        <f t="shared" si="10"/>
        <v>1</v>
      </c>
      <c r="AW80" s="14" t="str">
        <f t="shared" si="6"/>
        <v>ANA AACM-0-1</v>
      </c>
      <c r="AX80" s="14" t="str">
        <f t="shared" si="7"/>
        <v>DIG AACM-0-0</v>
      </c>
    </row>
    <row r="81" spans="1:169" s="14" customFormat="1" ht="14.4" hidden="1" x14ac:dyDescent="0.3">
      <c r="A81" s="19"/>
      <c r="B81" s="25">
        <f t="shared" si="11"/>
        <v>0</v>
      </c>
      <c r="C81" s="24" t="s">
        <v>62</v>
      </c>
      <c r="D81" s="24" t="s">
        <v>64</v>
      </c>
      <c r="E81" s="24" t="s">
        <v>64</v>
      </c>
      <c r="F81" s="24">
        <v>4</v>
      </c>
      <c r="G81" s="24">
        <v>1</v>
      </c>
      <c r="H81" s="24" t="s">
        <v>110</v>
      </c>
      <c r="I81" s="109">
        <v>0</v>
      </c>
      <c r="J81" s="24">
        <v>100</v>
      </c>
      <c r="K81" s="109" t="s">
        <v>385</v>
      </c>
      <c r="L81" s="361"/>
      <c r="M81" s="24"/>
      <c r="N81" s="24"/>
      <c r="O81" s="24"/>
      <c r="P81" s="24">
        <v>100</v>
      </c>
      <c r="Q81" s="24">
        <v>20</v>
      </c>
      <c r="R81" s="24">
        <v>0</v>
      </c>
      <c r="S81" s="408" t="s">
        <v>322</v>
      </c>
      <c r="T81" s="24">
        <v>0</v>
      </c>
      <c r="U81" s="24">
        <v>1</v>
      </c>
      <c r="V81" s="362"/>
      <c r="W81" s="367" t="s">
        <v>270</v>
      </c>
      <c r="X81" s="361"/>
      <c r="Y81" s="24"/>
      <c r="Z81" s="24"/>
      <c r="AA81" s="24"/>
      <c r="AB81" s="24"/>
      <c r="AC81" s="24">
        <v>250</v>
      </c>
      <c r="AD81" s="24">
        <v>20</v>
      </c>
      <c r="AE81" s="24"/>
      <c r="AF81" s="24" t="s">
        <v>321</v>
      </c>
      <c r="AG81" s="24">
        <v>0</v>
      </c>
      <c r="AH81" s="362">
        <v>0</v>
      </c>
      <c r="AI81" s="113"/>
      <c r="AJ81" s="24"/>
      <c r="AL81" s="129">
        <f t="shared" ref="AL81:AL144" si="12" xml:space="preserve"> IF(U81=1,R81,AL71)</f>
        <v>0</v>
      </c>
      <c r="AM81" s="129">
        <f t="shared" ref="AM81:AM144" si="13" xml:space="preserve"> IF(AH81=1,AE81,AM71)</f>
        <v>0</v>
      </c>
      <c r="AN81" s="129">
        <f t="shared" si="8"/>
        <v>0</v>
      </c>
      <c r="AO81" s="129">
        <f t="shared" si="9"/>
        <v>0</v>
      </c>
      <c r="AR81" s="117">
        <f xml:space="preserve"> IF(B81="",0,IF(OR(('PPG Phase Definition'!W81="TIA1 and TIA2"),('PPG Phase Definition'!W81="Only TIA1")),1,0))</f>
        <v>1</v>
      </c>
      <c r="AS81" s="117">
        <f xml:space="preserve"> IF(B81="",0,IF(OR(('PPG Phase Definition'!W81="TIA1 and TIA2"),('PPG Phase Definition'!W81="Only TIA2")),1,0))</f>
        <v>0</v>
      </c>
      <c r="AT81" s="117">
        <f>IF(C81="Masked",0,IF('PPG Phase Definition'!H81="Never mask",1,IF('PPG Phase Definition'!H81="2X mask",2,IF('PPG Phase Definition'!H81="4X mask",4,IF('PPG Phase Definition'!H81="8X mask",8,IF('PPG Phase Definition'!H81="16X mask",16,IF('PPG Phase Definition'!H81="32X mask",32,64)))))))</f>
        <v>1</v>
      </c>
      <c r="AU81" s="116">
        <f t="shared" si="10"/>
        <v>1</v>
      </c>
      <c r="AW81" s="14" t="str">
        <f t="shared" ref="AW81:AW144" si="14">CONCATENATE(S81,"-",T81,"-",U81)</f>
        <v>ANA AACM-0-1</v>
      </c>
      <c r="AX81" s="14" t="str">
        <f t="shared" ref="AX81:AX144" si="15">CONCATENATE(AF81,"-",AG81,"-",AH81)</f>
        <v>DIG AACM-0-0</v>
      </c>
    </row>
    <row r="82" spans="1:169" s="14" customFormat="1" ht="14.4" hidden="1" x14ac:dyDescent="0.3">
      <c r="A82" s="19"/>
      <c r="B82" s="25">
        <f t="shared" si="11"/>
        <v>0</v>
      </c>
      <c r="C82" s="24" t="s">
        <v>62</v>
      </c>
      <c r="D82" s="24" t="s">
        <v>64</v>
      </c>
      <c r="E82" s="24" t="s">
        <v>64</v>
      </c>
      <c r="F82" s="24">
        <v>4</v>
      </c>
      <c r="G82" s="24">
        <v>1</v>
      </c>
      <c r="H82" s="24" t="s">
        <v>110</v>
      </c>
      <c r="I82" s="109">
        <v>0</v>
      </c>
      <c r="J82" s="24">
        <v>100</v>
      </c>
      <c r="K82" s="109" t="s">
        <v>385</v>
      </c>
      <c r="L82" s="361"/>
      <c r="M82" s="24"/>
      <c r="N82" s="24"/>
      <c r="O82" s="24"/>
      <c r="P82" s="24">
        <v>100</v>
      </c>
      <c r="Q82" s="24">
        <v>20</v>
      </c>
      <c r="R82" s="24">
        <v>0</v>
      </c>
      <c r="S82" s="408" t="s">
        <v>322</v>
      </c>
      <c r="T82" s="24">
        <v>0</v>
      </c>
      <c r="U82" s="24">
        <v>1</v>
      </c>
      <c r="V82" s="362"/>
      <c r="W82" s="367" t="s">
        <v>270</v>
      </c>
      <c r="X82" s="361"/>
      <c r="Y82" s="24"/>
      <c r="Z82" s="24"/>
      <c r="AA82" s="24"/>
      <c r="AB82" s="24"/>
      <c r="AC82" s="24">
        <v>250</v>
      </c>
      <c r="AD82" s="24">
        <v>20</v>
      </c>
      <c r="AE82" s="24"/>
      <c r="AF82" s="24" t="s">
        <v>321</v>
      </c>
      <c r="AG82" s="24">
        <v>0</v>
      </c>
      <c r="AH82" s="362">
        <v>0</v>
      </c>
      <c r="AI82" s="113"/>
      <c r="AJ82" s="24"/>
      <c r="AL82" s="129">
        <f t="shared" si="12"/>
        <v>0</v>
      </c>
      <c r="AM82" s="129">
        <f t="shared" si="13"/>
        <v>0</v>
      </c>
      <c r="AN82" s="129">
        <f t="shared" si="8"/>
        <v>0</v>
      </c>
      <c r="AO82" s="129">
        <f t="shared" si="9"/>
        <v>0</v>
      </c>
      <c r="AR82" s="117">
        <f xml:space="preserve"> IF(B82="",0,IF(OR(('PPG Phase Definition'!W82="TIA1 and TIA2"),('PPG Phase Definition'!W82="Only TIA1")),1,0))</f>
        <v>1</v>
      </c>
      <c r="AS82" s="117">
        <f xml:space="preserve"> IF(B82="",0,IF(OR(('PPG Phase Definition'!W82="TIA1 and TIA2"),('PPG Phase Definition'!W82="Only TIA2")),1,0))</f>
        <v>0</v>
      </c>
      <c r="AT82" s="117">
        <f>IF(C82="Masked",0,IF('PPG Phase Definition'!H82="Never mask",1,IF('PPG Phase Definition'!H82="2X mask",2,IF('PPG Phase Definition'!H82="4X mask",4,IF('PPG Phase Definition'!H82="8X mask",8,IF('PPG Phase Definition'!H82="16X mask",16,IF('PPG Phase Definition'!H82="32X mask",32,64)))))))</f>
        <v>1</v>
      </c>
      <c r="AU82" s="116">
        <f t="shared" si="10"/>
        <v>1</v>
      </c>
      <c r="AW82" s="14" t="str">
        <f t="shared" si="14"/>
        <v>ANA AACM-0-1</v>
      </c>
      <c r="AX82" s="14" t="str">
        <f t="shared" si="15"/>
        <v>DIG AACM-0-0</v>
      </c>
    </row>
    <row r="83" spans="1:169" s="14" customFormat="1" ht="14.4" hidden="1" x14ac:dyDescent="0.3">
      <c r="A83" s="19"/>
      <c r="B83" s="25">
        <f t="shared" si="11"/>
        <v>0</v>
      </c>
      <c r="C83" s="24" t="s">
        <v>62</v>
      </c>
      <c r="D83" s="24" t="s">
        <v>64</v>
      </c>
      <c r="E83" s="24" t="s">
        <v>64</v>
      </c>
      <c r="F83" s="24">
        <v>4</v>
      </c>
      <c r="G83" s="24">
        <v>1</v>
      </c>
      <c r="H83" s="24" t="s">
        <v>110</v>
      </c>
      <c r="I83" s="109">
        <v>0</v>
      </c>
      <c r="J83" s="24">
        <v>100</v>
      </c>
      <c r="K83" s="109" t="s">
        <v>385</v>
      </c>
      <c r="L83" s="361"/>
      <c r="M83" s="24"/>
      <c r="N83" s="24"/>
      <c r="O83" s="24"/>
      <c r="P83" s="24">
        <v>100</v>
      </c>
      <c r="Q83" s="24">
        <v>20</v>
      </c>
      <c r="R83" s="24">
        <v>0</v>
      </c>
      <c r="S83" s="408" t="s">
        <v>322</v>
      </c>
      <c r="T83" s="24">
        <v>0</v>
      </c>
      <c r="U83" s="24">
        <v>1</v>
      </c>
      <c r="V83" s="362"/>
      <c r="W83" s="367" t="s">
        <v>270</v>
      </c>
      <c r="X83" s="361"/>
      <c r="Y83" s="24"/>
      <c r="Z83" s="24"/>
      <c r="AA83" s="24"/>
      <c r="AB83" s="24"/>
      <c r="AC83" s="24">
        <v>250</v>
      </c>
      <c r="AD83" s="24">
        <v>20</v>
      </c>
      <c r="AE83" s="24"/>
      <c r="AF83" s="24" t="s">
        <v>321</v>
      </c>
      <c r="AG83" s="24">
        <v>0</v>
      </c>
      <c r="AH83" s="362">
        <v>0</v>
      </c>
      <c r="AI83" s="113"/>
      <c r="AJ83" s="24"/>
      <c r="AL83" s="129">
        <f t="shared" si="12"/>
        <v>0</v>
      </c>
      <c r="AM83" s="129">
        <f t="shared" si="13"/>
        <v>0</v>
      </c>
      <c r="AN83" s="129">
        <f t="shared" si="8"/>
        <v>0</v>
      </c>
      <c r="AO83" s="129">
        <f t="shared" si="9"/>
        <v>0</v>
      </c>
      <c r="AR83" s="117">
        <f xml:space="preserve"> IF(B83="",0,IF(OR(('PPG Phase Definition'!W83="TIA1 and TIA2"),('PPG Phase Definition'!W83="Only TIA1")),1,0))</f>
        <v>1</v>
      </c>
      <c r="AS83" s="117">
        <f xml:space="preserve"> IF(B83="",0,IF(OR(('PPG Phase Definition'!W83="TIA1 and TIA2"),('PPG Phase Definition'!W83="Only TIA2")),1,0))</f>
        <v>0</v>
      </c>
      <c r="AT83" s="117">
        <f>IF(C83="Masked",0,IF('PPG Phase Definition'!H83="Never mask",1,IF('PPG Phase Definition'!H83="2X mask",2,IF('PPG Phase Definition'!H83="4X mask",4,IF('PPG Phase Definition'!H83="8X mask",8,IF('PPG Phase Definition'!H83="16X mask",16,IF('PPG Phase Definition'!H83="32X mask",32,64)))))))</f>
        <v>1</v>
      </c>
      <c r="AU83" s="116">
        <f t="shared" si="10"/>
        <v>1</v>
      </c>
      <c r="AW83" s="14" t="str">
        <f t="shared" si="14"/>
        <v>ANA AACM-0-1</v>
      </c>
      <c r="AX83" s="14" t="str">
        <f t="shared" si="15"/>
        <v>DIG AACM-0-0</v>
      </c>
    </row>
    <row r="84" spans="1:169" s="14" customFormat="1" ht="14.4" hidden="1" x14ac:dyDescent="0.3">
      <c r="A84" s="19"/>
      <c r="B84" s="25">
        <f t="shared" si="11"/>
        <v>0</v>
      </c>
      <c r="C84" s="24" t="s">
        <v>62</v>
      </c>
      <c r="D84" s="24" t="s">
        <v>64</v>
      </c>
      <c r="E84" s="24" t="s">
        <v>64</v>
      </c>
      <c r="F84" s="24">
        <v>4</v>
      </c>
      <c r="G84" s="24">
        <v>1</v>
      </c>
      <c r="H84" s="24" t="s">
        <v>110</v>
      </c>
      <c r="I84" s="109">
        <v>0</v>
      </c>
      <c r="J84" s="24">
        <v>100</v>
      </c>
      <c r="K84" s="109" t="s">
        <v>385</v>
      </c>
      <c r="L84" s="361"/>
      <c r="M84" s="24"/>
      <c r="N84" s="24"/>
      <c r="O84" s="24"/>
      <c r="P84" s="24">
        <v>100</v>
      </c>
      <c r="Q84" s="24">
        <v>20</v>
      </c>
      <c r="R84" s="24">
        <v>0</v>
      </c>
      <c r="S84" s="408" t="s">
        <v>322</v>
      </c>
      <c r="T84" s="24">
        <v>0</v>
      </c>
      <c r="U84" s="24">
        <v>1</v>
      </c>
      <c r="V84" s="362"/>
      <c r="W84" s="367" t="s">
        <v>270</v>
      </c>
      <c r="X84" s="361"/>
      <c r="Y84" s="24"/>
      <c r="Z84" s="24"/>
      <c r="AA84" s="24"/>
      <c r="AB84" s="24"/>
      <c r="AC84" s="24">
        <v>250</v>
      </c>
      <c r="AD84" s="24">
        <v>20</v>
      </c>
      <c r="AE84" s="24"/>
      <c r="AF84" s="24" t="s">
        <v>321</v>
      </c>
      <c r="AG84" s="24">
        <v>0</v>
      </c>
      <c r="AH84" s="362">
        <v>0</v>
      </c>
      <c r="AI84" s="113"/>
      <c r="AJ84" s="24"/>
      <c r="AL84" s="129">
        <f t="shared" si="12"/>
        <v>0</v>
      </c>
      <c r="AM84" s="129">
        <f t="shared" si="13"/>
        <v>0</v>
      </c>
      <c r="AN84" s="129">
        <f t="shared" si="8"/>
        <v>0</v>
      </c>
      <c r="AO84" s="129">
        <f t="shared" si="9"/>
        <v>0</v>
      </c>
      <c r="AR84" s="117">
        <f xml:space="preserve"> IF(B84="",0,IF(OR(('PPG Phase Definition'!W84="TIA1 and TIA2"),('PPG Phase Definition'!W84="Only TIA1")),1,0))</f>
        <v>1</v>
      </c>
      <c r="AS84" s="117">
        <f xml:space="preserve"> IF(B84="",0,IF(OR(('PPG Phase Definition'!W84="TIA1 and TIA2"),('PPG Phase Definition'!W84="Only TIA2")),1,0))</f>
        <v>0</v>
      </c>
      <c r="AT84" s="117">
        <f>IF(C84="Masked",0,IF('PPG Phase Definition'!H84="Never mask",1,IF('PPG Phase Definition'!H84="2X mask",2,IF('PPG Phase Definition'!H84="4X mask",4,IF('PPG Phase Definition'!H84="8X mask",8,IF('PPG Phase Definition'!H84="16X mask",16,IF('PPG Phase Definition'!H84="32X mask",32,64)))))))</f>
        <v>1</v>
      </c>
      <c r="AU84" s="116">
        <f t="shared" si="10"/>
        <v>1</v>
      </c>
      <c r="AW84" s="14" t="str">
        <f t="shared" si="14"/>
        <v>ANA AACM-0-1</v>
      </c>
      <c r="AX84" s="14" t="str">
        <f t="shared" si="15"/>
        <v>DIG AACM-0-0</v>
      </c>
    </row>
    <row r="85" spans="1:169" s="14" customFormat="1" ht="14.4" hidden="1" x14ac:dyDescent="0.3">
      <c r="A85" s="19"/>
      <c r="B85" s="25">
        <f t="shared" si="11"/>
        <v>0</v>
      </c>
      <c r="C85" s="24" t="s">
        <v>62</v>
      </c>
      <c r="D85" s="24" t="s">
        <v>64</v>
      </c>
      <c r="E85" s="24" t="s">
        <v>64</v>
      </c>
      <c r="F85" s="24">
        <v>4</v>
      </c>
      <c r="G85" s="24">
        <v>1</v>
      </c>
      <c r="H85" s="24" t="s">
        <v>110</v>
      </c>
      <c r="I85" s="109">
        <v>0</v>
      </c>
      <c r="J85" s="24">
        <v>100</v>
      </c>
      <c r="K85" s="109" t="s">
        <v>385</v>
      </c>
      <c r="L85" s="361"/>
      <c r="M85" s="24"/>
      <c r="N85" s="24"/>
      <c r="O85" s="24"/>
      <c r="P85" s="24">
        <v>100</v>
      </c>
      <c r="Q85" s="24">
        <v>20</v>
      </c>
      <c r="R85" s="24">
        <v>0</v>
      </c>
      <c r="S85" s="408" t="s">
        <v>322</v>
      </c>
      <c r="T85" s="24">
        <v>0</v>
      </c>
      <c r="U85" s="24">
        <v>1</v>
      </c>
      <c r="V85" s="362"/>
      <c r="W85" s="367" t="s">
        <v>270</v>
      </c>
      <c r="X85" s="361"/>
      <c r="Y85" s="24"/>
      <c r="Z85" s="24"/>
      <c r="AA85" s="24"/>
      <c r="AB85" s="24"/>
      <c r="AC85" s="24">
        <v>250</v>
      </c>
      <c r="AD85" s="24">
        <v>20</v>
      </c>
      <c r="AE85" s="24"/>
      <c r="AF85" s="24" t="s">
        <v>321</v>
      </c>
      <c r="AG85" s="24">
        <v>0</v>
      </c>
      <c r="AH85" s="362">
        <v>0</v>
      </c>
      <c r="AI85" s="113"/>
      <c r="AJ85" s="24"/>
      <c r="AL85" s="129">
        <f t="shared" si="12"/>
        <v>0</v>
      </c>
      <c r="AM85" s="129">
        <f t="shared" si="13"/>
        <v>0</v>
      </c>
      <c r="AN85" s="129">
        <f t="shared" si="8"/>
        <v>0</v>
      </c>
      <c r="AO85" s="129">
        <f t="shared" si="9"/>
        <v>0</v>
      </c>
      <c r="AR85" s="117">
        <f xml:space="preserve"> IF(B85="",0,IF(OR(('PPG Phase Definition'!W85="TIA1 and TIA2"),('PPG Phase Definition'!W85="Only TIA1")),1,0))</f>
        <v>1</v>
      </c>
      <c r="AS85" s="117">
        <f xml:space="preserve"> IF(B85="",0,IF(OR(('PPG Phase Definition'!W85="TIA1 and TIA2"),('PPG Phase Definition'!W85="Only TIA2")),1,0))</f>
        <v>0</v>
      </c>
      <c r="AT85" s="117">
        <f>IF(C85="Masked",0,IF('PPG Phase Definition'!H85="Never mask",1,IF('PPG Phase Definition'!H85="2X mask",2,IF('PPG Phase Definition'!H85="4X mask",4,IF('PPG Phase Definition'!H85="8X mask",8,IF('PPG Phase Definition'!H85="16X mask",16,IF('PPG Phase Definition'!H85="32X mask",32,64)))))))</f>
        <v>1</v>
      </c>
      <c r="AU85" s="116">
        <f t="shared" si="10"/>
        <v>1</v>
      </c>
      <c r="AW85" s="14" t="str">
        <f t="shared" si="14"/>
        <v>ANA AACM-0-1</v>
      </c>
      <c r="AX85" s="14" t="str">
        <f t="shared" si="15"/>
        <v>DIG AACM-0-0</v>
      </c>
    </row>
    <row r="86" spans="1:169" s="14" customFormat="1" ht="14.4" hidden="1" x14ac:dyDescent="0.3">
      <c r="A86" s="19"/>
      <c r="B86" s="25">
        <f t="shared" si="11"/>
        <v>0</v>
      </c>
      <c r="C86" s="24" t="s">
        <v>62</v>
      </c>
      <c r="D86" s="24" t="s">
        <v>64</v>
      </c>
      <c r="E86" s="24" t="s">
        <v>64</v>
      </c>
      <c r="F86" s="24">
        <v>4</v>
      </c>
      <c r="G86" s="24">
        <v>1</v>
      </c>
      <c r="H86" s="24" t="s">
        <v>110</v>
      </c>
      <c r="I86" s="109">
        <v>0</v>
      </c>
      <c r="J86" s="24">
        <v>100</v>
      </c>
      <c r="K86" s="109" t="s">
        <v>385</v>
      </c>
      <c r="L86" s="361"/>
      <c r="M86" s="24"/>
      <c r="N86" s="24"/>
      <c r="O86" s="24"/>
      <c r="P86" s="24">
        <v>100</v>
      </c>
      <c r="Q86" s="24">
        <v>20</v>
      </c>
      <c r="R86" s="24">
        <v>0</v>
      </c>
      <c r="S86" s="408" t="s">
        <v>322</v>
      </c>
      <c r="T86" s="24">
        <v>0</v>
      </c>
      <c r="U86" s="24">
        <v>1</v>
      </c>
      <c r="V86" s="362"/>
      <c r="W86" s="367" t="s">
        <v>270</v>
      </c>
      <c r="X86" s="361"/>
      <c r="Y86" s="24"/>
      <c r="Z86" s="24"/>
      <c r="AA86" s="24"/>
      <c r="AB86" s="24"/>
      <c r="AC86" s="24">
        <v>250</v>
      </c>
      <c r="AD86" s="24">
        <v>20</v>
      </c>
      <c r="AE86" s="24"/>
      <c r="AF86" s="24" t="s">
        <v>321</v>
      </c>
      <c r="AG86" s="24">
        <v>0</v>
      </c>
      <c r="AH86" s="362">
        <v>0</v>
      </c>
      <c r="AI86" s="113"/>
      <c r="AJ86" s="24"/>
      <c r="AL86" s="129">
        <f t="shared" si="12"/>
        <v>0</v>
      </c>
      <c r="AM86" s="129">
        <f t="shared" si="13"/>
        <v>0</v>
      </c>
      <c r="AN86" s="129">
        <f t="shared" si="8"/>
        <v>0</v>
      </c>
      <c r="AO86" s="129">
        <f t="shared" si="9"/>
        <v>0</v>
      </c>
      <c r="AR86" s="117">
        <f xml:space="preserve"> IF(B86="",0,IF(OR(('PPG Phase Definition'!W86="TIA1 and TIA2"),('PPG Phase Definition'!W86="Only TIA1")),1,0))</f>
        <v>1</v>
      </c>
      <c r="AS86" s="117">
        <f xml:space="preserve"> IF(B86="",0,IF(OR(('PPG Phase Definition'!W86="TIA1 and TIA2"),('PPG Phase Definition'!W86="Only TIA2")),1,0))</f>
        <v>0</v>
      </c>
      <c r="AT86" s="117">
        <f>IF(C86="Masked",0,IF('PPG Phase Definition'!H86="Never mask",1,IF('PPG Phase Definition'!H86="2X mask",2,IF('PPG Phase Definition'!H86="4X mask",4,IF('PPG Phase Definition'!H86="8X mask",8,IF('PPG Phase Definition'!H86="16X mask",16,IF('PPG Phase Definition'!H86="32X mask",32,64)))))))</f>
        <v>1</v>
      </c>
      <c r="AU86" s="116">
        <f t="shared" si="10"/>
        <v>1</v>
      </c>
      <c r="AW86" s="14" t="str">
        <f t="shared" si="14"/>
        <v>ANA AACM-0-1</v>
      </c>
      <c r="AX86" s="14" t="str">
        <f t="shared" si="15"/>
        <v>DIG AACM-0-0</v>
      </c>
    </row>
    <row r="87" spans="1:169" x14ac:dyDescent="0.35">
      <c r="A87" s="19">
        <v>9</v>
      </c>
      <c r="B87" s="25" t="str">
        <f t="shared" si="11"/>
        <v/>
      </c>
      <c r="C87" s="24" t="s">
        <v>63</v>
      </c>
      <c r="D87" s="24" t="s">
        <v>323</v>
      </c>
      <c r="E87" s="24" t="s">
        <v>323</v>
      </c>
      <c r="F87" s="24">
        <v>2</v>
      </c>
      <c r="G87" s="24">
        <v>0</v>
      </c>
      <c r="H87" s="24" t="s">
        <v>110</v>
      </c>
      <c r="I87" s="109">
        <v>1</v>
      </c>
      <c r="J87" s="24">
        <v>30</v>
      </c>
      <c r="K87" s="109" t="s">
        <v>921</v>
      </c>
      <c r="L87" s="361"/>
      <c r="M87" s="24"/>
      <c r="N87" s="24">
        <v>1</v>
      </c>
      <c r="O87" s="24"/>
      <c r="P87" s="24">
        <v>10</v>
      </c>
      <c r="Q87" s="24">
        <v>25</v>
      </c>
      <c r="R87" s="24">
        <v>0</v>
      </c>
      <c r="S87" s="408" t="s">
        <v>322</v>
      </c>
      <c r="T87" s="24">
        <v>0</v>
      </c>
      <c r="U87" s="24">
        <v>0</v>
      </c>
      <c r="V87" s="362"/>
      <c r="W87" s="367" t="s">
        <v>270</v>
      </c>
      <c r="X87" s="361"/>
      <c r="Y87" s="24"/>
      <c r="Z87" s="24"/>
      <c r="AA87" s="24"/>
      <c r="AB87" s="24"/>
      <c r="AC87" s="24">
        <v>250</v>
      </c>
      <c r="AD87" s="24">
        <v>20</v>
      </c>
      <c r="AE87" s="24"/>
      <c r="AF87" s="24" t="s">
        <v>320</v>
      </c>
      <c r="AG87" s="24">
        <v>0</v>
      </c>
      <c r="AH87" s="362">
        <v>0</v>
      </c>
      <c r="AI87" s="113">
        <v>15</v>
      </c>
      <c r="AJ87" s="24">
        <v>15</v>
      </c>
      <c r="AK87" s="20"/>
      <c r="AL87" s="129">
        <f t="shared" si="12"/>
        <v>0</v>
      </c>
      <c r="AM87" s="129">
        <f t="shared" si="13"/>
        <v>0</v>
      </c>
      <c r="AN87" s="129">
        <f t="shared" si="8"/>
        <v>0</v>
      </c>
      <c r="AO87" s="129">
        <f t="shared" si="9"/>
        <v>0</v>
      </c>
      <c r="AR87" s="117">
        <f xml:space="preserve"> IF(B87="",0,IF(OR(('PPG Phase Definition'!W87="TIA1 and TIA2"),('PPG Phase Definition'!W87="Only TIA1")),1,0))</f>
        <v>0</v>
      </c>
      <c r="AS87" s="117">
        <f xml:space="preserve"> IF(B87="",0,IF(OR(('PPG Phase Definition'!W87="TIA1 and TIA2"),('PPG Phase Definition'!W87="Only TIA2")),1,0))</f>
        <v>0</v>
      </c>
      <c r="AT87" s="117">
        <f>IF(C87="Masked",0,IF('PPG Phase Definition'!H87="Never mask",1,IF('PPG Phase Definition'!H87="2X mask",2,IF('PPG Phase Definition'!H87="4X mask",4,IF('PPG Phase Definition'!H87="8X mask",8,IF('PPG Phase Definition'!H87="16X mask",16,IF('PPG Phase Definition'!H87="32X mask",32,64)))))))</f>
        <v>1</v>
      </c>
      <c r="AU87" s="116">
        <f t="shared" si="10"/>
        <v>0</v>
      </c>
      <c r="AW87" s="14" t="str">
        <f t="shared" si="14"/>
        <v>ANA AACM-0-0</v>
      </c>
      <c r="AX87" s="14" t="str">
        <f t="shared" si="15"/>
        <v>OFF-0-0</v>
      </c>
      <c r="AZ87" s="14">
        <f>IF(B87="",0,IF(C87="Impedance",1,0))</f>
        <v>0</v>
      </c>
      <c r="FH87"/>
      <c r="FI87"/>
      <c r="FJ87"/>
      <c r="FK87" s="14"/>
      <c r="FL87" s="14"/>
      <c r="FM87" s="14"/>
    </row>
    <row r="88" spans="1:169" s="14" customFormat="1" ht="14.4" hidden="1" x14ac:dyDescent="0.3">
      <c r="A88" s="19"/>
      <c r="B88" s="25">
        <f t="shared" si="11"/>
        <v>0</v>
      </c>
      <c r="C88" s="24" t="s">
        <v>62</v>
      </c>
      <c r="D88" s="24" t="s">
        <v>64</v>
      </c>
      <c r="E88" s="24" t="s">
        <v>64</v>
      </c>
      <c r="F88" s="24">
        <v>4</v>
      </c>
      <c r="G88" s="24">
        <v>1</v>
      </c>
      <c r="H88" s="24" t="s">
        <v>110</v>
      </c>
      <c r="I88" s="109">
        <v>0</v>
      </c>
      <c r="J88" s="24">
        <v>100</v>
      </c>
      <c r="K88" s="109" t="s">
        <v>385</v>
      </c>
      <c r="L88" s="361"/>
      <c r="M88" s="24"/>
      <c r="N88" s="24"/>
      <c r="O88" s="24"/>
      <c r="P88" s="24">
        <v>100</v>
      </c>
      <c r="Q88" s="24">
        <v>20</v>
      </c>
      <c r="R88" s="24">
        <v>0</v>
      </c>
      <c r="S88" s="408" t="s">
        <v>322</v>
      </c>
      <c r="T88" s="24">
        <v>0</v>
      </c>
      <c r="U88" s="24">
        <v>1</v>
      </c>
      <c r="V88" s="362"/>
      <c r="W88" s="367" t="s">
        <v>270</v>
      </c>
      <c r="X88" s="361"/>
      <c r="Y88" s="24"/>
      <c r="Z88" s="24"/>
      <c r="AA88" s="24"/>
      <c r="AB88" s="24"/>
      <c r="AC88" s="24">
        <v>250</v>
      </c>
      <c r="AD88" s="24">
        <v>20</v>
      </c>
      <c r="AE88" s="24"/>
      <c r="AF88" s="24" t="s">
        <v>321</v>
      </c>
      <c r="AG88" s="24">
        <v>0</v>
      </c>
      <c r="AH88" s="362">
        <v>0</v>
      </c>
      <c r="AI88" s="113"/>
      <c r="AJ88" s="24"/>
      <c r="AL88" s="129">
        <f t="shared" si="12"/>
        <v>0</v>
      </c>
      <c r="AM88" s="129">
        <f t="shared" si="13"/>
        <v>0</v>
      </c>
      <c r="AN88" s="129">
        <f t="shared" si="8"/>
        <v>0</v>
      </c>
      <c r="AO88" s="129">
        <f t="shared" si="9"/>
        <v>0</v>
      </c>
      <c r="AR88" s="117">
        <f xml:space="preserve"> IF(B88="",0,IF(OR(('PPG Phase Definition'!W88="TIA1 and TIA2"),('PPG Phase Definition'!W88="Only TIA1")),1,0))</f>
        <v>1</v>
      </c>
      <c r="AS88" s="117">
        <f xml:space="preserve"> IF(B88="",0,IF(OR(('PPG Phase Definition'!W88="TIA1 and TIA2"),('PPG Phase Definition'!W88="Only TIA2")),1,0))</f>
        <v>0</v>
      </c>
      <c r="AT88" s="117">
        <f>IF(C88="Masked",0,IF('PPG Phase Definition'!H88="Never mask",1,IF('PPG Phase Definition'!H88="2X mask",2,IF('PPG Phase Definition'!H88="4X mask",4,IF('PPG Phase Definition'!H88="8X mask",8,IF('PPG Phase Definition'!H88="16X mask",16,IF('PPG Phase Definition'!H88="32X mask",32,64)))))))</f>
        <v>1</v>
      </c>
      <c r="AU88" s="116">
        <f t="shared" si="10"/>
        <v>1</v>
      </c>
      <c r="AW88" s="14" t="str">
        <f t="shared" si="14"/>
        <v>ANA AACM-0-1</v>
      </c>
      <c r="AX88" s="14" t="str">
        <f t="shared" si="15"/>
        <v>DIG AACM-0-0</v>
      </c>
    </row>
    <row r="89" spans="1:169" s="14" customFormat="1" ht="14.4" hidden="1" x14ac:dyDescent="0.3">
      <c r="A89" s="19"/>
      <c r="B89" s="25">
        <f t="shared" si="11"/>
        <v>0</v>
      </c>
      <c r="C89" s="24" t="s">
        <v>62</v>
      </c>
      <c r="D89" s="24" t="s">
        <v>64</v>
      </c>
      <c r="E89" s="24" t="s">
        <v>64</v>
      </c>
      <c r="F89" s="24">
        <v>4</v>
      </c>
      <c r="G89" s="24">
        <v>1</v>
      </c>
      <c r="H89" s="24" t="s">
        <v>110</v>
      </c>
      <c r="I89" s="109">
        <v>0</v>
      </c>
      <c r="J89" s="24">
        <v>100</v>
      </c>
      <c r="K89" s="109" t="s">
        <v>385</v>
      </c>
      <c r="L89" s="361"/>
      <c r="M89" s="24"/>
      <c r="N89" s="24"/>
      <c r="O89" s="24"/>
      <c r="P89" s="24">
        <v>100</v>
      </c>
      <c r="Q89" s="24">
        <v>20</v>
      </c>
      <c r="R89" s="24">
        <v>0</v>
      </c>
      <c r="S89" s="408" t="s">
        <v>322</v>
      </c>
      <c r="T89" s="24">
        <v>0</v>
      </c>
      <c r="U89" s="24">
        <v>1</v>
      </c>
      <c r="V89" s="362"/>
      <c r="W89" s="367" t="s">
        <v>270</v>
      </c>
      <c r="X89" s="361"/>
      <c r="Y89" s="24"/>
      <c r="Z89" s="24"/>
      <c r="AA89" s="24"/>
      <c r="AB89" s="24"/>
      <c r="AC89" s="24">
        <v>250</v>
      </c>
      <c r="AD89" s="24">
        <v>20</v>
      </c>
      <c r="AE89" s="24"/>
      <c r="AF89" s="24" t="s">
        <v>321</v>
      </c>
      <c r="AG89" s="24">
        <v>0</v>
      </c>
      <c r="AH89" s="362">
        <v>0</v>
      </c>
      <c r="AI89" s="113"/>
      <c r="AJ89" s="24"/>
      <c r="AL89" s="129">
        <f t="shared" si="12"/>
        <v>0</v>
      </c>
      <c r="AM89" s="129">
        <f t="shared" si="13"/>
        <v>0</v>
      </c>
      <c r="AN89" s="129">
        <f t="shared" si="8"/>
        <v>0</v>
      </c>
      <c r="AO89" s="129">
        <f t="shared" si="9"/>
        <v>0</v>
      </c>
      <c r="AR89" s="117">
        <f xml:space="preserve"> IF(B89="",0,IF(OR(('PPG Phase Definition'!W89="TIA1 and TIA2"),('PPG Phase Definition'!W89="Only TIA1")),1,0))</f>
        <v>1</v>
      </c>
      <c r="AS89" s="117">
        <f xml:space="preserve"> IF(B89="",0,IF(OR(('PPG Phase Definition'!W89="TIA1 and TIA2"),('PPG Phase Definition'!W89="Only TIA2")),1,0))</f>
        <v>0</v>
      </c>
      <c r="AT89" s="117">
        <f>IF(C89="Masked",0,IF('PPG Phase Definition'!H89="Never mask",1,IF('PPG Phase Definition'!H89="2X mask",2,IF('PPG Phase Definition'!H89="4X mask",4,IF('PPG Phase Definition'!H89="8X mask",8,IF('PPG Phase Definition'!H89="16X mask",16,IF('PPG Phase Definition'!H89="32X mask",32,64)))))))</f>
        <v>1</v>
      </c>
      <c r="AU89" s="116">
        <f t="shared" si="10"/>
        <v>1</v>
      </c>
      <c r="AW89" s="14" t="str">
        <f t="shared" si="14"/>
        <v>ANA AACM-0-1</v>
      </c>
      <c r="AX89" s="14" t="str">
        <f t="shared" si="15"/>
        <v>DIG AACM-0-0</v>
      </c>
    </row>
    <row r="90" spans="1:169" s="14" customFormat="1" ht="14.4" hidden="1" x14ac:dyDescent="0.3">
      <c r="A90" s="19"/>
      <c r="B90" s="25">
        <f t="shared" si="11"/>
        <v>0</v>
      </c>
      <c r="C90" s="24" t="s">
        <v>62</v>
      </c>
      <c r="D90" s="24" t="s">
        <v>64</v>
      </c>
      <c r="E90" s="24" t="s">
        <v>64</v>
      </c>
      <c r="F90" s="24">
        <v>4</v>
      </c>
      <c r="G90" s="24">
        <v>1</v>
      </c>
      <c r="H90" s="24" t="s">
        <v>110</v>
      </c>
      <c r="I90" s="109">
        <v>0</v>
      </c>
      <c r="J90" s="24">
        <v>100</v>
      </c>
      <c r="K90" s="109" t="s">
        <v>385</v>
      </c>
      <c r="L90" s="361"/>
      <c r="M90" s="24"/>
      <c r="N90" s="24"/>
      <c r="O90" s="24"/>
      <c r="P90" s="24">
        <v>100</v>
      </c>
      <c r="Q90" s="24">
        <v>20</v>
      </c>
      <c r="R90" s="24">
        <v>0</v>
      </c>
      <c r="S90" s="408" t="s">
        <v>322</v>
      </c>
      <c r="T90" s="24">
        <v>0</v>
      </c>
      <c r="U90" s="24">
        <v>1</v>
      </c>
      <c r="V90" s="362"/>
      <c r="W90" s="367" t="s">
        <v>270</v>
      </c>
      <c r="X90" s="361"/>
      <c r="Y90" s="24"/>
      <c r="Z90" s="24"/>
      <c r="AA90" s="24"/>
      <c r="AB90" s="24"/>
      <c r="AC90" s="24">
        <v>250</v>
      </c>
      <c r="AD90" s="24">
        <v>20</v>
      </c>
      <c r="AE90" s="24"/>
      <c r="AF90" s="24" t="s">
        <v>321</v>
      </c>
      <c r="AG90" s="24">
        <v>0</v>
      </c>
      <c r="AH90" s="362">
        <v>0</v>
      </c>
      <c r="AI90" s="113"/>
      <c r="AJ90" s="24"/>
      <c r="AL90" s="129">
        <f t="shared" si="12"/>
        <v>0</v>
      </c>
      <c r="AM90" s="129">
        <f t="shared" si="13"/>
        <v>0</v>
      </c>
      <c r="AN90" s="129">
        <f t="shared" si="8"/>
        <v>0</v>
      </c>
      <c r="AO90" s="129">
        <f t="shared" si="9"/>
        <v>0</v>
      </c>
      <c r="AR90" s="117">
        <f xml:space="preserve"> IF(B90="",0,IF(OR(('PPG Phase Definition'!W90="TIA1 and TIA2"),('PPG Phase Definition'!W90="Only TIA1")),1,0))</f>
        <v>1</v>
      </c>
      <c r="AS90" s="117">
        <f xml:space="preserve"> IF(B90="",0,IF(OR(('PPG Phase Definition'!W90="TIA1 and TIA2"),('PPG Phase Definition'!W90="Only TIA2")),1,0))</f>
        <v>0</v>
      </c>
      <c r="AT90" s="117">
        <f>IF(C90="Masked",0,IF('PPG Phase Definition'!H90="Never mask",1,IF('PPG Phase Definition'!H90="2X mask",2,IF('PPG Phase Definition'!H90="4X mask",4,IF('PPG Phase Definition'!H90="8X mask",8,IF('PPG Phase Definition'!H90="16X mask",16,IF('PPG Phase Definition'!H90="32X mask",32,64)))))))</f>
        <v>1</v>
      </c>
      <c r="AU90" s="116">
        <f t="shared" si="10"/>
        <v>1</v>
      </c>
      <c r="AW90" s="14" t="str">
        <f t="shared" si="14"/>
        <v>ANA AACM-0-1</v>
      </c>
      <c r="AX90" s="14" t="str">
        <f t="shared" si="15"/>
        <v>DIG AACM-0-0</v>
      </c>
    </row>
    <row r="91" spans="1:169" s="14" customFormat="1" ht="14.4" hidden="1" x14ac:dyDescent="0.3">
      <c r="A91" s="19"/>
      <c r="B91" s="25">
        <f t="shared" si="11"/>
        <v>0</v>
      </c>
      <c r="C91" s="24" t="s">
        <v>62</v>
      </c>
      <c r="D91" s="24" t="s">
        <v>64</v>
      </c>
      <c r="E91" s="24" t="s">
        <v>64</v>
      </c>
      <c r="F91" s="24">
        <v>4</v>
      </c>
      <c r="G91" s="24">
        <v>1</v>
      </c>
      <c r="H91" s="24" t="s">
        <v>110</v>
      </c>
      <c r="I91" s="109">
        <v>0</v>
      </c>
      <c r="J91" s="24">
        <v>100</v>
      </c>
      <c r="K91" s="109" t="s">
        <v>385</v>
      </c>
      <c r="L91" s="361"/>
      <c r="M91" s="24"/>
      <c r="N91" s="24"/>
      <c r="O91" s="24"/>
      <c r="P91" s="24">
        <v>100</v>
      </c>
      <c r="Q91" s="24">
        <v>20</v>
      </c>
      <c r="R91" s="24">
        <v>0</v>
      </c>
      <c r="S91" s="408" t="s">
        <v>322</v>
      </c>
      <c r="T91" s="24">
        <v>0</v>
      </c>
      <c r="U91" s="24">
        <v>1</v>
      </c>
      <c r="V91" s="362"/>
      <c r="W91" s="367" t="s">
        <v>270</v>
      </c>
      <c r="X91" s="361"/>
      <c r="Y91" s="24"/>
      <c r="Z91" s="24"/>
      <c r="AA91" s="24"/>
      <c r="AB91" s="24"/>
      <c r="AC91" s="24">
        <v>250</v>
      </c>
      <c r="AD91" s="24">
        <v>20</v>
      </c>
      <c r="AE91" s="24"/>
      <c r="AF91" s="24" t="s">
        <v>321</v>
      </c>
      <c r="AG91" s="24">
        <v>0</v>
      </c>
      <c r="AH91" s="362">
        <v>0</v>
      </c>
      <c r="AI91" s="113"/>
      <c r="AJ91" s="24"/>
      <c r="AL91" s="129">
        <f t="shared" si="12"/>
        <v>0</v>
      </c>
      <c r="AM91" s="129">
        <f t="shared" si="13"/>
        <v>0</v>
      </c>
      <c r="AN91" s="129">
        <f t="shared" si="8"/>
        <v>0</v>
      </c>
      <c r="AO91" s="129">
        <f t="shared" si="9"/>
        <v>0</v>
      </c>
      <c r="AR91" s="117">
        <f xml:space="preserve"> IF(B91="",0,IF(OR(('PPG Phase Definition'!W91="TIA1 and TIA2"),('PPG Phase Definition'!W91="Only TIA1")),1,0))</f>
        <v>1</v>
      </c>
      <c r="AS91" s="117">
        <f xml:space="preserve"> IF(B91="",0,IF(OR(('PPG Phase Definition'!W91="TIA1 and TIA2"),('PPG Phase Definition'!W91="Only TIA2")),1,0))</f>
        <v>0</v>
      </c>
      <c r="AT91" s="117">
        <f>IF(C91="Masked",0,IF('PPG Phase Definition'!H91="Never mask",1,IF('PPG Phase Definition'!H91="2X mask",2,IF('PPG Phase Definition'!H91="4X mask",4,IF('PPG Phase Definition'!H91="8X mask",8,IF('PPG Phase Definition'!H91="16X mask",16,IF('PPG Phase Definition'!H91="32X mask",32,64)))))))</f>
        <v>1</v>
      </c>
      <c r="AU91" s="116">
        <f t="shared" si="10"/>
        <v>1</v>
      </c>
      <c r="AW91" s="14" t="str">
        <f t="shared" si="14"/>
        <v>ANA AACM-0-1</v>
      </c>
      <c r="AX91" s="14" t="str">
        <f t="shared" si="15"/>
        <v>DIG AACM-0-0</v>
      </c>
    </row>
    <row r="92" spans="1:169" s="14" customFormat="1" ht="14.4" hidden="1" x14ac:dyDescent="0.3">
      <c r="A92" s="19"/>
      <c r="B92" s="25">
        <f t="shared" si="11"/>
        <v>0</v>
      </c>
      <c r="C92" s="24" t="s">
        <v>62</v>
      </c>
      <c r="D92" s="24" t="s">
        <v>64</v>
      </c>
      <c r="E92" s="24" t="s">
        <v>64</v>
      </c>
      <c r="F92" s="24">
        <v>4</v>
      </c>
      <c r="G92" s="24">
        <v>1</v>
      </c>
      <c r="H92" s="24" t="s">
        <v>110</v>
      </c>
      <c r="I92" s="109">
        <v>0</v>
      </c>
      <c r="J92" s="24">
        <v>100</v>
      </c>
      <c r="K92" s="109" t="s">
        <v>385</v>
      </c>
      <c r="L92" s="361"/>
      <c r="M92" s="24"/>
      <c r="N92" s="24"/>
      <c r="O92" s="24"/>
      <c r="P92" s="24">
        <v>100</v>
      </c>
      <c r="Q92" s="24">
        <v>20</v>
      </c>
      <c r="R92" s="24">
        <v>0</v>
      </c>
      <c r="S92" s="408" t="s">
        <v>322</v>
      </c>
      <c r="T92" s="24">
        <v>0</v>
      </c>
      <c r="U92" s="24">
        <v>1</v>
      </c>
      <c r="V92" s="362"/>
      <c r="W92" s="367" t="s">
        <v>270</v>
      </c>
      <c r="X92" s="361"/>
      <c r="Y92" s="24"/>
      <c r="Z92" s="24"/>
      <c r="AA92" s="24"/>
      <c r="AB92" s="24"/>
      <c r="AC92" s="24">
        <v>250</v>
      </c>
      <c r="AD92" s="24">
        <v>20</v>
      </c>
      <c r="AE92" s="24"/>
      <c r="AF92" s="24" t="s">
        <v>321</v>
      </c>
      <c r="AG92" s="24">
        <v>0</v>
      </c>
      <c r="AH92" s="362">
        <v>0</v>
      </c>
      <c r="AI92" s="113"/>
      <c r="AJ92" s="24"/>
      <c r="AL92" s="129">
        <f t="shared" si="12"/>
        <v>0</v>
      </c>
      <c r="AM92" s="129">
        <f t="shared" si="13"/>
        <v>0</v>
      </c>
      <c r="AN92" s="129">
        <f t="shared" si="8"/>
        <v>0</v>
      </c>
      <c r="AO92" s="129">
        <f t="shared" si="9"/>
        <v>0</v>
      </c>
      <c r="AR92" s="117">
        <f xml:space="preserve"> IF(B92="",0,IF(OR(('PPG Phase Definition'!W92="TIA1 and TIA2"),('PPG Phase Definition'!W92="Only TIA1")),1,0))</f>
        <v>1</v>
      </c>
      <c r="AS92" s="117">
        <f xml:space="preserve"> IF(B92="",0,IF(OR(('PPG Phase Definition'!W92="TIA1 and TIA2"),('PPG Phase Definition'!W92="Only TIA2")),1,0))</f>
        <v>0</v>
      </c>
      <c r="AT92" s="117">
        <f>IF(C92="Masked",0,IF('PPG Phase Definition'!H92="Never mask",1,IF('PPG Phase Definition'!H92="2X mask",2,IF('PPG Phase Definition'!H92="4X mask",4,IF('PPG Phase Definition'!H92="8X mask",8,IF('PPG Phase Definition'!H92="16X mask",16,IF('PPG Phase Definition'!H92="32X mask",32,64)))))))</f>
        <v>1</v>
      </c>
      <c r="AU92" s="116">
        <f t="shared" si="10"/>
        <v>1</v>
      </c>
      <c r="AW92" s="14" t="str">
        <f t="shared" si="14"/>
        <v>ANA AACM-0-1</v>
      </c>
      <c r="AX92" s="14" t="str">
        <f t="shared" si="15"/>
        <v>DIG AACM-0-0</v>
      </c>
    </row>
    <row r="93" spans="1:169" s="14" customFormat="1" ht="14.4" hidden="1" x14ac:dyDescent="0.3">
      <c r="A93" s="19"/>
      <c r="B93" s="25">
        <f t="shared" si="11"/>
        <v>0</v>
      </c>
      <c r="C93" s="24" t="s">
        <v>62</v>
      </c>
      <c r="D93" s="24" t="s">
        <v>64</v>
      </c>
      <c r="E93" s="24" t="s">
        <v>64</v>
      </c>
      <c r="F93" s="24">
        <v>4</v>
      </c>
      <c r="G93" s="24">
        <v>1</v>
      </c>
      <c r="H93" s="24" t="s">
        <v>110</v>
      </c>
      <c r="I93" s="109">
        <v>0</v>
      </c>
      <c r="J93" s="24">
        <v>100</v>
      </c>
      <c r="K93" s="109" t="s">
        <v>385</v>
      </c>
      <c r="L93" s="361"/>
      <c r="M93" s="24"/>
      <c r="N93" s="24"/>
      <c r="O93" s="24"/>
      <c r="P93" s="24">
        <v>100</v>
      </c>
      <c r="Q93" s="24">
        <v>20</v>
      </c>
      <c r="R93" s="24">
        <v>0</v>
      </c>
      <c r="S93" s="408" t="s">
        <v>322</v>
      </c>
      <c r="T93" s="24">
        <v>0</v>
      </c>
      <c r="U93" s="24">
        <v>1</v>
      </c>
      <c r="V93" s="362"/>
      <c r="W93" s="367" t="s">
        <v>270</v>
      </c>
      <c r="X93" s="361"/>
      <c r="Y93" s="24"/>
      <c r="Z93" s="24"/>
      <c r="AA93" s="24"/>
      <c r="AB93" s="24"/>
      <c r="AC93" s="24">
        <v>250</v>
      </c>
      <c r="AD93" s="24">
        <v>20</v>
      </c>
      <c r="AE93" s="24"/>
      <c r="AF93" s="24" t="s">
        <v>321</v>
      </c>
      <c r="AG93" s="24">
        <v>0</v>
      </c>
      <c r="AH93" s="362">
        <v>0</v>
      </c>
      <c r="AI93" s="113"/>
      <c r="AJ93" s="24"/>
      <c r="AL93" s="129">
        <f t="shared" si="12"/>
        <v>0</v>
      </c>
      <c r="AM93" s="129">
        <f t="shared" si="13"/>
        <v>0</v>
      </c>
      <c r="AN93" s="129">
        <f t="shared" si="8"/>
        <v>0</v>
      </c>
      <c r="AO93" s="129">
        <f t="shared" si="9"/>
        <v>0</v>
      </c>
      <c r="AR93" s="117">
        <f xml:space="preserve"> IF(B93="",0,IF(OR(('PPG Phase Definition'!W93="TIA1 and TIA2"),('PPG Phase Definition'!W93="Only TIA1")),1,0))</f>
        <v>1</v>
      </c>
      <c r="AS93" s="117">
        <f xml:space="preserve"> IF(B93="",0,IF(OR(('PPG Phase Definition'!W93="TIA1 and TIA2"),('PPG Phase Definition'!W93="Only TIA2")),1,0))</f>
        <v>0</v>
      </c>
      <c r="AT93" s="117">
        <f>IF(C93="Masked",0,IF('PPG Phase Definition'!H93="Never mask",1,IF('PPG Phase Definition'!H93="2X mask",2,IF('PPG Phase Definition'!H93="4X mask",4,IF('PPG Phase Definition'!H93="8X mask",8,IF('PPG Phase Definition'!H93="16X mask",16,IF('PPG Phase Definition'!H93="32X mask",32,64)))))))</f>
        <v>1</v>
      </c>
      <c r="AU93" s="116">
        <f t="shared" si="10"/>
        <v>1</v>
      </c>
      <c r="AW93" s="14" t="str">
        <f t="shared" si="14"/>
        <v>ANA AACM-0-1</v>
      </c>
      <c r="AX93" s="14" t="str">
        <f t="shared" si="15"/>
        <v>DIG AACM-0-0</v>
      </c>
    </row>
    <row r="94" spans="1:169" s="14" customFormat="1" ht="14.4" hidden="1" x14ac:dyDescent="0.3">
      <c r="A94" s="19"/>
      <c r="B94" s="25">
        <f t="shared" si="11"/>
        <v>0</v>
      </c>
      <c r="C94" s="24" t="s">
        <v>62</v>
      </c>
      <c r="D94" s="24" t="s">
        <v>64</v>
      </c>
      <c r="E94" s="24" t="s">
        <v>64</v>
      </c>
      <c r="F94" s="24">
        <v>4</v>
      </c>
      <c r="G94" s="24">
        <v>1</v>
      </c>
      <c r="H94" s="24" t="s">
        <v>110</v>
      </c>
      <c r="I94" s="109">
        <v>0</v>
      </c>
      <c r="J94" s="24">
        <v>100</v>
      </c>
      <c r="K94" s="109" t="s">
        <v>385</v>
      </c>
      <c r="L94" s="361"/>
      <c r="M94" s="24"/>
      <c r="N94" s="24"/>
      <c r="O94" s="24"/>
      <c r="P94" s="24">
        <v>100</v>
      </c>
      <c r="Q94" s="24">
        <v>20</v>
      </c>
      <c r="R94" s="24">
        <v>0</v>
      </c>
      <c r="S94" s="408" t="s">
        <v>322</v>
      </c>
      <c r="T94" s="24">
        <v>0</v>
      </c>
      <c r="U94" s="24">
        <v>1</v>
      </c>
      <c r="V94" s="362"/>
      <c r="W94" s="367" t="s">
        <v>270</v>
      </c>
      <c r="X94" s="361"/>
      <c r="Y94" s="24"/>
      <c r="Z94" s="24"/>
      <c r="AA94" s="24"/>
      <c r="AB94" s="24"/>
      <c r="AC94" s="24">
        <v>250</v>
      </c>
      <c r="AD94" s="24">
        <v>20</v>
      </c>
      <c r="AE94" s="24"/>
      <c r="AF94" s="24" t="s">
        <v>321</v>
      </c>
      <c r="AG94" s="24">
        <v>0</v>
      </c>
      <c r="AH94" s="362">
        <v>0</v>
      </c>
      <c r="AI94" s="113"/>
      <c r="AJ94" s="24"/>
      <c r="AL94" s="129">
        <f t="shared" si="12"/>
        <v>0</v>
      </c>
      <c r="AM94" s="129">
        <f t="shared" si="13"/>
        <v>0</v>
      </c>
      <c r="AN94" s="129">
        <f t="shared" si="8"/>
        <v>0</v>
      </c>
      <c r="AO94" s="129">
        <f t="shared" si="9"/>
        <v>0</v>
      </c>
      <c r="AR94" s="117">
        <f xml:space="preserve"> IF(B94="",0,IF(OR(('PPG Phase Definition'!W94="TIA1 and TIA2"),('PPG Phase Definition'!W94="Only TIA1")),1,0))</f>
        <v>1</v>
      </c>
      <c r="AS94" s="117">
        <f xml:space="preserve"> IF(B94="",0,IF(OR(('PPG Phase Definition'!W94="TIA1 and TIA2"),('PPG Phase Definition'!W94="Only TIA2")),1,0))</f>
        <v>0</v>
      </c>
      <c r="AT94" s="117">
        <f>IF(C94="Masked",0,IF('PPG Phase Definition'!H94="Never mask",1,IF('PPG Phase Definition'!H94="2X mask",2,IF('PPG Phase Definition'!H94="4X mask",4,IF('PPG Phase Definition'!H94="8X mask",8,IF('PPG Phase Definition'!H94="16X mask",16,IF('PPG Phase Definition'!H94="32X mask",32,64)))))))</f>
        <v>1</v>
      </c>
      <c r="AU94" s="116">
        <f t="shared" si="10"/>
        <v>1</v>
      </c>
      <c r="AW94" s="14" t="str">
        <f t="shared" si="14"/>
        <v>ANA AACM-0-1</v>
      </c>
      <c r="AX94" s="14" t="str">
        <f t="shared" si="15"/>
        <v>DIG AACM-0-0</v>
      </c>
    </row>
    <row r="95" spans="1:169" s="14" customFormat="1" ht="14.4" hidden="1" x14ac:dyDescent="0.3">
      <c r="A95" s="19"/>
      <c r="B95" s="25">
        <f t="shared" si="11"/>
        <v>0</v>
      </c>
      <c r="C95" s="24" t="s">
        <v>62</v>
      </c>
      <c r="D95" s="24" t="s">
        <v>64</v>
      </c>
      <c r="E95" s="24" t="s">
        <v>64</v>
      </c>
      <c r="F95" s="24">
        <v>4</v>
      </c>
      <c r="G95" s="24">
        <v>1</v>
      </c>
      <c r="H95" s="24" t="s">
        <v>110</v>
      </c>
      <c r="I95" s="109">
        <v>0</v>
      </c>
      <c r="J95" s="24">
        <v>100</v>
      </c>
      <c r="K95" s="109" t="s">
        <v>385</v>
      </c>
      <c r="L95" s="361"/>
      <c r="M95" s="24"/>
      <c r="N95" s="24"/>
      <c r="O95" s="24"/>
      <c r="P95" s="24">
        <v>100</v>
      </c>
      <c r="Q95" s="24">
        <v>20</v>
      </c>
      <c r="R95" s="24">
        <v>0</v>
      </c>
      <c r="S95" s="408" t="s">
        <v>322</v>
      </c>
      <c r="T95" s="24">
        <v>0</v>
      </c>
      <c r="U95" s="24">
        <v>1</v>
      </c>
      <c r="V95" s="362"/>
      <c r="W95" s="367" t="s">
        <v>270</v>
      </c>
      <c r="X95" s="361"/>
      <c r="Y95" s="24"/>
      <c r="Z95" s="24"/>
      <c r="AA95" s="24"/>
      <c r="AB95" s="24"/>
      <c r="AC95" s="24">
        <v>250</v>
      </c>
      <c r="AD95" s="24">
        <v>20</v>
      </c>
      <c r="AE95" s="24"/>
      <c r="AF95" s="24" t="s">
        <v>321</v>
      </c>
      <c r="AG95" s="24">
        <v>0</v>
      </c>
      <c r="AH95" s="362">
        <v>0</v>
      </c>
      <c r="AI95" s="113"/>
      <c r="AJ95" s="24"/>
      <c r="AL95" s="129">
        <f t="shared" si="12"/>
        <v>0</v>
      </c>
      <c r="AM95" s="129">
        <f t="shared" si="13"/>
        <v>0</v>
      </c>
      <c r="AN95" s="129">
        <f t="shared" si="8"/>
        <v>0</v>
      </c>
      <c r="AO95" s="129">
        <f t="shared" si="9"/>
        <v>0</v>
      </c>
      <c r="AR95" s="117">
        <f xml:space="preserve"> IF(B95="",0,IF(OR(('PPG Phase Definition'!W95="TIA1 and TIA2"),('PPG Phase Definition'!W95="Only TIA1")),1,0))</f>
        <v>1</v>
      </c>
      <c r="AS95" s="117">
        <f xml:space="preserve"> IF(B95="",0,IF(OR(('PPG Phase Definition'!W95="TIA1 and TIA2"),('PPG Phase Definition'!W95="Only TIA2")),1,0))</f>
        <v>0</v>
      </c>
      <c r="AT95" s="117">
        <f>IF(C95="Masked",0,IF('PPG Phase Definition'!H95="Never mask",1,IF('PPG Phase Definition'!H95="2X mask",2,IF('PPG Phase Definition'!H95="4X mask",4,IF('PPG Phase Definition'!H95="8X mask",8,IF('PPG Phase Definition'!H95="16X mask",16,IF('PPG Phase Definition'!H95="32X mask",32,64)))))))</f>
        <v>1</v>
      </c>
      <c r="AU95" s="116">
        <f t="shared" si="10"/>
        <v>1</v>
      </c>
      <c r="AW95" s="14" t="str">
        <f t="shared" si="14"/>
        <v>ANA AACM-0-1</v>
      </c>
      <c r="AX95" s="14" t="str">
        <f t="shared" si="15"/>
        <v>DIG AACM-0-0</v>
      </c>
    </row>
    <row r="96" spans="1:169" s="14" customFormat="1" ht="14.4" hidden="1" x14ac:dyDescent="0.3">
      <c r="A96" s="19"/>
      <c r="B96" s="25">
        <f t="shared" si="11"/>
        <v>0</v>
      </c>
      <c r="C96" s="24" t="s">
        <v>62</v>
      </c>
      <c r="D96" s="24" t="s">
        <v>64</v>
      </c>
      <c r="E96" s="24" t="s">
        <v>64</v>
      </c>
      <c r="F96" s="24">
        <v>4</v>
      </c>
      <c r="G96" s="24">
        <v>1</v>
      </c>
      <c r="H96" s="24" t="s">
        <v>110</v>
      </c>
      <c r="I96" s="109">
        <v>0</v>
      </c>
      <c r="J96" s="24">
        <v>100</v>
      </c>
      <c r="K96" s="109" t="s">
        <v>385</v>
      </c>
      <c r="L96" s="361"/>
      <c r="M96" s="24"/>
      <c r="N96" s="24"/>
      <c r="O96" s="24"/>
      <c r="P96" s="24">
        <v>100</v>
      </c>
      <c r="Q96" s="24">
        <v>20</v>
      </c>
      <c r="R96" s="24">
        <v>0</v>
      </c>
      <c r="S96" s="408" t="s">
        <v>322</v>
      </c>
      <c r="T96" s="24">
        <v>0</v>
      </c>
      <c r="U96" s="24">
        <v>1</v>
      </c>
      <c r="V96" s="362"/>
      <c r="W96" s="367" t="s">
        <v>270</v>
      </c>
      <c r="X96" s="361"/>
      <c r="Y96" s="24"/>
      <c r="Z96" s="24"/>
      <c r="AA96" s="24"/>
      <c r="AB96" s="24"/>
      <c r="AC96" s="24">
        <v>250</v>
      </c>
      <c r="AD96" s="24">
        <v>20</v>
      </c>
      <c r="AE96" s="24"/>
      <c r="AF96" s="24" t="s">
        <v>321</v>
      </c>
      <c r="AG96" s="24">
        <v>0</v>
      </c>
      <c r="AH96" s="362">
        <v>0</v>
      </c>
      <c r="AI96" s="113"/>
      <c r="AJ96" s="24"/>
      <c r="AL96" s="129">
        <f t="shared" si="12"/>
        <v>0</v>
      </c>
      <c r="AM96" s="129">
        <f t="shared" si="13"/>
        <v>0</v>
      </c>
      <c r="AN96" s="129">
        <f t="shared" si="8"/>
        <v>0</v>
      </c>
      <c r="AO96" s="129">
        <f t="shared" si="9"/>
        <v>0</v>
      </c>
      <c r="AR96" s="117">
        <f xml:space="preserve"> IF(B96="",0,IF(OR(('PPG Phase Definition'!W96="TIA1 and TIA2"),('PPG Phase Definition'!W96="Only TIA1")),1,0))</f>
        <v>1</v>
      </c>
      <c r="AS96" s="117">
        <f xml:space="preserve"> IF(B96="",0,IF(OR(('PPG Phase Definition'!W96="TIA1 and TIA2"),('PPG Phase Definition'!W96="Only TIA2")),1,0))</f>
        <v>0</v>
      </c>
      <c r="AT96" s="117">
        <f>IF(C96="Masked",0,IF('PPG Phase Definition'!H96="Never mask",1,IF('PPG Phase Definition'!H96="2X mask",2,IF('PPG Phase Definition'!H96="4X mask",4,IF('PPG Phase Definition'!H96="8X mask",8,IF('PPG Phase Definition'!H96="16X mask",16,IF('PPG Phase Definition'!H96="32X mask",32,64)))))))</f>
        <v>1</v>
      </c>
      <c r="AU96" s="116">
        <f t="shared" si="10"/>
        <v>1</v>
      </c>
      <c r="AW96" s="14" t="str">
        <f t="shared" si="14"/>
        <v>ANA AACM-0-1</v>
      </c>
      <c r="AX96" s="14" t="str">
        <f t="shared" si="15"/>
        <v>DIG AACM-0-0</v>
      </c>
    </row>
    <row r="97" spans="1:169" x14ac:dyDescent="0.35">
      <c r="A97" s="19">
        <v>10</v>
      </c>
      <c r="B97" s="25" t="str">
        <f t="shared" si="11"/>
        <v/>
      </c>
      <c r="C97" s="24" t="s">
        <v>62</v>
      </c>
      <c r="D97" s="24" t="s">
        <v>325</v>
      </c>
      <c r="E97" s="24" t="s">
        <v>325</v>
      </c>
      <c r="F97" s="24">
        <v>2</v>
      </c>
      <c r="G97" s="24">
        <v>0</v>
      </c>
      <c r="H97" s="24" t="s">
        <v>110</v>
      </c>
      <c r="I97" s="109">
        <v>3</v>
      </c>
      <c r="J97" s="24">
        <v>30</v>
      </c>
      <c r="K97" s="109" t="s">
        <v>921</v>
      </c>
      <c r="L97" s="361"/>
      <c r="M97" s="24"/>
      <c r="N97" s="24">
        <v>1</v>
      </c>
      <c r="O97" s="24"/>
      <c r="P97" s="24">
        <v>10</v>
      </c>
      <c r="Q97" s="24">
        <v>25</v>
      </c>
      <c r="R97" s="24">
        <v>0</v>
      </c>
      <c r="S97" s="408" t="s">
        <v>322</v>
      </c>
      <c r="T97" s="24">
        <v>0</v>
      </c>
      <c r="U97" s="24">
        <v>0</v>
      </c>
      <c r="V97" s="362" t="s">
        <v>924</v>
      </c>
      <c r="W97" s="367" t="s">
        <v>270</v>
      </c>
      <c r="X97" s="361"/>
      <c r="Y97" s="24"/>
      <c r="Z97" s="24"/>
      <c r="AA97" s="24"/>
      <c r="AB97" s="24"/>
      <c r="AC97" s="24">
        <v>250</v>
      </c>
      <c r="AD97" s="24">
        <v>20</v>
      </c>
      <c r="AE97" s="24"/>
      <c r="AF97" s="24" t="s">
        <v>320</v>
      </c>
      <c r="AG97" s="24">
        <v>0</v>
      </c>
      <c r="AH97" s="362">
        <v>0</v>
      </c>
      <c r="AI97" s="113"/>
      <c r="AJ97" s="24"/>
      <c r="AK97" s="20"/>
      <c r="AL97" s="129">
        <f t="shared" si="12"/>
        <v>0</v>
      </c>
      <c r="AM97" s="129">
        <f t="shared" si="13"/>
        <v>0</v>
      </c>
      <c r="AN97" s="129">
        <f t="shared" si="8"/>
        <v>0</v>
      </c>
      <c r="AO97" s="129">
        <f t="shared" si="9"/>
        <v>0</v>
      </c>
      <c r="AR97" s="117">
        <f xml:space="preserve"> IF(B97="",0,IF(OR(('PPG Phase Definition'!W97="TIA1 and TIA2"),('PPG Phase Definition'!W97="Only TIA1")),1,0))</f>
        <v>0</v>
      </c>
      <c r="AS97" s="117">
        <f xml:space="preserve"> IF(B97="",0,IF(OR(('PPG Phase Definition'!W97="TIA1 and TIA2"),('PPG Phase Definition'!W97="Only TIA2")),1,0))</f>
        <v>0</v>
      </c>
      <c r="AT97" s="117">
        <f>IF(C97="Masked",0,IF('PPG Phase Definition'!H97="Never mask",1,IF('PPG Phase Definition'!H97="2X mask",2,IF('PPG Phase Definition'!H97="4X mask",4,IF('PPG Phase Definition'!H97="8X mask",8,IF('PPG Phase Definition'!H97="16X mask",16,IF('PPG Phase Definition'!H97="32X mask",32,64)))))))</f>
        <v>1</v>
      </c>
      <c r="AU97" s="116">
        <f t="shared" si="10"/>
        <v>1</v>
      </c>
      <c r="AW97" s="14" t="str">
        <f t="shared" si="14"/>
        <v>ANA AACM-0-0</v>
      </c>
      <c r="AX97" s="14" t="str">
        <f t="shared" si="15"/>
        <v>OFF-0-0</v>
      </c>
      <c r="AZ97" s="14">
        <f>IF(B97="",0,IF(C97="Impedance",1,0))</f>
        <v>0</v>
      </c>
      <c r="FH97"/>
      <c r="FI97"/>
      <c r="FJ97"/>
      <c r="FK97" s="14"/>
      <c r="FL97" s="14"/>
      <c r="FM97" s="14"/>
    </row>
    <row r="98" spans="1:169" s="14" customFormat="1" ht="14.4" hidden="1" x14ac:dyDescent="0.3">
      <c r="A98" s="19"/>
      <c r="B98" s="25">
        <f t="shared" si="11"/>
        <v>0</v>
      </c>
      <c r="C98" s="24" t="s">
        <v>62</v>
      </c>
      <c r="D98" s="24" t="s">
        <v>64</v>
      </c>
      <c r="E98" s="24" t="s">
        <v>64</v>
      </c>
      <c r="F98" s="24">
        <v>4</v>
      </c>
      <c r="G98" s="24">
        <v>1</v>
      </c>
      <c r="H98" s="24" t="s">
        <v>110</v>
      </c>
      <c r="I98" s="109">
        <v>0</v>
      </c>
      <c r="J98" s="24">
        <v>100</v>
      </c>
      <c r="K98" s="109" t="s">
        <v>385</v>
      </c>
      <c r="L98" s="361"/>
      <c r="M98" s="24"/>
      <c r="N98" s="24"/>
      <c r="O98" s="24"/>
      <c r="P98" s="24">
        <v>100</v>
      </c>
      <c r="Q98" s="24">
        <v>20</v>
      </c>
      <c r="R98" s="24">
        <v>0</v>
      </c>
      <c r="S98" s="408" t="s">
        <v>322</v>
      </c>
      <c r="T98" s="24">
        <v>0</v>
      </c>
      <c r="U98" s="24">
        <v>1</v>
      </c>
      <c r="V98" s="362"/>
      <c r="W98" s="367" t="s">
        <v>270</v>
      </c>
      <c r="X98" s="361"/>
      <c r="Y98" s="24"/>
      <c r="Z98" s="24"/>
      <c r="AA98" s="24"/>
      <c r="AB98" s="24"/>
      <c r="AC98" s="24">
        <v>250</v>
      </c>
      <c r="AD98" s="24">
        <v>20</v>
      </c>
      <c r="AE98" s="24"/>
      <c r="AF98" s="24" t="s">
        <v>321</v>
      </c>
      <c r="AG98" s="24">
        <v>0</v>
      </c>
      <c r="AH98" s="362">
        <v>0</v>
      </c>
      <c r="AI98" s="113"/>
      <c r="AJ98" s="24"/>
      <c r="AL98" s="129">
        <f t="shared" si="12"/>
        <v>0</v>
      </c>
      <c r="AM98" s="129">
        <f t="shared" si="13"/>
        <v>0</v>
      </c>
      <c r="AN98" s="129">
        <f t="shared" si="8"/>
        <v>0</v>
      </c>
      <c r="AO98" s="129">
        <f t="shared" si="9"/>
        <v>0</v>
      </c>
      <c r="AR98" s="117">
        <f xml:space="preserve"> IF(B98="",0,IF(OR(('PPG Phase Definition'!W98="TIA1 and TIA2"),('PPG Phase Definition'!W98="Only TIA1")),1,0))</f>
        <v>1</v>
      </c>
      <c r="AS98" s="117">
        <f xml:space="preserve"> IF(B98="",0,IF(OR(('PPG Phase Definition'!W98="TIA1 and TIA2"),('PPG Phase Definition'!W98="Only TIA2")),1,0))</f>
        <v>0</v>
      </c>
      <c r="AT98" s="117">
        <f>IF(C98="Masked",0,IF('PPG Phase Definition'!H98="Never mask",1,IF('PPG Phase Definition'!H98="2X mask",2,IF('PPG Phase Definition'!H98="4X mask",4,IF('PPG Phase Definition'!H98="8X mask",8,IF('PPG Phase Definition'!H98="16X mask",16,IF('PPG Phase Definition'!H98="32X mask",32,64)))))))</f>
        <v>1</v>
      </c>
      <c r="AU98" s="116">
        <f t="shared" si="10"/>
        <v>1</v>
      </c>
      <c r="AW98" s="14" t="str">
        <f t="shared" si="14"/>
        <v>ANA AACM-0-1</v>
      </c>
      <c r="AX98" s="14" t="str">
        <f t="shared" si="15"/>
        <v>DIG AACM-0-0</v>
      </c>
    </row>
    <row r="99" spans="1:169" s="14" customFormat="1" ht="14.4" hidden="1" x14ac:dyDescent="0.3">
      <c r="A99" s="19"/>
      <c r="B99" s="25">
        <f t="shared" si="11"/>
        <v>0</v>
      </c>
      <c r="C99" s="24" t="s">
        <v>62</v>
      </c>
      <c r="D99" s="24" t="s">
        <v>64</v>
      </c>
      <c r="E99" s="24" t="s">
        <v>64</v>
      </c>
      <c r="F99" s="24">
        <v>4</v>
      </c>
      <c r="G99" s="24">
        <v>1</v>
      </c>
      <c r="H99" s="24" t="s">
        <v>110</v>
      </c>
      <c r="I99" s="109">
        <v>0</v>
      </c>
      <c r="J99" s="24">
        <v>100</v>
      </c>
      <c r="K99" s="109" t="s">
        <v>385</v>
      </c>
      <c r="L99" s="361"/>
      <c r="M99" s="24"/>
      <c r="N99" s="24"/>
      <c r="O99" s="24"/>
      <c r="P99" s="24">
        <v>100</v>
      </c>
      <c r="Q99" s="24">
        <v>20</v>
      </c>
      <c r="R99" s="24">
        <v>0</v>
      </c>
      <c r="S99" s="408" t="s">
        <v>322</v>
      </c>
      <c r="T99" s="24">
        <v>0</v>
      </c>
      <c r="U99" s="24">
        <v>1</v>
      </c>
      <c r="V99" s="362"/>
      <c r="W99" s="367" t="s">
        <v>270</v>
      </c>
      <c r="X99" s="361"/>
      <c r="Y99" s="24"/>
      <c r="Z99" s="24"/>
      <c r="AA99" s="24"/>
      <c r="AB99" s="24"/>
      <c r="AC99" s="24">
        <v>250</v>
      </c>
      <c r="AD99" s="24">
        <v>20</v>
      </c>
      <c r="AE99" s="24"/>
      <c r="AF99" s="24" t="s">
        <v>321</v>
      </c>
      <c r="AG99" s="24">
        <v>0</v>
      </c>
      <c r="AH99" s="362">
        <v>0</v>
      </c>
      <c r="AI99" s="113"/>
      <c r="AJ99" s="24"/>
      <c r="AL99" s="129">
        <f t="shared" si="12"/>
        <v>0</v>
      </c>
      <c r="AM99" s="129">
        <f t="shared" si="13"/>
        <v>0</v>
      </c>
      <c r="AN99" s="129">
        <f t="shared" si="8"/>
        <v>0</v>
      </c>
      <c r="AO99" s="129">
        <f t="shared" si="9"/>
        <v>0</v>
      </c>
      <c r="AR99" s="117">
        <f xml:space="preserve"> IF(B99="",0,IF(OR(('PPG Phase Definition'!W99="TIA1 and TIA2"),('PPG Phase Definition'!W99="Only TIA1")),1,0))</f>
        <v>1</v>
      </c>
      <c r="AS99" s="117">
        <f xml:space="preserve"> IF(B99="",0,IF(OR(('PPG Phase Definition'!W99="TIA1 and TIA2"),('PPG Phase Definition'!W99="Only TIA2")),1,0))</f>
        <v>0</v>
      </c>
      <c r="AT99" s="117">
        <f>IF(C99="Masked",0,IF('PPG Phase Definition'!H99="Never mask",1,IF('PPG Phase Definition'!H99="2X mask",2,IF('PPG Phase Definition'!H99="4X mask",4,IF('PPG Phase Definition'!H99="8X mask",8,IF('PPG Phase Definition'!H99="16X mask",16,IF('PPG Phase Definition'!H99="32X mask",32,64)))))))</f>
        <v>1</v>
      </c>
      <c r="AU99" s="116">
        <f t="shared" si="10"/>
        <v>1</v>
      </c>
      <c r="AW99" s="14" t="str">
        <f t="shared" si="14"/>
        <v>ANA AACM-0-1</v>
      </c>
      <c r="AX99" s="14" t="str">
        <f t="shared" si="15"/>
        <v>DIG AACM-0-0</v>
      </c>
    </row>
    <row r="100" spans="1:169" s="14" customFormat="1" ht="14.4" hidden="1" x14ac:dyDescent="0.3">
      <c r="A100" s="19"/>
      <c r="B100" s="25">
        <f t="shared" si="11"/>
        <v>0</v>
      </c>
      <c r="C100" s="24" t="s">
        <v>62</v>
      </c>
      <c r="D100" s="24" t="s">
        <v>64</v>
      </c>
      <c r="E100" s="24" t="s">
        <v>64</v>
      </c>
      <c r="F100" s="24">
        <v>4</v>
      </c>
      <c r="G100" s="24">
        <v>1</v>
      </c>
      <c r="H100" s="24" t="s">
        <v>110</v>
      </c>
      <c r="I100" s="109">
        <v>0</v>
      </c>
      <c r="J100" s="24">
        <v>100</v>
      </c>
      <c r="K100" s="109" t="s">
        <v>385</v>
      </c>
      <c r="L100" s="361"/>
      <c r="M100" s="24"/>
      <c r="N100" s="24"/>
      <c r="O100" s="24"/>
      <c r="P100" s="24">
        <v>100</v>
      </c>
      <c r="Q100" s="24">
        <v>20</v>
      </c>
      <c r="R100" s="24">
        <v>0</v>
      </c>
      <c r="S100" s="408" t="s">
        <v>322</v>
      </c>
      <c r="T100" s="24">
        <v>0</v>
      </c>
      <c r="U100" s="24">
        <v>1</v>
      </c>
      <c r="V100" s="362"/>
      <c r="W100" s="367" t="s">
        <v>270</v>
      </c>
      <c r="X100" s="361"/>
      <c r="Y100" s="24"/>
      <c r="Z100" s="24"/>
      <c r="AA100" s="24"/>
      <c r="AB100" s="24"/>
      <c r="AC100" s="24">
        <v>250</v>
      </c>
      <c r="AD100" s="24">
        <v>20</v>
      </c>
      <c r="AE100" s="24"/>
      <c r="AF100" s="24" t="s">
        <v>321</v>
      </c>
      <c r="AG100" s="24">
        <v>0</v>
      </c>
      <c r="AH100" s="362">
        <v>0</v>
      </c>
      <c r="AI100" s="113"/>
      <c r="AJ100" s="24"/>
      <c r="AL100" s="129">
        <f t="shared" si="12"/>
        <v>0</v>
      </c>
      <c r="AM100" s="129">
        <f t="shared" si="13"/>
        <v>0</v>
      </c>
      <c r="AN100" s="129">
        <f t="shared" si="8"/>
        <v>0</v>
      </c>
      <c r="AO100" s="129">
        <f t="shared" si="9"/>
        <v>0</v>
      </c>
      <c r="AR100" s="117">
        <f xml:space="preserve"> IF(B100="",0,IF(OR(('PPG Phase Definition'!W100="TIA1 and TIA2"),('PPG Phase Definition'!W100="Only TIA1")),1,0))</f>
        <v>1</v>
      </c>
      <c r="AS100" s="117">
        <f xml:space="preserve"> IF(B100="",0,IF(OR(('PPG Phase Definition'!W100="TIA1 and TIA2"),('PPG Phase Definition'!W100="Only TIA2")),1,0))</f>
        <v>0</v>
      </c>
      <c r="AT100" s="117">
        <f>IF(C100="Masked",0,IF('PPG Phase Definition'!H100="Never mask",1,IF('PPG Phase Definition'!H100="2X mask",2,IF('PPG Phase Definition'!H100="4X mask",4,IF('PPG Phase Definition'!H100="8X mask",8,IF('PPG Phase Definition'!H100="16X mask",16,IF('PPG Phase Definition'!H100="32X mask",32,64)))))))</f>
        <v>1</v>
      </c>
      <c r="AU100" s="116">
        <f t="shared" si="10"/>
        <v>1</v>
      </c>
      <c r="AW100" s="14" t="str">
        <f t="shared" si="14"/>
        <v>ANA AACM-0-1</v>
      </c>
      <c r="AX100" s="14" t="str">
        <f t="shared" si="15"/>
        <v>DIG AACM-0-0</v>
      </c>
    </row>
    <row r="101" spans="1:169" s="14" customFormat="1" ht="14.4" hidden="1" x14ac:dyDescent="0.3">
      <c r="A101" s="19"/>
      <c r="B101" s="25">
        <f t="shared" si="11"/>
        <v>0</v>
      </c>
      <c r="C101" s="24" t="s">
        <v>62</v>
      </c>
      <c r="D101" s="24" t="s">
        <v>64</v>
      </c>
      <c r="E101" s="24" t="s">
        <v>64</v>
      </c>
      <c r="F101" s="24">
        <v>4</v>
      </c>
      <c r="G101" s="24">
        <v>1</v>
      </c>
      <c r="H101" s="24" t="s">
        <v>110</v>
      </c>
      <c r="I101" s="109">
        <v>0</v>
      </c>
      <c r="J101" s="24">
        <v>100</v>
      </c>
      <c r="K101" s="109" t="s">
        <v>385</v>
      </c>
      <c r="L101" s="361"/>
      <c r="M101" s="24"/>
      <c r="N101" s="24"/>
      <c r="O101" s="24"/>
      <c r="P101" s="24">
        <v>100</v>
      </c>
      <c r="Q101" s="24">
        <v>20</v>
      </c>
      <c r="R101" s="24">
        <v>0</v>
      </c>
      <c r="S101" s="408" t="s">
        <v>322</v>
      </c>
      <c r="T101" s="24">
        <v>0</v>
      </c>
      <c r="U101" s="24">
        <v>1</v>
      </c>
      <c r="V101" s="362"/>
      <c r="W101" s="367" t="s">
        <v>270</v>
      </c>
      <c r="X101" s="361"/>
      <c r="Y101" s="24"/>
      <c r="Z101" s="24"/>
      <c r="AA101" s="24"/>
      <c r="AB101" s="24"/>
      <c r="AC101" s="24">
        <v>250</v>
      </c>
      <c r="AD101" s="24">
        <v>20</v>
      </c>
      <c r="AE101" s="24"/>
      <c r="AF101" s="24" t="s">
        <v>321</v>
      </c>
      <c r="AG101" s="24">
        <v>0</v>
      </c>
      <c r="AH101" s="362">
        <v>0</v>
      </c>
      <c r="AI101" s="113"/>
      <c r="AJ101" s="24"/>
      <c r="AL101" s="129">
        <f t="shared" si="12"/>
        <v>0</v>
      </c>
      <c r="AM101" s="129">
        <f t="shared" si="13"/>
        <v>0</v>
      </c>
      <c r="AN101" s="129">
        <f t="shared" si="8"/>
        <v>0</v>
      </c>
      <c r="AO101" s="129">
        <f t="shared" si="9"/>
        <v>0</v>
      </c>
      <c r="AR101" s="117">
        <f xml:space="preserve"> IF(B101="",0,IF(OR(('PPG Phase Definition'!W101="TIA1 and TIA2"),('PPG Phase Definition'!W101="Only TIA1")),1,0))</f>
        <v>1</v>
      </c>
      <c r="AS101" s="117">
        <f xml:space="preserve"> IF(B101="",0,IF(OR(('PPG Phase Definition'!W101="TIA1 and TIA2"),('PPG Phase Definition'!W101="Only TIA2")),1,0))</f>
        <v>0</v>
      </c>
      <c r="AT101" s="117">
        <f>IF(C101="Masked",0,IF('PPG Phase Definition'!H101="Never mask",1,IF('PPG Phase Definition'!H101="2X mask",2,IF('PPG Phase Definition'!H101="4X mask",4,IF('PPG Phase Definition'!H101="8X mask",8,IF('PPG Phase Definition'!H101="16X mask",16,IF('PPG Phase Definition'!H101="32X mask",32,64)))))))</f>
        <v>1</v>
      </c>
      <c r="AU101" s="116">
        <f t="shared" si="10"/>
        <v>1</v>
      </c>
      <c r="AW101" s="14" t="str">
        <f t="shared" si="14"/>
        <v>ANA AACM-0-1</v>
      </c>
      <c r="AX101" s="14" t="str">
        <f t="shared" si="15"/>
        <v>DIG AACM-0-0</v>
      </c>
    </row>
    <row r="102" spans="1:169" s="14" customFormat="1" ht="14.4" hidden="1" x14ac:dyDescent="0.3">
      <c r="A102" s="19"/>
      <c r="B102" s="25">
        <f t="shared" si="11"/>
        <v>0</v>
      </c>
      <c r="C102" s="24" t="s">
        <v>62</v>
      </c>
      <c r="D102" s="24" t="s">
        <v>64</v>
      </c>
      <c r="E102" s="24" t="s">
        <v>64</v>
      </c>
      <c r="F102" s="24">
        <v>4</v>
      </c>
      <c r="G102" s="24">
        <v>1</v>
      </c>
      <c r="H102" s="24" t="s">
        <v>110</v>
      </c>
      <c r="I102" s="109">
        <v>0</v>
      </c>
      <c r="J102" s="24">
        <v>100</v>
      </c>
      <c r="K102" s="109" t="s">
        <v>385</v>
      </c>
      <c r="L102" s="361"/>
      <c r="M102" s="24"/>
      <c r="N102" s="24"/>
      <c r="O102" s="24"/>
      <c r="P102" s="24">
        <v>100</v>
      </c>
      <c r="Q102" s="24">
        <v>20</v>
      </c>
      <c r="R102" s="24">
        <v>0</v>
      </c>
      <c r="S102" s="408" t="s">
        <v>322</v>
      </c>
      <c r="T102" s="24">
        <v>0</v>
      </c>
      <c r="U102" s="24">
        <v>1</v>
      </c>
      <c r="V102" s="362"/>
      <c r="W102" s="367" t="s">
        <v>270</v>
      </c>
      <c r="X102" s="361"/>
      <c r="Y102" s="24"/>
      <c r="Z102" s="24"/>
      <c r="AA102" s="24"/>
      <c r="AB102" s="24"/>
      <c r="AC102" s="24">
        <v>250</v>
      </c>
      <c r="AD102" s="24">
        <v>20</v>
      </c>
      <c r="AE102" s="24"/>
      <c r="AF102" s="24" t="s">
        <v>321</v>
      </c>
      <c r="AG102" s="24">
        <v>0</v>
      </c>
      <c r="AH102" s="362">
        <v>0</v>
      </c>
      <c r="AI102" s="113"/>
      <c r="AJ102" s="24"/>
      <c r="AL102" s="129">
        <f t="shared" si="12"/>
        <v>0</v>
      </c>
      <c r="AM102" s="129">
        <f t="shared" si="13"/>
        <v>0</v>
      </c>
      <c r="AN102" s="129">
        <f t="shared" si="8"/>
        <v>0</v>
      </c>
      <c r="AO102" s="129">
        <f t="shared" si="9"/>
        <v>0</v>
      </c>
      <c r="AR102" s="117">
        <f xml:space="preserve"> IF(B102="",0,IF(OR(('PPG Phase Definition'!W102="TIA1 and TIA2"),('PPG Phase Definition'!W102="Only TIA1")),1,0))</f>
        <v>1</v>
      </c>
      <c r="AS102" s="117">
        <f xml:space="preserve"> IF(B102="",0,IF(OR(('PPG Phase Definition'!W102="TIA1 and TIA2"),('PPG Phase Definition'!W102="Only TIA2")),1,0))</f>
        <v>0</v>
      </c>
      <c r="AT102" s="117">
        <f>IF(C102="Masked",0,IF('PPG Phase Definition'!H102="Never mask",1,IF('PPG Phase Definition'!H102="2X mask",2,IF('PPG Phase Definition'!H102="4X mask",4,IF('PPG Phase Definition'!H102="8X mask",8,IF('PPG Phase Definition'!H102="16X mask",16,IF('PPG Phase Definition'!H102="32X mask",32,64)))))))</f>
        <v>1</v>
      </c>
      <c r="AU102" s="116">
        <f t="shared" si="10"/>
        <v>1</v>
      </c>
      <c r="AW102" s="14" t="str">
        <f t="shared" si="14"/>
        <v>ANA AACM-0-1</v>
      </c>
      <c r="AX102" s="14" t="str">
        <f t="shared" si="15"/>
        <v>DIG AACM-0-0</v>
      </c>
    </row>
    <row r="103" spans="1:169" s="14" customFormat="1" ht="14.4" hidden="1" x14ac:dyDescent="0.3">
      <c r="A103" s="19"/>
      <c r="B103" s="25">
        <f t="shared" si="11"/>
        <v>0</v>
      </c>
      <c r="C103" s="24" t="s">
        <v>62</v>
      </c>
      <c r="D103" s="24" t="s">
        <v>64</v>
      </c>
      <c r="E103" s="24" t="s">
        <v>64</v>
      </c>
      <c r="F103" s="24">
        <v>4</v>
      </c>
      <c r="G103" s="24">
        <v>1</v>
      </c>
      <c r="H103" s="24" t="s">
        <v>110</v>
      </c>
      <c r="I103" s="109">
        <v>0</v>
      </c>
      <c r="J103" s="24">
        <v>100</v>
      </c>
      <c r="K103" s="109" t="s">
        <v>385</v>
      </c>
      <c r="L103" s="361"/>
      <c r="M103" s="24"/>
      <c r="N103" s="24"/>
      <c r="O103" s="24"/>
      <c r="P103" s="24">
        <v>100</v>
      </c>
      <c r="Q103" s="24">
        <v>20</v>
      </c>
      <c r="R103" s="24">
        <v>0</v>
      </c>
      <c r="S103" s="408" t="s">
        <v>322</v>
      </c>
      <c r="T103" s="24">
        <v>0</v>
      </c>
      <c r="U103" s="24">
        <v>1</v>
      </c>
      <c r="V103" s="362"/>
      <c r="W103" s="367" t="s">
        <v>270</v>
      </c>
      <c r="X103" s="361"/>
      <c r="Y103" s="24"/>
      <c r="Z103" s="24"/>
      <c r="AA103" s="24"/>
      <c r="AB103" s="24"/>
      <c r="AC103" s="24">
        <v>250</v>
      </c>
      <c r="AD103" s="24">
        <v>20</v>
      </c>
      <c r="AE103" s="24"/>
      <c r="AF103" s="24" t="s">
        <v>321</v>
      </c>
      <c r="AG103" s="24">
        <v>0</v>
      </c>
      <c r="AH103" s="362">
        <v>0</v>
      </c>
      <c r="AI103" s="113"/>
      <c r="AJ103" s="24"/>
      <c r="AL103" s="129">
        <f t="shared" si="12"/>
        <v>0</v>
      </c>
      <c r="AM103" s="129">
        <f t="shared" si="13"/>
        <v>0</v>
      </c>
      <c r="AN103" s="129">
        <f t="shared" si="8"/>
        <v>0</v>
      </c>
      <c r="AO103" s="129">
        <f t="shared" si="9"/>
        <v>0</v>
      </c>
      <c r="AR103" s="117">
        <f xml:space="preserve"> IF(B103="",0,IF(OR(('PPG Phase Definition'!W103="TIA1 and TIA2"),('PPG Phase Definition'!W103="Only TIA1")),1,0))</f>
        <v>1</v>
      </c>
      <c r="AS103" s="117">
        <f xml:space="preserve"> IF(B103="",0,IF(OR(('PPG Phase Definition'!W103="TIA1 and TIA2"),('PPG Phase Definition'!W103="Only TIA2")),1,0))</f>
        <v>0</v>
      </c>
      <c r="AT103" s="117">
        <f>IF(C103="Masked",0,IF('PPG Phase Definition'!H103="Never mask",1,IF('PPG Phase Definition'!H103="2X mask",2,IF('PPG Phase Definition'!H103="4X mask",4,IF('PPG Phase Definition'!H103="8X mask",8,IF('PPG Phase Definition'!H103="16X mask",16,IF('PPG Phase Definition'!H103="32X mask",32,64)))))))</f>
        <v>1</v>
      </c>
      <c r="AU103" s="116">
        <f t="shared" si="10"/>
        <v>1</v>
      </c>
      <c r="AW103" s="14" t="str">
        <f t="shared" si="14"/>
        <v>ANA AACM-0-1</v>
      </c>
      <c r="AX103" s="14" t="str">
        <f t="shared" si="15"/>
        <v>DIG AACM-0-0</v>
      </c>
    </row>
    <row r="104" spans="1:169" s="14" customFormat="1" ht="14.4" hidden="1" x14ac:dyDescent="0.3">
      <c r="A104" s="19"/>
      <c r="B104" s="25">
        <f t="shared" si="11"/>
        <v>0</v>
      </c>
      <c r="C104" s="24" t="s">
        <v>62</v>
      </c>
      <c r="D104" s="24" t="s">
        <v>64</v>
      </c>
      <c r="E104" s="24" t="s">
        <v>64</v>
      </c>
      <c r="F104" s="24">
        <v>4</v>
      </c>
      <c r="G104" s="24">
        <v>1</v>
      </c>
      <c r="H104" s="24" t="s">
        <v>110</v>
      </c>
      <c r="I104" s="109">
        <v>0</v>
      </c>
      <c r="J104" s="24">
        <v>100</v>
      </c>
      <c r="K104" s="109" t="s">
        <v>385</v>
      </c>
      <c r="L104" s="361"/>
      <c r="M104" s="24"/>
      <c r="N104" s="24"/>
      <c r="O104" s="24"/>
      <c r="P104" s="24">
        <v>100</v>
      </c>
      <c r="Q104" s="24">
        <v>20</v>
      </c>
      <c r="R104" s="24">
        <v>0</v>
      </c>
      <c r="S104" s="408" t="s">
        <v>322</v>
      </c>
      <c r="T104" s="24">
        <v>0</v>
      </c>
      <c r="U104" s="24">
        <v>1</v>
      </c>
      <c r="V104" s="362"/>
      <c r="W104" s="367" t="s">
        <v>270</v>
      </c>
      <c r="X104" s="361"/>
      <c r="Y104" s="24"/>
      <c r="Z104" s="24"/>
      <c r="AA104" s="24"/>
      <c r="AB104" s="24"/>
      <c r="AC104" s="24">
        <v>250</v>
      </c>
      <c r="AD104" s="24">
        <v>20</v>
      </c>
      <c r="AE104" s="24"/>
      <c r="AF104" s="24" t="s">
        <v>321</v>
      </c>
      <c r="AG104" s="24">
        <v>0</v>
      </c>
      <c r="AH104" s="362">
        <v>0</v>
      </c>
      <c r="AI104" s="113"/>
      <c r="AJ104" s="24"/>
      <c r="AL104" s="129">
        <f t="shared" si="12"/>
        <v>0</v>
      </c>
      <c r="AM104" s="129">
        <f t="shared" si="13"/>
        <v>0</v>
      </c>
      <c r="AN104" s="129">
        <f t="shared" si="8"/>
        <v>0</v>
      </c>
      <c r="AO104" s="129">
        <f t="shared" si="9"/>
        <v>0</v>
      </c>
      <c r="AR104" s="117">
        <f xml:space="preserve"> IF(B104="",0,IF(OR(('PPG Phase Definition'!W104="TIA1 and TIA2"),('PPG Phase Definition'!W104="Only TIA1")),1,0))</f>
        <v>1</v>
      </c>
      <c r="AS104" s="117">
        <f xml:space="preserve"> IF(B104="",0,IF(OR(('PPG Phase Definition'!W104="TIA1 and TIA2"),('PPG Phase Definition'!W104="Only TIA2")),1,0))</f>
        <v>0</v>
      </c>
      <c r="AT104" s="117">
        <f>IF(C104="Masked",0,IF('PPG Phase Definition'!H104="Never mask",1,IF('PPG Phase Definition'!H104="2X mask",2,IF('PPG Phase Definition'!H104="4X mask",4,IF('PPG Phase Definition'!H104="8X mask",8,IF('PPG Phase Definition'!H104="16X mask",16,IF('PPG Phase Definition'!H104="32X mask",32,64)))))))</f>
        <v>1</v>
      </c>
      <c r="AU104" s="116">
        <f t="shared" si="10"/>
        <v>1</v>
      </c>
      <c r="AW104" s="14" t="str">
        <f t="shared" si="14"/>
        <v>ANA AACM-0-1</v>
      </c>
      <c r="AX104" s="14" t="str">
        <f t="shared" si="15"/>
        <v>DIG AACM-0-0</v>
      </c>
    </row>
    <row r="105" spans="1:169" s="14" customFormat="1" ht="14.4" hidden="1" x14ac:dyDescent="0.3">
      <c r="A105" s="19"/>
      <c r="B105" s="25">
        <f t="shared" si="11"/>
        <v>0</v>
      </c>
      <c r="C105" s="24" t="s">
        <v>62</v>
      </c>
      <c r="D105" s="24" t="s">
        <v>64</v>
      </c>
      <c r="E105" s="24" t="s">
        <v>64</v>
      </c>
      <c r="F105" s="24">
        <v>4</v>
      </c>
      <c r="G105" s="24">
        <v>1</v>
      </c>
      <c r="H105" s="24" t="s">
        <v>110</v>
      </c>
      <c r="I105" s="109">
        <v>0</v>
      </c>
      <c r="J105" s="24">
        <v>100</v>
      </c>
      <c r="K105" s="109" t="s">
        <v>385</v>
      </c>
      <c r="L105" s="361"/>
      <c r="M105" s="24"/>
      <c r="N105" s="24"/>
      <c r="O105" s="24"/>
      <c r="P105" s="24">
        <v>100</v>
      </c>
      <c r="Q105" s="24">
        <v>20</v>
      </c>
      <c r="R105" s="24">
        <v>0</v>
      </c>
      <c r="S105" s="408" t="s">
        <v>322</v>
      </c>
      <c r="T105" s="24">
        <v>0</v>
      </c>
      <c r="U105" s="24">
        <v>1</v>
      </c>
      <c r="V105" s="362"/>
      <c r="W105" s="367" t="s">
        <v>270</v>
      </c>
      <c r="X105" s="361"/>
      <c r="Y105" s="24"/>
      <c r="Z105" s="24"/>
      <c r="AA105" s="24"/>
      <c r="AB105" s="24"/>
      <c r="AC105" s="24">
        <v>250</v>
      </c>
      <c r="AD105" s="24">
        <v>20</v>
      </c>
      <c r="AE105" s="24"/>
      <c r="AF105" s="24" t="s">
        <v>321</v>
      </c>
      <c r="AG105" s="24">
        <v>0</v>
      </c>
      <c r="AH105" s="362">
        <v>0</v>
      </c>
      <c r="AI105" s="113"/>
      <c r="AJ105" s="24"/>
      <c r="AL105" s="129">
        <f t="shared" si="12"/>
        <v>0</v>
      </c>
      <c r="AM105" s="129">
        <f t="shared" si="13"/>
        <v>0</v>
      </c>
      <c r="AN105" s="129">
        <f t="shared" si="8"/>
        <v>0</v>
      </c>
      <c r="AO105" s="129">
        <f t="shared" si="9"/>
        <v>0</v>
      </c>
      <c r="AR105" s="117">
        <f xml:space="preserve"> IF(B105="",0,IF(OR(('PPG Phase Definition'!W105="TIA1 and TIA2"),('PPG Phase Definition'!W105="Only TIA1")),1,0))</f>
        <v>1</v>
      </c>
      <c r="AS105" s="117">
        <f xml:space="preserve"> IF(B105="",0,IF(OR(('PPG Phase Definition'!W105="TIA1 and TIA2"),('PPG Phase Definition'!W105="Only TIA2")),1,0))</f>
        <v>0</v>
      </c>
      <c r="AT105" s="117">
        <f>IF(C105="Masked",0,IF('PPG Phase Definition'!H105="Never mask",1,IF('PPG Phase Definition'!H105="2X mask",2,IF('PPG Phase Definition'!H105="4X mask",4,IF('PPG Phase Definition'!H105="8X mask",8,IF('PPG Phase Definition'!H105="16X mask",16,IF('PPG Phase Definition'!H105="32X mask",32,64)))))))</f>
        <v>1</v>
      </c>
      <c r="AU105" s="116">
        <f t="shared" si="10"/>
        <v>1</v>
      </c>
      <c r="AW105" s="14" t="str">
        <f t="shared" si="14"/>
        <v>ANA AACM-0-1</v>
      </c>
      <c r="AX105" s="14" t="str">
        <f t="shared" si="15"/>
        <v>DIG AACM-0-0</v>
      </c>
    </row>
    <row r="106" spans="1:169" s="14" customFormat="1" ht="14.4" hidden="1" x14ac:dyDescent="0.3">
      <c r="A106" s="19"/>
      <c r="B106" s="25">
        <f t="shared" si="11"/>
        <v>0</v>
      </c>
      <c r="C106" s="24" t="s">
        <v>62</v>
      </c>
      <c r="D106" s="24" t="s">
        <v>64</v>
      </c>
      <c r="E106" s="24" t="s">
        <v>64</v>
      </c>
      <c r="F106" s="24">
        <v>4</v>
      </c>
      <c r="G106" s="24">
        <v>1</v>
      </c>
      <c r="H106" s="24" t="s">
        <v>110</v>
      </c>
      <c r="I106" s="109">
        <v>0</v>
      </c>
      <c r="J106" s="24">
        <v>100</v>
      </c>
      <c r="K106" s="109" t="s">
        <v>385</v>
      </c>
      <c r="L106" s="361"/>
      <c r="M106" s="24"/>
      <c r="N106" s="24"/>
      <c r="O106" s="24"/>
      <c r="P106" s="24">
        <v>100</v>
      </c>
      <c r="Q106" s="24">
        <v>20</v>
      </c>
      <c r="R106" s="24">
        <v>0</v>
      </c>
      <c r="S106" s="408" t="s">
        <v>322</v>
      </c>
      <c r="T106" s="24">
        <v>0</v>
      </c>
      <c r="U106" s="24">
        <v>1</v>
      </c>
      <c r="V106" s="362"/>
      <c r="W106" s="367" t="s">
        <v>270</v>
      </c>
      <c r="X106" s="361"/>
      <c r="Y106" s="24"/>
      <c r="Z106" s="24"/>
      <c r="AA106" s="24"/>
      <c r="AB106" s="24"/>
      <c r="AC106" s="24">
        <v>250</v>
      </c>
      <c r="AD106" s="24">
        <v>20</v>
      </c>
      <c r="AE106" s="24"/>
      <c r="AF106" s="24" t="s">
        <v>321</v>
      </c>
      <c r="AG106" s="24">
        <v>0</v>
      </c>
      <c r="AH106" s="362">
        <v>0</v>
      </c>
      <c r="AI106" s="113"/>
      <c r="AJ106" s="24"/>
      <c r="AL106" s="129">
        <f t="shared" si="12"/>
        <v>0</v>
      </c>
      <c r="AM106" s="129">
        <f t="shared" si="13"/>
        <v>0</v>
      </c>
      <c r="AN106" s="129">
        <f t="shared" si="8"/>
        <v>0</v>
      </c>
      <c r="AO106" s="129">
        <f t="shared" si="9"/>
        <v>0</v>
      </c>
      <c r="AR106" s="117">
        <f xml:space="preserve"> IF(B106="",0,IF(OR(('PPG Phase Definition'!W106="TIA1 and TIA2"),('PPG Phase Definition'!W106="Only TIA1")),1,0))</f>
        <v>1</v>
      </c>
      <c r="AS106" s="117">
        <f xml:space="preserve"> IF(B106="",0,IF(OR(('PPG Phase Definition'!W106="TIA1 and TIA2"),('PPG Phase Definition'!W106="Only TIA2")),1,0))</f>
        <v>0</v>
      </c>
      <c r="AT106" s="117">
        <f>IF(C106="Masked",0,IF('PPG Phase Definition'!H106="Never mask",1,IF('PPG Phase Definition'!H106="2X mask",2,IF('PPG Phase Definition'!H106="4X mask",4,IF('PPG Phase Definition'!H106="8X mask",8,IF('PPG Phase Definition'!H106="16X mask",16,IF('PPG Phase Definition'!H106="32X mask",32,64)))))))</f>
        <v>1</v>
      </c>
      <c r="AU106" s="116">
        <f t="shared" si="10"/>
        <v>1</v>
      </c>
      <c r="AW106" s="14" t="str">
        <f t="shared" si="14"/>
        <v>ANA AACM-0-1</v>
      </c>
      <c r="AX106" s="14" t="str">
        <f t="shared" si="15"/>
        <v>DIG AACM-0-0</v>
      </c>
    </row>
    <row r="107" spans="1:169" x14ac:dyDescent="0.35">
      <c r="A107" s="19">
        <v>11</v>
      </c>
      <c r="B107" s="25" t="str">
        <f t="shared" si="11"/>
        <v/>
      </c>
      <c r="C107" s="24" t="s">
        <v>62</v>
      </c>
      <c r="D107" s="24" t="s">
        <v>64</v>
      </c>
      <c r="E107" s="24" t="s">
        <v>64</v>
      </c>
      <c r="F107" s="24">
        <v>4</v>
      </c>
      <c r="G107" s="24">
        <v>1</v>
      </c>
      <c r="H107" s="24" t="s">
        <v>110</v>
      </c>
      <c r="I107" s="109">
        <v>0</v>
      </c>
      <c r="J107" s="24">
        <v>100</v>
      </c>
      <c r="K107" s="109" t="s">
        <v>385</v>
      </c>
      <c r="L107" s="361"/>
      <c r="M107" s="24"/>
      <c r="N107" s="24"/>
      <c r="O107" s="24"/>
      <c r="P107" s="24">
        <v>50</v>
      </c>
      <c r="Q107" s="24">
        <v>20</v>
      </c>
      <c r="R107" s="24">
        <v>0</v>
      </c>
      <c r="S107" s="408" t="s">
        <v>320</v>
      </c>
      <c r="T107" s="24">
        <v>0</v>
      </c>
      <c r="U107" s="24">
        <v>1</v>
      </c>
      <c r="V107" s="362"/>
      <c r="W107" s="367" t="s">
        <v>270</v>
      </c>
      <c r="X107" s="361"/>
      <c r="Y107" s="24"/>
      <c r="Z107" s="24"/>
      <c r="AA107" s="24"/>
      <c r="AB107" s="24"/>
      <c r="AC107" s="24">
        <v>250</v>
      </c>
      <c r="AD107" s="24">
        <v>20</v>
      </c>
      <c r="AE107" s="24"/>
      <c r="AF107" s="24" t="s">
        <v>320</v>
      </c>
      <c r="AG107" s="24">
        <v>0</v>
      </c>
      <c r="AH107" s="362">
        <v>0</v>
      </c>
      <c r="AI107" s="113"/>
      <c r="AJ107" s="24"/>
      <c r="AK107" s="20"/>
      <c r="AL107" s="129">
        <f t="shared" si="12"/>
        <v>0</v>
      </c>
      <c r="AM107" s="129">
        <f t="shared" si="13"/>
        <v>0</v>
      </c>
      <c r="AN107" s="129">
        <f t="shared" si="8"/>
        <v>0</v>
      </c>
      <c r="AO107" s="129">
        <f t="shared" si="9"/>
        <v>0</v>
      </c>
      <c r="AR107" s="117">
        <f xml:space="preserve"> IF(B107="",0,IF(OR(('PPG Phase Definition'!W107="TIA1 and TIA2"),('PPG Phase Definition'!W107="Only TIA1")),1,0))</f>
        <v>0</v>
      </c>
      <c r="AS107" s="117">
        <f xml:space="preserve"> IF(B107="",0,IF(OR(('PPG Phase Definition'!W107="TIA1 and TIA2"),('PPG Phase Definition'!W107="Only TIA2")),1,0))</f>
        <v>0</v>
      </c>
      <c r="AT107" s="117">
        <f>IF(C107="Masked",0,IF('PPG Phase Definition'!H107="Never mask",1,IF('PPG Phase Definition'!H107="2X mask",2,IF('PPG Phase Definition'!H107="4X mask",4,IF('PPG Phase Definition'!H107="8X mask",8,IF('PPG Phase Definition'!H107="16X mask",16,IF('PPG Phase Definition'!H107="32X mask",32,64)))))))</f>
        <v>1</v>
      </c>
      <c r="AU107" s="116">
        <f t="shared" si="10"/>
        <v>1</v>
      </c>
      <c r="AW107" s="14" t="str">
        <f t="shared" si="14"/>
        <v>OFF-0-1</v>
      </c>
      <c r="AX107" s="14" t="str">
        <f t="shared" si="15"/>
        <v>OFF-0-0</v>
      </c>
      <c r="AZ107" s="14">
        <f>IF(B107="",0,IF(C107="Impedance",1,0))</f>
        <v>0</v>
      </c>
      <c r="FH107"/>
      <c r="FI107"/>
      <c r="FJ107"/>
      <c r="FK107" s="14"/>
      <c r="FL107" s="14"/>
      <c r="FM107" s="14"/>
    </row>
    <row r="108" spans="1:169" s="14" customFormat="1" ht="14.4" hidden="1" x14ac:dyDescent="0.3">
      <c r="A108" s="19"/>
      <c r="B108" s="25">
        <f t="shared" si="11"/>
        <v>0</v>
      </c>
      <c r="C108" s="24" t="s">
        <v>62</v>
      </c>
      <c r="D108" s="24" t="s">
        <v>64</v>
      </c>
      <c r="E108" s="24" t="s">
        <v>64</v>
      </c>
      <c r="F108" s="24">
        <v>4</v>
      </c>
      <c r="G108" s="24">
        <v>1</v>
      </c>
      <c r="H108" s="24" t="s">
        <v>110</v>
      </c>
      <c r="I108" s="109">
        <v>0</v>
      </c>
      <c r="J108" s="24">
        <v>100</v>
      </c>
      <c r="K108" s="109" t="s">
        <v>385</v>
      </c>
      <c r="L108" s="361"/>
      <c r="M108" s="24"/>
      <c r="N108" s="24"/>
      <c r="O108" s="24"/>
      <c r="P108" s="24">
        <v>100</v>
      </c>
      <c r="Q108" s="24">
        <v>20</v>
      </c>
      <c r="R108" s="24">
        <v>0</v>
      </c>
      <c r="S108" s="408" t="s">
        <v>322</v>
      </c>
      <c r="T108" s="24">
        <v>0</v>
      </c>
      <c r="U108" s="24">
        <v>1</v>
      </c>
      <c r="V108" s="362"/>
      <c r="W108" s="367" t="s">
        <v>270</v>
      </c>
      <c r="X108" s="361"/>
      <c r="Y108" s="24"/>
      <c r="Z108" s="24"/>
      <c r="AA108" s="24"/>
      <c r="AB108" s="24"/>
      <c r="AC108" s="24">
        <v>250</v>
      </c>
      <c r="AD108" s="24">
        <v>20</v>
      </c>
      <c r="AE108" s="24"/>
      <c r="AF108" s="24" t="s">
        <v>321</v>
      </c>
      <c r="AG108" s="24">
        <v>0</v>
      </c>
      <c r="AH108" s="362">
        <v>0</v>
      </c>
      <c r="AI108" s="113"/>
      <c r="AJ108" s="24"/>
      <c r="AL108" s="129">
        <f t="shared" si="12"/>
        <v>0</v>
      </c>
      <c r="AM108" s="129">
        <f t="shared" si="13"/>
        <v>0</v>
      </c>
      <c r="AN108" s="129">
        <f t="shared" si="8"/>
        <v>0</v>
      </c>
      <c r="AO108" s="129">
        <f t="shared" si="9"/>
        <v>0</v>
      </c>
      <c r="AR108" s="117">
        <f xml:space="preserve"> IF(B108="",0,IF(OR(('PPG Phase Definition'!W108="TIA1 and TIA2"),('PPG Phase Definition'!W108="Only TIA1")),1,0))</f>
        <v>1</v>
      </c>
      <c r="AS108" s="117">
        <f xml:space="preserve"> IF(B108="",0,IF(OR(('PPG Phase Definition'!W108="TIA1 and TIA2"),('PPG Phase Definition'!W108="Only TIA2")),1,0))</f>
        <v>0</v>
      </c>
      <c r="AT108" s="117">
        <f>IF(C108="Masked",0,IF('PPG Phase Definition'!H108="Never mask",1,IF('PPG Phase Definition'!H108="2X mask",2,IF('PPG Phase Definition'!H108="4X mask",4,IF('PPG Phase Definition'!H108="8X mask",8,IF('PPG Phase Definition'!H108="16X mask",16,IF('PPG Phase Definition'!H108="32X mask",32,64)))))))</f>
        <v>1</v>
      </c>
      <c r="AU108" s="116">
        <f t="shared" si="10"/>
        <v>1</v>
      </c>
      <c r="AW108" s="14" t="str">
        <f t="shared" si="14"/>
        <v>ANA AACM-0-1</v>
      </c>
      <c r="AX108" s="14" t="str">
        <f t="shared" si="15"/>
        <v>DIG AACM-0-0</v>
      </c>
    </row>
    <row r="109" spans="1:169" s="14" customFormat="1" ht="14.4" hidden="1" x14ac:dyDescent="0.3">
      <c r="A109" s="19"/>
      <c r="B109" s="25">
        <f t="shared" si="11"/>
        <v>0</v>
      </c>
      <c r="C109" s="24" t="s">
        <v>62</v>
      </c>
      <c r="D109" s="24" t="s">
        <v>64</v>
      </c>
      <c r="E109" s="24" t="s">
        <v>64</v>
      </c>
      <c r="F109" s="24">
        <v>4</v>
      </c>
      <c r="G109" s="24">
        <v>1</v>
      </c>
      <c r="H109" s="24" t="s">
        <v>110</v>
      </c>
      <c r="I109" s="109">
        <v>0</v>
      </c>
      <c r="J109" s="24">
        <v>100</v>
      </c>
      <c r="K109" s="109" t="s">
        <v>385</v>
      </c>
      <c r="L109" s="361"/>
      <c r="M109" s="24"/>
      <c r="N109" s="24"/>
      <c r="O109" s="24"/>
      <c r="P109" s="24">
        <v>100</v>
      </c>
      <c r="Q109" s="24">
        <v>20</v>
      </c>
      <c r="R109" s="24">
        <v>0</v>
      </c>
      <c r="S109" s="408" t="s">
        <v>322</v>
      </c>
      <c r="T109" s="24">
        <v>0</v>
      </c>
      <c r="U109" s="24">
        <v>1</v>
      </c>
      <c r="V109" s="362"/>
      <c r="W109" s="367" t="s">
        <v>270</v>
      </c>
      <c r="X109" s="361"/>
      <c r="Y109" s="24"/>
      <c r="Z109" s="24"/>
      <c r="AA109" s="24"/>
      <c r="AB109" s="24"/>
      <c r="AC109" s="24">
        <v>250</v>
      </c>
      <c r="AD109" s="24">
        <v>20</v>
      </c>
      <c r="AE109" s="24"/>
      <c r="AF109" s="24" t="s">
        <v>321</v>
      </c>
      <c r="AG109" s="24">
        <v>0</v>
      </c>
      <c r="AH109" s="362">
        <v>0</v>
      </c>
      <c r="AI109" s="113"/>
      <c r="AJ109" s="24"/>
      <c r="AL109" s="129">
        <f t="shared" si="12"/>
        <v>0</v>
      </c>
      <c r="AM109" s="129">
        <f t="shared" si="13"/>
        <v>0</v>
      </c>
      <c r="AN109" s="129">
        <f t="shared" si="8"/>
        <v>0</v>
      </c>
      <c r="AO109" s="129">
        <f t="shared" si="9"/>
        <v>0</v>
      </c>
      <c r="AR109" s="117">
        <f xml:space="preserve"> IF(B109="",0,IF(OR(('PPG Phase Definition'!W109="TIA1 and TIA2"),('PPG Phase Definition'!W109="Only TIA1")),1,0))</f>
        <v>1</v>
      </c>
      <c r="AS109" s="117">
        <f xml:space="preserve"> IF(B109="",0,IF(OR(('PPG Phase Definition'!W109="TIA1 and TIA2"),('PPG Phase Definition'!W109="Only TIA2")),1,0))</f>
        <v>0</v>
      </c>
      <c r="AT109" s="117">
        <f>IF(C109="Masked",0,IF('PPG Phase Definition'!H109="Never mask",1,IF('PPG Phase Definition'!H109="2X mask",2,IF('PPG Phase Definition'!H109="4X mask",4,IF('PPG Phase Definition'!H109="8X mask",8,IF('PPG Phase Definition'!H109="16X mask",16,IF('PPG Phase Definition'!H109="32X mask",32,64)))))))</f>
        <v>1</v>
      </c>
      <c r="AU109" s="116">
        <f t="shared" si="10"/>
        <v>1</v>
      </c>
      <c r="AW109" s="14" t="str">
        <f t="shared" si="14"/>
        <v>ANA AACM-0-1</v>
      </c>
      <c r="AX109" s="14" t="str">
        <f t="shared" si="15"/>
        <v>DIG AACM-0-0</v>
      </c>
    </row>
    <row r="110" spans="1:169" s="14" customFormat="1" ht="14.4" hidden="1" x14ac:dyDescent="0.3">
      <c r="A110" s="19"/>
      <c r="B110" s="25">
        <f t="shared" si="11"/>
        <v>0</v>
      </c>
      <c r="C110" s="24" t="s">
        <v>62</v>
      </c>
      <c r="D110" s="24" t="s">
        <v>64</v>
      </c>
      <c r="E110" s="24" t="s">
        <v>64</v>
      </c>
      <c r="F110" s="24">
        <v>4</v>
      </c>
      <c r="G110" s="24">
        <v>1</v>
      </c>
      <c r="H110" s="24" t="s">
        <v>110</v>
      </c>
      <c r="I110" s="109">
        <v>0</v>
      </c>
      <c r="J110" s="24">
        <v>100</v>
      </c>
      <c r="K110" s="109" t="s">
        <v>385</v>
      </c>
      <c r="L110" s="361"/>
      <c r="M110" s="24"/>
      <c r="N110" s="24"/>
      <c r="O110" s="24"/>
      <c r="P110" s="24">
        <v>100</v>
      </c>
      <c r="Q110" s="24">
        <v>20</v>
      </c>
      <c r="R110" s="24">
        <v>0</v>
      </c>
      <c r="S110" s="408" t="s">
        <v>322</v>
      </c>
      <c r="T110" s="24">
        <v>0</v>
      </c>
      <c r="U110" s="24">
        <v>1</v>
      </c>
      <c r="V110" s="362"/>
      <c r="W110" s="367" t="s">
        <v>270</v>
      </c>
      <c r="X110" s="361"/>
      <c r="Y110" s="24"/>
      <c r="Z110" s="24"/>
      <c r="AA110" s="24"/>
      <c r="AB110" s="24"/>
      <c r="AC110" s="24">
        <v>250</v>
      </c>
      <c r="AD110" s="24">
        <v>20</v>
      </c>
      <c r="AE110" s="24"/>
      <c r="AF110" s="24" t="s">
        <v>321</v>
      </c>
      <c r="AG110" s="24">
        <v>0</v>
      </c>
      <c r="AH110" s="362">
        <v>0</v>
      </c>
      <c r="AI110" s="113"/>
      <c r="AJ110" s="24"/>
      <c r="AL110" s="129">
        <f t="shared" si="12"/>
        <v>0</v>
      </c>
      <c r="AM110" s="129">
        <f t="shared" si="13"/>
        <v>0</v>
      </c>
      <c r="AN110" s="129">
        <f t="shared" si="8"/>
        <v>0</v>
      </c>
      <c r="AO110" s="129">
        <f t="shared" si="9"/>
        <v>0</v>
      </c>
      <c r="AR110" s="117">
        <f xml:space="preserve"> IF(B110="",0,IF(OR(('PPG Phase Definition'!W110="TIA1 and TIA2"),('PPG Phase Definition'!W110="Only TIA1")),1,0))</f>
        <v>1</v>
      </c>
      <c r="AS110" s="117">
        <f xml:space="preserve"> IF(B110="",0,IF(OR(('PPG Phase Definition'!W110="TIA1 and TIA2"),('PPG Phase Definition'!W110="Only TIA2")),1,0))</f>
        <v>0</v>
      </c>
      <c r="AT110" s="117">
        <f>IF(C110="Masked",0,IF('PPG Phase Definition'!H110="Never mask",1,IF('PPG Phase Definition'!H110="2X mask",2,IF('PPG Phase Definition'!H110="4X mask",4,IF('PPG Phase Definition'!H110="8X mask",8,IF('PPG Phase Definition'!H110="16X mask",16,IF('PPG Phase Definition'!H110="32X mask",32,64)))))))</f>
        <v>1</v>
      </c>
      <c r="AU110" s="116">
        <f t="shared" si="10"/>
        <v>1</v>
      </c>
      <c r="AW110" s="14" t="str">
        <f t="shared" si="14"/>
        <v>ANA AACM-0-1</v>
      </c>
      <c r="AX110" s="14" t="str">
        <f t="shared" si="15"/>
        <v>DIG AACM-0-0</v>
      </c>
    </row>
    <row r="111" spans="1:169" s="14" customFormat="1" ht="14.4" hidden="1" x14ac:dyDescent="0.3">
      <c r="A111" s="19"/>
      <c r="B111" s="25">
        <f t="shared" si="11"/>
        <v>0</v>
      </c>
      <c r="C111" s="24" t="s">
        <v>62</v>
      </c>
      <c r="D111" s="24" t="s">
        <v>64</v>
      </c>
      <c r="E111" s="24" t="s">
        <v>64</v>
      </c>
      <c r="F111" s="24">
        <v>4</v>
      </c>
      <c r="G111" s="24">
        <v>1</v>
      </c>
      <c r="H111" s="24" t="s">
        <v>110</v>
      </c>
      <c r="I111" s="109">
        <v>0</v>
      </c>
      <c r="J111" s="24">
        <v>100</v>
      </c>
      <c r="K111" s="109" t="s">
        <v>385</v>
      </c>
      <c r="L111" s="361"/>
      <c r="M111" s="24"/>
      <c r="N111" s="24"/>
      <c r="O111" s="24"/>
      <c r="P111" s="24">
        <v>100</v>
      </c>
      <c r="Q111" s="24">
        <v>20</v>
      </c>
      <c r="R111" s="24">
        <v>0</v>
      </c>
      <c r="S111" s="408" t="s">
        <v>322</v>
      </c>
      <c r="T111" s="24">
        <v>0</v>
      </c>
      <c r="U111" s="24">
        <v>1</v>
      </c>
      <c r="V111" s="362"/>
      <c r="W111" s="367" t="s">
        <v>270</v>
      </c>
      <c r="X111" s="361"/>
      <c r="Y111" s="24"/>
      <c r="Z111" s="24"/>
      <c r="AA111" s="24"/>
      <c r="AB111" s="24"/>
      <c r="AC111" s="24">
        <v>250</v>
      </c>
      <c r="AD111" s="24">
        <v>20</v>
      </c>
      <c r="AE111" s="24"/>
      <c r="AF111" s="24" t="s">
        <v>321</v>
      </c>
      <c r="AG111" s="24">
        <v>0</v>
      </c>
      <c r="AH111" s="362">
        <v>0</v>
      </c>
      <c r="AI111" s="113"/>
      <c r="AJ111" s="24"/>
      <c r="AL111" s="129">
        <f t="shared" si="12"/>
        <v>0</v>
      </c>
      <c r="AM111" s="129">
        <f t="shared" si="13"/>
        <v>0</v>
      </c>
      <c r="AN111" s="129">
        <f t="shared" si="8"/>
        <v>0</v>
      </c>
      <c r="AO111" s="129">
        <f t="shared" si="9"/>
        <v>0</v>
      </c>
      <c r="AR111" s="117">
        <f xml:space="preserve"> IF(B111="",0,IF(OR(('PPG Phase Definition'!W111="TIA1 and TIA2"),('PPG Phase Definition'!W111="Only TIA1")),1,0))</f>
        <v>1</v>
      </c>
      <c r="AS111" s="117">
        <f xml:space="preserve"> IF(B111="",0,IF(OR(('PPG Phase Definition'!W111="TIA1 and TIA2"),('PPG Phase Definition'!W111="Only TIA2")),1,0))</f>
        <v>0</v>
      </c>
      <c r="AT111" s="117">
        <f>IF(C111="Masked",0,IF('PPG Phase Definition'!H111="Never mask",1,IF('PPG Phase Definition'!H111="2X mask",2,IF('PPG Phase Definition'!H111="4X mask",4,IF('PPG Phase Definition'!H111="8X mask",8,IF('PPG Phase Definition'!H111="16X mask",16,IF('PPG Phase Definition'!H111="32X mask",32,64)))))))</f>
        <v>1</v>
      </c>
      <c r="AU111" s="116">
        <f t="shared" si="10"/>
        <v>1</v>
      </c>
      <c r="AW111" s="14" t="str">
        <f t="shared" si="14"/>
        <v>ANA AACM-0-1</v>
      </c>
      <c r="AX111" s="14" t="str">
        <f t="shared" si="15"/>
        <v>DIG AACM-0-0</v>
      </c>
    </row>
    <row r="112" spans="1:169" s="14" customFormat="1" ht="14.4" hidden="1" x14ac:dyDescent="0.3">
      <c r="A112" s="19"/>
      <c r="B112" s="25">
        <f t="shared" si="11"/>
        <v>0</v>
      </c>
      <c r="C112" s="24" t="s">
        <v>62</v>
      </c>
      <c r="D112" s="24" t="s">
        <v>64</v>
      </c>
      <c r="E112" s="24" t="s">
        <v>64</v>
      </c>
      <c r="F112" s="24">
        <v>4</v>
      </c>
      <c r="G112" s="24">
        <v>1</v>
      </c>
      <c r="H112" s="24" t="s">
        <v>110</v>
      </c>
      <c r="I112" s="109">
        <v>0</v>
      </c>
      <c r="J112" s="24">
        <v>100</v>
      </c>
      <c r="K112" s="109" t="s">
        <v>385</v>
      </c>
      <c r="L112" s="361"/>
      <c r="M112" s="24"/>
      <c r="N112" s="24"/>
      <c r="O112" s="24"/>
      <c r="P112" s="24">
        <v>100</v>
      </c>
      <c r="Q112" s="24">
        <v>20</v>
      </c>
      <c r="R112" s="24">
        <v>0</v>
      </c>
      <c r="S112" s="408" t="s">
        <v>322</v>
      </c>
      <c r="T112" s="24">
        <v>0</v>
      </c>
      <c r="U112" s="24">
        <v>1</v>
      </c>
      <c r="V112" s="362"/>
      <c r="W112" s="367" t="s">
        <v>270</v>
      </c>
      <c r="X112" s="361"/>
      <c r="Y112" s="24"/>
      <c r="Z112" s="24"/>
      <c r="AA112" s="24"/>
      <c r="AB112" s="24"/>
      <c r="AC112" s="24">
        <v>250</v>
      </c>
      <c r="AD112" s="24">
        <v>20</v>
      </c>
      <c r="AE112" s="24"/>
      <c r="AF112" s="24" t="s">
        <v>321</v>
      </c>
      <c r="AG112" s="24">
        <v>0</v>
      </c>
      <c r="AH112" s="362">
        <v>0</v>
      </c>
      <c r="AI112" s="113"/>
      <c r="AJ112" s="24"/>
      <c r="AL112" s="129">
        <f t="shared" si="12"/>
        <v>0</v>
      </c>
      <c r="AM112" s="129">
        <f t="shared" si="13"/>
        <v>0</v>
      </c>
      <c r="AN112" s="129">
        <f t="shared" si="8"/>
        <v>0</v>
      </c>
      <c r="AO112" s="129">
        <f t="shared" si="9"/>
        <v>0</v>
      </c>
      <c r="AR112" s="117">
        <f xml:space="preserve"> IF(B112="",0,IF(OR(('PPG Phase Definition'!W112="TIA1 and TIA2"),('PPG Phase Definition'!W112="Only TIA1")),1,0))</f>
        <v>1</v>
      </c>
      <c r="AS112" s="117">
        <f xml:space="preserve"> IF(B112="",0,IF(OR(('PPG Phase Definition'!W112="TIA1 and TIA2"),('PPG Phase Definition'!W112="Only TIA2")),1,0))</f>
        <v>0</v>
      </c>
      <c r="AT112" s="117">
        <f>IF(C112="Masked",0,IF('PPG Phase Definition'!H112="Never mask",1,IF('PPG Phase Definition'!H112="2X mask",2,IF('PPG Phase Definition'!H112="4X mask",4,IF('PPG Phase Definition'!H112="8X mask",8,IF('PPG Phase Definition'!H112="16X mask",16,IF('PPG Phase Definition'!H112="32X mask",32,64)))))))</f>
        <v>1</v>
      </c>
      <c r="AU112" s="116">
        <f t="shared" si="10"/>
        <v>1</v>
      </c>
      <c r="AW112" s="14" t="str">
        <f t="shared" si="14"/>
        <v>ANA AACM-0-1</v>
      </c>
      <c r="AX112" s="14" t="str">
        <f t="shared" si="15"/>
        <v>DIG AACM-0-0</v>
      </c>
    </row>
    <row r="113" spans="1:169" s="14" customFormat="1" ht="14.4" hidden="1" x14ac:dyDescent="0.3">
      <c r="A113" s="19"/>
      <c r="B113" s="25">
        <f t="shared" si="11"/>
        <v>0</v>
      </c>
      <c r="C113" s="24" t="s">
        <v>62</v>
      </c>
      <c r="D113" s="24" t="s">
        <v>64</v>
      </c>
      <c r="E113" s="24" t="s">
        <v>64</v>
      </c>
      <c r="F113" s="24">
        <v>4</v>
      </c>
      <c r="G113" s="24">
        <v>1</v>
      </c>
      <c r="H113" s="24" t="s">
        <v>110</v>
      </c>
      <c r="I113" s="109">
        <v>0</v>
      </c>
      <c r="J113" s="24">
        <v>100</v>
      </c>
      <c r="K113" s="109" t="s">
        <v>385</v>
      </c>
      <c r="L113" s="361"/>
      <c r="M113" s="24"/>
      <c r="N113" s="24"/>
      <c r="O113" s="24"/>
      <c r="P113" s="24">
        <v>100</v>
      </c>
      <c r="Q113" s="24">
        <v>20</v>
      </c>
      <c r="R113" s="24">
        <v>0</v>
      </c>
      <c r="S113" s="408" t="s">
        <v>322</v>
      </c>
      <c r="T113" s="24">
        <v>0</v>
      </c>
      <c r="U113" s="24">
        <v>1</v>
      </c>
      <c r="V113" s="362"/>
      <c r="W113" s="367" t="s">
        <v>270</v>
      </c>
      <c r="X113" s="361"/>
      <c r="Y113" s="24"/>
      <c r="Z113" s="24"/>
      <c r="AA113" s="24"/>
      <c r="AB113" s="24"/>
      <c r="AC113" s="24">
        <v>250</v>
      </c>
      <c r="AD113" s="24">
        <v>20</v>
      </c>
      <c r="AE113" s="24"/>
      <c r="AF113" s="24" t="s">
        <v>321</v>
      </c>
      <c r="AG113" s="24">
        <v>0</v>
      </c>
      <c r="AH113" s="362">
        <v>0</v>
      </c>
      <c r="AI113" s="113"/>
      <c r="AJ113" s="24"/>
      <c r="AL113" s="129">
        <f t="shared" si="12"/>
        <v>0</v>
      </c>
      <c r="AM113" s="129">
        <f t="shared" si="13"/>
        <v>0</v>
      </c>
      <c r="AN113" s="129">
        <f t="shared" si="8"/>
        <v>0</v>
      </c>
      <c r="AO113" s="129">
        <f t="shared" si="9"/>
        <v>0</v>
      </c>
      <c r="AR113" s="117">
        <f xml:space="preserve"> IF(B113="",0,IF(OR(('PPG Phase Definition'!W113="TIA1 and TIA2"),('PPG Phase Definition'!W113="Only TIA1")),1,0))</f>
        <v>1</v>
      </c>
      <c r="AS113" s="117">
        <f xml:space="preserve"> IF(B113="",0,IF(OR(('PPG Phase Definition'!W113="TIA1 and TIA2"),('PPG Phase Definition'!W113="Only TIA2")),1,0))</f>
        <v>0</v>
      </c>
      <c r="AT113" s="117">
        <f>IF(C113="Masked",0,IF('PPG Phase Definition'!H113="Never mask",1,IF('PPG Phase Definition'!H113="2X mask",2,IF('PPG Phase Definition'!H113="4X mask",4,IF('PPG Phase Definition'!H113="8X mask",8,IF('PPG Phase Definition'!H113="16X mask",16,IF('PPG Phase Definition'!H113="32X mask",32,64)))))))</f>
        <v>1</v>
      </c>
      <c r="AU113" s="116">
        <f t="shared" si="10"/>
        <v>1</v>
      </c>
      <c r="AW113" s="14" t="str">
        <f t="shared" si="14"/>
        <v>ANA AACM-0-1</v>
      </c>
      <c r="AX113" s="14" t="str">
        <f t="shared" si="15"/>
        <v>DIG AACM-0-0</v>
      </c>
    </row>
    <row r="114" spans="1:169" s="14" customFormat="1" ht="14.4" hidden="1" x14ac:dyDescent="0.3">
      <c r="A114" s="19"/>
      <c r="B114" s="25">
        <f t="shared" si="11"/>
        <v>0</v>
      </c>
      <c r="C114" s="24" t="s">
        <v>62</v>
      </c>
      <c r="D114" s="24" t="s">
        <v>64</v>
      </c>
      <c r="E114" s="24" t="s">
        <v>64</v>
      </c>
      <c r="F114" s="24">
        <v>4</v>
      </c>
      <c r="G114" s="24">
        <v>1</v>
      </c>
      <c r="H114" s="24" t="s">
        <v>110</v>
      </c>
      <c r="I114" s="109">
        <v>0</v>
      </c>
      <c r="J114" s="24">
        <v>100</v>
      </c>
      <c r="K114" s="109" t="s">
        <v>385</v>
      </c>
      <c r="L114" s="361"/>
      <c r="M114" s="24"/>
      <c r="N114" s="24"/>
      <c r="O114" s="24"/>
      <c r="P114" s="24">
        <v>100</v>
      </c>
      <c r="Q114" s="24">
        <v>20</v>
      </c>
      <c r="R114" s="24">
        <v>0</v>
      </c>
      <c r="S114" s="408" t="s">
        <v>322</v>
      </c>
      <c r="T114" s="24">
        <v>0</v>
      </c>
      <c r="U114" s="24">
        <v>1</v>
      </c>
      <c r="V114" s="362"/>
      <c r="W114" s="367" t="s">
        <v>270</v>
      </c>
      <c r="X114" s="361"/>
      <c r="Y114" s="24"/>
      <c r="Z114" s="24"/>
      <c r="AA114" s="24"/>
      <c r="AB114" s="24"/>
      <c r="AC114" s="24">
        <v>250</v>
      </c>
      <c r="AD114" s="24">
        <v>20</v>
      </c>
      <c r="AE114" s="24"/>
      <c r="AF114" s="24" t="s">
        <v>321</v>
      </c>
      <c r="AG114" s="24">
        <v>0</v>
      </c>
      <c r="AH114" s="362">
        <v>0</v>
      </c>
      <c r="AI114" s="113"/>
      <c r="AJ114" s="24"/>
      <c r="AL114" s="129">
        <f t="shared" si="12"/>
        <v>0</v>
      </c>
      <c r="AM114" s="129">
        <f t="shared" si="13"/>
        <v>0</v>
      </c>
      <c r="AN114" s="129">
        <f t="shared" si="8"/>
        <v>0</v>
      </c>
      <c r="AO114" s="129">
        <f t="shared" si="9"/>
        <v>0</v>
      </c>
      <c r="AR114" s="117">
        <f xml:space="preserve"> IF(B114="",0,IF(OR(('PPG Phase Definition'!W114="TIA1 and TIA2"),('PPG Phase Definition'!W114="Only TIA1")),1,0))</f>
        <v>1</v>
      </c>
      <c r="AS114" s="117">
        <f xml:space="preserve"> IF(B114="",0,IF(OR(('PPG Phase Definition'!W114="TIA1 and TIA2"),('PPG Phase Definition'!W114="Only TIA2")),1,0))</f>
        <v>0</v>
      </c>
      <c r="AT114" s="117">
        <f>IF(C114="Masked",0,IF('PPG Phase Definition'!H114="Never mask",1,IF('PPG Phase Definition'!H114="2X mask",2,IF('PPG Phase Definition'!H114="4X mask",4,IF('PPG Phase Definition'!H114="8X mask",8,IF('PPG Phase Definition'!H114="16X mask",16,IF('PPG Phase Definition'!H114="32X mask",32,64)))))))</f>
        <v>1</v>
      </c>
      <c r="AU114" s="116">
        <f t="shared" si="10"/>
        <v>1</v>
      </c>
      <c r="AW114" s="14" t="str">
        <f t="shared" si="14"/>
        <v>ANA AACM-0-1</v>
      </c>
      <c r="AX114" s="14" t="str">
        <f t="shared" si="15"/>
        <v>DIG AACM-0-0</v>
      </c>
    </row>
    <row r="115" spans="1:169" s="14" customFormat="1" ht="14.4" hidden="1" x14ac:dyDescent="0.3">
      <c r="A115" s="19"/>
      <c r="B115" s="25">
        <f t="shared" si="11"/>
        <v>0</v>
      </c>
      <c r="C115" s="24" t="s">
        <v>62</v>
      </c>
      <c r="D115" s="24" t="s">
        <v>64</v>
      </c>
      <c r="E115" s="24" t="s">
        <v>64</v>
      </c>
      <c r="F115" s="24">
        <v>4</v>
      </c>
      <c r="G115" s="24">
        <v>1</v>
      </c>
      <c r="H115" s="24" t="s">
        <v>110</v>
      </c>
      <c r="I115" s="109">
        <v>0</v>
      </c>
      <c r="J115" s="24">
        <v>100</v>
      </c>
      <c r="K115" s="109" t="s">
        <v>385</v>
      </c>
      <c r="L115" s="361"/>
      <c r="M115" s="24"/>
      <c r="N115" s="24"/>
      <c r="O115" s="24"/>
      <c r="P115" s="24">
        <v>100</v>
      </c>
      <c r="Q115" s="24">
        <v>20</v>
      </c>
      <c r="R115" s="24">
        <v>0</v>
      </c>
      <c r="S115" s="408" t="s">
        <v>322</v>
      </c>
      <c r="T115" s="24">
        <v>0</v>
      </c>
      <c r="U115" s="24">
        <v>1</v>
      </c>
      <c r="V115" s="362"/>
      <c r="W115" s="367" t="s">
        <v>270</v>
      </c>
      <c r="X115" s="361"/>
      <c r="Y115" s="24"/>
      <c r="Z115" s="24"/>
      <c r="AA115" s="24"/>
      <c r="AB115" s="24"/>
      <c r="AC115" s="24">
        <v>250</v>
      </c>
      <c r="AD115" s="24">
        <v>20</v>
      </c>
      <c r="AE115" s="24"/>
      <c r="AF115" s="24" t="s">
        <v>321</v>
      </c>
      <c r="AG115" s="24">
        <v>0</v>
      </c>
      <c r="AH115" s="362">
        <v>0</v>
      </c>
      <c r="AI115" s="113"/>
      <c r="AJ115" s="24"/>
      <c r="AL115" s="129">
        <f t="shared" si="12"/>
        <v>0</v>
      </c>
      <c r="AM115" s="129">
        <f t="shared" si="13"/>
        <v>0</v>
      </c>
      <c r="AN115" s="129">
        <f t="shared" si="8"/>
        <v>0</v>
      </c>
      <c r="AO115" s="129">
        <f t="shared" si="9"/>
        <v>0</v>
      </c>
      <c r="AR115" s="117">
        <f xml:space="preserve"> IF(B115="",0,IF(OR(('PPG Phase Definition'!W115="TIA1 and TIA2"),('PPG Phase Definition'!W115="Only TIA1")),1,0))</f>
        <v>1</v>
      </c>
      <c r="AS115" s="117">
        <f xml:space="preserve"> IF(B115="",0,IF(OR(('PPG Phase Definition'!W115="TIA1 and TIA2"),('PPG Phase Definition'!W115="Only TIA2")),1,0))</f>
        <v>0</v>
      </c>
      <c r="AT115" s="117">
        <f>IF(C115="Masked",0,IF('PPG Phase Definition'!H115="Never mask",1,IF('PPG Phase Definition'!H115="2X mask",2,IF('PPG Phase Definition'!H115="4X mask",4,IF('PPG Phase Definition'!H115="8X mask",8,IF('PPG Phase Definition'!H115="16X mask",16,IF('PPG Phase Definition'!H115="32X mask",32,64)))))))</f>
        <v>1</v>
      </c>
      <c r="AU115" s="116">
        <f t="shared" si="10"/>
        <v>1</v>
      </c>
      <c r="AW115" s="14" t="str">
        <f t="shared" si="14"/>
        <v>ANA AACM-0-1</v>
      </c>
      <c r="AX115" s="14" t="str">
        <f t="shared" si="15"/>
        <v>DIG AACM-0-0</v>
      </c>
    </row>
    <row r="116" spans="1:169" s="14" customFormat="1" ht="14.4" hidden="1" x14ac:dyDescent="0.3">
      <c r="A116" s="19"/>
      <c r="B116" s="25">
        <f t="shared" si="11"/>
        <v>0</v>
      </c>
      <c r="C116" s="24" t="s">
        <v>62</v>
      </c>
      <c r="D116" s="24" t="s">
        <v>64</v>
      </c>
      <c r="E116" s="24" t="s">
        <v>64</v>
      </c>
      <c r="F116" s="24">
        <v>4</v>
      </c>
      <c r="G116" s="24">
        <v>1</v>
      </c>
      <c r="H116" s="24" t="s">
        <v>110</v>
      </c>
      <c r="I116" s="109">
        <v>0</v>
      </c>
      <c r="J116" s="24">
        <v>100</v>
      </c>
      <c r="K116" s="109" t="s">
        <v>385</v>
      </c>
      <c r="L116" s="361"/>
      <c r="M116" s="24"/>
      <c r="N116" s="24"/>
      <c r="O116" s="24"/>
      <c r="P116" s="24">
        <v>100</v>
      </c>
      <c r="Q116" s="24">
        <v>20</v>
      </c>
      <c r="R116" s="24">
        <v>0</v>
      </c>
      <c r="S116" s="408" t="s">
        <v>322</v>
      </c>
      <c r="T116" s="24">
        <v>0</v>
      </c>
      <c r="U116" s="24">
        <v>1</v>
      </c>
      <c r="V116" s="362"/>
      <c r="W116" s="367" t="s">
        <v>270</v>
      </c>
      <c r="X116" s="361"/>
      <c r="Y116" s="24"/>
      <c r="Z116" s="24"/>
      <c r="AA116" s="24"/>
      <c r="AB116" s="24"/>
      <c r="AC116" s="24">
        <v>250</v>
      </c>
      <c r="AD116" s="24">
        <v>20</v>
      </c>
      <c r="AE116" s="24"/>
      <c r="AF116" s="24" t="s">
        <v>321</v>
      </c>
      <c r="AG116" s="24">
        <v>0</v>
      </c>
      <c r="AH116" s="362">
        <v>0</v>
      </c>
      <c r="AI116" s="113"/>
      <c r="AJ116" s="24"/>
      <c r="AL116" s="129">
        <f t="shared" si="12"/>
        <v>0</v>
      </c>
      <c r="AM116" s="129">
        <f t="shared" si="13"/>
        <v>0</v>
      </c>
      <c r="AN116" s="129">
        <f t="shared" si="8"/>
        <v>0</v>
      </c>
      <c r="AO116" s="129">
        <f t="shared" si="9"/>
        <v>0</v>
      </c>
      <c r="AR116" s="117">
        <f xml:space="preserve"> IF(B116="",0,IF(OR(('PPG Phase Definition'!W116="TIA1 and TIA2"),('PPG Phase Definition'!W116="Only TIA1")),1,0))</f>
        <v>1</v>
      </c>
      <c r="AS116" s="117">
        <f xml:space="preserve"> IF(B116="",0,IF(OR(('PPG Phase Definition'!W116="TIA1 and TIA2"),('PPG Phase Definition'!W116="Only TIA2")),1,0))</f>
        <v>0</v>
      </c>
      <c r="AT116" s="117">
        <f>IF(C116="Masked",0,IF('PPG Phase Definition'!H116="Never mask",1,IF('PPG Phase Definition'!H116="2X mask",2,IF('PPG Phase Definition'!H116="4X mask",4,IF('PPG Phase Definition'!H116="8X mask",8,IF('PPG Phase Definition'!H116="16X mask",16,IF('PPG Phase Definition'!H116="32X mask",32,64)))))))</f>
        <v>1</v>
      </c>
      <c r="AU116" s="116">
        <f t="shared" si="10"/>
        <v>1</v>
      </c>
      <c r="AW116" s="14" t="str">
        <f t="shared" si="14"/>
        <v>ANA AACM-0-1</v>
      </c>
      <c r="AX116" s="14" t="str">
        <f t="shared" si="15"/>
        <v>DIG AACM-0-0</v>
      </c>
    </row>
    <row r="117" spans="1:169" x14ac:dyDescent="0.35">
      <c r="A117" s="19">
        <v>12</v>
      </c>
      <c r="B117" s="25" t="str">
        <f t="shared" si="11"/>
        <v/>
      </c>
      <c r="C117" s="24" t="s">
        <v>63</v>
      </c>
      <c r="D117" s="24" t="s">
        <v>326</v>
      </c>
      <c r="E117" s="24" t="s">
        <v>326</v>
      </c>
      <c r="F117" s="24">
        <v>4</v>
      </c>
      <c r="G117" s="24">
        <v>1</v>
      </c>
      <c r="H117" s="24" t="s">
        <v>110</v>
      </c>
      <c r="I117" s="109">
        <v>0</v>
      </c>
      <c r="J117" s="24">
        <v>100</v>
      </c>
      <c r="K117" s="109" t="s">
        <v>385</v>
      </c>
      <c r="L117" s="361"/>
      <c r="M117" s="24"/>
      <c r="N117" s="24"/>
      <c r="O117" s="24">
        <v>1</v>
      </c>
      <c r="P117" s="24">
        <v>50</v>
      </c>
      <c r="Q117" s="24">
        <v>20</v>
      </c>
      <c r="R117" s="24">
        <v>0</v>
      </c>
      <c r="S117" s="408" t="s">
        <v>320</v>
      </c>
      <c r="T117" s="24">
        <v>0</v>
      </c>
      <c r="U117" s="24">
        <v>1</v>
      </c>
      <c r="V117" s="362"/>
      <c r="W117" s="367" t="s">
        <v>270</v>
      </c>
      <c r="X117" s="361"/>
      <c r="Y117" s="24"/>
      <c r="Z117" s="24"/>
      <c r="AA117" s="24"/>
      <c r="AB117" s="24"/>
      <c r="AC117" s="24">
        <v>250</v>
      </c>
      <c r="AD117" s="24">
        <v>20</v>
      </c>
      <c r="AE117" s="24"/>
      <c r="AF117" s="24" t="s">
        <v>320</v>
      </c>
      <c r="AG117" s="24">
        <v>0</v>
      </c>
      <c r="AH117" s="362">
        <v>0</v>
      </c>
      <c r="AI117" s="113">
        <v>3</v>
      </c>
      <c r="AJ117" s="24">
        <v>3</v>
      </c>
      <c r="AK117" s="20"/>
      <c r="AL117" s="129">
        <f t="shared" si="12"/>
        <v>0</v>
      </c>
      <c r="AM117" s="129">
        <f t="shared" si="13"/>
        <v>0</v>
      </c>
      <c r="AN117" s="129">
        <f t="shared" si="8"/>
        <v>0</v>
      </c>
      <c r="AO117" s="129">
        <f t="shared" si="9"/>
        <v>0</v>
      </c>
      <c r="AR117" s="117">
        <f xml:space="preserve"> IF(B117="",0,IF(OR(('PPG Phase Definition'!W117="TIA1 and TIA2"),('PPG Phase Definition'!W117="Only TIA1")),1,0))</f>
        <v>0</v>
      </c>
      <c r="AS117" s="117">
        <f xml:space="preserve"> IF(B117="",0,IF(OR(('PPG Phase Definition'!W117="TIA1 and TIA2"),('PPG Phase Definition'!W117="Only TIA2")),1,0))</f>
        <v>0</v>
      </c>
      <c r="AT117" s="117">
        <f>IF(C117="Masked",0,IF('PPG Phase Definition'!H117="Never mask",1,IF('PPG Phase Definition'!H117="2X mask",2,IF('PPG Phase Definition'!H117="4X mask",4,IF('PPG Phase Definition'!H117="8X mask",8,IF('PPG Phase Definition'!H117="16X mask",16,IF('PPG Phase Definition'!H117="32X mask",32,64)))))))</f>
        <v>1</v>
      </c>
      <c r="AU117" s="116">
        <f t="shared" si="10"/>
        <v>1</v>
      </c>
      <c r="AW117" s="14" t="str">
        <f t="shared" si="14"/>
        <v>OFF-0-1</v>
      </c>
      <c r="AX117" s="14" t="str">
        <f t="shared" si="15"/>
        <v>OFF-0-0</v>
      </c>
      <c r="AZ117" s="14">
        <f>IF(B117="",0,IF(C117="Impedance",1,0))</f>
        <v>0</v>
      </c>
      <c r="FH117"/>
      <c r="FI117"/>
      <c r="FJ117"/>
      <c r="FK117" s="14"/>
      <c r="FL117" s="14"/>
      <c r="FM117" s="14"/>
    </row>
    <row r="118" spans="1:169" s="14" customFormat="1" ht="14.4" hidden="1" x14ac:dyDescent="0.3">
      <c r="A118" s="19"/>
      <c r="B118" s="25">
        <f t="shared" si="11"/>
        <v>0</v>
      </c>
      <c r="C118" s="24" t="s">
        <v>62</v>
      </c>
      <c r="D118" s="24" t="s">
        <v>64</v>
      </c>
      <c r="E118" s="24" t="s">
        <v>64</v>
      </c>
      <c r="F118" s="24">
        <v>4</v>
      </c>
      <c r="G118" s="24">
        <v>1</v>
      </c>
      <c r="H118" s="24" t="s">
        <v>110</v>
      </c>
      <c r="I118" s="109">
        <v>0</v>
      </c>
      <c r="J118" s="24">
        <v>100</v>
      </c>
      <c r="K118" s="109" t="s">
        <v>385</v>
      </c>
      <c r="L118" s="361"/>
      <c r="M118" s="24"/>
      <c r="N118" s="24">
        <v>1</v>
      </c>
      <c r="O118" s="24"/>
      <c r="P118" s="24">
        <v>100</v>
      </c>
      <c r="Q118" s="24">
        <v>20</v>
      </c>
      <c r="R118" s="24">
        <v>0</v>
      </c>
      <c r="S118" s="408" t="s">
        <v>322</v>
      </c>
      <c r="T118" s="24">
        <v>0</v>
      </c>
      <c r="U118" s="24">
        <v>1</v>
      </c>
      <c r="V118" s="362"/>
      <c r="W118" s="367" t="s">
        <v>270</v>
      </c>
      <c r="X118" s="361"/>
      <c r="Y118" s="24"/>
      <c r="Z118" s="24"/>
      <c r="AA118" s="24"/>
      <c r="AB118" s="24"/>
      <c r="AC118" s="24">
        <v>250</v>
      </c>
      <c r="AD118" s="24">
        <v>20</v>
      </c>
      <c r="AE118" s="24"/>
      <c r="AF118" s="24" t="s">
        <v>321</v>
      </c>
      <c r="AG118" s="24">
        <v>0</v>
      </c>
      <c r="AH118" s="362">
        <v>0</v>
      </c>
      <c r="AI118" s="113"/>
      <c r="AJ118" s="24"/>
      <c r="AL118" s="129">
        <f t="shared" si="12"/>
        <v>0</v>
      </c>
      <c r="AM118" s="129">
        <f t="shared" si="13"/>
        <v>0</v>
      </c>
      <c r="AN118" s="129">
        <f t="shared" si="8"/>
        <v>0</v>
      </c>
      <c r="AO118" s="129">
        <f t="shared" si="9"/>
        <v>0</v>
      </c>
      <c r="AR118" s="117">
        <f xml:space="preserve"> IF(B118="",0,IF(OR(('PPG Phase Definition'!W118="TIA1 and TIA2"),('PPG Phase Definition'!W118="Only TIA1")),1,0))</f>
        <v>1</v>
      </c>
      <c r="AS118" s="117">
        <f xml:space="preserve"> IF(B118="",0,IF(OR(('PPG Phase Definition'!W118="TIA1 and TIA2"),('PPG Phase Definition'!W118="Only TIA2")),1,0))</f>
        <v>0</v>
      </c>
      <c r="AT118" s="117">
        <f>IF(C118="Masked",0,IF('PPG Phase Definition'!H118="Never mask",1,IF('PPG Phase Definition'!H118="2X mask",2,IF('PPG Phase Definition'!H118="4X mask",4,IF('PPG Phase Definition'!H118="8X mask",8,IF('PPG Phase Definition'!H118="16X mask",16,IF('PPG Phase Definition'!H118="32X mask",32,64)))))))</f>
        <v>1</v>
      </c>
      <c r="AU118" s="116">
        <f t="shared" si="10"/>
        <v>1</v>
      </c>
      <c r="AW118" s="14" t="str">
        <f t="shared" si="14"/>
        <v>ANA AACM-0-1</v>
      </c>
      <c r="AX118" s="14" t="str">
        <f t="shared" si="15"/>
        <v>DIG AACM-0-0</v>
      </c>
    </row>
    <row r="119" spans="1:169" s="14" customFormat="1" ht="14.4" hidden="1" x14ac:dyDescent="0.3">
      <c r="A119" s="19"/>
      <c r="B119" s="25">
        <f t="shared" si="11"/>
        <v>0</v>
      </c>
      <c r="C119" s="24" t="s">
        <v>62</v>
      </c>
      <c r="D119" s="24" t="s">
        <v>64</v>
      </c>
      <c r="E119" s="24" t="s">
        <v>64</v>
      </c>
      <c r="F119" s="24">
        <v>4</v>
      </c>
      <c r="G119" s="24">
        <v>1</v>
      </c>
      <c r="H119" s="24" t="s">
        <v>110</v>
      </c>
      <c r="I119" s="109">
        <v>0</v>
      </c>
      <c r="J119" s="24">
        <v>100</v>
      </c>
      <c r="K119" s="109" t="s">
        <v>385</v>
      </c>
      <c r="L119" s="361"/>
      <c r="M119" s="24"/>
      <c r="N119" s="24">
        <v>1</v>
      </c>
      <c r="O119" s="24"/>
      <c r="P119" s="24">
        <v>100</v>
      </c>
      <c r="Q119" s="24">
        <v>20</v>
      </c>
      <c r="R119" s="24">
        <v>0</v>
      </c>
      <c r="S119" s="408" t="s">
        <v>322</v>
      </c>
      <c r="T119" s="24">
        <v>0</v>
      </c>
      <c r="U119" s="24">
        <v>1</v>
      </c>
      <c r="V119" s="362"/>
      <c r="W119" s="367" t="s">
        <v>270</v>
      </c>
      <c r="X119" s="361"/>
      <c r="Y119" s="24"/>
      <c r="Z119" s="24"/>
      <c r="AA119" s="24"/>
      <c r="AB119" s="24"/>
      <c r="AC119" s="24">
        <v>250</v>
      </c>
      <c r="AD119" s="24">
        <v>20</v>
      </c>
      <c r="AE119" s="24"/>
      <c r="AF119" s="24" t="s">
        <v>321</v>
      </c>
      <c r="AG119" s="24">
        <v>0</v>
      </c>
      <c r="AH119" s="362">
        <v>0</v>
      </c>
      <c r="AI119" s="113"/>
      <c r="AJ119" s="24"/>
      <c r="AL119" s="129">
        <f t="shared" si="12"/>
        <v>0</v>
      </c>
      <c r="AM119" s="129">
        <f t="shared" si="13"/>
        <v>0</v>
      </c>
      <c r="AN119" s="129">
        <f t="shared" si="8"/>
        <v>0</v>
      </c>
      <c r="AO119" s="129">
        <f t="shared" si="9"/>
        <v>0</v>
      </c>
      <c r="AR119" s="117">
        <f xml:space="preserve"> IF(B119="",0,IF(OR(('PPG Phase Definition'!W119="TIA1 and TIA2"),('PPG Phase Definition'!W119="Only TIA1")),1,0))</f>
        <v>1</v>
      </c>
      <c r="AS119" s="117">
        <f xml:space="preserve"> IF(B119="",0,IF(OR(('PPG Phase Definition'!W119="TIA1 and TIA2"),('PPG Phase Definition'!W119="Only TIA2")),1,0))</f>
        <v>0</v>
      </c>
      <c r="AT119" s="117">
        <f>IF(C119="Masked",0,IF('PPG Phase Definition'!H119="Never mask",1,IF('PPG Phase Definition'!H119="2X mask",2,IF('PPG Phase Definition'!H119="4X mask",4,IF('PPG Phase Definition'!H119="8X mask",8,IF('PPG Phase Definition'!H119="16X mask",16,IF('PPG Phase Definition'!H119="32X mask",32,64)))))))</f>
        <v>1</v>
      </c>
      <c r="AU119" s="116">
        <f t="shared" si="10"/>
        <v>1</v>
      </c>
      <c r="AW119" s="14" t="str">
        <f t="shared" si="14"/>
        <v>ANA AACM-0-1</v>
      </c>
      <c r="AX119" s="14" t="str">
        <f t="shared" si="15"/>
        <v>DIG AACM-0-0</v>
      </c>
    </row>
    <row r="120" spans="1:169" s="14" customFormat="1" ht="14.4" hidden="1" x14ac:dyDescent="0.3">
      <c r="A120" s="19"/>
      <c r="B120" s="25">
        <f t="shared" si="11"/>
        <v>0</v>
      </c>
      <c r="C120" s="24" t="s">
        <v>62</v>
      </c>
      <c r="D120" s="24" t="s">
        <v>64</v>
      </c>
      <c r="E120" s="24" t="s">
        <v>64</v>
      </c>
      <c r="F120" s="24">
        <v>4</v>
      </c>
      <c r="G120" s="24">
        <v>1</v>
      </c>
      <c r="H120" s="24" t="s">
        <v>110</v>
      </c>
      <c r="I120" s="109">
        <v>0</v>
      </c>
      <c r="J120" s="24">
        <v>100</v>
      </c>
      <c r="K120" s="109" t="s">
        <v>385</v>
      </c>
      <c r="L120" s="361"/>
      <c r="M120" s="24"/>
      <c r="N120" s="24">
        <v>1</v>
      </c>
      <c r="O120" s="24"/>
      <c r="P120" s="24">
        <v>100</v>
      </c>
      <c r="Q120" s="24">
        <v>20</v>
      </c>
      <c r="R120" s="24">
        <v>0</v>
      </c>
      <c r="S120" s="408" t="s">
        <v>322</v>
      </c>
      <c r="T120" s="24">
        <v>0</v>
      </c>
      <c r="U120" s="24">
        <v>1</v>
      </c>
      <c r="V120" s="362"/>
      <c r="W120" s="367" t="s">
        <v>270</v>
      </c>
      <c r="X120" s="361"/>
      <c r="Y120" s="24"/>
      <c r="Z120" s="24"/>
      <c r="AA120" s="24"/>
      <c r="AB120" s="24"/>
      <c r="AC120" s="24">
        <v>250</v>
      </c>
      <c r="AD120" s="24">
        <v>20</v>
      </c>
      <c r="AE120" s="24"/>
      <c r="AF120" s="24" t="s">
        <v>321</v>
      </c>
      <c r="AG120" s="24">
        <v>0</v>
      </c>
      <c r="AH120" s="362">
        <v>0</v>
      </c>
      <c r="AI120" s="113"/>
      <c r="AJ120" s="24"/>
      <c r="AL120" s="129">
        <f t="shared" si="12"/>
        <v>0</v>
      </c>
      <c r="AM120" s="129">
        <f t="shared" si="13"/>
        <v>0</v>
      </c>
      <c r="AN120" s="129">
        <f t="shared" si="8"/>
        <v>0</v>
      </c>
      <c r="AO120" s="129">
        <f t="shared" si="9"/>
        <v>0</v>
      </c>
      <c r="AR120" s="117">
        <f xml:space="preserve"> IF(B120="",0,IF(OR(('PPG Phase Definition'!W120="TIA1 and TIA2"),('PPG Phase Definition'!W120="Only TIA1")),1,0))</f>
        <v>1</v>
      </c>
      <c r="AS120" s="117">
        <f xml:space="preserve"> IF(B120="",0,IF(OR(('PPG Phase Definition'!W120="TIA1 and TIA2"),('PPG Phase Definition'!W120="Only TIA2")),1,0))</f>
        <v>0</v>
      </c>
      <c r="AT120" s="117">
        <f>IF(C120="Masked",0,IF('PPG Phase Definition'!H120="Never mask",1,IF('PPG Phase Definition'!H120="2X mask",2,IF('PPG Phase Definition'!H120="4X mask",4,IF('PPG Phase Definition'!H120="8X mask",8,IF('PPG Phase Definition'!H120="16X mask",16,IF('PPG Phase Definition'!H120="32X mask",32,64)))))))</f>
        <v>1</v>
      </c>
      <c r="AU120" s="116">
        <f t="shared" si="10"/>
        <v>1</v>
      </c>
      <c r="AW120" s="14" t="str">
        <f t="shared" si="14"/>
        <v>ANA AACM-0-1</v>
      </c>
      <c r="AX120" s="14" t="str">
        <f t="shared" si="15"/>
        <v>DIG AACM-0-0</v>
      </c>
    </row>
    <row r="121" spans="1:169" s="14" customFormat="1" ht="14.4" hidden="1" x14ac:dyDescent="0.3">
      <c r="A121" s="19"/>
      <c r="B121" s="25">
        <f t="shared" si="11"/>
        <v>0</v>
      </c>
      <c r="C121" s="24" t="s">
        <v>62</v>
      </c>
      <c r="D121" s="24" t="s">
        <v>64</v>
      </c>
      <c r="E121" s="24" t="s">
        <v>64</v>
      </c>
      <c r="F121" s="24">
        <v>4</v>
      </c>
      <c r="G121" s="24">
        <v>1</v>
      </c>
      <c r="H121" s="24" t="s">
        <v>110</v>
      </c>
      <c r="I121" s="109">
        <v>0</v>
      </c>
      <c r="J121" s="24">
        <v>100</v>
      </c>
      <c r="K121" s="109" t="s">
        <v>385</v>
      </c>
      <c r="L121" s="361"/>
      <c r="M121" s="24"/>
      <c r="N121" s="24">
        <v>1</v>
      </c>
      <c r="O121" s="24"/>
      <c r="P121" s="24">
        <v>100</v>
      </c>
      <c r="Q121" s="24">
        <v>20</v>
      </c>
      <c r="R121" s="24">
        <v>0</v>
      </c>
      <c r="S121" s="408" t="s">
        <v>322</v>
      </c>
      <c r="T121" s="24">
        <v>0</v>
      </c>
      <c r="U121" s="24">
        <v>1</v>
      </c>
      <c r="V121" s="362"/>
      <c r="W121" s="367" t="s">
        <v>270</v>
      </c>
      <c r="X121" s="361"/>
      <c r="Y121" s="24"/>
      <c r="Z121" s="24"/>
      <c r="AA121" s="24"/>
      <c r="AB121" s="24"/>
      <c r="AC121" s="24">
        <v>250</v>
      </c>
      <c r="AD121" s="24">
        <v>20</v>
      </c>
      <c r="AE121" s="24"/>
      <c r="AF121" s="24" t="s">
        <v>321</v>
      </c>
      <c r="AG121" s="24">
        <v>0</v>
      </c>
      <c r="AH121" s="362">
        <v>0</v>
      </c>
      <c r="AI121" s="113"/>
      <c r="AJ121" s="24"/>
      <c r="AL121" s="129">
        <f t="shared" si="12"/>
        <v>0</v>
      </c>
      <c r="AM121" s="129">
        <f t="shared" si="13"/>
        <v>0</v>
      </c>
      <c r="AN121" s="129">
        <f t="shared" si="8"/>
        <v>0</v>
      </c>
      <c r="AO121" s="129">
        <f t="shared" si="9"/>
        <v>0</v>
      </c>
      <c r="AR121" s="117">
        <f xml:space="preserve"> IF(B121="",0,IF(OR(('PPG Phase Definition'!W121="TIA1 and TIA2"),('PPG Phase Definition'!W121="Only TIA1")),1,0))</f>
        <v>1</v>
      </c>
      <c r="AS121" s="117">
        <f xml:space="preserve"> IF(B121="",0,IF(OR(('PPG Phase Definition'!W121="TIA1 and TIA2"),('PPG Phase Definition'!W121="Only TIA2")),1,0))</f>
        <v>0</v>
      </c>
      <c r="AT121" s="117">
        <f>IF(C121="Masked",0,IF('PPG Phase Definition'!H121="Never mask",1,IF('PPG Phase Definition'!H121="2X mask",2,IF('PPG Phase Definition'!H121="4X mask",4,IF('PPG Phase Definition'!H121="8X mask",8,IF('PPG Phase Definition'!H121="16X mask",16,IF('PPG Phase Definition'!H121="32X mask",32,64)))))))</f>
        <v>1</v>
      </c>
      <c r="AU121" s="116">
        <f t="shared" si="10"/>
        <v>1</v>
      </c>
      <c r="AW121" s="14" t="str">
        <f t="shared" si="14"/>
        <v>ANA AACM-0-1</v>
      </c>
      <c r="AX121" s="14" t="str">
        <f t="shared" si="15"/>
        <v>DIG AACM-0-0</v>
      </c>
    </row>
    <row r="122" spans="1:169" s="14" customFormat="1" ht="14.4" hidden="1" x14ac:dyDescent="0.3">
      <c r="A122" s="19"/>
      <c r="B122" s="25">
        <f t="shared" si="11"/>
        <v>0</v>
      </c>
      <c r="C122" s="24" t="s">
        <v>62</v>
      </c>
      <c r="D122" s="24" t="s">
        <v>64</v>
      </c>
      <c r="E122" s="24" t="s">
        <v>64</v>
      </c>
      <c r="F122" s="24">
        <v>4</v>
      </c>
      <c r="G122" s="24">
        <v>1</v>
      </c>
      <c r="H122" s="24" t="s">
        <v>110</v>
      </c>
      <c r="I122" s="109">
        <v>0</v>
      </c>
      <c r="J122" s="24">
        <v>100</v>
      </c>
      <c r="K122" s="109" t="s">
        <v>385</v>
      </c>
      <c r="L122" s="361"/>
      <c r="M122" s="24"/>
      <c r="N122" s="24">
        <v>1</v>
      </c>
      <c r="O122" s="24"/>
      <c r="P122" s="24">
        <v>100</v>
      </c>
      <c r="Q122" s="24">
        <v>20</v>
      </c>
      <c r="R122" s="24">
        <v>0</v>
      </c>
      <c r="S122" s="408" t="s">
        <v>322</v>
      </c>
      <c r="T122" s="24">
        <v>0</v>
      </c>
      <c r="U122" s="24">
        <v>1</v>
      </c>
      <c r="V122" s="362"/>
      <c r="W122" s="367" t="s">
        <v>270</v>
      </c>
      <c r="X122" s="361"/>
      <c r="Y122" s="24"/>
      <c r="Z122" s="24"/>
      <c r="AA122" s="24"/>
      <c r="AB122" s="24"/>
      <c r="AC122" s="24">
        <v>250</v>
      </c>
      <c r="AD122" s="24">
        <v>20</v>
      </c>
      <c r="AE122" s="24"/>
      <c r="AF122" s="24" t="s">
        <v>321</v>
      </c>
      <c r="AG122" s="24">
        <v>0</v>
      </c>
      <c r="AH122" s="362">
        <v>0</v>
      </c>
      <c r="AI122" s="113"/>
      <c r="AJ122" s="24"/>
      <c r="AL122" s="129">
        <f t="shared" si="12"/>
        <v>0</v>
      </c>
      <c r="AM122" s="129">
        <f t="shared" si="13"/>
        <v>0</v>
      </c>
      <c r="AN122" s="129">
        <f t="shared" si="8"/>
        <v>0</v>
      </c>
      <c r="AO122" s="129">
        <f t="shared" si="9"/>
        <v>0</v>
      </c>
      <c r="AR122" s="117">
        <f xml:space="preserve"> IF(B122="",0,IF(OR(('PPG Phase Definition'!W122="TIA1 and TIA2"),('PPG Phase Definition'!W122="Only TIA1")),1,0))</f>
        <v>1</v>
      </c>
      <c r="AS122" s="117">
        <f xml:space="preserve"> IF(B122="",0,IF(OR(('PPG Phase Definition'!W122="TIA1 and TIA2"),('PPG Phase Definition'!W122="Only TIA2")),1,0))</f>
        <v>0</v>
      </c>
      <c r="AT122" s="117">
        <f>IF(C122="Masked",0,IF('PPG Phase Definition'!H122="Never mask",1,IF('PPG Phase Definition'!H122="2X mask",2,IF('PPG Phase Definition'!H122="4X mask",4,IF('PPG Phase Definition'!H122="8X mask",8,IF('PPG Phase Definition'!H122="16X mask",16,IF('PPG Phase Definition'!H122="32X mask",32,64)))))))</f>
        <v>1</v>
      </c>
      <c r="AU122" s="116">
        <f t="shared" si="10"/>
        <v>1</v>
      </c>
      <c r="AW122" s="14" t="str">
        <f t="shared" si="14"/>
        <v>ANA AACM-0-1</v>
      </c>
      <c r="AX122" s="14" t="str">
        <f t="shared" si="15"/>
        <v>DIG AACM-0-0</v>
      </c>
    </row>
    <row r="123" spans="1:169" s="14" customFormat="1" ht="14.4" hidden="1" x14ac:dyDescent="0.3">
      <c r="A123" s="19"/>
      <c r="B123" s="25">
        <f t="shared" si="11"/>
        <v>0</v>
      </c>
      <c r="C123" s="24" t="s">
        <v>62</v>
      </c>
      <c r="D123" s="24" t="s">
        <v>64</v>
      </c>
      <c r="E123" s="24" t="s">
        <v>64</v>
      </c>
      <c r="F123" s="24">
        <v>4</v>
      </c>
      <c r="G123" s="24">
        <v>1</v>
      </c>
      <c r="H123" s="24" t="s">
        <v>110</v>
      </c>
      <c r="I123" s="109">
        <v>0</v>
      </c>
      <c r="J123" s="24">
        <v>100</v>
      </c>
      <c r="K123" s="109" t="s">
        <v>385</v>
      </c>
      <c r="L123" s="361"/>
      <c r="M123" s="24"/>
      <c r="N123" s="24">
        <v>1</v>
      </c>
      <c r="O123" s="24"/>
      <c r="P123" s="24">
        <v>100</v>
      </c>
      <c r="Q123" s="24">
        <v>20</v>
      </c>
      <c r="R123" s="24">
        <v>0</v>
      </c>
      <c r="S123" s="408" t="s">
        <v>322</v>
      </c>
      <c r="T123" s="24">
        <v>0</v>
      </c>
      <c r="U123" s="24">
        <v>1</v>
      </c>
      <c r="V123" s="362"/>
      <c r="W123" s="367" t="s">
        <v>270</v>
      </c>
      <c r="X123" s="361"/>
      <c r="Y123" s="24"/>
      <c r="Z123" s="24"/>
      <c r="AA123" s="24"/>
      <c r="AB123" s="24"/>
      <c r="AC123" s="24">
        <v>250</v>
      </c>
      <c r="AD123" s="24">
        <v>20</v>
      </c>
      <c r="AE123" s="24"/>
      <c r="AF123" s="24" t="s">
        <v>321</v>
      </c>
      <c r="AG123" s="24">
        <v>0</v>
      </c>
      <c r="AH123" s="362">
        <v>0</v>
      </c>
      <c r="AI123" s="113"/>
      <c r="AJ123" s="24"/>
      <c r="AL123" s="129">
        <f t="shared" si="12"/>
        <v>0</v>
      </c>
      <c r="AM123" s="129">
        <f t="shared" si="13"/>
        <v>0</v>
      </c>
      <c r="AN123" s="129">
        <f t="shared" si="8"/>
        <v>0</v>
      </c>
      <c r="AO123" s="129">
        <f t="shared" si="9"/>
        <v>0</v>
      </c>
      <c r="AR123" s="117">
        <f xml:space="preserve"> IF(B123="",0,IF(OR(('PPG Phase Definition'!W123="TIA1 and TIA2"),('PPG Phase Definition'!W123="Only TIA1")),1,0))</f>
        <v>1</v>
      </c>
      <c r="AS123" s="117">
        <f xml:space="preserve"> IF(B123="",0,IF(OR(('PPG Phase Definition'!W123="TIA1 and TIA2"),('PPG Phase Definition'!W123="Only TIA2")),1,0))</f>
        <v>0</v>
      </c>
      <c r="AT123" s="117">
        <f>IF(C123="Masked",0,IF('PPG Phase Definition'!H123="Never mask",1,IF('PPG Phase Definition'!H123="2X mask",2,IF('PPG Phase Definition'!H123="4X mask",4,IF('PPG Phase Definition'!H123="8X mask",8,IF('PPG Phase Definition'!H123="16X mask",16,IF('PPG Phase Definition'!H123="32X mask",32,64)))))))</f>
        <v>1</v>
      </c>
      <c r="AU123" s="116">
        <f t="shared" si="10"/>
        <v>1</v>
      </c>
      <c r="AW123" s="14" t="str">
        <f t="shared" si="14"/>
        <v>ANA AACM-0-1</v>
      </c>
      <c r="AX123" s="14" t="str">
        <f t="shared" si="15"/>
        <v>DIG AACM-0-0</v>
      </c>
    </row>
    <row r="124" spans="1:169" s="14" customFormat="1" ht="14.4" hidden="1" x14ac:dyDescent="0.3">
      <c r="A124" s="19"/>
      <c r="B124" s="25">
        <f t="shared" si="11"/>
        <v>0</v>
      </c>
      <c r="C124" s="24" t="s">
        <v>62</v>
      </c>
      <c r="D124" s="24" t="s">
        <v>64</v>
      </c>
      <c r="E124" s="24" t="s">
        <v>64</v>
      </c>
      <c r="F124" s="24">
        <v>4</v>
      </c>
      <c r="G124" s="24">
        <v>1</v>
      </c>
      <c r="H124" s="24" t="s">
        <v>110</v>
      </c>
      <c r="I124" s="109">
        <v>0</v>
      </c>
      <c r="J124" s="24">
        <v>100</v>
      </c>
      <c r="K124" s="109" t="s">
        <v>385</v>
      </c>
      <c r="L124" s="361"/>
      <c r="M124" s="24"/>
      <c r="N124" s="24">
        <v>1</v>
      </c>
      <c r="O124" s="24"/>
      <c r="P124" s="24">
        <v>100</v>
      </c>
      <c r="Q124" s="24">
        <v>20</v>
      </c>
      <c r="R124" s="24">
        <v>0</v>
      </c>
      <c r="S124" s="408" t="s">
        <v>322</v>
      </c>
      <c r="T124" s="24">
        <v>0</v>
      </c>
      <c r="U124" s="24">
        <v>1</v>
      </c>
      <c r="V124" s="362"/>
      <c r="W124" s="367" t="s">
        <v>270</v>
      </c>
      <c r="X124" s="361"/>
      <c r="Y124" s="24"/>
      <c r="Z124" s="24"/>
      <c r="AA124" s="24"/>
      <c r="AB124" s="24"/>
      <c r="AC124" s="24">
        <v>250</v>
      </c>
      <c r="AD124" s="24">
        <v>20</v>
      </c>
      <c r="AE124" s="24"/>
      <c r="AF124" s="24" t="s">
        <v>321</v>
      </c>
      <c r="AG124" s="24">
        <v>0</v>
      </c>
      <c r="AH124" s="362">
        <v>0</v>
      </c>
      <c r="AI124" s="113"/>
      <c r="AJ124" s="24"/>
      <c r="AL124" s="129">
        <f t="shared" si="12"/>
        <v>0</v>
      </c>
      <c r="AM124" s="129">
        <f t="shared" si="13"/>
        <v>0</v>
      </c>
      <c r="AN124" s="129">
        <f t="shared" si="8"/>
        <v>0</v>
      </c>
      <c r="AO124" s="129">
        <f t="shared" si="9"/>
        <v>0</v>
      </c>
      <c r="AR124" s="117">
        <f xml:space="preserve"> IF(B124="",0,IF(OR(('PPG Phase Definition'!W124="TIA1 and TIA2"),('PPG Phase Definition'!W124="Only TIA1")),1,0))</f>
        <v>1</v>
      </c>
      <c r="AS124" s="117">
        <f xml:space="preserve"> IF(B124="",0,IF(OR(('PPG Phase Definition'!W124="TIA1 and TIA2"),('PPG Phase Definition'!W124="Only TIA2")),1,0))</f>
        <v>0</v>
      </c>
      <c r="AT124" s="117">
        <f>IF(C124="Masked",0,IF('PPG Phase Definition'!H124="Never mask",1,IF('PPG Phase Definition'!H124="2X mask",2,IF('PPG Phase Definition'!H124="4X mask",4,IF('PPG Phase Definition'!H124="8X mask",8,IF('PPG Phase Definition'!H124="16X mask",16,IF('PPG Phase Definition'!H124="32X mask",32,64)))))))</f>
        <v>1</v>
      </c>
      <c r="AU124" s="116">
        <f t="shared" si="10"/>
        <v>1</v>
      </c>
      <c r="AW124" s="14" t="str">
        <f t="shared" si="14"/>
        <v>ANA AACM-0-1</v>
      </c>
      <c r="AX124" s="14" t="str">
        <f t="shared" si="15"/>
        <v>DIG AACM-0-0</v>
      </c>
    </row>
    <row r="125" spans="1:169" s="14" customFormat="1" ht="14.4" hidden="1" x14ac:dyDescent="0.3">
      <c r="A125" s="19"/>
      <c r="B125" s="25">
        <f t="shared" si="11"/>
        <v>0</v>
      </c>
      <c r="C125" s="24" t="s">
        <v>62</v>
      </c>
      <c r="D125" s="24" t="s">
        <v>64</v>
      </c>
      <c r="E125" s="24" t="s">
        <v>64</v>
      </c>
      <c r="F125" s="24">
        <v>4</v>
      </c>
      <c r="G125" s="24">
        <v>1</v>
      </c>
      <c r="H125" s="24" t="s">
        <v>110</v>
      </c>
      <c r="I125" s="109">
        <v>0</v>
      </c>
      <c r="J125" s="24">
        <v>100</v>
      </c>
      <c r="K125" s="109" t="s">
        <v>385</v>
      </c>
      <c r="L125" s="361"/>
      <c r="M125" s="24"/>
      <c r="N125" s="24">
        <v>1</v>
      </c>
      <c r="O125" s="24"/>
      <c r="P125" s="24">
        <v>100</v>
      </c>
      <c r="Q125" s="24">
        <v>20</v>
      </c>
      <c r="R125" s="24">
        <v>0</v>
      </c>
      <c r="S125" s="408" t="s">
        <v>322</v>
      </c>
      <c r="T125" s="24">
        <v>0</v>
      </c>
      <c r="U125" s="24">
        <v>1</v>
      </c>
      <c r="V125" s="362"/>
      <c r="W125" s="367" t="s">
        <v>270</v>
      </c>
      <c r="X125" s="361"/>
      <c r="Y125" s="24"/>
      <c r="Z125" s="24"/>
      <c r="AA125" s="24"/>
      <c r="AB125" s="24"/>
      <c r="AC125" s="24">
        <v>250</v>
      </c>
      <c r="AD125" s="24">
        <v>20</v>
      </c>
      <c r="AE125" s="24"/>
      <c r="AF125" s="24" t="s">
        <v>321</v>
      </c>
      <c r="AG125" s="24">
        <v>0</v>
      </c>
      <c r="AH125" s="362">
        <v>0</v>
      </c>
      <c r="AI125" s="113"/>
      <c r="AJ125" s="24"/>
      <c r="AL125" s="129">
        <f t="shared" si="12"/>
        <v>0</v>
      </c>
      <c r="AM125" s="129">
        <f t="shared" si="13"/>
        <v>0</v>
      </c>
      <c r="AN125" s="129">
        <f t="shared" si="8"/>
        <v>0</v>
      </c>
      <c r="AO125" s="129">
        <f t="shared" si="9"/>
        <v>0</v>
      </c>
      <c r="AR125" s="117">
        <f xml:space="preserve"> IF(B125="",0,IF(OR(('PPG Phase Definition'!W125="TIA1 and TIA2"),('PPG Phase Definition'!W125="Only TIA1")),1,0))</f>
        <v>1</v>
      </c>
      <c r="AS125" s="117">
        <f xml:space="preserve"> IF(B125="",0,IF(OR(('PPG Phase Definition'!W125="TIA1 and TIA2"),('PPG Phase Definition'!W125="Only TIA2")),1,0))</f>
        <v>0</v>
      </c>
      <c r="AT125" s="117">
        <f>IF(C125="Masked",0,IF('PPG Phase Definition'!H125="Never mask",1,IF('PPG Phase Definition'!H125="2X mask",2,IF('PPG Phase Definition'!H125="4X mask",4,IF('PPG Phase Definition'!H125="8X mask",8,IF('PPG Phase Definition'!H125="16X mask",16,IF('PPG Phase Definition'!H125="32X mask",32,64)))))))</f>
        <v>1</v>
      </c>
      <c r="AU125" s="116">
        <f t="shared" si="10"/>
        <v>1</v>
      </c>
      <c r="AW125" s="14" t="str">
        <f t="shared" si="14"/>
        <v>ANA AACM-0-1</v>
      </c>
      <c r="AX125" s="14" t="str">
        <f t="shared" si="15"/>
        <v>DIG AACM-0-0</v>
      </c>
    </row>
    <row r="126" spans="1:169" s="14" customFormat="1" ht="14.4" hidden="1" x14ac:dyDescent="0.3">
      <c r="A126" s="19"/>
      <c r="B126" s="25">
        <f t="shared" si="11"/>
        <v>0</v>
      </c>
      <c r="C126" s="24" t="s">
        <v>62</v>
      </c>
      <c r="D126" s="24" t="s">
        <v>64</v>
      </c>
      <c r="E126" s="24" t="s">
        <v>64</v>
      </c>
      <c r="F126" s="24">
        <v>4</v>
      </c>
      <c r="G126" s="24">
        <v>1</v>
      </c>
      <c r="H126" s="24" t="s">
        <v>110</v>
      </c>
      <c r="I126" s="109">
        <v>0</v>
      </c>
      <c r="J126" s="24">
        <v>100</v>
      </c>
      <c r="K126" s="109" t="s">
        <v>385</v>
      </c>
      <c r="L126" s="361"/>
      <c r="M126" s="24"/>
      <c r="N126" s="24">
        <v>1</v>
      </c>
      <c r="O126" s="24"/>
      <c r="P126" s="24">
        <v>100</v>
      </c>
      <c r="Q126" s="24">
        <v>20</v>
      </c>
      <c r="R126" s="24">
        <v>0</v>
      </c>
      <c r="S126" s="408" t="s">
        <v>322</v>
      </c>
      <c r="T126" s="24">
        <v>0</v>
      </c>
      <c r="U126" s="24">
        <v>1</v>
      </c>
      <c r="V126" s="362"/>
      <c r="W126" s="367" t="s">
        <v>270</v>
      </c>
      <c r="X126" s="361"/>
      <c r="Y126" s="24"/>
      <c r="Z126" s="24"/>
      <c r="AA126" s="24"/>
      <c r="AB126" s="24"/>
      <c r="AC126" s="24">
        <v>250</v>
      </c>
      <c r="AD126" s="24">
        <v>20</v>
      </c>
      <c r="AE126" s="24"/>
      <c r="AF126" s="24" t="s">
        <v>321</v>
      </c>
      <c r="AG126" s="24">
        <v>0</v>
      </c>
      <c r="AH126" s="362">
        <v>0</v>
      </c>
      <c r="AI126" s="113"/>
      <c r="AJ126" s="24"/>
      <c r="AL126" s="129">
        <f t="shared" si="12"/>
        <v>0</v>
      </c>
      <c r="AM126" s="129">
        <f t="shared" si="13"/>
        <v>0</v>
      </c>
      <c r="AN126" s="129">
        <f t="shared" si="8"/>
        <v>0</v>
      </c>
      <c r="AO126" s="129">
        <f t="shared" si="9"/>
        <v>0</v>
      </c>
      <c r="AR126" s="117">
        <f xml:space="preserve"> IF(B126="",0,IF(OR(('PPG Phase Definition'!W126="TIA1 and TIA2"),('PPG Phase Definition'!W126="Only TIA1")),1,0))</f>
        <v>1</v>
      </c>
      <c r="AS126" s="117">
        <f xml:space="preserve"> IF(B126="",0,IF(OR(('PPG Phase Definition'!W126="TIA1 and TIA2"),('PPG Phase Definition'!W126="Only TIA2")),1,0))</f>
        <v>0</v>
      </c>
      <c r="AT126" s="117">
        <f>IF(C126="Masked",0,IF('PPG Phase Definition'!H126="Never mask",1,IF('PPG Phase Definition'!H126="2X mask",2,IF('PPG Phase Definition'!H126="4X mask",4,IF('PPG Phase Definition'!H126="8X mask",8,IF('PPG Phase Definition'!H126="16X mask",16,IF('PPG Phase Definition'!H126="32X mask",32,64)))))))</f>
        <v>1</v>
      </c>
      <c r="AU126" s="116">
        <f t="shared" si="10"/>
        <v>1</v>
      </c>
      <c r="AW126" s="14" t="str">
        <f t="shared" si="14"/>
        <v>ANA AACM-0-1</v>
      </c>
      <c r="AX126" s="14" t="str">
        <f t="shared" si="15"/>
        <v>DIG AACM-0-0</v>
      </c>
    </row>
    <row r="127" spans="1:169" x14ac:dyDescent="0.35">
      <c r="A127" s="19">
        <v>13</v>
      </c>
      <c r="B127" s="25" t="str">
        <f t="shared" si="11"/>
        <v/>
      </c>
      <c r="C127" s="24" t="s">
        <v>62</v>
      </c>
      <c r="D127" s="24" t="s">
        <v>64</v>
      </c>
      <c r="E127" s="24" t="s">
        <v>64</v>
      </c>
      <c r="F127" s="24">
        <v>4</v>
      </c>
      <c r="G127" s="24">
        <v>1</v>
      </c>
      <c r="H127" s="24" t="s">
        <v>110</v>
      </c>
      <c r="I127" s="109">
        <v>0</v>
      </c>
      <c r="J127" s="24">
        <v>100</v>
      </c>
      <c r="K127" s="109" t="s">
        <v>385</v>
      </c>
      <c r="L127" s="361"/>
      <c r="M127" s="24"/>
      <c r="N127" s="24">
        <v>1</v>
      </c>
      <c r="O127" s="24"/>
      <c r="P127" s="24">
        <v>100</v>
      </c>
      <c r="Q127" s="24">
        <v>20</v>
      </c>
      <c r="R127" s="24">
        <v>0</v>
      </c>
      <c r="S127" s="408" t="s">
        <v>320</v>
      </c>
      <c r="T127" s="24">
        <v>0</v>
      </c>
      <c r="U127" s="24">
        <v>1</v>
      </c>
      <c r="V127" s="362"/>
      <c r="W127" s="367" t="s">
        <v>270</v>
      </c>
      <c r="X127" s="361"/>
      <c r="Y127" s="24"/>
      <c r="Z127" s="24"/>
      <c r="AA127" s="24"/>
      <c r="AB127" s="24"/>
      <c r="AC127" s="24">
        <v>250</v>
      </c>
      <c r="AD127" s="24">
        <v>20</v>
      </c>
      <c r="AE127" s="24"/>
      <c r="AF127" s="24" t="s">
        <v>320</v>
      </c>
      <c r="AG127" s="24">
        <v>0</v>
      </c>
      <c r="AH127" s="362">
        <v>0</v>
      </c>
      <c r="AI127" s="113"/>
      <c r="AJ127" s="24"/>
      <c r="AK127" s="20"/>
      <c r="AL127" s="129">
        <f t="shared" si="12"/>
        <v>0</v>
      </c>
      <c r="AM127" s="129">
        <f t="shared" si="13"/>
        <v>0</v>
      </c>
      <c r="AN127" s="129">
        <f t="shared" si="8"/>
        <v>0</v>
      </c>
      <c r="AO127" s="129">
        <f t="shared" si="9"/>
        <v>0</v>
      </c>
      <c r="AR127" s="117">
        <f xml:space="preserve"> IF(B127="",0,IF(OR(('PPG Phase Definition'!W127="TIA1 and TIA2"),('PPG Phase Definition'!W127="Only TIA1")),1,0))</f>
        <v>0</v>
      </c>
      <c r="AS127" s="117">
        <f xml:space="preserve"> IF(B127="",0,IF(OR(('PPG Phase Definition'!W127="TIA1 and TIA2"),('PPG Phase Definition'!W127="Only TIA2")),1,0))</f>
        <v>0</v>
      </c>
      <c r="AT127" s="117">
        <f>IF(C127="Masked",0,IF('PPG Phase Definition'!H127="Never mask",1,IF('PPG Phase Definition'!H127="2X mask",2,IF('PPG Phase Definition'!H127="4X mask",4,IF('PPG Phase Definition'!H127="8X mask",8,IF('PPG Phase Definition'!H127="16X mask",16,IF('PPG Phase Definition'!H127="32X mask",32,64)))))))</f>
        <v>1</v>
      </c>
      <c r="AU127" s="116">
        <f t="shared" si="10"/>
        <v>1</v>
      </c>
      <c r="AW127" s="14" t="str">
        <f t="shared" si="14"/>
        <v>OFF-0-1</v>
      </c>
      <c r="AX127" s="14" t="str">
        <f t="shared" si="15"/>
        <v>OFF-0-0</v>
      </c>
      <c r="AZ127" s="14">
        <f>IF(B127="",0,IF(C127="Impedance",1,0))</f>
        <v>0</v>
      </c>
      <c r="FH127"/>
      <c r="FI127"/>
      <c r="FJ127"/>
      <c r="FK127" s="14"/>
      <c r="FL127" s="14"/>
      <c r="FM127" s="14"/>
    </row>
    <row r="128" spans="1:169" s="14" customFormat="1" ht="14.4" hidden="1" x14ac:dyDescent="0.3">
      <c r="A128" s="19"/>
      <c r="B128" s="25">
        <f t="shared" si="11"/>
        <v>0</v>
      </c>
      <c r="C128" s="24" t="s">
        <v>62</v>
      </c>
      <c r="D128" s="24" t="s">
        <v>64</v>
      </c>
      <c r="E128" s="24" t="s">
        <v>64</v>
      </c>
      <c r="F128" s="24">
        <v>4</v>
      </c>
      <c r="G128" s="24">
        <v>1</v>
      </c>
      <c r="H128" s="24" t="s">
        <v>110</v>
      </c>
      <c r="I128" s="109">
        <v>0</v>
      </c>
      <c r="J128" s="24">
        <v>100</v>
      </c>
      <c r="K128" s="109" t="s">
        <v>385</v>
      </c>
      <c r="L128" s="361"/>
      <c r="M128" s="24"/>
      <c r="N128" s="24">
        <v>1</v>
      </c>
      <c r="O128" s="24"/>
      <c r="P128" s="24">
        <v>100</v>
      </c>
      <c r="Q128" s="24">
        <v>20</v>
      </c>
      <c r="R128" s="24">
        <v>0</v>
      </c>
      <c r="S128" s="408" t="s">
        <v>322</v>
      </c>
      <c r="T128" s="24">
        <v>0</v>
      </c>
      <c r="U128" s="24">
        <v>1</v>
      </c>
      <c r="V128" s="362"/>
      <c r="W128" s="367" t="s">
        <v>270</v>
      </c>
      <c r="X128" s="361"/>
      <c r="Y128" s="24"/>
      <c r="Z128" s="24"/>
      <c r="AA128" s="24"/>
      <c r="AB128" s="24"/>
      <c r="AC128" s="24">
        <v>250</v>
      </c>
      <c r="AD128" s="24">
        <v>20</v>
      </c>
      <c r="AE128" s="24"/>
      <c r="AF128" s="24" t="s">
        <v>321</v>
      </c>
      <c r="AG128" s="24">
        <v>0</v>
      </c>
      <c r="AH128" s="362">
        <v>0</v>
      </c>
      <c r="AI128" s="113"/>
      <c r="AJ128" s="24"/>
      <c r="AL128" s="129">
        <f t="shared" si="12"/>
        <v>0</v>
      </c>
      <c r="AM128" s="129">
        <f t="shared" si="13"/>
        <v>0</v>
      </c>
      <c r="AN128" s="129">
        <f t="shared" si="8"/>
        <v>0</v>
      </c>
      <c r="AO128" s="129">
        <f t="shared" si="9"/>
        <v>0</v>
      </c>
      <c r="AR128" s="117">
        <f xml:space="preserve"> IF(B128="",0,IF(OR(('PPG Phase Definition'!W128="TIA1 and TIA2"),('PPG Phase Definition'!W128="Only TIA1")),1,0))</f>
        <v>1</v>
      </c>
      <c r="AS128" s="117">
        <f xml:space="preserve"> IF(B128="",0,IF(OR(('PPG Phase Definition'!W128="TIA1 and TIA2"),('PPG Phase Definition'!W128="Only TIA2")),1,0))</f>
        <v>0</v>
      </c>
      <c r="AT128" s="117">
        <f>IF(C128="Masked",0,IF('PPG Phase Definition'!H128="Never mask",1,IF('PPG Phase Definition'!H128="2X mask",2,IF('PPG Phase Definition'!H128="4X mask",4,IF('PPG Phase Definition'!H128="8X mask",8,IF('PPG Phase Definition'!H128="16X mask",16,IF('PPG Phase Definition'!H128="32X mask",32,64)))))))</f>
        <v>1</v>
      </c>
      <c r="AU128" s="116">
        <f t="shared" si="10"/>
        <v>1</v>
      </c>
      <c r="AW128" s="14" t="str">
        <f t="shared" si="14"/>
        <v>ANA AACM-0-1</v>
      </c>
      <c r="AX128" s="14" t="str">
        <f t="shared" si="15"/>
        <v>DIG AACM-0-0</v>
      </c>
    </row>
    <row r="129" spans="1:169" s="14" customFormat="1" ht="14.4" hidden="1" x14ac:dyDescent="0.3">
      <c r="A129" s="19"/>
      <c r="B129" s="25">
        <f t="shared" si="11"/>
        <v>0</v>
      </c>
      <c r="C129" s="24" t="s">
        <v>62</v>
      </c>
      <c r="D129" s="24" t="s">
        <v>64</v>
      </c>
      <c r="E129" s="24" t="s">
        <v>64</v>
      </c>
      <c r="F129" s="24">
        <v>4</v>
      </c>
      <c r="G129" s="24">
        <v>1</v>
      </c>
      <c r="H129" s="24" t="s">
        <v>110</v>
      </c>
      <c r="I129" s="109">
        <v>0</v>
      </c>
      <c r="J129" s="24">
        <v>100</v>
      </c>
      <c r="K129" s="109" t="s">
        <v>385</v>
      </c>
      <c r="L129" s="361"/>
      <c r="M129" s="24"/>
      <c r="N129" s="24">
        <v>1</v>
      </c>
      <c r="O129" s="24"/>
      <c r="P129" s="24">
        <v>100</v>
      </c>
      <c r="Q129" s="24">
        <v>20</v>
      </c>
      <c r="R129" s="24">
        <v>0</v>
      </c>
      <c r="S129" s="408" t="s">
        <v>322</v>
      </c>
      <c r="T129" s="24">
        <v>0</v>
      </c>
      <c r="U129" s="24">
        <v>1</v>
      </c>
      <c r="V129" s="362"/>
      <c r="W129" s="367" t="s">
        <v>270</v>
      </c>
      <c r="X129" s="361"/>
      <c r="Y129" s="24"/>
      <c r="Z129" s="24"/>
      <c r="AA129" s="24"/>
      <c r="AB129" s="24"/>
      <c r="AC129" s="24">
        <v>250</v>
      </c>
      <c r="AD129" s="24">
        <v>20</v>
      </c>
      <c r="AE129" s="24"/>
      <c r="AF129" s="24" t="s">
        <v>321</v>
      </c>
      <c r="AG129" s="24">
        <v>0</v>
      </c>
      <c r="AH129" s="362">
        <v>0</v>
      </c>
      <c r="AI129" s="113"/>
      <c r="AJ129" s="24"/>
      <c r="AL129" s="129">
        <f t="shared" si="12"/>
        <v>0</v>
      </c>
      <c r="AM129" s="129">
        <f t="shared" si="13"/>
        <v>0</v>
      </c>
      <c r="AN129" s="129">
        <f t="shared" si="8"/>
        <v>0</v>
      </c>
      <c r="AO129" s="129">
        <f t="shared" si="9"/>
        <v>0</v>
      </c>
      <c r="AR129" s="117">
        <f xml:space="preserve"> IF(B129="",0,IF(OR(('PPG Phase Definition'!W129="TIA1 and TIA2"),('PPG Phase Definition'!W129="Only TIA1")),1,0))</f>
        <v>1</v>
      </c>
      <c r="AS129" s="117">
        <f xml:space="preserve"> IF(B129="",0,IF(OR(('PPG Phase Definition'!W129="TIA1 and TIA2"),('PPG Phase Definition'!W129="Only TIA2")),1,0))</f>
        <v>0</v>
      </c>
      <c r="AT129" s="117">
        <f>IF(C129="Masked",0,IF('PPG Phase Definition'!H129="Never mask",1,IF('PPG Phase Definition'!H129="2X mask",2,IF('PPG Phase Definition'!H129="4X mask",4,IF('PPG Phase Definition'!H129="8X mask",8,IF('PPG Phase Definition'!H129="16X mask",16,IF('PPG Phase Definition'!H129="32X mask",32,64)))))))</f>
        <v>1</v>
      </c>
      <c r="AU129" s="116">
        <f t="shared" si="10"/>
        <v>1</v>
      </c>
      <c r="AW129" s="14" t="str">
        <f t="shared" si="14"/>
        <v>ANA AACM-0-1</v>
      </c>
      <c r="AX129" s="14" t="str">
        <f t="shared" si="15"/>
        <v>DIG AACM-0-0</v>
      </c>
    </row>
    <row r="130" spans="1:169" s="14" customFormat="1" ht="14.4" hidden="1" x14ac:dyDescent="0.3">
      <c r="A130" s="19"/>
      <c r="B130" s="25">
        <f t="shared" si="11"/>
        <v>0</v>
      </c>
      <c r="C130" s="24" t="s">
        <v>62</v>
      </c>
      <c r="D130" s="24" t="s">
        <v>64</v>
      </c>
      <c r="E130" s="24" t="s">
        <v>64</v>
      </c>
      <c r="F130" s="24">
        <v>4</v>
      </c>
      <c r="G130" s="24">
        <v>1</v>
      </c>
      <c r="H130" s="24" t="s">
        <v>110</v>
      </c>
      <c r="I130" s="109">
        <v>0</v>
      </c>
      <c r="J130" s="24">
        <v>100</v>
      </c>
      <c r="K130" s="109" t="s">
        <v>385</v>
      </c>
      <c r="L130" s="361"/>
      <c r="M130" s="24"/>
      <c r="N130" s="24">
        <v>1</v>
      </c>
      <c r="O130" s="24"/>
      <c r="P130" s="24">
        <v>100</v>
      </c>
      <c r="Q130" s="24">
        <v>20</v>
      </c>
      <c r="R130" s="24">
        <v>0</v>
      </c>
      <c r="S130" s="408" t="s">
        <v>322</v>
      </c>
      <c r="T130" s="24">
        <v>0</v>
      </c>
      <c r="U130" s="24">
        <v>1</v>
      </c>
      <c r="V130" s="362"/>
      <c r="W130" s="367" t="s">
        <v>270</v>
      </c>
      <c r="X130" s="361"/>
      <c r="Y130" s="24"/>
      <c r="Z130" s="24"/>
      <c r="AA130" s="24"/>
      <c r="AB130" s="24"/>
      <c r="AC130" s="24">
        <v>250</v>
      </c>
      <c r="AD130" s="24">
        <v>20</v>
      </c>
      <c r="AE130" s="24"/>
      <c r="AF130" s="24" t="s">
        <v>321</v>
      </c>
      <c r="AG130" s="24">
        <v>0</v>
      </c>
      <c r="AH130" s="362">
        <v>0</v>
      </c>
      <c r="AI130" s="113"/>
      <c r="AJ130" s="24"/>
      <c r="AL130" s="129">
        <f t="shared" si="12"/>
        <v>0</v>
      </c>
      <c r="AM130" s="129">
        <f t="shared" si="13"/>
        <v>0</v>
      </c>
      <c r="AN130" s="129">
        <f t="shared" si="8"/>
        <v>0</v>
      </c>
      <c r="AO130" s="129">
        <f t="shared" si="9"/>
        <v>0</v>
      </c>
      <c r="AR130" s="117">
        <f xml:space="preserve"> IF(B130="",0,IF(OR(('PPG Phase Definition'!W130="TIA1 and TIA2"),('PPG Phase Definition'!W130="Only TIA1")),1,0))</f>
        <v>1</v>
      </c>
      <c r="AS130" s="117">
        <f xml:space="preserve"> IF(B130="",0,IF(OR(('PPG Phase Definition'!W130="TIA1 and TIA2"),('PPG Phase Definition'!W130="Only TIA2")),1,0))</f>
        <v>0</v>
      </c>
      <c r="AT130" s="117">
        <f>IF(C130="Masked",0,IF('PPG Phase Definition'!H130="Never mask",1,IF('PPG Phase Definition'!H130="2X mask",2,IF('PPG Phase Definition'!H130="4X mask",4,IF('PPG Phase Definition'!H130="8X mask",8,IF('PPG Phase Definition'!H130="16X mask",16,IF('PPG Phase Definition'!H130="32X mask",32,64)))))))</f>
        <v>1</v>
      </c>
      <c r="AU130" s="116">
        <f t="shared" si="10"/>
        <v>1</v>
      </c>
      <c r="AW130" s="14" t="str">
        <f t="shared" si="14"/>
        <v>ANA AACM-0-1</v>
      </c>
      <c r="AX130" s="14" t="str">
        <f t="shared" si="15"/>
        <v>DIG AACM-0-0</v>
      </c>
    </row>
    <row r="131" spans="1:169" s="14" customFormat="1" ht="14.4" hidden="1" x14ac:dyDescent="0.3">
      <c r="A131" s="19"/>
      <c r="B131" s="25">
        <f t="shared" si="11"/>
        <v>0</v>
      </c>
      <c r="C131" s="24" t="s">
        <v>62</v>
      </c>
      <c r="D131" s="24" t="s">
        <v>64</v>
      </c>
      <c r="E131" s="24" t="s">
        <v>64</v>
      </c>
      <c r="F131" s="24">
        <v>4</v>
      </c>
      <c r="G131" s="24">
        <v>1</v>
      </c>
      <c r="H131" s="24" t="s">
        <v>110</v>
      </c>
      <c r="I131" s="109">
        <v>0</v>
      </c>
      <c r="J131" s="24">
        <v>100</v>
      </c>
      <c r="K131" s="109" t="s">
        <v>385</v>
      </c>
      <c r="L131" s="361"/>
      <c r="M131" s="24"/>
      <c r="N131" s="24">
        <v>1</v>
      </c>
      <c r="O131" s="24"/>
      <c r="P131" s="24">
        <v>100</v>
      </c>
      <c r="Q131" s="24">
        <v>20</v>
      </c>
      <c r="R131" s="24">
        <v>0</v>
      </c>
      <c r="S131" s="408" t="s">
        <v>322</v>
      </c>
      <c r="T131" s="24">
        <v>0</v>
      </c>
      <c r="U131" s="24">
        <v>1</v>
      </c>
      <c r="V131" s="362"/>
      <c r="W131" s="367" t="s">
        <v>270</v>
      </c>
      <c r="X131" s="361"/>
      <c r="Y131" s="24"/>
      <c r="Z131" s="24"/>
      <c r="AA131" s="24"/>
      <c r="AB131" s="24"/>
      <c r="AC131" s="24">
        <v>250</v>
      </c>
      <c r="AD131" s="24">
        <v>20</v>
      </c>
      <c r="AE131" s="24"/>
      <c r="AF131" s="24" t="s">
        <v>321</v>
      </c>
      <c r="AG131" s="24">
        <v>0</v>
      </c>
      <c r="AH131" s="362">
        <v>0</v>
      </c>
      <c r="AI131" s="113"/>
      <c r="AJ131" s="24"/>
      <c r="AL131" s="129">
        <f t="shared" si="12"/>
        <v>0</v>
      </c>
      <c r="AM131" s="129">
        <f t="shared" si="13"/>
        <v>0</v>
      </c>
      <c r="AN131" s="129">
        <f t="shared" si="8"/>
        <v>0</v>
      </c>
      <c r="AO131" s="129">
        <f t="shared" si="9"/>
        <v>0</v>
      </c>
      <c r="AR131" s="117">
        <f xml:space="preserve"> IF(B131="",0,IF(OR(('PPG Phase Definition'!W131="TIA1 and TIA2"),('PPG Phase Definition'!W131="Only TIA1")),1,0))</f>
        <v>1</v>
      </c>
      <c r="AS131" s="117">
        <f xml:space="preserve"> IF(B131="",0,IF(OR(('PPG Phase Definition'!W131="TIA1 and TIA2"),('PPG Phase Definition'!W131="Only TIA2")),1,0))</f>
        <v>0</v>
      </c>
      <c r="AT131" s="117">
        <f>IF(C131="Masked",0,IF('PPG Phase Definition'!H131="Never mask",1,IF('PPG Phase Definition'!H131="2X mask",2,IF('PPG Phase Definition'!H131="4X mask",4,IF('PPG Phase Definition'!H131="8X mask",8,IF('PPG Phase Definition'!H131="16X mask",16,IF('PPG Phase Definition'!H131="32X mask",32,64)))))))</f>
        <v>1</v>
      </c>
      <c r="AU131" s="116">
        <f t="shared" si="10"/>
        <v>1</v>
      </c>
      <c r="AW131" s="14" t="str">
        <f t="shared" si="14"/>
        <v>ANA AACM-0-1</v>
      </c>
      <c r="AX131" s="14" t="str">
        <f t="shared" si="15"/>
        <v>DIG AACM-0-0</v>
      </c>
    </row>
    <row r="132" spans="1:169" s="14" customFormat="1" ht="14.4" hidden="1" x14ac:dyDescent="0.3">
      <c r="A132" s="19"/>
      <c r="B132" s="25">
        <f t="shared" si="11"/>
        <v>0</v>
      </c>
      <c r="C132" s="24" t="s">
        <v>62</v>
      </c>
      <c r="D132" s="24" t="s">
        <v>64</v>
      </c>
      <c r="E132" s="24" t="s">
        <v>64</v>
      </c>
      <c r="F132" s="24">
        <v>4</v>
      </c>
      <c r="G132" s="24">
        <v>1</v>
      </c>
      <c r="H132" s="24" t="s">
        <v>110</v>
      </c>
      <c r="I132" s="109">
        <v>0</v>
      </c>
      <c r="J132" s="24">
        <v>100</v>
      </c>
      <c r="K132" s="109" t="s">
        <v>385</v>
      </c>
      <c r="L132" s="361"/>
      <c r="M132" s="24"/>
      <c r="N132" s="24">
        <v>1</v>
      </c>
      <c r="O132" s="24"/>
      <c r="P132" s="24">
        <v>100</v>
      </c>
      <c r="Q132" s="24">
        <v>20</v>
      </c>
      <c r="R132" s="24">
        <v>0</v>
      </c>
      <c r="S132" s="408" t="s">
        <v>322</v>
      </c>
      <c r="T132" s="24">
        <v>0</v>
      </c>
      <c r="U132" s="24">
        <v>1</v>
      </c>
      <c r="V132" s="362"/>
      <c r="W132" s="367" t="s">
        <v>270</v>
      </c>
      <c r="X132" s="361"/>
      <c r="Y132" s="24"/>
      <c r="Z132" s="24"/>
      <c r="AA132" s="24"/>
      <c r="AB132" s="24"/>
      <c r="AC132" s="24">
        <v>250</v>
      </c>
      <c r="AD132" s="24">
        <v>20</v>
      </c>
      <c r="AE132" s="24"/>
      <c r="AF132" s="24" t="s">
        <v>321</v>
      </c>
      <c r="AG132" s="24">
        <v>0</v>
      </c>
      <c r="AH132" s="362">
        <v>0</v>
      </c>
      <c r="AI132" s="113"/>
      <c r="AJ132" s="24"/>
      <c r="AL132" s="129">
        <f t="shared" si="12"/>
        <v>0</v>
      </c>
      <c r="AM132" s="129">
        <f t="shared" si="13"/>
        <v>0</v>
      </c>
      <c r="AN132" s="129">
        <f t="shared" si="8"/>
        <v>0</v>
      </c>
      <c r="AO132" s="129">
        <f t="shared" si="9"/>
        <v>0</v>
      </c>
      <c r="AR132" s="117">
        <f xml:space="preserve"> IF(B132="",0,IF(OR(('PPG Phase Definition'!W132="TIA1 and TIA2"),('PPG Phase Definition'!W132="Only TIA1")),1,0))</f>
        <v>1</v>
      </c>
      <c r="AS132" s="117">
        <f xml:space="preserve"> IF(B132="",0,IF(OR(('PPG Phase Definition'!W132="TIA1 and TIA2"),('PPG Phase Definition'!W132="Only TIA2")),1,0))</f>
        <v>0</v>
      </c>
      <c r="AT132" s="117">
        <f>IF(C132="Masked",0,IF('PPG Phase Definition'!H132="Never mask",1,IF('PPG Phase Definition'!H132="2X mask",2,IF('PPG Phase Definition'!H132="4X mask",4,IF('PPG Phase Definition'!H132="8X mask",8,IF('PPG Phase Definition'!H132="16X mask",16,IF('PPG Phase Definition'!H132="32X mask",32,64)))))))</f>
        <v>1</v>
      </c>
      <c r="AU132" s="116">
        <f t="shared" si="10"/>
        <v>1</v>
      </c>
      <c r="AW132" s="14" t="str">
        <f t="shared" si="14"/>
        <v>ANA AACM-0-1</v>
      </c>
      <c r="AX132" s="14" t="str">
        <f t="shared" si="15"/>
        <v>DIG AACM-0-0</v>
      </c>
    </row>
    <row r="133" spans="1:169" s="14" customFormat="1" ht="14.4" hidden="1" x14ac:dyDescent="0.3">
      <c r="A133" s="19"/>
      <c r="B133" s="25">
        <f t="shared" si="11"/>
        <v>0</v>
      </c>
      <c r="C133" s="24" t="s">
        <v>62</v>
      </c>
      <c r="D133" s="24" t="s">
        <v>64</v>
      </c>
      <c r="E133" s="24" t="s">
        <v>64</v>
      </c>
      <c r="F133" s="24">
        <v>4</v>
      </c>
      <c r="G133" s="24">
        <v>1</v>
      </c>
      <c r="H133" s="24" t="s">
        <v>110</v>
      </c>
      <c r="I133" s="109">
        <v>0</v>
      </c>
      <c r="J133" s="24">
        <v>100</v>
      </c>
      <c r="K133" s="109" t="s">
        <v>385</v>
      </c>
      <c r="L133" s="361"/>
      <c r="M133" s="24"/>
      <c r="N133" s="24">
        <v>1</v>
      </c>
      <c r="O133" s="24"/>
      <c r="P133" s="24">
        <v>100</v>
      </c>
      <c r="Q133" s="24">
        <v>20</v>
      </c>
      <c r="R133" s="24">
        <v>0</v>
      </c>
      <c r="S133" s="408" t="s">
        <v>322</v>
      </c>
      <c r="T133" s="24">
        <v>0</v>
      </c>
      <c r="U133" s="24">
        <v>1</v>
      </c>
      <c r="V133" s="362"/>
      <c r="W133" s="367" t="s">
        <v>270</v>
      </c>
      <c r="X133" s="361"/>
      <c r="Y133" s="24"/>
      <c r="Z133" s="24"/>
      <c r="AA133" s="24"/>
      <c r="AB133" s="24"/>
      <c r="AC133" s="24">
        <v>250</v>
      </c>
      <c r="AD133" s="24">
        <v>20</v>
      </c>
      <c r="AE133" s="24"/>
      <c r="AF133" s="24" t="s">
        <v>321</v>
      </c>
      <c r="AG133" s="24">
        <v>0</v>
      </c>
      <c r="AH133" s="362">
        <v>0</v>
      </c>
      <c r="AI133" s="113"/>
      <c r="AJ133" s="24"/>
      <c r="AL133" s="129">
        <f t="shared" si="12"/>
        <v>0</v>
      </c>
      <c r="AM133" s="129">
        <f t="shared" si="13"/>
        <v>0</v>
      </c>
      <c r="AN133" s="129">
        <f t="shared" si="8"/>
        <v>0</v>
      </c>
      <c r="AO133" s="129">
        <f t="shared" si="9"/>
        <v>0</v>
      </c>
      <c r="AR133" s="117">
        <f xml:space="preserve"> IF(B133="",0,IF(OR(('PPG Phase Definition'!W133="TIA1 and TIA2"),('PPG Phase Definition'!W133="Only TIA1")),1,0))</f>
        <v>1</v>
      </c>
      <c r="AS133" s="117">
        <f xml:space="preserve"> IF(B133="",0,IF(OR(('PPG Phase Definition'!W133="TIA1 and TIA2"),('PPG Phase Definition'!W133="Only TIA2")),1,0))</f>
        <v>0</v>
      </c>
      <c r="AT133" s="117">
        <f>IF(C133="Masked",0,IF('PPG Phase Definition'!H133="Never mask",1,IF('PPG Phase Definition'!H133="2X mask",2,IF('PPG Phase Definition'!H133="4X mask",4,IF('PPG Phase Definition'!H133="8X mask",8,IF('PPG Phase Definition'!H133="16X mask",16,IF('PPG Phase Definition'!H133="32X mask",32,64)))))))</f>
        <v>1</v>
      </c>
      <c r="AU133" s="116">
        <f t="shared" si="10"/>
        <v>1</v>
      </c>
      <c r="AW133" s="14" t="str">
        <f t="shared" si="14"/>
        <v>ANA AACM-0-1</v>
      </c>
      <c r="AX133" s="14" t="str">
        <f t="shared" si="15"/>
        <v>DIG AACM-0-0</v>
      </c>
    </row>
    <row r="134" spans="1:169" s="14" customFormat="1" ht="14.4" hidden="1" x14ac:dyDescent="0.3">
      <c r="A134" s="19"/>
      <c r="B134" s="25">
        <f t="shared" si="11"/>
        <v>0</v>
      </c>
      <c r="C134" s="24" t="s">
        <v>62</v>
      </c>
      <c r="D134" s="24" t="s">
        <v>64</v>
      </c>
      <c r="E134" s="24" t="s">
        <v>64</v>
      </c>
      <c r="F134" s="24">
        <v>4</v>
      </c>
      <c r="G134" s="24">
        <v>1</v>
      </c>
      <c r="H134" s="24" t="s">
        <v>110</v>
      </c>
      <c r="I134" s="109">
        <v>0</v>
      </c>
      <c r="J134" s="24">
        <v>100</v>
      </c>
      <c r="K134" s="109" t="s">
        <v>385</v>
      </c>
      <c r="L134" s="361"/>
      <c r="M134" s="24"/>
      <c r="N134" s="24">
        <v>1</v>
      </c>
      <c r="O134" s="24"/>
      <c r="P134" s="24">
        <v>100</v>
      </c>
      <c r="Q134" s="24">
        <v>20</v>
      </c>
      <c r="R134" s="24">
        <v>0</v>
      </c>
      <c r="S134" s="408" t="s">
        <v>322</v>
      </c>
      <c r="T134" s="24">
        <v>0</v>
      </c>
      <c r="U134" s="24">
        <v>1</v>
      </c>
      <c r="V134" s="362"/>
      <c r="W134" s="367" t="s">
        <v>270</v>
      </c>
      <c r="X134" s="361"/>
      <c r="Y134" s="24"/>
      <c r="Z134" s="24"/>
      <c r="AA134" s="24"/>
      <c r="AB134" s="24"/>
      <c r="AC134" s="24">
        <v>250</v>
      </c>
      <c r="AD134" s="24">
        <v>20</v>
      </c>
      <c r="AE134" s="24"/>
      <c r="AF134" s="24" t="s">
        <v>321</v>
      </c>
      <c r="AG134" s="24">
        <v>0</v>
      </c>
      <c r="AH134" s="362">
        <v>0</v>
      </c>
      <c r="AI134" s="113"/>
      <c r="AJ134" s="24"/>
      <c r="AL134" s="129">
        <f t="shared" si="12"/>
        <v>0</v>
      </c>
      <c r="AM134" s="129">
        <f t="shared" si="13"/>
        <v>0</v>
      </c>
      <c r="AN134" s="129">
        <f t="shared" si="8"/>
        <v>0</v>
      </c>
      <c r="AO134" s="129">
        <f t="shared" si="9"/>
        <v>0</v>
      </c>
      <c r="AR134" s="117">
        <f xml:space="preserve"> IF(B134="",0,IF(OR(('PPG Phase Definition'!W134="TIA1 and TIA2"),('PPG Phase Definition'!W134="Only TIA1")),1,0))</f>
        <v>1</v>
      </c>
      <c r="AS134" s="117">
        <f xml:space="preserve"> IF(B134="",0,IF(OR(('PPG Phase Definition'!W134="TIA1 and TIA2"),('PPG Phase Definition'!W134="Only TIA2")),1,0))</f>
        <v>0</v>
      </c>
      <c r="AT134" s="117">
        <f>IF(C134="Masked",0,IF('PPG Phase Definition'!H134="Never mask",1,IF('PPG Phase Definition'!H134="2X mask",2,IF('PPG Phase Definition'!H134="4X mask",4,IF('PPG Phase Definition'!H134="8X mask",8,IF('PPG Phase Definition'!H134="16X mask",16,IF('PPG Phase Definition'!H134="32X mask",32,64)))))))</f>
        <v>1</v>
      </c>
      <c r="AU134" s="116">
        <f t="shared" si="10"/>
        <v>1</v>
      </c>
      <c r="AW134" s="14" t="str">
        <f t="shared" si="14"/>
        <v>ANA AACM-0-1</v>
      </c>
      <c r="AX134" s="14" t="str">
        <f t="shared" si="15"/>
        <v>DIG AACM-0-0</v>
      </c>
    </row>
    <row r="135" spans="1:169" s="14" customFormat="1" ht="14.4" hidden="1" x14ac:dyDescent="0.3">
      <c r="A135" s="19"/>
      <c r="B135" s="25">
        <f t="shared" si="11"/>
        <v>0</v>
      </c>
      <c r="C135" s="24" t="s">
        <v>62</v>
      </c>
      <c r="D135" s="24" t="s">
        <v>64</v>
      </c>
      <c r="E135" s="24" t="s">
        <v>64</v>
      </c>
      <c r="F135" s="24">
        <v>4</v>
      </c>
      <c r="G135" s="24">
        <v>1</v>
      </c>
      <c r="H135" s="24" t="s">
        <v>110</v>
      </c>
      <c r="I135" s="109">
        <v>0</v>
      </c>
      <c r="J135" s="24">
        <v>100</v>
      </c>
      <c r="K135" s="109" t="s">
        <v>385</v>
      </c>
      <c r="L135" s="361"/>
      <c r="M135" s="24"/>
      <c r="N135" s="24">
        <v>1</v>
      </c>
      <c r="O135" s="24"/>
      <c r="P135" s="24">
        <v>100</v>
      </c>
      <c r="Q135" s="24">
        <v>20</v>
      </c>
      <c r="R135" s="24">
        <v>0</v>
      </c>
      <c r="S135" s="408" t="s">
        <v>322</v>
      </c>
      <c r="T135" s="24">
        <v>0</v>
      </c>
      <c r="U135" s="24">
        <v>1</v>
      </c>
      <c r="V135" s="362"/>
      <c r="W135" s="367" t="s">
        <v>270</v>
      </c>
      <c r="X135" s="361"/>
      <c r="Y135" s="24"/>
      <c r="Z135" s="24"/>
      <c r="AA135" s="24"/>
      <c r="AB135" s="24"/>
      <c r="AC135" s="24">
        <v>250</v>
      </c>
      <c r="AD135" s="24">
        <v>20</v>
      </c>
      <c r="AE135" s="24"/>
      <c r="AF135" s="24" t="s">
        <v>321</v>
      </c>
      <c r="AG135" s="24">
        <v>0</v>
      </c>
      <c r="AH135" s="362">
        <v>0</v>
      </c>
      <c r="AI135" s="113"/>
      <c r="AJ135" s="24"/>
      <c r="AL135" s="129">
        <f t="shared" si="12"/>
        <v>0</v>
      </c>
      <c r="AM135" s="129">
        <f t="shared" si="13"/>
        <v>0</v>
      </c>
      <c r="AN135" s="129">
        <f t="shared" ref="AN135:AN198" si="16" xml:space="preserve"> IF(U135=1,R135,IF($Q$2=1,(R135+AL135),0))</f>
        <v>0</v>
      </c>
      <c r="AO135" s="129">
        <f t="shared" ref="AO135:AO198" si="17" xml:space="preserve"> IF(AH135=1,AE135,IF($Q$2=1,(AE135+AM135),0))</f>
        <v>0</v>
      </c>
      <c r="AR135" s="117">
        <f xml:space="preserve"> IF(B135="",0,IF(OR(('PPG Phase Definition'!W135="TIA1 and TIA2"),('PPG Phase Definition'!W135="Only TIA1")),1,0))</f>
        <v>1</v>
      </c>
      <c r="AS135" s="117">
        <f xml:space="preserve"> IF(B135="",0,IF(OR(('PPG Phase Definition'!W135="TIA1 and TIA2"),('PPG Phase Definition'!W135="Only TIA2")),1,0))</f>
        <v>0</v>
      </c>
      <c r="AT135" s="117">
        <f>IF(C135="Masked",0,IF('PPG Phase Definition'!H135="Never mask",1,IF('PPG Phase Definition'!H135="2X mask",2,IF('PPG Phase Definition'!H135="4X mask",4,IF('PPG Phase Definition'!H135="8X mask",8,IF('PPG Phase Definition'!H135="16X mask",16,IF('PPG Phase Definition'!H135="32X mask",32,64)))))))</f>
        <v>1</v>
      </c>
      <c r="AU135" s="116">
        <f t="shared" ref="AU135:AU198" si="18" xml:space="preserve"> IF(I135=1,0,1)</f>
        <v>1</v>
      </c>
      <c r="AW135" s="14" t="str">
        <f t="shared" si="14"/>
        <v>ANA AACM-0-1</v>
      </c>
      <c r="AX135" s="14" t="str">
        <f t="shared" si="15"/>
        <v>DIG AACM-0-0</v>
      </c>
    </row>
    <row r="136" spans="1:169" s="14" customFormat="1" ht="14.4" hidden="1" x14ac:dyDescent="0.3">
      <c r="A136" s="19"/>
      <c r="B136" s="25">
        <f t="shared" ref="B136:B199" si="19" xml:space="preserve"> IF(A136&gt;D$2,"",A136)</f>
        <v>0</v>
      </c>
      <c r="C136" s="24" t="s">
        <v>62</v>
      </c>
      <c r="D136" s="24" t="s">
        <v>64</v>
      </c>
      <c r="E136" s="24" t="s">
        <v>64</v>
      </c>
      <c r="F136" s="24">
        <v>4</v>
      </c>
      <c r="G136" s="24">
        <v>1</v>
      </c>
      <c r="H136" s="24" t="s">
        <v>110</v>
      </c>
      <c r="I136" s="109">
        <v>0</v>
      </c>
      <c r="J136" s="24">
        <v>100</v>
      </c>
      <c r="K136" s="109" t="s">
        <v>385</v>
      </c>
      <c r="L136" s="361"/>
      <c r="M136" s="24"/>
      <c r="N136" s="24">
        <v>1</v>
      </c>
      <c r="O136" s="24"/>
      <c r="P136" s="24">
        <v>100</v>
      </c>
      <c r="Q136" s="24">
        <v>20</v>
      </c>
      <c r="R136" s="24">
        <v>0</v>
      </c>
      <c r="S136" s="408" t="s">
        <v>322</v>
      </c>
      <c r="T136" s="24">
        <v>0</v>
      </c>
      <c r="U136" s="24">
        <v>1</v>
      </c>
      <c r="V136" s="362"/>
      <c r="W136" s="367" t="s">
        <v>270</v>
      </c>
      <c r="X136" s="361"/>
      <c r="Y136" s="24"/>
      <c r="Z136" s="24"/>
      <c r="AA136" s="24"/>
      <c r="AB136" s="24"/>
      <c r="AC136" s="24">
        <v>250</v>
      </c>
      <c r="AD136" s="24">
        <v>20</v>
      </c>
      <c r="AE136" s="24"/>
      <c r="AF136" s="24" t="s">
        <v>321</v>
      </c>
      <c r="AG136" s="24">
        <v>0</v>
      </c>
      <c r="AH136" s="362">
        <v>0</v>
      </c>
      <c r="AI136" s="113"/>
      <c r="AJ136" s="24"/>
      <c r="AL136" s="129">
        <f t="shared" si="12"/>
        <v>0</v>
      </c>
      <c r="AM136" s="129">
        <f t="shared" si="13"/>
        <v>0</v>
      </c>
      <c r="AN136" s="129">
        <f t="shared" si="16"/>
        <v>0</v>
      </c>
      <c r="AO136" s="129">
        <f t="shared" si="17"/>
        <v>0</v>
      </c>
      <c r="AR136" s="117">
        <f xml:space="preserve"> IF(B136="",0,IF(OR(('PPG Phase Definition'!W136="TIA1 and TIA2"),('PPG Phase Definition'!W136="Only TIA1")),1,0))</f>
        <v>1</v>
      </c>
      <c r="AS136" s="117">
        <f xml:space="preserve"> IF(B136="",0,IF(OR(('PPG Phase Definition'!W136="TIA1 and TIA2"),('PPG Phase Definition'!W136="Only TIA2")),1,0))</f>
        <v>0</v>
      </c>
      <c r="AT136" s="117">
        <f>IF(C136="Masked",0,IF('PPG Phase Definition'!H136="Never mask",1,IF('PPG Phase Definition'!H136="2X mask",2,IF('PPG Phase Definition'!H136="4X mask",4,IF('PPG Phase Definition'!H136="8X mask",8,IF('PPG Phase Definition'!H136="16X mask",16,IF('PPG Phase Definition'!H136="32X mask",32,64)))))))</f>
        <v>1</v>
      </c>
      <c r="AU136" s="116">
        <f t="shared" si="18"/>
        <v>1</v>
      </c>
      <c r="AW136" s="14" t="str">
        <f t="shared" si="14"/>
        <v>ANA AACM-0-1</v>
      </c>
      <c r="AX136" s="14" t="str">
        <f t="shared" si="15"/>
        <v>DIG AACM-0-0</v>
      </c>
    </row>
    <row r="137" spans="1:169" x14ac:dyDescent="0.35">
      <c r="A137" s="19">
        <v>14</v>
      </c>
      <c r="B137" s="25" t="str">
        <f t="shared" si="19"/>
        <v/>
      </c>
      <c r="C137" s="24" t="s">
        <v>62</v>
      </c>
      <c r="D137" s="24" t="s">
        <v>64</v>
      </c>
      <c r="E137" s="24" t="s">
        <v>64</v>
      </c>
      <c r="F137" s="24">
        <v>4</v>
      </c>
      <c r="G137" s="24">
        <v>1</v>
      </c>
      <c r="H137" s="24" t="s">
        <v>110</v>
      </c>
      <c r="I137" s="109">
        <v>0</v>
      </c>
      <c r="J137" s="24">
        <v>100</v>
      </c>
      <c r="K137" s="109" t="s">
        <v>385</v>
      </c>
      <c r="L137" s="361"/>
      <c r="M137" s="24"/>
      <c r="N137" s="24">
        <v>1</v>
      </c>
      <c r="O137" s="24"/>
      <c r="P137" s="24">
        <v>100</v>
      </c>
      <c r="Q137" s="24">
        <v>20</v>
      </c>
      <c r="R137" s="24">
        <v>0</v>
      </c>
      <c r="S137" s="408" t="s">
        <v>320</v>
      </c>
      <c r="T137" s="24">
        <v>0</v>
      </c>
      <c r="U137" s="24">
        <v>1</v>
      </c>
      <c r="V137" s="362"/>
      <c r="W137" s="367" t="s">
        <v>270</v>
      </c>
      <c r="X137" s="361"/>
      <c r="Y137" s="24"/>
      <c r="Z137" s="24"/>
      <c r="AA137" s="24"/>
      <c r="AB137" s="24"/>
      <c r="AC137" s="24">
        <v>250</v>
      </c>
      <c r="AD137" s="24">
        <v>20</v>
      </c>
      <c r="AE137" s="24"/>
      <c r="AF137" s="24" t="s">
        <v>320</v>
      </c>
      <c r="AG137" s="24">
        <v>0</v>
      </c>
      <c r="AH137" s="362">
        <v>0</v>
      </c>
      <c r="AI137" s="113"/>
      <c r="AJ137" s="24"/>
      <c r="AK137" s="20"/>
      <c r="AL137" s="129">
        <f t="shared" si="12"/>
        <v>0</v>
      </c>
      <c r="AM137" s="129">
        <f t="shared" si="13"/>
        <v>0</v>
      </c>
      <c r="AN137" s="129">
        <f t="shared" si="16"/>
        <v>0</v>
      </c>
      <c r="AO137" s="129">
        <f t="shared" si="17"/>
        <v>0</v>
      </c>
      <c r="AR137" s="117">
        <f xml:space="preserve"> IF(B137="",0,IF(OR(('PPG Phase Definition'!W137="TIA1 and TIA2"),('PPG Phase Definition'!W137="Only TIA1")),1,0))</f>
        <v>0</v>
      </c>
      <c r="AS137" s="117">
        <f xml:space="preserve"> IF(B137="",0,IF(OR(('PPG Phase Definition'!W137="TIA1 and TIA2"),('PPG Phase Definition'!W137="Only TIA2")),1,0))</f>
        <v>0</v>
      </c>
      <c r="AT137" s="117">
        <f>IF(C137="Masked",0,IF('PPG Phase Definition'!H137="Never mask",1,IF('PPG Phase Definition'!H137="2X mask",2,IF('PPG Phase Definition'!H137="4X mask",4,IF('PPG Phase Definition'!H137="8X mask",8,IF('PPG Phase Definition'!H137="16X mask",16,IF('PPG Phase Definition'!H137="32X mask",32,64)))))))</f>
        <v>1</v>
      </c>
      <c r="AU137" s="116">
        <f t="shared" si="18"/>
        <v>1</v>
      </c>
      <c r="AW137" s="14" t="str">
        <f t="shared" si="14"/>
        <v>OFF-0-1</v>
      </c>
      <c r="AX137" s="14" t="str">
        <f t="shared" si="15"/>
        <v>OFF-0-0</v>
      </c>
      <c r="AZ137" s="14">
        <f>IF(B137="",0,IF(C137="Impedance",1,0))</f>
        <v>0</v>
      </c>
      <c r="FH137"/>
      <c r="FI137"/>
      <c r="FJ137"/>
      <c r="FK137" s="14"/>
      <c r="FL137" s="14"/>
      <c r="FM137" s="14"/>
    </row>
    <row r="138" spans="1:169" s="14" customFormat="1" ht="14.4" hidden="1" x14ac:dyDescent="0.3">
      <c r="A138" s="19"/>
      <c r="B138" s="25">
        <f t="shared" si="19"/>
        <v>0</v>
      </c>
      <c r="C138" s="24" t="s">
        <v>62</v>
      </c>
      <c r="D138" s="24" t="s">
        <v>64</v>
      </c>
      <c r="E138" s="24" t="s">
        <v>64</v>
      </c>
      <c r="F138" s="24">
        <v>4</v>
      </c>
      <c r="G138" s="24">
        <v>1</v>
      </c>
      <c r="H138" s="24" t="s">
        <v>110</v>
      </c>
      <c r="I138" s="109">
        <v>0</v>
      </c>
      <c r="J138" s="24">
        <v>100</v>
      </c>
      <c r="K138" s="109" t="s">
        <v>385</v>
      </c>
      <c r="L138" s="361"/>
      <c r="M138" s="24"/>
      <c r="N138" s="24">
        <v>1</v>
      </c>
      <c r="O138" s="24"/>
      <c r="P138" s="24">
        <v>100</v>
      </c>
      <c r="Q138" s="24">
        <v>20</v>
      </c>
      <c r="R138" s="24">
        <v>0</v>
      </c>
      <c r="S138" s="408" t="s">
        <v>322</v>
      </c>
      <c r="T138" s="24">
        <v>0</v>
      </c>
      <c r="U138" s="24">
        <v>1</v>
      </c>
      <c r="V138" s="362"/>
      <c r="W138" s="367" t="s">
        <v>270</v>
      </c>
      <c r="X138" s="361"/>
      <c r="Y138" s="24"/>
      <c r="Z138" s="24"/>
      <c r="AA138" s="24"/>
      <c r="AB138" s="24"/>
      <c r="AC138" s="24">
        <v>250</v>
      </c>
      <c r="AD138" s="24">
        <v>20</v>
      </c>
      <c r="AE138" s="24"/>
      <c r="AF138" s="24" t="s">
        <v>321</v>
      </c>
      <c r="AG138" s="24">
        <v>0</v>
      </c>
      <c r="AH138" s="362">
        <v>0</v>
      </c>
      <c r="AI138" s="113"/>
      <c r="AJ138" s="24"/>
      <c r="AL138" s="129">
        <f t="shared" si="12"/>
        <v>0</v>
      </c>
      <c r="AM138" s="129">
        <f t="shared" si="13"/>
        <v>0</v>
      </c>
      <c r="AN138" s="129">
        <f t="shared" si="16"/>
        <v>0</v>
      </c>
      <c r="AO138" s="129">
        <f t="shared" si="17"/>
        <v>0</v>
      </c>
      <c r="AR138" s="117">
        <f xml:space="preserve"> IF(B138="",0,IF(OR(('PPG Phase Definition'!W138="TIA1 and TIA2"),('PPG Phase Definition'!W138="Only TIA1")),1,0))</f>
        <v>1</v>
      </c>
      <c r="AS138" s="117">
        <f xml:space="preserve"> IF(B138="",0,IF(OR(('PPG Phase Definition'!W138="TIA1 and TIA2"),('PPG Phase Definition'!W138="Only TIA2")),1,0))</f>
        <v>0</v>
      </c>
      <c r="AT138" s="117">
        <f>IF(C138="Masked",0,IF('PPG Phase Definition'!H138="Never mask",1,IF('PPG Phase Definition'!H138="2X mask",2,IF('PPG Phase Definition'!H138="4X mask",4,IF('PPG Phase Definition'!H138="8X mask",8,IF('PPG Phase Definition'!H138="16X mask",16,IF('PPG Phase Definition'!H138="32X mask",32,64)))))))</f>
        <v>1</v>
      </c>
      <c r="AU138" s="116">
        <f t="shared" si="18"/>
        <v>1</v>
      </c>
      <c r="AW138" s="14" t="str">
        <f t="shared" si="14"/>
        <v>ANA AACM-0-1</v>
      </c>
      <c r="AX138" s="14" t="str">
        <f t="shared" si="15"/>
        <v>DIG AACM-0-0</v>
      </c>
    </row>
    <row r="139" spans="1:169" s="14" customFormat="1" ht="14.4" hidden="1" x14ac:dyDescent="0.3">
      <c r="A139" s="19"/>
      <c r="B139" s="25">
        <f t="shared" si="19"/>
        <v>0</v>
      </c>
      <c r="C139" s="24" t="s">
        <v>62</v>
      </c>
      <c r="D139" s="24" t="s">
        <v>64</v>
      </c>
      <c r="E139" s="24" t="s">
        <v>64</v>
      </c>
      <c r="F139" s="24">
        <v>4</v>
      </c>
      <c r="G139" s="24">
        <v>1</v>
      </c>
      <c r="H139" s="24" t="s">
        <v>110</v>
      </c>
      <c r="I139" s="109">
        <v>0</v>
      </c>
      <c r="J139" s="24">
        <v>100</v>
      </c>
      <c r="K139" s="109" t="s">
        <v>385</v>
      </c>
      <c r="L139" s="361"/>
      <c r="M139" s="24"/>
      <c r="N139" s="24">
        <v>1</v>
      </c>
      <c r="O139" s="24"/>
      <c r="P139" s="24">
        <v>100</v>
      </c>
      <c r="Q139" s="24">
        <v>20</v>
      </c>
      <c r="R139" s="24">
        <v>0</v>
      </c>
      <c r="S139" s="408" t="s">
        <v>322</v>
      </c>
      <c r="T139" s="24">
        <v>0</v>
      </c>
      <c r="U139" s="24">
        <v>1</v>
      </c>
      <c r="V139" s="362"/>
      <c r="W139" s="367" t="s">
        <v>270</v>
      </c>
      <c r="X139" s="361"/>
      <c r="Y139" s="24"/>
      <c r="Z139" s="24"/>
      <c r="AA139" s="24"/>
      <c r="AB139" s="24"/>
      <c r="AC139" s="24">
        <v>250</v>
      </c>
      <c r="AD139" s="24">
        <v>20</v>
      </c>
      <c r="AE139" s="24"/>
      <c r="AF139" s="24" t="s">
        <v>321</v>
      </c>
      <c r="AG139" s="24">
        <v>0</v>
      </c>
      <c r="AH139" s="362">
        <v>0</v>
      </c>
      <c r="AI139" s="113"/>
      <c r="AJ139" s="24"/>
      <c r="AL139" s="129">
        <f t="shared" si="12"/>
        <v>0</v>
      </c>
      <c r="AM139" s="129">
        <f t="shared" si="13"/>
        <v>0</v>
      </c>
      <c r="AN139" s="129">
        <f t="shared" si="16"/>
        <v>0</v>
      </c>
      <c r="AO139" s="129">
        <f t="shared" si="17"/>
        <v>0</v>
      </c>
      <c r="AR139" s="117">
        <f xml:space="preserve"> IF(B139="",0,IF(OR(('PPG Phase Definition'!W139="TIA1 and TIA2"),('PPG Phase Definition'!W139="Only TIA1")),1,0))</f>
        <v>1</v>
      </c>
      <c r="AS139" s="117">
        <f xml:space="preserve"> IF(B139="",0,IF(OR(('PPG Phase Definition'!W139="TIA1 and TIA2"),('PPG Phase Definition'!W139="Only TIA2")),1,0))</f>
        <v>0</v>
      </c>
      <c r="AT139" s="117">
        <f>IF(C139="Masked",0,IF('PPG Phase Definition'!H139="Never mask",1,IF('PPG Phase Definition'!H139="2X mask",2,IF('PPG Phase Definition'!H139="4X mask",4,IF('PPG Phase Definition'!H139="8X mask",8,IF('PPG Phase Definition'!H139="16X mask",16,IF('PPG Phase Definition'!H139="32X mask",32,64)))))))</f>
        <v>1</v>
      </c>
      <c r="AU139" s="116">
        <f t="shared" si="18"/>
        <v>1</v>
      </c>
      <c r="AW139" s="14" t="str">
        <f t="shared" si="14"/>
        <v>ANA AACM-0-1</v>
      </c>
      <c r="AX139" s="14" t="str">
        <f t="shared" si="15"/>
        <v>DIG AACM-0-0</v>
      </c>
    </row>
    <row r="140" spans="1:169" s="14" customFormat="1" ht="14.4" hidden="1" x14ac:dyDescent="0.3">
      <c r="A140" s="19"/>
      <c r="B140" s="25">
        <f t="shared" si="19"/>
        <v>0</v>
      </c>
      <c r="C140" s="24" t="s">
        <v>62</v>
      </c>
      <c r="D140" s="24" t="s">
        <v>64</v>
      </c>
      <c r="E140" s="24" t="s">
        <v>64</v>
      </c>
      <c r="F140" s="24">
        <v>4</v>
      </c>
      <c r="G140" s="24">
        <v>1</v>
      </c>
      <c r="H140" s="24" t="s">
        <v>110</v>
      </c>
      <c r="I140" s="109">
        <v>0</v>
      </c>
      <c r="J140" s="24">
        <v>100</v>
      </c>
      <c r="K140" s="109" t="s">
        <v>385</v>
      </c>
      <c r="L140" s="361"/>
      <c r="M140" s="24"/>
      <c r="N140" s="24">
        <v>1</v>
      </c>
      <c r="O140" s="24"/>
      <c r="P140" s="24">
        <v>100</v>
      </c>
      <c r="Q140" s="24">
        <v>20</v>
      </c>
      <c r="R140" s="24">
        <v>0</v>
      </c>
      <c r="S140" s="408" t="s">
        <v>322</v>
      </c>
      <c r="T140" s="24">
        <v>0</v>
      </c>
      <c r="U140" s="24">
        <v>1</v>
      </c>
      <c r="V140" s="362"/>
      <c r="W140" s="367" t="s">
        <v>270</v>
      </c>
      <c r="X140" s="361"/>
      <c r="Y140" s="24"/>
      <c r="Z140" s="24"/>
      <c r="AA140" s="24"/>
      <c r="AB140" s="24"/>
      <c r="AC140" s="24">
        <v>250</v>
      </c>
      <c r="AD140" s="24">
        <v>20</v>
      </c>
      <c r="AE140" s="24"/>
      <c r="AF140" s="24" t="s">
        <v>321</v>
      </c>
      <c r="AG140" s="24">
        <v>0</v>
      </c>
      <c r="AH140" s="362">
        <v>0</v>
      </c>
      <c r="AI140" s="113"/>
      <c r="AJ140" s="24"/>
      <c r="AL140" s="129">
        <f t="shared" si="12"/>
        <v>0</v>
      </c>
      <c r="AM140" s="129">
        <f t="shared" si="13"/>
        <v>0</v>
      </c>
      <c r="AN140" s="129">
        <f t="shared" si="16"/>
        <v>0</v>
      </c>
      <c r="AO140" s="129">
        <f t="shared" si="17"/>
        <v>0</v>
      </c>
      <c r="AR140" s="117">
        <f xml:space="preserve"> IF(B140="",0,IF(OR(('PPG Phase Definition'!W140="TIA1 and TIA2"),('PPG Phase Definition'!W140="Only TIA1")),1,0))</f>
        <v>1</v>
      </c>
      <c r="AS140" s="117">
        <f xml:space="preserve"> IF(B140="",0,IF(OR(('PPG Phase Definition'!W140="TIA1 and TIA2"),('PPG Phase Definition'!W140="Only TIA2")),1,0))</f>
        <v>0</v>
      </c>
      <c r="AT140" s="117">
        <f>IF(C140="Masked",0,IF('PPG Phase Definition'!H140="Never mask",1,IF('PPG Phase Definition'!H140="2X mask",2,IF('PPG Phase Definition'!H140="4X mask",4,IF('PPG Phase Definition'!H140="8X mask",8,IF('PPG Phase Definition'!H140="16X mask",16,IF('PPG Phase Definition'!H140="32X mask",32,64)))))))</f>
        <v>1</v>
      </c>
      <c r="AU140" s="116">
        <f t="shared" si="18"/>
        <v>1</v>
      </c>
      <c r="AW140" s="14" t="str">
        <f t="shared" si="14"/>
        <v>ANA AACM-0-1</v>
      </c>
      <c r="AX140" s="14" t="str">
        <f t="shared" si="15"/>
        <v>DIG AACM-0-0</v>
      </c>
    </row>
    <row r="141" spans="1:169" s="14" customFormat="1" ht="14.4" hidden="1" x14ac:dyDescent="0.3">
      <c r="A141" s="19"/>
      <c r="B141" s="25">
        <f t="shared" si="19"/>
        <v>0</v>
      </c>
      <c r="C141" s="24" t="s">
        <v>62</v>
      </c>
      <c r="D141" s="24" t="s">
        <v>64</v>
      </c>
      <c r="E141" s="24" t="s">
        <v>64</v>
      </c>
      <c r="F141" s="24">
        <v>4</v>
      </c>
      <c r="G141" s="24">
        <v>1</v>
      </c>
      <c r="H141" s="24" t="s">
        <v>110</v>
      </c>
      <c r="I141" s="109">
        <v>0</v>
      </c>
      <c r="J141" s="24">
        <v>100</v>
      </c>
      <c r="K141" s="109" t="s">
        <v>385</v>
      </c>
      <c r="L141" s="361"/>
      <c r="M141" s="24"/>
      <c r="N141" s="24">
        <v>1</v>
      </c>
      <c r="O141" s="24"/>
      <c r="P141" s="24">
        <v>100</v>
      </c>
      <c r="Q141" s="24">
        <v>20</v>
      </c>
      <c r="R141" s="24">
        <v>0</v>
      </c>
      <c r="S141" s="408" t="s">
        <v>322</v>
      </c>
      <c r="T141" s="24">
        <v>0</v>
      </c>
      <c r="U141" s="24">
        <v>1</v>
      </c>
      <c r="V141" s="362"/>
      <c r="W141" s="367" t="s">
        <v>270</v>
      </c>
      <c r="X141" s="361"/>
      <c r="Y141" s="24"/>
      <c r="Z141" s="24"/>
      <c r="AA141" s="24"/>
      <c r="AB141" s="24"/>
      <c r="AC141" s="24">
        <v>250</v>
      </c>
      <c r="AD141" s="24">
        <v>20</v>
      </c>
      <c r="AE141" s="24"/>
      <c r="AF141" s="24" t="s">
        <v>321</v>
      </c>
      <c r="AG141" s="24">
        <v>0</v>
      </c>
      <c r="AH141" s="362">
        <v>0</v>
      </c>
      <c r="AI141" s="113"/>
      <c r="AJ141" s="24"/>
      <c r="AL141" s="129">
        <f t="shared" si="12"/>
        <v>0</v>
      </c>
      <c r="AM141" s="129">
        <f t="shared" si="13"/>
        <v>0</v>
      </c>
      <c r="AN141" s="129">
        <f t="shared" si="16"/>
        <v>0</v>
      </c>
      <c r="AO141" s="129">
        <f t="shared" si="17"/>
        <v>0</v>
      </c>
      <c r="AR141" s="117">
        <f xml:space="preserve"> IF(B141="",0,IF(OR(('PPG Phase Definition'!W141="TIA1 and TIA2"),('PPG Phase Definition'!W141="Only TIA1")),1,0))</f>
        <v>1</v>
      </c>
      <c r="AS141" s="117">
        <f xml:space="preserve"> IF(B141="",0,IF(OR(('PPG Phase Definition'!W141="TIA1 and TIA2"),('PPG Phase Definition'!W141="Only TIA2")),1,0))</f>
        <v>0</v>
      </c>
      <c r="AT141" s="117">
        <f>IF(C141="Masked",0,IF('PPG Phase Definition'!H141="Never mask",1,IF('PPG Phase Definition'!H141="2X mask",2,IF('PPG Phase Definition'!H141="4X mask",4,IF('PPG Phase Definition'!H141="8X mask",8,IF('PPG Phase Definition'!H141="16X mask",16,IF('PPG Phase Definition'!H141="32X mask",32,64)))))))</f>
        <v>1</v>
      </c>
      <c r="AU141" s="116">
        <f t="shared" si="18"/>
        <v>1</v>
      </c>
      <c r="AW141" s="14" t="str">
        <f t="shared" si="14"/>
        <v>ANA AACM-0-1</v>
      </c>
      <c r="AX141" s="14" t="str">
        <f t="shared" si="15"/>
        <v>DIG AACM-0-0</v>
      </c>
    </row>
    <row r="142" spans="1:169" s="14" customFormat="1" ht="14.4" hidden="1" x14ac:dyDescent="0.3">
      <c r="A142" s="19"/>
      <c r="B142" s="25">
        <f t="shared" si="19"/>
        <v>0</v>
      </c>
      <c r="C142" s="24" t="s">
        <v>62</v>
      </c>
      <c r="D142" s="24" t="s">
        <v>64</v>
      </c>
      <c r="E142" s="24" t="s">
        <v>64</v>
      </c>
      <c r="F142" s="24">
        <v>4</v>
      </c>
      <c r="G142" s="24">
        <v>1</v>
      </c>
      <c r="H142" s="24" t="s">
        <v>110</v>
      </c>
      <c r="I142" s="109">
        <v>0</v>
      </c>
      <c r="J142" s="24">
        <v>100</v>
      </c>
      <c r="K142" s="109" t="s">
        <v>385</v>
      </c>
      <c r="L142" s="361"/>
      <c r="M142" s="24"/>
      <c r="N142" s="24">
        <v>1</v>
      </c>
      <c r="O142" s="24"/>
      <c r="P142" s="24">
        <v>100</v>
      </c>
      <c r="Q142" s="24">
        <v>20</v>
      </c>
      <c r="R142" s="24">
        <v>0</v>
      </c>
      <c r="S142" s="408" t="s">
        <v>322</v>
      </c>
      <c r="T142" s="24">
        <v>0</v>
      </c>
      <c r="U142" s="24">
        <v>1</v>
      </c>
      <c r="V142" s="362"/>
      <c r="W142" s="367" t="s">
        <v>270</v>
      </c>
      <c r="X142" s="361"/>
      <c r="Y142" s="24"/>
      <c r="Z142" s="24"/>
      <c r="AA142" s="24"/>
      <c r="AB142" s="24"/>
      <c r="AC142" s="24">
        <v>250</v>
      </c>
      <c r="AD142" s="24">
        <v>20</v>
      </c>
      <c r="AE142" s="24"/>
      <c r="AF142" s="24" t="s">
        <v>321</v>
      </c>
      <c r="AG142" s="24">
        <v>0</v>
      </c>
      <c r="AH142" s="362">
        <v>0</v>
      </c>
      <c r="AI142" s="113"/>
      <c r="AJ142" s="24"/>
      <c r="AL142" s="129">
        <f t="shared" si="12"/>
        <v>0</v>
      </c>
      <c r="AM142" s="129">
        <f t="shared" si="13"/>
        <v>0</v>
      </c>
      <c r="AN142" s="129">
        <f t="shared" si="16"/>
        <v>0</v>
      </c>
      <c r="AO142" s="129">
        <f t="shared" si="17"/>
        <v>0</v>
      </c>
      <c r="AR142" s="117">
        <f xml:space="preserve"> IF(B142="",0,IF(OR(('PPG Phase Definition'!W142="TIA1 and TIA2"),('PPG Phase Definition'!W142="Only TIA1")),1,0))</f>
        <v>1</v>
      </c>
      <c r="AS142" s="117">
        <f xml:space="preserve"> IF(B142="",0,IF(OR(('PPG Phase Definition'!W142="TIA1 and TIA2"),('PPG Phase Definition'!W142="Only TIA2")),1,0))</f>
        <v>0</v>
      </c>
      <c r="AT142" s="117">
        <f>IF(C142="Masked",0,IF('PPG Phase Definition'!H142="Never mask",1,IF('PPG Phase Definition'!H142="2X mask",2,IF('PPG Phase Definition'!H142="4X mask",4,IF('PPG Phase Definition'!H142="8X mask",8,IF('PPG Phase Definition'!H142="16X mask",16,IF('PPG Phase Definition'!H142="32X mask",32,64)))))))</f>
        <v>1</v>
      </c>
      <c r="AU142" s="116">
        <f t="shared" si="18"/>
        <v>1</v>
      </c>
      <c r="AW142" s="14" t="str">
        <f t="shared" si="14"/>
        <v>ANA AACM-0-1</v>
      </c>
      <c r="AX142" s="14" t="str">
        <f t="shared" si="15"/>
        <v>DIG AACM-0-0</v>
      </c>
    </row>
    <row r="143" spans="1:169" s="14" customFormat="1" ht="14.4" hidden="1" x14ac:dyDescent="0.3">
      <c r="A143" s="19"/>
      <c r="B143" s="25">
        <f t="shared" si="19"/>
        <v>0</v>
      </c>
      <c r="C143" s="24" t="s">
        <v>62</v>
      </c>
      <c r="D143" s="24" t="s">
        <v>64</v>
      </c>
      <c r="E143" s="24" t="s">
        <v>64</v>
      </c>
      <c r="F143" s="24">
        <v>4</v>
      </c>
      <c r="G143" s="24">
        <v>1</v>
      </c>
      <c r="H143" s="24" t="s">
        <v>110</v>
      </c>
      <c r="I143" s="109">
        <v>0</v>
      </c>
      <c r="J143" s="24">
        <v>100</v>
      </c>
      <c r="K143" s="109" t="s">
        <v>385</v>
      </c>
      <c r="L143" s="361"/>
      <c r="M143" s="24"/>
      <c r="N143" s="24">
        <v>1</v>
      </c>
      <c r="O143" s="24"/>
      <c r="P143" s="24">
        <v>100</v>
      </c>
      <c r="Q143" s="24">
        <v>20</v>
      </c>
      <c r="R143" s="24">
        <v>0</v>
      </c>
      <c r="S143" s="408" t="s">
        <v>322</v>
      </c>
      <c r="T143" s="24">
        <v>0</v>
      </c>
      <c r="U143" s="24">
        <v>1</v>
      </c>
      <c r="V143" s="362"/>
      <c r="W143" s="367" t="s">
        <v>270</v>
      </c>
      <c r="X143" s="361"/>
      <c r="Y143" s="24"/>
      <c r="Z143" s="24"/>
      <c r="AA143" s="24"/>
      <c r="AB143" s="24"/>
      <c r="AC143" s="24">
        <v>250</v>
      </c>
      <c r="AD143" s="24">
        <v>20</v>
      </c>
      <c r="AE143" s="24"/>
      <c r="AF143" s="24" t="s">
        <v>321</v>
      </c>
      <c r="AG143" s="24">
        <v>0</v>
      </c>
      <c r="AH143" s="362">
        <v>0</v>
      </c>
      <c r="AI143" s="113"/>
      <c r="AJ143" s="24"/>
      <c r="AL143" s="129">
        <f t="shared" si="12"/>
        <v>0</v>
      </c>
      <c r="AM143" s="129">
        <f t="shared" si="13"/>
        <v>0</v>
      </c>
      <c r="AN143" s="129">
        <f t="shared" si="16"/>
        <v>0</v>
      </c>
      <c r="AO143" s="129">
        <f t="shared" si="17"/>
        <v>0</v>
      </c>
      <c r="AR143" s="117">
        <f xml:space="preserve"> IF(B143="",0,IF(OR(('PPG Phase Definition'!W143="TIA1 and TIA2"),('PPG Phase Definition'!W143="Only TIA1")),1,0))</f>
        <v>1</v>
      </c>
      <c r="AS143" s="117">
        <f xml:space="preserve"> IF(B143="",0,IF(OR(('PPG Phase Definition'!W143="TIA1 and TIA2"),('PPG Phase Definition'!W143="Only TIA2")),1,0))</f>
        <v>0</v>
      </c>
      <c r="AT143" s="117">
        <f>IF(C143="Masked",0,IF('PPG Phase Definition'!H143="Never mask",1,IF('PPG Phase Definition'!H143="2X mask",2,IF('PPG Phase Definition'!H143="4X mask",4,IF('PPG Phase Definition'!H143="8X mask",8,IF('PPG Phase Definition'!H143="16X mask",16,IF('PPG Phase Definition'!H143="32X mask",32,64)))))))</f>
        <v>1</v>
      </c>
      <c r="AU143" s="116">
        <f t="shared" si="18"/>
        <v>1</v>
      </c>
      <c r="AW143" s="14" t="str">
        <f t="shared" si="14"/>
        <v>ANA AACM-0-1</v>
      </c>
      <c r="AX143" s="14" t="str">
        <f t="shared" si="15"/>
        <v>DIG AACM-0-0</v>
      </c>
    </row>
    <row r="144" spans="1:169" s="14" customFormat="1" ht="14.4" hidden="1" x14ac:dyDescent="0.3">
      <c r="A144" s="19"/>
      <c r="B144" s="25">
        <f t="shared" si="19"/>
        <v>0</v>
      </c>
      <c r="C144" s="24" t="s">
        <v>62</v>
      </c>
      <c r="D144" s="24" t="s">
        <v>64</v>
      </c>
      <c r="E144" s="24" t="s">
        <v>64</v>
      </c>
      <c r="F144" s="24">
        <v>4</v>
      </c>
      <c r="G144" s="24">
        <v>1</v>
      </c>
      <c r="H144" s="24" t="s">
        <v>110</v>
      </c>
      <c r="I144" s="109">
        <v>0</v>
      </c>
      <c r="J144" s="24">
        <v>100</v>
      </c>
      <c r="K144" s="109" t="s">
        <v>385</v>
      </c>
      <c r="L144" s="361"/>
      <c r="M144" s="24"/>
      <c r="N144" s="24">
        <v>1</v>
      </c>
      <c r="O144" s="24"/>
      <c r="P144" s="24">
        <v>100</v>
      </c>
      <c r="Q144" s="24">
        <v>20</v>
      </c>
      <c r="R144" s="24">
        <v>0</v>
      </c>
      <c r="S144" s="408" t="s">
        <v>322</v>
      </c>
      <c r="T144" s="24">
        <v>0</v>
      </c>
      <c r="U144" s="24">
        <v>1</v>
      </c>
      <c r="V144" s="362"/>
      <c r="W144" s="367" t="s">
        <v>270</v>
      </c>
      <c r="X144" s="361"/>
      <c r="Y144" s="24"/>
      <c r="Z144" s="24"/>
      <c r="AA144" s="24"/>
      <c r="AB144" s="24"/>
      <c r="AC144" s="24">
        <v>250</v>
      </c>
      <c r="AD144" s="24">
        <v>20</v>
      </c>
      <c r="AE144" s="24"/>
      <c r="AF144" s="24" t="s">
        <v>321</v>
      </c>
      <c r="AG144" s="24">
        <v>0</v>
      </c>
      <c r="AH144" s="362">
        <v>0</v>
      </c>
      <c r="AI144" s="113"/>
      <c r="AJ144" s="24"/>
      <c r="AL144" s="129">
        <f t="shared" si="12"/>
        <v>0</v>
      </c>
      <c r="AM144" s="129">
        <f t="shared" si="13"/>
        <v>0</v>
      </c>
      <c r="AN144" s="129">
        <f t="shared" si="16"/>
        <v>0</v>
      </c>
      <c r="AO144" s="129">
        <f t="shared" si="17"/>
        <v>0</v>
      </c>
      <c r="AR144" s="117">
        <f xml:space="preserve"> IF(B144="",0,IF(OR(('PPG Phase Definition'!W144="TIA1 and TIA2"),('PPG Phase Definition'!W144="Only TIA1")),1,0))</f>
        <v>1</v>
      </c>
      <c r="AS144" s="117">
        <f xml:space="preserve"> IF(B144="",0,IF(OR(('PPG Phase Definition'!W144="TIA1 and TIA2"),('PPG Phase Definition'!W144="Only TIA2")),1,0))</f>
        <v>0</v>
      </c>
      <c r="AT144" s="117">
        <f>IF(C144="Masked",0,IF('PPG Phase Definition'!H144="Never mask",1,IF('PPG Phase Definition'!H144="2X mask",2,IF('PPG Phase Definition'!H144="4X mask",4,IF('PPG Phase Definition'!H144="8X mask",8,IF('PPG Phase Definition'!H144="16X mask",16,IF('PPG Phase Definition'!H144="32X mask",32,64)))))))</f>
        <v>1</v>
      </c>
      <c r="AU144" s="116">
        <f t="shared" si="18"/>
        <v>1</v>
      </c>
      <c r="AW144" s="14" t="str">
        <f t="shared" si="14"/>
        <v>ANA AACM-0-1</v>
      </c>
      <c r="AX144" s="14" t="str">
        <f t="shared" si="15"/>
        <v>DIG AACM-0-0</v>
      </c>
    </row>
    <row r="145" spans="1:169" s="14" customFormat="1" ht="14.4" hidden="1" x14ac:dyDescent="0.3">
      <c r="A145" s="19"/>
      <c r="B145" s="25">
        <f t="shared" si="19"/>
        <v>0</v>
      </c>
      <c r="C145" s="24" t="s">
        <v>62</v>
      </c>
      <c r="D145" s="24" t="s">
        <v>64</v>
      </c>
      <c r="E145" s="24" t="s">
        <v>64</v>
      </c>
      <c r="F145" s="24">
        <v>4</v>
      </c>
      <c r="G145" s="24">
        <v>1</v>
      </c>
      <c r="H145" s="24" t="s">
        <v>110</v>
      </c>
      <c r="I145" s="109">
        <v>0</v>
      </c>
      <c r="J145" s="24">
        <v>100</v>
      </c>
      <c r="K145" s="109" t="s">
        <v>385</v>
      </c>
      <c r="L145" s="361"/>
      <c r="M145" s="24"/>
      <c r="N145" s="24">
        <v>1</v>
      </c>
      <c r="O145" s="24"/>
      <c r="P145" s="24">
        <v>100</v>
      </c>
      <c r="Q145" s="24">
        <v>20</v>
      </c>
      <c r="R145" s="24">
        <v>0</v>
      </c>
      <c r="S145" s="408" t="s">
        <v>322</v>
      </c>
      <c r="T145" s="24">
        <v>0</v>
      </c>
      <c r="U145" s="24">
        <v>1</v>
      </c>
      <c r="V145" s="362"/>
      <c r="W145" s="367" t="s">
        <v>270</v>
      </c>
      <c r="X145" s="361"/>
      <c r="Y145" s="24"/>
      <c r="Z145" s="24"/>
      <c r="AA145" s="24"/>
      <c r="AB145" s="24"/>
      <c r="AC145" s="24">
        <v>250</v>
      </c>
      <c r="AD145" s="24">
        <v>20</v>
      </c>
      <c r="AE145" s="24"/>
      <c r="AF145" s="24" t="s">
        <v>321</v>
      </c>
      <c r="AG145" s="24">
        <v>0</v>
      </c>
      <c r="AH145" s="362">
        <v>0</v>
      </c>
      <c r="AI145" s="113"/>
      <c r="AJ145" s="24"/>
      <c r="AL145" s="129">
        <f t="shared" ref="AL145:AL208" si="20" xml:space="preserve"> IF(U145=1,R145,AL135)</f>
        <v>0</v>
      </c>
      <c r="AM145" s="129">
        <f t="shared" ref="AM145:AM208" si="21" xml:space="preserve"> IF(AH145=1,AE145,AM135)</f>
        <v>0</v>
      </c>
      <c r="AN145" s="129">
        <f t="shared" si="16"/>
        <v>0</v>
      </c>
      <c r="AO145" s="129">
        <f t="shared" si="17"/>
        <v>0</v>
      </c>
      <c r="AR145" s="117">
        <f xml:space="preserve"> IF(B145="",0,IF(OR(('PPG Phase Definition'!W145="TIA1 and TIA2"),('PPG Phase Definition'!W145="Only TIA1")),1,0))</f>
        <v>1</v>
      </c>
      <c r="AS145" s="117">
        <f xml:space="preserve"> IF(B145="",0,IF(OR(('PPG Phase Definition'!W145="TIA1 and TIA2"),('PPG Phase Definition'!W145="Only TIA2")),1,0))</f>
        <v>0</v>
      </c>
      <c r="AT145" s="117">
        <f>IF(C145="Masked",0,IF('PPG Phase Definition'!H145="Never mask",1,IF('PPG Phase Definition'!H145="2X mask",2,IF('PPG Phase Definition'!H145="4X mask",4,IF('PPG Phase Definition'!H145="8X mask",8,IF('PPG Phase Definition'!H145="16X mask",16,IF('PPG Phase Definition'!H145="32X mask",32,64)))))))</f>
        <v>1</v>
      </c>
      <c r="AU145" s="116">
        <f t="shared" si="18"/>
        <v>1</v>
      </c>
      <c r="AW145" s="14" t="str">
        <f t="shared" ref="AW145:AW208" si="22">CONCATENATE(S145,"-",T145,"-",U145)</f>
        <v>ANA AACM-0-1</v>
      </c>
      <c r="AX145" s="14" t="str">
        <f t="shared" ref="AX145:AX208" si="23">CONCATENATE(AF145,"-",AG145,"-",AH145)</f>
        <v>DIG AACM-0-0</v>
      </c>
    </row>
    <row r="146" spans="1:169" s="14" customFormat="1" ht="14.4" hidden="1" x14ac:dyDescent="0.3">
      <c r="A146" s="19"/>
      <c r="B146" s="25">
        <f t="shared" si="19"/>
        <v>0</v>
      </c>
      <c r="C146" s="24" t="s">
        <v>62</v>
      </c>
      <c r="D146" s="24" t="s">
        <v>64</v>
      </c>
      <c r="E146" s="24" t="s">
        <v>64</v>
      </c>
      <c r="F146" s="24">
        <v>4</v>
      </c>
      <c r="G146" s="24">
        <v>1</v>
      </c>
      <c r="H146" s="24" t="s">
        <v>110</v>
      </c>
      <c r="I146" s="109">
        <v>0</v>
      </c>
      <c r="J146" s="24">
        <v>100</v>
      </c>
      <c r="K146" s="109" t="s">
        <v>385</v>
      </c>
      <c r="L146" s="361"/>
      <c r="M146" s="24"/>
      <c r="N146" s="24">
        <v>1</v>
      </c>
      <c r="O146" s="24"/>
      <c r="P146" s="24">
        <v>100</v>
      </c>
      <c r="Q146" s="24">
        <v>20</v>
      </c>
      <c r="R146" s="24">
        <v>0</v>
      </c>
      <c r="S146" s="408" t="s">
        <v>322</v>
      </c>
      <c r="T146" s="24">
        <v>0</v>
      </c>
      <c r="U146" s="24">
        <v>1</v>
      </c>
      <c r="V146" s="362"/>
      <c r="W146" s="367" t="s">
        <v>270</v>
      </c>
      <c r="X146" s="361"/>
      <c r="Y146" s="24"/>
      <c r="Z146" s="24"/>
      <c r="AA146" s="24"/>
      <c r="AB146" s="24"/>
      <c r="AC146" s="24">
        <v>250</v>
      </c>
      <c r="AD146" s="24">
        <v>20</v>
      </c>
      <c r="AE146" s="24"/>
      <c r="AF146" s="24" t="s">
        <v>321</v>
      </c>
      <c r="AG146" s="24">
        <v>0</v>
      </c>
      <c r="AH146" s="362">
        <v>0</v>
      </c>
      <c r="AI146" s="113"/>
      <c r="AJ146" s="24"/>
      <c r="AL146" s="129">
        <f t="shared" si="20"/>
        <v>0</v>
      </c>
      <c r="AM146" s="129">
        <f t="shared" si="21"/>
        <v>0</v>
      </c>
      <c r="AN146" s="129">
        <f t="shared" si="16"/>
        <v>0</v>
      </c>
      <c r="AO146" s="129">
        <f t="shared" si="17"/>
        <v>0</v>
      </c>
      <c r="AR146" s="117">
        <f xml:space="preserve"> IF(B146="",0,IF(OR(('PPG Phase Definition'!W146="TIA1 and TIA2"),('PPG Phase Definition'!W146="Only TIA1")),1,0))</f>
        <v>1</v>
      </c>
      <c r="AS146" s="117">
        <f xml:space="preserve"> IF(B146="",0,IF(OR(('PPG Phase Definition'!W146="TIA1 and TIA2"),('PPG Phase Definition'!W146="Only TIA2")),1,0))</f>
        <v>0</v>
      </c>
      <c r="AT146" s="117">
        <f>IF(C146="Masked",0,IF('PPG Phase Definition'!H146="Never mask",1,IF('PPG Phase Definition'!H146="2X mask",2,IF('PPG Phase Definition'!H146="4X mask",4,IF('PPG Phase Definition'!H146="8X mask",8,IF('PPG Phase Definition'!H146="16X mask",16,IF('PPG Phase Definition'!H146="32X mask",32,64)))))))</f>
        <v>1</v>
      </c>
      <c r="AU146" s="116">
        <f t="shared" si="18"/>
        <v>1</v>
      </c>
      <c r="AW146" s="14" t="str">
        <f t="shared" si="22"/>
        <v>ANA AACM-0-1</v>
      </c>
      <c r="AX146" s="14" t="str">
        <f t="shared" si="23"/>
        <v>DIG AACM-0-0</v>
      </c>
    </row>
    <row r="147" spans="1:169" x14ac:dyDescent="0.35">
      <c r="A147" s="19">
        <v>15</v>
      </c>
      <c r="B147" s="25" t="str">
        <f t="shared" si="19"/>
        <v/>
      </c>
      <c r="C147" s="24" t="s">
        <v>62</v>
      </c>
      <c r="D147" s="24" t="s">
        <v>64</v>
      </c>
      <c r="E147" s="24" t="s">
        <v>64</v>
      </c>
      <c r="F147" s="24">
        <v>4</v>
      </c>
      <c r="G147" s="24">
        <v>1</v>
      </c>
      <c r="H147" s="24" t="s">
        <v>110</v>
      </c>
      <c r="I147" s="109">
        <v>0</v>
      </c>
      <c r="J147" s="24">
        <v>100</v>
      </c>
      <c r="K147" s="109" t="s">
        <v>385</v>
      </c>
      <c r="L147" s="361"/>
      <c r="M147" s="24"/>
      <c r="N147" s="24">
        <v>1</v>
      </c>
      <c r="O147" s="24"/>
      <c r="P147" s="24">
        <v>100</v>
      </c>
      <c r="Q147" s="24">
        <v>20</v>
      </c>
      <c r="R147" s="24">
        <v>0</v>
      </c>
      <c r="S147" s="408" t="s">
        <v>320</v>
      </c>
      <c r="T147" s="24">
        <v>0</v>
      </c>
      <c r="U147" s="24">
        <v>1</v>
      </c>
      <c r="V147" s="362"/>
      <c r="W147" s="367" t="s">
        <v>270</v>
      </c>
      <c r="X147" s="361"/>
      <c r="Y147" s="24"/>
      <c r="Z147" s="24"/>
      <c r="AA147" s="24"/>
      <c r="AB147" s="24"/>
      <c r="AC147" s="24">
        <v>250</v>
      </c>
      <c r="AD147" s="24">
        <v>20</v>
      </c>
      <c r="AE147" s="24"/>
      <c r="AF147" s="24" t="s">
        <v>320</v>
      </c>
      <c r="AG147" s="24">
        <v>0</v>
      </c>
      <c r="AH147" s="362">
        <v>0</v>
      </c>
      <c r="AI147" s="113"/>
      <c r="AJ147" s="24"/>
      <c r="AK147" s="20"/>
      <c r="AL147" s="129">
        <f t="shared" si="20"/>
        <v>0</v>
      </c>
      <c r="AM147" s="129">
        <f t="shared" si="21"/>
        <v>0</v>
      </c>
      <c r="AN147" s="129">
        <f t="shared" si="16"/>
        <v>0</v>
      </c>
      <c r="AO147" s="129">
        <f t="shared" si="17"/>
        <v>0</v>
      </c>
      <c r="AR147" s="117">
        <f xml:space="preserve"> IF(B147="",0,IF(OR(('PPG Phase Definition'!W147="TIA1 and TIA2"),('PPG Phase Definition'!W147="Only TIA1")),1,0))</f>
        <v>0</v>
      </c>
      <c r="AS147" s="117">
        <f xml:space="preserve"> IF(B147="",0,IF(OR(('PPG Phase Definition'!W147="TIA1 and TIA2"),('PPG Phase Definition'!W147="Only TIA2")),1,0))</f>
        <v>0</v>
      </c>
      <c r="AT147" s="117">
        <f>IF(C147="Masked",0,IF('PPG Phase Definition'!H147="Never mask",1,IF('PPG Phase Definition'!H147="2X mask",2,IF('PPG Phase Definition'!H147="4X mask",4,IF('PPG Phase Definition'!H147="8X mask",8,IF('PPG Phase Definition'!H147="16X mask",16,IF('PPG Phase Definition'!H147="32X mask",32,64)))))))</f>
        <v>1</v>
      </c>
      <c r="AU147" s="116">
        <f t="shared" si="18"/>
        <v>1</v>
      </c>
      <c r="AW147" s="14" t="str">
        <f t="shared" si="22"/>
        <v>OFF-0-1</v>
      </c>
      <c r="AX147" s="14" t="str">
        <f t="shared" si="23"/>
        <v>OFF-0-0</v>
      </c>
      <c r="AZ147" s="14">
        <f>IF(B147="",0,IF(C147="Impedance",1,0))</f>
        <v>0</v>
      </c>
      <c r="FH147"/>
      <c r="FI147"/>
      <c r="FJ147"/>
      <c r="FK147" s="14"/>
      <c r="FL147" s="14"/>
      <c r="FM147" s="14"/>
    </row>
    <row r="148" spans="1:169" s="14" customFormat="1" ht="14.4" hidden="1" x14ac:dyDescent="0.3">
      <c r="A148" s="19"/>
      <c r="B148" s="25">
        <f t="shared" si="19"/>
        <v>0</v>
      </c>
      <c r="C148" s="24" t="s">
        <v>62</v>
      </c>
      <c r="D148" s="24" t="s">
        <v>64</v>
      </c>
      <c r="E148" s="24" t="s">
        <v>64</v>
      </c>
      <c r="F148" s="24">
        <v>4</v>
      </c>
      <c r="G148" s="24">
        <v>1</v>
      </c>
      <c r="H148" s="24" t="s">
        <v>110</v>
      </c>
      <c r="I148" s="109">
        <v>0</v>
      </c>
      <c r="J148" s="24">
        <v>100</v>
      </c>
      <c r="K148" s="109" t="s">
        <v>385</v>
      </c>
      <c r="L148" s="361"/>
      <c r="M148" s="24"/>
      <c r="N148" s="24">
        <v>1</v>
      </c>
      <c r="O148" s="24"/>
      <c r="P148" s="24">
        <v>100</v>
      </c>
      <c r="Q148" s="24">
        <v>20</v>
      </c>
      <c r="R148" s="24">
        <v>0</v>
      </c>
      <c r="S148" s="408" t="s">
        <v>322</v>
      </c>
      <c r="T148" s="24">
        <v>0</v>
      </c>
      <c r="U148" s="24">
        <v>1</v>
      </c>
      <c r="V148" s="362"/>
      <c r="W148" s="367" t="s">
        <v>270</v>
      </c>
      <c r="X148" s="361"/>
      <c r="Y148" s="24"/>
      <c r="Z148" s="24"/>
      <c r="AA148" s="24"/>
      <c r="AB148" s="24"/>
      <c r="AC148" s="24">
        <v>250</v>
      </c>
      <c r="AD148" s="24">
        <v>20</v>
      </c>
      <c r="AE148" s="24"/>
      <c r="AF148" s="24" t="s">
        <v>321</v>
      </c>
      <c r="AG148" s="24">
        <v>0</v>
      </c>
      <c r="AH148" s="362">
        <v>0</v>
      </c>
      <c r="AI148" s="113"/>
      <c r="AJ148" s="24"/>
      <c r="AL148" s="129">
        <f t="shared" si="20"/>
        <v>0</v>
      </c>
      <c r="AM148" s="129">
        <f t="shared" si="21"/>
        <v>0</v>
      </c>
      <c r="AN148" s="129">
        <f t="shared" si="16"/>
        <v>0</v>
      </c>
      <c r="AO148" s="129">
        <f t="shared" si="17"/>
        <v>0</v>
      </c>
      <c r="AR148" s="117">
        <f xml:space="preserve"> IF(B148="",0,IF(OR(('PPG Phase Definition'!W148="TIA1 and TIA2"),('PPG Phase Definition'!W148="Only TIA1")),1,0))</f>
        <v>1</v>
      </c>
      <c r="AS148" s="117">
        <f xml:space="preserve"> IF(B148="",0,IF(OR(('PPG Phase Definition'!W148="TIA1 and TIA2"),('PPG Phase Definition'!W148="Only TIA2")),1,0))</f>
        <v>0</v>
      </c>
      <c r="AT148" s="117">
        <f>IF(C148="Masked",0,IF('PPG Phase Definition'!H148="Never mask",1,IF('PPG Phase Definition'!H148="2X mask",2,IF('PPG Phase Definition'!H148="4X mask",4,IF('PPG Phase Definition'!H148="8X mask",8,IF('PPG Phase Definition'!H148="16X mask",16,IF('PPG Phase Definition'!H148="32X mask",32,64)))))))</f>
        <v>1</v>
      </c>
      <c r="AU148" s="116">
        <f t="shared" si="18"/>
        <v>1</v>
      </c>
      <c r="AW148" s="14" t="str">
        <f t="shared" si="22"/>
        <v>ANA AACM-0-1</v>
      </c>
      <c r="AX148" s="14" t="str">
        <f t="shared" si="23"/>
        <v>DIG AACM-0-0</v>
      </c>
    </row>
    <row r="149" spans="1:169" s="14" customFormat="1" ht="14.4" hidden="1" x14ac:dyDescent="0.3">
      <c r="A149" s="19"/>
      <c r="B149" s="25">
        <f t="shared" si="19"/>
        <v>0</v>
      </c>
      <c r="C149" s="24" t="s">
        <v>62</v>
      </c>
      <c r="D149" s="24" t="s">
        <v>64</v>
      </c>
      <c r="E149" s="24" t="s">
        <v>64</v>
      </c>
      <c r="F149" s="24">
        <v>4</v>
      </c>
      <c r="G149" s="24">
        <v>1</v>
      </c>
      <c r="H149" s="24" t="s">
        <v>110</v>
      </c>
      <c r="I149" s="109">
        <v>0</v>
      </c>
      <c r="J149" s="24">
        <v>100</v>
      </c>
      <c r="K149" s="109" t="s">
        <v>385</v>
      </c>
      <c r="L149" s="361"/>
      <c r="M149" s="24"/>
      <c r="N149" s="24">
        <v>1</v>
      </c>
      <c r="O149" s="24"/>
      <c r="P149" s="24">
        <v>100</v>
      </c>
      <c r="Q149" s="24">
        <v>20</v>
      </c>
      <c r="R149" s="24">
        <v>0</v>
      </c>
      <c r="S149" s="408" t="s">
        <v>322</v>
      </c>
      <c r="T149" s="24">
        <v>0</v>
      </c>
      <c r="U149" s="24">
        <v>1</v>
      </c>
      <c r="V149" s="362"/>
      <c r="W149" s="367" t="s">
        <v>270</v>
      </c>
      <c r="X149" s="361"/>
      <c r="Y149" s="24"/>
      <c r="Z149" s="24"/>
      <c r="AA149" s="24"/>
      <c r="AB149" s="24"/>
      <c r="AC149" s="24">
        <v>250</v>
      </c>
      <c r="AD149" s="24">
        <v>20</v>
      </c>
      <c r="AE149" s="24"/>
      <c r="AF149" s="24" t="s">
        <v>321</v>
      </c>
      <c r="AG149" s="24">
        <v>0</v>
      </c>
      <c r="AH149" s="362">
        <v>0</v>
      </c>
      <c r="AI149" s="113"/>
      <c r="AJ149" s="24"/>
      <c r="AL149" s="129">
        <f t="shared" si="20"/>
        <v>0</v>
      </c>
      <c r="AM149" s="129">
        <f t="shared" si="21"/>
        <v>0</v>
      </c>
      <c r="AN149" s="129">
        <f t="shared" si="16"/>
        <v>0</v>
      </c>
      <c r="AO149" s="129">
        <f t="shared" si="17"/>
        <v>0</v>
      </c>
      <c r="AR149" s="117">
        <f xml:space="preserve"> IF(B149="",0,IF(OR(('PPG Phase Definition'!W149="TIA1 and TIA2"),('PPG Phase Definition'!W149="Only TIA1")),1,0))</f>
        <v>1</v>
      </c>
      <c r="AS149" s="117">
        <f xml:space="preserve"> IF(B149="",0,IF(OR(('PPG Phase Definition'!W149="TIA1 and TIA2"),('PPG Phase Definition'!W149="Only TIA2")),1,0))</f>
        <v>0</v>
      </c>
      <c r="AT149" s="117">
        <f>IF(C149="Masked",0,IF('PPG Phase Definition'!H149="Never mask",1,IF('PPG Phase Definition'!H149="2X mask",2,IF('PPG Phase Definition'!H149="4X mask",4,IF('PPG Phase Definition'!H149="8X mask",8,IF('PPG Phase Definition'!H149="16X mask",16,IF('PPG Phase Definition'!H149="32X mask",32,64)))))))</f>
        <v>1</v>
      </c>
      <c r="AU149" s="116">
        <f t="shared" si="18"/>
        <v>1</v>
      </c>
      <c r="AW149" s="14" t="str">
        <f t="shared" si="22"/>
        <v>ANA AACM-0-1</v>
      </c>
      <c r="AX149" s="14" t="str">
        <f t="shared" si="23"/>
        <v>DIG AACM-0-0</v>
      </c>
    </row>
    <row r="150" spans="1:169" s="14" customFormat="1" ht="14.4" hidden="1" x14ac:dyDescent="0.3">
      <c r="A150" s="19"/>
      <c r="B150" s="25">
        <f t="shared" si="19"/>
        <v>0</v>
      </c>
      <c r="C150" s="24" t="s">
        <v>62</v>
      </c>
      <c r="D150" s="24" t="s">
        <v>64</v>
      </c>
      <c r="E150" s="24" t="s">
        <v>64</v>
      </c>
      <c r="F150" s="24">
        <v>4</v>
      </c>
      <c r="G150" s="24">
        <v>1</v>
      </c>
      <c r="H150" s="24" t="s">
        <v>110</v>
      </c>
      <c r="I150" s="109">
        <v>0</v>
      </c>
      <c r="J150" s="24">
        <v>100</v>
      </c>
      <c r="K150" s="109" t="s">
        <v>385</v>
      </c>
      <c r="L150" s="361"/>
      <c r="M150" s="24"/>
      <c r="N150" s="24">
        <v>1</v>
      </c>
      <c r="O150" s="24"/>
      <c r="P150" s="24">
        <v>100</v>
      </c>
      <c r="Q150" s="24">
        <v>20</v>
      </c>
      <c r="R150" s="24">
        <v>0</v>
      </c>
      <c r="S150" s="408" t="s">
        <v>322</v>
      </c>
      <c r="T150" s="24">
        <v>0</v>
      </c>
      <c r="U150" s="24">
        <v>1</v>
      </c>
      <c r="V150" s="362"/>
      <c r="W150" s="367" t="s">
        <v>270</v>
      </c>
      <c r="X150" s="361"/>
      <c r="Y150" s="24"/>
      <c r="Z150" s="24"/>
      <c r="AA150" s="24"/>
      <c r="AB150" s="24"/>
      <c r="AC150" s="24">
        <v>250</v>
      </c>
      <c r="AD150" s="24">
        <v>20</v>
      </c>
      <c r="AE150" s="24"/>
      <c r="AF150" s="24" t="s">
        <v>321</v>
      </c>
      <c r="AG150" s="24">
        <v>0</v>
      </c>
      <c r="AH150" s="362">
        <v>0</v>
      </c>
      <c r="AI150" s="113"/>
      <c r="AJ150" s="24"/>
      <c r="AL150" s="129">
        <f t="shared" si="20"/>
        <v>0</v>
      </c>
      <c r="AM150" s="129">
        <f t="shared" si="21"/>
        <v>0</v>
      </c>
      <c r="AN150" s="129">
        <f t="shared" si="16"/>
        <v>0</v>
      </c>
      <c r="AO150" s="129">
        <f t="shared" si="17"/>
        <v>0</v>
      </c>
      <c r="AR150" s="117">
        <f xml:space="preserve"> IF(B150="",0,IF(OR(('PPG Phase Definition'!W150="TIA1 and TIA2"),('PPG Phase Definition'!W150="Only TIA1")),1,0))</f>
        <v>1</v>
      </c>
      <c r="AS150" s="117">
        <f xml:space="preserve"> IF(B150="",0,IF(OR(('PPG Phase Definition'!W150="TIA1 and TIA2"),('PPG Phase Definition'!W150="Only TIA2")),1,0))</f>
        <v>0</v>
      </c>
      <c r="AT150" s="117">
        <f>IF(C150="Masked",0,IF('PPG Phase Definition'!H150="Never mask",1,IF('PPG Phase Definition'!H150="2X mask",2,IF('PPG Phase Definition'!H150="4X mask",4,IF('PPG Phase Definition'!H150="8X mask",8,IF('PPG Phase Definition'!H150="16X mask",16,IF('PPG Phase Definition'!H150="32X mask",32,64)))))))</f>
        <v>1</v>
      </c>
      <c r="AU150" s="116">
        <f t="shared" si="18"/>
        <v>1</v>
      </c>
      <c r="AW150" s="14" t="str">
        <f t="shared" si="22"/>
        <v>ANA AACM-0-1</v>
      </c>
      <c r="AX150" s="14" t="str">
        <f t="shared" si="23"/>
        <v>DIG AACM-0-0</v>
      </c>
    </row>
    <row r="151" spans="1:169" s="14" customFormat="1" ht="14.4" hidden="1" x14ac:dyDescent="0.3">
      <c r="A151" s="19"/>
      <c r="B151" s="25">
        <f t="shared" si="19"/>
        <v>0</v>
      </c>
      <c r="C151" s="24" t="s">
        <v>62</v>
      </c>
      <c r="D151" s="24" t="s">
        <v>64</v>
      </c>
      <c r="E151" s="24" t="s">
        <v>64</v>
      </c>
      <c r="F151" s="24">
        <v>4</v>
      </c>
      <c r="G151" s="24">
        <v>1</v>
      </c>
      <c r="H151" s="24" t="s">
        <v>110</v>
      </c>
      <c r="I151" s="109">
        <v>0</v>
      </c>
      <c r="J151" s="24">
        <v>100</v>
      </c>
      <c r="K151" s="109" t="s">
        <v>385</v>
      </c>
      <c r="L151" s="361"/>
      <c r="M151" s="24"/>
      <c r="N151" s="24">
        <v>1</v>
      </c>
      <c r="O151" s="24"/>
      <c r="P151" s="24">
        <v>100</v>
      </c>
      <c r="Q151" s="24">
        <v>20</v>
      </c>
      <c r="R151" s="24">
        <v>0</v>
      </c>
      <c r="S151" s="408" t="s">
        <v>322</v>
      </c>
      <c r="T151" s="24">
        <v>0</v>
      </c>
      <c r="U151" s="24">
        <v>1</v>
      </c>
      <c r="V151" s="362"/>
      <c r="W151" s="367" t="s">
        <v>270</v>
      </c>
      <c r="X151" s="361"/>
      <c r="Y151" s="24"/>
      <c r="Z151" s="24"/>
      <c r="AA151" s="24"/>
      <c r="AB151" s="24"/>
      <c r="AC151" s="24">
        <v>250</v>
      </c>
      <c r="AD151" s="24">
        <v>20</v>
      </c>
      <c r="AE151" s="24"/>
      <c r="AF151" s="24" t="s">
        <v>321</v>
      </c>
      <c r="AG151" s="24">
        <v>0</v>
      </c>
      <c r="AH151" s="362">
        <v>0</v>
      </c>
      <c r="AI151" s="113"/>
      <c r="AJ151" s="24"/>
      <c r="AL151" s="129">
        <f t="shared" si="20"/>
        <v>0</v>
      </c>
      <c r="AM151" s="129">
        <f t="shared" si="21"/>
        <v>0</v>
      </c>
      <c r="AN151" s="129">
        <f t="shared" si="16"/>
        <v>0</v>
      </c>
      <c r="AO151" s="129">
        <f t="shared" si="17"/>
        <v>0</v>
      </c>
      <c r="AR151" s="117">
        <f xml:space="preserve"> IF(B151="",0,IF(OR(('PPG Phase Definition'!W151="TIA1 and TIA2"),('PPG Phase Definition'!W151="Only TIA1")),1,0))</f>
        <v>1</v>
      </c>
      <c r="AS151" s="117">
        <f xml:space="preserve"> IF(B151="",0,IF(OR(('PPG Phase Definition'!W151="TIA1 and TIA2"),('PPG Phase Definition'!W151="Only TIA2")),1,0))</f>
        <v>0</v>
      </c>
      <c r="AT151" s="117">
        <f>IF(C151="Masked",0,IF('PPG Phase Definition'!H151="Never mask",1,IF('PPG Phase Definition'!H151="2X mask",2,IF('PPG Phase Definition'!H151="4X mask",4,IF('PPG Phase Definition'!H151="8X mask",8,IF('PPG Phase Definition'!H151="16X mask",16,IF('PPG Phase Definition'!H151="32X mask",32,64)))))))</f>
        <v>1</v>
      </c>
      <c r="AU151" s="116">
        <f t="shared" si="18"/>
        <v>1</v>
      </c>
      <c r="AW151" s="14" t="str">
        <f t="shared" si="22"/>
        <v>ANA AACM-0-1</v>
      </c>
      <c r="AX151" s="14" t="str">
        <f t="shared" si="23"/>
        <v>DIG AACM-0-0</v>
      </c>
    </row>
    <row r="152" spans="1:169" s="14" customFormat="1" ht="14.4" hidden="1" x14ac:dyDescent="0.3">
      <c r="A152" s="19"/>
      <c r="B152" s="25">
        <f t="shared" si="19"/>
        <v>0</v>
      </c>
      <c r="C152" s="24" t="s">
        <v>62</v>
      </c>
      <c r="D152" s="24" t="s">
        <v>64</v>
      </c>
      <c r="E152" s="24" t="s">
        <v>64</v>
      </c>
      <c r="F152" s="24">
        <v>4</v>
      </c>
      <c r="G152" s="24">
        <v>1</v>
      </c>
      <c r="H152" s="24" t="s">
        <v>110</v>
      </c>
      <c r="I152" s="109">
        <v>0</v>
      </c>
      <c r="J152" s="24">
        <v>100</v>
      </c>
      <c r="K152" s="109" t="s">
        <v>385</v>
      </c>
      <c r="L152" s="361"/>
      <c r="M152" s="24"/>
      <c r="N152" s="24">
        <v>1</v>
      </c>
      <c r="O152" s="24"/>
      <c r="P152" s="24">
        <v>100</v>
      </c>
      <c r="Q152" s="24">
        <v>20</v>
      </c>
      <c r="R152" s="24">
        <v>0</v>
      </c>
      <c r="S152" s="408" t="s">
        <v>322</v>
      </c>
      <c r="T152" s="24">
        <v>0</v>
      </c>
      <c r="U152" s="24">
        <v>1</v>
      </c>
      <c r="V152" s="362"/>
      <c r="W152" s="367" t="s">
        <v>270</v>
      </c>
      <c r="X152" s="361"/>
      <c r="Y152" s="24"/>
      <c r="Z152" s="24"/>
      <c r="AA152" s="24"/>
      <c r="AB152" s="24"/>
      <c r="AC152" s="24">
        <v>250</v>
      </c>
      <c r="AD152" s="24">
        <v>20</v>
      </c>
      <c r="AE152" s="24"/>
      <c r="AF152" s="24" t="s">
        <v>321</v>
      </c>
      <c r="AG152" s="24">
        <v>0</v>
      </c>
      <c r="AH152" s="362">
        <v>0</v>
      </c>
      <c r="AI152" s="113"/>
      <c r="AJ152" s="24"/>
      <c r="AL152" s="129">
        <f t="shared" si="20"/>
        <v>0</v>
      </c>
      <c r="AM152" s="129">
        <f t="shared" si="21"/>
        <v>0</v>
      </c>
      <c r="AN152" s="129">
        <f t="shared" si="16"/>
        <v>0</v>
      </c>
      <c r="AO152" s="129">
        <f t="shared" si="17"/>
        <v>0</v>
      </c>
      <c r="AR152" s="117">
        <f xml:space="preserve"> IF(B152="",0,IF(OR(('PPG Phase Definition'!W152="TIA1 and TIA2"),('PPG Phase Definition'!W152="Only TIA1")),1,0))</f>
        <v>1</v>
      </c>
      <c r="AS152" s="117">
        <f xml:space="preserve"> IF(B152="",0,IF(OR(('PPG Phase Definition'!W152="TIA1 and TIA2"),('PPG Phase Definition'!W152="Only TIA2")),1,0))</f>
        <v>0</v>
      </c>
      <c r="AT152" s="117">
        <f>IF(C152="Masked",0,IF('PPG Phase Definition'!H152="Never mask",1,IF('PPG Phase Definition'!H152="2X mask",2,IF('PPG Phase Definition'!H152="4X mask",4,IF('PPG Phase Definition'!H152="8X mask",8,IF('PPG Phase Definition'!H152="16X mask",16,IF('PPG Phase Definition'!H152="32X mask",32,64)))))))</f>
        <v>1</v>
      </c>
      <c r="AU152" s="116">
        <f t="shared" si="18"/>
        <v>1</v>
      </c>
      <c r="AW152" s="14" t="str">
        <f t="shared" si="22"/>
        <v>ANA AACM-0-1</v>
      </c>
      <c r="AX152" s="14" t="str">
        <f t="shared" si="23"/>
        <v>DIG AACM-0-0</v>
      </c>
    </row>
    <row r="153" spans="1:169" s="14" customFormat="1" ht="14.4" hidden="1" x14ac:dyDescent="0.3">
      <c r="A153" s="19"/>
      <c r="B153" s="25">
        <f t="shared" si="19"/>
        <v>0</v>
      </c>
      <c r="C153" s="24" t="s">
        <v>62</v>
      </c>
      <c r="D153" s="24" t="s">
        <v>64</v>
      </c>
      <c r="E153" s="24" t="s">
        <v>64</v>
      </c>
      <c r="F153" s="24">
        <v>4</v>
      </c>
      <c r="G153" s="24">
        <v>1</v>
      </c>
      <c r="H153" s="24" t="s">
        <v>110</v>
      </c>
      <c r="I153" s="109">
        <v>0</v>
      </c>
      <c r="J153" s="24">
        <v>100</v>
      </c>
      <c r="K153" s="109" t="s">
        <v>385</v>
      </c>
      <c r="L153" s="361"/>
      <c r="M153" s="24"/>
      <c r="N153" s="24">
        <v>1</v>
      </c>
      <c r="O153" s="24"/>
      <c r="P153" s="24">
        <v>100</v>
      </c>
      <c r="Q153" s="24">
        <v>20</v>
      </c>
      <c r="R153" s="24">
        <v>0</v>
      </c>
      <c r="S153" s="408" t="s">
        <v>322</v>
      </c>
      <c r="T153" s="24">
        <v>0</v>
      </c>
      <c r="U153" s="24">
        <v>1</v>
      </c>
      <c r="V153" s="362"/>
      <c r="W153" s="367" t="s">
        <v>270</v>
      </c>
      <c r="X153" s="361"/>
      <c r="Y153" s="24"/>
      <c r="Z153" s="24"/>
      <c r="AA153" s="24"/>
      <c r="AB153" s="24"/>
      <c r="AC153" s="24">
        <v>250</v>
      </c>
      <c r="AD153" s="24">
        <v>20</v>
      </c>
      <c r="AE153" s="24"/>
      <c r="AF153" s="24" t="s">
        <v>321</v>
      </c>
      <c r="AG153" s="24">
        <v>0</v>
      </c>
      <c r="AH153" s="362">
        <v>0</v>
      </c>
      <c r="AI153" s="113"/>
      <c r="AJ153" s="24"/>
      <c r="AL153" s="129">
        <f t="shared" si="20"/>
        <v>0</v>
      </c>
      <c r="AM153" s="129">
        <f t="shared" si="21"/>
        <v>0</v>
      </c>
      <c r="AN153" s="129">
        <f t="shared" si="16"/>
        <v>0</v>
      </c>
      <c r="AO153" s="129">
        <f t="shared" si="17"/>
        <v>0</v>
      </c>
      <c r="AR153" s="117">
        <f xml:space="preserve"> IF(B153="",0,IF(OR(('PPG Phase Definition'!W153="TIA1 and TIA2"),('PPG Phase Definition'!W153="Only TIA1")),1,0))</f>
        <v>1</v>
      </c>
      <c r="AS153" s="117">
        <f xml:space="preserve"> IF(B153="",0,IF(OR(('PPG Phase Definition'!W153="TIA1 and TIA2"),('PPG Phase Definition'!W153="Only TIA2")),1,0))</f>
        <v>0</v>
      </c>
      <c r="AT153" s="117">
        <f>IF(C153="Masked",0,IF('PPG Phase Definition'!H153="Never mask",1,IF('PPG Phase Definition'!H153="2X mask",2,IF('PPG Phase Definition'!H153="4X mask",4,IF('PPG Phase Definition'!H153="8X mask",8,IF('PPG Phase Definition'!H153="16X mask",16,IF('PPG Phase Definition'!H153="32X mask",32,64)))))))</f>
        <v>1</v>
      </c>
      <c r="AU153" s="116">
        <f t="shared" si="18"/>
        <v>1</v>
      </c>
      <c r="AW153" s="14" t="str">
        <f t="shared" si="22"/>
        <v>ANA AACM-0-1</v>
      </c>
      <c r="AX153" s="14" t="str">
        <f t="shared" si="23"/>
        <v>DIG AACM-0-0</v>
      </c>
    </row>
    <row r="154" spans="1:169" s="14" customFormat="1" ht="14.4" hidden="1" x14ac:dyDescent="0.3">
      <c r="A154" s="19"/>
      <c r="B154" s="25">
        <f t="shared" si="19"/>
        <v>0</v>
      </c>
      <c r="C154" s="24" t="s">
        <v>62</v>
      </c>
      <c r="D154" s="24" t="s">
        <v>64</v>
      </c>
      <c r="E154" s="24" t="s">
        <v>64</v>
      </c>
      <c r="F154" s="24">
        <v>4</v>
      </c>
      <c r="G154" s="24">
        <v>1</v>
      </c>
      <c r="H154" s="24" t="s">
        <v>110</v>
      </c>
      <c r="I154" s="109">
        <v>0</v>
      </c>
      <c r="J154" s="24">
        <v>100</v>
      </c>
      <c r="K154" s="109" t="s">
        <v>385</v>
      </c>
      <c r="L154" s="361"/>
      <c r="M154" s="24"/>
      <c r="N154" s="24">
        <v>1</v>
      </c>
      <c r="O154" s="24"/>
      <c r="P154" s="24">
        <v>100</v>
      </c>
      <c r="Q154" s="24">
        <v>20</v>
      </c>
      <c r="R154" s="24">
        <v>0</v>
      </c>
      <c r="S154" s="408" t="s">
        <v>322</v>
      </c>
      <c r="T154" s="24">
        <v>0</v>
      </c>
      <c r="U154" s="24">
        <v>1</v>
      </c>
      <c r="V154" s="362"/>
      <c r="W154" s="367" t="s">
        <v>270</v>
      </c>
      <c r="X154" s="361"/>
      <c r="Y154" s="24"/>
      <c r="Z154" s="24"/>
      <c r="AA154" s="24"/>
      <c r="AB154" s="24"/>
      <c r="AC154" s="24">
        <v>250</v>
      </c>
      <c r="AD154" s="24">
        <v>20</v>
      </c>
      <c r="AE154" s="24"/>
      <c r="AF154" s="24" t="s">
        <v>321</v>
      </c>
      <c r="AG154" s="24">
        <v>0</v>
      </c>
      <c r="AH154" s="362">
        <v>0</v>
      </c>
      <c r="AI154" s="113"/>
      <c r="AJ154" s="24"/>
      <c r="AL154" s="129">
        <f t="shared" si="20"/>
        <v>0</v>
      </c>
      <c r="AM154" s="129">
        <f t="shared" si="21"/>
        <v>0</v>
      </c>
      <c r="AN154" s="129">
        <f t="shared" si="16"/>
        <v>0</v>
      </c>
      <c r="AO154" s="129">
        <f t="shared" si="17"/>
        <v>0</v>
      </c>
      <c r="AR154" s="117">
        <f xml:space="preserve"> IF(B154="",0,IF(OR(('PPG Phase Definition'!W154="TIA1 and TIA2"),('PPG Phase Definition'!W154="Only TIA1")),1,0))</f>
        <v>1</v>
      </c>
      <c r="AS154" s="117">
        <f xml:space="preserve"> IF(B154="",0,IF(OR(('PPG Phase Definition'!W154="TIA1 and TIA2"),('PPG Phase Definition'!W154="Only TIA2")),1,0))</f>
        <v>0</v>
      </c>
      <c r="AT154" s="117">
        <f>IF(C154="Masked",0,IF('PPG Phase Definition'!H154="Never mask",1,IF('PPG Phase Definition'!H154="2X mask",2,IF('PPG Phase Definition'!H154="4X mask",4,IF('PPG Phase Definition'!H154="8X mask",8,IF('PPG Phase Definition'!H154="16X mask",16,IF('PPG Phase Definition'!H154="32X mask",32,64)))))))</f>
        <v>1</v>
      </c>
      <c r="AU154" s="116">
        <f t="shared" si="18"/>
        <v>1</v>
      </c>
      <c r="AW154" s="14" t="str">
        <f t="shared" si="22"/>
        <v>ANA AACM-0-1</v>
      </c>
      <c r="AX154" s="14" t="str">
        <f t="shared" si="23"/>
        <v>DIG AACM-0-0</v>
      </c>
    </row>
    <row r="155" spans="1:169" s="14" customFormat="1" ht="14.4" hidden="1" x14ac:dyDescent="0.3">
      <c r="A155" s="19"/>
      <c r="B155" s="25">
        <f t="shared" si="19"/>
        <v>0</v>
      </c>
      <c r="C155" s="24" t="s">
        <v>62</v>
      </c>
      <c r="D155" s="24" t="s">
        <v>64</v>
      </c>
      <c r="E155" s="24" t="s">
        <v>64</v>
      </c>
      <c r="F155" s="24">
        <v>4</v>
      </c>
      <c r="G155" s="24">
        <v>1</v>
      </c>
      <c r="H155" s="24" t="s">
        <v>110</v>
      </c>
      <c r="I155" s="109">
        <v>0</v>
      </c>
      <c r="J155" s="24">
        <v>100</v>
      </c>
      <c r="K155" s="109" t="s">
        <v>385</v>
      </c>
      <c r="L155" s="361"/>
      <c r="M155" s="24"/>
      <c r="N155" s="24">
        <v>1</v>
      </c>
      <c r="O155" s="24"/>
      <c r="P155" s="24">
        <v>100</v>
      </c>
      <c r="Q155" s="24">
        <v>20</v>
      </c>
      <c r="R155" s="24">
        <v>0</v>
      </c>
      <c r="S155" s="408" t="s">
        <v>322</v>
      </c>
      <c r="T155" s="24">
        <v>0</v>
      </c>
      <c r="U155" s="24">
        <v>1</v>
      </c>
      <c r="V155" s="362"/>
      <c r="W155" s="367" t="s">
        <v>270</v>
      </c>
      <c r="X155" s="361"/>
      <c r="Y155" s="24"/>
      <c r="Z155" s="24"/>
      <c r="AA155" s="24"/>
      <c r="AB155" s="24"/>
      <c r="AC155" s="24">
        <v>250</v>
      </c>
      <c r="AD155" s="24">
        <v>20</v>
      </c>
      <c r="AE155" s="24"/>
      <c r="AF155" s="24" t="s">
        <v>321</v>
      </c>
      <c r="AG155" s="24">
        <v>0</v>
      </c>
      <c r="AH155" s="362">
        <v>0</v>
      </c>
      <c r="AI155" s="113"/>
      <c r="AJ155" s="24"/>
      <c r="AL155" s="129">
        <f t="shared" si="20"/>
        <v>0</v>
      </c>
      <c r="AM155" s="129">
        <f t="shared" si="21"/>
        <v>0</v>
      </c>
      <c r="AN155" s="129">
        <f t="shared" si="16"/>
        <v>0</v>
      </c>
      <c r="AO155" s="129">
        <f t="shared" si="17"/>
        <v>0</v>
      </c>
      <c r="AR155" s="117">
        <f xml:space="preserve"> IF(B155="",0,IF(OR(('PPG Phase Definition'!W155="TIA1 and TIA2"),('PPG Phase Definition'!W155="Only TIA1")),1,0))</f>
        <v>1</v>
      </c>
      <c r="AS155" s="117">
        <f xml:space="preserve"> IF(B155="",0,IF(OR(('PPG Phase Definition'!W155="TIA1 and TIA2"),('PPG Phase Definition'!W155="Only TIA2")),1,0))</f>
        <v>0</v>
      </c>
      <c r="AT155" s="117">
        <f>IF(C155="Masked",0,IF('PPG Phase Definition'!H155="Never mask",1,IF('PPG Phase Definition'!H155="2X mask",2,IF('PPG Phase Definition'!H155="4X mask",4,IF('PPG Phase Definition'!H155="8X mask",8,IF('PPG Phase Definition'!H155="16X mask",16,IF('PPG Phase Definition'!H155="32X mask",32,64)))))))</f>
        <v>1</v>
      </c>
      <c r="AU155" s="116">
        <f t="shared" si="18"/>
        <v>1</v>
      </c>
      <c r="AW155" s="14" t="str">
        <f t="shared" si="22"/>
        <v>ANA AACM-0-1</v>
      </c>
      <c r="AX155" s="14" t="str">
        <f t="shared" si="23"/>
        <v>DIG AACM-0-0</v>
      </c>
    </row>
    <row r="156" spans="1:169" s="14" customFormat="1" ht="14.4" hidden="1" x14ac:dyDescent="0.3">
      <c r="A156" s="19"/>
      <c r="B156" s="25">
        <f t="shared" si="19"/>
        <v>0</v>
      </c>
      <c r="C156" s="24" t="s">
        <v>62</v>
      </c>
      <c r="D156" s="24" t="s">
        <v>64</v>
      </c>
      <c r="E156" s="24" t="s">
        <v>64</v>
      </c>
      <c r="F156" s="24">
        <v>4</v>
      </c>
      <c r="G156" s="24">
        <v>1</v>
      </c>
      <c r="H156" s="24" t="s">
        <v>110</v>
      </c>
      <c r="I156" s="109">
        <v>0</v>
      </c>
      <c r="J156" s="24">
        <v>100</v>
      </c>
      <c r="K156" s="109" t="s">
        <v>385</v>
      </c>
      <c r="L156" s="361"/>
      <c r="M156" s="24"/>
      <c r="N156" s="24">
        <v>1</v>
      </c>
      <c r="O156" s="24"/>
      <c r="P156" s="24">
        <v>100</v>
      </c>
      <c r="Q156" s="24">
        <v>20</v>
      </c>
      <c r="R156" s="24">
        <v>0</v>
      </c>
      <c r="S156" s="408" t="s">
        <v>322</v>
      </c>
      <c r="T156" s="24">
        <v>0</v>
      </c>
      <c r="U156" s="24">
        <v>1</v>
      </c>
      <c r="V156" s="362"/>
      <c r="W156" s="367" t="s">
        <v>270</v>
      </c>
      <c r="X156" s="361"/>
      <c r="Y156" s="24"/>
      <c r="Z156" s="24"/>
      <c r="AA156" s="24"/>
      <c r="AB156" s="24"/>
      <c r="AC156" s="24">
        <v>250</v>
      </c>
      <c r="AD156" s="24">
        <v>20</v>
      </c>
      <c r="AE156" s="24"/>
      <c r="AF156" s="24" t="s">
        <v>321</v>
      </c>
      <c r="AG156" s="24">
        <v>0</v>
      </c>
      <c r="AH156" s="362">
        <v>0</v>
      </c>
      <c r="AI156" s="113"/>
      <c r="AJ156" s="24"/>
      <c r="AL156" s="129">
        <f t="shared" si="20"/>
        <v>0</v>
      </c>
      <c r="AM156" s="129">
        <f t="shared" si="21"/>
        <v>0</v>
      </c>
      <c r="AN156" s="129">
        <f t="shared" si="16"/>
        <v>0</v>
      </c>
      <c r="AO156" s="129">
        <f t="shared" si="17"/>
        <v>0</v>
      </c>
      <c r="AR156" s="117">
        <f xml:space="preserve"> IF(B156="",0,IF(OR(('PPG Phase Definition'!W156="TIA1 and TIA2"),('PPG Phase Definition'!W156="Only TIA1")),1,0))</f>
        <v>1</v>
      </c>
      <c r="AS156" s="117">
        <f xml:space="preserve"> IF(B156="",0,IF(OR(('PPG Phase Definition'!W156="TIA1 and TIA2"),('PPG Phase Definition'!W156="Only TIA2")),1,0))</f>
        <v>0</v>
      </c>
      <c r="AT156" s="117">
        <f>IF(C156="Masked",0,IF('PPG Phase Definition'!H156="Never mask",1,IF('PPG Phase Definition'!H156="2X mask",2,IF('PPG Phase Definition'!H156="4X mask",4,IF('PPG Phase Definition'!H156="8X mask",8,IF('PPG Phase Definition'!H156="16X mask",16,IF('PPG Phase Definition'!H156="32X mask",32,64)))))))</f>
        <v>1</v>
      </c>
      <c r="AU156" s="116">
        <f t="shared" si="18"/>
        <v>1</v>
      </c>
      <c r="AW156" s="14" t="str">
        <f t="shared" si="22"/>
        <v>ANA AACM-0-1</v>
      </c>
      <c r="AX156" s="14" t="str">
        <f t="shared" si="23"/>
        <v>DIG AACM-0-0</v>
      </c>
    </row>
    <row r="157" spans="1:169" x14ac:dyDescent="0.35">
      <c r="A157" s="19">
        <v>16</v>
      </c>
      <c r="B157" s="25" t="str">
        <f xml:space="preserve"> IF(A157&gt;D$2,"",A157)</f>
        <v/>
      </c>
      <c r="C157" s="24" t="s">
        <v>62</v>
      </c>
      <c r="D157" s="24" t="s">
        <v>64</v>
      </c>
      <c r="E157" s="24" t="s">
        <v>64</v>
      </c>
      <c r="F157" s="24">
        <v>4</v>
      </c>
      <c r="G157" s="24">
        <v>1</v>
      </c>
      <c r="H157" s="24" t="s">
        <v>110</v>
      </c>
      <c r="I157" s="109">
        <v>0</v>
      </c>
      <c r="J157" s="24">
        <v>100</v>
      </c>
      <c r="K157" s="109" t="s">
        <v>385</v>
      </c>
      <c r="L157" s="361"/>
      <c r="M157" s="24"/>
      <c r="N157" s="24">
        <v>1</v>
      </c>
      <c r="O157" s="24"/>
      <c r="P157" s="24">
        <v>100</v>
      </c>
      <c r="Q157" s="24">
        <v>20</v>
      </c>
      <c r="R157" s="24">
        <v>0</v>
      </c>
      <c r="S157" s="408" t="s">
        <v>320</v>
      </c>
      <c r="T157" s="24">
        <v>0</v>
      </c>
      <c r="U157" s="24">
        <v>1</v>
      </c>
      <c r="V157" s="362"/>
      <c r="W157" s="367" t="s">
        <v>270</v>
      </c>
      <c r="X157" s="361"/>
      <c r="Y157" s="24"/>
      <c r="Z157" s="24"/>
      <c r="AA157" s="24"/>
      <c r="AB157" s="24"/>
      <c r="AC157" s="24">
        <v>250</v>
      </c>
      <c r="AD157" s="24">
        <v>20</v>
      </c>
      <c r="AE157" s="24"/>
      <c r="AF157" s="24" t="s">
        <v>320</v>
      </c>
      <c r="AG157" s="24">
        <v>0</v>
      </c>
      <c r="AH157" s="362">
        <v>0</v>
      </c>
      <c r="AI157" s="113"/>
      <c r="AJ157" s="24"/>
      <c r="AK157" s="20"/>
      <c r="AL157" s="129">
        <f t="shared" si="20"/>
        <v>0</v>
      </c>
      <c r="AM157" s="129">
        <f t="shared" si="21"/>
        <v>0</v>
      </c>
      <c r="AN157" s="129">
        <f t="shared" si="16"/>
        <v>0</v>
      </c>
      <c r="AO157" s="129">
        <f t="shared" si="17"/>
        <v>0</v>
      </c>
      <c r="AR157" s="117">
        <f xml:space="preserve"> IF(B157="",0,IF(OR(('PPG Phase Definition'!W157="TIA1 and TIA2"),('PPG Phase Definition'!W157="Only TIA1")),1,0))</f>
        <v>0</v>
      </c>
      <c r="AS157" s="117">
        <f xml:space="preserve"> IF(B157="",0,IF(OR(('PPG Phase Definition'!W157="TIA1 and TIA2"),('PPG Phase Definition'!W157="Only TIA2")),1,0))</f>
        <v>0</v>
      </c>
      <c r="AT157" s="117">
        <f>IF(C157="Masked",0,IF('PPG Phase Definition'!H157="Never mask",1,IF('PPG Phase Definition'!H157="2X mask",2,IF('PPG Phase Definition'!H157="4X mask",4,IF('PPG Phase Definition'!H157="8X mask",8,IF('PPG Phase Definition'!H157="16X mask",16,IF('PPG Phase Definition'!H157="32X mask",32,64)))))))</f>
        <v>1</v>
      </c>
      <c r="AU157" s="116">
        <f t="shared" si="18"/>
        <v>1</v>
      </c>
      <c r="AW157" s="14" t="str">
        <f t="shared" si="22"/>
        <v>OFF-0-1</v>
      </c>
      <c r="AX157" s="14" t="str">
        <f t="shared" si="23"/>
        <v>OFF-0-0</v>
      </c>
      <c r="AZ157" s="14">
        <f>IF(B157="",0,IF(C157="Impedance",1,0))</f>
        <v>0</v>
      </c>
      <c r="FH157"/>
      <c r="FI157"/>
      <c r="FJ157"/>
      <c r="FK157" s="14"/>
      <c r="FL157" s="14"/>
      <c r="FM157" s="14"/>
    </row>
    <row r="158" spans="1:169" s="14" customFormat="1" ht="14.4" hidden="1" x14ac:dyDescent="0.3">
      <c r="A158" s="19"/>
      <c r="B158" s="25">
        <f t="shared" si="19"/>
        <v>0</v>
      </c>
      <c r="C158" s="24" t="s">
        <v>62</v>
      </c>
      <c r="D158" s="24" t="s">
        <v>64</v>
      </c>
      <c r="E158" s="24" t="s">
        <v>64</v>
      </c>
      <c r="F158" s="24">
        <v>4</v>
      </c>
      <c r="G158" s="24">
        <v>1</v>
      </c>
      <c r="H158" s="24" t="s">
        <v>110</v>
      </c>
      <c r="I158" s="109">
        <v>0</v>
      </c>
      <c r="J158" s="24">
        <v>100</v>
      </c>
      <c r="K158" s="109" t="s">
        <v>385</v>
      </c>
      <c r="L158" s="361"/>
      <c r="M158" s="24"/>
      <c r="N158" s="24">
        <v>1</v>
      </c>
      <c r="O158" s="24"/>
      <c r="P158" s="24">
        <v>100</v>
      </c>
      <c r="Q158" s="24">
        <v>20</v>
      </c>
      <c r="R158" s="24">
        <v>0</v>
      </c>
      <c r="S158" s="408" t="s">
        <v>322</v>
      </c>
      <c r="T158" s="24">
        <v>0</v>
      </c>
      <c r="U158" s="24">
        <v>1</v>
      </c>
      <c r="V158" s="362"/>
      <c r="W158" s="367" t="s">
        <v>270</v>
      </c>
      <c r="X158" s="361"/>
      <c r="Y158" s="24"/>
      <c r="Z158" s="24"/>
      <c r="AA158" s="24"/>
      <c r="AB158" s="24"/>
      <c r="AC158" s="24">
        <v>250</v>
      </c>
      <c r="AD158" s="24">
        <v>20</v>
      </c>
      <c r="AE158" s="24"/>
      <c r="AF158" s="24" t="s">
        <v>321</v>
      </c>
      <c r="AG158" s="24">
        <v>0</v>
      </c>
      <c r="AH158" s="362">
        <v>0</v>
      </c>
      <c r="AI158" s="113"/>
      <c r="AJ158" s="24"/>
      <c r="AL158" s="129">
        <f t="shared" si="20"/>
        <v>0</v>
      </c>
      <c r="AM158" s="129">
        <f t="shared" si="21"/>
        <v>0</v>
      </c>
      <c r="AN158" s="129">
        <f t="shared" si="16"/>
        <v>0</v>
      </c>
      <c r="AO158" s="129">
        <f t="shared" si="17"/>
        <v>0</v>
      </c>
      <c r="AR158" s="117">
        <f xml:space="preserve"> IF(B158="",0,IF(OR(('PPG Phase Definition'!W158="TIA1 and TIA2"),('PPG Phase Definition'!W158="Only TIA1")),1,0))</f>
        <v>1</v>
      </c>
      <c r="AS158" s="117">
        <f xml:space="preserve"> IF(B158="",0,IF(OR(('PPG Phase Definition'!W158="TIA1 and TIA2"),('PPG Phase Definition'!W158="Only TIA2")),1,0))</f>
        <v>0</v>
      </c>
      <c r="AT158" s="117">
        <f>IF(C158="Masked",0,IF('PPG Phase Definition'!H158="Never mask",1,IF('PPG Phase Definition'!H158="2X mask",2,IF('PPG Phase Definition'!H158="4X mask",4,IF('PPG Phase Definition'!H158="8X mask",8,IF('PPG Phase Definition'!H158="16X mask",16,IF('PPG Phase Definition'!H158="32X mask",32,64)))))))</f>
        <v>1</v>
      </c>
      <c r="AU158" s="116">
        <f t="shared" si="18"/>
        <v>1</v>
      </c>
      <c r="AW158" s="14" t="str">
        <f t="shared" si="22"/>
        <v>ANA AACM-0-1</v>
      </c>
      <c r="AX158" s="14" t="str">
        <f t="shared" si="23"/>
        <v>DIG AACM-0-0</v>
      </c>
    </row>
    <row r="159" spans="1:169" s="14" customFormat="1" ht="14.4" hidden="1" x14ac:dyDescent="0.3">
      <c r="A159" s="19"/>
      <c r="B159" s="25">
        <f t="shared" si="19"/>
        <v>0</v>
      </c>
      <c r="C159" s="24" t="s">
        <v>62</v>
      </c>
      <c r="D159" s="24" t="s">
        <v>64</v>
      </c>
      <c r="E159" s="24" t="s">
        <v>64</v>
      </c>
      <c r="F159" s="24">
        <v>4</v>
      </c>
      <c r="G159" s="24">
        <v>1</v>
      </c>
      <c r="H159" s="24" t="s">
        <v>110</v>
      </c>
      <c r="I159" s="109">
        <v>0</v>
      </c>
      <c r="J159" s="24">
        <v>100</v>
      </c>
      <c r="K159" s="109" t="s">
        <v>385</v>
      </c>
      <c r="L159" s="361"/>
      <c r="M159" s="24"/>
      <c r="N159" s="24">
        <v>1</v>
      </c>
      <c r="O159" s="24"/>
      <c r="P159" s="24">
        <v>100</v>
      </c>
      <c r="Q159" s="24">
        <v>20</v>
      </c>
      <c r="R159" s="24">
        <v>0</v>
      </c>
      <c r="S159" s="408" t="s">
        <v>322</v>
      </c>
      <c r="T159" s="24">
        <v>0</v>
      </c>
      <c r="U159" s="24">
        <v>1</v>
      </c>
      <c r="V159" s="362"/>
      <c r="W159" s="367" t="s">
        <v>270</v>
      </c>
      <c r="X159" s="361"/>
      <c r="Y159" s="24"/>
      <c r="Z159" s="24"/>
      <c r="AA159" s="24"/>
      <c r="AB159" s="24"/>
      <c r="AC159" s="24">
        <v>250</v>
      </c>
      <c r="AD159" s="24">
        <v>20</v>
      </c>
      <c r="AE159" s="24"/>
      <c r="AF159" s="24" t="s">
        <v>321</v>
      </c>
      <c r="AG159" s="24">
        <v>0</v>
      </c>
      <c r="AH159" s="362">
        <v>0</v>
      </c>
      <c r="AI159" s="113"/>
      <c r="AJ159" s="24"/>
      <c r="AL159" s="129">
        <f t="shared" si="20"/>
        <v>0</v>
      </c>
      <c r="AM159" s="129">
        <f t="shared" si="21"/>
        <v>0</v>
      </c>
      <c r="AN159" s="129">
        <f t="shared" si="16"/>
        <v>0</v>
      </c>
      <c r="AO159" s="129">
        <f t="shared" si="17"/>
        <v>0</v>
      </c>
      <c r="AR159" s="117">
        <f xml:space="preserve"> IF(B159="",0,IF(OR(('PPG Phase Definition'!W159="TIA1 and TIA2"),('PPG Phase Definition'!W159="Only TIA1")),1,0))</f>
        <v>1</v>
      </c>
      <c r="AS159" s="117">
        <f xml:space="preserve"> IF(B159="",0,IF(OR(('PPG Phase Definition'!W159="TIA1 and TIA2"),('PPG Phase Definition'!W159="Only TIA2")),1,0))</f>
        <v>0</v>
      </c>
      <c r="AT159" s="117">
        <f>IF(C159="Masked",0,IF('PPG Phase Definition'!H159="Never mask",1,IF('PPG Phase Definition'!H159="2X mask",2,IF('PPG Phase Definition'!H159="4X mask",4,IF('PPG Phase Definition'!H159="8X mask",8,IF('PPG Phase Definition'!H159="16X mask",16,IF('PPG Phase Definition'!H159="32X mask",32,64)))))))</f>
        <v>1</v>
      </c>
      <c r="AU159" s="116">
        <f t="shared" si="18"/>
        <v>1</v>
      </c>
      <c r="AW159" s="14" t="str">
        <f t="shared" si="22"/>
        <v>ANA AACM-0-1</v>
      </c>
      <c r="AX159" s="14" t="str">
        <f t="shared" si="23"/>
        <v>DIG AACM-0-0</v>
      </c>
    </row>
    <row r="160" spans="1:169" s="14" customFormat="1" ht="14.4" hidden="1" x14ac:dyDescent="0.3">
      <c r="A160" s="19"/>
      <c r="B160" s="25">
        <f t="shared" si="19"/>
        <v>0</v>
      </c>
      <c r="C160" s="24" t="s">
        <v>62</v>
      </c>
      <c r="D160" s="24" t="s">
        <v>64</v>
      </c>
      <c r="E160" s="24" t="s">
        <v>64</v>
      </c>
      <c r="F160" s="24">
        <v>4</v>
      </c>
      <c r="G160" s="24">
        <v>1</v>
      </c>
      <c r="H160" s="24" t="s">
        <v>110</v>
      </c>
      <c r="I160" s="109">
        <v>0</v>
      </c>
      <c r="J160" s="24">
        <v>100</v>
      </c>
      <c r="K160" s="109" t="s">
        <v>385</v>
      </c>
      <c r="L160" s="361"/>
      <c r="M160" s="24"/>
      <c r="N160" s="24">
        <v>1</v>
      </c>
      <c r="O160" s="24"/>
      <c r="P160" s="24">
        <v>100</v>
      </c>
      <c r="Q160" s="24">
        <v>20</v>
      </c>
      <c r="R160" s="24">
        <v>0</v>
      </c>
      <c r="S160" s="408" t="s">
        <v>322</v>
      </c>
      <c r="T160" s="24">
        <v>0</v>
      </c>
      <c r="U160" s="24">
        <v>1</v>
      </c>
      <c r="V160" s="362"/>
      <c r="W160" s="367" t="s">
        <v>270</v>
      </c>
      <c r="X160" s="361"/>
      <c r="Y160" s="24"/>
      <c r="Z160" s="24"/>
      <c r="AA160" s="24"/>
      <c r="AB160" s="24"/>
      <c r="AC160" s="24">
        <v>250</v>
      </c>
      <c r="AD160" s="24">
        <v>20</v>
      </c>
      <c r="AE160" s="24"/>
      <c r="AF160" s="24" t="s">
        <v>321</v>
      </c>
      <c r="AG160" s="24">
        <v>0</v>
      </c>
      <c r="AH160" s="362">
        <v>0</v>
      </c>
      <c r="AI160" s="113"/>
      <c r="AJ160" s="24"/>
      <c r="AL160" s="129">
        <f t="shared" si="20"/>
        <v>0</v>
      </c>
      <c r="AM160" s="129">
        <f t="shared" si="21"/>
        <v>0</v>
      </c>
      <c r="AN160" s="129">
        <f t="shared" si="16"/>
        <v>0</v>
      </c>
      <c r="AO160" s="129">
        <f t="shared" si="17"/>
        <v>0</v>
      </c>
      <c r="AR160" s="117">
        <f xml:space="preserve"> IF(B160="",0,IF(OR(('PPG Phase Definition'!W160="TIA1 and TIA2"),('PPG Phase Definition'!W160="Only TIA1")),1,0))</f>
        <v>1</v>
      </c>
      <c r="AS160" s="117">
        <f xml:space="preserve"> IF(B160="",0,IF(OR(('PPG Phase Definition'!W160="TIA1 and TIA2"),('PPG Phase Definition'!W160="Only TIA2")),1,0))</f>
        <v>0</v>
      </c>
      <c r="AT160" s="117">
        <f>IF(C160="Masked",0,IF('PPG Phase Definition'!H160="Never mask",1,IF('PPG Phase Definition'!H160="2X mask",2,IF('PPG Phase Definition'!H160="4X mask",4,IF('PPG Phase Definition'!H160="8X mask",8,IF('PPG Phase Definition'!H160="16X mask",16,IF('PPG Phase Definition'!H160="32X mask",32,64)))))))</f>
        <v>1</v>
      </c>
      <c r="AU160" s="116">
        <f t="shared" si="18"/>
        <v>1</v>
      </c>
      <c r="AW160" s="14" t="str">
        <f t="shared" si="22"/>
        <v>ANA AACM-0-1</v>
      </c>
      <c r="AX160" s="14" t="str">
        <f t="shared" si="23"/>
        <v>DIG AACM-0-0</v>
      </c>
    </row>
    <row r="161" spans="1:52" s="14" customFormat="1" ht="14.4" hidden="1" x14ac:dyDescent="0.3">
      <c r="A161" s="19"/>
      <c r="B161" s="25">
        <f t="shared" si="19"/>
        <v>0</v>
      </c>
      <c r="C161" s="24" t="s">
        <v>62</v>
      </c>
      <c r="D161" s="24" t="s">
        <v>64</v>
      </c>
      <c r="E161" s="24" t="s">
        <v>64</v>
      </c>
      <c r="F161" s="24">
        <v>4</v>
      </c>
      <c r="G161" s="24">
        <v>1</v>
      </c>
      <c r="H161" s="24" t="s">
        <v>110</v>
      </c>
      <c r="I161" s="109">
        <v>0</v>
      </c>
      <c r="J161" s="24">
        <v>100</v>
      </c>
      <c r="K161" s="109" t="s">
        <v>385</v>
      </c>
      <c r="L161" s="361"/>
      <c r="M161" s="24"/>
      <c r="N161" s="24">
        <v>1</v>
      </c>
      <c r="O161" s="24"/>
      <c r="P161" s="24">
        <v>100</v>
      </c>
      <c r="Q161" s="24">
        <v>20</v>
      </c>
      <c r="R161" s="24">
        <v>0</v>
      </c>
      <c r="S161" s="408" t="s">
        <v>322</v>
      </c>
      <c r="T161" s="24">
        <v>0</v>
      </c>
      <c r="U161" s="24">
        <v>1</v>
      </c>
      <c r="V161" s="362"/>
      <c r="W161" s="367" t="s">
        <v>270</v>
      </c>
      <c r="X161" s="361"/>
      <c r="Y161" s="24"/>
      <c r="Z161" s="24"/>
      <c r="AA161" s="24"/>
      <c r="AB161" s="24"/>
      <c r="AC161" s="24">
        <v>250</v>
      </c>
      <c r="AD161" s="24">
        <v>20</v>
      </c>
      <c r="AE161" s="24"/>
      <c r="AF161" s="24" t="s">
        <v>321</v>
      </c>
      <c r="AG161" s="24">
        <v>0</v>
      </c>
      <c r="AH161" s="362">
        <v>0</v>
      </c>
      <c r="AI161" s="113"/>
      <c r="AJ161" s="24"/>
      <c r="AL161" s="129">
        <f t="shared" si="20"/>
        <v>0</v>
      </c>
      <c r="AM161" s="129">
        <f t="shared" si="21"/>
        <v>0</v>
      </c>
      <c r="AN161" s="129">
        <f t="shared" si="16"/>
        <v>0</v>
      </c>
      <c r="AO161" s="129">
        <f t="shared" si="17"/>
        <v>0</v>
      </c>
      <c r="AR161" s="117">
        <f xml:space="preserve"> IF(B161="",0,IF(OR(('PPG Phase Definition'!W161="TIA1 and TIA2"),('PPG Phase Definition'!W161="Only TIA1")),1,0))</f>
        <v>1</v>
      </c>
      <c r="AS161" s="117">
        <f xml:space="preserve"> IF(B161="",0,IF(OR(('PPG Phase Definition'!W161="TIA1 and TIA2"),('PPG Phase Definition'!W161="Only TIA2")),1,0))</f>
        <v>0</v>
      </c>
      <c r="AT161" s="117">
        <f>IF(C161="Masked",0,IF('PPG Phase Definition'!H161="Never mask",1,IF('PPG Phase Definition'!H161="2X mask",2,IF('PPG Phase Definition'!H161="4X mask",4,IF('PPG Phase Definition'!H161="8X mask",8,IF('PPG Phase Definition'!H161="16X mask",16,IF('PPG Phase Definition'!H161="32X mask",32,64)))))))</f>
        <v>1</v>
      </c>
      <c r="AU161" s="116">
        <f t="shared" si="18"/>
        <v>1</v>
      </c>
      <c r="AW161" s="14" t="str">
        <f t="shared" si="22"/>
        <v>ANA AACM-0-1</v>
      </c>
      <c r="AX161" s="14" t="str">
        <f t="shared" si="23"/>
        <v>DIG AACM-0-0</v>
      </c>
    </row>
    <row r="162" spans="1:52" s="14" customFormat="1" ht="14.4" hidden="1" x14ac:dyDescent="0.3">
      <c r="A162" s="19"/>
      <c r="B162" s="25">
        <f t="shared" si="19"/>
        <v>0</v>
      </c>
      <c r="C162" s="24" t="s">
        <v>62</v>
      </c>
      <c r="D162" s="24" t="s">
        <v>64</v>
      </c>
      <c r="E162" s="24" t="s">
        <v>64</v>
      </c>
      <c r="F162" s="24">
        <v>4</v>
      </c>
      <c r="G162" s="24">
        <v>1</v>
      </c>
      <c r="H162" s="24" t="s">
        <v>110</v>
      </c>
      <c r="I162" s="109">
        <v>0</v>
      </c>
      <c r="J162" s="24">
        <v>100</v>
      </c>
      <c r="K162" s="109" t="s">
        <v>385</v>
      </c>
      <c r="L162" s="361"/>
      <c r="M162" s="24"/>
      <c r="N162" s="24">
        <v>1</v>
      </c>
      <c r="O162" s="24"/>
      <c r="P162" s="24">
        <v>100</v>
      </c>
      <c r="Q162" s="24">
        <v>20</v>
      </c>
      <c r="R162" s="24">
        <v>0</v>
      </c>
      <c r="S162" s="408" t="s">
        <v>322</v>
      </c>
      <c r="T162" s="24">
        <v>0</v>
      </c>
      <c r="U162" s="24">
        <v>1</v>
      </c>
      <c r="V162" s="362"/>
      <c r="W162" s="367" t="s">
        <v>270</v>
      </c>
      <c r="X162" s="361"/>
      <c r="Y162" s="24"/>
      <c r="Z162" s="24"/>
      <c r="AA162" s="24"/>
      <c r="AB162" s="24"/>
      <c r="AC162" s="24">
        <v>250</v>
      </c>
      <c r="AD162" s="24">
        <v>20</v>
      </c>
      <c r="AE162" s="24"/>
      <c r="AF162" s="24" t="s">
        <v>321</v>
      </c>
      <c r="AG162" s="24">
        <v>0</v>
      </c>
      <c r="AH162" s="362">
        <v>0</v>
      </c>
      <c r="AI162" s="113"/>
      <c r="AJ162" s="24"/>
      <c r="AL162" s="129">
        <f t="shared" si="20"/>
        <v>0</v>
      </c>
      <c r="AM162" s="129">
        <f t="shared" si="21"/>
        <v>0</v>
      </c>
      <c r="AN162" s="129">
        <f t="shared" si="16"/>
        <v>0</v>
      </c>
      <c r="AO162" s="129">
        <f t="shared" si="17"/>
        <v>0</v>
      </c>
      <c r="AR162" s="117">
        <f xml:space="preserve"> IF(B162="",0,IF(OR(('PPG Phase Definition'!W162="TIA1 and TIA2"),('PPG Phase Definition'!W162="Only TIA1")),1,0))</f>
        <v>1</v>
      </c>
      <c r="AS162" s="117">
        <f xml:space="preserve"> IF(B162="",0,IF(OR(('PPG Phase Definition'!W162="TIA1 and TIA2"),('PPG Phase Definition'!W162="Only TIA2")),1,0))</f>
        <v>0</v>
      </c>
      <c r="AT162" s="117">
        <f>IF(C162="Masked",0,IF('PPG Phase Definition'!H162="Never mask",1,IF('PPG Phase Definition'!H162="2X mask",2,IF('PPG Phase Definition'!H162="4X mask",4,IF('PPG Phase Definition'!H162="8X mask",8,IF('PPG Phase Definition'!H162="16X mask",16,IF('PPG Phase Definition'!H162="32X mask",32,64)))))))</f>
        <v>1</v>
      </c>
      <c r="AU162" s="116">
        <f t="shared" si="18"/>
        <v>1</v>
      </c>
      <c r="AW162" s="14" t="str">
        <f t="shared" si="22"/>
        <v>ANA AACM-0-1</v>
      </c>
      <c r="AX162" s="14" t="str">
        <f t="shared" si="23"/>
        <v>DIG AACM-0-0</v>
      </c>
    </row>
    <row r="163" spans="1:52" s="14" customFormat="1" ht="14.4" hidden="1" x14ac:dyDescent="0.3">
      <c r="A163" s="19"/>
      <c r="B163" s="25">
        <f t="shared" si="19"/>
        <v>0</v>
      </c>
      <c r="C163" s="24" t="s">
        <v>62</v>
      </c>
      <c r="D163" s="24" t="s">
        <v>64</v>
      </c>
      <c r="E163" s="24" t="s">
        <v>64</v>
      </c>
      <c r="F163" s="24">
        <v>4</v>
      </c>
      <c r="G163" s="24">
        <v>1</v>
      </c>
      <c r="H163" s="24" t="s">
        <v>110</v>
      </c>
      <c r="I163" s="109">
        <v>0</v>
      </c>
      <c r="J163" s="24">
        <v>100</v>
      </c>
      <c r="K163" s="109" t="s">
        <v>385</v>
      </c>
      <c r="L163" s="361"/>
      <c r="M163" s="24"/>
      <c r="N163" s="24">
        <v>1</v>
      </c>
      <c r="O163" s="24"/>
      <c r="P163" s="24">
        <v>100</v>
      </c>
      <c r="Q163" s="24">
        <v>20</v>
      </c>
      <c r="R163" s="24">
        <v>0</v>
      </c>
      <c r="S163" s="408" t="s">
        <v>322</v>
      </c>
      <c r="T163" s="24">
        <v>0</v>
      </c>
      <c r="U163" s="24">
        <v>1</v>
      </c>
      <c r="V163" s="362"/>
      <c r="W163" s="367" t="s">
        <v>270</v>
      </c>
      <c r="X163" s="361"/>
      <c r="Y163" s="24"/>
      <c r="Z163" s="24"/>
      <c r="AA163" s="24"/>
      <c r="AB163" s="24"/>
      <c r="AC163" s="24">
        <v>250</v>
      </c>
      <c r="AD163" s="24">
        <v>20</v>
      </c>
      <c r="AE163" s="24"/>
      <c r="AF163" s="24" t="s">
        <v>321</v>
      </c>
      <c r="AG163" s="24">
        <v>0</v>
      </c>
      <c r="AH163" s="362">
        <v>0</v>
      </c>
      <c r="AI163" s="113"/>
      <c r="AJ163" s="24"/>
      <c r="AL163" s="129">
        <f t="shared" si="20"/>
        <v>0</v>
      </c>
      <c r="AM163" s="129">
        <f t="shared" si="21"/>
        <v>0</v>
      </c>
      <c r="AN163" s="129">
        <f t="shared" si="16"/>
        <v>0</v>
      </c>
      <c r="AO163" s="129">
        <f t="shared" si="17"/>
        <v>0</v>
      </c>
      <c r="AR163" s="117">
        <f xml:space="preserve"> IF(B163="",0,IF(OR(('PPG Phase Definition'!W163="TIA1 and TIA2"),('PPG Phase Definition'!W163="Only TIA1")),1,0))</f>
        <v>1</v>
      </c>
      <c r="AS163" s="117">
        <f xml:space="preserve"> IF(B163="",0,IF(OR(('PPG Phase Definition'!W163="TIA1 and TIA2"),('PPG Phase Definition'!W163="Only TIA2")),1,0))</f>
        <v>0</v>
      </c>
      <c r="AT163" s="117">
        <f>IF(C163="Masked",0,IF('PPG Phase Definition'!H163="Never mask",1,IF('PPG Phase Definition'!H163="2X mask",2,IF('PPG Phase Definition'!H163="4X mask",4,IF('PPG Phase Definition'!H163="8X mask",8,IF('PPG Phase Definition'!H163="16X mask",16,IF('PPG Phase Definition'!H163="32X mask",32,64)))))))</f>
        <v>1</v>
      </c>
      <c r="AU163" s="116">
        <f t="shared" si="18"/>
        <v>1</v>
      </c>
      <c r="AW163" s="14" t="str">
        <f t="shared" si="22"/>
        <v>ANA AACM-0-1</v>
      </c>
      <c r="AX163" s="14" t="str">
        <f t="shared" si="23"/>
        <v>DIG AACM-0-0</v>
      </c>
    </row>
    <row r="164" spans="1:52" s="14" customFormat="1" ht="14.4" hidden="1" x14ac:dyDescent="0.3">
      <c r="A164" s="19"/>
      <c r="B164" s="25">
        <f t="shared" si="19"/>
        <v>0</v>
      </c>
      <c r="C164" s="24" t="s">
        <v>62</v>
      </c>
      <c r="D164" s="24" t="s">
        <v>64</v>
      </c>
      <c r="E164" s="24" t="s">
        <v>64</v>
      </c>
      <c r="F164" s="24">
        <v>4</v>
      </c>
      <c r="G164" s="24">
        <v>1</v>
      </c>
      <c r="H164" s="24" t="s">
        <v>110</v>
      </c>
      <c r="I164" s="109">
        <v>0</v>
      </c>
      <c r="J164" s="24">
        <v>100</v>
      </c>
      <c r="K164" s="109" t="s">
        <v>385</v>
      </c>
      <c r="L164" s="361"/>
      <c r="M164" s="24"/>
      <c r="N164" s="24">
        <v>1</v>
      </c>
      <c r="O164" s="24"/>
      <c r="P164" s="24">
        <v>100</v>
      </c>
      <c r="Q164" s="24">
        <v>20</v>
      </c>
      <c r="R164" s="24">
        <v>0</v>
      </c>
      <c r="S164" s="408" t="s">
        <v>322</v>
      </c>
      <c r="T164" s="24">
        <v>0</v>
      </c>
      <c r="U164" s="24">
        <v>1</v>
      </c>
      <c r="V164" s="362"/>
      <c r="W164" s="367" t="s">
        <v>270</v>
      </c>
      <c r="X164" s="361"/>
      <c r="Y164" s="24"/>
      <c r="Z164" s="24"/>
      <c r="AA164" s="24"/>
      <c r="AB164" s="24"/>
      <c r="AC164" s="24">
        <v>250</v>
      </c>
      <c r="AD164" s="24">
        <v>20</v>
      </c>
      <c r="AE164" s="24"/>
      <c r="AF164" s="24" t="s">
        <v>321</v>
      </c>
      <c r="AG164" s="24">
        <v>0</v>
      </c>
      <c r="AH164" s="362">
        <v>0</v>
      </c>
      <c r="AI164" s="113"/>
      <c r="AJ164" s="24"/>
      <c r="AL164" s="129">
        <f t="shared" si="20"/>
        <v>0</v>
      </c>
      <c r="AM164" s="129">
        <f t="shared" si="21"/>
        <v>0</v>
      </c>
      <c r="AN164" s="129">
        <f t="shared" si="16"/>
        <v>0</v>
      </c>
      <c r="AO164" s="129">
        <f t="shared" si="17"/>
        <v>0</v>
      </c>
      <c r="AR164" s="117">
        <f xml:space="preserve"> IF(B164="",0,IF(OR(('PPG Phase Definition'!W164="TIA1 and TIA2"),('PPG Phase Definition'!W164="Only TIA1")),1,0))</f>
        <v>1</v>
      </c>
      <c r="AS164" s="117">
        <f xml:space="preserve"> IF(B164="",0,IF(OR(('PPG Phase Definition'!W164="TIA1 and TIA2"),('PPG Phase Definition'!W164="Only TIA2")),1,0))</f>
        <v>0</v>
      </c>
      <c r="AT164" s="117">
        <f>IF(C164="Masked",0,IF('PPG Phase Definition'!H164="Never mask",1,IF('PPG Phase Definition'!H164="2X mask",2,IF('PPG Phase Definition'!H164="4X mask",4,IF('PPG Phase Definition'!H164="8X mask",8,IF('PPG Phase Definition'!H164="16X mask",16,IF('PPG Phase Definition'!H164="32X mask",32,64)))))))</f>
        <v>1</v>
      </c>
      <c r="AU164" s="116">
        <f t="shared" si="18"/>
        <v>1</v>
      </c>
      <c r="AW164" s="14" t="str">
        <f t="shared" si="22"/>
        <v>ANA AACM-0-1</v>
      </c>
      <c r="AX164" s="14" t="str">
        <f t="shared" si="23"/>
        <v>DIG AACM-0-0</v>
      </c>
    </row>
    <row r="165" spans="1:52" s="14" customFormat="1" ht="14.4" hidden="1" x14ac:dyDescent="0.3">
      <c r="A165" s="19"/>
      <c r="B165" s="25">
        <f t="shared" si="19"/>
        <v>0</v>
      </c>
      <c r="C165" s="24" t="s">
        <v>62</v>
      </c>
      <c r="D165" s="24" t="s">
        <v>64</v>
      </c>
      <c r="E165" s="24" t="s">
        <v>64</v>
      </c>
      <c r="F165" s="24">
        <v>4</v>
      </c>
      <c r="G165" s="24">
        <v>1</v>
      </c>
      <c r="H165" s="24" t="s">
        <v>110</v>
      </c>
      <c r="I165" s="109">
        <v>0</v>
      </c>
      <c r="J165" s="24">
        <v>100</v>
      </c>
      <c r="K165" s="109" t="s">
        <v>385</v>
      </c>
      <c r="L165" s="361"/>
      <c r="M165" s="24"/>
      <c r="N165" s="24">
        <v>1</v>
      </c>
      <c r="O165" s="24"/>
      <c r="P165" s="24">
        <v>100</v>
      </c>
      <c r="Q165" s="24">
        <v>20</v>
      </c>
      <c r="R165" s="24">
        <v>0</v>
      </c>
      <c r="S165" s="408" t="s">
        <v>322</v>
      </c>
      <c r="T165" s="24">
        <v>0</v>
      </c>
      <c r="U165" s="24">
        <v>1</v>
      </c>
      <c r="V165" s="362"/>
      <c r="W165" s="367" t="s">
        <v>270</v>
      </c>
      <c r="X165" s="361"/>
      <c r="Y165" s="24"/>
      <c r="Z165" s="24"/>
      <c r="AA165" s="24"/>
      <c r="AB165" s="24"/>
      <c r="AC165" s="24">
        <v>250</v>
      </c>
      <c r="AD165" s="24">
        <v>20</v>
      </c>
      <c r="AE165" s="24"/>
      <c r="AF165" s="24" t="s">
        <v>321</v>
      </c>
      <c r="AG165" s="24">
        <v>0</v>
      </c>
      <c r="AH165" s="362">
        <v>0</v>
      </c>
      <c r="AI165" s="113"/>
      <c r="AJ165" s="24"/>
      <c r="AL165" s="129">
        <f t="shared" si="20"/>
        <v>0</v>
      </c>
      <c r="AM165" s="129">
        <f t="shared" si="21"/>
        <v>0</v>
      </c>
      <c r="AN165" s="129">
        <f t="shared" si="16"/>
        <v>0</v>
      </c>
      <c r="AO165" s="129">
        <f t="shared" si="17"/>
        <v>0</v>
      </c>
      <c r="AR165" s="117">
        <f xml:space="preserve"> IF(B165="",0,IF(OR(('PPG Phase Definition'!W165="TIA1 and TIA2"),('PPG Phase Definition'!W165="Only TIA1")),1,0))</f>
        <v>1</v>
      </c>
      <c r="AS165" s="117">
        <f xml:space="preserve"> IF(B165="",0,IF(OR(('PPG Phase Definition'!W165="TIA1 and TIA2"),('PPG Phase Definition'!W165="Only TIA2")),1,0))</f>
        <v>0</v>
      </c>
      <c r="AT165" s="117">
        <f>IF(C165="Masked",0,IF('PPG Phase Definition'!H165="Never mask",1,IF('PPG Phase Definition'!H165="2X mask",2,IF('PPG Phase Definition'!H165="4X mask",4,IF('PPG Phase Definition'!H165="8X mask",8,IF('PPG Phase Definition'!H165="16X mask",16,IF('PPG Phase Definition'!H165="32X mask",32,64)))))))</f>
        <v>1</v>
      </c>
      <c r="AU165" s="116">
        <f t="shared" si="18"/>
        <v>1</v>
      </c>
      <c r="AW165" s="14" t="str">
        <f t="shared" si="22"/>
        <v>ANA AACM-0-1</v>
      </c>
      <c r="AX165" s="14" t="str">
        <f t="shared" si="23"/>
        <v>DIG AACM-0-0</v>
      </c>
    </row>
    <row r="166" spans="1:52" s="14" customFormat="1" ht="14.4" hidden="1" x14ac:dyDescent="0.3">
      <c r="A166" s="19"/>
      <c r="B166" s="25">
        <f t="shared" si="19"/>
        <v>0</v>
      </c>
      <c r="C166" s="24" t="s">
        <v>62</v>
      </c>
      <c r="D166" s="24" t="s">
        <v>64</v>
      </c>
      <c r="E166" s="24" t="s">
        <v>64</v>
      </c>
      <c r="F166" s="24">
        <v>4</v>
      </c>
      <c r="G166" s="24">
        <v>1</v>
      </c>
      <c r="H166" s="24" t="s">
        <v>110</v>
      </c>
      <c r="I166" s="109">
        <v>0</v>
      </c>
      <c r="J166" s="24">
        <v>100</v>
      </c>
      <c r="K166" s="109" t="s">
        <v>385</v>
      </c>
      <c r="L166" s="361"/>
      <c r="M166" s="24"/>
      <c r="N166" s="24">
        <v>1</v>
      </c>
      <c r="O166" s="24"/>
      <c r="P166" s="24">
        <v>100</v>
      </c>
      <c r="Q166" s="24">
        <v>20</v>
      </c>
      <c r="R166" s="24">
        <v>0</v>
      </c>
      <c r="S166" s="408" t="s">
        <v>322</v>
      </c>
      <c r="T166" s="24">
        <v>0</v>
      </c>
      <c r="U166" s="24">
        <v>1</v>
      </c>
      <c r="V166" s="362"/>
      <c r="W166" s="367" t="s">
        <v>270</v>
      </c>
      <c r="X166" s="361"/>
      <c r="Y166" s="24"/>
      <c r="Z166" s="24"/>
      <c r="AA166" s="24"/>
      <c r="AB166" s="24"/>
      <c r="AC166" s="24">
        <v>250</v>
      </c>
      <c r="AD166" s="24">
        <v>20</v>
      </c>
      <c r="AE166" s="24"/>
      <c r="AF166" s="24" t="s">
        <v>321</v>
      </c>
      <c r="AG166" s="24">
        <v>0</v>
      </c>
      <c r="AH166" s="362">
        <v>0</v>
      </c>
      <c r="AI166" s="113"/>
      <c r="AJ166" s="24"/>
      <c r="AL166" s="129">
        <f t="shared" si="20"/>
        <v>0</v>
      </c>
      <c r="AM166" s="129">
        <f t="shared" si="21"/>
        <v>0</v>
      </c>
      <c r="AN166" s="129">
        <f t="shared" si="16"/>
        <v>0</v>
      </c>
      <c r="AO166" s="129">
        <f t="shared" si="17"/>
        <v>0</v>
      </c>
      <c r="AR166" s="117">
        <f xml:space="preserve"> IF(B166="",0,IF(OR(('PPG Phase Definition'!W166="TIA1 and TIA2"),('PPG Phase Definition'!W166="Only TIA1")),1,0))</f>
        <v>1</v>
      </c>
      <c r="AS166" s="117">
        <f xml:space="preserve"> IF(B166="",0,IF(OR(('PPG Phase Definition'!W166="TIA1 and TIA2"),('PPG Phase Definition'!W166="Only TIA2")),1,0))</f>
        <v>0</v>
      </c>
      <c r="AT166" s="117">
        <f>IF(C166="Masked",0,IF('PPG Phase Definition'!H166="Never mask",1,IF('PPG Phase Definition'!H166="2X mask",2,IF('PPG Phase Definition'!H166="4X mask",4,IF('PPG Phase Definition'!H166="8X mask",8,IF('PPG Phase Definition'!H166="16X mask",16,IF('PPG Phase Definition'!H166="32X mask",32,64)))))))</f>
        <v>1</v>
      </c>
      <c r="AU166" s="116">
        <f t="shared" si="18"/>
        <v>1</v>
      </c>
      <c r="AW166" s="14" t="str">
        <f t="shared" si="22"/>
        <v>ANA AACM-0-1</v>
      </c>
      <c r="AX166" s="14" t="str">
        <f t="shared" si="23"/>
        <v>DIG AACM-0-0</v>
      </c>
    </row>
    <row r="167" spans="1:52" s="14" customFormat="1" x14ac:dyDescent="0.35">
      <c r="A167" s="19">
        <v>17</v>
      </c>
      <c r="B167" s="25" t="str">
        <f t="shared" si="19"/>
        <v/>
      </c>
      <c r="C167" s="24" t="s">
        <v>62</v>
      </c>
      <c r="D167" s="24" t="s">
        <v>64</v>
      </c>
      <c r="E167" s="24" t="s">
        <v>64</v>
      </c>
      <c r="F167" s="24">
        <v>4</v>
      </c>
      <c r="G167" s="24">
        <v>1</v>
      </c>
      <c r="H167" s="24" t="s">
        <v>110</v>
      </c>
      <c r="I167" s="109">
        <v>0</v>
      </c>
      <c r="J167" s="24">
        <v>100</v>
      </c>
      <c r="K167" s="109" t="s">
        <v>385</v>
      </c>
      <c r="L167" s="361"/>
      <c r="M167" s="24"/>
      <c r="N167" s="24">
        <v>1</v>
      </c>
      <c r="O167" s="24"/>
      <c r="P167" s="24">
        <v>100</v>
      </c>
      <c r="Q167" s="24">
        <v>20</v>
      </c>
      <c r="R167" s="24">
        <v>0</v>
      </c>
      <c r="S167" s="408" t="s">
        <v>320</v>
      </c>
      <c r="T167" s="24">
        <v>0</v>
      </c>
      <c r="U167" s="24">
        <v>1</v>
      </c>
      <c r="V167" s="362"/>
      <c r="W167" s="367" t="s">
        <v>270</v>
      </c>
      <c r="X167" s="361"/>
      <c r="Y167" s="24"/>
      <c r="Z167" s="24"/>
      <c r="AA167" s="24"/>
      <c r="AB167" s="24"/>
      <c r="AC167" s="24">
        <v>250</v>
      </c>
      <c r="AD167" s="24">
        <v>20</v>
      </c>
      <c r="AE167" s="24"/>
      <c r="AF167" s="24" t="s">
        <v>320</v>
      </c>
      <c r="AG167" s="24">
        <v>0</v>
      </c>
      <c r="AH167" s="362">
        <v>0</v>
      </c>
      <c r="AI167" s="113"/>
      <c r="AJ167" s="24"/>
      <c r="AL167" s="129">
        <f t="shared" si="20"/>
        <v>0</v>
      </c>
      <c r="AM167" s="129">
        <f t="shared" si="21"/>
        <v>0</v>
      </c>
      <c r="AN167" s="129">
        <f t="shared" si="16"/>
        <v>0</v>
      </c>
      <c r="AO167" s="129">
        <f t="shared" si="17"/>
        <v>0</v>
      </c>
      <c r="AR167" s="117">
        <f xml:space="preserve"> IF(B167="",0,IF(OR(('PPG Phase Definition'!W167="TIA1 and TIA2"),('PPG Phase Definition'!W167="Only TIA1")),1,0))</f>
        <v>0</v>
      </c>
      <c r="AS167" s="117">
        <f xml:space="preserve"> IF(B167="",0,IF(OR(('PPG Phase Definition'!W167="TIA1 and TIA2"),('PPG Phase Definition'!W167="Only TIA2")),1,0))</f>
        <v>0</v>
      </c>
      <c r="AT167" s="117">
        <f>IF(C167="Masked",0,IF('PPG Phase Definition'!H167="Never mask",1,IF('PPG Phase Definition'!H167="2X mask",2,IF('PPG Phase Definition'!H167="4X mask",4,IF('PPG Phase Definition'!H167="8X mask",8,IF('PPG Phase Definition'!H167="16X mask",16,IF('PPG Phase Definition'!H167="32X mask",32,64)))))))</f>
        <v>1</v>
      </c>
      <c r="AU167" s="116">
        <f t="shared" si="18"/>
        <v>1</v>
      </c>
      <c r="AW167" s="14" t="str">
        <f t="shared" si="22"/>
        <v>OFF-0-1</v>
      </c>
      <c r="AX167" s="14" t="str">
        <f t="shared" si="23"/>
        <v>OFF-0-0</v>
      </c>
      <c r="AZ167" s="14">
        <f>IF(B167="",0,IF(C167="Impedance",1,0))</f>
        <v>0</v>
      </c>
    </row>
    <row r="168" spans="1:52" s="14" customFormat="1" ht="14.4" hidden="1" x14ac:dyDescent="0.3">
      <c r="A168" s="19"/>
      <c r="B168" s="25">
        <f t="shared" si="19"/>
        <v>0</v>
      </c>
      <c r="C168" s="24" t="s">
        <v>62</v>
      </c>
      <c r="D168" s="24" t="s">
        <v>64</v>
      </c>
      <c r="E168" s="24" t="s">
        <v>64</v>
      </c>
      <c r="F168" s="24">
        <v>4</v>
      </c>
      <c r="G168" s="24">
        <v>1</v>
      </c>
      <c r="H168" s="24" t="s">
        <v>110</v>
      </c>
      <c r="I168" s="109">
        <v>0</v>
      </c>
      <c r="J168" s="24">
        <v>100</v>
      </c>
      <c r="K168" s="109" t="s">
        <v>385</v>
      </c>
      <c r="L168" s="361"/>
      <c r="M168" s="24"/>
      <c r="N168" s="24">
        <v>1</v>
      </c>
      <c r="O168" s="24"/>
      <c r="P168" s="24">
        <v>100</v>
      </c>
      <c r="Q168" s="24">
        <v>20</v>
      </c>
      <c r="R168" s="24">
        <v>0</v>
      </c>
      <c r="S168" s="408" t="s">
        <v>322</v>
      </c>
      <c r="T168" s="24">
        <v>0</v>
      </c>
      <c r="U168" s="24">
        <v>1</v>
      </c>
      <c r="V168" s="362"/>
      <c r="W168" s="367" t="s">
        <v>270</v>
      </c>
      <c r="X168" s="361"/>
      <c r="Y168" s="24"/>
      <c r="Z168" s="24"/>
      <c r="AA168" s="24"/>
      <c r="AB168" s="24"/>
      <c r="AC168" s="24">
        <v>250</v>
      </c>
      <c r="AD168" s="24">
        <v>20</v>
      </c>
      <c r="AE168" s="24"/>
      <c r="AF168" s="24" t="s">
        <v>321</v>
      </c>
      <c r="AG168" s="24">
        <v>0</v>
      </c>
      <c r="AH168" s="362">
        <v>0</v>
      </c>
      <c r="AI168" s="113"/>
      <c r="AJ168" s="24"/>
      <c r="AL168" s="129">
        <f t="shared" si="20"/>
        <v>0</v>
      </c>
      <c r="AM168" s="129">
        <f t="shared" si="21"/>
        <v>0</v>
      </c>
      <c r="AN168" s="129">
        <f t="shared" si="16"/>
        <v>0</v>
      </c>
      <c r="AO168" s="129">
        <f t="shared" si="17"/>
        <v>0</v>
      </c>
      <c r="AR168" s="117">
        <f xml:space="preserve"> IF(B168="",0,IF(OR(('PPG Phase Definition'!W168="TIA1 and TIA2"),('PPG Phase Definition'!W168="Only TIA1")),1,0))</f>
        <v>1</v>
      </c>
      <c r="AS168" s="117">
        <f xml:space="preserve"> IF(B168="",0,IF(OR(('PPG Phase Definition'!W168="TIA1 and TIA2"),('PPG Phase Definition'!W168="Only TIA2")),1,0))</f>
        <v>0</v>
      </c>
      <c r="AT168" s="117">
        <f>IF(C168="Masked",0,IF('PPG Phase Definition'!H168="Never mask",1,IF('PPG Phase Definition'!H168="2X mask",2,IF('PPG Phase Definition'!H168="4X mask",4,IF('PPG Phase Definition'!H168="8X mask",8,IF('PPG Phase Definition'!H168="16X mask",16,IF('PPG Phase Definition'!H168="32X mask",32,64)))))))</f>
        <v>1</v>
      </c>
      <c r="AU168" s="116">
        <f t="shared" si="18"/>
        <v>1</v>
      </c>
      <c r="AW168" s="14" t="str">
        <f t="shared" si="22"/>
        <v>ANA AACM-0-1</v>
      </c>
      <c r="AX168" s="14" t="str">
        <f t="shared" si="23"/>
        <v>DIG AACM-0-0</v>
      </c>
    </row>
    <row r="169" spans="1:52" s="14" customFormat="1" ht="14.4" hidden="1" x14ac:dyDescent="0.3">
      <c r="A169" s="19"/>
      <c r="B169" s="25">
        <f t="shared" si="19"/>
        <v>0</v>
      </c>
      <c r="C169" s="24" t="s">
        <v>62</v>
      </c>
      <c r="D169" s="24" t="s">
        <v>64</v>
      </c>
      <c r="E169" s="24" t="s">
        <v>64</v>
      </c>
      <c r="F169" s="24">
        <v>4</v>
      </c>
      <c r="G169" s="24">
        <v>1</v>
      </c>
      <c r="H169" s="24" t="s">
        <v>110</v>
      </c>
      <c r="I169" s="109">
        <v>0</v>
      </c>
      <c r="J169" s="24">
        <v>100</v>
      </c>
      <c r="K169" s="109" t="s">
        <v>385</v>
      </c>
      <c r="L169" s="361"/>
      <c r="M169" s="24"/>
      <c r="N169" s="24">
        <v>1</v>
      </c>
      <c r="O169" s="24"/>
      <c r="P169" s="24">
        <v>100</v>
      </c>
      <c r="Q169" s="24">
        <v>20</v>
      </c>
      <c r="R169" s="24">
        <v>0</v>
      </c>
      <c r="S169" s="408" t="s">
        <v>322</v>
      </c>
      <c r="T169" s="24">
        <v>0</v>
      </c>
      <c r="U169" s="24">
        <v>1</v>
      </c>
      <c r="V169" s="362"/>
      <c r="W169" s="367" t="s">
        <v>270</v>
      </c>
      <c r="X169" s="361"/>
      <c r="Y169" s="24"/>
      <c r="Z169" s="24"/>
      <c r="AA169" s="24"/>
      <c r="AB169" s="24"/>
      <c r="AC169" s="24">
        <v>250</v>
      </c>
      <c r="AD169" s="24">
        <v>20</v>
      </c>
      <c r="AE169" s="24"/>
      <c r="AF169" s="24" t="s">
        <v>321</v>
      </c>
      <c r="AG169" s="24">
        <v>0</v>
      </c>
      <c r="AH169" s="362">
        <v>0</v>
      </c>
      <c r="AI169" s="113"/>
      <c r="AJ169" s="24"/>
      <c r="AL169" s="129">
        <f t="shared" si="20"/>
        <v>0</v>
      </c>
      <c r="AM169" s="129">
        <f t="shared" si="21"/>
        <v>0</v>
      </c>
      <c r="AN169" s="129">
        <f t="shared" si="16"/>
        <v>0</v>
      </c>
      <c r="AO169" s="129">
        <f t="shared" si="17"/>
        <v>0</v>
      </c>
      <c r="AR169" s="117">
        <f xml:space="preserve"> IF(B169="",0,IF(OR(('PPG Phase Definition'!W169="TIA1 and TIA2"),('PPG Phase Definition'!W169="Only TIA1")),1,0))</f>
        <v>1</v>
      </c>
      <c r="AS169" s="117">
        <f xml:space="preserve"> IF(B169="",0,IF(OR(('PPG Phase Definition'!W169="TIA1 and TIA2"),('PPG Phase Definition'!W169="Only TIA2")),1,0))</f>
        <v>0</v>
      </c>
      <c r="AT169" s="117">
        <f>IF(C169="Masked",0,IF('PPG Phase Definition'!H169="Never mask",1,IF('PPG Phase Definition'!H169="2X mask",2,IF('PPG Phase Definition'!H169="4X mask",4,IF('PPG Phase Definition'!H169="8X mask",8,IF('PPG Phase Definition'!H169="16X mask",16,IF('PPG Phase Definition'!H169="32X mask",32,64)))))))</f>
        <v>1</v>
      </c>
      <c r="AU169" s="116">
        <f t="shared" si="18"/>
        <v>1</v>
      </c>
      <c r="AW169" s="14" t="str">
        <f t="shared" si="22"/>
        <v>ANA AACM-0-1</v>
      </c>
      <c r="AX169" s="14" t="str">
        <f t="shared" si="23"/>
        <v>DIG AACM-0-0</v>
      </c>
    </row>
    <row r="170" spans="1:52" s="14" customFormat="1" ht="14.4" hidden="1" x14ac:dyDescent="0.3">
      <c r="A170" s="19"/>
      <c r="B170" s="25">
        <f t="shared" si="19"/>
        <v>0</v>
      </c>
      <c r="C170" s="24" t="s">
        <v>62</v>
      </c>
      <c r="D170" s="24" t="s">
        <v>64</v>
      </c>
      <c r="E170" s="24" t="s">
        <v>64</v>
      </c>
      <c r="F170" s="24">
        <v>4</v>
      </c>
      <c r="G170" s="24">
        <v>1</v>
      </c>
      <c r="H170" s="24" t="s">
        <v>110</v>
      </c>
      <c r="I170" s="109">
        <v>0</v>
      </c>
      <c r="J170" s="24">
        <v>100</v>
      </c>
      <c r="K170" s="109" t="s">
        <v>385</v>
      </c>
      <c r="L170" s="361"/>
      <c r="M170" s="24"/>
      <c r="N170" s="24">
        <v>1</v>
      </c>
      <c r="O170" s="24"/>
      <c r="P170" s="24">
        <v>100</v>
      </c>
      <c r="Q170" s="24">
        <v>20</v>
      </c>
      <c r="R170" s="24">
        <v>0</v>
      </c>
      <c r="S170" s="408" t="s">
        <v>322</v>
      </c>
      <c r="T170" s="24">
        <v>0</v>
      </c>
      <c r="U170" s="24">
        <v>1</v>
      </c>
      <c r="V170" s="362"/>
      <c r="W170" s="367" t="s">
        <v>270</v>
      </c>
      <c r="X170" s="361"/>
      <c r="Y170" s="24"/>
      <c r="Z170" s="24"/>
      <c r="AA170" s="24"/>
      <c r="AB170" s="24"/>
      <c r="AC170" s="24">
        <v>250</v>
      </c>
      <c r="AD170" s="24">
        <v>20</v>
      </c>
      <c r="AE170" s="24"/>
      <c r="AF170" s="24" t="s">
        <v>321</v>
      </c>
      <c r="AG170" s="24">
        <v>0</v>
      </c>
      <c r="AH170" s="362">
        <v>0</v>
      </c>
      <c r="AI170" s="113"/>
      <c r="AJ170" s="24"/>
      <c r="AL170" s="129">
        <f t="shared" si="20"/>
        <v>0</v>
      </c>
      <c r="AM170" s="129">
        <f t="shared" si="21"/>
        <v>0</v>
      </c>
      <c r="AN170" s="129">
        <f t="shared" si="16"/>
        <v>0</v>
      </c>
      <c r="AO170" s="129">
        <f t="shared" si="17"/>
        <v>0</v>
      </c>
      <c r="AR170" s="117">
        <f xml:space="preserve"> IF(B170="",0,IF(OR(('PPG Phase Definition'!W170="TIA1 and TIA2"),('PPG Phase Definition'!W170="Only TIA1")),1,0))</f>
        <v>1</v>
      </c>
      <c r="AS170" s="117">
        <f xml:space="preserve"> IF(B170="",0,IF(OR(('PPG Phase Definition'!W170="TIA1 and TIA2"),('PPG Phase Definition'!W170="Only TIA2")),1,0))</f>
        <v>0</v>
      </c>
      <c r="AT170" s="117">
        <f>IF(C170="Masked",0,IF('PPG Phase Definition'!H170="Never mask",1,IF('PPG Phase Definition'!H170="2X mask",2,IF('PPG Phase Definition'!H170="4X mask",4,IF('PPG Phase Definition'!H170="8X mask",8,IF('PPG Phase Definition'!H170="16X mask",16,IF('PPG Phase Definition'!H170="32X mask",32,64)))))))</f>
        <v>1</v>
      </c>
      <c r="AU170" s="116">
        <f t="shared" si="18"/>
        <v>1</v>
      </c>
      <c r="AW170" s="14" t="str">
        <f t="shared" si="22"/>
        <v>ANA AACM-0-1</v>
      </c>
      <c r="AX170" s="14" t="str">
        <f t="shared" si="23"/>
        <v>DIG AACM-0-0</v>
      </c>
    </row>
    <row r="171" spans="1:52" s="14" customFormat="1" ht="14.4" hidden="1" x14ac:dyDescent="0.3">
      <c r="A171" s="19"/>
      <c r="B171" s="25">
        <f t="shared" si="19"/>
        <v>0</v>
      </c>
      <c r="C171" s="24" t="s">
        <v>62</v>
      </c>
      <c r="D171" s="24" t="s">
        <v>64</v>
      </c>
      <c r="E171" s="24" t="s">
        <v>64</v>
      </c>
      <c r="F171" s="24">
        <v>4</v>
      </c>
      <c r="G171" s="24">
        <v>1</v>
      </c>
      <c r="H171" s="24" t="s">
        <v>110</v>
      </c>
      <c r="I171" s="109">
        <v>0</v>
      </c>
      <c r="J171" s="24">
        <v>100</v>
      </c>
      <c r="K171" s="109" t="s">
        <v>385</v>
      </c>
      <c r="L171" s="361"/>
      <c r="M171" s="24"/>
      <c r="N171" s="24">
        <v>1</v>
      </c>
      <c r="O171" s="24"/>
      <c r="P171" s="24">
        <v>100</v>
      </c>
      <c r="Q171" s="24">
        <v>20</v>
      </c>
      <c r="R171" s="24">
        <v>0</v>
      </c>
      <c r="S171" s="408" t="s">
        <v>322</v>
      </c>
      <c r="T171" s="24">
        <v>0</v>
      </c>
      <c r="U171" s="24">
        <v>1</v>
      </c>
      <c r="V171" s="362"/>
      <c r="W171" s="367" t="s">
        <v>270</v>
      </c>
      <c r="X171" s="361"/>
      <c r="Y171" s="24"/>
      <c r="Z171" s="24"/>
      <c r="AA171" s="24"/>
      <c r="AB171" s="24"/>
      <c r="AC171" s="24">
        <v>250</v>
      </c>
      <c r="AD171" s="24">
        <v>20</v>
      </c>
      <c r="AE171" s="24"/>
      <c r="AF171" s="24" t="s">
        <v>321</v>
      </c>
      <c r="AG171" s="24">
        <v>0</v>
      </c>
      <c r="AH171" s="362">
        <v>0</v>
      </c>
      <c r="AI171" s="113"/>
      <c r="AJ171" s="24"/>
      <c r="AL171" s="129">
        <f t="shared" si="20"/>
        <v>0</v>
      </c>
      <c r="AM171" s="129">
        <f t="shared" si="21"/>
        <v>0</v>
      </c>
      <c r="AN171" s="129">
        <f t="shared" si="16"/>
        <v>0</v>
      </c>
      <c r="AO171" s="129">
        <f t="shared" si="17"/>
        <v>0</v>
      </c>
      <c r="AR171" s="117">
        <f xml:space="preserve"> IF(B171="",0,IF(OR(('PPG Phase Definition'!W171="TIA1 and TIA2"),('PPG Phase Definition'!W171="Only TIA1")),1,0))</f>
        <v>1</v>
      </c>
      <c r="AS171" s="117">
        <f xml:space="preserve"> IF(B171="",0,IF(OR(('PPG Phase Definition'!W171="TIA1 and TIA2"),('PPG Phase Definition'!W171="Only TIA2")),1,0))</f>
        <v>0</v>
      </c>
      <c r="AT171" s="117">
        <f>IF(C171="Masked",0,IF('PPG Phase Definition'!H171="Never mask",1,IF('PPG Phase Definition'!H171="2X mask",2,IF('PPG Phase Definition'!H171="4X mask",4,IF('PPG Phase Definition'!H171="8X mask",8,IF('PPG Phase Definition'!H171="16X mask",16,IF('PPG Phase Definition'!H171="32X mask",32,64)))))))</f>
        <v>1</v>
      </c>
      <c r="AU171" s="116">
        <f t="shared" si="18"/>
        <v>1</v>
      </c>
      <c r="AW171" s="14" t="str">
        <f t="shared" si="22"/>
        <v>ANA AACM-0-1</v>
      </c>
      <c r="AX171" s="14" t="str">
        <f t="shared" si="23"/>
        <v>DIG AACM-0-0</v>
      </c>
    </row>
    <row r="172" spans="1:52" s="14" customFormat="1" ht="14.4" hidden="1" x14ac:dyDescent="0.3">
      <c r="A172" s="19"/>
      <c r="B172" s="25">
        <f t="shared" si="19"/>
        <v>0</v>
      </c>
      <c r="C172" s="24" t="s">
        <v>62</v>
      </c>
      <c r="D172" s="24" t="s">
        <v>64</v>
      </c>
      <c r="E172" s="24" t="s">
        <v>64</v>
      </c>
      <c r="F172" s="24">
        <v>4</v>
      </c>
      <c r="G172" s="24">
        <v>1</v>
      </c>
      <c r="H172" s="24" t="s">
        <v>110</v>
      </c>
      <c r="I172" s="109">
        <v>0</v>
      </c>
      <c r="J172" s="24">
        <v>100</v>
      </c>
      <c r="K172" s="109" t="s">
        <v>385</v>
      </c>
      <c r="L172" s="361"/>
      <c r="M172" s="24"/>
      <c r="N172" s="24">
        <v>1</v>
      </c>
      <c r="O172" s="24"/>
      <c r="P172" s="24">
        <v>100</v>
      </c>
      <c r="Q172" s="24">
        <v>20</v>
      </c>
      <c r="R172" s="24">
        <v>0</v>
      </c>
      <c r="S172" s="408" t="s">
        <v>322</v>
      </c>
      <c r="T172" s="24">
        <v>0</v>
      </c>
      <c r="U172" s="24">
        <v>1</v>
      </c>
      <c r="V172" s="362"/>
      <c r="W172" s="367" t="s">
        <v>270</v>
      </c>
      <c r="X172" s="361"/>
      <c r="Y172" s="24"/>
      <c r="Z172" s="24"/>
      <c r="AA172" s="24"/>
      <c r="AB172" s="24"/>
      <c r="AC172" s="24">
        <v>250</v>
      </c>
      <c r="AD172" s="24">
        <v>20</v>
      </c>
      <c r="AE172" s="24"/>
      <c r="AF172" s="24" t="s">
        <v>321</v>
      </c>
      <c r="AG172" s="24">
        <v>0</v>
      </c>
      <c r="AH172" s="362">
        <v>0</v>
      </c>
      <c r="AI172" s="113"/>
      <c r="AJ172" s="24"/>
      <c r="AL172" s="129">
        <f t="shared" si="20"/>
        <v>0</v>
      </c>
      <c r="AM172" s="129">
        <f t="shared" si="21"/>
        <v>0</v>
      </c>
      <c r="AN172" s="129">
        <f t="shared" si="16"/>
        <v>0</v>
      </c>
      <c r="AO172" s="129">
        <f t="shared" si="17"/>
        <v>0</v>
      </c>
      <c r="AR172" s="117">
        <f xml:space="preserve"> IF(B172="",0,IF(OR(('PPG Phase Definition'!W172="TIA1 and TIA2"),('PPG Phase Definition'!W172="Only TIA1")),1,0))</f>
        <v>1</v>
      </c>
      <c r="AS172" s="117">
        <f xml:space="preserve"> IF(B172="",0,IF(OR(('PPG Phase Definition'!W172="TIA1 and TIA2"),('PPG Phase Definition'!W172="Only TIA2")),1,0))</f>
        <v>0</v>
      </c>
      <c r="AT172" s="117">
        <f>IF(C172="Masked",0,IF('PPG Phase Definition'!H172="Never mask",1,IF('PPG Phase Definition'!H172="2X mask",2,IF('PPG Phase Definition'!H172="4X mask",4,IF('PPG Phase Definition'!H172="8X mask",8,IF('PPG Phase Definition'!H172="16X mask",16,IF('PPG Phase Definition'!H172="32X mask",32,64)))))))</f>
        <v>1</v>
      </c>
      <c r="AU172" s="116">
        <f t="shared" si="18"/>
        <v>1</v>
      </c>
      <c r="AW172" s="14" t="str">
        <f t="shared" si="22"/>
        <v>ANA AACM-0-1</v>
      </c>
      <c r="AX172" s="14" t="str">
        <f t="shared" si="23"/>
        <v>DIG AACM-0-0</v>
      </c>
    </row>
    <row r="173" spans="1:52" s="14" customFormat="1" ht="14.4" hidden="1" x14ac:dyDescent="0.3">
      <c r="A173" s="19"/>
      <c r="B173" s="25">
        <f t="shared" si="19"/>
        <v>0</v>
      </c>
      <c r="C173" s="24" t="s">
        <v>62</v>
      </c>
      <c r="D173" s="24" t="s">
        <v>64</v>
      </c>
      <c r="E173" s="24" t="s">
        <v>64</v>
      </c>
      <c r="F173" s="24">
        <v>4</v>
      </c>
      <c r="G173" s="24">
        <v>1</v>
      </c>
      <c r="H173" s="24" t="s">
        <v>110</v>
      </c>
      <c r="I173" s="109">
        <v>0</v>
      </c>
      <c r="J173" s="24">
        <v>100</v>
      </c>
      <c r="K173" s="109" t="s">
        <v>385</v>
      </c>
      <c r="L173" s="361"/>
      <c r="M173" s="24"/>
      <c r="N173" s="24">
        <v>1</v>
      </c>
      <c r="O173" s="24"/>
      <c r="P173" s="24">
        <v>100</v>
      </c>
      <c r="Q173" s="24">
        <v>20</v>
      </c>
      <c r="R173" s="24">
        <v>0</v>
      </c>
      <c r="S173" s="408" t="s">
        <v>322</v>
      </c>
      <c r="T173" s="24">
        <v>0</v>
      </c>
      <c r="U173" s="24">
        <v>1</v>
      </c>
      <c r="V173" s="362"/>
      <c r="W173" s="367" t="s">
        <v>270</v>
      </c>
      <c r="X173" s="361"/>
      <c r="Y173" s="24"/>
      <c r="Z173" s="24"/>
      <c r="AA173" s="24"/>
      <c r="AB173" s="24"/>
      <c r="AC173" s="24">
        <v>250</v>
      </c>
      <c r="AD173" s="24">
        <v>20</v>
      </c>
      <c r="AE173" s="24"/>
      <c r="AF173" s="24" t="s">
        <v>321</v>
      </c>
      <c r="AG173" s="24">
        <v>0</v>
      </c>
      <c r="AH173" s="362">
        <v>0</v>
      </c>
      <c r="AI173" s="113"/>
      <c r="AJ173" s="24"/>
      <c r="AL173" s="129">
        <f t="shared" si="20"/>
        <v>0</v>
      </c>
      <c r="AM173" s="129">
        <f t="shared" si="21"/>
        <v>0</v>
      </c>
      <c r="AN173" s="129">
        <f t="shared" si="16"/>
        <v>0</v>
      </c>
      <c r="AO173" s="129">
        <f t="shared" si="17"/>
        <v>0</v>
      </c>
      <c r="AR173" s="117">
        <f xml:space="preserve"> IF(B173="",0,IF(OR(('PPG Phase Definition'!W173="TIA1 and TIA2"),('PPG Phase Definition'!W173="Only TIA1")),1,0))</f>
        <v>1</v>
      </c>
      <c r="AS173" s="117">
        <f xml:space="preserve"> IF(B173="",0,IF(OR(('PPG Phase Definition'!W173="TIA1 and TIA2"),('PPG Phase Definition'!W173="Only TIA2")),1,0))</f>
        <v>0</v>
      </c>
      <c r="AT173" s="117">
        <f>IF(C173="Masked",0,IF('PPG Phase Definition'!H173="Never mask",1,IF('PPG Phase Definition'!H173="2X mask",2,IF('PPG Phase Definition'!H173="4X mask",4,IF('PPG Phase Definition'!H173="8X mask",8,IF('PPG Phase Definition'!H173="16X mask",16,IF('PPG Phase Definition'!H173="32X mask",32,64)))))))</f>
        <v>1</v>
      </c>
      <c r="AU173" s="116">
        <f t="shared" si="18"/>
        <v>1</v>
      </c>
      <c r="AW173" s="14" t="str">
        <f t="shared" si="22"/>
        <v>ANA AACM-0-1</v>
      </c>
      <c r="AX173" s="14" t="str">
        <f t="shared" si="23"/>
        <v>DIG AACM-0-0</v>
      </c>
    </row>
    <row r="174" spans="1:52" s="14" customFormat="1" ht="14.4" hidden="1" x14ac:dyDescent="0.3">
      <c r="A174" s="19"/>
      <c r="B174" s="25">
        <f t="shared" si="19"/>
        <v>0</v>
      </c>
      <c r="C174" s="24" t="s">
        <v>62</v>
      </c>
      <c r="D174" s="24" t="s">
        <v>64</v>
      </c>
      <c r="E174" s="24" t="s">
        <v>64</v>
      </c>
      <c r="F174" s="24">
        <v>4</v>
      </c>
      <c r="G174" s="24">
        <v>1</v>
      </c>
      <c r="H174" s="24" t="s">
        <v>110</v>
      </c>
      <c r="I174" s="109">
        <v>0</v>
      </c>
      <c r="J174" s="24">
        <v>100</v>
      </c>
      <c r="K174" s="109" t="s">
        <v>385</v>
      </c>
      <c r="L174" s="361"/>
      <c r="M174" s="24"/>
      <c r="N174" s="24">
        <v>1</v>
      </c>
      <c r="O174" s="24"/>
      <c r="P174" s="24">
        <v>100</v>
      </c>
      <c r="Q174" s="24">
        <v>20</v>
      </c>
      <c r="R174" s="24">
        <v>0</v>
      </c>
      <c r="S174" s="408" t="s">
        <v>322</v>
      </c>
      <c r="T174" s="24">
        <v>0</v>
      </c>
      <c r="U174" s="24">
        <v>1</v>
      </c>
      <c r="V174" s="362"/>
      <c r="W174" s="367" t="s">
        <v>270</v>
      </c>
      <c r="X174" s="361"/>
      <c r="Y174" s="24"/>
      <c r="Z174" s="24"/>
      <c r="AA174" s="24"/>
      <c r="AB174" s="24"/>
      <c r="AC174" s="24">
        <v>250</v>
      </c>
      <c r="AD174" s="24">
        <v>20</v>
      </c>
      <c r="AE174" s="24"/>
      <c r="AF174" s="24" t="s">
        <v>321</v>
      </c>
      <c r="AG174" s="24">
        <v>0</v>
      </c>
      <c r="AH174" s="362">
        <v>0</v>
      </c>
      <c r="AI174" s="113"/>
      <c r="AJ174" s="24"/>
      <c r="AL174" s="129">
        <f t="shared" si="20"/>
        <v>0</v>
      </c>
      <c r="AM174" s="129">
        <f t="shared" si="21"/>
        <v>0</v>
      </c>
      <c r="AN174" s="129">
        <f t="shared" si="16"/>
        <v>0</v>
      </c>
      <c r="AO174" s="129">
        <f t="shared" si="17"/>
        <v>0</v>
      </c>
      <c r="AR174" s="117">
        <f xml:space="preserve"> IF(B174="",0,IF(OR(('PPG Phase Definition'!W174="TIA1 and TIA2"),('PPG Phase Definition'!W174="Only TIA1")),1,0))</f>
        <v>1</v>
      </c>
      <c r="AS174" s="117">
        <f xml:space="preserve"> IF(B174="",0,IF(OR(('PPG Phase Definition'!W174="TIA1 and TIA2"),('PPG Phase Definition'!W174="Only TIA2")),1,0))</f>
        <v>0</v>
      </c>
      <c r="AT174" s="117">
        <f>IF(C174="Masked",0,IF('PPG Phase Definition'!H174="Never mask",1,IF('PPG Phase Definition'!H174="2X mask",2,IF('PPG Phase Definition'!H174="4X mask",4,IF('PPG Phase Definition'!H174="8X mask",8,IF('PPG Phase Definition'!H174="16X mask",16,IF('PPG Phase Definition'!H174="32X mask",32,64)))))))</f>
        <v>1</v>
      </c>
      <c r="AU174" s="116">
        <f t="shared" si="18"/>
        <v>1</v>
      </c>
      <c r="AW174" s="14" t="str">
        <f t="shared" si="22"/>
        <v>ANA AACM-0-1</v>
      </c>
      <c r="AX174" s="14" t="str">
        <f t="shared" si="23"/>
        <v>DIG AACM-0-0</v>
      </c>
    </row>
    <row r="175" spans="1:52" s="14" customFormat="1" ht="14.4" hidden="1" x14ac:dyDescent="0.3">
      <c r="A175" s="19"/>
      <c r="B175" s="25">
        <f t="shared" si="19"/>
        <v>0</v>
      </c>
      <c r="C175" s="24" t="s">
        <v>62</v>
      </c>
      <c r="D175" s="24" t="s">
        <v>64</v>
      </c>
      <c r="E175" s="24" t="s">
        <v>64</v>
      </c>
      <c r="F175" s="24">
        <v>4</v>
      </c>
      <c r="G175" s="24">
        <v>1</v>
      </c>
      <c r="H175" s="24" t="s">
        <v>110</v>
      </c>
      <c r="I175" s="109">
        <v>0</v>
      </c>
      <c r="J175" s="24">
        <v>100</v>
      </c>
      <c r="K175" s="109" t="s">
        <v>385</v>
      </c>
      <c r="L175" s="361"/>
      <c r="M175" s="24"/>
      <c r="N175" s="24">
        <v>1</v>
      </c>
      <c r="O175" s="24"/>
      <c r="P175" s="24">
        <v>100</v>
      </c>
      <c r="Q175" s="24">
        <v>20</v>
      </c>
      <c r="R175" s="24">
        <v>0</v>
      </c>
      <c r="S175" s="408" t="s">
        <v>322</v>
      </c>
      <c r="T175" s="24">
        <v>0</v>
      </c>
      <c r="U175" s="24">
        <v>1</v>
      </c>
      <c r="V175" s="362"/>
      <c r="W175" s="367" t="s">
        <v>270</v>
      </c>
      <c r="X175" s="361"/>
      <c r="Y175" s="24"/>
      <c r="Z175" s="24"/>
      <c r="AA175" s="24"/>
      <c r="AB175" s="24"/>
      <c r="AC175" s="24">
        <v>250</v>
      </c>
      <c r="AD175" s="24">
        <v>20</v>
      </c>
      <c r="AE175" s="24"/>
      <c r="AF175" s="24" t="s">
        <v>321</v>
      </c>
      <c r="AG175" s="24">
        <v>0</v>
      </c>
      <c r="AH175" s="362">
        <v>0</v>
      </c>
      <c r="AI175" s="113"/>
      <c r="AJ175" s="24"/>
      <c r="AL175" s="129">
        <f t="shared" si="20"/>
        <v>0</v>
      </c>
      <c r="AM175" s="129">
        <f t="shared" si="21"/>
        <v>0</v>
      </c>
      <c r="AN175" s="129">
        <f t="shared" si="16"/>
        <v>0</v>
      </c>
      <c r="AO175" s="129">
        <f t="shared" si="17"/>
        <v>0</v>
      </c>
      <c r="AR175" s="117">
        <f xml:space="preserve"> IF(B175="",0,IF(OR(('PPG Phase Definition'!W175="TIA1 and TIA2"),('PPG Phase Definition'!W175="Only TIA1")),1,0))</f>
        <v>1</v>
      </c>
      <c r="AS175" s="117">
        <f xml:space="preserve"> IF(B175="",0,IF(OR(('PPG Phase Definition'!W175="TIA1 and TIA2"),('PPG Phase Definition'!W175="Only TIA2")),1,0))</f>
        <v>0</v>
      </c>
      <c r="AT175" s="117">
        <f>IF(C175="Masked",0,IF('PPG Phase Definition'!H175="Never mask",1,IF('PPG Phase Definition'!H175="2X mask",2,IF('PPG Phase Definition'!H175="4X mask",4,IF('PPG Phase Definition'!H175="8X mask",8,IF('PPG Phase Definition'!H175="16X mask",16,IF('PPG Phase Definition'!H175="32X mask",32,64)))))))</f>
        <v>1</v>
      </c>
      <c r="AU175" s="116">
        <f t="shared" si="18"/>
        <v>1</v>
      </c>
      <c r="AW175" s="14" t="str">
        <f t="shared" si="22"/>
        <v>ANA AACM-0-1</v>
      </c>
      <c r="AX175" s="14" t="str">
        <f t="shared" si="23"/>
        <v>DIG AACM-0-0</v>
      </c>
    </row>
    <row r="176" spans="1:52" s="14" customFormat="1" ht="14.4" hidden="1" x14ac:dyDescent="0.3">
      <c r="A176" s="19"/>
      <c r="B176" s="25">
        <f t="shared" si="19"/>
        <v>0</v>
      </c>
      <c r="C176" s="24" t="s">
        <v>62</v>
      </c>
      <c r="D176" s="24" t="s">
        <v>64</v>
      </c>
      <c r="E176" s="24" t="s">
        <v>64</v>
      </c>
      <c r="F176" s="24">
        <v>4</v>
      </c>
      <c r="G176" s="24">
        <v>1</v>
      </c>
      <c r="H176" s="24" t="s">
        <v>110</v>
      </c>
      <c r="I176" s="109">
        <v>0</v>
      </c>
      <c r="J176" s="24">
        <v>100</v>
      </c>
      <c r="K176" s="109" t="s">
        <v>385</v>
      </c>
      <c r="L176" s="361"/>
      <c r="M176" s="24"/>
      <c r="N176" s="24">
        <v>1</v>
      </c>
      <c r="O176" s="24"/>
      <c r="P176" s="24">
        <v>100</v>
      </c>
      <c r="Q176" s="24">
        <v>20</v>
      </c>
      <c r="R176" s="24">
        <v>0</v>
      </c>
      <c r="S176" s="408" t="s">
        <v>322</v>
      </c>
      <c r="T176" s="24">
        <v>0</v>
      </c>
      <c r="U176" s="24">
        <v>1</v>
      </c>
      <c r="V176" s="362"/>
      <c r="W176" s="367" t="s">
        <v>270</v>
      </c>
      <c r="X176" s="361"/>
      <c r="Y176" s="24"/>
      <c r="Z176" s="24"/>
      <c r="AA176" s="24"/>
      <c r="AB176" s="24"/>
      <c r="AC176" s="24">
        <v>250</v>
      </c>
      <c r="AD176" s="24">
        <v>20</v>
      </c>
      <c r="AE176" s="24"/>
      <c r="AF176" s="24" t="s">
        <v>321</v>
      </c>
      <c r="AG176" s="24">
        <v>0</v>
      </c>
      <c r="AH176" s="362">
        <v>0</v>
      </c>
      <c r="AI176" s="113"/>
      <c r="AJ176" s="24"/>
      <c r="AL176" s="129">
        <f t="shared" si="20"/>
        <v>0</v>
      </c>
      <c r="AM176" s="129">
        <f t="shared" si="21"/>
        <v>0</v>
      </c>
      <c r="AN176" s="129">
        <f t="shared" si="16"/>
        <v>0</v>
      </c>
      <c r="AO176" s="129">
        <f t="shared" si="17"/>
        <v>0</v>
      </c>
      <c r="AR176" s="117">
        <f xml:space="preserve"> IF(B176="",0,IF(OR(('PPG Phase Definition'!W176="TIA1 and TIA2"),('PPG Phase Definition'!W176="Only TIA1")),1,0))</f>
        <v>1</v>
      </c>
      <c r="AS176" s="117">
        <f xml:space="preserve"> IF(B176="",0,IF(OR(('PPG Phase Definition'!W176="TIA1 and TIA2"),('PPG Phase Definition'!W176="Only TIA2")),1,0))</f>
        <v>0</v>
      </c>
      <c r="AT176" s="117">
        <f>IF(C176="Masked",0,IF('PPG Phase Definition'!H176="Never mask",1,IF('PPG Phase Definition'!H176="2X mask",2,IF('PPG Phase Definition'!H176="4X mask",4,IF('PPG Phase Definition'!H176="8X mask",8,IF('PPG Phase Definition'!H176="16X mask",16,IF('PPG Phase Definition'!H176="32X mask",32,64)))))))</f>
        <v>1</v>
      </c>
      <c r="AU176" s="116">
        <f t="shared" si="18"/>
        <v>1</v>
      </c>
      <c r="AW176" s="14" t="str">
        <f t="shared" si="22"/>
        <v>ANA AACM-0-1</v>
      </c>
      <c r="AX176" s="14" t="str">
        <f t="shared" si="23"/>
        <v>DIG AACM-0-0</v>
      </c>
    </row>
    <row r="177" spans="1:52" s="14" customFormat="1" x14ac:dyDescent="0.35">
      <c r="A177" s="19">
        <v>18</v>
      </c>
      <c r="B177" s="25" t="str">
        <f t="shared" si="19"/>
        <v/>
      </c>
      <c r="C177" s="24" t="s">
        <v>62</v>
      </c>
      <c r="D177" s="24" t="s">
        <v>64</v>
      </c>
      <c r="E177" s="24" t="s">
        <v>64</v>
      </c>
      <c r="F177" s="24">
        <v>4</v>
      </c>
      <c r="G177" s="24">
        <v>1</v>
      </c>
      <c r="H177" s="24" t="s">
        <v>110</v>
      </c>
      <c r="I177" s="109">
        <v>0</v>
      </c>
      <c r="J177" s="24">
        <v>100</v>
      </c>
      <c r="K177" s="109" t="s">
        <v>385</v>
      </c>
      <c r="L177" s="361"/>
      <c r="M177" s="24"/>
      <c r="N177" s="24">
        <v>1</v>
      </c>
      <c r="O177" s="24"/>
      <c r="P177" s="24">
        <v>100</v>
      </c>
      <c r="Q177" s="24">
        <v>20</v>
      </c>
      <c r="R177" s="24">
        <v>0</v>
      </c>
      <c r="S177" s="408" t="s">
        <v>320</v>
      </c>
      <c r="T177" s="24">
        <v>0</v>
      </c>
      <c r="U177" s="24">
        <v>1</v>
      </c>
      <c r="V177" s="362"/>
      <c r="W177" s="367" t="s">
        <v>270</v>
      </c>
      <c r="X177" s="361"/>
      <c r="Y177" s="24"/>
      <c r="Z177" s="24"/>
      <c r="AA177" s="24"/>
      <c r="AB177" s="24"/>
      <c r="AC177" s="24">
        <v>250</v>
      </c>
      <c r="AD177" s="24">
        <v>20</v>
      </c>
      <c r="AE177" s="24"/>
      <c r="AF177" s="24" t="s">
        <v>320</v>
      </c>
      <c r="AG177" s="24">
        <v>0</v>
      </c>
      <c r="AH177" s="362">
        <v>0</v>
      </c>
      <c r="AI177" s="113"/>
      <c r="AJ177" s="24"/>
      <c r="AL177" s="129">
        <f t="shared" si="20"/>
        <v>0</v>
      </c>
      <c r="AM177" s="129">
        <f t="shared" si="21"/>
        <v>0</v>
      </c>
      <c r="AN177" s="129">
        <f t="shared" si="16"/>
        <v>0</v>
      </c>
      <c r="AO177" s="129">
        <f t="shared" si="17"/>
        <v>0</v>
      </c>
      <c r="AR177" s="117">
        <f xml:space="preserve"> IF(B177="",0,IF(OR(('PPG Phase Definition'!W177="TIA1 and TIA2"),('PPG Phase Definition'!W177="Only TIA1")),1,0))</f>
        <v>0</v>
      </c>
      <c r="AS177" s="117">
        <f xml:space="preserve"> IF(B177="",0,IF(OR(('PPG Phase Definition'!W177="TIA1 and TIA2"),('PPG Phase Definition'!W177="Only TIA2")),1,0))</f>
        <v>0</v>
      </c>
      <c r="AT177" s="117">
        <f>IF(C177="Masked",0,IF('PPG Phase Definition'!H177="Never mask",1,IF('PPG Phase Definition'!H177="2X mask",2,IF('PPG Phase Definition'!H177="4X mask",4,IF('PPG Phase Definition'!H177="8X mask",8,IF('PPG Phase Definition'!H177="16X mask",16,IF('PPG Phase Definition'!H177="32X mask",32,64)))))))</f>
        <v>1</v>
      </c>
      <c r="AU177" s="116">
        <f t="shared" si="18"/>
        <v>1</v>
      </c>
      <c r="AW177" s="14" t="str">
        <f t="shared" si="22"/>
        <v>OFF-0-1</v>
      </c>
      <c r="AX177" s="14" t="str">
        <f t="shared" si="23"/>
        <v>OFF-0-0</v>
      </c>
      <c r="AZ177" s="14">
        <f>IF(B177="",0,IF(C177="Impedance",1,0))</f>
        <v>0</v>
      </c>
    </row>
    <row r="178" spans="1:52" s="14" customFormat="1" ht="14.4" hidden="1" x14ac:dyDescent="0.3">
      <c r="A178" s="19"/>
      <c r="B178" s="25">
        <f t="shared" si="19"/>
        <v>0</v>
      </c>
      <c r="C178" s="24" t="s">
        <v>62</v>
      </c>
      <c r="D178" s="24" t="s">
        <v>64</v>
      </c>
      <c r="E178" s="24" t="s">
        <v>64</v>
      </c>
      <c r="F178" s="24">
        <v>4</v>
      </c>
      <c r="G178" s="24">
        <v>1</v>
      </c>
      <c r="H178" s="24" t="s">
        <v>110</v>
      </c>
      <c r="I178" s="109">
        <v>0</v>
      </c>
      <c r="J178" s="24">
        <v>100</v>
      </c>
      <c r="K178" s="109" t="s">
        <v>385</v>
      </c>
      <c r="L178" s="361"/>
      <c r="M178" s="24"/>
      <c r="N178" s="24">
        <v>1</v>
      </c>
      <c r="O178" s="24"/>
      <c r="P178" s="24">
        <v>100</v>
      </c>
      <c r="Q178" s="24">
        <v>20</v>
      </c>
      <c r="R178" s="24">
        <v>0</v>
      </c>
      <c r="S178" s="408" t="s">
        <v>322</v>
      </c>
      <c r="T178" s="24">
        <v>0</v>
      </c>
      <c r="U178" s="24">
        <v>1</v>
      </c>
      <c r="V178" s="362"/>
      <c r="W178" s="367" t="s">
        <v>270</v>
      </c>
      <c r="X178" s="361"/>
      <c r="Y178" s="24"/>
      <c r="Z178" s="24"/>
      <c r="AA178" s="24"/>
      <c r="AB178" s="24"/>
      <c r="AC178" s="24">
        <v>250</v>
      </c>
      <c r="AD178" s="24">
        <v>20</v>
      </c>
      <c r="AE178" s="24"/>
      <c r="AF178" s="24" t="s">
        <v>321</v>
      </c>
      <c r="AG178" s="24">
        <v>0</v>
      </c>
      <c r="AH178" s="362">
        <v>0</v>
      </c>
      <c r="AI178" s="113"/>
      <c r="AJ178" s="24"/>
      <c r="AL178" s="129">
        <f t="shared" si="20"/>
        <v>0</v>
      </c>
      <c r="AM178" s="129">
        <f t="shared" si="21"/>
        <v>0</v>
      </c>
      <c r="AN178" s="129">
        <f t="shared" si="16"/>
        <v>0</v>
      </c>
      <c r="AO178" s="129">
        <f t="shared" si="17"/>
        <v>0</v>
      </c>
      <c r="AR178" s="117">
        <f xml:space="preserve"> IF(B178="",0,IF(OR(('PPG Phase Definition'!W178="TIA1 and TIA2"),('PPG Phase Definition'!W178="Only TIA1")),1,0))</f>
        <v>1</v>
      </c>
      <c r="AS178" s="117">
        <f xml:space="preserve"> IF(B178="",0,IF(OR(('PPG Phase Definition'!W178="TIA1 and TIA2"),('PPG Phase Definition'!W178="Only TIA2")),1,0))</f>
        <v>0</v>
      </c>
      <c r="AT178" s="117">
        <f>IF(C178="Masked",0,IF('PPG Phase Definition'!H178="Never mask",1,IF('PPG Phase Definition'!H178="2X mask",2,IF('PPG Phase Definition'!H178="4X mask",4,IF('PPG Phase Definition'!H178="8X mask",8,IF('PPG Phase Definition'!H178="16X mask",16,IF('PPG Phase Definition'!H178="32X mask",32,64)))))))</f>
        <v>1</v>
      </c>
      <c r="AU178" s="116">
        <f t="shared" si="18"/>
        <v>1</v>
      </c>
      <c r="AW178" s="14" t="str">
        <f t="shared" si="22"/>
        <v>ANA AACM-0-1</v>
      </c>
      <c r="AX178" s="14" t="str">
        <f t="shared" si="23"/>
        <v>DIG AACM-0-0</v>
      </c>
    </row>
    <row r="179" spans="1:52" s="14" customFormat="1" ht="14.4" hidden="1" x14ac:dyDescent="0.3">
      <c r="A179" s="19"/>
      <c r="B179" s="25">
        <f t="shared" si="19"/>
        <v>0</v>
      </c>
      <c r="C179" s="24" t="s">
        <v>62</v>
      </c>
      <c r="D179" s="24" t="s">
        <v>64</v>
      </c>
      <c r="E179" s="24" t="s">
        <v>64</v>
      </c>
      <c r="F179" s="24">
        <v>4</v>
      </c>
      <c r="G179" s="24">
        <v>1</v>
      </c>
      <c r="H179" s="24" t="s">
        <v>110</v>
      </c>
      <c r="I179" s="109">
        <v>0</v>
      </c>
      <c r="J179" s="24">
        <v>100</v>
      </c>
      <c r="K179" s="109" t="s">
        <v>385</v>
      </c>
      <c r="L179" s="361"/>
      <c r="M179" s="24"/>
      <c r="N179" s="24">
        <v>1</v>
      </c>
      <c r="O179" s="24"/>
      <c r="P179" s="24">
        <v>100</v>
      </c>
      <c r="Q179" s="24">
        <v>20</v>
      </c>
      <c r="R179" s="24">
        <v>0</v>
      </c>
      <c r="S179" s="408" t="s">
        <v>322</v>
      </c>
      <c r="T179" s="24">
        <v>0</v>
      </c>
      <c r="U179" s="24">
        <v>1</v>
      </c>
      <c r="V179" s="362"/>
      <c r="W179" s="367" t="s">
        <v>270</v>
      </c>
      <c r="X179" s="361"/>
      <c r="Y179" s="24"/>
      <c r="Z179" s="24"/>
      <c r="AA179" s="24"/>
      <c r="AB179" s="24"/>
      <c r="AC179" s="24">
        <v>250</v>
      </c>
      <c r="AD179" s="24">
        <v>20</v>
      </c>
      <c r="AE179" s="24"/>
      <c r="AF179" s="24" t="s">
        <v>321</v>
      </c>
      <c r="AG179" s="24">
        <v>0</v>
      </c>
      <c r="AH179" s="362">
        <v>0</v>
      </c>
      <c r="AI179" s="113"/>
      <c r="AJ179" s="24"/>
      <c r="AL179" s="129">
        <f t="shared" si="20"/>
        <v>0</v>
      </c>
      <c r="AM179" s="129">
        <f t="shared" si="21"/>
        <v>0</v>
      </c>
      <c r="AN179" s="129">
        <f t="shared" si="16"/>
        <v>0</v>
      </c>
      <c r="AO179" s="129">
        <f t="shared" si="17"/>
        <v>0</v>
      </c>
      <c r="AR179" s="117">
        <f xml:space="preserve"> IF(B179="",0,IF(OR(('PPG Phase Definition'!W179="TIA1 and TIA2"),('PPG Phase Definition'!W179="Only TIA1")),1,0))</f>
        <v>1</v>
      </c>
      <c r="AS179" s="117">
        <f xml:space="preserve"> IF(B179="",0,IF(OR(('PPG Phase Definition'!W179="TIA1 and TIA2"),('PPG Phase Definition'!W179="Only TIA2")),1,0))</f>
        <v>0</v>
      </c>
      <c r="AT179" s="117">
        <f>IF(C179="Masked",0,IF('PPG Phase Definition'!H179="Never mask",1,IF('PPG Phase Definition'!H179="2X mask",2,IF('PPG Phase Definition'!H179="4X mask",4,IF('PPG Phase Definition'!H179="8X mask",8,IF('PPG Phase Definition'!H179="16X mask",16,IF('PPG Phase Definition'!H179="32X mask",32,64)))))))</f>
        <v>1</v>
      </c>
      <c r="AU179" s="116">
        <f t="shared" si="18"/>
        <v>1</v>
      </c>
      <c r="AW179" s="14" t="str">
        <f t="shared" si="22"/>
        <v>ANA AACM-0-1</v>
      </c>
      <c r="AX179" s="14" t="str">
        <f t="shared" si="23"/>
        <v>DIG AACM-0-0</v>
      </c>
    </row>
    <row r="180" spans="1:52" s="14" customFormat="1" ht="14.4" hidden="1" x14ac:dyDescent="0.3">
      <c r="A180" s="19"/>
      <c r="B180" s="25">
        <f t="shared" si="19"/>
        <v>0</v>
      </c>
      <c r="C180" s="24" t="s">
        <v>62</v>
      </c>
      <c r="D180" s="24" t="s">
        <v>64</v>
      </c>
      <c r="E180" s="24" t="s">
        <v>64</v>
      </c>
      <c r="F180" s="24">
        <v>4</v>
      </c>
      <c r="G180" s="24">
        <v>1</v>
      </c>
      <c r="H180" s="24" t="s">
        <v>110</v>
      </c>
      <c r="I180" s="109">
        <v>0</v>
      </c>
      <c r="J180" s="24">
        <v>100</v>
      </c>
      <c r="K180" s="109" t="s">
        <v>385</v>
      </c>
      <c r="L180" s="361"/>
      <c r="M180" s="24"/>
      <c r="N180" s="24">
        <v>1</v>
      </c>
      <c r="O180" s="24"/>
      <c r="P180" s="24">
        <v>100</v>
      </c>
      <c r="Q180" s="24">
        <v>20</v>
      </c>
      <c r="R180" s="24">
        <v>0</v>
      </c>
      <c r="S180" s="408" t="s">
        <v>322</v>
      </c>
      <c r="T180" s="24">
        <v>0</v>
      </c>
      <c r="U180" s="24">
        <v>1</v>
      </c>
      <c r="V180" s="362"/>
      <c r="W180" s="367" t="s">
        <v>270</v>
      </c>
      <c r="X180" s="361"/>
      <c r="Y180" s="24"/>
      <c r="Z180" s="24"/>
      <c r="AA180" s="24"/>
      <c r="AB180" s="24"/>
      <c r="AC180" s="24">
        <v>250</v>
      </c>
      <c r="AD180" s="24">
        <v>20</v>
      </c>
      <c r="AE180" s="24"/>
      <c r="AF180" s="24" t="s">
        <v>321</v>
      </c>
      <c r="AG180" s="24">
        <v>0</v>
      </c>
      <c r="AH180" s="362">
        <v>0</v>
      </c>
      <c r="AI180" s="113"/>
      <c r="AJ180" s="24"/>
      <c r="AL180" s="129">
        <f t="shared" si="20"/>
        <v>0</v>
      </c>
      <c r="AM180" s="129">
        <f t="shared" si="21"/>
        <v>0</v>
      </c>
      <c r="AN180" s="129">
        <f t="shared" si="16"/>
        <v>0</v>
      </c>
      <c r="AO180" s="129">
        <f t="shared" si="17"/>
        <v>0</v>
      </c>
      <c r="AR180" s="117">
        <f xml:space="preserve"> IF(B180="",0,IF(OR(('PPG Phase Definition'!W180="TIA1 and TIA2"),('PPG Phase Definition'!W180="Only TIA1")),1,0))</f>
        <v>1</v>
      </c>
      <c r="AS180" s="117">
        <f xml:space="preserve"> IF(B180="",0,IF(OR(('PPG Phase Definition'!W180="TIA1 and TIA2"),('PPG Phase Definition'!W180="Only TIA2")),1,0))</f>
        <v>0</v>
      </c>
      <c r="AT180" s="117">
        <f>IF(C180="Masked",0,IF('PPG Phase Definition'!H180="Never mask",1,IF('PPG Phase Definition'!H180="2X mask",2,IF('PPG Phase Definition'!H180="4X mask",4,IF('PPG Phase Definition'!H180="8X mask",8,IF('PPG Phase Definition'!H180="16X mask",16,IF('PPG Phase Definition'!H180="32X mask",32,64)))))))</f>
        <v>1</v>
      </c>
      <c r="AU180" s="116">
        <f t="shared" si="18"/>
        <v>1</v>
      </c>
      <c r="AW180" s="14" t="str">
        <f t="shared" si="22"/>
        <v>ANA AACM-0-1</v>
      </c>
      <c r="AX180" s="14" t="str">
        <f t="shared" si="23"/>
        <v>DIG AACM-0-0</v>
      </c>
    </row>
    <row r="181" spans="1:52" s="14" customFormat="1" ht="14.4" hidden="1" x14ac:dyDescent="0.3">
      <c r="A181" s="19"/>
      <c r="B181" s="25">
        <f t="shared" si="19"/>
        <v>0</v>
      </c>
      <c r="C181" s="24" t="s">
        <v>62</v>
      </c>
      <c r="D181" s="24" t="s">
        <v>64</v>
      </c>
      <c r="E181" s="24" t="s">
        <v>64</v>
      </c>
      <c r="F181" s="24">
        <v>4</v>
      </c>
      <c r="G181" s="24">
        <v>1</v>
      </c>
      <c r="H181" s="24" t="s">
        <v>110</v>
      </c>
      <c r="I181" s="109">
        <v>0</v>
      </c>
      <c r="J181" s="24">
        <v>100</v>
      </c>
      <c r="K181" s="109" t="s">
        <v>385</v>
      </c>
      <c r="L181" s="361"/>
      <c r="M181" s="24"/>
      <c r="N181" s="24">
        <v>1</v>
      </c>
      <c r="O181" s="24"/>
      <c r="P181" s="24">
        <v>100</v>
      </c>
      <c r="Q181" s="24">
        <v>20</v>
      </c>
      <c r="R181" s="24">
        <v>0</v>
      </c>
      <c r="S181" s="408" t="s">
        <v>322</v>
      </c>
      <c r="T181" s="24">
        <v>0</v>
      </c>
      <c r="U181" s="24">
        <v>1</v>
      </c>
      <c r="V181" s="362"/>
      <c r="W181" s="367" t="s">
        <v>270</v>
      </c>
      <c r="X181" s="361"/>
      <c r="Y181" s="24"/>
      <c r="Z181" s="24"/>
      <c r="AA181" s="24"/>
      <c r="AB181" s="24"/>
      <c r="AC181" s="24">
        <v>250</v>
      </c>
      <c r="AD181" s="24">
        <v>20</v>
      </c>
      <c r="AE181" s="24"/>
      <c r="AF181" s="24" t="s">
        <v>321</v>
      </c>
      <c r="AG181" s="24">
        <v>0</v>
      </c>
      <c r="AH181" s="362">
        <v>0</v>
      </c>
      <c r="AI181" s="113"/>
      <c r="AJ181" s="24"/>
      <c r="AL181" s="129">
        <f t="shared" si="20"/>
        <v>0</v>
      </c>
      <c r="AM181" s="129">
        <f t="shared" si="21"/>
        <v>0</v>
      </c>
      <c r="AN181" s="129">
        <f t="shared" si="16"/>
        <v>0</v>
      </c>
      <c r="AO181" s="129">
        <f t="shared" si="17"/>
        <v>0</v>
      </c>
      <c r="AR181" s="117">
        <f xml:space="preserve"> IF(B181="",0,IF(OR(('PPG Phase Definition'!W181="TIA1 and TIA2"),('PPG Phase Definition'!W181="Only TIA1")),1,0))</f>
        <v>1</v>
      </c>
      <c r="AS181" s="117">
        <f xml:space="preserve"> IF(B181="",0,IF(OR(('PPG Phase Definition'!W181="TIA1 and TIA2"),('PPG Phase Definition'!W181="Only TIA2")),1,0))</f>
        <v>0</v>
      </c>
      <c r="AT181" s="117">
        <f>IF(C181="Masked",0,IF('PPG Phase Definition'!H181="Never mask",1,IF('PPG Phase Definition'!H181="2X mask",2,IF('PPG Phase Definition'!H181="4X mask",4,IF('PPG Phase Definition'!H181="8X mask",8,IF('PPG Phase Definition'!H181="16X mask",16,IF('PPG Phase Definition'!H181="32X mask",32,64)))))))</f>
        <v>1</v>
      </c>
      <c r="AU181" s="116">
        <f t="shared" si="18"/>
        <v>1</v>
      </c>
      <c r="AW181" s="14" t="str">
        <f t="shared" si="22"/>
        <v>ANA AACM-0-1</v>
      </c>
      <c r="AX181" s="14" t="str">
        <f t="shared" si="23"/>
        <v>DIG AACM-0-0</v>
      </c>
    </row>
    <row r="182" spans="1:52" s="14" customFormat="1" ht="14.4" hidden="1" x14ac:dyDescent="0.3">
      <c r="A182" s="19"/>
      <c r="B182" s="25">
        <f t="shared" si="19"/>
        <v>0</v>
      </c>
      <c r="C182" s="24" t="s">
        <v>62</v>
      </c>
      <c r="D182" s="24" t="s">
        <v>64</v>
      </c>
      <c r="E182" s="24" t="s">
        <v>64</v>
      </c>
      <c r="F182" s="24">
        <v>4</v>
      </c>
      <c r="G182" s="24">
        <v>1</v>
      </c>
      <c r="H182" s="24" t="s">
        <v>110</v>
      </c>
      <c r="I182" s="109">
        <v>0</v>
      </c>
      <c r="J182" s="24">
        <v>100</v>
      </c>
      <c r="K182" s="109" t="s">
        <v>385</v>
      </c>
      <c r="L182" s="361"/>
      <c r="M182" s="24"/>
      <c r="N182" s="24">
        <v>1</v>
      </c>
      <c r="O182" s="24"/>
      <c r="P182" s="24">
        <v>100</v>
      </c>
      <c r="Q182" s="24">
        <v>20</v>
      </c>
      <c r="R182" s="24">
        <v>0</v>
      </c>
      <c r="S182" s="408" t="s">
        <v>322</v>
      </c>
      <c r="T182" s="24">
        <v>0</v>
      </c>
      <c r="U182" s="24">
        <v>1</v>
      </c>
      <c r="V182" s="362"/>
      <c r="W182" s="367" t="s">
        <v>270</v>
      </c>
      <c r="X182" s="361"/>
      <c r="Y182" s="24"/>
      <c r="Z182" s="24"/>
      <c r="AA182" s="24"/>
      <c r="AB182" s="24"/>
      <c r="AC182" s="24">
        <v>250</v>
      </c>
      <c r="AD182" s="24">
        <v>20</v>
      </c>
      <c r="AE182" s="24"/>
      <c r="AF182" s="24" t="s">
        <v>321</v>
      </c>
      <c r="AG182" s="24">
        <v>0</v>
      </c>
      <c r="AH182" s="362">
        <v>0</v>
      </c>
      <c r="AI182" s="113"/>
      <c r="AJ182" s="24"/>
      <c r="AL182" s="129">
        <f t="shared" si="20"/>
        <v>0</v>
      </c>
      <c r="AM182" s="129">
        <f t="shared" si="21"/>
        <v>0</v>
      </c>
      <c r="AN182" s="129">
        <f t="shared" si="16"/>
        <v>0</v>
      </c>
      <c r="AO182" s="129">
        <f t="shared" si="17"/>
        <v>0</v>
      </c>
      <c r="AR182" s="117">
        <f xml:space="preserve"> IF(B182="",0,IF(OR(('PPG Phase Definition'!W182="TIA1 and TIA2"),('PPG Phase Definition'!W182="Only TIA1")),1,0))</f>
        <v>1</v>
      </c>
      <c r="AS182" s="117">
        <f xml:space="preserve"> IF(B182="",0,IF(OR(('PPG Phase Definition'!W182="TIA1 and TIA2"),('PPG Phase Definition'!W182="Only TIA2")),1,0))</f>
        <v>0</v>
      </c>
      <c r="AT182" s="117">
        <f>IF(C182="Masked",0,IF('PPG Phase Definition'!H182="Never mask",1,IF('PPG Phase Definition'!H182="2X mask",2,IF('PPG Phase Definition'!H182="4X mask",4,IF('PPG Phase Definition'!H182="8X mask",8,IF('PPG Phase Definition'!H182="16X mask",16,IF('PPG Phase Definition'!H182="32X mask",32,64)))))))</f>
        <v>1</v>
      </c>
      <c r="AU182" s="116">
        <f t="shared" si="18"/>
        <v>1</v>
      </c>
      <c r="AW182" s="14" t="str">
        <f t="shared" si="22"/>
        <v>ANA AACM-0-1</v>
      </c>
      <c r="AX182" s="14" t="str">
        <f t="shared" si="23"/>
        <v>DIG AACM-0-0</v>
      </c>
    </row>
    <row r="183" spans="1:52" s="14" customFormat="1" ht="14.4" hidden="1" x14ac:dyDescent="0.3">
      <c r="A183" s="19"/>
      <c r="B183" s="25">
        <f t="shared" si="19"/>
        <v>0</v>
      </c>
      <c r="C183" s="24" t="s">
        <v>62</v>
      </c>
      <c r="D183" s="24" t="s">
        <v>64</v>
      </c>
      <c r="E183" s="24" t="s">
        <v>64</v>
      </c>
      <c r="F183" s="24">
        <v>4</v>
      </c>
      <c r="G183" s="24">
        <v>1</v>
      </c>
      <c r="H183" s="24" t="s">
        <v>110</v>
      </c>
      <c r="I183" s="109">
        <v>0</v>
      </c>
      <c r="J183" s="24">
        <v>100</v>
      </c>
      <c r="K183" s="109" t="s">
        <v>385</v>
      </c>
      <c r="L183" s="361"/>
      <c r="M183" s="24"/>
      <c r="N183" s="24">
        <v>1</v>
      </c>
      <c r="O183" s="24"/>
      <c r="P183" s="24">
        <v>100</v>
      </c>
      <c r="Q183" s="24">
        <v>20</v>
      </c>
      <c r="R183" s="24">
        <v>0</v>
      </c>
      <c r="S183" s="408" t="s">
        <v>322</v>
      </c>
      <c r="T183" s="24">
        <v>0</v>
      </c>
      <c r="U183" s="24">
        <v>1</v>
      </c>
      <c r="V183" s="362"/>
      <c r="W183" s="367" t="s">
        <v>270</v>
      </c>
      <c r="X183" s="361"/>
      <c r="Y183" s="24"/>
      <c r="Z183" s="24"/>
      <c r="AA183" s="24"/>
      <c r="AB183" s="24"/>
      <c r="AC183" s="24">
        <v>250</v>
      </c>
      <c r="AD183" s="24">
        <v>20</v>
      </c>
      <c r="AE183" s="24"/>
      <c r="AF183" s="24" t="s">
        <v>321</v>
      </c>
      <c r="AG183" s="24">
        <v>0</v>
      </c>
      <c r="AH183" s="362">
        <v>0</v>
      </c>
      <c r="AI183" s="113"/>
      <c r="AJ183" s="24"/>
      <c r="AL183" s="129">
        <f t="shared" si="20"/>
        <v>0</v>
      </c>
      <c r="AM183" s="129">
        <f t="shared" si="21"/>
        <v>0</v>
      </c>
      <c r="AN183" s="129">
        <f t="shared" si="16"/>
        <v>0</v>
      </c>
      <c r="AO183" s="129">
        <f t="shared" si="17"/>
        <v>0</v>
      </c>
      <c r="AR183" s="117">
        <f xml:space="preserve"> IF(B183="",0,IF(OR(('PPG Phase Definition'!W183="TIA1 and TIA2"),('PPG Phase Definition'!W183="Only TIA1")),1,0))</f>
        <v>1</v>
      </c>
      <c r="AS183" s="117">
        <f xml:space="preserve"> IF(B183="",0,IF(OR(('PPG Phase Definition'!W183="TIA1 and TIA2"),('PPG Phase Definition'!W183="Only TIA2")),1,0))</f>
        <v>0</v>
      </c>
      <c r="AT183" s="117">
        <f>IF(C183="Masked",0,IF('PPG Phase Definition'!H183="Never mask",1,IF('PPG Phase Definition'!H183="2X mask",2,IF('PPG Phase Definition'!H183="4X mask",4,IF('PPG Phase Definition'!H183="8X mask",8,IF('PPG Phase Definition'!H183="16X mask",16,IF('PPG Phase Definition'!H183="32X mask",32,64)))))))</f>
        <v>1</v>
      </c>
      <c r="AU183" s="116">
        <f t="shared" si="18"/>
        <v>1</v>
      </c>
      <c r="AW183" s="14" t="str">
        <f t="shared" si="22"/>
        <v>ANA AACM-0-1</v>
      </c>
      <c r="AX183" s="14" t="str">
        <f t="shared" si="23"/>
        <v>DIG AACM-0-0</v>
      </c>
    </row>
    <row r="184" spans="1:52" s="14" customFormat="1" ht="14.4" hidden="1" x14ac:dyDescent="0.3">
      <c r="A184" s="19"/>
      <c r="B184" s="25">
        <f t="shared" si="19"/>
        <v>0</v>
      </c>
      <c r="C184" s="24" t="s">
        <v>62</v>
      </c>
      <c r="D184" s="24" t="s">
        <v>64</v>
      </c>
      <c r="E184" s="24" t="s">
        <v>64</v>
      </c>
      <c r="F184" s="24">
        <v>4</v>
      </c>
      <c r="G184" s="24">
        <v>1</v>
      </c>
      <c r="H184" s="24" t="s">
        <v>110</v>
      </c>
      <c r="I184" s="109">
        <v>0</v>
      </c>
      <c r="J184" s="24">
        <v>100</v>
      </c>
      <c r="K184" s="109" t="s">
        <v>385</v>
      </c>
      <c r="L184" s="361"/>
      <c r="M184" s="24"/>
      <c r="N184" s="24">
        <v>1</v>
      </c>
      <c r="O184" s="24"/>
      <c r="P184" s="24">
        <v>100</v>
      </c>
      <c r="Q184" s="24">
        <v>20</v>
      </c>
      <c r="R184" s="24">
        <v>0</v>
      </c>
      <c r="S184" s="408" t="s">
        <v>322</v>
      </c>
      <c r="T184" s="24">
        <v>0</v>
      </c>
      <c r="U184" s="24">
        <v>1</v>
      </c>
      <c r="V184" s="362"/>
      <c r="W184" s="367" t="s">
        <v>270</v>
      </c>
      <c r="X184" s="361"/>
      <c r="Y184" s="24"/>
      <c r="Z184" s="24"/>
      <c r="AA184" s="24"/>
      <c r="AB184" s="24"/>
      <c r="AC184" s="24">
        <v>250</v>
      </c>
      <c r="AD184" s="24">
        <v>20</v>
      </c>
      <c r="AE184" s="24"/>
      <c r="AF184" s="24" t="s">
        <v>321</v>
      </c>
      <c r="AG184" s="24">
        <v>0</v>
      </c>
      <c r="AH184" s="362">
        <v>0</v>
      </c>
      <c r="AI184" s="113"/>
      <c r="AJ184" s="24"/>
      <c r="AL184" s="129">
        <f t="shared" si="20"/>
        <v>0</v>
      </c>
      <c r="AM184" s="129">
        <f t="shared" si="21"/>
        <v>0</v>
      </c>
      <c r="AN184" s="129">
        <f t="shared" si="16"/>
        <v>0</v>
      </c>
      <c r="AO184" s="129">
        <f t="shared" si="17"/>
        <v>0</v>
      </c>
      <c r="AR184" s="117">
        <f xml:space="preserve"> IF(B184="",0,IF(OR(('PPG Phase Definition'!W184="TIA1 and TIA2"),('PPG Phase Definition'!W184="Only TIA1")),1,0))</f>
        <v>1</v>
      </c>
      <c r="AS184" s="117">
        <f xml:space="preserve"> IF(B184="",0,IF(OR(('PPG Phase Definition'!W184="TIA1 and TIA2"),('PPG Phase Definition'!W184="Only TIA2")),1,0))</f>
        <v>0</v>
      </c>
      <c r="AT184" s="117">
        <f>IF(C184="Masked",0,IF('PPG Phase Definition'!H184="Never mask",1,IF('PPG Phase Definition'!H184="2X mask",2,IF('PPG Phase Definition'!H184="4X mask",4,IF('PPG Phase Definition'!H184="8X mask",8,IF('PPG Phase Definition'!H184="16X mask",16,IF('PPG Phase Definition'!H184="32X mask",32,64)))))))</f>
        <v>1</v>
      </c>
      <c r="AU184" s="116">
        <f t="shared" si="18"/>
        <v>1</v>
      </c>
      <c r="AW184" s="14" t="str">
        <f t="shared" si="22"/>
        <v>ANA AACM-0-1</v>
      </c>
      <c r="AX184" s="14" t="str">
        <f t="shared" si="23"/>
        <v>DIG AACM-0-0</v>
      </c>
    </row>
    <row r="185" spans="1:52" s="14" customFormat="1" ht="14.4" hidden="1" x14ac:dyDescent="0.3">
      <c r="A185" s="19"/>
      <c r="B185" s="25">
        <f t="shared" si="19"/>
        <v>0</v>
      </c>
      <c r="C185" s="24" t="s">
        <v>62</v>
      </c>
      <c r="D185" s="24" t="s">
        <v>64</v>
      </c>
      <c r="E185" s="24" t="s">
        <v>64</v>
      </c>
      <c r="F185" s="24">
        <v>4</v>
      </c>
      <c r="G185" s="24">
        <v>1</v>
      </c>
      <c r="H185" s="24" t="s">
        <v>110</v>
      </c>
      <c r="I185" s="109">
        <v>0</v>
      </c>
      <c r="J185" s="24">
        <v>100</v>
      </c>
      <c r="K185" s="109" t="s">
        <v>385</v>
      </c>
      <c r="L185" s="361"/>
      <c r="M185" s="24"/>
      <c r="N185" s="24">
        <v>1</v>
      </c>
      <c r="O185" s="24"/>
      <c r="P185" s="24">
        <v>100</v>
      </c>
      <c r="Q185" s="24">
        <v>20</v>
      </c>
      <c r="R185" s="24">
        <v>0</v>
      </c>
      <c r="S185" s="408" t="s">
        <v>322</v>
      </c>
      <c r="T185" s="24">
        <v>0</v>
      </c>
      <c r="U185" s="24">
        <v>1</v>
      </c>
      <c r="V185" s="362"/>
      <c r="W185" s="367" t="s">
        <v>270</v>
      </c>
      <c r="X185" s="361"/>
      <c r="Y185" s="24"/>
      <c r="Z185" s="24"/>
      <c r="AA185" s="24"/>
      <c r="AB185" s="24"/>
      <c r="AC185" s="24">
        <v>250</v>
      </c>
      <c r="AD185" s="24">
        <v>20</v>
      </c>
      <c r="AE185" s="24"/>
      <c r="AF185" s="24" t="s">
        <v>321</v>
      </c>
      <c r="AG185" s="24">
        <v>0</v>
      </c>
      <c r="AH185" s="362">
        <v>0</v>
      </c>
      <c r="AI185" s="113"/>
      <c r="AJ185" s="24"/>
      <c r="AL185" s="129">
        <f t="shared" si="20"/>
        <v>0</v>
      </c>
      <c r="AM185" s="129">
        <f t="shared" si="21"/>
        <v>0</v>
      </c>
      <c r="AN185" s="129">
        <f t="shared" si="16"/>
        <v>0</v>
      </c>
      <c r="AO185" s="129">
        <f t="shared" si="17"/>
        <v>0</v>
      </c>
      <c r="AR185" s="117">
        <f xml:space="preserve"> IF(B185="",0,IF(OR(('PPG Phase Definition'!W185="TIA1 and TIA2"),('PPG Phase Definition'!W185="Only TIA1")),1,0))</f>
        <v>1</v>
      </c>
      <c r="AS185" s="117">
        <f xml:space="preserve"> IF(B185="",0,IF(OR(('PPG Phase Definition'!W185="TIA1 and TIA2"),('PPG Phase Definition'!W185="Only TIA2")),1,0))</f>
        <v>0</v>
      </c>
      <c r="AT185" s="117">
        <f>IF(C185="Masked",0,IF('PPG Phase Definition'!H185="Never mask",1,IF('PPG Phase Definition'!H185="2X mask",2,IF('PPG Phase Definition'!H185="4X mask",4,IF('PPG Phase Definition'!H185="8X mask",8,IF('PPG Phase Definition'!H185="16X mask",16,IF('PPG Phase Definition'!H185="32X mask",32,64)))))))</f>
        <v>1</v>
      </c>
      <c r="AU185" s="116">
        <f t="shared" si="18"/>
        <v>1</v>
      </c>
      <c r="AW185" s="14" t="str">
        <f t="shared" si="22"/>
        <v>ANA AACM-0-1</v>
      </c>
      <c r="AX185" s="14" t="str">
        <f t="shared" si="23"/>
        <v>DIG AACM-0-0</v>
      </c>
    </row>
    <row r="186" spans="1:52" s="14" customFormat="1" ht="14.4" hidden="1" x14ac:dyDescent="0.3">
      <c r="A186" s="19"/>
      <c r="B186" s="25">
        <f t="shared" si="19"/>
        <v>0</v>
      </c>
      <c r="C186" s="24" t="s">
        <v>62</v>
      </c>
      <c r="D186" s="24" t="s">
        <v>64</v>
      </c>
      <c r="E186" s="24" t="s">
        <v>64</v>
      </c>
      <c r="F186" s="24">
        <v>4</v>
      </c>
      <c r="G186" s="24">
        <v>1</v>
      </c>
      <c r="H186" s="24" t="s">
        <v>110</v>
      </c>
      <c r="I186" s="109">
        <v>0</v>
      </c>
      <c r="J186" s="24">
        <v>100</v>
      </c>
      <c r="K186" s="109" t="s">
        <v>385</v>
      </c>
      <c r="L186" s="361"/>
      <c r="M186" s="24"/>
      <c r="N186" s="24">
        <v>1</v>
      </c>
      <c r="O186" s="24"/>
      <c r="P186" s="24">
        <v>100</v>
      </c>
      <c r="Q186" s="24">
        <v>20</v>
      </c>
      <c r="R186" s="24">
        <v>0</v>
      </c>
      <c r="S186" s="408" t="s">
        <v>322</v>
      </c>
      <c r="T186" s="24">
        <v>0</v>
      </c>
      <c r="U186" s="24">
        <v>1</v>
      </c>
      <c r="V186" s="362"/>
      <c r="W186" s="367" t="s">
        <v>270</v>
      </c>
      <c r="X186" s="361"/>
      <c r="Y186" s="24"/>
      <c r="Z186" s="24"/>
      <c r="AA186" s="24"/>
      <c r="AB186" s="24"/>
      <c r="AC186" s="24">
        <v>250</v>
      </c>
      <c r="AD186" s="24">
        <v>20</v>
      </c>
      <c r="AE186" s="24"/>
      <c r="AF186" s="24" t="s">
        <v>321</v>
      </c>
      <c r="AG186" s="24">
        <v>0</v>
      </c>
      <c r="AH186" s="362">
        <v>0</v>
      </c>
      <c r="AI186" s="113"/>
      <c r="AJ186" s="24"/>
      <c r="AL186" s="129">
        <f t="shared" si="20"/>
        <v>0</v>
      </c>
      <c r="AM186" s="129">
        <f t="shared" si="21"/>
        <v>0</v>
      </c>
      <c r="AN186" s="129">
        <f t="shared" si="16"/>
        <v>0</v>
      </c>
      <c r="AO186" s="129">
        <f t="shared" si="17"/>
        <v>0</v>
      </c>
      <c r="AR186" s="117">
        <f xml:space="preserve"> IF(B186="",0,IF(OR(('PPG Phase Definition'!W186="TIA1 and TIA2"),('PPG Phase Definition'!W186="Only TIA1")),1,0))</f>
        <v>1</v>
      </c>
      <c r="AS186" s="117">
        <f xml:space="preserve"> IF(B186="",0,IF(OR(('PPG Phase Definition'!W186="TIA1 and TIA2"),('PPG Phase Definition'!W186="Only TIA2")),1,0))</f>
        <v>0</v>
      </c>
      <c r="AT186" s="117">
        <f>IF(C186="Masked",0,IF('PPG Phase Definition'!H186="Never mask",1,IF('PPG Phase Definition'!H186="2X mask",2,IF('PPG Phase Definition'!H186="4X mask",4,IF('PPG Phase Definition'!H186="8X mask",8,IF('PPG Phase Definition'!H186="16X mask",16,IF('PPG Phase Definition'!H186="32X mask",32,64)))))))</f>
        <v>1</v>
      </c>
      <c r="AU186" s="116">
        <f t="shared" si="18"/>
        <v>1</v>
      </c>
      <c r="AW186" s="14" t="str">
        <f t="shared" si="22"/>
        <v>ANA AACM-0-1</v>
      </c>
      <c r="AX186" s="14" t="str">
        <f t="shared" si="23"/>
        <v>DIG AACM-0-0</v>
      </c>
    </row>
    <row r="187" spans="1:52" s="14" customFormat="1" x14ac:dyDescent="0.35">
      <c r="A187" s="19">
        <v>19</v>
      </c>
      <c r="B187" s="25" t="str">
        <f t="shared" si="19"/>
        <v/>
      </c>
      <c r="C187" s="24" t="s">
        <v>62</v>
      </c>
      <c r="D187" s="24" t="s">
        <v>64</v>
      </c>
      <c r="E187" s="24" t="s">
        <v>64</v>
      </c>
      <c r="F187" s="24">
        <v>4</v>
      </c>
      <c r="G187" s="24">
        <v>1</v>
      </c>
      <c r="H187" s="24" t="s">
        <v>110</v>
      </c>
      <c r="I187" s="109">
        <v>0</v>
      </c>
      <c r="J187" s="24">
        <v>100</v>
      </c>
      <c r="K187" s="109" t="s">
        <v>385</v>
      </c>
      <c r="L187" s="361"/>
      <c r="M187" s="24"/>
      <c r="N187" s="24">
        <v>1</v>
      </c>
      <c r="O187" s="24"/>
      <c r="P187" s="24">
        <v>100</v>
      </c>
      <c r="Q187" s="24">
        <v>20</v>
      </c>
      <c r="R187" s="24">
        <v>0</v>
      </c>
      <c r="S187" s="408" t="s">
        <v>320</v>
      </c>
      <c r="T187" s="24">
        <v>0</v>
      </c>
      <c r="U187" s="24">
        <v>1</v>
      </c>
      <c r="V187" s="362"/>
      <c r="W187" s="367" t="s">
        <v>270</v>
      </c>
      <c r="X187" s="361"/>
      <c r="Y187" s="24"/>
      <c r="Z187" s="24"/>
      <c r="AA187" s="24"/>
      <c r="AB187" s="24"/>
      <c r="AC187" s="24">
        <v>250</v>
      </c>
      <c r="AD187" s="24">
        <v>20</v>
      </c>
      <c r="AE187" s="24"/>
      <c r="AF187" s="24" t="s">
        <v>320</v>
      </c>
      <c r="AG187" s="24">
        <v>0</v>
      </c>
      <c r="AH187" s="362">
        <v>0</v>
      </c>
      <c r="AI187" s="113"/>
      <c r="AJ187" s="24"/>
      <c r="AL187" s="129">
        <f t="shared" si="20"/>
        <v>0</v>
      </c>
      <c r="AM187" s="129">
        <f t="shared" si="21"/>
        <v>0</v>
      </c>
      <c r="AN187" s="129">
        <f t="shared" si="16"/>
        <v>0</v>
      </c>
      <c r="AO187" s="129">
        <f t="shared" si="17"/>
        <v>0</v>
      </c>
      <c r="AR187" s="117">
        <f xml:space="preserve"> IF(B187="",0,IF(OR(('PPG Phase Definition'!W187="TIA1 and TIA2"),('PPG Phase Definition'!W187="Only TIA1")),1,0))</f>
        <v>0</v>
      </c>
      <c r="AS187" s="117">
        <f xml:space="preserve"> IF(B187="",0,IF(OR(('PPG Phase Definition'!W187="TIA1 and TIA2"),('PPG Phase Definition'!W187="Only TIA2")),1,0))</f>
        <v>0</v>
      </c>
      <c r="AT187" s="117">
        <f>IF(C187="Masked",0,IF('PPG Phase Definition'!H187="Never mask",1,IF('PPG Phase Definition'!H187="2X mask",2,IF('PPG Phase Definition'!H187="4X mask",4,IF('PPG Phase Definition'!H187="8X mask",8,IF('PPG Phase Definition'!H187="16X mask",16,IF('PPG Phase Definition'!H187="32X mask",32,64)))))))</f>
        <v>1</v>
      </c>
      <c r="AU187" s="116">
        <f t="shared" si="18"/>
        <v>1</v>
      </c>
      <c r="AW187" s="14" t="str">
        <f t="shared" si="22"/>
        <v>OFF-0-1</v>
      </c>
      <c r="AX187" s="14" t="str">
        <f t="shared" si="23"/>
        <v>OFF-0-0</v>
      </c>
      <c r="AZ187" s="14">
        <f>IF(B187="",0,IF(C187="Impedance",1,0))</f>
        <v>0</v>
      </c>
    </row>
    <row r="188" spans="1:52" s="14" customFormat="1" ht="14.4" hidden="1" x14ac:dyDescent="0.3">
      <c r="A188" s="19"/>
      <c r="B188" s="25">
        <f t="shared" si="19"/>
        <v>0</v>
      </c>
      <c r="C188" s="24" t="s">
        <v>62</v>
      </c>
      <c r="D188" s="24" t="s">
        <v>64</v>
      </c>
      <c r="E188" s="24" t="s">
        <v>64</v>
      </c>
      <c r="F188" s="24">
        <v>4</v>
      </c>
      <c r="G188" s="24">
        <v>1</v>
      </c>
      <c r="H188" s="24" t="s">
        <v>110</v>
      </c>
      <c r="I188" s="109">
        <v>0</v>
      </c>
      <c r="J188" s="24">
        <v>100</v>
      </c>
      <c r="K188" s="109" t="s">
        <v>385</v>
      </c>
      <c r="L188" s="361"/>
      <c r="M188" s="24"/>
      <c r="N188" s="24">
        <v>1</v>
      </c>
      <c r="O188" s="24"/>
      <c r="P188" s="24">
        <v>100</v>
      </c>
      <c r="Q188" s="24">
        <v>20</v>
      </c>
      <c r="R188" s="24">
        <v>0</v>
      </c>
      <c r="S188" s="408" t="s">
        <v>322</v>
      </c>
      <c r="T188" s="24">
        <v>0</v>
      </c>
      <c r="U188" s="24">
        <v>1</v>
      </c>
      <c r="V188" s="362"/>
      <c r="W188" s="367" t="s">
        <v>270</v>
      </c>
      <c r="X188" s="361"/>
      <c r="Y188" s="24"/>
      <c r="Z188" s="24"/>
      <c r="AA188" s="24"/>
      <c r="AB188" s="24"/>
      <c r="AC188" s="24">
        <v>250</v>
      </c>
      <c r="AD188" s="24">
        <v>20</v>
      </c>
      <c r="AE188" s="24"/>
      <c r="AF188" s="24" t="s">
        <v>321</v>
      </c>
      <c r="AG188" s="24">
        <v>0</v>
      </c>
      <c r="AH188" s="362">
        <v>0</v>
      </c>
      <c r="AI188" s="113"/>
      <c r="AJ188" s="24"/>
      <c r="AL188" s="129">
        <f t="shared" si="20"/>
        <v>0</v>
      </c>
      <c r="AM188" s="129">
        <f t="shared" si="21"/>
        <v>0</v>
      </c>
      <c r="AN188" s="129">
        <f t="shared" si="16"/>
        <v>0</v>
      </c>
      <c r="AO188" s="129">
        <f t="shared" si="17"/>
        <v>0</v>
      </c>
      <c r="AR188" s="117">
        <f xml:space="preserve"> IF(B188="",0,IF(OR(('PPG Phase Definition'!W188="TIA1 and TIA2"),('PPG Phase Definition'!W188="Only TIA1")),1,0))</f>
        <v>1</v>
      </c>
      <c r="AS188" s="117">
        <f xml:space="preserve"> IF(B188="",0,IF(OR(('PPG Phase Definition'!W188="TIA1 and TIA2"),('PPG Phase Definition'!W188="Only TIA2")),1,0))</f>
        <v>0</v>
      </c>
      <c r="AT188" s="117">
        <f>IF(C188="Masked",0,IF('PPG Phase Definition'!H188="Never mask",1,IF('PPG Phase Definition'!H188="2X mask",2,IF('PPG Phase Definition'!H188="4X mask",4,IF('PPG Phase Definition'!H188="8X mask",8,IF('PPG Phase Definition'!H188="16X mask",16,IF('PPG Phase Definition'!H188="32X mask",32,64)))))))</f>
        <v>1</v>
      </c>
      <c r="AU188" s="116">
        <f t="shared" si="18"/>
        <v>1</v>
      </c>
      <c r="AW188" s="14" t="str">
        <f t="shared" si="22"/>
        <v>ANA AACM-0-1</v>
      </c>
      <c r="AX188" s="14" t="str">
        <f t="shared" si="23"/>
        <v>DIG AACM-0-0</v>
      </c>
    </row>
    <row r="189" spans="1:52" s="14" customFormat="1" ht="14.4" hidden="1" x14ac:dyDescent="0.3">
      <c r="A189" s="19"/>
      <c r="B189" s="25">
        <f t="shared" si="19"/>
        <v>0</v>
      </c>
      <c r="C189" s="24" t="s">
        <v>62</v>
      </c>
      <c r="D189" s="24" t="s">
        <v>64</v>
      </c>
      <c r="E189" s="24" t="s">
        <v>64</v>
      </c>
      <c r="F189" s="24">
        <v>4</v>
      </c>
      <c r="G189" s="24">
        <v>1</v>
      </c>
      <c r="H189" s="24" t="s">
        <v>110</v>
      </c>
      <c r="I189" s="109">
        <v>0</v>
      </c>
      <c r="J189" s="24">
        <v>100</v>
      </c>
      <c r="K189" s="109" t="s">
        <v>385</v>
      </c>
      <c r="L189" s="361"/>
      <c r="M189" s="24"/>
      <c r="N189" s="24">
        <v>1</v>
      </c>
      <c r="O189" s="24"/>
      <c r="P189" s="24">
        <v>100</v>
      </c>
      <c r="Q189" s="24">
        <v>20</v>
      </c>
      <c r="R189" s="24">
        <v>0</v>
      </c>
      <c r="S189" s="408" t="s">
        <v>322</v>
      </c>
      <c r="T189" s="24">
        <v>0</v>
      </c>
      <c r="U189" s="24">
        <v>1</v>
      </c>
      <c r="V189" s="362"/>
      <c r="W189" s="367" t="s">
        <v>270</v>
      </c>
      <c r="X189" s="361"/>
      <c r="Y189" s="24"/>
      <c r="Z189" s="24"/>
      <c r="AA189" s="24"/>
      <c r="AB189" s="24"/>
      <c r="AC189" s="24">
        <v>250</v>
      </c>
      <c r="AD189" s="24">
        <v>20</v>
      </c>
      <c r="AE189" s="24"/>
      <c r="AF189" s="24" t="s">
        <v>321</v>
      </c>
      <c r="AG189" s="24">
        <v>0</v>
      </c>
      <c r="AH189" s="362">
        <v>0</v>
      </c>
      <c r="AI189" s="113"/>
      <c r="AJ189" s="24"/>
      <c r="AL189" s="129">
        <f t="shared" si="20"/>
        <v>0</v>
      </c>
      <c r="AM189" s="129">
        <f t="shared" si="21"/>
        <v>0</v>
      </c>
      <c r="AN189" s="129">
        <f t="shared" si="16"/>
        <v>0</v>
      </c>
      <c r="AO189" s="129">
        <f t="shared" si="17"/>
        <v>0</v>
      </c>
      <c r="AR189" s="117">
        <f xml:space="preserve"> IF(B189="",0,IF(OR(('PPG Phase Definition'!W189="TIA1 and TIA2"),('PPG Phase Definition'!W189="Only TIA1")),1,0))</f>
        <v>1</v>
      </c>
      <c r="AS189" s="117">
        <f xml:space="preserve"> IF(B189="",0,IF(OR(('PPG Phase Definition'!W189="TIA1 and TIA2"),('PPG Phase Definition'!W189="Only TIA2")),1,0))</f>
        <v>0</v>
      </c>
      <c r="AT189" s="117">
        <f>IF(C189="Masked",0,IF('PPG Phase Definition'!H189="Never mask",1,IF('PPG Phase Definition'!H189="2X mask",2,IF('PPG Phase Definition'!H189="4X mask",4,IF('PPG Phase Definition'!H189="8X mask",8,IF('PPG Phase Definition'!H189="16X mask",16,IF('PPG Phase Definition'!H189="32X mask",32,64)))))))</f>
        <v>1</v>
      </c>
      <c r="AU189" s="116">
        <f t="shared" si="18"/>
        <v>1</v>
      </c>
      <c r="AW189" s="14" t="str">
        <f t="shared" si="22"/>
        <v>ANA AACM-0-1</v>
      </c>
      <c r="AX189" s="14" t="str">
        <f t="shared" si="23"/>
        <v>DIG AACM-0-0</v>
      </c>
    </row>
    <row r="190" spans="1:52" s="14" customFormat="1" ht="14.4" hidden="1" x14ac:dyDescent="0.3">
      <c r="A190" s="19"/>
      <c r="B190" s="25">
        <f t="shared" si="19"/>
        <v>0</v>
      </c>
      <c r="C190" s="24" t="s">
        <v>62</v>
      </c>
      <c r="D190" s="24" t="s">
        <v>64</v>
      </c>
      <c r="E190" s="24" t="s">
        <v>64</v>
      </c>
      <c r="F190" s="24">
        <v>4</v>
      </c>
      <c r="G190" s="24">
        <v>1</v>
      </c>
      <c r="H190" s="24" t="s">
        <v>110</v>
      </c>
      <c r="I190" s="109">
        <v>0</v>
      </c>
      <c r="J190" s="24">
        <v>100</v>
      </c>
      <c r="K190" s="109" t="s">
        <v>385</v>
      </c>
      <c r="L190" s="361"/>
      <c r="M190" s="24"/>
      <c r="N190" s="24">
        <v>1</v>
      </c>
      <c r="O190" s="24"/>
      <c r="P190" s="24">
        <v>100</v>
      </c>
      <c r="Q190" s="24">
        <v>20</v>
      </c>
      <c r="R190" s="24">
        <v>0</v>
      </c>
      <c r="S190" s="408" t="s">
        <v>322</v>
      </c>
      <c r="T190" s="24">
        <v>0</v>
      </c>
      <c r="U190" s="24">
        <v>1</v>
      </c>
      <c r="V190" s="362"/>
      <c r="W190" s="367" t="s">
        <v>270</v>
      </c>
      <c r="X190" s="361"/>
      <c r="Y190" s="24"/>
      <c r="Z190" s="24"/>
      <c r="AA190" s="24"/>
      <c r="AB190" s="24"/>
      <c r="AC190" s="24">
        <v>250</v>
      </c>
      <c r="AD190" s="24">
        <v>20</v>
      </c>
      <c r="AE190" s="24"/>
      <c r="AF190" s="24" t="s">
        <v>321</v>
      </c>
      <c r="AG190" s="24">
        <v>0</v>
      </c>
      <c r="AH190" s="362">
        <v>0</v>
      </c>
      <c r="AI190" s="113"/>
      <c r="AJ190" s="24"/>
      <c r="AL190" s="129">
        <f t="shared" si="20"/>
        <v>0</v>
      </c>
      <c r="AM190" s="129">
        <f t="shared" si="21"/>
        <v>0</v>
      </c>
      <c r="AN190" s="129">
        <f t="shared" si="16"/>
        <v>0</v>
      </c>
      <c r="AO190" s="129">
        <f t="shared" si="17"/>
        <v>0</v>
      </c>
      <c r="AR190" s="117">
        <f xml:space="preserve"> IF(B190="",0,IF(OR(('PPG Phase Definition'!W190="TIA1 and TIA2"),('PPG Phase Definition'!W190="Only TIA1")),1,0))</f>
        <v>1</v>
      </c>
      <c r="AS190" s="117">
        <f xml:space="preserve"> IF(B190="",0,IF(OR(('PPG Phase Definition'!W190="TIA1 and TIA2"),('PPG Phase Definition'!W190="Only TIA2")),1,0))</f>
        <v>0</v>
      </c>
      <c r="AT190" s="117">
        <f>IF(C190="Masked",0,IF('PPG Phase Definition'!H190="Never mask",1,IF('PPG Phase Definition'!H190="2X mask",2,IF('PPG Phase Definition'!H190="4X mask",4,IF('PPG Phase Definition'!H190="8X mask",8,IF('PPG Phase Definition'!H190="16X mask",16,IF('PPG Phase Definition'!H190="32X mask",32,64)))))))</f>
        <v>1</v>
      </c>
      <c r="AU190" s="116">
        <f t="shared" si="18"/>
        <v>1</v>
      </c>
      <c r="AW190" s="14" t="str">
        <f t="shared" si="22"/>
        <v>ANA AACM-0-1</v>
      </c>
      <c r="AX190" s="14" t="str">
        <f t="shared" si="23"/>
        <v>DIG AACM-0-0</v>
      </c>
    </row>
    <row r="191" spans="1:52" s="14" customFormat="1" ht="14.4" hidden="1" x14ac:dyDescent="0.3">
      <c r="A191" s="19"/>
      <c r="B191" s="25">
        <f t="shared" si="19"/>
        <v>0</v>
      </c>
      <c r="C191" s="24" t="s">
        <v>62</v>
      </c>
      <c r="D191" s="24" t="s">
        <v>64</v>
      </c>
      <c r="E191" s="24" t="s">
        <v>64</v>
      </c>
      <c r="F191" s="24">
        <v>4</v>
      </c>
      <c r="G191" s="24">
        <v>1</v>
      </c>
      <c r="H191" s="24" t="s">
        <v>110</v>
      </c>
      <c r="I191" s="109">
        <v>0</v>
      </c>
      <c r="J191" s="24">
        <v>100</v>
      </c>
      <c r="K191" s="109" t="s">
        <v>385</v>
      </c>
      <c r="L191" s="361"/>
      <c r="M191" s="24"/>
      <c r="N191" s="24">
        <v>1</v>
      </c>
      <c r="O191" s="24"/>
      <c r="P191" s="24">
        <v>100</v>
      </c>
      <c r="Q191" s="24">
        <v>20</v>
      </c>
      <c r="R191" s="24">
        <v>0</v>
      </c>
      <c r="S191" s="408" t="s">
        <v>322</v>
      </c>
      <c r="T191" s="24">
        <v>0</v>
      </c>
      <c r="U191" s="24">
        <v>1</v>
      </c>
      <c r="V191" s="362"/>
      <c r="W191" s="367" t="s">
        <v>270</v>
      </c>
      <c r="X191" s="361"/>
      <c r="Y191" s="24"/>
      <c r="Z191" s="24"/>
      <c r="AA191" s="24"/>
      <c r="AB191" s="24"/>
      <c r="AC191" s="24">
        <v>250</v>
      </c>
      <c r="AD191" s="24">
        <v>20</v>
      </c>
      <c r="AE191" s="24"/>
      <c r="AF191" s="24" t="s">
        <v>321</v>
      </c>
      <c r="AG191" s="24">
        <v>0</v>
      </c>
      <c r="AH191" s="362">
        <v>0</v>
      </c>
      <c r="AI191" s="113"/>
      <c r="AJ191" s="24"/>
      <c r="AL191" s="129">
        <f t="shared" si="20"/>
        <v>0</v>
      </c>
      <c r="AM191" s="129">
        <f t="shared" si="21"/>
        <v>0</v>
      </c>
      <c r="AN191" s="129">
        <f t="shared" si="16"/>
        <v>0</v>
      </c>
      <c r="AO191" s="129">
        <f t="shared" si="17"/>
        <v>0</v>
      </c>
      <c r="AR191" s="117">
        <f xml:space="preserve"> IF(B191="",0,IF(OR(('PPG Phase Definition'!W191="TIA1 and TIA2"),('PPG Phase Definition'!W191="Only TIA1")),1,0))</f>
        <v>1</v>
      </c>
      <c r="AS191" s="117">
        <f xml:space="preserve"> IF(B191="",0,IF(OR(('PPG Phase Definition'!W191="TIA1 and TIA2"),('PPG Phase Definition'!W191="Only TIA2")),1,0))</f>
        <v>0</v>
      </c>
      <c r="AT191" s="117">
        <f>IF(C191="Masked",0,IF('PPG Phase Definition'!H191="Never mask",1,IF('PPG Phase Definition'!H191="2X mask",2,IF('PPG Phase Definition'!H191="4X mask",4,IF('PPG Phase Definition'!H191="8X mask",8,IF('PPG Phase Definition'!H191="16X mask",16,IF('PPG Phase Definition'!H191="32X mask",32,64)))))))</f>
        <v>1</v>
      </c>
      <c r="AU191" s="116">
        <f t="shared" si="18"/>
        <v>1</v>
      </c>
      <c r="AW191" s="14" t="str">
        <f t="shared" si="22"/>
        <v>ANA AACM-0-1</v>
      </c>
      <c r="AX191" s="14" t="str">
        <f t="shared" si="23"/>
        <v>DIG AACM-0-0</v>
      </c>
    </row>
    <row r="192" spans="1:52" s="14" customFormat="1" ht="14.4" hidden="1" x14ac:dyDescent="0.3">
      <c r="A192" s="19"/>
      <c r="B192" s="25">
        <f t="shared" si="19"/>
        <v>0</v>
      </c>
      <c r="C192" s="24" t="s">
        <v>62</v>
      </c>
      <c r="D192" s="24" t="s">
        <v>64</v>
      </c>
      <c r="E192" s="24" t="s">
        <v>64</v>
      </c>
      <c r="F192" s="24">
        <v>4</v>
      </c>
      <c r="G192" s="24">
        <v>1</v>
      </c>
      <c r="H192" s="24" t="s">
        <v>110</v>
      </c>
      <c r="I192" s="109">
        <v>0</v>
      </c>
      <c r="J192" s="24">
        <v>100</v>
      </c>
      <c r="K192" s="109" t="s">
        <v>385</v>
      </c>
      <c r="L192" s="361"/>
      <c r="M192" s="24"/>
      <c r="N192" s="24">
        <v>1</v>
      </c>
      <c r="O192" s="24"/>
      <c r="P192" s="24">
        <v>100</v>
      </c>
      <c r="Q192" s="24">
        <v>20</v>
      </c>
      <c r="R192" s="24">
        <v>0</v>
      </c>
      <c r="S192" s="408" t="s">
        <v>322</v>
      </c>
      <c r="T192" s="24">
        <v>0</v>
      </c>
      <c r="U192" s="24">
        <v>1</v>
      </c>
      <c r="V192" s="362"/>
      <c r="W192" s="367" t="s">
        <v>270</v>
      </c>
      <c r="X192" s="361"/>
      <c r="Y192" s="24"/>
      <c r="Z192" s="24"/>
      <c r="AA192" s="24"/>
      <c r="AB192" s="24"/>
      <c r="AC192" s="24">
        <v>250</v>
      </c>
      <c r="AD192" s="24">
        <v>20</v>
      </c>
      <c r="AE192" s="24"/>
      <c r="AF192" s="24" t="s">
        <v>321</v>
      </c>
      <c r="AG192" s="24">
        <v>0</v>
      </c>
      <c r="AH192" s="362">
        <v>0</v>
      </c>
      <c r="AI192" s="113"/>
      <c r="AJ192" s="24"/>
      <c r="AL192" s="129">
        <f t="shared" si="20"/>
        <v>0</v>
      </c>
      <c r="AM192" s="129">
        <f t="shared" si="21"/>
        <v>0</v>
      </c>
      <c r="AN192" s="129">
        <f t="shared" si="16"/>
        <v>0</v>
      </c>
      <c r="AO192" s="129">
        <f t="shared" si="17"/>
        <v>0</v>
      </c>
      <c r="AR192" s="117">
        <f xml:space="preserve"> IF(B192="",0,IF(OR(('PPG Phase Definition'!W192="TIA1 and TIA2"),('PPG Phase Definition'!W192="Only TIA1")),1,0))</f>
        <v>1</v>
      </c>
      <c r="AS192" s="117">
        <f xml:space="preserve"> IF(B192="",0,IF(OR(('PPG Phase Definition'!W192="TIA1 and TIA2"),('PPG Phase Definition'!W192="Only TIA2")),1,0))</f>
        <v>0</v>
      </c>
      <c r="AT192" s="117">
        <f>IF(C192="Masked",0,IF('PPG Phase Definition'!H192="Never mask",1,IF('PPG Phase Definition'!H192="2X mask",2,IF('PPG Phase Definition'!H192="4X mask",4,IF('PPG Phase Definition'!H192="8X mask",8,IF('PPG Phase Definition'!H192="16X mask",16,IF('PPG Phase Definition'!H192="32X mask",32,64)))))))</f>
        <v>1</v>
      </c>
      <c r="AU192" s="116">
        <f t="shared" si="18"/>
        <v>1</v>
      </c>
      <c r="AW192" s="14" t="str">
        <f t="shared" si="22"/>
        <v>ANA AACM-0-1</v>
      </c>
      <c r="AX192" s="14" t="str">
        <f t="shared" si="23"/>
        <v>DIG AACM-0-0</v>
      </c>
    </row>
    <row r="193" spans="1:52" s="14" customFormat="1" ht="14.4" hidden="1" x14ac:dyDescent="0.3">
      <c r="A193" s="19"/>
      <c r="B193" s="25">
        <f t="shared" si="19"/>
        <v>0</v>
      </c>
      <c r="C193" s="24" t="s">
        <v>62</v>
      </c>
      <c r="D193" s="24" t="s">
        <v>64</v>
      </c>
      <c r="E193" s="24" t="s">
        <v>64</v>
      </c>
      <c r="F193" s="24">
        <v>4</v>
      </c>
      <c r="G193" s="24">
        <v>1</v>
      </c>
      <c r="H193" s="24" t="s">
        <v>110</v>
      </c>
      <c r="I193" s="109">
        <v>0</v>
      </c>
      <c r="J193" s="24">
        <v>100</v>
      </c>
      <c r="K193" s="109" t="s">
        <v>385</v>
      </c>
      <c r="L193" s="361"/>
      <c r="M193" s="24"/>
      <c r="N193" s="24">
        <v>1</v>
      </c>
      <c r="O193" s="24"/>
      <c r="P193" s="24">
        <v>100</v>
      </c>
      <c r="Q193" s="24">
        <v>20</v>
      </c>
      <c r="R193" s="24">
        <v>0</v>
      </c>
      <c r="S193" s="408" t="s">
        <v>322</v>
      </c>
      <c r="T193" s="24">
        <v>0</v>
      </c>
      <c r="U193" s="24">
        <v>1</v>
      </c>
      <c r="V193" s="362"/>
      <c r="W193" s="367" t="s">
        <v>270</v>
      </c>
      <c r="X193" s="361"/>
      <c r="Y193" s="24"/>
      <c r="Z193" s="24"/>
      <c r="AA193" s="24"/>
      <c r="AB193" s="24"/>
      <c r="AC193" s="24">
        <v>250</v>
      </c>
      <c r="AD193" s="24">
        <v>20</v>
      </c>
      <c r="AE193" s="24"/>
      <c r="AF193" s="24" t="s">
        <v>321</v>
      </c>
      <c r="AG193" s="24">
        <v>0</v>
      </c>
      <c r="AH193" s="362">
        <v>0</v>
      </c>
      <c r="AI193" s="113"/>
      <c r="AJ193" s="24"/>
      <c r="AL193" s="129">
        <f t="shared" si="20"/>
        <v>0</v>
      </c>
      <c r="AM193" s="129">
        <f t="shared" si="21"/>
        <v>0</v>
      </c>
      <c r="AN193" s="129">
        <f t="shared" si="16"/>
        <v>0</v>
      </c>
      <c r="AO193" s="129">
        <f t="shared" si="17"/>
        <v>0</v>
      </c>
      <c r="AR193" s="117">
        <f xml:space="preserve"> IF(B193="",0,IF(OR(('PPG Phase Definition'!W193="TIA1 and TIA2"),('PPG Phase Definition'!W193="Only TIA1")),1,0))</f>
        <v>1</v>
      </c>
      <c r="AS193" s="117">
        <f xml:space="preserve"> IF(B193="",0,IF(OR(('PPG Phase Definition'!W193="TIA1 and TIA2"),('PPG Phase Definition'!W193="Only TIA2")),1,0))</f>
        <v>0</v>
      </c>
      <c r="AT193" s="117">
        <f>IF(C193="Masked",0,IF('PPG Phase Definition'!H193="Never mask",1,IF('PPG Phase Definition'!H193="2X mask",2,IF('PPG Phase Definition'!H193="4X mask",4,IF('PPG Phase Definition'!H193="8X mask",8,IF('PPG Phase Definition'!H193="16X mask",16,IF('PPG Phase Definition'!H193="32X mask",32,64)))))))</f>
        <v>1</v>
      </c>
      <c r="AU193" s="116">
        <f t="shared" si="18"/>
        <v>1</v>
      </c>
      <c r="AW193" s="14" t="str">
        <f t="shared" si="22"/>
        <v>ANA AACM-0-1</v>
      </c>
      <c r="AX193" s="14" t="str">
        <f t="shared" si="23"/>
        <v>DIG AACM-0-0</v>
      </c>
    </row>
    <row r="194" spans="1:52" s="14" customFormat="1" ht="14.4" hidden="1" x14ac:dyDescent="0.3">
      <c r="A194" s="19"/>
      <c r="B194" s="25">
        <f t="shared" si="19"/>
        <v>0</v>
      </c>
      <c r="C194" s="24" t="s">
        <v>62</v>
      </c>
      <c r="D194" s="24" t="s">
        <v>64</v>
      </c>
      <c r="E194" s="24" t="s">
        <v>64</v>
      </c>
      <c r="F194" s="24">
        <v>4</v>
      </c>
      <c r="G194" s="24">
        <v>1</v>
      </c>
      <c r="H194" s="24" t="s">
        <v>110</v>
      </c>
      <c r="I194" s="109">
        <v>0</v>
      </c>
      <c r="J194" s="24">
        <v>100</v>
      </c>
      <c r="K194" s="109" t="s">
        <v>385</v>
      </c>
      <c r="L194" s="361"/>
      <c r="M194" s="24"/>
      <c r="N194" s="24">
        <v>1</v>
      </c>
      <c r="O194" s="24"/>
      <c r="P194" s="24">
        <v>100</v>
      </c>
      <c r="Q194" s="24">
        <v>20</v>
      </c>
      <c r="R194" s="24">
        <v>0</v>
      </c>
      <c r="S194" s="408" t="s">
        <v>322</v>
      </c>
      <c r="T194" s="24">
        <v>0</v>
      </c>
      <c r="U194" s="24">
        <v>1</v>
      </c>
      <c r="V194" s="362"/>
      <c r="W194" s="367" t="s">
        <v>270</v>
      </c>
      <c r="X194" s="361"/>
      <c r="Y194" s="24"/>
      <c r="Z194" s="24"/>
      <c r="AA194" s="24"/>
      <c r="AB194" s="24"/>
      <c r="AC194" s="24">
        <v>250</v>
      </c>
      <c r="AD194" s="24">
        <v>20</v>
      </c>
      <c r="AE194" s="24"/>
      <c r="AF194" s="24" t="s">
        <v>321</v>
      </c>
      <c r="AG194" s="24">
        <v>0</v>
      </c>
      <c r="AH194" s="362">
        <v>0</v>
      </c>
      <c r="AI194" s="113"/>
      <c r="AJ194" s="24"/>
      <c r="AL194" s="129">
        <f t="shared" si="20"/>
        <v>0</v>
      </c>
      <c r="AM194" s="129">
        <f t="shared" si="21"/>
        <v>0</v>
      </c>
      <c r="AN194" s="129">
        <f t="shared" si="16"/>
        <v>0</v>
      </c>
      <c r="AO194" s="129">
        <f t="shared" si="17"/>
        <v>0</v>
      </c>
      <c r="AR194" s="117">
        <f xml:space="preserve"> IF(B194="",0,IF(OR(('PPG Phase Definition'!W194="TIA1 and TIA2"),('PPG Phase Definition'!W194="Only TIA1")),1,0))</f>
        <v>1</v>
      </c>
      <c r="AS194" s="117">
        <f xml:space="preserve"> IF(B194="",0,IF(OR(('PPG Phase Definition'!W194="TIA1 and TIA2"),('PPG Phase Definition'!W194="Only TIA2")),1,0))</f>
        <v>0</v>
      </c>
      <c r="AT194" s="117">
        <f>IF(C194="Masked",0,IF('PPG Phase Definition'!H194="Never mask",1,IF('PPG Phase Definition'!H194="2X mask",2,IF('PPG Phase Definition'!H194="4X mask",4,IF('PPG Phase Definition'!H194="8X mask",8,IF('PPG Phase Definition'!H194="16X mask",16,IF('PPG Phase Definition'!H194="32X mask",32,64)))))))</f>
        <v>1</v>
      </c>
      <c r="AU194" s="116">
        <f t="shared" si="18"/>
        <v>1</v>
      </c>
      <c r="AW194" s="14" t="str">
        <f t="shared" si="22"/>
        <v>ANA AACM-0-1</v>
      </c>
      <c r="AX194" s="14" t="str">
        <f t="shared" si="23"/>
        <v>DIG AACM-0-0</v>
      </c>
    </row>
    <row r="195" spans="1:52" s="14" customFormat="1" ht="14.4" hidden="1" x14ac:dyDescent="0.3">
      <c r="A195" s="19"/>
      <c r="B195" s="25">
        <f t="shared" si="19"/>
        <v>0</v>
      </c>
      <c r="C195" s="24" t="s">
        <v>62</v>
      </c>
      <c r="D195" s="24" t="s">
        <v>64</v>
      </c>
      <c r="E195" s="24" t="s">
        <v>64</v>
      </c>
      <c r="F195" s="24">
        <v>4</v>
      </c>
      <c r="G195" s="24">
        <v>1</v>
      </c>
      <c r="H195" s="24" t="s">
        <v>110</v>
      </c>
      <c r="I195" s="109">
        <v>0</v>
      </c>
      <c r="J195" s="24">
        <v>100</v>
      </c>
      <c r="K195" s="109" t="s">
        <v>385</v>
      </c>
      <c r="L195" s="361"/>
      <c r="M195" s="24"/>
      <c r="N195" s="24">
        <v>1</v>
      </c>
      <c r="O195" s="24"/>
      <c r="P195" s="24">
        <v>100</v>
      </c>
      <c r="Q195" s="24">
        <v>20</v>
      </c>
      <c r="R195" s="24">
        <v>0</v>
      </c>
      <c r="S195" s="408" t="s">
        <v>322</v>
      </c>
      <c r="T195" s="24">
        <v>0</v>
      </c>
      <c r="U195" s="24">
        <v>1</v>
      </c>
      <c r="V195" s="362"/>
      <c r="W195" s="367" t="s">
        <v>270</v>
      </c>
      <c r="X195" s="361"/>
      <c r="Y195" s="24"/>
      <c r="Z195" s="24"/>
      <c r="AA195" s="24"/>
      <c r="AB195" s="24"/>
      <c r="AC195" s="24">
        <v>250</v>
      </c>
      <c r="AD195" s="24">
        <v>20</v>
      </c>
      <c r="AE195" s="24"/>
      <c r="AF195" s="24" t="s">
        <v>321</v>
      </c>
      <c r="AG195" s="24">
        <v>0</v>
      </c>
      <c r="AH195" s="362">
        <v>0</v>
      </c>
      <c r="AI195" s="113"/>
      <c r="AJ195" s="24"/>
      <c r="AL195" s="129">
        <f t="shared" si="20"/>
        <v>0</v>
      </c>
      <c r="AM195" s="129">
        <f t="shared" si="21"/>
        <v>0</v>
      </c>
      <c r="AN195" s="129">
        <f t="shared" si="16"/>
        <v>0</v>
      </c>
      <c r="AO195" s="129">
        <f t="shared" si="17"/>
        <v>0</v>
      </c>
      <c r="AR195" s="117">
        <f xml:space="preserve"> IF(B195="",0,IF(OR(('PPG Phase Definition'!W195="TIA1 and TIA2"),('PPG Phase Definition'!W195="Only TIA1")),1,0))</f>
        <v>1</v>
      </c>
      <c r="AS195" s="117">
        <f xml:space="preserve"> IF(B195="",0,IF(OR(('PPG Phase Definition'!W195="TIA1 and TIA2"),('PPG Phase Definition'!W195="Only TIA2")),1,0))</f>
        <v>0</v>
      </c>
      <c r="AT195" s="117">
        <f>IF(C195="Masked",0,IF('PPG Phase Definition'!H195="Never mask",1,IF('PPG Phase Definition'!H195="2X mask",2,IF('PPG Phase Definition'!H195="4X mask",4,IF('PPG Phase Definition'!H195="8X mask",8,IF('PPG Phase Definition'!H195="16X mask",16,IF('PPG Phase Definition'!H195="32X mask",32,64)))))))</f>
        <v>1</v>
      </c>
      <c r="AU195" s="116">
        <f t="shared" si="18"/>
        <v>1</v>
      </c>
      <c r="AW195" s="14" t="str">
        <f t="shared" si="22"/>
        <v>ANA AACM-0-1</v>
      </c>
      <c r="AX195" s="14" t="str">
        <f t="shared" si="23"/>
        <v>DIG AACM-0-0</v>
      </c>
    </row>
    <row r="196" spans="1:52" s="14" customFormat="1" ht="14.4" hidden="1" x14ac:dyDescent="0.3">
      <c r="A196" s="19"/>
      <c r="B196" s="25">
        <f t="shared" si="19"/>
        <v>0</v>
      </c>
      <c r="C196" s="24" t="s">
        <v>62</v>
      </c>
      <c r="D196" s="24" t="s">
        <v>64</v>
      </c>
      <c r="E196" s="24" t="s">
        <v>64</v>
      </c>
      <c r="F196" s="24">
        <v>4</v>
      </c>
      <c r="G196" s="24">
        <v>1</v>
      </c>
      <c r="H196" s="24" t="s">
        <v>110</v>
      </c>
      <c r="I196" s="109">
        <v>0</v>
      </c>
      <c r="J196" s="24">
        <v>100</v>
      </c>
      <c r="K196" s="109" t="s">
        <v>385</v>
      </c>
      <c r="L196" s="361"/>
      <c r="M196" s="24"/>
      <c r="N196" s="24">
        <v>1</v>
      </c>
      <c r="O196" s="24"/>
      <c r="P196" s="24">
        <v>100</v>
      </c>
      <c r="Q196" s="24">
        <v>20</v>
      </c>
      <c r="R196" s="24">
        <v>0</v>
      </c>
      <c r="S196" s="408" t="s">
        <v>322</v>
      </c>
      <c r="T196" s="24">
        <v>0</v>
      </c>
      <c r="U196" s="24">
        <v>1</v>
      </c>
      <c r="V196" s="362"/>
      <c r="W196" s="367" t="s">
        <v>270</v>
      </c>
      <c r="X196" s="361"/>
      <c r="Y196" s="24"/>
      <c r="Z196" s="24"/>
      <c r="AA196" s="24"/>
      <c r="AB196" s="24"/>
      <c r="AC196" s="24">
        <v>250</v>
      </c>
      <c r="AD196" s="24">
        <v>20</v>
      </c>
      <c r="AE196" s="24"/>
      <c r="AF196" s="24" t="s">
        <v>321</v>
      </c>
      <c r="AG196" s="24">
        <v>0</v>
      </c>
      <c r="AH196" s="362">
        <v>0</v>
      </c>
      <c r="AI196" s="113"/>
      <c r="AJ196" s="24"/>
      <c r="AL196" s="129">
        <f t="shared" si="20"/>
        <v>0</v>
      </c>
      <c r="AM196" s="129">
        <f t="shared" si="21"/>
        <v>0</v>
      </c>
      <c r="AN196" s="129">
        <f t="shared" si="16"/>
        <v>0</v>
      </c>
      <c r="AO196" s="129">
        <f t="shared" si="17"/>
        <v>0</v>
      </c>
      <c r="AR196" s="117">
        <f xml:space="preserve"> IF(B196="",0,IF(OR(('PPG Phase Definition'!W196="TIA1 and TIA2"),('PPG Phase Definition'!W196="Only TIA1")),1,0))</f>
        <v>1</v>
      </c>
      <c r="AS196" s="117">
        <f xml:space="preserve"> IF(B196="",0,IF(OR(('PPG Phase Definition'!W196="TIA1 and TIA2"),('PPG Phase Definition'!W196="Only TIA2")),1,0))</f>
        <v>0</v>
      </c>
      <c r="AT196" s="117">
        <f>IF(C196="Masked",0,IF('PPG Phase Definition'!H196="Never mask",1,IF('PPG Phase Definition'!H196="2X mask",2,IF('PPG Phase Definition'!H196="4X mask",4,IF('PPG Phase Definition'!H196="8X mask",8,IF('PPG Phase Definition'!H196="16X mask",16,IF('PPG Phase Definition'!H196="32X mask",32,64)))))))</f>
        <v>1</v>
      </c>
      <c r="AU196" s="116">
        <f t="shared" si="18"/>
        <v>1</v>
      </c>
      <c r="AW196" s="14" t="str">
        <f t="shared" si="22"/>
        <v>ANA AACM-0-1</v>
      </c>
      <c r="AX196" s="14" t="str">
        <f t="shared" si="23"/>
        <v>DIG AACM-0-0</v>
      </c>
    </row>
    <row r="197" spans="1:52" s="14" customFormat="1" x14ac:dyDescent="0.35">
      <c r="A197" s="19">
        <v>20</v>
      </c>
      <c r="B197" s="25" t="str">
        <f t="shared" si="19"/>
        <v/>
      </c>
      <c r="C197" s="24" t="s">
        <v>62</v>
      </c>
      <c r="D197" s="24" t="s">
        <v>64</v>
      </c>
      <c r="E197" s="24" t="s">
        <v>64</v>
      </c>
      <c r="F197" s="24">
        <v>4</v>
      </c>
      <c r="G197" s="24">
        <v>1</v>
      </c>
      <c r="H197" s="24" t="s">
        <v>110</v>
      </c>
      <c r="I197" s="109">
        <v>0</v>
      </c>
      <c r="J197" s="24">
        <v>100</v>
      </c>
      <c r="K197" s="109" t="s">
        <v>385</v>
      </c>
      <c r="L197" s="361"/>
      <c r="M197" s="24"/>
      <c r="N197" s="24">
        <v>1</v>
      </c>
      <c r="O197" s="24"/>
      <c r="P197" s="24">
        <v>100</v>
      </c>
      <c r="Q197" s="24">
        <v>20</v>
      </c>
      <c r="R197" s="24">
        <v>0</v>
      </c>
      <c r="S197" s="408" t="s">
        <v>320</v>
      </c>
      <c r="T197" s="24">
        <v>0</v>
      </c>
      <c r="U197" s="24">
        <v>1</v>
      </c>
      <c r="V197" s="362"/>
      <c r="W197" s="367" t="s">
        <v>270</v>
      </c>
      <c r="X197" s="361"/>
      <c r="Y197" s="24"/>
      <c r="Z197" s="24"/>
      <c r="AA197" s="24"/>
      <c r="AB197" s="24"/>
      <c r="AC197" s="24">
        <v>250</v>
      </c>
      <c r="AD197" s="24">
        <v>20</v>
      </c>
      <c r="AE197" s="24"/>
      <c r="AF197" s="24" t="s">
        <v>320</v>
      </c>
      <c r="AG197" s="24">
        <v>0</v>
      </c>
      <c r="AH197" s="362">
        <v>0</v>
      </c>
      <c r="AI197" s="113"/>
      <c r="AJ197" s="24"/>
      <c r="AL197" s="129">
        <f t="shared" si="20"/>
        <v>0</v>
      </c>
      <c r="AM197" s="129">
        <f t="shared" si="21"/>
        <v>0</v>
      </c>
      <c r="AN197" s="129">
        <f t="shared" si="16"/>
        <v>0</v>
      </c>
      <c r="AO197" s="129">
        <f t="shared" si="17"/>
        <v>0</v>
      </c>
      <c r="AR197" s="117">
        <f xml:space="preserve"> IF(B197="",0,IF(OR(('PPG Phase Definition'!W197="TIA1 and TIA2"),('PPG Phase Definition'!W197="Only TIA1")),1,0))</f>
        <v>0</v>
      </c>
      <c r="AS197" s="117">
        <f xml:space="preserve"> IF(B197="",0,IF(OR(('PPG Phase Definition'!W197="TIA1 and TIA2"),('PPG Phase Definition'!W197="Only TIA2")),1,0))</f>
        <v>0</v>
      </c>
      <c r="AT197" s="117">
        <f>IF(C197="Masked",0,IF('PPG Phase Definition'!H197="Never mask",1,IF('PPG Phase Definition'!H197="2X mask",2,IF('PPG Phase Definition'!H197="4X mask",4,IF('PPG Phase Definition'!H197="8X mask",8,IF('PPG Phase Definition'!H197="16X mask",16,IF('PPG Phase Definition'!H197="32X mask",32,64)))))))</f>
        <v>1</v>
      </c>
      <c r="AU197" s="116">
        <f t="shared" si="18"/>
        <v>1</v>
      </c>
      <c r="AW197" s="14" t="str">
        <f t="shared" si="22"/>
        <v>OFF-0-1</v>
      </c>
      <c r="AX197" s="14" t="str">
        <f t="shared" si="23"/>
        <v>OFF-0-0</v>
      </c>
      <c r="AZ197" s="14">
        <f>IF(B197="",0,IF(C197="Impedance",1,0))</f>
        <v>0</v>
      </c>
    </row>
    <row r="198" spans="1:52" s="14" customFormat="1" ht="14.4" hidden="1" x14ac:dyDescent="0.3">
      <c r="A198" s="19"/>
      <c r="B198" s="25">
        <f t="shared" si="19"/>
        <v>0</v>
      </c>
      <c r="C198" s="24" t="s">
        <v>62</v>
      </c>
      <c r="D198" s="24" t="s">
        <v>64</v>
      </c>
      <c r="E198" s="24" t="s">
        <v>64</v>
      </c>
      <c r="F198" s="24">
        <v>4</v>
      </c>
      <c r="G198" s="24">
        <v>1</v>
      </c>
      <c r="H198" s="24" t="s">
        <v>110</v>
      </c>
      <c r="I198" s="109">
        <v>0</v>
      </c>
      <c r="J198" s="24">
        <v>100</v>
      </c>
      <c r="K198" s="109" t="s">
        <v>385</v>
      </c>
      <c r="L198" s="361"/>
      <c r="M198" s="24"/>
      <c r="N198" s="24">
        <v>1</v>
      </c>
      <c r="O198" s="24"/>
      <c r="P198" s="24">
        <v>100</v>
      </c>
      <c r="Q198" s="24">
        <v>20</v>
      </c>
      <c r="R198" s="24">
        <v>0</v>
      </c>
      <c r="S198" s="408" t="s">
        <v>322</v>
      </c>
      <c r="T198" s="24">
        <v>0</v>
      </c>
      <c r="U198" s="24">
        <v>1</v>
      </c>
      <c r="V198" s="362"/>
      <c r="W198" s="367" t="s">
        <v>270</v>
      </c>
      <c r="X198" s="361"/>
      <c r="Y198" s="24"/>
      <c r="Z198" s="24"/>
      <c r="AA198" s="24"/>
      <c r="AB198" s="24"/>
      <c r="AC198" s="24">
        <v>250</v>
      </c>
      <c r="AD198" s="24">
        <v>20</v>
      </c>
      <c r="AE198" s="24"/>
      <c r="AF198" s="24" t="s">
        <v>321</v>
      </c>
      <c r="AG198" s="24">
        <v>0</v>
      </c>
      <c r="AH198" s="362">
        <v>0</v>
      </c>
      <c r="AI198" s="113"/>
      <c r="AJ198" s="24"/>
      <c r="AL198" s="129">
        <f t="shared" si="20"/>
        <v>0</v>
      </c>
      <c r="AM198" s="129">
        <f t="shared" si="21"/>
        <v>0</v>
      </c>
      <c r="AN198" s="129">
        <f t="shared" si="16"/>
        <v>0</v>
      </c>
      <c r="AO198" s="129">
        <f t="shared" si="17"/>
        <v>0</v>
      </c>
      <c r="AR198" s="117">
        <f xml:space="preserve"> IF(B198="",0,IF(OR(('PPG Phase Definition'!W198="TIA1 and TIA2"),('PPG Phase Definition'!W198="Only TIA1")),1,0))</f>
        <v>1</v>
      </c>
      <c r="AS198" s="117">
        <f xml:space="preserve"> IF(B198="",0,IF(OR(('PPG Phase Definition'!W198="TIA1 and TIA2"),('PPG Phase Definition'!W198="Only TIA2")),1,0))</f>
        <v>0</v>
      </c>
      <c r="AT198" s="117">
        <f>IF(C198="Masked",0,IF('PPG Phase Definition'!H198="Never mask",1,IF('PPG Phase Definition'!H198="2X mask",2,IF('PPG Phase Definition'!H198="4X mask",4,IF('PPG Phase Definition'!H198="8X mask",8,IF('PPG Phase Definition'!H198="16X mask",16,IF('PPG Phase Definition'!H198="32X mask",32,64)))))))</f>
        <v>1</v>
      </c>
      <c r="AU198" s="116">
        <f t="shared" si="18"/>
        <v>1</v>
      </c>
      <c r="AW198" s="14" t="str">
        <f t="shared" si="22"/>
        <v>ANA AACM-0-1</v>
      </c>
      <c r="AX198" s="14" t="str">
        <f t="shared" si="23"/>
        <v>DIG AACM-0-0</v>
      </c>
    </row>
    <row r="199" spans="1:52" s="14" customFormat="1" ht="14.4" hidden="1" x14ac:dyDescent="0.3">
      <c r="A199" s="19"/>
      <c r="B199" s="25">
        <f t="shared" si="19"/>
        <v>0</v>
      </c>
      <c r="C199" s="24" t="s">
        <v>62</v>
      </c>
      <c r="D199" s="24" t="s">
        <v>64</v>
      </c>
      <c r="E199" s="24" t="s">
        <v>64</v>
      </c>
      <c r="F199" s="24">
        <v>4</v>
      </c>
      <c r="G199" s="24">
        <v>1</v>
      </c>
      <c r="H199" s="24" t="s">
        <v>110</v>
      </c>
      <c r="I199" s="109">
        <v>0</v>
      </c>
      <c r="J199" s="24">
        <v>100</v>
      </c>
      <c r="K199" s="109" t="s">
        <v>385</v>
      </c>
      <c r="L199" s="361"/>
      <c r="M199" s="24"/>
      <c r="N199" s="24">
        <v>1</v>
      </c>
      <c r="O199" s="24"/>
      <c r="P199" s="24">
        <v>100</v>
      </c>
      <c r="Q199" s="24">
        <v>20</v>
      </c>
      <c r="R199" s="24">
        <v>0</v>
      </c>
      <c r="S199" s="408" t="s">
        <v>322</v>
      </c>
      <c r="T199" s="24">
        <v>0</v>
      </c>
      <c r="U199" s="24">
        <v>1</v>
      </c>
      <c r="V199" s="362"/>
      <c r="W199" s="367" t="s">
        <v>270</v>
      </c>
      <c r="X199" s="361"/>
      <c r="Y199" s="24"/>
      <c r="Z199" s="24"/>
      <c r="AA199" s="24"/>
      <c r="AB199" s="24"/>
      <c r="AC199" s="24">
        <v>250</v>
      </c>
      <c r="AD199" s="24">
        <v>20</v>
      </c>
      <c r="AE199" s="24"/>
      <c r="AF199" s="24" t="s">
        <v>321</v>
      </c>
      <c r="AG199" s="24">
        <v>0</v>
      </c>
      <c r="AH199" s="362">
        <v>0</v>
      </c>
      <c r="AI199" s="113"/>
      <c r="AJ199" s="24"/>
      <c r="AL199" s="129">
        <f t="shared" si="20"/>
        <v>0</v>
      </c>
      <c r="AM199" s="129">
        <f t="shared" si="21"/>
        <v>0</v>
      </c>
      <c r="AN199" s="129">
        <f t="shared" ref="AN199:AN237" si="24" xml:space="preserve"> IF(U199=1,R199,IF($Q$2=1,(R199+AL199),0))</f>
        <v>0</v>
      </c>
      <c r="AO199" s="129">
        <f t="shared" ref="AO199:AO237" si="25" xml:space="preserve"> IF(AH199=1,AE199,IF($Q$2=1,(AE199+AM199),0))</f>
        <v>0</v>
      </c>
      <c r="AR199" s="117">
        <f xml:space="preserve"> IF(B199="",0,IF(OR(('PPG Phase Definition'!W199="TIA1 and TIA2"),('PPG Phase Definition'!W199="Only TIA1")),1,0))</f>
        <v>1</v>
      </c>
      <c r="AS199" s="117">
        <f xml:space="preserve"> IF(B199="",0,IF(OR(('PPG Phase Definition'!W199="TIA1 and TIA2"),('PPG Phase Definition'!W199="Only TIA2")),1,0))</f>
        <v>0</v>
      </c>
      <c r="AT199" s="117">
        <f>IF(C199="Masked",0,IF('PPG Phase Definition'!H199="Never mask",1,IF('PPG Phase Definition'!H199="2X mask",2,IF('PPG Phase Definition'!H199="4X mask",4,IF('PPG Phase Definition'!H199="8X mask",8,IF('PPG Phase Definition'!H199="16X mask",16,IF('PPG Phase Definition'!H199="32X mask",32,64)))))))</f>
        <v>1</v>
      </c>
      <c r="AU199" s="116">
        <f t="shared" ref="AU199:AU237" si="26" xml:space="preserve"> IF(I199=1,0,1)</f>
        <v>1</v>
      </c>
      <c r="AW199" s="14" t="str">
        <f t="shared" si="22"/>
        <v>ANA AACM-0-1</v>
      </c>
      <c r="AX199" s="14" t="str">
        <f t="shared" si="23"/>
        <v>DIG AACM-0-0</v>
      </c>
    </row>
    <row r="200" spans="1:52" s="14" customFormat="1" ht="14.4" hidden="1" x14ac:dyDescent="0.3">
      <c r="A200" s="19"/>
      <c r="B200" s="25">
        <f t="shared" ref="B200:B237" si="27" xml:space="preserve"> IF(A200&gt;D$2,"",A200)</f>
        <v>0</v>
      </c>
      <c r="C200" s="24" t="s">
        <v>62</v>
      </c>
      <c r="D200" s="24" t="s">
        <v>64</v>
      </c>
      <c r="E200" s="24" t="s">
        <v>64</v>
      </c>
      <c r="F200" s="24">
        <v>4</v>
      </c>
      <c r="G200" s="24">
        <v>1</v>
      </c>
      <c r="H200" s="24" t="s">
        <v>110</v>
      </c>
      <c r="I200" s="109">
        <v>0</v>
      </c>
      <c r="J200" s="24">
        <v>100</v>
      </c>
      <c r="K200" s="109" t="s">
        <v>385</v>
      </c>
      <c r="L200" s="361"/>
      <c r="M200" s="24"/>
      <c r="N200" s="24">
        <v>1</v>
      </c>
      <c r="O200" s="24"/>
      <c r="P200" s="24">
        <v>100</v>
      </c>
      <c r="Q200" s="24">
        <v>20</v>
      </c>
      <c r="R200" s="24">
        <v>0</v>
      </c>
      <c r="S200" s="408" t="s">
        <v>322</v>
      </c>
      <c r="T200" s="24">
        <v>0</v>
      </c>
      <c r="U200" s="24">
        <v>1</v>
      </c>
      <c r="V200" s="362"/>
      <c r="W200" s="367" t="s">
        <v>270</v>
      </c>
      <c r="X200" s="361"/>
      <c r="Y200" s="24"/>
      <c r="Z200" s="24"/>
      <c r="AA200" s="24"/>
      <c r="AB200" s="24"/>
      <c r="AC200" s="24">
        <v>250</v>
      </c>
      <c r="AD200" s="24">
        <v>20</v>
      </c>
      <c r="AE200" s="24"/>
      <c r="AF200" s="24" t="s">
        <v>321</v>
      </c>
      <c r="AG200" s="24">
        <v>0</v>
      </c>
      <c r="AH200" s="362">
        <v>0</v>
      </c>
      <c r="AI200" s="113"/>
      <c r="AJ200" s="24"/>
      <c r="AL200" s="129">
        <f t="shared" si="20"/>
        <v>0</v>
      </c>
      <c r="AM200" s="129">
        <f t="shared" si="21"/>
        <v>0</v>
      </c>
      <c r="AN200" s="129">
        <f t="shared" si="24"/>
        <v>0</v>
      </c>
      <c r="AO200" s="129">
        <f t="shared" si="25"/>
        <v>0</v>
      </c>
      <c r="AR200" s="117">
        <f xml:space="preserve"> IF(B200="",0,IF(OR(('PPG Phase Definition'!W200="TIA1 and TIA2"),('PPG Phase Definition'!W200="Only TIA1")),1,0))</f>
        <v>1</v>
      </c>
      <c r="AS200" s="117">
        <f xml:space="preserve"> IF(B200="",0,IF(OR(('PPG Phase Definition'!W200="TIA1 and TIA2"),('PPG Phase Definition'!W200="Only TIA2")),1,0))</f>
        <v>0</v>
      </c>
      <c r="AT200" s="117">
        <f>IF(C200="Masked",0,IF('PPG Phase Definition'!H200="Never mask",1,IF('PPG Phase Definition'!H200="2X mask",2,IF('PPG Phase Definition'!H200="4X mask",4,IF('PPG Phase Definition'!H200="8X mask",8,IF('PPG Phase Definition'!H200="16X mask",16,IF('PPG Phase Definition'!H200="32X mask",32,64)))))))</f>
        <v>1</v>
      </c>
      <c r="AU200" s="116">
        <f t="shared" si="26"/>
        <v>1</v>
      </c>
      <c r="AW200" s="14" t="str">
        <f t="shared" si="22"/>
        <v>ANA AACM-0-1</v>
      </c>
      <c r="AX200" s="14" t="str">
        <f t="shared" si="23"/>
        <v>DIG AACM-0-0</v>
      </c>
    </row>
    <row r="201" spans="1:52" s="14" customFormat="1" ht="14.4" hidden="1" x14ac:dyDescent="0.3">
      <c r="A201" s="19"/>
      <c r="B201" s="25">
        <f t="shared" si="27"/>
        <v>0</v>
      </c>
      <c r="C201" s="24" t="s">
        <v>62</v>
      </c>
      <c r="D201" s="24" t="s">
        <v>64</v>
      </c>
      <c r="E201" s="24" t="s">
        <v>64</v>
      </c>
      <c r="F201" s="24">
        <v>4</v>
      </c>
      <c r="G201" s="24">
        <v>1</v>
      </c>
      <c r="H201" s="24" t="s">
        <v>110</v>
      </c>
      <c r="I201" s="109">
        <v>0</v>
      </c>
      <c r="J201" s="24">
        <v>100</v>
      </c>
      <c r="K201" s="109" t="s">
        <v>385</v>
      </c>
      <c r="L201" s="361"/>
      <c r="M201" s="24"/>
      <c r="N201" s="24">
        <v>1</v>
      </c>
      <c r="O201" s="24"/>
      <c r="P201" s="24">
        <v>100</v>
      </c>
      <c r="Q201" s="24">
        <v>20</v>
      </c>
      <c r="R201" s="24">
        <v>0</v>
      </c>
      <c r="S201" s="408" t="s">
        <v>322</v>
      </c>
      <c r="T201" s="24">
        <v>0</v>
      </c>
      <c r="U201" s="24">
        <v>1</v>
      </c>
      <c r="V201" s="362"/>
      <c r="W201" s="367" t="s">
        <v>270</v>
      </c>
      <c r="X201" s="361"/>
      <c r="Y201" s="24"/>
      <c r="Z201" s="24"/>
      <c r="AA201" s="24"/>
      <c r="AB201" s="24"/>
      <c r="AC201" s="24">
        <v>250</v>
      </c>
      <c r="AD201" s="24">
        <v>20</v>
      </c>
      <c r="AE201" s="24"/>
      <c r="AF201" s="24" t="s">
        <v>321</v>
      </c>
      <c r="AG201" s="24">
        <v>0</v>
      </c>
      <c r="AH201" s="362">
        <v>0</v>
      </c>
      <c r="AI201" s="113"/>
      <c r="AJ201" s="24"/>
      <c r="AL201" s="129">
        <f t="shared" si="20"/>
        <v>0</v>
      </c>
      <c r="AM201" s="129">
        <f t="shared" si="21"/>
        <v>0</v>
      </c>
      <c r="AN201" s="129">
        <f t="shared" si="24"/>
        <v>0</v>
      </c>
      <c r="AO201" s="129">
        <f t="shared" si="25"/>
        <v>0</v>
      </c>
      <c r="AR201" s="117">
        <f xml:space="preserve"> IF(B201="",0,IF(OR(('PPG Phase Definition'!W201="TIA1 and TIA2"),('PPG Phase Definition'!W201="Only TIA1")),1,0))</f>
        <v>1</v>
      </c>
      <c r="AS201" s="117">
        <f xml:space="preserve"> IF(B201="",0,IF(OR(('PPG Phase Definition'!W201="TIA1 and TIA2"),('PPG Phase Definition'!W201="Only TIA2")),1,0))</f>
        <v>0</v>
      </c>
      <c r="AT201" s="117">
        <f>IF(C201="Masked",0,IF('PPG Phase Definition'!H201="Never mask",1,IF('PPG Phase Definition'!H201="2X mask",2,IF('PPG Phase Definition'!H201="4X mask",4,IF('PPG Phase Definition'!H201="8X mask",8,IF('PPG Phase Definition'!H201="16X mask",16,IF('PPG Phase Definition'!H201="32X mask",32,64)))))))</f>
        <v>1</v>
      </c>
      <c r="AU201" s="116">
        <f t="shared" si="26"/>
        <v>1</v>
      </c>
      <c r="AW201" s="14" t="str">
        <f t="shared" si="22"/>
        <v>ANA AACM-0-1</v>
      </c>
      <c r="AX201" s="14" t="str">
        <f t="shared" si="23"/>
        <v>DIG AACM-0-0</v>
      </c>
    </row>
    <row r="202" spans="1:52" s="14" customFormat="1" ht="14.4" hidden="1" x14ac:dyDescent="0.3">
      <c r="A202" s="19"/>
      <c r="B202" s="25">
        <f t="shared" si="27"/>
        <v>0</v>
      </c>
      <c r="C202" s="24" t="s">
        <v>62</v>
      </c>
      <c r="D202" s="24" t="s">
        <v>64</v>
      </c>
      <c r="E202" s="24" t="s">
        <v>64</v>
      </c>
      <c r="F202" s="24">
        <v>4</v>
      </c>
      <c r="G202" s="24">
        <v>1</v>
      </c>
      <c r="H202" s="24" t="s">
        <v>110</v>
      </c>
      <c r="I202" s="109">
        <v>0</v>
      </c>
      <c r="J202" s="24">
        <v>100</v>
      </c>
      <c r="K202" s="109" t="s">
        <v>385</v>
      </c>
      <c r="L202" s="361"/>
      <c r="M202" s="24"/>
      <c r="N202" s="24">
        <v>1</v>
      </c>
      <c r="O202" s="24"/>
      <c r="P202" s="24">
        <v>100</v>
      </c>
      <c r="Q202" s="24">
        <v>20</v>
      </c>
      <c r="R202" s="24">
        <v>0</v>
      </c>
      <c r="S202" s="408" t="s">
        <v>322</v>
      </c>
      <c r="T202" s="24">
        <v>0</v>
      </c>
      <c r="U202" s="24">
        <v>1</v>
      </c>
      <c r="V202" s="362"/>
      <c r="W202" s="367" t="s">
        <v>270</v>
      </c>
      <c r="X202" s="361"/>
      <c r="Y202" s="24"/>
      <c r="Z202" s="24"/>
      <c r="AA202" s="24"/>
      <c r="AB202" s="24"/>
      <c r="AC202" s="24">
        <v>250</v>
      </c>
      <c r="AD202" s="24">
        <v>20</v>
      </c>
      <c r="AE202" s="24"/>
      <c r="AF202" s="24" t="s">
        <v>321</v>
      </c>
      <c r="AG202" s="24">
        <v>0</v>
      </c>
      <c r="AH202" s="362">
        <v>0</v>
      </c>
      <c r="AI202" s="113"/>
      <c r="AJ202" s="24"/>
      <c r="AL202" s="129">
        <f t="shared" si="20"/>
        <v>0</v>
      </c>
      <c r="AM202" s="129">
        <f t="shared" si="21"/>
        <v>0</v>
      </c>
      <c r="AN202" s="129">
        <f t="shared" si="24"/>
        <v>0</v>
      </c>
      <c r="AO202" s="129">
        <f t="shared" si="25"/>
        <v>0</v>
      </c>
      <c r="AR202" s="117">
        <f xml:space="preserve"> IF(B202="",0,IF(OR(('PPG Phase Definition'!W202="TIA1 and TIA2"),('PPG Phase Definition'!W202="Only TIA1")),1,0))</f>
        <v>1</v>
      </c>
      <c r="AS202" s="117">
        <f xml:space="preserve"> IF(B202="",0,IF(OR(('PPG Phase Definition'!W202="TIA1 and TIA2"),('PPG Phase Definition'!W202="Only TIA2")),1,0))</f>
        <v>0</v>
      </c>
      <c r="AT202" s="117">
        <f>IF(C202="Masked",0,IF('PPG Phase Definition'!H202="Never mask",1,IF('PPG Phase Definition'!H202="2X mask",2,IF('PPG Phase Definition'!H202="4X mask",4,IF('PPG Phase Definition'!H202="8X mask",8,IF('PPG Phase Definition'!H202="16X mask",16,IF('PPG Phase Definition'!H202="32X mask",32,64)))))))</f>
        <v>1</v>
      </c>
      <c r="AU202" s="116">
        <f t="shared" si="26"/>
        <v>1</v>
      </c>
      <c r="AW202" s="14" t="str">
        <f t="shared" si="22"/>
        <v>ANA AACM-0-1</v>
      </c>
      <c r="AX202" s="14" t="str">
        <f t="shared" si="23"/>
        <v>DIG AACM-0-0</v>
      </c>
    </row>
    <row r="203" spans="1:52" s="14" customFormat="1" ht="14.4" hidden="1" x14ac:dyDescent="0.3">
      <c r="A203" s="19"/>
      <c r="B203" s="25">
        <f t="shared" si="27"/>
        <v>0</v>
      </c>
      <c r="C203" s="24" t="s">
        <v>62</v>
      </c>
      <c r="D203" s="24" t="s">
        <v>64</v>
      </c>
      <c r="E203" s="24" t="s">
        <v>64</v>
      </c>
      <c r="F203" s="24">
        <v>4</v>
      </c>
      <c r="G203" s="24">
        <v>1</v>
      </c>
      <c r="H203" s="24" t="s">
        <v>110</v>
      </c>
      <c r="I203" s="109">
        <v>0</v>
      </c>
      <c r="J203" s="24">
        <v>100</v>
      </c>
      <c r="K203" s="109" t="s">
        <v>385</v>
      </c>
      <c r="L203" s="361"/>
      <c r="M203" s="24"/>
      <c r="N203" s="24">
        <v>1</v>
      </c>
      <c r="O203" s="24"/>
      <c r="P203" s="24">
        <v>100</v>
      </c>
      <c r="Q203" s="24">
        <v>20</v>
      </c>
      <c r="R203" s="24">
        <v>0</v>
      </c>
      <c r="S203" s="408" t="s">
        <v>322</v>
      </c>
      <c r="T203" s="24">
        <v>0</v>
      </c>
      <c r="U203" s="24">
        <v>1</v>
      </c>
      <c r="V203" s="362"/>
      <c r="W203" s="367" t="s">
        <v>270</v>
      </c>
      <c r="X203" s="361"/>
      <c r="Y203" s="24"/>
      <c r="Z203" s="24"/>
      <c r="AA203" s="24"/>
      <c r="AB203" s="24"/>
      <c r="AC203" s="24">
        <v>250</v>
      </c>
      <c r="AD203" s="24">
        <v>20</v>
      </c>
      <c r="AE203" s="24"/>
      <c r="AF203" s="24" t="s">
        <v>321</v>
      </c>
      <c r="AG203" s="24">
        <v>0</v>
      </c>
      <c r="AH203" s="362">
        <v>0</v>
      </c>
      <c r="AI203" s="113"/>
      <c r="AJ203" s="24"/>
      <c r="AL203" s="129">
        <f t="shared" si="20"/>
        <v>0</v>
      </c>
      <c r="AM203" s="129">
        <f t="shared" si="21"/>
        <v>0</v>
      </c>
      <c r="AN203" s="129">
        <f t="shared" si="24"/>
        <v>0</v>
      </c>
      <c r="AO203" s="129">
        <f t="shared" si="25"/>
        <v>0</v>
      </c>
      <c r="AR203" s="117">
        <f xml:space="preserve"> IF(B203="",0,IF(OR(('PPG Phase Definition'!W203="TIA1 and TIA2"),('PPG Phase Definition'!W203="Only TIA1")),1,0))</f>
        <v>1</v>
      </c>
      <c r="AS203" s="117">
        <f xml:space="preserve"> IF(B203="",0,IF(OR(('PPG Phase Definition'!W203="TIA1 and TIA2"),('PPG Phase Definition'!W203="Only TIA2")),1,0))</f>
        <v>0</v>
      </c>
      <c r="AT203" s="117">
        <f>IF(C203="Masked",0,IF('PPG Phase Definition'!H203="Never mask",1,IF('PPG Phase Definition'!H203="2X mask",2,IF('PPG Phase Definition'!H203="4X mask",4,IF('PPG Phase Definition'!H203="8X mask",8,IF('PPG Phase Definition'!H203="16X mask",16,IF('PPG Phase Definition'!H203="32X mask",32,64)))))))</f>
        <v>1</v>
      </c>
      <c r="AU203" s="116">
        <f t="shared" si="26"/>
        <v>1</v>
      </c>
      <c r="AW203" s="14" t="str">
        <f t="shared" si="22"/>
        <v>ANA AACM-0-1</v>
      </c>
      <c r="AX203" s="14" t="str">
        <f t="shared" si="23"/>
        <v>DIG AACM-0-0</v>
      </c>
    </row>
    <row r="204" spans="1:52" s="14" customFormat="1" ht="14.4" hidden="1" x14ac:dyDescent="0.3">
      <c r="A204" s="19"/>
      <c r="B204" s="25">
        <f t="shared" si="27"/>
        <v>0</v>
      </c>
      <c r="C204" s="24" t="s">
        <v>62</v>
      </c>
      <c r="D204" s="24" t="s">
        <v>64</v>
      </c>
      <c r="E204" s="24" t="s">
        <v>64</v>
      </c>
      <c r="F204" s="24">
        <v>4</v>
      </c>
      <c r="G204" s="24">
        <v>1</v>
      </c>
      <c r="H204" s="24" t="s">
        <v>110</v>
      </c>
      <c r="I204" s="109">
        <v>0</v>
      </c>
      <c r="J204" s="24">
        <v>100</v>
      </c>
      <c r="K204" s="109" t="s">
        <v>385</v>
      </c>
      <c r="L204" s="361"/>
      <c r="M204" s="24"/>
      <c r="N204" s="24">
        <v>1</v>
      </c>
      <c r="O204" s="24"/>
      <c r="P204" s="24">
        <v>100</v>
      </c>
      <c r="Q204" s="24">
        <v>20</v>
      </c>
      <c r="R204" s="24">
        <v>0</v>
      </c>
      <c r="S204" s="408" t="s">
        <v>322</v>
      </c>
      <c r="T204" s="24">
        <v>0</v>
      </c>
      <c r="U204" s="24">
        <v>1</v>
      </c>
      <c r="V204" s="362"/>
      <c r="W204" s="367" t="s">
        <v>270</v>
      </c>
      <c r="X204" s="361"/>
      <c r="Y204" s="24"/>
      <c r="Z204" s="24"/>
      <c r="AA204" s="24"/>
      <c r="AB204" s="24"/>
      <c r="AC204" s="24">
        <v>250</v>
      </c>
      <c r="AD204" s="24">
        <v>20</v>
      </c>
      <c r="AE204" s="24"/>
      <c r="AF204" s="24" t="s">
        <v>321</v>
      </c>
      <c r="AG204" s="24">
        <v>0</v>
      </c>
      <c r="AH204" s="362">
        <v>0</v>
      </c>
      <c r="AI204" s="113"/>
      <c r="AJ204" s="24"/>
      <c r="AL204" s="129">
        <f t="shared" si="20"/>
        <v>0</v>
      </c>
      <c r="AM204" s="129">
        <f t="shared" si="21"/>
        <v>0</v>
      </c>
      <c r="AN204" s="129">
        <f t="shared" si="24"/>
        <v>0</v>
      </c>
      <c r="AO204" s="129">
        <f t="shared" si="25"/>
        <v>0</v>
      </c>
      <c r="AR204" s="117">
        <f xml:space="preserve"> IF(B204="",0,IF(OR(('PPG Phase Definition'!W204="TIA1 and TIA2"),('PPG Phase Definition'!W204="Only TIA1")),1,0))</f>
        <v>1</v>
      </c>
      <c r="AS204" s="117">
        <f xml:space="preserve"> IF(B204="",0,IF(OR(('PPG Phase Definition'!W204="TIA1 and TIA2"),('PPG Phase Definition'!W204="Only TIA2")),1,0))</f>
        <v>0</v>
      </c>
      <c r="AT204" s="117">
        <f>IF(C204="Masked",0,IF('PPG Phase Definition'!H204="Never mask",1,IF('PPG Phase Definition'!H204="2X mask",2,IF('PPG Phase Definition'!H204="4X mask",4,IF('PPG Phase Definition'!H204="8X mask",8,IF('PPG Phase Definition'!H204="16X mask",16,IF('PPG Phase Definition'!H204="32X mask",32,64)))))))</f>
        <v>1</v>
      </c>
      <c r="AU204" s="116">
        <f t="shared" si="26"/>
        <v>1</v>
      </c>
      <c r="AW204" s="14" t="str">
        <f t="shared" si="22"/>
        <v>ANA AACM-0-1</v>
      </c>
      <c r="AX204" s="14" t="str">
        <f t="shared" si="23"/>
        <v>DIG AACM-0-0</v>
      </c>
    </row>
    <row r="205" spans="1:52" s="14" customFormat="1" ht="14.4" hidden="1" x14ac:dyDescent="0.3">
      <c r="A205" s="19"/>
      <c r="B205" s="25">
        <f t="shared" si="27"/>
        <v>0</v>
      </c>
      <c r="C205" s="24" t="s">
        <v>62</v>
      </c>
      <c r="D205" s="24" t="s">
        <v>64</v>
      </c>
      <c r="E205" s="24" t="s">
        <v>64</v>
      </c>
      <c r="F205" s="24">
        <v>4</v>
      </c>
      <c r="G205" s="24">
        <v>1</v>
      </c>
      <c r="H205" s="24" t="s">
        <v>110</v>
      </c>
      <c r="I205" s="109">
        <v>0</v>
      </c>
      <c r="J205" s="24">
        <v>100</v>
      </c>
      <c r="K205" s="109" t="s">
        <v>385</v>
      </c>
      <c r="L205" s="361"/>
      <c r="M205" s="24"/>
      <c r="N205" s="24">
        <v>1</v>
      </c>
      <c r="O205" s="24"/>
      <c r="P205" s="24">
        <v>100</v>
      </c>
      <c r="Q205" s="24">
        <v>20</v>
      </c>
      <c r="R205" s="24">
        <v>0</v>
      </c>
      <c r="S205" s="408" t="s">
        <v>322</v>
      </c>
      <c r="T205" s="24">
        <v>0</v>
      </c>
      <c r="U205" s="24">
        <v>1</v>
      </c>
      <c r="V205" s="362"/>
      <c r="W205" s="367" t="s">
        <v>270</v>
      </c>
      <c r="X205" s="361"/>
      <c r="Y205" s="24"/>
      <c r="Z205" s="24"/>
      <c r="AA205" s="24"/>
      <c r="AB205" s="24"/>
      <c r="AC205" s="24">
        <v>250</v>
      </c>
      <c r="AD205" s="24">
        <v>20</v>
      </c>
      <c r="AE205" s="24"/>
      <c r="AF205" s="24" t="s">
        <v>321</v>
      </c>
      <c r="AG205" s="24">
        <v>0</v>
      </c>
      <c r="AH205" s="362">
        <v>0</v>
      </c>
      <c r="AI205" s="113"/>
      <c r="AJ205" s="24"/>
      <c r="AL205" s="129">
        <f t="shared" si="20"/>
        <v>0</v>
      </c>
      <c r="AM205" s="129">
        <f t="shared" si="21"/>
        <v>0</v>
      </c>
      <c r="AN205" s="129">
        <f t="shared" si="24"/>
        <v>0</v>
      </c>
      <c r="AO205" s="129">
        <f t="shared" si="25"/>
        <v>0</v>
      </c>
      <c r="AR205" s="117">
        <f xml:space="preserve"> IF(B205="",0,IF(OR(('PPG Phase Definition'!W205="TIA1 and TIA2"),('PPG Phase Definition'!W205="Only TIA1")),1,0))</f>
        <v>1</v>
      </c>
      <c r="AS205" s="117">
        <f xml:space="preserve"> IF(B205="",0,IF(OR(('PPG Phase Definition'!W205="TIA1 and TIA2"),('PPG Phase Definition'!W205="Only TIA2")),1,0))</f>
        <v>0</v>
      </c>
      <c r="AT205" s="117">
        <f>IF(C205="Masked",0,IF('PPG Phase Definition'!H205="Never mask",1,IF('PPG Phase Definition'!H205="2X mask",2,IF('PPG Phase Definition'!H205="4X mask",4,IF('PPG Phase Definition'!H205="8X mask",8,IF('PPG Phase Definition'!H205="16X mask",16,IF('PPG Phase Definition'!H205="32X mask",32,64)))))))</f>
        <v>1</v>
      </c>
      <c r="AU205" s="116">
        <f t="shared" si="26"/>
        <v>1</v>
      </c>
      <c r="AW205" s="14" t="str">
        <f t="shared" si="22"/>
        <v>ANA AACM-0-1</v>
      </c>
      <c r="AX205" s="14" t="str">
        <f t="shared" si="23"/>
        <v>DIG AACM-0-0</v>
      </c>
    </row>
    <row r="206" spans="1:52" s="14" customFormat="1" ht="14.4" hidden="1" x14ac:dyDescent="0.3">
      <c r="A206" s="19"/>
      <c r="B206" s="25">
        <f t="shared" si="27"/>
        <v>0</v>
      </c>
      <c r="C206" s="24" t="s">
        <v>62</v>
      </c>
      <c r="D206" s="24" t="s">
        <v>64</v>
      </c>
      <c r="E206" s="24" t="s">
        <v>64</v>
      </c>
      <c r="F206" s="24">
        <v>4</v>
      </c>
      <c r="G206" s="24">
        <v>1</v>
      </c>
      <c r="H206" s="24" t="s">
        <v>110</v>
      </c>
      <c r="I206" s="109">
        <v>0</v>
      </c>
      <c r="J206" s="24">
        <v>100</v>
      </c>
      <c r="K206" s="109" t="s">
        <v>385</v>
      </c>
      <c r="L206" s="361"/>
      <c r="M206" s="24"/>
      <c r="N206" s="24">
        <v>1</v>
      </c>
      <c r="O206" s="24"/>
      <c r="P206" s="24">
        <v>100</v>
      </c>
      <c r="Q206" s="24">
        <v>20</v>
      </c>
      <c r="R206" s="24">
        <v>0</v>
      </c>
      <c r="S206" s="408" t="s">
        <v>322</v>
      </c>
      <c r="T206" s="24">
        <v>0</v>
      </c>
      <c r="U206" s="24">
        <v>1</v>
      </c>
      <c r="V206" s="362"/>
      <c r="W206" s="367" t="s">
        <v>270</v>
      </c>
      <c r="X206" s="361"/>
      <c r="Y206" s="24"/>
      <c r="Z206" s="24"/>
      <c r="AA206" s="24"/>
      <c r="AB206" s="24"/>
      <c r="AC206" s="24">
        <v>250</v>
      </c>
      <c r="AD206" s="24">
        <v>20</v>
      </c>
      <c r="AE206" s="24"/>
      <c r="AF206" s="24" t="s">
        <v>321</v>
      </c>
      <c r="AG206" s="24">
        <v>0</v>
      </c>
      <c r="AH206" s="362">
        <v>0</v>
      </c>
      <c r="AI206" s="113"/>
      <c r="AJ206" s="24"/>
      <c r="AL206" s="129">
        <f t="shared" si="20"/>
        <v>0</v>
      </c>
      <c r="AM206" s="129">
        <f t="shared" si="21"/>
        <v>0</v>
      </c>
      <c r="AN206" s="129">
        <f t="shared" si="24"/>
        <v>0</v>
      </c>
      <c r="AO206" s="129">
        <f t="shared" si="25"/>
        <v>0</v>
      </c>
      <c r="AR206" s="117">
        <f xml:space="preserve"> IF(B206="",0,IF(OR(('PPG Phase Definition'!W206="TIA1 and TIA2"),('PPG Phase Definition'!W206="Only TIA1")),1,0))</f>
        <v>1</v>
      </c>
      <c r="AS206" s="117">
        <f xml:space="preserve"> IF(B206="",0,IF(OR(('PPG Phase Definition'!W206="TIA1 and TIA2"),('PPG Phase Definition'!W206="Only TIA2")),1,0))</f>
        <v>0</v>
      </c>
      <c r="AT206" s="117">
        <f>IF(C206="Masked",0,IF('PPG Phase Definition'!H206="Never mask",1,IF('PPG Phase Definition'!H206="2X mask",2,IF('PPG Phase Definition'!H206="4X mask",4,IF('PPG Phase Definition'!H206="8X mask",8,IF('PPG Phase Definition'!H206="16X mask",16,IF('PPG Phase Definition'!H206="32X mask",32,64)))))))</f>
        <v>1</v>
      </c>
      <c r="AU206" s="116">
        <f t="shared" si="26"/>
        <v>1</v>
      </c>
      <c r="AW206" s="14" t="str">
        <f t="shared" si="22"/>
        <v>ANA AACM-0-1</v>
      </c>
      <c r="AX206" s="14" t="str">
        <f t="shared" si="23"/>
        <v>DIG AACM-0-0</v>
      </c>
    </row>
    <row r="207" spans="1:52" s="14" customFormat="1" x14ac:dyDescent="0.35">
      <c r="A207" s="19">
        <v>21</v>
      </c>
      <c r="B207" s="25" t="str">
        <f t="shared" si="27"/>
        <v/>
      </c>
      <c r="C207" s="24" t="s">
        <v>62</v>
      </c>
      <c r="D207" s="24" t="s">
        <v>64</v>
      </c>
      <c r="E207" s="24" t="s">
        <v>64</v>
      </c>
      <c r="F207" s="24">
        <v>4</v>
      </c>
      <c r="G207" s="24">
        <v>1</v>
      </c>
      <c r="H207" s="24" t="s">
        <v>110</v>
      </c>
      <c r="I207" s="109">
        <v>0</v>
      </c>
      <c r="J207" s="24">
        <v>100</v>
      </c>
      <c r="K207" s="109" t="s">
        <v>385</v>
      </c>
      <c r="L207" s="361"/>
      <c r="M207" s="24"/>
      <c r="N207" s="24">
        <v>1</v>
      </c>
      <c r="O207" s="24"/>
      <c r="P207" s="24">
        <v>100</v>
      </c>
      <c r="Q207" s="24">
        <v>20</v>
      </c>
      <c r="R207" s="24">
        <v>0</v>
      </c>
      <c r="S207" s="408" t="s">
        <v>320</v>
      </c>
      <c r="T207" s="24">
        <v>0</v>
      </c>
      <c r="U207" s="24">
        <v>1</v>
      </c>
      <c r="V207" s="362"/>
      <c r="W207" s="367" t="s">
        <v>270</v>
      </c>
      <c r="X207" s="361"/>
      <c r="Y207" s="24"/>
      <c r="Z207" s="24"/>
      <c r="AA207" s="24"/>
      <c r="AB207" s="24"/>
      <c r="AC207" s="24">
        <v>250</v>
      </c>
      <c r="AD207" s="24">
        <v>20</v>
      </c>
      <c r="AE207" s="24"/>
      <c r="AF207" s="24" t="s">
        <v>320</v>
      </c>
      <c r="AG207" s="24">
        <v>0</v>
      </c>
      <c r="AH207" s="362">
        <v>0</v>
      </c>
      <c r="AI207" s="113"/>
      <c r="AJ207" s="24"/>
      <c r="AL207" s="129">
        <f t="shared" si="20"/>
        <v>0</v>
      </c>
      <c r="AM207" s="129">
        <f t="shared" si="21"/>
        <v>0</v>
      </c>
      <c r="AN207" s="129">
        <f t="shared" si="24"/>
        <v>0</v>
      </c>
      <c r="AO207" s="129">
        <f t="shared" si="25"/>
        <v>0</v>
      </c>
      <c r="AR207" s="117">
        <f xml:space="preserve"> IF(B207="",0,IF(OR(('PPG Phase Definition'!W207="TIA1 and TIA2"),('PPG Phase Definition'!W207="Only TIA1")),1,0))</f>
        <v>0</v>
      </c>
      <c r="AS207" s="117">
        <f xml:space="preserve"> IF(B207="",0,IF(OR(('PPG Phase Definition'!W207="TIA1 and TIA2"),('PPG Phase Definition'!W207="Only TIA2")),1,0))</f>
        <v>0</v>
      </c>
      <c r="AT207" s="117">
        <f>IF(C207="Masked",0,IF('PPG Phase Definition'!H207="Never mask",1,IF('PPG Phase Definition'!H207="2X mask",2,IF('PPG Phase Definition'!H207="4X mask",4,IF('PPG Phase Definition'!H207="8X mask",8,IF('PPG Phase Definition'!H207="16X mask",16,IF('PPG Phase Definition'!H207="32X mask",32,64)))))))</f>
        <v>1</v>
      </c>
      <c r="AU207" s="116">
        <f t="shared" si="26"/>
        <v>1</v>
      </c>
      <c r="AW207" s="14" t="str">
        <f t="shared" si="22"/>
        <v>OFF-0-1</v>
      </c>
      <c r="AX207" s="14" t="str">
        <f t="shared" si="23"/>
        <v>OFF-0-0</v>
      </c>
      <c r="AZ207" s="14">
        <f>IF(B207="",0,IF(C207="Impedance",1,0))</f>
        <v>0</v>
      </c>
    </row>
    <row r="208" spans="1:52" s="14" customFormat="1" ht="14.4" hidden="1" x14ac:dyDescent="0.3">
      <c r="A208" s="19"/>
      <c r="B208" s="25">
        <f t="shared" si="27"/>
        <v>0</v>
      </c>
      <c r="C208" s="24" t="s">
        <v>62</v>
      </c>
      <c r="D208" s="24" t="s">
        <v>64</v>
      </c>
      <c r="E208" s="24" t="s">
        <v>64</v>
      </c>
      <c r="F208" s="24">
        <v>4</v>
      </c>
      <c r="G208" s="24">
        <v>1</v>
      </c>
      <c r="H208" s="24" t="s">
        <v>110</v>
      </c>
      <c r="I208" s="109">
        <v>0</v>
      </c>
      <c r="J208" s="24">
        <v>100</v>
      </c>
      <c r="K208" s="109" t="s">
        <v>385</v>
      </c>
      <c r="L208" s="361"/>
      <c r="M208" s="24"/>
      <c r="N208" s="24">
        <v>1</v>
      </c>
      <c r="O208" s="24"/>
      <c r="P208" s="24">
        <v>100</v>
      </c>
      <c r="Q208" s="24">
        <v>20</v>
      </c>
      <c r="R208" s="24">
        <v>0</v>
      </c>
      <c r="S208" s="408" t="s">
        <v>322</v>
      </c>
      <c r="T208" s="24">
        <v>0</v>
      </c>
      <c r="U208" s="24">
        <v>1</v>
      </c>
      <c r="V208" s="362"/>
      <c r="W208" s="367" t="s">
        <v>270</v>
      </c>
      <c r="X208" s="361"/>
      <c r="Y208" s="24"/>
      <c r="Z208" s="24"/>
      <c r="AA208" s="24"/>
      <c r="AB208" s="24"/>
      <c r="AC208" s="24">
        <v>250</v>
      </c>
      <c r="AD208" s="24">
        <v>20</v>
      </c>
      <c r="AE208" s="24"/>
      <c r="AF208" s="24" t="s">
        <v>321</v>
      </c>
      <c r="AG208" s="24">
        <v>0</v>
      </c>
      <c r="AH208" s="362">
        <v>0</v>
      </c>
      <c r="AI208" s="113"/>
      <c r="AJ208" s="24"/>
      <c r="AL208" s="129">
        <f t="shared" si="20"/>
        <v>0</v>
      </c>
      <c r="AM208" s="129">
        <f t="shared" si="21"/>
        <v>0</v>
      </c>
      <c r="AN208" s="129">
        <f t="shared" si="24"/>
        <v>0</v>
      </c>
      <c r="AO208" s="129">
        <f t="shared" si="25"/>
        <v>0</v>
      </c>
      <c r="AR208" s="117">
        <f xml:space="preserve"> IF(B208="",0,IF(OR(('PPG Phase Definition'!W208="TIA1 and TIA2"),('PPG Phase Definition'!W208="Only TIA1")),1,0))</f>
        <v>1</v>
      </c>
      <c r="AS208" s="117">
        <f xml:space="preserve"> IF(B208="",0,IF(OR(('PPG Phase Definition'!W208="TIA1 and TIA2"),('PPG Phase Definition'!W208="Only TIA2")),1,0))</f>
        <v>0</v>
      </c>
      <c r="AT208" s="117">
        <f>IF(C208="Masked",0,IF('PPG Phase Definition'!H208="Never mask",1,IF('PPG Phase Definition'!H208="2X mask",2,IF('PPG Phase Definition'!H208="4X mask",4,IF('PPG Phase Definition'!H208="8X mask",8,IF('PPG Phase Definition'!H208="16X mask",16,IF('PPG Phase Definition'!H208="32X mask",32,64)))))))</f>
        <v>1</v>
      </c>
      <c r="AU208" s="116">
        <f t="shared" si="26"/>
        <v>1</v>
      </c>
      <c r="AW208" s="14" t="str">
        <f t="shared" si="22"/>
        <v>ANA AACM-0-1</v>
      </c>
      <c r="AX208" s="14" t="str">
        <f t="shared" si="23"/>
        <v>DIG AACM-0-0</v>
      </c>
    </row>
    <row r="209" spans="1:52" s="14" customFormat="1" ht="14.4" hidden="1" x14ac:dyDescent="0.3">
      <c r="A209" s="19"/>
      <c r="B209" s="25">
        <f t="shared" si="27"/>
        <v>0</v>
      </c>
      <c r="C209" s="24" t="s">
        <v>62</v>
      </c>
      <c r="D209" s="24" t="s">
        <v>64</v>
      </c>
      <c r="E209" s="24" t="s">
        <v>64</v>
      </c>
      <c r="F209" s="24">
        <v>4</v>
      </c>
      <c r="G209" s="24">
        <v>1</v>
      </c>
      <c r="H209" s="24" t="s">
        <v>110</v>
      </c>
      <c r="I209" s="109">
        <v>0</v>
      </c>
      <c r="J209" s="24">
        <v>100</v>
      </c>
      <c r="K209" s="109" t="s">
        <v>385</v>
      </c>
      <c r="L209" s="361"/>
      <c r="M209" s="24"/>
      <c r="N209" s="24">
        <v>1</v>
      </c>
      <c r="O209" s="24"/>
      <c r="P209" s="24">
        <v>100</v>
      </c>
      <c r="Q209" s="24">
        <v>20</v>
      </c>
      <c r="R209" s="24">
        <v>0</v>
      </c>
      <c r="S209" s="408" t="s">
        <v>322</v>
      </c>
      <c r="T209" s="24">
        <v>0</v>
      </c>
      <c r="U209" s="24">
        <v>1</v>
      </c>
      <c r="V209" s="362"/>
      <c r="W209" s="367" t="s">
        <v>270</v>
      </c>
      <c r="X209" s="361"/>
      <c r="Y209" s="24"/>
      <c r="Z209" s="24"/>
      <c r="AA209" s="24"/>
      <c r="AB209" s="24"/>
      <c r="AC209" s="24">
        <v>250</v>
      </c>
      <c r="AD209" s="24">
        <v>20</v>
      </c>
      <c r="AE209" s="24"/>
      <c r="AF209" s="24" t="s">
        <v>321</v>
      </c>
      <c r="AG209" s="24">
        <v>0</v>
      </c>
      <c r="AH209" s="362">
        <v>0</v>
      </c>
      <c r="AI209" s="113"/>
      <c r="AJ209" s="24"/>
      <c r="AL209" s="129">
        <f t="shared" ref="AL209:AL237" si="28" xml:space="preserve"> IF(U209=1,R209,AL199)</f>
        <v>0</v>
      </c>
      <c r="AM209" s="129">
        <f t="shared" ref="AM209:AM237" si="29" xml:space="preserve"> IF(AH209=1,AE209,AM199)</f>
        <v>0</v>
      </c>
      <c r="AN209" s="129">
        <f t="shared" si="24"/>
        <v>0</v>
      </c>
      <c r="AO209" s="129">
        <f t="shared" si="25"/>
        <v>0</v>
      </c>
      <c r="AR209" s="117">
        <f xml:space="preserve"> IF(B209="",0,IF(OR(('PPG Phase Definition'!W209="TIA1 and TIA2"),('PPG Phase Definition'!W209="Only TIA1")),1,0))</f>
        <v>1</v>
      </c>
      <c r="AS209" s="117">
        <f xml:space="preserve"> IF(B209="",0,IF(OR(('PPG Phase Definition'!W209="TIA1 and TIA2"),('PPG Phase Definition'!W209="Only TIA2")),1,0))</f>
        <v>0</v>
      </c>
      <c r="AT209" s="117">
        <f>IF(C209="Masked",0,IF('PPG Phase Definition'!H209="Never mask",1,IF('PPG Phase Definition'!H209="2X mask",2,IF('PPG Phase Definition'!H209="4X mask",4,IF('PPG Phase Definition'!H209="8X mask",8,IF('PPG Phase Definition'!H209="16X mask",16,IF('PPG Phase Definition'!H209="32X mask",32,64)))))))</f>
        <v>1</v>
      </c>
      <c r="AU209" s="116">
        <f t="shared" si="26"/>
        <v>1</v>
      </c>
      <c r="AW209" s="14" t="str">
        <f t="shared" ref="AW209:AW237" si="30">CONCATENATE(S209,"-",T209,"-",U209)</f>
        <v>ANA AACM-0-1</v>
      </c>
      <c r="AX209" s="14" t="str">
        <f t="shared" ref="AX209:AX237" si="31">CONCATENATE(AF209,"-",AG209,"-",AH209)</f>
        <v>DIG AACM-0-0</v>
      </c>
    </row>
    <row r="210" spans="1:52" s="14" customFormat="1" ht="14.4" hidden="1" x14ac:dyDescent="0.3">
      <c r="A210" s="19"/>
      <c r="B210" s="25">
        <f t="shared" si="27"/>
        <v>0</v>
      </c>
      <c r="C210" s="24" t="s">
        <v>62</v>
      </c>
      <c r="D210" s="24" t="s">
        <v>64</v>
      </c>
      <c r="E210" s="24" t="s">
        <v>64</v>
      </c>
      <c r="F210" s="24">
        <v>4</v>
      </c>
      <c r="G210" s="24">
        <v>1</v>
      </c>
      <c r="H210" s="24" t="s">
        <v>110</v>
      </c>
      <c r="I210" s="109">
        <v>0</v>
      </c>
      <c r="J210" s="24">
        <v>100</v>
      </c>
      <c r="K210" s="109" t="s">
        <v>385</v>
      </c>
      <c r="L210" s="361"/>
      <c r="M210" s="24"/>
      <c r="N210" s="24">
        <v>1</v>
      </c>
      <c r="O210" s="24"/>
      <c r="P210" s="24">
        <v>100</v>
      </c>
      <c r="Q210" s="24">
        <v>20</v>
      </c>
      <c r="R210" s="24">
        <v>0</v>
      </c>
      <c r="S210" s="408" t="s">
        <v>322</v>
      </c>
      <c r="T210" s="24">
        <v>0</v>
      </c>
      <c r="U210" s="24">
        <v>1</v>
      </c>
      <c r="V210" s="362"/>
      <c r="W210" s="367" t="s">
        <v>270</v>
      </c>
      <c r="X210" s="361"/>
      <c r="Y210" s="24"/>
      <c r="Z210" s="24"/>
      <c r="AA210" s="24"/>
      <c r="AB210" s="24"/>
      <c r="AC210" s="24">
        <v>250</v>
      </c>
      <c r="AD210" s="24">
        <v>20</v>
      </c>
      <c r="AE210" s="24"/>
      <c r="AF210" s="24" t="s">
        <v>321</v>
      </c>
      <c r="AG210" s="24">
        <v>0</v>
      </c>
      <c r="AH210" s="362">
        <v>0</v>
      </c>
      <c r="AI210" s="113"/>
      <c r="AJ210" s="24"/>
      <c r="AL210" s="129">
        <f t="shared" si="28"/>
        <v>0</v>
      </c>
      <c r="AM210" s="129">
        <f t="shared" si="29"/>
        <v>0</v>
      </c>
      <c r="AN210" s="129">
        <f t="shared" si="24"/>
        <v>0</v>
      </c>
      <c r="AO210" s="129">
        <f t="shared" si="25"/>
        <v>0</v>
      </c>
      <c r="AR210" s="117">
        <f xml:space="preserve"> IF(B210="",0,IF(OR(('PPG Phase Definition'!W210="TIA1 and TIA2"),('PPG Phase Definition'!W210="Only TIA1")),1,0))</f>
        <v>1</v>
      </c>
      <c r="AS210" s="117">
        <f xml:space="preserve"> IF(B210="",0,IF(OR(('PPG Phase Definition'!W210="TIA1 and TIA2"),('PPG Phase Definition'!W210="Only TIA2")),1,0))</f>
        <v>0</v>
      </c>
      <c r="AT210" s="117">
        <f>IF(C210="Masked",0,IF('PPG Phase Definition'!H210="Never mask",1,IF('PPG Phase Definition'!H210="2X mask",2,IF('PPG Phase Definition'!H210="4X mask",4,IF('PPG Phase Definition'!H210="8X mask",8,IF('PPG Phase Definition'!H210="16X mask",16,IF('PPG Phase Definition'!H210="32X mask",32,64)))))))</f>
        <v>1</v>
      </c>
      <c r="AU210" s="116">
        <f t="shared" si="26"/>
        <v>1</v>
      </c>
      <c r="AW210" s="14" t="str">
        <f t="shared" si="30"/>
        <v>ANA AACM-0-1</v>
      </c>
      <c r="AX210" s="14" t="str">
        <f t="shared" si="31"/>
        <v>DIG AACM-0-0</v>
      </c>
    </row>
    <row r="211" spans="1:52" s="14" customFormat="1" ht="14.4" hidden="1" x14ac:dyDescent="0.3">
      <c r="A211" s="19"/>
      <c r="B211" s="25">
        <f t="shared" si="27"/>
        <v>0</v>
      </c>
      <c r="C211" s="24" t="s">
        <v>62</v>
      </c>
      <c r="D211" s="24" t="s">
        <v>64</v>
      </c>
      <c r="E211" s="24" t="s">
        <v>64</v>
      </c>
      <c r="F211" s="24">
        <v>4</v>
      </c>
      <c r="G211" s="24">
        <v>1</v>
      </c>
      <c r="H211" s="24" t="s">
        <v>110</v>
      </c>
      <c r="I211" s="109">
        <v>0</v>
      </c>
      <c r="J211" s="24">
        <v>100</v>
      </c>
      <c r="K211" s="109" t="s">
        <v>385</v>
      </c>
      <c r="L211" s="361"/>
      <c r="M211" s="24"/>
      <c r="N211" s="24">
        <v>1</v>
      </c>
      <c r="O211" s="24"/>
      <c r="P211" s="24">
        <v>100</v>
      </c>
      <c r="Q211" s="24">
        <v>20</v>
      </c>
      <c r="R211" s="24">
        <v>0</v>
      </c>
      <c r="S211" s="408" t="s">
        <v>322</v>
      </c>
      <c r="T211" s="24">
        <v>0</v>
      </c>
      <c r="U211" s="24">
        <v>1</v>
      </c>
      <c r="V211" s="362"/>
      <c r="W211" s="367" t="s">
        <v>270</v>
      </c>
      <c r="X211" s="361"/>
      <c r="Y211" s="24"/>
      <c r="Z211" s="24"/>
      <c r="AA211" s="24"/>
      <c r="AB211" s="24"/>
      <c r="AC211" s="24">
        <v>250</v>
      </c>
      <c r="AD211" s="24">
        <v>20</v>
      </c>
      <c r="AE211" s="24"/>
      <c r="AF211" s="24" t="s">
        <v>321</v>
      </c>
      <c r="AG211" s="24">
        <v>0</v>
      </c>
      <c r="AH211" s="362">
        <v>0</v>
      </c>
      <c r="AI211" s="113"/>
      <c r="AJ211" s="24"/>
      <c r="AL211" s="129">
        <f t="shared" si="28"/>
        <v>0</v>
      </c>
      <c r="AM211" s="129">
        <f t="shared" si="29"/>
        <v>0</v>
      </c>
      <c r="AN211" s="129">
        <f t="shared" si="24"/>
        <v>0</v>
      </c>
      <c r="AO211" s="129">
        <f t="shared" si="25"/>
        <v>0</v>
      </c>
      <c r="AR211" s="117">
        <f xml:space="preserve"> IF(B211="",0,IF(OR(('PPG Phase Definition'!W211="TIA1 and TIA2"),('PPG Phase Definition'!W211="Only TIA1")),1,0))</f>
        <v>1</v>
      </c>
      <c r="AS211" s="117">
        <f xml:space="preserve"> IF(B211="",0,IF(OR(('PPG Phase Definition'!W211="TIA1 and TIA2"),('PPG Phase Definition'!W211="Only TIA2")),1,0))</f>
        <v>0</v>
      </c>
      <c r="AT211" s="117">
        <f>IF(C211="Masked",0,IF('PPG Phase Definition'!H211="Never mask",1,IF('PPG Phase Definition'!H211="2X mask",2,IF('PPG Phase Definition'!H211="4X mask",4,IF('PPG Phase Definition'!H211="8X mask",8,IF('PPG Phase Definition'!H211="16X mask",16,IF('PPG Phase Definition'!H211="32X mask",32,64)))))))</f>
        <v>1</v>
      </c>
      <c r="AU211" s="116">
        <f t="shared" si="26"/>
        <v>1</v>
      </c>
      <c r="AW211" s="14" t="str">
        <f t="shared" si="30"/>
        <v>ANA AACM-0-1</v>
      </c>
      <c r="AX211" s="14" t="str">
        <f t="shared" si="31"/>
        <v>DIG AACM-0-0</v>
      </c>
    </row>
    <row r="212" spans="1:52" s="14" customFormat="1" ht="14.4" hidden="1" x14ac:dyDescent="0.3">
      <c r="A212" s="19"/>
      <c r="B212" s="25">
        <f t="shared" si="27"/>
        <v>0</v>
      </c>
      <c r="C212" s="24" t="s">
        <v>62</v>
      </c>
      <c r="D212" s="24" t="s">
        <v>64</v>
      </c>
      <c r="E212" s="24" t="s">
        <v>64</v>
      </c>
      <c r="F212" s="24">
        <v>4</v>
      </c>
      <c r="G212" s="24">
        <v>1</v>
      </c>
      <c r="H212" s="24" t="s">
        <v>110</v>
      </c>
      <c r="I212" s="109">
        <v>0</v>
      </c>
      <c r="J212" s="24">
        <v>100</v>
      </c>
      <c r="K212" s="109" t="s">
        <v>385</v>
      </c>
      <c r="L212" s="361"/>
      <c r="M212" s="24"/>
      <c r="N212" s="24">
        <v>1</v>
      </c>
      <c r="O212" s="24"/>
      <c r="P212" s="24">
        <v>100</v>
      </c>
      <c r="Q212" s="24">
        <v>20</v>
      </c>
      <c r="R212" s="24">
        <v>0</v>
      </c>
      <c r="S212" s="408" t="s">
        <v>322</v>
      </c>
      <c r="T212" s="24">
        <v>0</v>
      </c>
      <c r="U212" s="24">
        <v>1</v>
      </c>
      <c r="V212" s="362"/>
      <c r="W212" s="367" t="s">
        <v>270</v>
      </c>
      <c r="X212" s="361"/>
      <c r="Y212" s="24"/>
      <c r="Z212" s="24"/>
      <c r="AA212" s="24"/>
      <c r="AB212" s="24"/>
      <c r="AC212" s="24">
        <v>250</v>
      </c>
      <c r="AD212" s="24">
        <v>20</v>
      </c>
      <c r="AE212" s="24"/>
      <c r="AF212" s="24" t="s">
        <v>321</v>
      </c>
      <c r="AG212" s="24">
        <v>0</v>
      </c>
      <c r="AH212" s="362">
        <v>0</v>
      </c>
      <c r="AI212" s="113"/>
      <c r="AJ212" s="24"/>
      <c r="AL212" s="129">
        <f t="shared" si="28"/>
        <v>0</v>
      </c>
      <c r="AM212" s="129">
        <f t="shared" si="29"/>
        <v>0</v>
      </c>
      <c r="AN212" s="129">
        <f t="shared" si="24"/>
        <v>0</v>
      </c>
      <c r="AO212" s="129">
        <f t="shared" si="25"/>
        <v>0</v>
      </c>
      <c r="AR212" s="117">
        <f xml:space="preserve"> IF(B212="",0,IF(OR(('PPG Phase Definition'!W212="TIA1 and TIA2"),('PPG Phase Definition'!W212="Only TIA1")),1,0))</f>
        <v>1</v>
      </c>
      <c r="AS212" s="117">
        <f xml:space="preserve"> IF(B212="",0,IF(OR(('PPG Phase Definition'!W212="TIA1 and TIA2"),('PPG Phase Definition'!W212="Only TIA2")),1,0))</f>
        <v>0</v>
      </c>
      <c r="AT212" s="117">
        <f>IF(C212="Masked",0,IF('PPG Phase Definition'!H212="Never mask",1,IF('PPG Phase Definition'!H212="2X mask",2,IF('PPG Phase Definition'!H212="4X mask",4,IF('PPG Phase Definition'!H212="8X mask",8,IF('PPG Phase Definition'!H212="16X mask",16,IF('PPG Phase Definition'!H212="32X mask",32,64)))))))</f>
        <v>1</v>
      </c>
      <c r="AU212" s="116">
        <f t="shared" si="26"/>
        <v>1</v>
      </c>
      <c r="AW212" s="14" t="str">
        <f t="shared" si="30"/>
        <v>ANA AACM-0-1</v>
      </c>
      <c r="AX212" s="14" t="str">
        <f t="shared" si="31"/>
        <v>DIG AACM-0-0</v>
      </c>
    </row>
    <row r="213" spans="1:52" s="14" customFormat="1" ht="14.4" hidden="1" x14ac:dyDescent="0.3">
      <c r="A213" s="19"/>
      <c r="B213" s="25">
        <f t="shared" si="27"/>
        <v>0</v>
      </c>
      <c r="C213" s="24" t="s">
        <v>62</v>
      </c>
      <c r="D213" s="24" t="s">
        <v>64</v>
      </c>
      <c r="E213" s="24" t="s">
        <v>64</v>
      </c>
      <c r="F213" s="24">
        <v>4</v>
      </c>
      <c r="G213" s="24">
        <v>1</v>
      </c>
      <c r="H213" s="24" t="s">
        <v>110</v>
      </c>
      <c r="I213" s="109">
        <v>0</v>
      </c>
      <c r="J213" s="24">
        <v>100</v>
      </c>
      <c r="K213" s="109" t="s">
        <v>385</v>
      </c>
      <c r="L213" s="361"/>
      <c r="M213" s="24"/>
      <c r="N213" s="24">
        <v>1</v>
      </c>
      <c r="O213" s="24"/>
      <c r="P213" s="24">
        <v>100</v>
      </c>
      <c r="Q213" s="24">
        <v>20</v>
      </c>
      <c r="R213" s="24">
        <v>0</v>
      </c>
      <c r="S213" s="408" t="s">
        <v>322</v>
      </c>
      <c r="T213" s="24">
        <v>0</v>
      </c>
      <c r="U213" s="24">
        <v>1</v>
      </c>
      <c r="V213" s="362"/>
      <c r="W213" s="367" t="s">
        <v>270</v>
      </c>
      <c r="X213" s="361"/>
      <c r="Y213" s="24"/>
      <c r="Z213" s="24"/>
      <c r="AA213" s="24"/>
      <c r="AB213" s="24"/>
      <c r="AC213" s="24">
        <v>250</v>
      </c>
      <c r="AD213" s="24">
        <v>20</v>
      </c>
      <c r="AE213" s="24"/>
      <c r="AF213" s="24" t="s">
        <v>321</v>
      </c>
      <c r="AG213" s="24">
        <v>0</v>
      </c>
      <c r="AH213" s="362">
        <v>0</v>
      </c>
      <c r="AI213" s="113"/>
      <c r="AJ213" s="24"/>
      <c r="AL213" s="129">
        <f t="shared" si="28"/>
        <v>0</v>
      </c>
      <c r="AM213" s="129">
        <f t="shared" si="29"/>
        <v>0</v>
      </c>
      <c r="AN213" s="129">
        <f t="shared" si="24"/>
        <v>0</v>
      </c>
      <c r="AO213" s="129">
        <f t="shared" si="25"/>
        <v>0</v>
      </c>
      <c r="AR213" s="117">
        <f xml:space="preserve"> IF(B213="",0,IF(OR(('PPG Phase Definition'!W213="TIA1 and TIA2"),('PPG Phase Definition'!W213="Only TIA1")),1,0))</f>
        <v>1</v>
      </c>
      <c r="AS213" s="117">
        <f xml:space="preserve"> IF(B213="",0,IF(OR(('PPG Phase Definition'!W213="TIA1 and TIA2"),('PPG Phase Definition'!W213="Only TIA2")),1,0))</f>
        <v>0</v>
      </c>
      <c r="AT213" s="117">
        <f>IF(C213="Masked",0,IF('PPG Phase Definition'!H213="Never mask",1,IF('PPG Phase Definition'!H213="2X mask",2,IF('PPG Phase Definition'!H213="4X mask",4,IF('PPG Phase Definition'!H213="8X mask",8,IF('PPG Phase Definition'!H213="16X mask",16,IF('PPG Phase Definition'!H213="32X mask",32,64)))))))</f>
        <v>1</v>
      </c>
      <c r="AU213" s="116">
        <f t="shared" si="26"/>
        <v>1</v>
      </c>
      <c r="AW213" s="14" t="str">
        <f t="shared" si="30"/>
        <v>ANA AACM-0-1</v>
      </c>
      <c r="AX213" s="14" t="str">
        <f t="shared" si="31"/>
        <v>DIG AACM-0-0</v>
      </c>
    </row>
    <row r="214" spans="1:52" s="14" customFormat="1" ht="14.4" hidden="1" x14ac:dyDescent="0.3">
      <c r="A214" s="19"/>
      <c r="B214" s="25">
        <f t="shared" si="27"/>
        <v>0</v>
      </c>
      <c r="C214" s="24" t="s">
        <v>62</v>
      </c>
      <c r="D214" s="24" t="s">
        <v>64</v>
      </c>
      <c r="E214" s="24" t="s">
        <v>64</v>
      </c>
      <c r="F214" s="24">
        <v>4</v>
      </c>
      <c r="G214" s="24">
        <v>1</v>
      </c>
      <c r="H214" s="24" t="s">
        <v>110</v>
      </c>
      <c r="I214" s="109">
        <v>0</v>
      </c>
      <c r="J214" s="24">
        <v>100</v>
      </c>
      <c r="K214" s="109" t="s">
        <v>385</v>
      </c>
      <c r="L214" s="361"/>
      <c r="M214" s="24"/>
      <c r="N214" s="24">
        <v>1</v>
      </c>
      <c r="O214" s="24"/>
      <c r="P214" s="24">
        <v>100</v>
      </c>
      <c r="Q214" s="24">
        <v>20</v>
      </c>
      <c r="R214" s="24">
        <v>0</v>
      </c>
      <c r="S214" s="408" t="s">
        <v>322</v>
      </c>
      <c r="T214" s="24">
        <v>0</v>
      </c>
      <c r="U214" s="24">
        <v>1</v>
      </c>
      <c r="V214" s="362"/>
      <c r="W214" s="367" t="s">
        <v>270</v>
      </c>
      <c r="X214" s="361"/>
      <c r="Y214" s="24"/>
      <c r="Z214" s="24"/>
      <c r="AA214" s="24"/>
      <c r="AB214" s="24"/>
      <c r="AC214" s="24">
        <v>250</v>
      </c>
      <c r="AD214" s="24">
        <v>20</v>
      </c>
      <c r="AE214" s="24"/>
      <c r="AF214" s="24" t="s">
        <v>321</v>
      </c>
      <c r="AG214" s="24">
        <v>0</v>
      </c>
      <c r="AH214" s="362">
        <v>0</v>
      </c>
      <c r="AI214" s="113"/>
      <c r="AJ214" s="24"/>
      <c r="AL214" s="129">
        <f t="shared" si="28"/>
        <v>0</v>
      </c>
      <c r="AM214" s="129">
        <f t="shared" si="29"/>
        <v>0</v>
      </c>
      <c r="AN214" s="129">
        <f t="shared" si="24"/>
        <v>0</v>
      </c>
      <c r="AO214" s="129">
        <f t="shared" si="25"/>
        <v>0</v>
      </c>
      <c r="AR214" s="117">
        <f xml:space="preserve"> IF(B214="",0,IF(OR(('PPG Phase Definition'!W214="TIA1 and TIA2"),('PPG Phase Definition'!W214="Only TIA1")),1,0))</f>
        <v>1</v>
      </c>
      <c r="AS214" s="117">
        <f xml:space="preserve"> IF(B214="",0,IF(OR(('PPG Phase Definition'!W214="TIA1 and TIA2"),('PPG Phase Definition'!W214="Only TIA2")),1,0))</f>
        <v>0</v>
      </c>
      <c r="AT214" s="117">
        <f>IF(C214="Masked",0,IF('PPG Phase Definition'!H214="Never mask",1,IF('PPG Phase Definition'!H214="2X mask",2,IF('PPG Phase Definition'!H214="4X mask",4,IF('PPG Phase Definition'!H214="8X mask",8,IF('PPG Phase Definition'!H214="16X mask",16,IF('PPG Phase Definition'!H214="32X mask",32,64)))))))</f>
        <v>1</v>
      </c>
      <c r="AU214" s="116">
        <f t="shared" si="26"/>
        <v>1</v>
      </c>
      <c r="AW214" s="14" t="str">
        <f t="shared" si="30"/>
        <v>ANA AACM-0-1</v>
      </c>
      <c r="AX214" s="14" t="str">
        <f t="shared" si="31"/>
        <v>DIG AACM-0-0</v>
      </c>
    </row>
    <row r="215" spans="1:52" s="14" customFormat="1" ht="14.4" hidden="1" x14ac:dyDescent="0.3">
      <c r="A215" s="19"/>
      <c r="B215" s="25">
        <f t="shared" si="27"/>
        <v>0</v>
      </c>
      <c r="C215" s="24" t="s">
        <v>62</v>
      </c>
      <c r="D215" s="24" t="s">
        <v>64</v>
      </c>
      <c r="E215" s="24" t="s">
        <v>64</v>
      </c>
      <c r="F215" s="24">
        <v>4</v>
      </c>
      <c r="G215" s="24">
        <v>1</v>
      </c>
      <c r="H215" s="24" t="s">
        <v>110</v>
      </c>
      <c r="I215" s="109">
        <v>0</v>
      </c>
      <c r="J215" s="24">
        <v>100</v>
      </c>
      <c r="K215" s="109" t="s">
        <v>385</v>
      </c>
      <c r="L215" s="361"/>
      <c r="M215" s="24"/>
      <c r="N215" s="24">
        <v>1</v>
      </c>
      <c r="O215" s="24"/>
      <c r="P215" s="24">
        <v>100</v>
      </c>
      <c r="Q215" s="24">
        <v>20</v>
      </c>
      <c r="R215" s="24">
        <v>0</v>
      </c>
      <c r="S215" s="408" t="s">
        <v>322</v>
      </c>
      <c r="T215" s="24">
        <v>0</v>
      </c>
      <c r="U215" s="24">
        <v>1</v>
      </c>
      <c r="V215" s="362"/>
      <c r="W215" s="367" t="s">
        <v>270</v>
      </c>
      <c r="X215" s="361"/>
      <c r="Y215" s="24"/>
      <c r="Z215" s="24"/>
      <c r="AA215" s="24"/>
      <c r="AB215" s="24"/>
      <c r="AC215" s="24">
        <v>250</v>
      </c>
      <c r="AD215" s="24">
        <v>20</v>
      </c>
      <c r="AE215" s="24"/>
      <c r="AF215" s="24" t="s">
        <v>321</v>
      </c>
      <c r="AG215" s="24">
        <v>0</v>
      </c>
      <c r="AH215" s="362">
        <v>0</v>
      </c>
      <c r="AI215" s="113"/>
      <c r="AJ215" s="24"/>
      <c r="AL215" s="129">
        <f t="shared" si="28"/>
        <v>0</v>
      </c>
      <c r="AM215" s="129">
        <f t="shared" si="29"/>
        <v>0</v>
      </c>
      <c r="AN215" s="129">
        <f t="shared" si="24"/>
        <v>0</v>
      </c>
      <c r="AO215" s="129">
        <f t="shared" si="25"/>
        <v>0</v>
      </c>
      <c r="AR215" s="117">
        <f xml:space="preserve"> IF(B215="",0,IF(OR(('PPG Phase Definition'!W215="TIA1 and TIA2"),('PPG Phase Definition'!W215="Only TIA1")),1,0))</f>
        <v>1</v>
      </c>
      <c r="AS215" s="117">
        <f xml:space="preserve"> IF(B215="",0,IF(OR(('PPG Phase Definition'!W215="TIA1 and TIA2"),('PPG Phase Definition'!W215="Only TIA2")),1,0))</f>
        <v>0</v>
      </c>
      <c r="AT215" s="117">
        <f>IF(C215="Masked",0,IF('PPG Phase Definition'!H215="Never mask",1,IF('PPG Phase Definition'!H215="2X mask",2,IF('PPG Phase Definition'!H215="4X mask",4,IF('PPG Phase Definition'!H215="8X mask",8,IF('PPG Phase Definition'!H215="16X mask",16,IF('PPG Phase Definition'!H215="32X mask",32,64)))))))</f>
        <v>1</v>
      </c>
      <c r="AU215" s="116">
        <f t="shared" si="26"/>
        <v>1</v>
      </c>
      <c r="AW215" s="14" t="str">
        <f t="shared" si="30"/>
        <v>ANA AACM-0-1</v>
      </c>
      <c r="AX215" s="14" t="str">
        <f t="shared" si="31"/>
        <v>DIG AACM-0-0</v>
      </c>
    </row>
    <row r="216" spans="1:52" s="14" customFormat="1" ht="14.4" hidden="1" x14ac:dyDescent="0.3">
      <c r="A216" s="19"/>
      <c r="B216" s="25">
        <f t="shared" si="27"/>
        <v>0</v>
      </c>
      <c r="C216" s="24" t="s">
        <v>62</v>
      </c>
      <c r="D216" s="24" t="s">
        <v>64</v>
      </c>
      <c r="E216" s="24" t="s">
        <v>64</v>
      </c>
      <c r="F216" s="24">
        <v>4</v>
      </c>
      <c r="G216" s="24">
        <v>1</v>
      </c>
      <c r="H216" s="24" t="s">
        <v>110</v>
      </c>
      <c r="I216" s="109">
        <v>0</v>
      </c>
      <c r="J216" s="24">
        <v>100</v>
      </c>
      <c r="K216" s="109" t="s">
        <v>385</v>
      </c>
      <c r="L216" s="361"/>
      <c r="M216" s="24"/>
      <c r="N216" s="24">
        <v>1</v>
      </c>
      <c r="O216" s="24"/>
      <c r="P216" s="24">
        <v>100</v>
      </c>
      <c r="Q216" s="24">
        <v>20</v>
      </c>
      <c r="R216" s="24">
        <v>0</v>
      </c>
      <c r="S216" s="408" t="s">
        <v>322</v>
      </c>
      <c r="T216" s="24">
        <v>0</v>
      </c>
      <c r="U216" s="24">
        <v>1</v>
      </c>
      <c r="V216" s="362"/>
      <c r="W216" s="367" t="s">
        <v>270</v>
      </c>
      <c r="X216" s="361"/>
      <c r="Y216" s="24"/>
      <c r="Z216" s="24"/>
      <c r="AA216" s="24"/>
      <c r="AB216" s="24"/>
      <c r="AC216" s="24">
        <v>250</v>
      </c>
      <c r="AD216" s="24">
        <v>20</v>
      </c>
      <c r="AE216" s="24"/>
      <c r="AF216" s="24" t="s">
        <v>321</v>
      </c>
      <c r="AG216" s="24">
        <v>0</v>
      </c>
      <c r="AH216" s="362">
        <v>0</v>
      </c>
      <c r="AI216" s="113"/>
      <c r="AJ216" s="24"/>
      <c r="AL216" s="129">
        <f t="shared" si="28"/>
        <v>0</v>
      </c>
      <c r="AM216" s="129">
        <f t="shared" si="29"/>
        <v>0</v>
      </c>
      <c r="AN216" s="129">
        <f t="shared" si="24"/>
        <v>0</v>
      </c>
      <c r="AO216" s="129">
        <f t="shared" si="25"/>
        <v>0</v>
      </c>
      <c r="AR216" s="117">
        <f xml:space="preserve"> IF(B216="",0,IF(OR(('PPG Phase Definition'!W216="TIA1 and TIA2"),('PPG Phase Definition'!W216="Only TIA1")),1,0))</f>
        <v>1</v>
      </c>
      <c r="AS216" s="117">
        <f xml:space="preserve"> IF(B216="",0,IF(OR(('PPG Phase Definition'!W216="TIA1 and TIA2"),('PPG Phase Definition'!W216="Only TIA2")),1,0))</f>
        <v>0</v>
      </c>
      <c r="AT216" s="117">
        <f>IF(C216="Masked",0,IF('PPG Phase Definition'!H216="Never mask",1,IF('PPG Phase Definition'!H216="2X mask",2,IF('PPG Phase Definition'!H216="4X mask",4,IF('PPG Phase Definition'!H216="8X mask",8,IF('PPG Phase Definition'!H216="16X mask",16,IF('PPG Phase Definition'!H216="32X mask",32,64)))))))</f>
        <v>1</v>
      </c>
      <c r="AU216" s="116">
        <f t="shared" si="26"/>
        <v>1</v>
      </c>
      <c r="AW216" s="14" t="str">
        <f t="shared" si="30"/>
        <v>ANA AACM-0-1</v>
      </c>
      <c r="AX216" s="14" t="str">
        <f t="shared" si="31"/>
        <v>DIG AACM-0-0</v>
      </c>
    </row>
    <row r="217" spans="1:52" s="14" customFormat="1" x14ac:dyDescent="0.35">
      <c r="A217" s="19">
        <v>22</v>
      </c>
      <c r="B217" s="25" t="str">
        <f t="shared" si="27"/>
        <v/>
      </c>
      <c r="C217" s="24" t="s">
        <v>62</v>
      </c>
      <c r="D217" s="24" t="s">
        <v>64</v>
      </c>
      <c r="E217" s="24" t="s">
        <v>64</v>
      </c>
      <c r="F217" s="24">
        <v>4</v>
      </c>
      <c r="G217" s="24">
        <v>1</v>
      </c>
      <c r="H217" s="24" t="s">
        <v>110</v>
      </c>
      <c r="I217" s="109">
        <v>0</v>
      </c>
      <c r="J217" s="24">
        <v>100</v>
      </c>
      <c r="K217" s="109" t="s">
        <v>385</v>
      </c>
      <c r="L217" s="361"/>
      <c r="M217" s="24"/>
      <c r="N217" s="24">
        <v>1</v>
      </c>
      <c r="O217" s="24"/>
      <c r="P217" s="24">
        <v>100</v>
      </c>
      <c r="Q217" s="24">
        <v>20</v>
      </c>
      <c r="R217" s="24">
        <v>0</v>
      </c>
      <c r="S217" s="408" t="s">
        <v>320</v>
      </c>
      <c r="T217" s="24">
        <v>0</v>
      </c>
      <c r="U217" s="24">
        <v>1</v>
      </c>
      <c r="V217" s="362"/>
      <c r="W217" s="367" t="s">
        <v>270</v>
      </c>
      <c r="X217" s="361"/>
      <c r="Y217" s="24"/>
      <c r="Z217" s="24"/>
      <c r="AA217" s="24"/>
      <c r="AB217" s="24"/>
      <c r="AC217" s="24">
        <v>250</v>
      </c>
      <c r="AD217" s="24">
        <v>20</v>
      </c>
      <c r="AE217" s="24"/>
      <c r="AF217" s="24" t="s">
        <v>320</v>
      </c>
      <c r="AG217" s="24">
        <v>0</v>
      </c>
      <c r="AH217" s="362">
        <v>0</v>
      </c>
      <c r="AI217" s="113"/>
      <c r="AJ217" s="24"/>
      <c r="AL217" s="129">
        <f t="shared" si="28"/>
        <v>0</v>
      </c>
      <c r="AM217" s="129">
        <f t="shared" si="29"/>
        <v>0</v>
      </c>
      <c r="AN217" s="129">
        <f t="shared" si="24"/>
        <v>0</v>
      </c>
      <c r="AO217" s="129">
        <f t="shared" si="25"/>
        <v>0</v>
      </c>
      <c r="AR217" s="117">
        <f xml:space="preserve"> IF(B217="",0,IF(OR(('PPG Phase Definition'!W217="TIA1 and TIA2"),('PPG Phase Definition'!W217="Only TIA1")),1,0))</f>
        <v>0</v>
      </c>
      <c r="AS217" s="117">
        <f xml:space="preserve"> IF(B217="",0,IF(OR(('PPG Phase Definition'!W217="TIA1 and TIA2"),('PPG Phase Definition'!W217="Only TIA2")),1,0))</f>
        <v>0</v>
      </c>
      <c r="AT217" s="117">
        <f>IF(C217="Masked",0,IF('PPG Phase Definition'!H217="Never mask",1,IF('PPG Phase Definition'!H217="2X mask",2,IF('PPG Phase Definition'!H217="4X mask",4,IF('PPG Phase Definition'!H217="8X mask",8,IF('PPG Phase Definition'!H217="16X mask",16,IF('PPG Phase Definition'!H217="32X mask",32,64)))))))</f>
        <v>1</v>
      </c>
      <c r="AU217" s="116">
        <f t="shared" si="26"/>
        <v>1</v>
      </c>
      <c r="AW217" s="14" t="str">
        <f t="shared" si="30"/>
        <v>OFF-0-1</v>
      </c>
      <c r="AX217" s="14" t="str">
        <f t="shared" si="31"/>
        <v>OFF-0-0</v>
      </c>
      <c r="AZ217" s="14">
        <f>IF(B217="",0,IF(C217="Impedance",1,0))</f>
        <v>0</v>
      </c>
    </row>
    <row r="218" spans="1:52" s="14" customFormat="1" ht="14.4" hidden="1" x14ac:dyDescent="0.3">
      <c r="A218" s="19"/>
      <c r="B218" s="25">
        <f t="shared" si="27"/>
        <v>0</v>
      </c>
      <c r="C218" s="24" t="s">
        <v>62</v>
      </c>
      <c r="D218" s="24" t="s">
        <v>64</v>
      </c>
      <c r="E218" s="24" t="s">
        <v>64</v>
      </c>
      <c r="F218" s="24">
        <v>4</v>
      </c>
      <c r="G218" s="24">
        <v>1</v>
      </c>
      <c r="H218" s="24" t="s">
        <v>110</v>
      </c>
      <c r="I218" s="109">
        <v>0</v>
      </c>
      <c r="J218" s="24">
        <v>100</v>
      </c>
      <c r="K218" s="109" t="s">
        <v>385</v>
      </c>
      <c r="L218" s="361"/>
      <c r="M218" s="24"/>
      <c r="N218" s="24">
        <v>1</v>
      </c>
      <c r="O218" s="24"/>
      <c r="P218" s="24">
        <v>100</v>
      </c>
      <c r="Q218" s="24">
        <v>20</v>
      </c>
      <c r="R218" s="24">
        <v>0</v>
      </c>
      <c r="S218" s="408" t="s">
        <v>322</v>
      </c>
      <c r="T218" s="24">
        <v>0</v>
      </c>
      <c r="U218" s="24">
        <v>1</v>
      </c>
      <c r="V218" s="362"/>
      <c r="W218" s="367" t="s">
        <v>270</v>
      </c>
      <c r="X218" s="361"/>
      <c r="Y218" s="24"/>
      <c r="Z218" s="24"/>
      <c r="AA218" s="24"/>
      <c r="AB218" s="24"/>
      <c r="AC218" s="24">
        <v>250</v>
      </c>
      <c r="AD218" s="24">
        <v>20</v>
      </c>
      <c r="AE218" s="24"/>
      <c r="AF218" s="24" t="s">
        <v>321</v>
      </c>
      <c r="AG218" s="24">
        <v>0</v>
      </c>
      <c r="AH218" s="362">
        <v>0</v>
      </c>
      <c r="AI218" s="113"/>
      <c r="AJ218" s="24"/>
      <c r="AL218" s="129">
        <f t="shared" si="28"/>
        <v>0</v>
      </c>
      <c r="AM218" s="129">
        <f t="shared" si="29"/>
        <v>0</v>
      </c>
      <c r="AN218" s="129">
        <f t="shared" si="24"/>
        <v>0</v>
      </c>
      <c r="AO218" s="129">
        <f t="shared" si="25"/>
        <v>0</v>
      </c>
      <c r="AR218" s="117">
        <f xml:space="preserve"> IF(B218="",0,IF(OR(('PPG Phase Definition'!W218="TIA1 and TIA2"),('PPG Phase Definition'!W218="Only TIA1")),1,0))</f>
        <v>1</v>
      </c>
      <c r="AS218" s="117">
        <f xml:space="preserve"> IF(B218="",0,IF(OR(('PPG Phase Definition'!W218="TIA1 and TIA2"),('PPG Phase Definition'!W218="Only TIA2")),1,0))</f>
        <v>0</v>
      </c>
      <c r="AT218" s="117">
        <f>IF(C218="Masked",0,IF('PPG Phase Definition'!H218="Never mask",1,IF('PPG Phase Definition'!H218="2X mask",2,IF('PPG Phase Definition'!H218="4X mask",4,IF('PPG Phase Definition'!H218="8X mask",8,IF('PPG Phase Definition'!H218="16X mask",16,IF('PPG Phase Definition'!H218="32X mask",32,64)))))))</f>
        <v>1</v>
      </c>
      <c r="AU218" s="116">
        <f t="shared" si="26"/>
        <v>1</v>
      </c>
      <c r="AW218" s="14" t="str">
        <f t="shared" si="30"/>
        <v>ANA AACM-0-1</v>
      </c>
      <c r="AX218" s="14" t="str">
        <f t="shared" si="31"/>
        <v>DIG AACM-0-0</v>
      </c>
    </row>
    <row r="219" spans="1:52" s="14" customFormat="1" ht="14.4" hidden="1" x14ac:dyDescent="0.3">
      <c r="A219" s="19"/>
      <c r="B219" s="25">
        <f t="shared" si="27"/>
        <v>0</v>
      </c>
      <c r="C219" s="24" t="s">
        <v>62</v>
      </c>
      <c r="D219" s="24" t="s">
        <v>64</v>
      </c>
      <c r="E219" s="24" t="s">
        <v>64</v>
      </c>
      <c r="F219" s="24">
        <v>4</v>
      </c>
      <c r="G219" s="24">
        <v>1</v>
      </c>
      <c r="H219" s="24" t="s">
        <v>110</v>
      </c>
      <c r="I219" s="109">
        <v>0</v>
      </c>
      <c r="J219" s="24">
        <v>100</v>
      </c>
      <c r="K219" s="109" t="s">
        <v>385</v>
      </c>
      <c r="L219" s="361"/>
      <c r="M219" s="24"/>
      <c r="N219" s="24">
        <v>1</v>
      </c>
      <c r="O219" s="24"/>
      <c r="P219" s="24">
        <v>100</v>
      </c>
      <c r="Q219" s="24">
        <v>20</v>
      </c>
      <c r="R219" s="24">
        <v>0</v>
      </c>
      <c r="S219" s="408" t="s">
        <v>322</v>
      </c>
      <c r="T219" s="24">
        <v>0</v>
      </c>
      <c r="U219" s="24">
        <v>1</v>
      </c>
      <c r="V219" s="362"/>
      <c r="W219" s="367" t="s">
        <v>270</v>
      </c>
      <c r="X219" s="361"/>
      <c r="Y219" s="24"/>
      <c r="Z219" s="24"/>
      <c r="AA219" s="24"/>
      <c r="AB219" s="24"/>
      <c r="AC219" s="24">
        <v>250</v>
      </c>
      <c r="AD219" s="24">
        <v>20</v>
      </c>
      <c r="AE219" s="24"/>
      <c r="AF219" s="24" t="s">
        <v>321</v>
      </c>
      <c r="AG219" s="24">
        <v>0</v>
      </c>
      <c r="AH219" s="362">
        <v>0</v>
      </c>
      <c r="AI219" s="113"/>
      <c r="AJ219" s="24"/>
      <c r="AL219" s="129">
        <f t="shared" si="28"/>
        <v>0</v>
      </c>
      <c r="AM219" s="129">
        <f t="shared" si="29"/>
        <v>0</v>
      </c>
      <c r="AN219" s="129">
        <f t="shared" si="24"/>
        <v>0</v>
      </c>
      <c r="AO219" s="129">
        <f t="shared" si="25"/>
        <v>0</v>
      </c>
      <c r="AR219" s="117">
        <f xml:space="preserve"> IF(B219="",0,IF(OR(('PPG Phase Definition'!W219="TIA1 and TIA2"),('PPG Phase Definition'!W219="Only TIA1")),1,0))</f>
        <v>1</v>
      </c>
      <c r="AS219" s="117">
        <f xml:space="preserve"> IF(B219="",0,IF(OR(('PPG Phase Definition'!W219="TIA1 and TIA2"),('PPG Phase Definition'!W219="Only TIA2")),1,0))</f>
        <v>0</v>
      </c>
      <c r="AT219" s="117">
        <f>IF(C219="Masked",0,IF('PPG Phase Definition'!H219="Never mask",1,IF('PPG Phase Definition'!H219="2X mask",2,IF('PPG Phase Definition'!H219="4X mask",4,IF('PPG Phase Definition'!H219="8X mask",8,IF('PPG Phase Definition'!H219="16X mask",16,IF('PPG Phase Definition'!H219="32X mask",32,64)))))))</f>
        <v>1</v>
      </c>
      <c r="AU219" s="116">
        <f t="shared" si="26"/>
        <v>1</v>
      </c>
      <c r="AW219" s="14" t="str">
        <f t="shared" si="30"/>
        <v>ANA AACM-0-1</v>
      </c>
      <c r="AX219" s="14" t="str">
        <f t="shared" si="31"/>
        <v>DIG AACM-0-0</v>
      </c>
    </row>
    <row r="220" spans="1:52" s="14" customFormat="1" ht="14.4" hidden="1" x14ac:dyDescent="0.3">
      <c r="A220" s="19"/>
      <c r="B220" s="25">
        <f t="shared" si="27"/>
        <v>0</v>
      </c>
      <c r="C220" s="24" t="s">
        <v>62</v>
      </c>
      <c r="D220" s="24" t="s">
        <v>64</v>
      </c>
      <c r="E220" s="24" t="s">
        <v>64</v>
      </c>
      <c r="F220" s="24">
        <v>4</v>
      </c>
      <c r="G220" s="24">
        <v>1</v>
      </c>
      <c r="H220" s="24" t="s">
        <v>110</v>
      </c>
      <c r="I220" s="109">
        <v>0</v>
      </c>
      <c r="J220" s="24">
        <v>100</v>
      </c>
      <c r="K220" s="109" t="s">
        <v>385</v>
      </c>
      <c r="L220" s="361"/>
      <c r="M220" s="24"/>
      <c r="N220" s="24">
        <v>1</v>
      </c>
      <c r="O220" s="24"/>
      <c r="P220" s="24">
        <v>100</v>
      </c>
      <c r="Q220" s="24">
        <v>20</v>
      </c>
      <c r="R220" s="24">
        <v>0</v>
      </c>
      <c r="S220" s="408" t="s">
        <v>322</v>
      </c>
      <c r="T220" s="24">
        <v>0</v>
      </c>
      <c r="U220" s="24">
        <v>1</v>
      </c>
      <c r="V220" s="362"/>
      <c r="W220" s="367" t="s">
        <v>270</v>
      </c>
      <c r="X220" s="361"/>
      <c r="Y220" s="24"/>
      <c r="Z220" s="24"/>
      <c r="AA220" s="24"/>
      <c r="AB220" s="24"/>
      <c r="AC220" s="24">
        <v>250</v>
      </c>
      <c r="AD220" s="24">
        <v>20</v>
      </c>
      <c r="AE220" s="24"/>
      <c r="AF220" s="24" t="s">
        <v>321</v>
      </c>
      <c r="AG220" s="24">
        <v>0</v>
      </c>
      <c r="AH220" s="362">
        <v>0</v>
      </c>
      <c r="AI220" s="113"/>
      <c r="AJ220" s="24"/>
      <c r="AL220" s="129">
        <f t="shared" si="28"/>
        <v>0</v>
      </c>
      <c r="AM220" s="129">
        <f t="shared" si="29"/>
        <v>0</v>
      </c>
      <c r="AN220" s="129">
        <f t="shared" si="24"/>
        <v>0</v>
      </c>
      <c r="AO220" s="129">
        <f t="shared" si="25"/>
        <v>0</v>
      </c>
      <c r="AR220" s="117">
        <f xml:space="preserve"> IF(B220="",0,IF(OR(('PPG Phase Definition'!W220="TIA1 and TIA2"),('PPG Phase Definition'!W220="Only TIA1")),1,0))</f>
        <v>1</v>
      </c>
      <c r="AS220" s="117">
        <f xml:space="preserve"> IF(B220="",0,IF(OR(('PPG Phase Definition'!W220="TIA1 and TIA2"),('PPG Phase Definition'!W220="Only TIA2")),1,0))</f>
        <v>0</v>
      </c>
      <c r="AT220" s="117">
        <f>IF(C220="Masked",0,IF('PPG Phase Definition'!H220="Never mask",1,IF('PPG Phase Definition'!H220="2X mask",2,IF('PPG Phase Definition'!H220="4X mask",4,IF('PPG Phase Definition'!H220="8X mask",8,IF('PPG Phase Definition'!H220="16X mask",16,IF('PPG Phase Definition'!H220="32X mask",32,64)))))))</f>
        <v>1</v>
      </c>
      <c r="AU220" s="116">
        <f t="shared" si="26"/>
        <v>1</v>
      </c>
      <c r="AW220" s="14" t="str">
        <f t="shared" si="30"/>
        <v>ANA AACM-0-1</v>
      </c>
      <c r="AX220" s="14" t="str">
        <f t="shared" si="31"/>
        <v>DIG AACM-0-0</v>
      </c>
    </row>
    <row r="221" spans="1:52" s="14" customFormat="1" ht="14.4" hidden="1" x14ac:dyDescent="0.3">
      <c r="A221" s="19"/>
      <c r="B221" s="25">
        <f t="shared" si="27"/>
        <v>0</v>
      </c>
      <c r="C221" s="24" t="s">
        <v>62</v>
      </c>
      <c r="D221" s="24" t="s">
        <v>64</v>
      </c>
      <c r="E221" s="24" t="s">
        <v>64</v>
      </c>
      <c r="F221" s="24">
        <v>4</v>
      </c>
      <c r="G221" s="24">
        <v>1</v>
      </c>
      <c r="H221" s="24" t="s">
        <v>110</v>
      </c>
      <c r="I221" s="109">
        <v>0</v>
      </c>
      <c r="J221" s="24">
        <v>100</v>
      </c>
      <c r="K221" s="109" t="s">
        <v>385</v>
      </c>
      <c r="L221" s="361"/>
      <c r="M221" s="24"/>
      <c r="N221" s="24">
        <v>1</v>
      </c>
      <c r="O221" s="24"/>
      <c r="P221" s="24">
        <v>100</v>
      </c>
      <c r="Q221" s="24">
        <v>20</v>
      </c>
      <c r="R221" s="24">
        <v>0</v>
      </c>
      <c r="S221" s="408" t="s">
        <v>322</v>
      </c>
      <c r="T221" s="24">
        <v>0</v>
      </c>
      <c r="U221" s="24">
        <v>1</v>
      </c>
      <c r="V221" s="362"/>
      <c r="W221" s="367" t="s">
        <v>270</v>
      </c>
      <c r="X221" s="361"/>
      <c r="Y221" s="24"/>
      <c r="Z221" s="24"/>
      <c r="AA221" s="24"/>
      <c r="AB221" s="24"/>
      <c r="AC221" s="24">
        <v>250</v>
      </c>
      <c r="AD221" s="24">
        <v>20</v>
      </c>
      <c r="AE221" s="24"/>
      <c r="AF221" s="24" t="s">
        <v>321</v>
      </c>
      <c r="AG221" s="24">
        <v>0</v>
      </c>
      <c r="AH221" s="362">
        <v>0</v>
      </c>
      <c r="AI221" s="113"/>
      <c r="AJ221" s="24"/>
      <c r="AL221" s="129">
        <f t="shared" si="28"/>
        <v>0</v>
      </c>
      <c r="AM221" s="129">
        <f t="shared" si="29"/>
        <v>0</v>
      </c>
      <c r="AN221" s="129">
        <f t="shared" si="24"/>
        <v>0</v>
      </c>
      <c r="AO221" s="129">
        <f t="shared" si="25"/>
        <v>0</v>
      </c>
      <c r="AR221" s="117">
        <f xml:space="preserve"> IF(B221="",0,IF(OR(('PPG Phase Definition'!W221="TIA1 and TIA2"),('PPG Phase Definition'!W221="Only TIA1")),1,0))</f>
        <v>1</v>
      </c>
      <c r="AS221" s="117">
        <f xml:space="preserve"> IF(B221="",0,IF(OR(('PPG Phase Definition'!W221="TIA1 and TIA2"),('PPG Phase Definition'!W221="Only TIA2")),1,0))</f>
        <v>0</v>
      </c>
      <c r="AT221" s="117">
        <f>IF(C221="Masked",0,IF('PPG Phase Definition'!H221="Never mask",1,IF('PPG Phase Definition'!H221="2X mask",2,IF('PPG Phase Definition'!H221="4X mask",4,IF('PPG Phase Definition'!H221="8X mask",8,IF('PPG Phase Definition'!H221="16X mask",16,IF('PPG Phase Definition'!H221="32X mask",32,64)))))))</f>
        <v>1</v>
      </c>
      <c r="AU221" s="116">
        <f t="shared" si="26"/>
        <v>1</v>
      </c>
      <c r="AW221" s="14" t="str">
        <f t="shared" si="30"/>
        <v>ANA AACM-0-1</v>
      </c>
      <c r="AX221" s="14" t="str">
        <f t="shared" si="31"/>
        <v>DIG AACM-0-0</v>
      </c>
    </row>
    <row r="222" spans="1:52" s="14" customFormat="1" ht="14.4" hidden="1" x14ac:dyDescent="0.3">
      <c r="A222" s="19"/>
      <c r="B222" s="25">
        <f t="shared" si="27"/>
        <v>0</v>
      </c>
      <c r="C222" s="24" t="s">
        <v>62</v>
      </c>
      <c r="D222" s="24" t="s">
        <v>64</v>
      </c>
      <c r="E222" s="24" t="s">
        <v>64</v>
      </c>
      <c r="F222" s="24">
        <v>4</v>
      </c>
      <c r="G222" s="24">
        <v>1</v>
      </c>
      <c r="H222" s="24" t="s">
        <v>110</v>
      </c>
      <c r="I222" s="109">
        <v>0</v>
      </c>
      <c r="J222" s="24">
        <v>100</v>
      </c>
      <c r="K222" s="109" t="s">
        <v>385</v>
      </c>
      <c r="L222" s="361"/>
      <c r="M222" s="24"/>
      <c r="N222" s="24">
        <v>1</v>
      </c>
      <c r="O222" s="24"/>
      <c r="P222" s="24">
        <v>100</v>
      </c>
      <c r="Q222" s="24">
        <v>20</v>
      </c>
      <c r="R222" s="24">
        <v>0</v>
      </c>
      <c r="S222" s="408" t="s">
        <v>322</v>
      </c>
      <c r="T222" s="24">
        <v>0</v>
      </c>
      <c r="U222" s="24">
        <v>1</v>
      </c>
      <c r="V222" s="362"/>
      <c r="W222" s="367" t="s">
        <v>270</v>
      </c>
      <c r="X222" s="361"/>
      <c r="Y222" s="24"/>
      <c r="Z222" s="24"/>
      <c r="AA222" s="24"/>
      <c r="AB222" s="24"/>
      <c r="AC222" s="24">
        <v>250</v>
      </c>
      <c r="AD222" s="24">
        <v>20</v>
      </c>
      <c r="AE222" s="24"/>
      <c r="AF222" s="24" t="s">
        <v>321</v>
      </c>
      <c r="AG222" s="24">
        <v>0</v>
      </c>
      <c r="AH222" s="362">
        <v>0</v>
      </c>
      <c r="AI222" s="113"/>
      <c r="AJ222" s="24"/>
      <c r="AL222" s="129">
        <f t="shared" si="28"/>
        <v>0</v>
      </c>
      <c r="AM222" s="129">
        <f t="shared" si="29"/>
        <v>0</v>
      </c>
      <c r="AN222" s="129">
        <f t="shared" si="24"/>
        <v>0</v>
      </c>
      <c r="AO222" s="129">
        <f t="shared" si="25"/>
        <v>0</v>
      </c>
      <c r="AR222" s="117">
        <f xml:space="preserve"> IF(B222="",0,IF(OR(('PPG Phase Definition'!W222="TIA1 and TIA2"),('PPG Phase Definition'!W222="Only TIA1")),1,0))</f>
        <v>1</v>
      </c>
      <c r="AS222" s="117">
        <f xml:space="preserve"> IF(B222="",0,IF(OR(('PPG Phase Definition'!W222="TIA1 and TIA2"),('PPG Phase Definition'!W222="Only TIA2")),1,0))</f>
        <v>0</v>
      </c>
      <c r="AT222" s="117">
        <f>IF(C222="Masked",0,IF('PPG Phase Definition'!H222="Never mask",1,IF('PPG Phase Definition'!H222="2X mask",2,IF('PPG Phase Definition'!H222="4X mask",4,IF('PPG Phase Definition'!H222="8X mask",8,IF('PPG Phase Definition'!H222="16X mask",16,IF('PPG Phase Definition'!H222="32X mask",32,64)))))))</f>
        <v>1</v>
      </c>
      <c r="AU222" s="116">
        <f t="shared" si="26"/>
        <v>1</v>
      </c>
      <c r="AW222" s="14" t="str">
        <f t="shared" si="30"/>
        <v>ANA AACM-0-1</v>
      </c>
      <c r="AX222" s="14" t="str">
        <f t="shared" si="31"/>
        <v>DIG AACM-0-0</v>
      </c>
    </row>
    <row r="223" spans="1:52" s="14" customFormat="1" ht="14.4" hidden="1" x14ac:dyDescent="0.3">
      <c r="A223" s="19"/>
      <c r="B223" s="25">
        <f t="shared" si="27"/>
        <v>0</v>
      </c>
      <c r="C223" s="24" t="s">
        <v>62</v>
      </c>
      <c r="D223" s="24" t="s">
        <v>64</v>
      </c>
      <c r="E223" s="24" t="s">
        <v>64</v>
      </c>
      <c r="F223" s="24">
        <v>4</v>
      </c>
      <c r="G223" s="24">
        <v>1</v>
      </c>
      <c r="H223" s="24" t="s">
        <v>110</v>
      </c>
      <c r="I223" s="109">
        <v>0</v>
      </c>
      <c r="J223" s="24">
        <v>100</v>
      </c>
      <c r="K223" s="109" t="s">
        <v>385</v>
      </c>
      <c r="L223" s="361"/>
      <c r="M223" s="24"/>
      <c r="N223" s="24">
        <v>1</v>
      </c>
      <c r="O223" s="24"/>
      <c r="P223" s="24">
        <v>100</v>
      </c>
      <c r="Q223" s="24">
        <v>20</v>
      </c>
      <c r="R223" s="24">
        <v>0</v>
      </c>
      <c r="S223" s="408" t="s">
        <v>322</v>
      </c>
      <c r="T223" s="24">
        <v>0</v>
      </c>
      <c r="U223" s="24">
        <v>1</v>
      </c>
      <c r="V223" s="362"/>
      <c r="W223" s="367" t="s">
        <v>270</v>
      </c>
      <c r="X223" s="361"/>
      <c r="Y223" s="24"/>
      <c r="Z223" s="24"/>
      <c r="AA223" s="24"/>
      <c r="AB223" s="24"/>
      <c r="AC223" s="24">
        <v>250</v>
      </c>
      <c r="AD223" s="24">
        <v>20</v>
      </c>
      <c r="AE223" s="24"/>
      <c r="AF223" s="24" t="s">
        <v>321</v>
      </c>
      <c r="AG223" s="24">
        <v>0</v>
      </c>
      <c r="AH223" s="362">
        <v>0</v>
      </c>
      <c r="AI223" s="113"/>
      <c r="AJ223" s="24"/>
      <c r="AL223" s="129">
        <f t="shared" si="28"/>
        <v>0</v>
      </c>
      <c r="AM223" s="129">
        <f t="shared" si="29"/>
        <v>0</v>
      </c>
      <c r="AN223" s="129">
        <f t="shared" si="24"/>
        <v>0</v>
      </c>
      <c r="AO223" s="129">
        <f t="shared" si="25"/>
        <v>0</v>
      </c>
      <c r="AR223" s="117">
        <f xml:space="preserve"> IF(B223="",0,IF(OR(('PPG Phase Definition'!W223="TIA1 and TIA2"),('PPG Phase Definition'!W223="Only TIA1")),1,0))</f>
        <v>1</v>
      </c>
      <c r="AS223" s="117">
        <f xml:space="preserve"> IF(B223="",0,IF(OR(('PPG Phase Definition'!W223="TIA1 and TIA2"),('PPG Phase Definition'!W223="Only TIA2")),1,0))</f>
        <v>0</v>
      </c>
      <c r="AT223" s="117">
        <f>IF(C223="Masked",0,IF('PPG Phase Definition'!H223="Never mask",1,IF('PPG Phase Definition'!H223="2X mask",2,IF('PPG Phase Definition'!H223="4X mask",4,IF('PPG Phase Definition'!H223="8X mask",8,IF('PPG Phase Definition'!H223="16X mask",16,IF('PPG Phase Definition'!H223="32X mask",32,64)))))))</f>
        <v>1</v>
      </c>
      <c r="AU223" s="116">
        <f t="shared" si="26"/>
        <v>1</v>
      </c>
      <c r="AW223" s="14" t="str">
        <f t="shared" si="30"/>
        <v>ANA AACM-0-1</v>
      </c>
      <c r="AX223" s="14" t="str">
        <f t="shared" si="31"/>
        <v>DIG AACM-0-0</v>
      </c>
    </row>
    <row r="224" spans="1:52" s="14" customFormat="1" ht="14.4" hidden="1" x14ac:dyDescent="0.3">
      <c r="A224" s="19"/>
      <c r="B224" s="25">
        <f t="shared" si="27"/>
        <v>0</v>
      </c>
      <c r="C224" s="24" t="s">
        <v>62</v>
      </c>
      <c r="D224" s="24" t="s">
        <v>64</v>
      </c>
      <c r="E224" s="24" t="s">
        <v>64</v>
      </c>
      <c r="F224" s="24">
        <v>4</v>
      </c>
      <c r="G224" s="24">
        <v>1</v>
      </c>
      <c r="H224" s="24" t="s">
        <v>110</v>
      </c>
      <c r="I224" s="109">
        <v>0</v>
      </c>
      <c r="J224" s="24">
        <v>100</v>
      </c>
      <c r="K224" s="109" t="s">
        <v>385</v>
      </c>
      <c r="L224" s="361"/>
      <c r="M224" s="24"/>
      <c r="N224" s="24">
        <v>1</v>
      </c>
      <c r="O224" s="24"/>
      <c r="P224" s="24">
        <v>100</v>
      </c>
      <c r="Q224" s="24">
        <v>20</v>
      </c>
      <c r="R224" s="24">
        <v>0</v>
      </c>
      <c r="S224" s="408" t="s">
        <v>322</v>
      </c>
      <c r="T224" s="24">
        <v>0</v>
      </c>
      <c r="U224" s="24">
        <v>1</v>
      </c>
      <c r="V224" s="362"/>
      <c r="W224" s="367" t="s">
        <v>270</v>
      </c>
      <c r="X224" s="361"/>
      <c r="Y224" s="24"/>
      <c r="Z224" s="24"/>
      <c r="AA224" s="24"/>
      <c r="AB224" s="24"/>
      <c r="AC224" s="24">
        <v>250</v>
      </c>
      <c r="AD224" s="24">
        <v>20</v>
      </c>
      <c r="AE224" s="24"/>
      <c r="AF224" s="24" t="s">
        <v>321</v>
      </c>
      <c r="AG224" s="24">
        <v>0</v>
      </c>
      <c r="AH224" s="362">
        <v>0</v>
      </c>
      <c r="AI224" s="113"/>
      <c r="AJ224" s="24"/>
      <c r="AL224" s="129">
        <f t="shared" si="28"/>
        <v>0</v>
      </c>
      <c r="AM224" s="129">
        <f t="shared" si="29"/>
        <v>0</v>
      </c>
      <c r="AN224" s="129">
        <f t="shared" si="24"/>
        <v>0</v>
      </c>
      <c r="AO224" s="129">
        <f t="shared" si="25"/>
        <v>0</v>
      </c>
      <c r="AR224" s="117">
        <f xml:space="preserve"> IF(B224="",0,IF(OR(('PPG Phase Definition'!W224="TIA1 and TIA2"),('PPG Phase Definition'!W224="Only TIA1")),1,0))</f>
        <v>1</v>
      </c>
      <c r="AS224" s="117">
        <f xml:space="preserve"> IF(B224="",0,IF(OR(('PPG Phase Definition'!W224="TIA1 and TIA2"),('PPG Phase Definition'!W224="Only TIA2")),1,0))</f>
        <v>0</v>
      </c>
      <c r="AT224" s="117">
        <f>IF(C224="Masked",0,IF('PPG Phase Definition'!H224="Never mask",1,IF('PPG Phase Definition'!H224="2X mask",2,IF('PPG Phase Definition'!H224="4X mask",4,IF('PPG Phase Definition'!H224="8X mask",8,IF('PPG Phase Definition'!H224="16X mask",16,IF('PPG Phase Definition'!H224="32X mask",32,64)))))))</f>
        <v>1</v>
      </c>
      <c r="AU224" s="116">
        <f t="shared" si="26"/>
        <v>1</v>
      </c>
      <c r="AW224" s="14" t="str">
        <f t="shared" si="30"/>
        <v>ANA AACM-0-1</v>
      </c>
      <c r="AX224" s="14" t="str">
        <f t="shared" si="31"/>
        <v>DIG AACM-0-0</v>
      </c>
    </row>
    <row r="225" spans="1:162" s="14" customFormat="1" ht="14.4" hidden="1" x14ac:dyDescent="0.3">
      <c r="A225" s="19"/>
      <c r="B225" s="25">
        <f t="shared" si="27"/>
        <v>0</v>
      </c>
      <c r="C225" s="24" t="s">
        <v>62</v>
      </c>
      <c r="D225" s="24" t="s">
        <v>64</v>
      </c>
      <c r="E225" s="24" t="s">
        <v>64</v>
      </c>
      <c r="F225" s="24">
        <v>4</v>
      </c>
      <c r="G225" s="24">
        <v>1</v>
      </c>
      <c r="H225" s="24" t="s">
        <v>110</v>
      </c>
      <c r="I225" s="109">
        <v>0</v>
      </c>
      <c r="J225" s="24">
        <v>100</v>
      </c>
      <c r="K225" s="109" t="s">
        <v>385</v>
      </c>
      <c r="L225" s="361"/>
      <c r="M225" s="24"/>
      <c r="N225" s="24">
        <v>1</v>
      </c>
      <c r="O225" s="24"/>
      <c r="P225" s="24">
        <v>100</v>
      </c>
      <c r="Q225" s="24">
        <v>20</v>
      </c>
      <c r="R225" s="24">
        <v>0</v>
      </c>
      <c r="S225" s="408" t="s">
        <v>322</v>
      </c>
      <c r="T225" s="24">
        <v>0</v>
      </c>
      <c r="U225" s="24">
        <v>1</v>
      </c>
      <c r="V225" s="362"/>
      <c r="W225" s="367" t="s">
        <v>270</v>
      </c>
      <c r="X225" s="361"/>
      <c r="Y225" s="24"/>
      <c r="Z225" s="24"/>
      <c r="AA225" s="24"/>
      <c r="AB225" s="24"/>
      <c r="AC225" s="24">
        <v>250</v>
      </c>
      <c r="AD225" s="24">
        <v>20</v>
      </c>
      <c r="AE225" s="24"/>
      <c r="AF225" s="24" t="s">
        <v>321</v>
      </c>
      <c r="AG225" s="24">
        <v>0</v>
      </c>
      <c r="AH225" s="362">
        <v>0</v>
      </c>
      <c r="AI225" s="113"/>
      <c r="AJ225" s="24"/>
      <c r="AL225" s="129">
        <f t="shared" si="28"/>
        <v>0</v>
      </c>
      <c r="AM225" s="129">
        <f t="shared" si="29"/>
        <v>0</v>
      </c>
      <c r="AN225" s="129">
        <f t="shared" si="24"/>
        <v>0</v>
      </c>
      <c r="AO225" s="129">
        <f t="shared" si="25"/>
        <v>0</v>
      </c>
      <c r="AR225" s="117">
        <f xml:space="preserve"> IF(B225="",0,IF(OR(('PPG Phase Definition'!W225="TIA1 and TIA2"),('PPG Phase Definition'!W225="Only TIA1")),1,0))</f>
        <v>1</v>
      </c>
      <c r="AS225" s="117">
        <f xml:space="preserve"> IF(B225="",0,IF(OR(('PPG Phase Definition'!W225="TIA1 and TIA2"),('PPG Phase Definition'!W225="Only TIA2")),1,0))</f>
        <v>0</v>
      </c>
      <c r="AT225" s="117">
        <f>IF(C225="Masked",0,IF('PPG Phase Definition'!H225="Never mask",1,IF('PPG Phase Definition'!H225="2X mask",2,IF('PPG Phase Definition'!H225="4X mask",4,IF('PPG Phase Definition'!H225="8X mask",8,IF('PPG Phase Definition'!H225="16X mask",16,IF('PPG Phase Definition'!H225="32X mask",32,64)))))))</f>
        <v>1</v>
      </c>
      <c r="AU225" s="116">
        <f t="shared" si="26"/>
        <v>1</v>
      </c>
      <c r="AW225" s="14" t="str">
        <f t="shared" si="30"/>
        <v>ANA AACM-0-1</v>
      </c>
      <c r="AX225" s="14" t="str">
        <f t="shared" si="31"/>
        <v>DIG AACM-0-0</v>
      </c>
    </row>
    <row r="226" spans="1:162" s="14" customFormat="1" ht="14.4" hidden="1" x14ac:dyDescent="0.3">
      <c r="A226" s="19"/>
      <c r="B226" s="25">
        <f t="shared" si="27"/>
        <v>0</v>
      </c>
      <c r="C226" s="24" t="s">
        <v>62</v>
      </c>
      <c r="D226" s="24" t="s">
        <v>64</v>
      </c>
      <c r="E226" s="24" t="s">
        <v>64</v>
      </c>
      <c r="F226" s="24">
        <v>4</v>
      </c>
      <c r="G226" s="24">
        <v>1</v>
      </c>
      <c r="H226" s="24" t="s">
        <v>110</v>
      </c>
      <c r="I226" s="109">
        <v>0</v>
      </c>
      <c r="J226" s="24">
        <v>100</v>
      </c>
      <c r="K226" s="109" t="s">
        <v>385</v>
      </c>
      <c r="L226" s="361"/>
      <c r="M226" s="24"/>
      <c r="N226" s="24">
        <v>1</v>
      </c>
      <c r="O226" s="24"/>
      <c r="P226" s="24">
        <v>100</v>
      </c>
      <c r="Q226" s="24">
        <v>20</v>
      </c>
      <c r="R226" s="24">
        <v>0</v>
      </c>
      <c r="S226" s="408" t="s">
        <v>322</v>
      </c>
      <c r="T226" s="24">
        <v>0</v>
      </c>
      <c r="U226" s="24">
        <v>1</v>
      </c>
      <c r="V226" s="362"/>
      <c r="W226" s="367" t="s">
        <v>270</v>
      </c>
      <c r="X226" s="361"/>
      <c r="Y226" s="24"/>
      <c r="Z226" s="24"/>
      <c r="AA226" s="24"/>
      <c r="AB226" s="24"/>
      <c r="AC226" s="24">
        <v>250</v>
      </c>
      <c r="AD226" s="24">
        <v>20</v>
      </c>
      <c r="AE226" s="24"/>
      <c r="AF226" s="24" t="s">
        <v>321</v>
      </c>
      <c r="AG226" s="24">
        <v>0</v>
      </c>
      <c r="AH226" s="362">
        <v>0</v>
      </c>
      <c r="AI226" s="113"/>
      <c r="AJ226" s="24"/>
      <c r="AL226" s="129">
        <f t="shared" si="28"/>
        <v>0</v>
      </c>
      <c r="AM226" s="129">
        <f t="shared" si="29"/>
        <v>0</v>
      </c>
      <c r="AN226" s="129">
        <f t="shared" si="24"/>
        <v>0</v>
      </c>
      <c r="AO226" s="129">
        <f t="shared" si="25"/>
        <v>0</v>
      </c>
      <c r="AR226" s="117">
        <f xml:space="preserve"> IF(B226="",0,IF(OR(('PPG Phase Definition'!W226="TIA1 and TIA2"),('PPG Phase Definition'!W226="Only TIA1")),1,0))</f>
        <v>1</v>
      </c>
      <c r="AS226" s="117">
        <f xml:space="preserve"> IF(B226="",0,IF(OR(('PPG Phase Definition'!W226="TIA1 and TIA2"),('PPG Phase Definition'!W226="Only TIA2")),1,0))</f>
        <v>0</v>
      </c>
      <c r="AT226" s="117">
        <f>IF(C226="Masked",0,IF('PPG Phase Definition'!H226="Never mask",1,IF('PPG Phase Definition'!H226="2X mask",2,IF('PPG Phase Definition'!H226="4X mask",4,IF('PPG Phase Definition'!H226="8X mask",8,IF('PPG Phase Definition'!H226="16X mask",16,IF('PPG Phase Definition'!H226="32X mask",32,64)))))))</f>
        <v>1</v>
      </c>
      <c r="AU226" s="116">
        <f t="shared" si="26"/>
        <v>1</v>
      </c>
      <c r="AW226" s="14" t="str">
        <f t="shared" si="30"/>
        <v>ANA AACM-0-1</v>
      </c>
      <c r="AX226" s="14" t="str">
        <f t="shared" si="31"/>
        <v>DIG AACM-0-0</v>
      </c>
    </row>
    <row r="227" spans="1:162" s="14" customFormat="1" x14ac:dyDescent="0.35">
      <c r="A227" s="19">
        <v>23</v>
      </c>
      <c r="B227" s="25" t="str">
        <f t="shared" si="27"/>
        <v/>
      </c>
      <c r="C227" s="24" t="s">
        <v>62</v>
      </c>
      <c r="D227" s="24" t="s">
        <v>64</v>
      </c>
      <c r="E227" s="24" t="s">
        <v>64</v>
      </c>
      <c r="F227" s="24">
        <v>4</v>
      </c>
      <c r="G227" s="24">
        <v>1</v>
      </c>
      <c r="H227" s="24" t="s">
        <v>110</v>
      </c>
      <c r="I227" s="109">
        <v>3</v>
      </c>
      <c r="J227" s="24">
        <v>100</v>
      </c>
      <c r="K227" s="109" t="s">
        <v>385</v>
      </c>
      <c r="L227" s="361"/>
      <c r="M227" s="24"/>
      <c r="N227" s="24">
        <v>1</v>
      </c>
      <c r="O227" s="24"/>
      <c r="P227" s="24">
        <v>100</v>
      </c>
      <c r="Q227" s="24">
        <v>20</v>
      </c>
      <c r="R227" s="24">
        <v>0</v>
      </c>
      <c r="S227" s="408" t="s">
        <v>320</v>
      </c>
      <c r="T227" s="24">
        <v>0</v>
      </c>
      <c r="U227" s="24">
        <v>1</v>
      </c>
      <c r="V227" s="362"/>
      <c r="W227" s="367" t="s">
        <v>270</v>
      </c>
      <c r="X227" s="361"/>
      <c r="Y227" s="24"/>
      <c r="Z227" s="24"/>
      <c r="AA227" s="24"/>
      <c r="AB227" s="24"/>
      <c r="AC227" s="24">
        <v>250</v>
      </c>
      <c r="AD227" s="24">
        <v>20</v>
      </c>
      <c r="AE227" s="24"/>
      <c r="AF227" s="24" t="s">
        <v>320</v>
      </c>
      <c r="AG227" s="24">
        <v>0</v>
      </c>
      <c r="AH227" s="362">
        <v>0</v>
      </c>
      <c r="AI227" s="113"/>
      <c r="AJ227" s="24"/>
      <c r="AL227" s="129">
        <f t="shared" si="28"/>
        <v>0</v>
      </c>
      <c r="AM227" s="129">
        <f t="shared" si="29"/>
        <v>0</v>
      </c>
      <c r="AN227" s="129">
        <f t="shared" si="24"/>
        <v>0</v>
      </c>
      <c r="AO227" s="129">
        <f t="shared" si="25"/>
        <v>0</v>
      </c>
      <c r="AR227" s="117">
        <f xml:space="preserve"> IF(B227="",0,IF(OR(('PPG Phase Definition'!W227="TIA1 and TIA2"),('PPG Phase Definition'!W227="Only TIA1")),1,0))</f>
        <v>0</v>
      </c>
      <c r="AS227" s="117">
        <f xml:space="preserve"> IF(B227="",0,IF(OR(('PPG Phase Definition'!W227="TIA1 and TIA2"),('PPG Phase Definition'!W227="Only TIA2")),1,0))</f>
        <v>0</v>
      </c>
      <c r="AT227" s="117">
        <f>IF(C227="Masked",0,IF('PPG Phase Definition'!H227="Never mask",1,IF('PPG Phase Definition'!H227="2X mask",2,IF('PPG Phase Definition'!H227="4X mask",4,IF('PPG Phase Definition'!H227="8X mask",8,IF('PPG Phase Definition'!H227="16X mask",16,IF('PPG Phase Definition'!H227="32X mask",32,64)))))))</f>
        <v>1</v>
      </c>
      <c r="AU227" s="116">
        <f t="shared" si="26"/>
        <v>1</v>
      </c>
      <c r="AW227" s="14" t="str">
        <f t="shared" si="30"/>
        <v>OFF-0-1</v>
      </c>
      <c r="AX227" s="14" t="str">
        <f t="shared" si="31"/>
        <v>OFF-0-0</v>
      </c>
      <c r="AZ227" s="14">
        <f>IF(B227="",0,IF(C227="Impedance",1,0))</f>
        <v>0</v>
      </c>
    </row>
    <row r="228" spans="1:162" s="14" customFormat="1" ht="14.4" hidden="1" x14ac:dyDescent="0.3">
      <c r="A228" s="19"/>
      <c r="B228" s="25">
        <f t="shared" si="27"/>
        <v>0</v>
      </c>
      <c r="C228" s="24" t="s">
        <v>62</v>
      </c>
      <c r="D228" s="24" t="s">
        <v>64</v>
      </c>
      <c r="E228" s="24" t="s">
        <v>64</v>
      </c>
      <c r="F228" s="24">
        <v>4</v>
      </c>
      <c r="G228" s="24">
        <v>1</v>
      </c>
      <c r="H228" s="24" t="s">
        <v>110</v>
      </c>
      <c r="I228" s="109">
        <v>0</v>
      </c>
      <c r="J228" s="24">
        <v>100</v>
      </c>
      <c r="K228" s="109" t="s">
        <v>385</v>
      </c>
      <c r="L228" s="361"/>
      <c r="M228" s="24"/>
      <c r="N228" s="24">
        <v>1</v>
      </c>
      <c r="O228" s="24"/>
      <c r="P228" s="24">
        <v>100</v>
      </c>
      <c r="Q228" s="24">
        <v>20</v>
      </c>
      <c r="R228" s="24">
        <v>0</v>
      </c>
      <c r="S228" s="408" t="s">
        <v>322</v>
      </c>
      <c r="T228" s="24">
        <v>0</v>
      </c>
      <c r="U228" s="24">
        <v>1</v>
      </c>
      <c r="V228" s="362"/>
      <c r="W228" s="367" t="s">
        <v>270</v>
      </c>
      <c r="X228" s="361"/>
      <c r="Y228" s="24"/>
      <c r="Z228" s="24"/>
      <c r="AA228" s="24"/>
      <c r="AB228" s="24"/>
      <c r="AC228" s="24">
        <v>250</v>
      </c>
      <c r="AD228" s="24">
        <v>20</v>
      </c>
      <c r="AE228" s="24"/>
      <c r="AF228" s="24" t="s">
        <v>321</v>
      </c>
      <c r="AG228" s="24">
        <v>0</v>
      </c>
      <c r="AH228" s="362">
        <v>0</v>
      </c>
      <c r="AI228" s="113"/>
      <c r="AJ228" s="24"/>
      <c r="AL228" s="129">
        <f t="shared" si="28"/>
        <v>0</v>
      </c>
      <c r="AM228" s="129">
        <f t="shared" si="29"/>
        <v>0</v>
      </c>
      <c r="AN228" s="129">
        <f t="shared" si="24"/>
        <v>0</v>
      </c>
      <c r="AO228" s="129">
        <f t="shared" si="25"/>
        <v>0</v>
      </c>
      <c r="AR228" s="117">
        <f xml:space="preserve"> IF(B228="",0,IF(OR(('PPG Phase Definition'!W228="TIA1 and TIA2"),('PPG Phase Definition'!W228="Only TIA1")),1,0))</f>
        <v>1</v>
      </c>
      <c r="AS228" s="117">
        <f xml:space="preserve"> IF(B228="",0,IF(OR(('PPG Phase Definition'!W228="TIA1 and TIA2"),('PPG Phase Definition'!W228="Only TIA2")),1,0))</f>
        <v>0</v>
      </c>
      <c r="AT228" s="117">
        <f>IF(C228="Masked",0,IF('PPG Phase Definition'!H228="Never mask",1,IF('PPG Phase Definition'!H228="2X mask",2,IF('PPG Phase Definition'!H228="4X mask",4,IF('PPG Phase Definition'!H228="8X mask",8,IF('PPG Phase Definition'!H228="16X mask",16,IF('PPG Phase Definition'!H228="32X mask",32,64)))))))</f>
        <v>1</v>
      </c>
      <c r="AU228" s="116">
        <f t="shared" si="26"/>
        <v>1</v>
      </c>
      <c r="AW228" s="14" t="str">
        <f t="shared" si="30"/>
        <v>ANA AACM-0-1</v>
      </c>
      <c r="AX228" s="14" t="str">
        <f t="shared" si="31"/>
        <v>DIG AACM-0-0</v>
      </c>
    </row>
    <row r="229" spans="1:162" s="14" customFormat="1" ht="14.4" hidden="1" x14ac:dyDescent="0.3">
      <c r="A229" s="19"/>
      <c r="B229" s="25">
        <f t="shared" si="27"/>
        <v>0</v>
      </c>
      <c r="C229" s="24" t="s">
        <v>62</v>
      </c>
      <c r="D229" s="24" t="s">
        <v>64</v>
      </c>
      <c r="E229" s="24" t="s">
        <v>64</v>
      </c>
      <c r="F229" s="24">
        <v>4</v>
      </c>
      <c r="G229" s="24">
        <v>1</v>
      </c>
      <c r="H229" s="24" t="s">
        <v>110</v>
      </c>
      <c r="I229" s="109">
        <v>0</v>
      </c>
      <c r="J229" s="24">
        <v>100</v>
      </c>
      <c r="K229" s="109" t="s">
        <v>385</v>
      </c>
      <c r="L229" s="361"/>
      <c r="M229" s="24"/>
      <c r="N229" s="24">
        <v>1</v>
      </c>
      <c r="O229" s="24"/>
      <c r="P229" s="24">
        <v>100</v>
      </c>
      <c r="Q229" s="24">
        <v>20</v>
      </c>
      <c r="R229" s="24">
        <v>0</v>
      </c>
      <c r="S229" s="408" t="s">
        <v>322</v>
      </c>
      <c r="T229" s="24">
        <v>0</v>
      </c>
      <c r="U229" s="24">
        <v>1</v>
      </c>
      <c r="V229" s="362"/>
      <c r="W229" s="367" t="s">
        <v>270</v>
      </c>
      <c r="X229" s="361"/>
      <c r="Y229" s="24"/>
      <c r="Z229" s="24"/>
      <c r="AA229" s="24"/>
      <c r="AB229" s="24"/>
      <c r="AC229" s="24">
        <v>250</v>
      </c>
      <c r="AD229" s="24">
        <v>20</v>
      </c>
      <c r="AE229" s="24"/>
      <c r="AF229" s="24" t="s">
        <v>321</v>
      </c>
      <c r="AG229" s="24">
        <v>0</v>
      </c>
      <c r="AH229" s="362">
        <v>0</v>
      </c>
      <c r="AI229" s="113"/>
      <c r="AJ229" s="24"/>
      <c r="AL229" s="129">
        <f t="shared" si="28"/>
        <v>0</v>
      </c>
      <c r="AM229" s="129">
        <f t="shared" si="29"/>
        <v>0</v>
      </c>
      <c r="AN229" s="129">
        <f t="shared" si="24"/>
        <v>0</v>
      </c>
      <c r="AO229" s="129">
        <f t="shared" si="25"/>
        <v>0</v>
      </c>
      <c r="AR229" s="117">
        <f xml:space="preserve"> IF(B229="",0,IF(OR(('PPG Phase Definition'!W229="TIA1 and TIA2"),('PPG Phase Definition'!W229="Only TIA1")),1,0))</f>
        <v>1</v>
      </c>
      <c r="AS229" s="117">
        <f xml:space="preserve"> IF(B229="",0,IF(OR(('PPG Phase Definition'!W229="TIA1 and TIA2"),('PPG Phase Definition'!W229="Only TIA2")),1,0))</f>
        <v>0</v>
      </c>
      <c r="AT229" s="117">
        <f>IF(C229="Masked",0,IF('PPG Phase Definition'!H229="Never mask",1,IF('PPG Phase Definition'!H229="2X mask",2,IF('PPG Phase Definition'!H229="4X mask",4,IF('PPG Phase Definition'!H229="8X mask",8,IF('PPG Phase Definition'!H229="16X mask",16,IF('PPG Phase Definition'!H229="32X mask",32,64)))))))</f>
        <v>1</v>
      </c>
      <c r="AU229" s="116">
        <f t="shared" si="26"/>
        <v>1</v>
      </c>
      <c r="AW229" s="14" t="str">
        <f t="shared" si="30"/>
        <v>ANA AACM-0-1</v>
      </c>
      <c r="AX229" s="14" t="str">
        <f t="shared" si="31"/>
        <v>DIG AACM-0-0</v>
      </c>
    </row>
    <row r="230" spans="1:162" s="14" customFormat="1" ht="14.4" hidden="1" x14ac:dyDescent="0.3">
      <c r="A230" s="19"/>
      <c r="B230" s="25">
        <f t="shared" si="27"/>
        <v>0</v>
      </c>
      <c r="C230" s="24" t="s">
        <v>62</v>
      </c>
      <c r="D230" s="24" t="s">
        <v>64</v>
      </c>
      <c r="E230" s="24" t="s">
        <v>64</v>
      </c>
      <c r="F230" s="24">
        <v>4</v>
      </c>
      <c r="G230" s="24">
        <v>1</v>
      </c>
      <c r="H230" s="24" t="s">
        <v>110</v>
      </c>
      <c r="I230" s="109">
        <v>0</v>
      </c>
      <c r="J230" s="24">
        <v>100</v>
      </c>
      <c r="K230" s="109" t="s">
        <v>385</v>
      </c>
      <c r="L230" s="361"/>
      <c r="M230" s="24"/>
      <c r="N230" s="24">
        <v>1</v>
      </c>
      <c r="O230" s="24"/>
      <c r="P230" s="24">
        <v>100</v>
      </c>
      <c r="Q230" s="24">
        <v>20</v>
      </c>
      <c r="R230" s="24">
        <v>0</v>
      </c>
      <c r="S230" s="408" t="s">
        <v>322</v>
      </c>
      <c r="T230" s="24">
        <v>0</v>
      </c>
      <c r="U230" s="24">
        <v>1</v>
      </c>
      <c r="V230" s="362"/>
      <c r="W230" s="367" t="s">
        <v>270</v>
      </c>
      <c r="X230" s="361"/>
      <c r="Y230" s="24"/>
      <c r="Z230" s="24"/>
      <c r="AA230" s="24"/>
      <c r="AB230" s="24"/>
      <c r="AC230" s="24">
        <v>250</v>
      </c>
      <c r="AD230" s="24">
        <v>20</v>
      </c>
      <c r="AE230" s="24"/>
      <c r="AF230" s="24" t="s">
        <v>321</v>
      </c>
      <c r="AG230" s="24">
        <v>0</v>
      </c>
      <c r="AH230" s="362">
        <v>0</v>
      </c>
      <c r="AI230" s="113"/>
      <c r="AJ230" s="24"/>
      <c r="AL230" s="129">
        <f t="shared" si="28"/>
        <v>0</v>
      </c>
      <c r="AM230" s="129">
        <f t="shared" si="29"/>
        <v>0</v>
      </c>
      <c r="AN230" s="129">
        <f t="shared" si="24"/>
        <v>0</v>
      </c>
      <c r="AO230" s="129">
        <f t="shared" si="25"/>
        <v>0</v>
      </c>
      <c r="AR230" s="117">
        <f xml:space="preserve"> IF(B230="",0,IF(OR(('PPG Phase Definition'!W230="TIA1 and TIA2"),('PPG Phase Definition'!W230="Only TIA1")),1,0))</f>
        <v>1</v>
      </c>
      <c r="AS230" s="117">
        <f xml:space="preserve"> IF(B230="",0,IF(OR(('PPG Phase Definition'!W230="TIA1 and TIA2"),('PPG Phase Definition'!W230="Only TIA2")),1,0))</f>
        <v>0</v>
      </c>
      <c r="AT230" s="117">
        <f>IF(C230="Masked",0,IF('PPG Phase Definition'!H230="Never mask",1,IF('PPG Phase Definition'!H230="2X mask",2,IF('PPG Phase Definition'!H230="4X mask",4,IF('PPG Phase Definition'!H230="8X mask",8,IF('PPG Phase Definition'!H230="16X mask",16,IF('PPG Phase Definition'!H230="32X mask",32,64)))))))</f>
        <v>1</v>
      </c>
      <c r="AU230" s="116">
        <f t="shared" si="26"/>
        <v>1</v>
      </c>
      <c r="AW230" s="14" t="str">
        <f t="shared" si="30"/>
        <v>ANA AACM-0-1</v>
      </c>
      <c r="AX230" s="14" t="str">
        <f t="shared" si="31"/>
        <v>DIG AACM-0-0</v>
      </c>
    </row>
    <row r="231" spans="1:162" s="14" customFormat="1" ht="14.4" hidden="1" x14ac:dyDescent="0.3">
      <c r="A231" s="19"/>
      <c r="B231" s="25">
        <f t="shared" si="27"/>
        <v>0</v>
      </c>
      <c r="C231" s="24" t="s">
        <v>62</v>
      </c>
      <c r="D231" s="24" t="s">
        <v>64</v>
      </c>
      <c r="E231" s="24" t="s">
        <v>64</v>
      </c>
      <c r="F231" s="24">
        <v>4</v>
      </c>
      <c r="G231" s="24">
        <v>1</v>
      </c>
      <c r="H231" s="24" t="s">
        <v>110</v>
      </c>
      <c r="I231" s="109">
        <v>0</v>
      </c>
      <c r="J231" s="24">
        <v>100</v>
      </c>
      <c r="K231" s="109" t="s">
        <v>385</v>
      </c>
      <c r="L231" s="361"/>
      <c r="M231" s="24"/>
      <c r="N231" s="24">
        <v>1</v>
      </c>
      <c r="O231" s="24"/>
      <c r="P231" s="24">
        <v>100</v>
      </c>
      <c r="Q231" s="24">
        <v>20</v>
      </c>
      <c r="R231" s="24">
        <v>0</v>
      </c>
      <c r="S231" s="408" t="s">
        <v>322</v>
      </c>
      <c r="T231" s="24">
        <v>0</v>
      </c>
      <c r="U231" s="24">
        <v>1</v>
      </c>
      <c r="V231" s="362"/>
      <c r="W231" s="367" t="s">
        <v>270</v>
      </c>
      <c r="X231" s="361"/>
      <c r="Y231" s="24"/>
      <c r="Z231" s="24"/>
      <c r="AA231" s="24"/>
      <c r="AB231" s="24"/>
      <c r="AC231" s="24">
        <v>250</v>
      </c>
      <c r="AD231" s="24">
        <v>20</v>
      </c>
      <c r="AE231" s="24"/>
      <c r="AF231" s="24" t="s">
        <v>321</v>
      </c>
      <c r="AG231" s="24">
        <v>0</v>
      </c>
      <c r="AH231" s="362">
        <v>0</v>
      </c>
      <c r="AI231" s="113"/>
      <c r="AJ231" s="24"/>
      <c r="AL231" s="129">
        <f t="shared" si="28"/>
        <v>0</v>
      </c>
      <c r="AM231" s="129">
        <f t="shared" si="29"/>
        <v>0</v>
      </c>
      <c r="AN231" s="129">
        <f t="shared" si="24"/>
        <v>0</v>
      </c>
      <c r="AO231" s="129">
        <f t="shared" si="25"/>
        <v>0</v>
      </c>
      <c r="AR231" s="117">
        <f xml:space="preserve"> IF(B231="",0,IF(OR(('PPG Phase Definition'!W231="TIA1 and TIA2"),('PPG Phase Definition'!W231="Only TIA1")),1,0))</f>
        <v>1</v>
      </c>
      <c r="AS231" s="117">
        <f xml:space="preserve"> IF(B231="",0,IF(OR(('PPG Phase Definition'!W231="TIA1 and TIA2"),('PPG Phase Definition'!W231="Only TIA2")),1,0))</f>
        <v>0</v>
      </c>
      <c r="AT231" s="117">
        <f>IF(C231="Masked",0,IF('PPG Phase Definition'!H231="Never mask",1,IF('PPG Phase Definition'!H231="2X mask",2,IF('PPG Phase Definition'!H231="4X mask",4,IF('PPG Phase Definition'!H231="8X mask",8,IF('PPG Phase Definition'!H231="16X mask",16,IF('PPG Phase Definition'!H231="32X mask",32,64)))))))</f>
        <v>1</v>
      </c>
      <c r="AU231" s="116">
        <f t="shared" si="26"/>
        <v>1</v>
      </c>
      <c r="AW231" s="14" t="str">
        <f t="shared" si="30"/>
        <v>ANA AACM-0-1</v>
      </c>
      <c r="AX231" s="14" t="str">
        <f t="shared" si="31"/>
        <v>DIG AACM-0-0</v>
      </c>
    </row>
    <row r="232" spans="1:162" s="14" customFormat="1" ht="14.4" hidden="1" x14ac:dyDescent="0.3">
      <c r="A232" s="19"/>
      <c r="B232" s="25">
        <f t="shared" si="27"/>
        <v>0</v>
      </c>
      <c r="C232" s="24" t="s">
        <v>62</v>
      </c>
      <c r="D232" s="24" t="s">
        <v>64</v>
      </c>
      <c r="E232" s="24" t="s">
        <v>64</v>
      </c>
      <c r="F232" s="24">
        <v>4</v>
      </c>
      <c r="G232" s="24">
        <v>1</v>
      </c>
      <c r="H232" s="24" t="s">
        <v>110</v>
      </c>
      <c r="I232" s="109">
        <v>0</v>
      </c>
      <c r="J232" s="24">
        <v>100</v>
      </c>
      <c r="K232" s="109" t="s">
        <v>385</v>
      </c>
      <c r="L232" s="361"/>
      <c r="M232" s="24"/>
      <c r="N232" s="24">
        <v>1</v>
      </c>
      <c r="O232" s="24"/>
      <c r="P232" s="24">
        <v>100</v>
      </c>
      <c r="Q232" s="24">
        <v>20</v>
      </c>
      <c r="R232" s="24">
        <v>0</v>
      </c>
      <c r="S232" s="408" t="s">
        <v>322</v>
      </c>
      <c r="T232" s="24">
        <v>0</v>
      </c>
      <c r="U232" s="24">
        <v>1</v>
      </c>
      <c r="V232" s="362"/>
      <c r="W232" s="367" t="s">
        <v>270</v>
      </c>
      <c r="X232" s="361"/>
      <c r="Y232" s="24"/>
      <c r="Z232" s="24"/>
      <c r="AA232" s="24"/>
      <c r="AB232" s="24"/>
      <c r="AC232" s="24">
        <v>250</v>
      </c>
      <c r="AD232" s="24">
        <v>20</v>
      </c>
      <c r="AE232" s="24"/>
      <c r="AF232" s="24" t="s">
        <v>321</v>
      </c>
      <c r="AG232" s="24">
        <v>0</v>
      </c>
      <c r="AH232" s="362">
        <v>0</v>
      </c>
      <c r="AI232" s="113"/>
      <c r="AJ232" s="24"/>
      <c r="AL232" s="129">
        <f t="shared" si="28"/>
        <v>0</v>
      </c>
      <c r="AM232" s="129">
        <f t="shared" si="29"/>
        <v>0</v>
      </c>
      <c r="AN232" s="129">
        <f t="shared" si="24"/>
        <v>0</v>
      </c>
      <c r="AO232" s="129">
        <f t="shared" si="25"/>
        <v>0</v>
      </c>
      <c r="AR232" s="117">
        <f xml:space="preserve"> IF(B232="",0,IF(OR(('PPG Phase Definition'!W232="TIA1 and TIA2"),('PPG Phase Definition'!W232="Only TIA1")),1,0))</f>
        <v>1</v>
      </c>
      <c r="AS232" s="117">
        <f xml:space="preserve"> IF(B232="",0,IF(OR(('PPG Phase Definition'!W232="TIA1 and TIA2"),('PPG Phase Definition'!W232="Only TIA2")),1,0))</f>
        <v>0</v>
      </c>
      <c r="AT232" s="117">
        <f>IF(C232="Masked",0,IF('PPG Phase Definition'!H232="Never mask",1,IF('PPG Phase Definition'!H232="2X mask",2,IF('PPG Phase Definition'!H232="4X mask",4,IF('PPG Phase Definition'!H232="8X mask",8,IF('PPG Phase Definition'!H232="16X mask",16,IF('PPG Phase Definition'!H232="32X mask",32,64)))))))</f>
        <v>1</v>
      </c>
      <c r="AU232" s="116">
        <f t="shared" si="26"/>
        <v>1</v>
      </c>
      <c r="AW232" s="14" t="str">
        <f t="shared" si="30"/>
        <v>ANA AACM-0-1</v>
      </c>
      <c r="AX232" s="14" t="str">
        <f t="shared" si="31"/>
        <v>DIG AACM-0-0</v>
      </c>
    </row>
    <row r="233" spans="1:162" s="14" customFormat="1" ht="14.4" hidden="1" x14ac:dyDescent="0.3">
      <c r="A233" s="19"/>
      <c r="B233" s="25">
        <f t="shared" si="27"/>
        <v>0</v>
      </c>
      <c r="C233" s="24" t="s">
        <v>62</v>
      </c>
      <c r="D233" s="24" t="s">
        <v>64</v>
      </c>
      <c r="E233" s="24" t="s">
        <v>64</v>
      </c>
      <c r="F233" s="24">
        <v>4</v>
      </c>
      <c r="G233" s="24">
        <v>1</v>
      </c>
      <c r="H233" s="24" t="s">
        <v>110</v>
      </c>
      <c r="I233" s="109">
        <v>0</v>
      </c>
      <c r="J233" s="24">
        <v>100</v>
      </c>
      <c r="K233" s="109" t="s">
        <v>385</v>
      </c>
      <c r="L233" s="361"/>
      <c r="M233" s="24"/>
      <c r="N233" s="24">
        <v>1</v>
      </c>
      <c r="O233" s="24"/>
      <c r="P233" s="24">
        <v>100</v>
      </c>
      <c r="Q233" s="24">
        <v>20</v>
      </c>
      <c r="R233" s="24">
        <v>0</v>
      </c>
      <c r="S233" s="408" t="s">
        <v>322</v>
      </c>
      <c r="T233" s="24">
        <v>0</v>
      </c>
      <c r="U233" s="24">
        <v>1</v>
      </c>
      <c r="V233" s="362"/>
      <c r="W233" s="367" t="s">
        <v>270</v>
      </c>
      <c r="X233" s="361"/>
      <c r="Y233" s="24"/>
      <c r="Z233" s="24"/>
      <c r="AA233" s="24"/>
      <c r="AB233" s="24"/>
      <c r="AC233" s="24">
        <v>250</v>
      </c>
      <c r="AD233" s="24">
        <v>20</v>
      </c>
      <c r="AE233" s="24"/>
      <c r="AF233" s="24" t="s">
        <v>321</v>
      </c>
      <c r="AG233" s="24">
        <v>0</v>
      </c>
      <c r="AH233" s="362">
        <v>0</v>
      </c>
      <c r="AI233" s="113"/>
      <c r="AJ233" s="24"/>
      <c r="AL233" s="129">
        <f t="shared" si="28"/>
        <v>0</v>
      </c>
      <c r="AM233" s="129">
        <f t="shared" si="29"/>
        <v>0</v>
      </c>
      <c r="AN233" s="129">
        <f t="shared" si="24"/>
        <v>0</v>
      </c>
      <c r="AO233" s="129">
        <f t="shared" si="25"/>
        <v>0</v>
      </c>
      <c r="AR233" s="117">
        <f xml:space="preserve"> IF(B233="",0,IF(OR(('PPG Phase Definition'!W233="TIA1 and TIA2"),('PPG Phase Definition'!W233="Only TIA1")),1,0))</f>
        <v>1</v>
      </c>
      <c r="AS233" s="117">
        <f xml:space="preserve"> IF(B233="",0,IF(OR(('PPG Phase Definition'!W233="TIA1 and TIA2"),('PPG Phase Definition'!W233="Only TIA2")),1,0))</f>
        <v>0</v>
      </c>
      <c r="AT233" s="117">
        <f>IF(C233="Masked",0,IF('PPG Phase Definition'!H233="Never mask",1,IF('PPG Phase Definition'!H233="2X mask",2,IF('PPG Phase Definition'!H233="4X mask",4,IF('PPG Phase Definition'!H233="8X mask",8,IF('PPG Phase Definition'!H233="16X mask",16,IF('PPG Phase Definition'!H233="32X mask",32,64)))))))</f>
        <v>1</v>
      </c>
      <c r="AU233" s="116">
        <f t="shared" si="26"/>
        <v>1</v>
      </c>
      <c r="AW233" s="14" t="str">
        <f t="shared" si="30"/>
        <v>ANA AACM-0-1</v>
      </c>
      <c r="AX233" s="14" t="str">
        <f t="shared" si="31"/>
        <v>DIG AACM-0-0</v>
      </c>
    </row>
    <row r="234" spans="1:162" s="14" customFormat="1" ht="14.4" hidden="1" x14ac:dyDescent="0.3">
      <c r="A234" s="19"/>
      <c r="B234" s="25">
        <f t="shared" si="27"/>
        <v>0</v>
      </c>
      <c r="C234" s="24" t="s">
        <v>62</v>
      </c>
      <c r="D234" s="24" t="s">
        <v>64</v>
      </c>
      <c r="E234" s="24" t="s">
        <v>64</v>
      </c>
      <c r="F234" s="24">
        <v>4</v>
      </c>
      <c r="G234" s="24">
        <v>1</v>
      </c>
      <c r="H234" s="24" t="s">
        <v>110</v>
      </c>
      <c r="I234" s="109">
        <v>0</v>
      </c>
      <c r="J234" s="24">
        <v>100</v>
      </c>
      <c r="K234" s="109" t="s">
        <v>385</v>
      </c>
      <c r="L234" s="361"/>
      <c r="M234" s="24"/>
      <c r="N234" s="24">
        <v>1</v>
      </c>
      <c r="O234" s="24"/>
      <c r="P234" s="24">
        <v>100</v>
      </c>
      <c r="Q234" s="24">
        <v>20</v>
      </c>
      <c r="R234" s="24">
        <v>0</v>
      </c>
      <c r="S234" s="408" t="s">
        <v>322</v>
      </c>
      <c r="T234" s="24">
        <v>0</v>
      </c>
      <c r="U234" s="24">
        <v>1</v>
      </c>
      <c r="V234" s="362"/>
      <c r="W234" s="367" t="s">
        <v>270</v>
      </c>
      <c r="X234" s="361"/>
      <c r="Y234" s="24"/>
      <c r="Z234" s="24"/>
      <c r="AA234" s="24"/>
      <c r="AB234" s="24"/>
      <c r="AC234" s="24">
        <v>250</v>
      </c>
      <c r="AD234" s="24">
        <v>20</v>
      </c>
      <c r="AE234" s="24"/>
      <c r="AF234" s="24" t="s">
        <v>321</v>
      </c>
      <c r="AG234" s="24">
        <v>0</v>
      </c>
      <c r="AH234" s="362">
        <v>0</v>
      </c>
      <c r="AI234" s="113"/>
      <c r="AJ234" s="24"/>
      <c r="AL234" s="129">
        <f t="shared" si="28"/>
        <v>0</v>
      </c>
      <c r="AM234" s="129">
        <f t="shared" si="29"/>
        <v>0</v>
      </c>
      <c r="AN234" s="129">
        <f t="shared" si="24"/>
        <v>0</v>
      </c>
      <c r="AO234" s="129">
        <f t="shared" si="25"/>
        <v>0</v>
      </c>
      <c r="AR234" s="117">
        <f xml:space="preserve"> IF(B234="",0,IF(OR(('PPG Phase Definition'!W234="TIA1 and TIA2"),('PPG Phase Definition'!W234="Only TIA1")),1,0))</f>
        <v>1</v>
      </c>
      <c r="AS234" s="117">
        <f xml:space="preserve"> IF(B234="",0,IF(OR(('PPG Phase Definition'!W234="TIA1 and TIA2"),('PPG Phase Definition'!W234="Only TIA2")),1,0))</f>
        <v>0</v>
      </c>
      <c r="AT234" s="117">
        <f>IF(C234="Masked",0,IF('PPG Phase Definition'!H234="Never mask",1,IF('PPG Phase Definition'!H234="2X mask",2,IF('PPG Phase Definition'!H234="4X mask",4,IF('PPG Phase Definition'!H234="8X mask",8,IF('PPG Phase Definition'!H234="16X mask",16,IF('PPG Phase Definition'!H234="32X mask",32,64)))))))</f>
        <v>1</v>
      </c>
      <c r="AU234" s="116">
        <f t="shared" si="26"/>
        <v>1</v>
      </c>
      <c r="AW234" s="14" t="str">
        <f t="shared" si="30"/>
        <v>ANA AACM-0-1</v>
      </c>
      <c r="AX234" s="14" t="str">
        <f t="shared" si="31"/>
        <v>DIG AACM-0-0</v>
      </c>
    </row>
    <row r="235" spans="1:162" s="14" customFormat="1" ht="14.4" hidden="1" x14ac:dyDescent="0.3">
      <c r="A235" s="19"/>
      <c r="B235" s="25">
        <f t="shared" si="27"/>
        <v>0</v>
      </c>
      <c r="C235" s="24" t="s">
        <v>62</v>
      </c>
      <c r="D235" s="24" t="s">
        <v>64</v>
      </c>
      <c r="E235" s="24" t="s">
        <v>64</v>
      </c>
      <c r="F235" s="24">
        <v>4</v>
      </c>
      <c r="G235" s="24">
        <v>1</v>
      </c>
      <c r="H235" s="24" t="s">
        <v>110</v>
      </c>
      <c r="I235" s="109">
        <v>0</v>
      </c>
      <c r="J235" s="24">
        <v>100</v>
      </c>
      <c r="K235" s="109" t="s">
        <v>385</v>
      </c>
      <c r="L235" s="361"/>
      <c r="M235" s="24"/>
      <c r="N235" s="24">
        <v>1</v>
      </c>
      <c r="O235" s="24"/>
      <c r="P235" s="24">
        <v>100</v>
      </c>
      <c r="Q235" s="24">
        <v>20</v>
      </c>
      <c r="R235" s="24">
        <v>0</v>
      </c>
      <c r="S235" s="408" t="s">
        <v>322</v>
      </c>
      <c r="T235" s="24">
        <v>0</v>
      </c>
      <c r="U235" s="24">
        <v>1</v>
      </c>
      <c r="V235" s="362"/>
      <c r="W235" s="367" t="s">
        <v>270</v>
      </c>
      <c r="X235" s="361"/>
      <c r="Y235" s="24"/>
      <c r="Z235" s="24"/>
      <c r="AA235" s="24"/>
      <c r="AB235" s="24"/>
      <c r="AC235" s="24">
        <v>250</v>
      </c>
      <c r="AD235" s="24">
        <v>20</v>
      </c>
      <c r="AE235" s="24"/>
      <c r="AF235" s="24" t="s">
        <v>321</v>
      </c>
      <c r="AG235" s="24">
        <v>0</v>
      </c>
      <c r="AH235" s="362">
        <v>0</v>
      </c>
      <c r="AI235" s="113"/>
      <c r="AJ235" s="24"/>
      <c r="AL235" s="129">
        <f t="shared" si="28"/>
        <v>0</v>
      </c>
      <c r="AM235" s="129">
        <f t="shared" si="29"/>
        <v>0</v>
      </c>
      <c r="AN235" s="129">
        <f t="shared" si="24"/>
        <v>0</v>
      </c>
      <c r="AO235" s="129">
        <f t="shared" si="25"/>
        <v>0</v>
      </c>
      <c r="AR235" s="117">
        <f xml:space="preserve"> IF(B235="",0,IF(OR(('PPG Phase Definition'!W235="TIA1 and TIA2"),('PPG Phase Definition'!W235="Only TIA1")),1,0))</f>
        <v>1</v>
      </c>
      <c r="AS235" s="117">
        <f xml:space="preserve"> IF(B235="",0,IF(OR(('PPG Phase Definition'!W235="TIA1 and TIA2"),('PPG Phase Definition'!W235="Only TIA2")),1,0))</f>
        <v>0</v>
      </c>
      <c r="AT235" s="117">
        <f>IF(C235="Masked",0,IF('PPG Phase Definition'!H235="Never mask",1,IF('PPG Phase Definition'!H235="2X mask",2,IF('PPG Phase Definition'!H235="4X mask",4,IF('PPG Phase Definition'!H235="8X mask",8,IF('PPG Phase Definition'!H235="16X mask",16,IF('PPG Phase Definition'!H235="32X mask",32,64)))))))</f>
        <v>1</v>
      </c>
      <c r="AU235" s="116">
        <f t="shared" si="26"/>
        <v>1</v>
      </c>
      <c r="AW235" s="14" t="str">
        <f t="shared" si="30"/>
        <v>ANA AACM-0-1</v>
      </c>
      <c r="AX235" s="14" t="str">
        <f t="shared" si="31"/>
        <v>DIG AACM-0-0</v>
      </c>
    </row>
    <row r="236" spans="1:162" s="14" customFormat="1" ht="14.4" hidden="1" x14ac:dyDescent="0.3">
      <c r="A236" s="19"/>
      <c r="B236" s="25">
        <f t="shared" si="27"/>
        <v>0</v>
      </c>
      <c r="C236" s="24" t="s">
        <v>62</v>
      </c>
      <c r="D236" s="24" t="s">
        <v>64</v>
      </c>
      <c r="E236" s="24" t="s">
        <v>64</v>
      </c>
      <c r="F236" s="24">
        <v>4</v>
      </c>
      <c r="G236" s="24">
        <v>1</v>
      </c>
      <c r="H236" s="24" t="s">
        <v>110</v>
      </c>
      <c r="I236" s="109">
        <v>0</v>
      </c>
      <c r="J236" s="24">
        <v>100</v>
      </c>
      <c r="K236" s="109" t="s">
        <v>385</v>
      </c>
      <c r="L236" s="361"/>
      <c r="M236" s="24"/>
      <c r="N236" s="24">
        <v>1</v>
      </c>
      <c r="O236" s="24"/>
      <c r="P236" s="24">
        <v>100</v>
      </c>
      <c r="Q236" s="24">
        <v>20</v>
      </c>
      <c r="R236" s="24">
        <v>0</v>
      </c>
      <c r="S236" s="408" t="s">
        <v>322</v>
      </c>
      <c r="T236" s="24">
        <v>0</v>
      </c>
      <c r="U236" s="24">
        <v>1</v>
      </c>
      <c r="V236" s="362"/>
      <c r="W236" s="367" t="s">
        <v>270</v>
      </c>
      <c r="X236" s="361"/>
      <c r="Y236" s="24"/>
      <c r="Z236" s="24"/>
      <c r="AA236" s="24"/>
      <c r="AB236" s="24"/>
      <c r="AC236" s="24">
        <v>250</v>
      </c>
      <c r="AD236" s="24">
        <v>20</v>
      </c>
      <c r="AE236" s="24"/>
      <c r="AF236" s="24" t="s">
        <v>321</v>
      </c>
      <c r="AG236" s="24">
        <v>0</v>
      </c>
      <c r="AH236" s="362">
        <v>0</v>
      </c>
      <c r="AI236" s="113"/>
      <c r="AJ236" s="24"/>
      <c r="AL236" s="129">
        <f t="shared" si="28"/>
        <v>0</v>
      </c>
      <c r="AM236" s="129">
        <f t="shared" si="29"/>
        <v>0</v>
      </c>
      <c r="AN236" s="129">
        <f t="shared" si="24"/>
        <v>0</v>
      </c>
      <c r="AO236" s="129">
        <f t="shared" si="25"/>
        <v>0</v>
      </c>
      <c r="AR236" s="117">
        <f xml:space="preserve"> IF(B236="",0,IF(OR(('PPG Phase Definition'!W236="TIA1 and TIA2"),('PPG Phase Definition'!W236="Only TIA1")),1,0))</f>
        <v>1</v>
      </c>
      <c r="AS236" s="117">
        <f xml:space="preserve"> IF(B236="",0,IF(OR(('PPG Phase Definition'!W236="TIA1 and TIA2"),('PPG Phase Definition'!W236="Only TIA2")),1,0))</f>
        <v>0</v>
      </c>
      <c r="AT236" s="117">
        <f>IF(C236="Masked",0,IF('PPG Phase Definition'!H236="Never mask",1,IF('PPG Phase Definition'!H236="2X mask",2,IF('PPG Phase Definition'!H236="4X mask",4,IF('PPG Phase Definition'!H236="8X mask",8,IF('PPG Phase Definition'!H236="16X mask",16,IF('PPG Phase Definition'!H236="32X mask",32,64)))))))</f>
        <v>1</v>
      </c>
      <c r="AU236" s="116">
        <f t="shared" si="26"/>
        <v>1</v>
      </c>
      <c r="AW236" s="14" t="str">
        <f t="shared" si="30"/>
        <v>ANA AACM-0-1</v>
      </c>
      <c r="AX236" s="14" t="str">
        <f t="shared" si="31"/>
        <v>DIG AACM-0-0</v>
      </c>
    </row>
    <row r="237" spans="1:162" s="14" customFormat="1" ht="15" thickBot="1" x14ac:dyDescent="0.4">
      <c r="A237" s="19">
        <v>24</v>
      </c>
      <c r="B237" s="25" t="str">
        <f t="shared" si="27"/>
        <v/>
      </c>
      <c r="C237" s="24" t="s">
        <v>62</v>
      </c>
      <c r="D237" s="24" t="s">
        <v>64</v>
      </c>
      <c r="E237" s="24" t="s">
        <v>64</v>
      </c>
      <c r="F237" s="24">
        <v>4</v>
      </c>
      <c r="G237" s="24">
        <v>1</v>
      </c>
      <c r="H237" s="24" t="s">
        <v>110</v>
      </c>
      <c r="I237" s="109">
        <v>3</v>
      </c>
      <c r="J237" s="24">
        <v>100</v>
      </c>
      <c r="K237" s="109" t="s">
        <v>385</v>
      </c>
      <c r="L237" s="363"/>
      <c r="M237" s="364"/>
      <c r="N237" s="364">
        <v>1</v>
      </c>
      <c r="O237" s="364"/>
      <c r="P237" s="364">
        <v>100</v>
      </c>
      <c r="Q237" s="364">
        <v>20</v>
      </c>
      <c r="R237" s="364">
        <v>0</v>
      </c>
      <c r="S237" s="409" t="s">
        <v>320</v>
      </c>
      <c r="T237" s="364">
        <v>0</v>
      </c>
      <c r="U237" s="364">
        <v>1</v>
      </c>
      <c r="V237" s="365"/>
      <c r="W237" s="367" t="s">
        <v>270</v>
      </c>
      <c r="X237" s="363"/>
      <c r="Y237" s="364"/>
      <c r="Z237" s="364"/>
      <c r="AA237" s="364"/>
      <c r="AB237" s="364"/>
      <c r="AC237" s="364">
        <v>250</v>
      </c>
      <c r="AD237" s="364">
        <v>20</v>
      </c>
      <c r="AE237" s="364"/>
      <c r="AF237" s="364" t="s">
        <v>320</v>
      </c>
      <c r="AG237" s="364">
        <v>0</v>
      </c>
      <c r="AH237" s="365">
        <v>0</v>
      </c>
      <c r="AI237" s="113"/>
      <c r="AJ237" s="24"/>
      <c r="AL237" s="129">
        <f t="shared" si="28"/>
        <v>0</v>
      </c>
      <c r="AM237" s="129">
        <f t="shared" si="29"/>
        <v>0</v>
      </c>
      <c r="AN237" s="129">
        <f t="shared" si="24"/>
        <v>0</v>
      </c>
      <c r="AO237" s="129">
        <f t="shared" si="25"/>
        <v>0</v>
      </c>
      <c r="AR237" s="117">
        <f xml:space="preserve"> IF(B237="",0,IF(OR(('PPG Phase Definition'!W237="TIA1 and TIA2"),('PPG Phase Definition'!W237="Only TIA1")),1,0))</f>
        <v>0</v>
      </c>
      <c r="AS237" s="117">
        <f xml:space="preserve"> IF(B237="",0,IF(OR(('PPG Phase Definition'!W237="TIA1 and TIA2"),('PPG Phase Definition'!W237="Only TIA2")),1,0))</f>
        <v>0</v>
      </c>
      <c r="AT237" s="117">
        <f>IF(C237="Masked",0,IF('PPG Phase Definition'!H237="Never mask",1,IF('PPG Phase Definition'!H237="2X mask",2,IF('PPG Phase Definition'!H237="4X mask",4,IF('PPG Phase Definition'!H237="8X mask",8,IF('PPG Phase Definition'!H237="16X mask",16,IF('PPG Phase Definition'!H237="32X mask",32,64)))))))</f>
        <v>1</v>
      </c>
      <c r="AU237" s="116">
        <f t="shared" si="26"/>
        <v>1</v>
      </c>
      <c r="AW237" s="14" t="str">
        <f t="shared" si="30"/>
        <v>OFF-0-1</v>
      </c>
      <c r="AX237" s="14" t="str">
        <f t="shared" si="31"/>
        <v>OFF-0-0</v>
      </c>
      <c r="AZ237" s="14">
        <f>IF(B237="",0,IF(C237="Impedance",1,0))</f>
        <v>0</v>
      </c>
    </row>
    <row r="238" spans="1:162" s="14" customFormat="1" x14ac:dyDescent="0.35">
      <c r="B238" s="66"/>
      <c r="C238" s="66"/>
      <c r="D238" s="67"/>
      <c r="E238" s="67"/>
      <c r="F238" s="67"/>
      <c r="G238" s="67"/>
      <c r="H238" s="67"/>
      <c r="I238" s="68" t="s">
        <v>71</v>
      </c>
      <c r="J238" s="67"/>
      <c r="K238" s="67"/>
      <c r="L238" s="67"/>
      <c r="M238" s="67"/>
      <c r="N238" s="67"/>
      <c r="O238" s="67"/>
      <c r="P238" s="67"/>
      <c r="Q238" s="67"/>
      <c r="R238" s="67"/>
      <c r="S238" s="67"/>
      <c r="T238" s="70"/>
      <c r="U238" s="79"/>
      <c r="V238" s="79"/>
      <c r="W238" s="66"/>
      <c r="X238" s="66"/>
      <c r="Y238" s="66"/>
      <c r="Z238" s="66"/>
      <c r="AH238" s="20"/>
      <c r="AK238" s="129"/>
      <c r="AL238" s="129"/>
    </row>
    <row r="239" spans="1:162" s="14" customFormat="1" x14ac:dyDescent="0.35">
      <c r="B239" s="66"/>
      <c r="C239" s="66"/>
      <c r="D239" s="67"/>
      <c r="E239" s="67"/>
      <c r="F239" s="67"/>
      <c r="G239" s="442" t="s">
        <v>256</v>
      </c>
      <c r="H239" s="443"/>
      <c r="I239" s="443"/>
      <c r="J239" s="67"/>
      <c r="K239" s="67"/>
      <c r="L239" s="67"/>
      <c r="M239" s="67"/>
      <c r="N239" s="67"/>
      <c r="O239" s="67"/>
      <c r="P239" s="67"/>
      <c r="T239" s="123"/>
      <c r="U239" s="123" t="s">
        <v>255</v>
      </c>
      <c r="V239" s="123"/>
      <c r="W239" s="124"/>
      <c r="X239" s="124"/>
      <c r="AH239" s="20"/>
      <c r="AK239" s="129"/>
      <c r="AL239" s="129"/>
    </row>
    <row r="240" spans="1:162" s="36" customFormat="1" ht="22.5" customHeight="1" x14ac:dyDescent="0.25">
      <c r="B240" s="71" t="s">
        <v>56</v>
      </c>
      <c r="C240" s="72" t="s">
        <v>102</v>
      </c>
      <c r="D240" s="72" t="s">
        <v>101</v>
      </c>
      <c r="E240" s="72" t="s">
        <v>100</v>
      </c>
      <c r="F240" s="72" t="s">
        <v>59</v>
      </c>
      <c r="G240" s="72" t="s">
        <v>57</v>
      </c>
      <c r="H240" s="72" t="s">
        <v>58</v>
      </c>
      <c r="I240" s="72" t="s">
        <v>91</v>
      </c>
      <c r="J240" s="72" t="s">
        <v>60</v>
      </c>
      <c r="K240" s="72" t="s">
        <v>61</v>
      </c>
      <c r="L240" s="72" t="s">
        <v>116</v>
      </c>
      <c r="M240" s="71" t="s">
        <v>92</v>
      </c>
      <c r="N240" s="72" t="s">
        <v>93</v>
      </c>
      <c r="O240" s="71" t="s">
        <v>106</v>
      </c>
      <c r="P240" s="72" t="s">
        <v>107</v>
      </c>
      <c r="Q240" s="72" t="s">
        <v>189</v>
      </c>
      <c r="R240" s="72"/>
      <c r="S240" s="33" t="s">
        <v>273</v>
      </c>
      <c r="T240" s="40" t="s">
        <v>73</v>
      </c>
      <c r="U240" s="40" t="s">
        <v>74</v>
      </c>
      <c r="V240" s="40"/>
      <c r="W240" s="33" t="s">
        <v>126</v>
      </c>
      <c r="X240" s="253"/>
      <c r="AI240" s="71" t="s">
        <v>118</v>
      </c>
      <c r="AJ240" s="71" t="s">
        <v>204</v>
      </c>
      <c r="AK240" s="72" t="s">
        <v>287</v>
      </c>
      <c r="AL240" s="72" t="s">
        <v>288</v>
      </c>
      <c r="AM240" s="72" t="s">
        <v>289</v>
      </c>
      <c r="AN240" s="72"/>
      <c r="AO240" s="87" t="s">
        <v>257</v>
      </c>
      <c r="AP240" s="87" t="s">
        <v>258</v>
      </c>
      <c r="AR240" s="135"/>
      <c r="AU240" s="130"/>
      <c r="AV240" s="130"/>
      <c r="AX240" s="67" t="s">
        <v>917</v>
      </c>
      <c r="AZ240" s="36">
        <f>IF(Global!C3 = "PPG", IF(SUM(AZ7:AZ237)&gt;0,1,0), 0)</f>
        <v>0</v>
      </c>
      <c r="FF240" s="89" t="s">
        <v>201</v>
      </c>
    </row>
    <row r="241" spans="2:301" s="14" customFormat="1" x14ac:dyDescent="0.35">
      <c r="B241" s="73">
        <f t="shared" ref="B241" si="32" xml:space="preserve"> IF(B7="","",B7)</f>
        <v>1</v>
      </c>
      <c r="C241" s="74">
        <f t="shared" ref="C241:C291" si="33" xml:space="preserve"> IF(B241="",0,1)</f>
        <v>1</v>
      </c>
      <c r="D241" s="74" t="str">
        <f xml:space="preserve"> IF(IF(AND(C241=1,C7="LED"),D7,"")="","",IF(AND(C241=1,C7="LED"),D7,""))</f>
        <v/>
      </c>
      <c r="E241" s="74" t="str">
        <f xml:space="preserve"> IF(IF(AND(C241=1,C7="LED"),E7,"")="","",IF(AND(C241=1,C7="LED"),E7,""))</f>
        <v/>
      </c>
      <c r="F241" s="74">
        <f xml:space="preserve"> IF((C241&lt;&gt;1),"",MAX(F7,1))</f>
        <v>2</v>
      </c>
      <c r="G241" s="74">
        <f t="shared" ref="G241:G304" si="34">IF(C241=1,P7,"")</f>
        <v>250</v>
      </c>
      <c r="H241" s="74">
        <f xml:space="preserve"> IF((C241&lt;&gt;1),"",MAX(2.5,Q7))</f>
        <v>20</v>
      </c>
      <c r="I241" s="74">
        <f>IF(C241&lt;&gt;1,"",IF(AND(C7&lt;&gt;"Dummy amb",C7&lt;&gt;"Masked"),MIN(IF(R7="",0,R7)),""))</f>
        <v>0</v>
      </c>
      <c r="J241" s="74">
        <f xml:space="preserve"> IF((C241&lt;&gt;1),0,(J7+$D$3))</f>
        <v>115</v>
      </c>
      <c r="K241" s="74">
        <f>IF((C241&lt;&gt;1),0,IF(W7="TIA1 and TIA2",1,IF(W6 = "TIA1 and TIA2",1,G7)))</f>
        <v>0</v>
      </c>
      <c r="L241" s="74" t="str">
        <f>IF((C241&lt;&gt;1),"",IF(IF(C7="Masked","Always Mask",H7)="","Never mask",IF(C7="Masked","Always Mask",H7)))</f>
        <v>Never mask</v>
      </c>
      <c r="M241" s="74">
        <f xml:space="preserve"> IF(C241&lt;&gt;1,0,I7)</f>
        <v>1</v>
      </c>
      <c r="N241" s="74">
        <f t="shared" ref="N241:N304" si="35" xml:space="preserve"> IF(B241="",0,IF(OR((I7=1),(C241&lt;&gt;1)),0,IF(L241="8X mask",0.125,IF(L241="16X mask",0.0625,IF(L241="32X mask",0.03125,IF(L241="Never mask",1,IF(L241="2X mask",0.5,IF(L241="4X mask",0.25,IF(L241=0,0,0))))))))* IF(W7="TIA1 and TIA2",2,1))</f>
        <v>0</v>
      </c>
      <c r="O241" s="74">
        <f xml:space="preserve"> IF(C241&lt;&gt;1,"",(F241*55+17.25))</f>
        <v>127.25</v>
      </c>
      <c r="P241" s="112"/>
      <c r="Q241" s="120">
        <f xml:space="preserve"> IF(Global!$C$1="AFE4420",1000*AK241*J241/(1000000/'PPG Config'!$C$2)*(2-COUNTBLANK(D241:E241)),1000*(AL241+AM241)*J241/(1000000/'PPG Config'!$C$2))</f>
        <v>0</v>
      </c>
      <c r="R241" s="120"/>
      <c r="S241" s="111" t="str">
        <f>IF((C241&lt;&gt;1),"Only TIA1",W7)</f>
        <v>Only TIA1</v>
      </c>
      <c r="T241" s="113">
        <f t="shared" ref="T241:T304" si="36" xml:space="preserve"> IF(C241=1,AC7,"")</f>
        <v>250</v>
      </c>
      <c r="U241" s="24">
        <f xml:space="preserve"> IF((C241&lt;&gt;1),"",MAX(2.5,AD7))</f>
        <v>20</v>
      </c>
      <c r="V241" s="24"/>
      <c r="W241" s="24">
        <f>IF(C241&lt;&gt;1,"",IF(AND(C7&lt;&gt;"Dummy amb",C7&lt;&gt;"Masked"),MIN(IF(AE7="",0,AE7)),""))</f>
        <v>0</v>
      </c>
      <c r="X241" s="60"/>
      <c r="AI241" s="69">
        <f xml:space="preserve"> IF(C251&gt;C241,1,0)</f>
        <v>0</v>
      </c>
      <c r="AJ241" s="69">
        <f xml:space="preserve"> IF(C241=1,IF(C7="LED",IF(AND(D241="",E241=""),1,0),0),0)</f>
        <v>0</v>
      </c>
      <c r="AK241" s="119">
        <f>IF(COUNTIF(D241:E241,"TX4")&gt;0,'PPG Config'!$C$18,IF(COUNTIF(D241:E241,"TX3")&gt;0,'PPG Config'!$C$17,IF(COUNTIF(D241:E241,"TX2")&gt;0,'PPG Config'!$C$16,IF(COUNTIF(D241:E241,"TX1")&gt;0,'PPG Config'!$C$15,0))))</f>
        <v>0</v>
      </c>
      <c r="AL241" s="24">
        <f xml:space="preserve"> IF(D241="",0,IF(AI7="",0,MIN(AI7,'PPG Config'!$C$8)))</f>
        <v>0</v>
      </c>
      <c r="AM241" s="24">
        <f xml:space="preserve"> IF(E241="",0,IF(AJ7="",0,MIN(AJ7,'PPG Config'!$C$8)))</f>
        <v>0</v>
      </c>
      <c r="AN241" s="24"/>
      <c r="AO241" s="26">
        <f xml:space="preserve"> IF(Global!$C$1="AFE4420",'PPG Phase Definition'!AK241,'PPG Phase Definition'!AL241)</f>
        <v>0</v>
      </c>
      <c r="AP241" s="26">
        <f xml:space="preserve"> IF(Global!$C$1="AFE4420",'PPG Phase Definition'!AK241,'PPG Phase Definition'!AM241)</f>
        <v>0</v>
      </c>
      <c r="AR241" s="19">
        <f t="shared" ref="AR241:AR304" si="37" xml:space="preserve"> IF(AND((C241=1),(W7="TIA1 and TIA2"),(G17=0)),1,0)</f>
        <v>0</v>
      </c>
      <c r="AU241" s="129"/>
      <c r="AV241" s="129"/>
      <c r="FD241" s="19"/>
      <c r="FE241" s="19"/>
      <c r="FF241" s="19">
        <v>1</v>
      </c>
      <c r="FG241" s="20" t="str">
        <f t="shared" ref="FG241:FQ241" si="38" xml:space="preserve"> IF(G480=F711,"",G480)</f>
        <v/>
      </c>
      <c r="FH241" s="20" t="str">
        <f t="shared" si="38"/>
        <v/>
      </c>
      <c r="FI241" s="20" t="str">
        <f t="shared" si="38"/>
        <v/>
      </c>
      <c r="FJ241" s="20" t="str">
        <f t="shared" si="38"/>
        <v/>
      </c>
      <c r="FK241" s="20" t="str">
        <f t="shared" si="38"/>
        <v/>
      </c>
      <c r="FL241" s="20" t="str">
        <f t="shared" si="38"/>
        <v/>
      </c>
      <c r="FM241" s="20" t="str">
        <f t="shared" si="38"/>
        <v/>
      </c>
      <c r="FN241" s="20" t="str">
        <f t="shared" si="38"/>
        <v/>
      </c>
      <c r="FO241" s="20" t="str">
        <f t="shared" si="38"/>
        <v/>
      </c>
      <c r="FP241" s="20" t="str">
        <f t="shared" si="38"/>
        <v/>
      </c>
      <c r="FQ241" s="20" t="str">
        <f t="shared" si="38"/>
        <v/>
      </c>
      <c r="FR241" s="20" t="str">
        <f xml:space="preserve"> IF(S480=Q711,"",S480)</f>
        <v/>
      </c>
      <c r="FS241" s="20" t="str">
        <f xml:space="preserve"> IF(T480=S711,"",T480)</f>
        <v/>
      </c>
      <c r="FT241" s="20" t="str">
        <f xml:space="preserve"> IF(U480=T711,"",U480)</f>
        <v/>
      </c>
      <c r="FU241" s="20" t="str">
        <f xml:space="preserve"> IF(W480=U711,"",W480)</f>
        <v/>
      </c>
      <c r="FV241" s="20" t="str">
        <f xml:space="preserve"> IF(Y480=W711,"",Y480)</f>
        <v/>
      </c>
      <c r="FW241" s="20" t="str">
        <f t="shared" ref="FW241:FZ241" si="39" xml:space="preserve"> IF(Z480=Y711,"",Z480)</f>
        <v/>
      </c>
      <c r="FX241" s="20" t="str">
        <f t="shared" si="39"/>
        <v/>
      </c>
      <c r="FY241" s="20" t="str">
        <f t="shared" si="39"/>
        <v/>
      </c>
      <c r="FZ241" s="20" t="str">
        <f t="shared" si="39"/>
        <v/>
      </c>
      <c r="GA241" s="20" t="str">
        <f xml:space="preserve"> IF(AE480=AC711,"",AE480)</f>
        <v/>
      </c>
      <c r="GB241" s="20" t="str">
        <f t="shared" ref="GB241:GL241" si="40" xml:space="preserve"> IF(AF480=AE711,"",AF480)</f>
        <v/>
      </c>
      <c r="GC241" s="20" t="str">
        <f t="shared" si="40"/>
        <v/>
      </c>
      <c r="GD241" s="20" t="str">
        <f t="shared" si="40"/>
        <v/>
      </c>
      <c r="GE241" s="20" t="str">
        <f t="shared" si="40"/>
        <v/>
      </c>
      <c r="GF241" s="20" t="str">
        <f t="shared" si="40"/>
        <v/>
      </c>
      <c r="GG241" s="20" t="str">
        <f t="shared" si="40"/>
        <v/>
      </c>
      <c r="GH241" s="20" t="str">
        <f t="shared" si="40"/>
        <v/>
      </c>
      <c r="GI241" s="20" t="str">
        <f t="shared" si="40"/>
        <v/>
      </c>
      <c r="GJ241" s="20" t="str">
        <f t="shared" si="40"/>
        <v/>
      </c>
      <c r="GK241" s="20" t="str">
        <f t="shared" si="40"/>
        <v/>
      </c>
      <c r="GL241" s="20" t="str">
        <f t="shared" si="40"/>
        <v/>
      </c>
      <c r="GM241" s="20" t="str">
        <f t="shared" ref="GM241:HR241" si="41" xml:space="preserve"> IF(AQ480=AP711,"",AQ480)</f>
        <v/>
      </c>
      <c r="GN241" s="20" t="str">
        <f t="shared" si="41"/>
        <v/>
      </c>
      <c r="GO241" s="20" t="str">
        <f t="shared" si="41"/>
        <v/>
      </c>
      <c r="GP241" s="20" t="str">
        <f t="shared" si="41"/>
        <v/>
      </c>
      <c r="GQ241" s="20" t="str">
        <f t="shared" si="41"/>
        <v/>
      </c>
      <c r="GR241" s="20" t="str">
        <f t="shared" si="41"/>
        <v/>
      </c>
      <c r="GS241" s="20" t="str">
        <f t="shared" si="41"/>
        <v/>
      </c>
      <c r="GT241" s="20" t="str">
        <f t="shared" si="41"/>
        <v/>
      </c>
      <c r="GU241" s="20" t="str">
        <f t="shared" si="41"/>
        <v/>
      </c>
      <c r="GV241" s="20" t="str">
        <f t="shared" si="41"/>
        <v/>
      </c>
      <c r="GW241" s="20" t="str">
        <f t="shared" si="41"/>
        <v/>
      </c>
      <c r="GX241" s="20" t="str">
        <f t="shared" si="41"/>
        <v/>
      </c>
      <c r="GY241" s="20" t="str">
        <f t="shared" si="41"/>
        <v/>
      </c>
      <c r="GZ241" s="20" t="str">
        <f t="shared" si="41"/>
        <v/>
      </c>
      <c r="HA241" s="20" t="str">
        <f t="shared" si="41"/>
        <v/>
      </c>
      <c r="HB241" s="20" t="str">
        <f t="shared" si="41"/>
        <v/>
      </c>
      <c r="HC241" s="20" t="str">
        <f t="shared" si="41"/>
        <v/>
      </c>
      <c r="HD241" s="20" t="str">
        <f t="shared" si="41"/>
        <v/>
      </c>
      <c r="HE241" s="20" t="str">
        <f t="shared" si="41"/>
        <v/>
      </c>
      <c r="HF241" s="20" t="str">
        <f t="shared" si="41"/>
        <v/>
      </c>
      <c r="HG241" s="20" t="str">
        <f t="shared" si="41"/>
        <v/>
      </c>
      <c r="HH241" s="20" t="str">
        <f t="shared" si="41"/>
        <v/>
      </c>
      <c r="HI241" s="20" t="str">
        <f t="shared" si="41"/>
        <v/>
      </c>
      <c r="HJ241" s="20" t="str">
        <f t="shared" si="41"/>
        <v/>
      </c>
      <c r="HK241" s="20" t="str">
        <f t="shared" si="41"/>
        <v/>
      </c>
      <c r="HL241" s="20" t="str">
        <f t="shared" si="41"/>
        <v/>
      </c>
      <c r="HM241" s="20" t="str">
        <f t="shared" si="41"/>
        <v/>
      </c>
      <c r="HN241" s="20" t="str">
        <f t="shared" si="41"/>
        <v/>
      </c>
      <c r="HO241" s="20" t="str">
        <f t="shared" si="41"/>
        <v/>
      </c>
      <c r="HP241" s="20" t="str">
        <f t="shared" si="41"/>
        <v/>
      </c>
      <c r="HQ241" s="20" t="str">
        <f t="shared" si="41"/>
        <v/>
      </c>
      <c r="HR241" s="20" t="str">
        <f t="shared" si="41"/>
        <v/>
      </c>
      <c r="HS241" s="20" t="str">
        <f t="shared" ref="HS241:IX241" si="42" xml:space="preserve"> IF(BW480=BV711,"",BW480)</f>
        <v/>
      </c>
      <c r="HT241" s="20" t="str">
        <f t="shared" si="42"/>
        <v/>
      </c>
      <c r="HU241" s="20" t="str">
        <f t="shared" si="42"/>
        <v/>
      </c>
      <c r="HV241" s="20" t="str">
        <f t="shared" si="42"/>
        <v/>
      </c>
      <c r="HW241" s="20" t="str">
        <f t="shared" si="42"/>
        <v/>
      </c>
      <c r="HX241" s="20" t="str">
        <f t="shared" si="42"/>
        <v/>
      </c>
      <c r="HY241" s="20" t="str">
        <f t="shared" si="42"/>
        <v/>
      </c>
      <c r="HZ241" s="20" t="str">
        <f t="shared" si="42"/>
        <v/>
      </c>
      <c r="IA241" s="20" t="str">
        <f t="shared" si="42"/>
        <v/>
      </c>
      <c r="IB241" s="20" t="str">
        <f t="shared" si="42"/>
        <v/>
      </c>
      <c r="IC241" s="20" t="str">
        <f t="shared" si="42"/>
        <v/>
      </c>
      <c r="ID241" s="20" t="str">
        <f t="shared" si="42"/>
        <v/>
      </c>
      <c r="IE241" s="20" t="str">
        <f t="shared" si="42"/>
        <v/>
      </c>
      <c r="IF241" s="20" t="str">
        <f t="shared" si="42"/>
        <v/>
      </c>
      <c r="IG241" s="20" t="str">
        <f t="shared" si="42"/>
        <v/>
      </c>
      <c r="IH241" s="20" t="str">
        <f t="shared" si="42"/>
        <v/>
      </c>
      <c r="II241" s="20" t="str">
        <f t="shared" si="42"/>
        <v/>
      </c>
      <c r="IJ241" s="20" t="str">
        <f t="shared" si="42"/>
        <v/>
      </c>
      <c r="IK241" s="20" t="str">
        <f t="shared" si="42"/>
        <v/>
      </c>
      <c r="IL241" s="20" t="str">
        <f t="shared" si="42"/>
        <v/>
      </c>
      <c r="IM241" s="20" t="str">
        <f t="shared" si="42"/>
        <v/>
      </c>
      <c r="IN241" s="20" t="str">
        <f t="shared" si="42"/>
        <v/>
      </c>
      <c r="IO241" s="20" t="str">
        <f t="shared" si="42"/>
        <v/>
      </c>
      <c r="IP241" s="20" t="str">
        <f t="shared" si="42"/>
        <v/>
      </c>
      <c r="IQ241" s="20" t="str">
        <f t="shared" si="42"/>
        <v/>
      </c>
      <c r="IR241" s="20" t="str">
        <f t="shared" si="42"/>
        <v/>
      </c>
      <c r="IS241" s="20" t="str">
        <f t="shared" si="42"/>
        <v/>
      </c>
      <c r="IT241" s="20" t="str">
        <f t="shared" si="42"/>
        <v/>
      </c>
      <c r="IU241" s="20" t="str">
        <f t="shared" si="42"/>
        <v/>
      </c>
      <c r="IV241" s="20" t="str">
        <f t="shared" si="42"/>
        <v/>
      </c>
      <c r="IW241" s="20" t="str">
        <f t="shared" si="42"/>
        <v/>
      </c>
      <c r="IX241" s="20" t="str">
        <f t="shared" si="42"/>
        <v/>
      </c>
      <c r="IY241" s="20" t="str">
        <f t="shared" ref="IY241:KD241" si="43" xml:space="preserve"> IF(DC480=DB711,"",DC480)</f>
        <v/>
      </c>
      <c r="IZ241" s="20" t="str">
        <f t="shared" si="43"/>
        <v/>
      </c>
      <c r="JA241" s="20" t="str">
        <f t="shared" si="43"/>
        <v/>
      </c>
      <c r="JB241" s="20" t="str">
        <f t="shared" si="43"/>
        <v/>
      </c>
      <c r="JC241" s="20" t="str">
        <f t="shared" si="43"/>
        <v/>
      </c>
      <c r="JD241" s="20" t="str">
        <f t="shared" si="43"/>
        <v/>
      </c>
      <c r="JE241" s="20" t="str">
        <f t="shared" si="43"/>
        <v/>
      </c>
      <c r="JF241" s="20" t="str">
        <f t="shared" si="43"/>
        <v/>
      </c>
      <c r="JG241" s="20" t="str">
        <f t="shared" si="43"/>
        <v/>
      </c>
      <c r="JH241" s="20" t="str">
        <f t="shared" si="43"/>
        <v/>
      </c>
      <c r="JI241" s="20" t="str">
        <f t="shared" si="43"/>
        <v/>
      </c>
      <c r="JJ241" s="20" t="str">
        <f t="shared" si="43"/>
        <v/>
      </c>
      <c r="JK241" s="20" t="str">
        <f t="shared" si="43"/>
        <v/>
      </c>
      <c r="JL241" s="20" t="str">
        <f t="shared" si="43"/>
        <v/>
      </c>
      <c r="JM241" s="20" t="str">
        <f t="shared" si="43"/>
        <v/>
      </c>
      <c r="JN241" s="20" t="str">
        <f t="shared" si="43"/>
        <v/>
      </c>
      <c r="JO241" s="20" t="str">
        <f t="shared" si="43"/>
        <v/>
      </c>
      <c r="JP241" s="20" t="str">
        <f t="shared" si="43"/>
        <v/>
      </c>
      <c r="JQ241" s="20" t="str">
        <f t="shared" si="43"/>
        <v/>
      </c>
      <c r="JR241" s="20" t="str">
        <f t="shared" si="43"/>
        <v/>
      </c>
      <c r="JS241" s="20" t="str">
        <f t="shared" si="43"/>
        <v/>
      </c>
      <c r="JT241" s="20" t="str">
        <f t="shared" si="43"/>
        <v/>
      </c>
      <c r="JU241" s="20" t="str">
        <f t="shared" si="43"/>
        <v/>
      </c>
      <c r="JV241" s="20" t="str">
        <f t="shared" si="43"/>
        <v/>
      </c>
      <c r="JW241" s="20" t="str">
        <f t="shared" si="43"/>
        <v/>
      </c>
      <c r="JX241" s="20" t="str">
        <f t="shared" si="43"/>
        <v/>
      </c>
      <c r="JY241" s="20" t="str">
        <f t="shared" si="43"/>
        <v/>
      </c>
      <c r="JZ241" s="20" t="str">
        <f t="shared" si="43"/>
        <v/>
      </c>
      <c r="KA241" s="20" t="str">
        <f t="shared" si="43"/>
        <v/>
      </c>
      <c r="KB241" s="20" t="str">
        <f t="shared" si="43"/>
        <v/>
      </c>
      <c r="KC241" s="20" t="str">
        <f t="shared" si="43"/>
        <v/>
      </c>
      <c r="KD241" s="20" t="str">
        <f t="shared" si="43"/>
        <v/>
      </c>
      <c r="KE241" s="20"/>
      <c r="KF241" s="20"/>
      <c r="KG241" s="20"/>
      <c r="KH241" s="20"/>
      <c r="KI241" s="20"/>
      <c r="KJ241" s="20"/>
      <c r="KK241" s="20"/>
      <c r="KL241" s="20"/>
      <c r="KM241" s="20"/>
      <c r="KN241" s="20"/>
      <c r="KO241" s="20"/>
    </row>
    <row r="242" spans="2:301" s="14" customFormat="1" ht="14.75" hidden="1" customHeight="1" x14ac:dyDescent="0.25">
      <c r="B242" s="73"/>
      <c r="C242" s="74"/>
      <c r="D242" s="74"/>
      <c r="E242" s="74"/>
      <c r="F242" s="74"/>
      <c r="G242" s="74" t="str">
        <f t="shared" si="34"/>
        <v/>
      </c>
      <c r="H242" s="74"/>
      <c r="I242" s="74" t="str">
        <f t="shared" ref="I242:I305" si="44">IF(C242&lt;&gt;1,"",IF(AND(C8&lt;&gt;"Dummy amb",C8&lt;&gt;"Masked"),MIN(IF(R8="",0,R8)),""))</f>
        <v/>
      </c>
      <c r="J242" s="74"/>
      <c r="K242" s="74">
        <f t="shared" ref="K242:K250" si="45">IF((C242&lt;&gt;1),0,IF(W8="TIA1 and TIA2",1,IF(W7 = "TIA1 and TIA2",1,G8)))</f>
        <v>0</v>
      </c>
      <c r="L242" s="74"/>
      <c r="M242" s="74"/>
      <c r="N242" s="74">
        <f t="shared" si="35"/>
        <v>0</v>
      </c>
      <c r="O242" s="74"/>
      <c r="P242" s="112"/>
      <c r="Q242" s="120"/>
      <c r="R242" s="120"/>
      <c r="S242" s="111"/>
      <c r="T242" s="113" t="str">
        <f t="shared" si="36"/>
        <v/>
      </c>
      <c r="U242" s="24"/>
      <c r="V242" s="24"/>
      <c r="W242" s="24" t="str">
        <f t="shared" ref="W242:W305" si="46">IF(C242&lt;&gt;1,"",IF(AND(C8&lt;&gt;"Dummy amb",C8&lt;&gt;"Masked"),MIN(IF(AE8="",0,AE8)),""))</f>
        <v/>
      </c>
      <c r="X242" s="60"/>
      <c r="AI242" s="69"/>
      <c r="AJ242" s="69"/>
      <c r="AK242" s="119"/>
      <c r="AL242" s="24"/>
      <c r="AM242" s="24"/>
      <c r="AN242" s="24"/>
      <c r="AO242" s="26"/>
      <c r="AP242" s="26"/>
      <c r="AR242" s="19">
        <f t="shared" si="37"/>
        <v>0</v>
      </c>
      <c r="AU242" s="129"/>
      <c r="AV242" s="129"/>
      <c r="FD242" s="19"/>
      <c r="FE242" s="19"/>
      <c r="FF242" s="19"/>
      <c r="FG242" s="20"/>
      <c r="FH242" s="20"/>
      <c r="FI242" s="20"/>
      <c r="FJ242" s="20"/>
      <c r="FK242" s="20"/>
      <c r="FL242" s="20"/>
      <c r="FM242" s="20"/>
      <c r="FN242" s="20"/>
      <c r="FO242" s="20"/>
      <c r="FP242" s="20"/>
      <c r="FQ242" s="20"/>
      <c r="FR242" s="20"/>
      <c r="FS242" s="20"/>
      <c r="FT242" s="20"/>
      <c r="FU242" s="20"/>
      <c r="FV242" s="20"/>
      <c r="FW242" s="20"/>
      <c r="FX242" s="20"/>
      <c r="FY242" s="20"/>
      <c r="FZ242" s="20"/>
      <c r="GA242" s="20"/>
      <c r="GB242" s="20"/>
      <c r="GC242" s="20"/>
      <c r="GD242" s="20"/>
      <c r="GE242" s="20"/>
      <c r="GF242" s="20"/>
      <c r="GG242" s="20"/>
      <c r="GH242" s="20"/>
      <c r="GI242" s="20"/>
      <c r="GJ242" s="20"/>
      <c r="GK242" s="20"/>
      <c r="GL242" s="20"/>
      <c r="GM242" s="20"/>
      <c r="GN242" s="20"/>
      <c r="GO242" s="20"/>
      <c r="GP242" s="20"/>
      <c r="GQ242" s="20"/>
      <c r="GR242" s="20"/>
      <c r="GS242" s="20"/>
      <c r="GT242" s="20"/>
      <c r="GU242" s="20"/>
      <c r="GV242" s="20"/>
      <c r="GW242" s="20"/>
      <c r="GX242" s="20"/>
      <c r="GY242" s="20"/>
      <c r="GZ242" s="20"/>
      <c r="HA242" s="20"/>
      <c r="HB242" s="20"/>
      <c r="HC242" s="20"/>
      <c r="HD242" s="20"/>
      <c r="HE242" s="20"/>
      <c r="HF242" s="20"/>
      <c r="HG242" s="20"/>
      <c r="HH242" s="20"/>
      <c r="HI242" s="20"/>
      <c r="HJ242" s="20"/>
      <c r="HK242" s="20"/>
      <c r="HL242" s="20"/>
      <c r="HM242" s="20"/>
      <c r="HN242" s="20"/>
      <c r="HO242" s="20"/>
      <c r="HP242" s="20"/>
      <c r="HQ242" s="20"/>
      <c r="HR242" s="20"/>
      <c r="HS242" s="20"/>
      <c r="HT242" s="20"/>
      <c r="HU242" s="20"/>
      <c r="HV242" s="20"/>
      <c r="HW242" s="20"/>
      <c r="HX242" s="20"/>
      <c r="HY242" s="20"/>
      <c r="HZ242" s="20"/>
      <c r="IA242" s="20"/>
      <c r="IB242" s="20"/>
      <c r="IC242" s="20"/>
      <c r="ID242" s="20"/>
      <c r="IE242" s="20"/>
      <c r="IF242" s="20"/>
      <c r="IG242" s="20"/>
      <c r="IH242" s="20"/>
      <c r="II242" s="20"/>
      <c r="IJ242" s="20"/>
      <c r="IK242" s="20"/>
      <c r="IL242" s="20"/>
      <c r="IM242" s="20"/>
      <c r="IN242" s="20"/>
      <c r="IO242" s="20"/>
      <c r="IP242" s="20"/>
      <c r="IQ242" s="20"/>
      <c r="IR242" s="20"/>
      <c r="IS242" s="20"/>
      <c r="IT242" s="20"/>
      <c r="IU242" s="20"/>
      <c r="IV242" s="20"/>
      <c r="IW242" s="20"/>
      <c r="IX242" s="20"/>
      <c r="IY242" s="20"/>
      <c r="IZ242" s="20"/>
      <c r="JA242" s="20"/>
      <c r="JB242" s="20"/>
      <c r="JC242" s="20"/>
      <c r="JD242" s="20"/>
      <c r="JE242" s="20"/>
      <c r="JF242" s="20"/>
      <c r="JG242" s="20"/>
      <c r="JH242" s="20"/>
      <c r="JI242" s="20"/>
      <c r="JJ242" s="20"/>
      <c r="JK242" s="20"/>
      <c r="JL242" s="20"/>
      <c r="JM242" s="20"/>
      <c r="JN242" s="20"/>
      <c r="JO242" s="20"/>
      <c r="JP242" s="20"/>
      <c r="JQ242" s="20"/>
      <c r="JR242" s="20"/>
      <c r="JS242" s="20"/>
      <c r="JT242" s="20"/>
      <c r="JU242" s="20"/>
      <c r="JV242" s="20"/>
      <c r="JW242" s="20"/>
      <c r="JX242" s="20"/>
      <c r="JY242" s="20"/>
      <c r="JZ242" s="20"/>
      <c r="KA242" s="20"/>
      <c r="KB242" s="20"/>
      <c r="KC242" s="20"/>
      <c r="KD242" s="20"/>
      <c r="KE242" s="20"/>
      <c r="KF242" s="20"/>
      <c r="KG242" s="20"/>
      <c r="KH242" s="20"/>
      <c r="KI242" s="20"/>
      <c r="KJ242" s="20"/>
      <c r="KK242" s="20"/>
      <c r="KL242" s="20"/>
      <c r="KM242" s="20"/>
      <c r="KN242" s="20"/>
      <c r="KO242" s="20"/>
    </row>
    <row r="243" spans="2:301" s="14" customFormat="1" ht="14.75" hidden="1" customHeight="1" x14ac:dyDescent="0.25">
      <c r="B243" s="73"/>
      <c r="C243" s="74"/>
      <c r="D243" s="74"/>
      <c r="E243" s="74"/>
      <c r="F243" s="74"/>
      <c r="G243" s="74" t="str">
        <f t="shared" si="34"/>
        <v/>
      </c>
      <c r="H243" s="74"/>
      <c r="I243" s="74" t="str">
        <f t="shared" si="44"/>
        <v/>
      </c>
      <c r="J243" s="74"/>
      <c r="K243" s="74">
        <f t="shared" si="45"/>
        <v>0</v>
      </c>
      <c r="L243" s="74"/>
      <c r="M243" s="74"/>
      <c r="N243" s="74">
        <f t="shared" si="35"/>
        <v>0</v>
      </c>
      <c r="O243" s="74"/>
      <c r="P243" s="112"/>
      <c r="Q243" s="120"/>
      <c r="R243" s="120"/>
      <c r="S243" s="111"/>
      <c r="T243" s="113" t="str">
        <f t="shared" si="36"/>
        <v/>
      </c>
      <c r="U243" s="24"/>
      <c r="V243" s="24"/>
      <c r="W243" s="24" t="str">
        <f t="shared" si="46"/>
        <v/>
      </c>
      <c r="X243" s="60"/>
      <c r="AI243" s="69"/>
      <c r="AJ243" s="69"/>
      <c r="AK243" s="119"/>
      <c r="AL243" s="24"/>
      <c r="AM243" s="24"/>
      <c r="AN243" s="24"/>
      <c r="AO243" s="26"/>
      <c r="AP243" s="26"/>
      <c r="AR243" s="19">
        <f t="shared" si="37"/>
        <v>0</v>
      </c>
      <c r="AU243" s="129"/>
      <c r="AV243" s="129"/>
      <c r="FD243" s="19"/>
      <c r="FE243" s="19"/>
      <c r="FF243" s="19"/>
      <c r="FG243" s="20"/>
      <c r="FH243" s="20"/>
      <c r="FI243" s="20"/>
      <c r="FJ243" s="20"/>
      <c r="FK243" s="20"/>
      <c r="FL243" s="20"/>
      <c r="FM243" s="20"/>
      <c r="FN243" s="20"/>
      <c r="FO243" s="20"/>
      <c r="FP243" s="20"/>
      <c r="FQ243" s="20"/>
      <c r="FR243" s="20"/>
      <c r="FS243" s="20"/>
      <c r="FT243" s="20"/>
      <c r="FU243" s="20"/>
      <c r="FV243" s="20"/>
      <c r="FW243" s="20"/>
      <c r="FX243" s="20"/>
      <c r="FY243" s="20"/>
      <c r="FZ243" s="20"/>
      <c r="GA243" s="20"/>
      <c r="GB243" s="20"/>
      <c r="GC243" s="20"/>
      <c r="GD243" s="20"/>
      <c r="GE243" s="20"/>
      <c r="GF243" s="20"/>
      <c r="GG243" s="20"/>
      <c r="GH243" s="20"/>
      <c r="GI243" s="20"/>
      <c r="GJ243" s="20"/>
      <c r="GK243" s="20"/>
      <c r="GL243" s="20"/>
      <c r="GM243" s="20"/>
      <c r="GN243" s="20"/>
      <c r="GO243" s="20"/>
      <c r="GP243" s="20"/>
      <c r="GQ243" s="20"/>
      <c r="GR243" s="20"/>
      <c r="GS243" s="20"/>
      <c r="GT243" s="20"/>
      <c r="GU243" s="20"/>
      <c r="GV243" s="20"/>
      <c r="GW243" s="20"/>
      <c r="GX243" s="20"/>
      <c r="GY243" s="20"/>
      <c r="GZ243" s="20"/>
      <c r="HA243" s="20"/>
      <c r="HB243" s="20"/>
      <c r="HC243" s="20"/>
      <c r="HD243" s="20"/>
      <c r="HE243" s="20"/>
      <c r="HF243" s="20"/>
      <c r="HG243" s="20"/>
      <c r="HH243" s="20"/>
      <c r="HI243" s="20"/>
      <c r="HJ243" s="20"/>
      <c r="HK243" s="20"/>
      <c r="HL243" s="20"/>
      <c r="HM243" s="20"/>
      <c r="HN243" s="20"/>
      <c r="HO243" s="20"/>
      <c r="HP243" s="20"/>
      <c r="HQ243" s="20"/>
      <c r="HR243" s="20"/>
      <c r="HS243" s="20"/>
      <c r="HT243" s="20"/>
      <c r="HU243" s="20"/>
      <c r="HV243" s="20"/>
      <c r="HW243" s="20"/>
      <c r="HX243" s="20"/>
      <c r="HY243" s="20"/>
      <c r="HZ243" s="20"/>
      <c r="IA243" s="20"/>
      <c r="IB243" s="20"/>
      <c r="IC243" s="20"/>
      <c r="ID243" s="20"/>
      <c r="IE243" s="20"/>
      <c r="IF243" s="20"/>
      <c r="IG243" s="20"/>
      <c r="IH243" s="20"/>
      <c r="II243" s="20"/>
      <c r="IJ243" s="20"/>
      <c r="IK243" s="20"/>
      <c r="IL243" s="20"/>
      <c r="IM243" s="20"/>
      <c r="IN243" s="20"/>
      <c r="IO243" s="20"/>
      <c r="IP243" s="20"/>
      <c r="IQ243" s="20"/>
      <c r="IR243" s="20"/>
      <c r="IS243" s="20"/>
      <c r="IT243" s="20"/>
      <c r="IU243" s="20"/>
      <c r="IV243" s="20"/>
      <c r="IW243" s="20"/>
      <c r="IX243" s="20"/>
      <c r="IY243" s="20"/>
      <c r="IZ243" s="20"/>
      <c r="JA243" s="20"/>
      <c r="JB243" s="20"/>
      <c r="JC243" s="20"/>
      <c r="JD243" s="20"/>
      <c r="JE243" s="20"/>
      <c r="JF243" s="20"/>
      <c r="JG243" s="20"/>
      <c r="JH243" s="20"/>
      <c r="JI243" s="20"/>
      <c r="JJ243" s="20"/>
      <c r="JK243" s="20"/>
      <c r="JL243" s="20"/>
      <c r="JM243" s="20"/>
      <c r="JN243" s="20"/>
      <c r="JO243" s="20"/>
      <c r="JP243" s="20"/>
      <c r="JQ243" s="20"/>
      <c r="JR243" s="20"/>
      <c r="JS243" s="20"/>
      <c r="JT243" s="20"/>
      <c r="JU243" s="20"/>
      <c r="JV243" s="20"/>
      <c r="JW243" s="20"/>
      <c r="JX243" s="20"/>
      <c r="JY243" s="20"/>
      <c r="JZ243" s="20"/>
      <c r="KA243" s="20"/>
      <c r="KB243" s="20"/>
      <c r="KC243" s="20"/>
      <c r="KD243" s="20"/>
      <c r="KE243" s="20"/>
      <c r="KF243" s="20"/>
      <c r="KG243" s="20"/>
      <c r="KH243" s="20"/>
      <c r="KI243" s="20"/>
      <c r="KJ243" s="20"/>
      <c r="KK243" s="20"/>
      <c r="KL243" s="20"/>
      <c r="KM243" s="20"/>
      <c r="KN243" s="20"/>
      <c r="KO243" s="20"/>
    </row>
    <row r="244" spans="2:301" s="14" customFormat="1" ht="14.75" hidden="1" customHeight="1" x14ac:dyDescent="0.25">
      <c r="B244" s="73"/>
      <c r="C244" s="74"/>
      <c r="D244" s="74"/>
      <c r="E244" s="74"/>
      <c r="F244" s="74"/>
      <c r="G244" s="74" t="str">
        <f t="shared" si="34"/>
        <v/>
      </c>
      <c r="H244" s="74"/>
      <c r="I244" s="74" t="str">
        <f t="shared" si="44"/>
        <v/>
      </c>
      <c r="J244" s="74"/>
      <c r="K244" s="74">
        <f t="shared" si="45"/>
        <v>0</v>
      </c>
      <c r="L244" s="74"/>
      <c r="M244" s="74"/>
      <c r="N244" s="74">
        <f t="shared" si="35"/>
        <v>0</v>
      </c>
      <c r="O244" s="74"/>
      <c r="P244" s="112"/>
      <c r="Q244" s="120"/>
      <c r="R244" s="120"/>
      <c r="S244" s="111"/>
      <c r="T244" s="113" t="str">
        <f t="shared" si="36"/>
        <v/>
      </c>
      <c r="U244" s="24"/>
      <c r="V244" s="24"/>
      <c r="W244" s="24" t="str">
        <f t="shared" si="46"/>
        <v/>
      </c>
      <c r="X244" s="60"/>
      <c r="AI244" s="69"/>
      <c r="AJ244" s="69"/>
      <c r="AK244" s="119"/>
      <c r="AL244" s="24"/>
      <c r="AM244" s="24"/>
      <c r="AN244" s="24"/>
      <c r="AO244" s="26"/>
      <c r="AP244" s="26"/>
      <c r="AR244" s="19">
        <f t="shared" si="37"/>
        <v>0</v>
      </c>
      <c r="AU244" s="129"/>
      <c r="AV244" s="129"/>
      <c r="FD244" s="19"/>
      <c r="FE244" s="19"/>
      <c r="FF244" s="19"/>
      <c r="FG244" s="20"/>
      <c r="FH244" s="20"/>
      <c r="FI244" s="20"/>
      <c r="FJ244" s="20"/>
      <c r="FK244" s="20"/>
      <c r="FL244" s="20"/>
      <c r="FM244" s="20"/>
      <c r="FN244" s="20"/>
      <c r="FO244" s="20"/>
      <c r="FP244" s="20"/>
      <c r="FQ244" s="20"/>
      <c r="FR244" s="20"/>
      <c r="FS244" s="20"/>
      <c r="FT244" s="20"/>
      <c r="FU244" s="20"/>
      <c r="FV244" s="20"/>
      <c r="FW244" s="20"/>
      <c r="FX244" s="20"/>
      <c r="FY244" s="20"/>
      <c r="FZ244" s="20"/>
      <c r="GA244" s="20"/>
      <c r="GB244" s="20"/>
      <c r="GC244" s="20"/>
      <c r="GD244" s="20"/>
      <c r="GE244" s="20"/>
      <c r="GF244" s="20"/>
      <c r="GG244" s="20"/>
      <c r="GH244" s="20"/>
      <c r="GI244" s="20"/>
      <c r="GJ244" s="20"/>
      <c r="GK244" s="20"/>
      <c r="GL244" s="20"/>
      <c r="GM244" s="20"/>
      <c r="GN244" s="20"/>
      <c r="GO244" s="20"/>
      <c r="GP244" s="20"/>
      <c r="GQ244" s="20"/>
      <c r="GR244" s="20"/>
      <c r="GS244" s="20"/>
      <c r="GT244" s="20"/>
      <c r="GU244" s="20"/>
      <c r="GV244" s="20"/>
      <c r="GW244" s="20"/>
      <c r="GX244" s="20"/>
      <c r="GY244" s="20"/>
      <c r="GZ244" s="20"/>
      <c r="HA244" s="20"/>
      <c r="HB244" s="20"/>
      <c r="HC244" s="20"/>
      <c r="HD244" s="20"/>
      <c r="HE244" s="20"/>
      <c r="HF244" s="20"/>
      <c r="HG244" s="20"/>
      <c r="HH244" s="20"/>
      <c r="HI244" s="20"/>
      <c r="HJ244" s="20"/>
      <c r="HK244" s="20"/>
      <c r="HL244" s="20"/>
      <c r="HM244" s="20"/>
      <c r="HN244" s="20"/>
      <c r="HO244" s="20"/>
      <c r="HP244" s="20"/>
      <c r="HQ244" s="20"/>
      <c r="HR244" s="20"/>
      <c r="HS244" s="20"/>
      <c r="HT244" s="20"/>
      <c r="HU244" s="20"/>
      <c r="HV244" s="20"/>
      <c r="HW244" s="20"/>
      <c r="HX244" s="20"/>
      <c r="HY244" s="20"/>
      <c r="HZ244" s="20"/>
      <c r="IA244" s="20"/>
      <c r="IB244" s="20"/>
      <c r="IC244" s="20"/>
      <c r="ID244" s="20"/>
      <c r="IE244" s="20"/>
      <c r="IF244" s="20"/>
      <c r="IG244" s="20"/>
      <c r="IH244" s="20"/>
      <c r="II244" s="20"/>
      <c r="IJ244" s="20"/>
      <c r="IK244" s="20"/>
      <c r="IL244" s="20"/>
      <c r="IM244" s="20"/>
      <c r="IN244" s="20"/>
      <c r="IO244" s="20"/>
      <c r="IP244" s="20"/>
      <c r="IQ244" s="20"/>
      <c r="IR244" s="20"/>
      <c r="IS244" s="20"/>
      <c r="IT244" s="20"/>
      <c r="IU244" s="20"/>
      <c r="IV244" s="20"/>
      <c r="IW244" s="20"/>
      <c r="IX244" s="20"/>
      <c r="IY244" s="20"/>
      <c r="IZ244" s="20"/>
      <c r="JA244" s="20"/>
      <c r="JB244" s="20"/>
      <c r="JC244" s="20"/>
      <c r="JD244" s="20"/>
      <c r="JE244" s="20"/>
      <c r="JF244" s="20"/>
      <c r="JG244" s="20"/>
      <c r="JH244" s="20"/>
      <c r="JI244" s="20"/>
      <c r="JJ244" s="20"/>
      <c r="JK244" s="20"/>
      <c r="JL244" s="20"/>
      <c r="JM244" s="20"/>
      <c r="JN244" s="20"/>
      <c r="JO244" s="20"/>
      <c r="JP244" s="20"/>
      <c r="JQ244" s="20"/>
      <c r="JR244" s="20"/>
      <c r="JS244" s="20"/>
      <c r="JT244" s="20"/>
      <c r="JU244" s="20"/>
      <c r="JV244" s="20"/>
      <c r="JW244" s="20"/>
      <c r="JX244" s="20"/>
      <c r="JY244" s="20"/>
      <c r="JZ244" s="20"/>
      <c r="KA244" s="20"/>
      <c r="KB244" s="20"/>
      <c r="KC244" s="20"/>
      <c r="KD244" s="20"/>
      <c r="KE244" s="20"/>
      <c r="KF244" s="20"/>
      <c r="KG244" s="20"/>
      <c r="KH244" s="20"/>
      <c r="KI244" s="20"/>
      <c r="KJ244" s="20"/>
      <c r="KK244" s="20"/>
      <c r="KL244" s="20"/>
      <c r="KM244" s="20"/>
      <c r="KN244" s="20"/>
      <c r="KO244" s="20"/>
    </row>
    <row r="245" spans="2:301" s="14" customFormat="1" ht="14.75" hidden="1" customHeight="1" x14ac:dyDescent="0.25">
      <c r="B245" s="73"/>
      <c r="C245" s="74"/>
      <c r="D245" s="74"/>
      <c r="E245" s="74"/>
      <c r="F245" s="74"/>
      <c r="G245" s="74" t="str">
        <f t="shared" si="34"/>
        <v/>
      </c>
      <c r="H245" s="74"/>
      <c r="I245" s="74" t="str">
        <f t="shared" si="44"/>
        <v/>
      </c>
      <c r="J245" s="74"/>
      <c r="K245" s="74">
        <f t="shared" si="45"/>
        <v>0</v>
      </c>
      <c r="L245" s="74"/>
      <c r="M245" s="74"/>
      <c r="N245" s="74">
        <f t="shared" si="35"/>
        <v>0</v>
      </c>
      <c r="O245" s="74"/>
      <c r="P245" s="112"/>
      <c r="Q245" s="120"/>
      <c r="R245" s="120"/>
      <c r="S245" s="111"/>
      <c r="T245" s="113" t="str">
        <f t="shared" si="36"/>
        <v/>
      </c>
      <c r="U245" s="24"/>
      <c r="V245" s="24"/>
      <c r="W245" s="24" t="str">
        <f t="shared" si="46"/>
        <v/>
      </c>
      <c r="X245" s="60"/>
      <c r="AI245" s="69"/>
      <c r="AJ245" s="69"/>
      <c r="AK245" s="119"/>
      <c r="AL245" s="24"/>
      <c r="AM245" s="24"/>
      <c r="AN245" s="24"/>
      <c r="AO245" s="26"/>
      <c r="AP245" s="26"/>
      <c r="AR245" s="19">
        <f t="shared" si="37"/>
        <v>0</v>
      </c>
      <c r="AU245" s="129"/>
      <c r="AV245" s="129"/>
      <c r="FD245" s="19"/>
      <c r="FE245" s="19"/>
      <c r="FF245" s="19"/>
      <c r="FG245" s="20"/>
      <c r="FH245" s="20"/>
      <c r="FI245" s="20"/>
      <c r="FJ245" s="20"/>
      <c r="FK245" s="20"/>
      <c r="FL245" s="20"/>
      <c r="FM245" s="20"/>
      <c r="FN245" s="20"/>
      <c r="FO245" s="20"/>
      <c r="FP245" s="20"/>
      <c r="FQ245" s="20"/>
      <c r="FR245" s="20"/>
      <c r="FS245" s="20"/>
      <c r="FT245" s="20"/>
      <c r="FU245" s="20"/>
      <c r="FV245" s="20"/>
      <c r="FW245" s="20"/>
      <c r="FX245" s="20"/>
      <c r="FY245" s="20"/>
      <c r="FZ245" s="20"/>
      <c r="GA245" s="20"/>
      <c r="GB245" s="20"/>
      <c r="GC245" s="20"/>
      <c r="GD245" s="20"/>
      <c r="GE245" s="20"/>
      <c r="GF245" s="20"/>
      <c r="GG245" s="20"/>
      <c r="GH245" s="20"/>
      <c r="GI245" s="20"/>
      <c r="GJ245" s="20"/>
      <c r="GK245" s="20"/>
      <c r="GL245" s="20"/>
      <c r="GM245" s="20"/>
      <c r="GN245" s="20"/>
      <c r="GO245" s="20"/>
      <c r="GP245" s="20"/>
      <c r="GQ245" s="20"/>
      <c r="GR245" s="20"/>
      <c r="GS245" s="20"/>
      <c r="GT245" s="20"/>
      <c r="GU245" s="20"/>
      <c r="GV245" s="20"/>
      <c r="GW245" s="20"/>
      <c r="GX245" s="20"/>
      <c r="GY245" s="20"/>
      <c r="GZ245" s="20"/>
      <c r="HA245" s="20"/>
      <c r="HB245" s="20"/>
      <c r="HC245" s="20"/>
      <c r="HD245" s="20"/>
      <c r="HE245" s="20"/>
      <c r="HF245" s="20"/>
      <c r="HG245" s="20"/>
      <c r="HH245" s="20"/>
      <c r="HI245" s="20"/>
      <c r="HJ245" s="20"/>
      <c r="HK245" s="20"/>
      <c r="HL245" s="20"/>
      <c r="HM245" s="20"/>
      <c r="HN245" s="20"/>
      <c r="HO245" s="20"/>
      <c r="HP245" s="20"/>
      <c r="HQ245" s="20"/>
      <c r="HR245" s="20"/>
      <c r="HS245" s="20"/>
      <c r="HT245" s="20"/>
      <c r="HU245" s="20"/>
      <c r="HV245" s="20"/>
      <c r="HW245" s="20"/>
      <c r="HX245" s="20"/>
      <c r="HY245" s="20"/>
      <c r="HZ245" s="20"/>
      <c r="IA245" s="20"/>
      <c r="IB245" s="20"/>
      <c r="IC245" s="20"/>
      <c r="ID245" s="20"/>
      <c r="IE245" s="20"/>
      <c r="IF245" s="20"/>
      <c r="IG245" s="20"/>
      <c r="IH245" s="20"/>
      <c r="II245" s="20"/>
      <c r="IJ245" s="20"/>
      <c r="IK245" s="20"/>
      <c r="IL245" s="20"/>
      <c r="IM245" s="20"/>
      <c r="IN245" s="20"/>
      <c r="IO245" s="20"/>
      <c r="IP245" s="20"/>
      <c r="IQ245" s="20"/>
      <c r="IR245" s="20"/>
      <c r="IS245" s="20"/>
      <c r="IT245" s="20"/>
      <c r="IU245" s="20"/>
      <c r="IV245" s="20"/>
      <c r="IW245" s="20"/>
      <c r="IX245" s="20"/>
      <c r="IY245" s="20"/>
      <c r="IZ245" s="20"/>
      <c r="JA245" s="20"/>
      <c r="JB245" s="20"/>
      <c r="JC245" s="20"/>
      <c r="JD245" s="20"/>
      <c r="JE245" s="20"/>
      <c r="JF245" s="20"/>
      <c r="JG245" s="20"/>
      <c r="JH245" s="20"/>
      <c r="JI245" s="20"/>
      <c r="JJ245" s="20"/>
      <c r="JK245" s="20"/>
      <c r="JL245" s="20"/>
      <c r="JM245" s="20"/>
      <c r="JN245" s="20"/>
      <c r="JO245" s="20"/>
      <c r="JP245" s="20"/>
      <c r="JQ245" s="20"/>
      <c r="JR245" s="20"/>
      <c r="JS245" s="20"/>
      <c r="JT245" s="20"/>
      <c r="JU245" s="20"/>
      <c r="JV245" s="20"/>
      <c r="JW245" s="20"/>
      <c r="JX245" s="20"/>
      <c r="JY245" s="20"/>
      <c r="JZ245" s="20"/>
      <c r="KA245" s="20"/>
      <c r="KB245" s="20"/>
      <c r="KC245" s="20"/>
      <c r="KD245" s="20"/>
      <c r="KE245" s="20"/>
      <c r="KF245" s="20"/>
      <c r="KG245" s="20"/>
      <c r="KH245" s="20"/>
      <c r="KI245" s="20"/>
      <c r="KJ245" s="20"/>
      <c r="KK245" s="20"/>
      <c r="KL245" s="20"/>
      <c r="KM245" s="20"/>
      <c r="KN245" s="20"/>
      <c r="KO245" s="20"/>
    </row>
    <row r="246" spans="2:301" s="14" customFormat="1" ht="14.75" hidden="1" customHeight="1" x14ac:dyDescent="0.25">
      <c r="B246" s="73"/>
      <c r="C246" s="74"/>
      <c r="D246" s="74"/>
      <c r="E246" s="74"/>
      <c r="F246" s="74"/>
      <c r="G246" s="74" t="str">
        <f t="shared" si="34"/>
        <v/>
      </c>
      <c r="H246" s="74"/>
      <c r="I246" s="74" t="str">
        <f t="shared" si="44"/>
        <v/>
      </c>
      <c r="J246" s="74"/>
      <c r="K246" s="74">
        <f t="shared" si="45"/>
        <v>0</v>
      </c>
      <c r="L246" s="74"/>
      <c r="M246" s="74"/>
      <c r="N246" s="74">
        <f t="shared" si="35"/>
        <v>0</v>
      </c>
      <c r="O246" s="74"/>
      <c r="P246" s="112"/>
      <c r="Q246" s="120"/>
      <c r="R246" s="120"/>
      <c r="S246" s="111"/>
      <c r="T246" s="113" t="str">
        <f t="shared" si="36"/>
        <v/>
      </c>
      <c r="U246" s="24"/>
      <c r="V246" s="24"/>
      <c r="W246" s="24" t="str">
        <f t="shared" si="46"/>
        <v/>
      </c>
      <c r="X246" s="60"/>
      <c r="AI246" s="69"/>
      <c r="AJ246" s="69"/>
      <c r="AK246" s="119"/>
      <c r="AL246" s="24"/>
      <c r="AM246" s="24"/>
      <c r="AN246" s="24"/>
      <c r="AO246" s="26"/>
      <c r="AP246" s="26"/>
      <c r="AR246" s="19">
        <f t="shared" si="37"/>
        <v>0</v>
      </c>
      <c r="AU246" s="129"/>
      <c r="AV246" s="129"/>
      <c r="FD246" s="19"/>
      <c r="FE246" s="19"/>
      <c r="FF246" s="19"/>
      <c r="FG246" s="20"/>
      <c r="FH246" s="20"/>
      <c r="FI246" s="20"/>
      <c r="FJ246" s="20"/>
      <c r="FK246" s="20"/>
      <c r="FL246" s="20"/>
      <c r="FM246" s="20"/>
      <c r="FN246" s="20"/>
      <c r="FO246" s="20"/>
      <c r="FP246" s="20"/>
      <c r="FQ246" s="20"/>
      <c r="FR246" s="20"/>
      <c r="FS246" s="20"/>
      <c r="FT246" s="20"/>
      <c r="FU246" s="20"/>
      <c r="FV246" s="20"/>
      <c r="FW246" s="20"/>
      <c r="FX246" s="20"/>
      <c r="FY246" s="20"/>
      <c r="FZ246" s="20"/>
      <c r="GA246" s="20"/>
      <c r="GB246" s="20"/>
      <c r="GC246" s="20"/>
      <c r="GD246" s="20"/>
      <c r="GE246" s="20"/>
      <c r="GF246" s="20"/>
      <c r="GG246" s="20"/>
      <c r="GH246" s="20"/>
      <c r="GI246" s="20"/>
      <c r="GJ246" s="20"/>
      <c r="GK246" s="20"/>
      <c r="GL246" s="20"/>
      <c r="GM246" s="20"/>
      <c r="GN246" s="20"/>
      <c r="GO246" s="20"/>
      <c r="GP246" s="20"/>
      <c r="GQ246" s="20"/>
      <c r="GR246" s="20"/>
      <c r="GS246" s="20"/>
      <c r="GT246" s="20"/>
      <c r="GU246" s="20"/>
      <c r="GV246" s="20"/>
      <c r="GW246" s="20"/>
      <c r="GX246" s="20"/>
      <c r="GY246" s="20"/>
      <c r="GZ246" s="20"/>
      <c r="HA246" s="20"/>
      <c r="HB246" s="20"/>
      <c r="HC246" s="20"/>
      <c r="HD246" s="20"/>
      <c r="HE246" s="20"/>
      <c r="HF246" s="20"/>
      <c r="HG246" s="20"/>
      <c r="HH246" s="20"/>
      <c r="HI246" s="20"/>
      <c r="HJ246" s="20"/>
      <c r="HK246" s="20"/>
      <c r="HL246" s="20"/>
      <c r="HM246" s="20"/>
      <c r="HN246" s="20"/>
      <c r="HO246" s="20"/>
      <c r="HP246" s="20"/>
      <c r="HQ246" s="20"/>
      <c r="HR246" s="20"/>
      <c r="HS246" s="20"/>
      <c r="HT246" s="20"/>
      <c r="HU246" s="20"/>
      <c r="HV246" s="20"/>
      <c r="HW246" s="20"/>
      <c r="HX246" s="20"/>
      <c r="HY246" s="20"/>
      <c r="HZ246" s="20"/>
      <c r="IA246" s="20"/>
      <c r="IB246" s="20"/>
      <c r="IC246" s="20"/>
      <c r="ID246" s="20"/>
      <c r="IE246" s="20"/>
      <c r="IF246" s="20"/>
      <c r="IG246" s="20"/>
      <c r="IH246" s="20"/>
      <c r="II246" s="20"/>
      <c r="IJ246" s="20"/>
      <c r="IK246" s="20"/>
      <c r="IL246" s="20"/>
      <c r="IM246" s="20"/>
      <c r="IN246" s="20"/>
      <c r="IO246" s="20"/>
      <c r="IP246" s="20"/>
      <c r="IQ246" s="20"/>
      <c r="IR246" s="20"/>
      <c r="IS246" s="20"/>
      <c r="IT246" s="20"/>
      <c r="IU246" s="20"/>
      <c r="IV246" s="20"/>
      <c r="IW246" s="20"/>
      <c r="IX246" s="20"/>
      <c r="IY246" s="20"/>
      <c r="IZ246" s="20"/>
      <c r="JA246" s="20"/>
      <c r="JB246" s="20"/>
      <c r="JC246" s="20"/>
      <c r="JD246" s="20"/>
      <c r="JE246" s="20"/>
      <c r="JF246" s="20"/>
      <c r="JG246" s="20"/>
      <c r="JH246" s="20"/>
      <c r="JI246" s="20"/>
      <c r="JJ246" s="20"/>
      <c r="JK246" s="20"/>
      <c r="JL246" s="20"/>
      <c r="JM246" s="20"/>
      <c r="JN246" s="20"/>
      <c r="JO246" s="20"/>
      <c r="JP246" s="20"/>
      <c r="JQ246" s="20"/>
      <c r="JR246" s="20"/>
      <c r="JS246" s="20"/>
      <c r="JT246" s="20"/>
      <c r="JU246" s="20"/>
      <c r="JV246" s="20"/>
      <c r="JW246" s="20"/>
      <c r="JX246" s="20"/>
      <c r="JY246" s="20"/>
      <c r="JZ246" s="20"/>
      <c r="KA246" s="20"/>
      <c r="KB246" s="20"/>
      <c r="KC246" s="20"/>
      <c r="KD246" s="20"/>
      <c r="KE246" s="20"/>
      <c r="KF246" s="20"/>
      <c r="KG246" s="20"/>
      <c r="KH246" s="20"/>
      <c r="KI246" s="20"/>
      <c r="KJ246" s="20"/>
      <c r="KK246" s="20"/>
      <c r="KL246" s="20"/>
      <c r="KM246" s="20"/>
      <c r="KN246" s="20"/>
      <c r="KO246" s="20"/>
    </row>
    <row r="247" spans="2:301" s="14" customFormat="1" ht="15" hidden="1" x14ac:dyDescent="0.25">
      <c r="G247" s="74" t="str">
        <f t="shared" si="34"/>
        <v/>
      </c>
      <c r="I247" s="74" t="str">
        <f t="shared" si="44"/>
        <v/>
      </c>
      <c r="K247" s="74">
        <f t="shared" si="45"/>
        <v>0</v>
      </c>
      <c r="N247" s="74">
        <f t="shared" si="35"/>
        <v>0</v>
      </c>
      <c r="Q247" s="120"/>
      <c r="R247" s="120"/>
      <c r="S247" s="111"/>
      <c r="T247" s="113" t="str">
        <f t="shared" si="36"/>
        <v/>
      </c>
      <c r="W247" s="24" t="str">
        <f t="shared" si="46"/>
        <v/>
      </c>
      <c r="AK247" s="4"/>
      <c r="AL247" s="24"/>
      <c r="AM247" s="24"/>
      <c r="AN247" s="24"/>
      <c r="AO247" s="26"/>
      <c r="AP247" s="26"/>
      <c r="AR247" s="19">
        <f t="shared" si="37"/>
        <v>0</v>
      </c>
      <c r="AU247" s="129"/>
      <c r="AV247" s="129"/>
    </row>
    <row r="248" spans="2:301" s="14" customFormat="1" ht="15" hidden="1" x14ac:dyDescent="0.25">
      <c r="G248" s="74" t="str">
        <f t="shared" si="34"/>
        <v/>
      </c>
      <c r="I248" s="74" t="str">
        <f t="shared" si="44"/>
        <v/>
      </c>
      <c r="K248" s="74">
        <f t="shared" si="45"/>
        <v>0</v>
      </c>
      <c r="N248" s="74">
        <f t="shared" si="35"/>
        <v>0</v>
      </c>
      <c r="Q248" s="120"/>
      <c r="R248" s="120"/>
      <c r="S248" s="111"/>
      <c r="T248" s="113" t="str">
        <f t="shared" si="36"/>
        <v/>
      </c>
      <c r="W248" s="24" t="str">
        <f t="shared" si="46"/>
        <v/>
      </c>
      <c r="AK248" s="4"/>
      <c r="AL248" s="24"/>
      <c r="AM248" s="24"/>
      <c r="AN248" s="24"/>
      <c r="AO248" s="26"/>
      <c r="AP248" s="26"/>
      <c r="AR248" s="19">
        <f t="shared" si="37"/>
        <v>0</v>
      </c>
      <c r="AU248" s="129"/>
      <c r="AV248" s="129"/>
    </row>
    <row r="249" spans="2:301" s="14" customFormat="1" ht="15" hidden="1" x14ac:dyDescent="0.25">
      <c r="G249" s="74" t="str">
        <f t="shared" si="34"/>
        <v/>
      </c>
      <c r="I249" s="74" t="str">
        <f t="shared" si="44"/>
        <v/>
      </c>
      <c r="K249" s="74">
        <f t="shared" si="45"/>
        <v>0</v>
      </c>
      <c r="N249" s="74">
        <f t="shared" si="35"/>
        <v>0</v>
      </c>
      <c r="Q249" s="120"/>
      <c r="R249" s="120"/>
      <c r="S249" s="111"/>
      <c r="T249" s="113" t="str">
        <f t="shared" si="36"/>
        <v/>
      </c>
      <c r="W249" s="24" t="str">
        <f t="shared" si="46"/>
        <v/>
      </c>
      <c r="AK249" s="4"/>
      <c r="AL249" s="24"/>
      <c r="AM249" s="24"/>
      <c r="AN249" s="24"/>
      <c r="AO249" s="26"/>
      <c r="AP249" s="26"/>
      <c r="AR249" s="19">
        <f t="shared" si="37"/>
        <v>0</v>
      </c>
      <c r="AU249" s="129"/>
      <c r="AV249" s="129"/>
    </row>
    <row r="250" spans="2:301" s="14" customFormat="1" ht="15" hidden="1" x14ac:dyDescent="0.25">
      <c r="G250" s="74" t="str">
        <f t="shared" si="34"/>
        <v/>
      </c>
      <c r="I250" s="74" t="str">
        <f t="shared" si="44"/>
        <v/>
      </c>
      <c r="K250" s="74">
        <f t="shared" si="45"/>
        <v>0</v>
      </c>
      <c r="N250" s="74">
        <f t="shared" si="35"/>
        <v>0</v>
      </c>
      <c r="Q250" s="120"/>
      <c r="R250" s="120"/>
      <c r="S250" s="111"/>
      <c r="T250" s="113" t="str">
        <f t="shared" si="36"/>
        <v/>
      </c>
      <c r="W250" s="24" t="str">
        <f t="shared" si="46"/>
        <v/>
      </c>
      <c r="AK250" s="4"/>
      <c r="AL250" s="24"/>
      <c r="AM250" s="24"/>
      <c r="AN250" s="24"/>
      <c r="AO250" s="26"/>
      <c r="AP250" s="26"/>
      <c r="AR250" s="19">
        <f t="shared" si="37"/>
        <v>0</v>
      </c>
      <c r="AU250" s="129"/>
      <c r="AV250" s="129"/>
    </row>
    <row r="251" spans="2:301" s="14" customFormat="1" x14ac:dyDescent="0.35">
      <c r="B251" s="73">
        <f t="shared" ref="B251" si="47" xml:space="preserve"> IF(B17="","",B17)</f>
        <v>2</v>
      </c>
      <c r="C251" s="74">
        <f t="shared" si="33"/>
        <v>1</v>
      </c>
      <c r="D251" s="74" t="str">
        <f xml:space="preserve"> IF(IF(AND(C251=1,C17="LED"),D17,"")="","",IF(AND(C251=1,C17="LED"),D17,""))</f>
        <v>TX1</v>
      </c>
      <c r="E251" s="74" t="str">
        <f xml:space="preserve"> IF(IF(AND(C251=1,C17="LED"),E17,"")="","",IF(AND(C251=1,C17="LED"),E17,""))</f>
        <v>TX1</v>
      </c>
      <c r="F251" s="74">
        <f xml:space="preserve"> IF((C251&lt;&gt;1),"",MAX(F17,1))</f>
        <v>2</v>
      </c>
      <c r="G251" s="74">
        <f t="shared" si="34"/>
        <v>250</v>
      </c>
      <c r="H251" s="74">
        <f xml:space="preserve"> IF((C251&lt;&gt;1),"",MAX(2.5,Q17))</f>
        <v>20</v>
      </c>
      <c r="I251" s="74">
        <f t="shared" si="44"/>
        <v>0</v>
      </c>
      <c r="J251" s="74">
        <f xml:space="preserve"> IF((C251&lt;&gt;1),0,(J17+$D$3))</f>
        <v>115</v>
      </c>
      <c r="K251" s="74">
        <f>IF((C251&lt;&gt;1),0,IF(W17="TIA1 and TIA2",1,IF(W7 = "TIA1 and TIA2",1,G17)))</f>
        <v>0</v>
      </c>
      <c r="L251" s="74" t="str">
        <f>IF((C251&lt;&gt;1),"",IF(IF(C17="Masked","Always Mask",H17)="","Never mask",IF(C17="Masked","Always Mask",H17)))</f>
        <v>Never mask</v>
      </c>
      <c r="M251" s="74">
        <f xml:space="preserve"> IF(C251&lt;&gt;1,0,I17)</f>
        <v>1</v>
      </c>
      <c r="N251" s="74">
        <f t="shared" si="35"/>
        <v>0</v>
      </c>
      <c r="O251" s="74">
        <f xml:space="preserve"> IF(C251&lt;&gt;1,"",(F251*55+17.25))</f>
        <v>127.25</v>
      </c>
      <c r="P251" s="112">
        <f xml:space="preserve"> IF(C251&lt;&gt;1,"",IF(K251=1,0,IF(O241&lt;J251,J251,0)))</f>
        <v>0</v>
      </c>
      <c r="Q251" s="120">
        <f xml:space="preserve"> IF(Global!$C$1="AFE4420",1000*AK251*J251/(1000000/'PPG Config'!$C$2)*(2-COUNTBLANK(D251:E251)),1000*(AL251+AM251)*J251/(1000000/'PPG Config'!$C$2))</f>
        <v>1380</v>
      </c>
      <c r="R251" s="120"/>
      <c r="S251" s="111" t="str">
        <f>IF((C251&lt;&gt;1),"Only TIA1",W17)</f>
        <v>Only TIA1</v>
      </c>
      <c r="T251" s="113">
        <f t="shared" si="36"/>
        <v>250</v>
      </c>
      <c r="U251" s="24">
        <f xml:space="preserve"> IF((C251&lt;&gt;1),"",MAX(2.5,AD17))</f>
        <v>20</v>
      </c>
      <c r="V251" s="24"/>
      <c r="W251" s="24">
        <f t="shared" si="46"/>
        <v>0</v>
      </c>
      <c r="X251" s="60"/>
      <c r="AI251" s="69">
        <f xml:space="preserve"> IF(C261&gt;C251,1,0)</f>
        <v>0</v>
      </c>
      <c r="AJ251" s="69">
        <f xml:space="preserve"> IF(C251=1,IF(C17="LED",IF(AND(D251="",E251=""),1,0),0),0)</f>
        <v>0</v>
      </c>
      <c r="AK251" s="119">
        <f>IF(COUNTIF(D251:E251,"TX4")&gt;0,'PPG Config'!$C$18,IF(COUNTIF(D251:E251,"TX3")&gt;0,'PPG Config'!$C$17,IF(COUNTIF(D251:E251,"TX2")&gt;0,'PPG Config'!$C$16,IF(COUNTIF(D251:E251,"TX1")&gt;0,'PPG Config'!$C$15,0))))</f>
        <v>0</v>
      </c>
      <c r="AL251" s="24">
        <f xml:space="preserve"> IF(D251="",0,IF(AI17="",0,MIN(AI17,'PPG Config'!$C$8)))</f>
        <v>15</v>
      </c>
      <c r="AM251" s="24">
        <f xml:space="preserve"> IF(E251="",0,IF(AJ17="",0,MIN(AJ17,'PPG Config'!$C$8)))</f>
        <v>15</v>
      </c>
      <c r="AN251" s="24"/>
      <c r="AO251" s="26">
        <f xml:space="preserve"> IF(Global!$C$1="AFE4420",'PPG Phase Definition'!AK251,'PPG Phase Definition'!AL251)</f>
        <v>15</v>
      </c>
      <c r="AP251" s="26">
        <f xml:space="preserve"> IF(Global!$C$1="AFE4420",'PPG Phase Definition'!AK251,'PPG Phase Definition'!AM251)</f>
        <v>15</v>
      </c>
      <c r="AR251" s="19">
        <f t="shared" si="37"/>
        <v>0</v>
      </c>
      <c r="AU251" s="129"/>
      <c r="AV251" s="129"/>
      <c r="FD251" s="19"/>
      <c r="FE251" s="19"/>
      <c r="FF251" s="19">
        <v>2</v>
      </c>
      <c r="FG251" s="20" t="str">
        <f t="shared" ref="FG251:FQ253" si="48" xml:space="preserve"> IF(G490=G480,"",G490)</f>
        <v/>
      </c>
      <c r="FH251" s="20" t="str">
        <f t="shared" si="48"/>
        <v/>
      </c>
      <c r="FI251" s="20" t="str">
        <f t="shared" si="48"/>
        <v/>
      </c>
      <c r="FJ251" s="20" t="str">
        <f t="shared" si="48"/>
        <v/>
      </c>
      <c r="FK251" s="20" t="str">
        <f t="shared" si="48"/>
        <v/>
      </c>
      <c r="FL251" s="20" t="str">
        <f t="shared" si="48"/>
        <v/>
      </c>
      <c r="FM251" s="20" t="str">
        <f t="shared" si="48"/>
        <v/>
      </c>
      <c r="FN251" s="20" t="str">
        <f t="shared" si="48"/>
        <v/>
      </c>
      <c r="FO251" s="20" t="str">
        <f t="shared" si="48"/>
        <v/>
      </c>
      <c r="FP251" s="20" t="str">
        <f t="shared" si="48"/>
        <v/>
      </c>
      <c r="FQ251" s="20" t="str">
        <f t="shared" si="48"/>
        <v/>
      </c>
      <c r="FR251" s="20" t="str">
        <f t="shared" ref="FR251:FT253" si="49" xml:space="preserve"> IF(S490=S480,"",S490)</f>
        <v/>
      </c>
      <c r="FS251" s="20" t="str">
        <f t="shared" si="49"/>
        <v/>
      </c>
      <c r="FT251" s="20" t="str">
        <f t="shared" si="49"/>
        <v/>
      </c>
      <c r="FU251" s="20" t="str">
        <f xml:space="preserve"> IF(W490=W480,"",W490)</f>
        <v/>
      </c>
      <c r="FV251" s="20" t="str">
        <f t="shared" ref="FV251:FZ253" si="50" xml:space="preserve"> IF(Y490=Y480,"",Y490)</f>
        <v/>
      </c>
      <c r="FW251" s="20" t="str">
        <f t="shared" si="50"/>
        <v/>
      </c>
      <c r="FX251" s="20" t="str">
        <f t="shared" si="50"/>
        <v/>
      </c>
      <c r="FY251" s="20" t="str">
        <f t="shared" si="50"/>
        <v/>
      </c>
      <c r="FZ251" s="20" t="str">
        <f t="shared" si="50"/>
        <v/>
      </c>
      <c r="GA251" s="20" t="str">
        <f t="shared" ref="GA251:GJ253" si="51" xml:space="preserve"> IF(AE490=AE480,"",AE490)</f>
        <v/>
      </c>
      <c r="GB251" s="20" t="str">
        <f t="shared" si="51"/>
        <v/>
      </c>
      <c r="GC251" s="20" t="str">
        <f t="shared" si="51"/>
        <v/>
      </c>
      <c r="GD251" s="20" t="str">
        <f t="shared" si="51"/>
        <v/>
      </c>
      <c r="GE251" s="20" t="str">
        <f t="shared" si="51"/>
        <v/>
      </c>
      <c r="GF251" s="20" t="str">
        <f t="shared" si="51"/>
        <v/>
      </c>
      <c r="GG251" s="20" t="str">
        <f t="shared" si="51"/>
        <v/>
      </c>
      <c r="GH251" s="20" t="str">
        <f t="shared" si="51"/>
        <v/>
      </c>
      <c r="GI251" s="20" t="str">
        <f t="shared" si="51"/>
        <v/>
      </c>
      <c r="GJ251" s="20" t="str">
        <f t="shared" si="51"/>
        <v/>
      </c>
      <c r="GK251" s="20" t="str">
        <f t="shared" ref="GK251:GT253" si="52" xml:space="preserve"> IF(AO490=AO480,"",AO490)</f>
        <v/>
      </c>
      <c r="GL251" s="20" t="str">
        <f t="shared" si="52"/>
        <v/>
      </c>
      <c r="GM251" s="20" t="str">
        <f t="shared" si="52"/>
        <v/>
      </c>
      <c r="GN251" s="20" t="str">
        <f t="shared" si="52"/>
        <v/>
      </c>
      <c r="GO251" s="20" t="str">
        <f t="shared" si="52"/>
        <v/>
      </c>
      <c r="GP251" s="20" t="str">
        <f t="shared" si="52"/>
        <v/>
      </c>
      <c r="GQ251" s="20" t="str">
        <f t="shared" si="52"/>
        <v/>
      </c>
      <c r="GR251" s="20" t="str">
        <f t="shared" si="52"/>
        <v/>
      </c>
      <c r="GS251" s="20" t="str">
        <f t="shared" si="52"/>
        <v/>
      </c>
      <c r="GT251" s="20" t="str">
        <f t="shared" si="52"/>
        <v/>
      </c>
      <c r="GU251" s="20" t="str">
        <f t="shared" ref="GU251:HD253" si="53" xml:space="preserve"> IF(AY490=AY480,"",AY490)</f>
        <v/>
      </c>
      <c r="GV251" s="20" t="str">
        <f t="shared" si="53"/>
        <v/>
      </c>
      <c r="GW251" s="20" t="str">
        <f t="shared" si="53"/>
        <v/>
      </c>
      <c r="GX251" s="20" t="str">
        <f t="shared" si="53"/>
        <v/>
      </c>
      <c r="GY251" s="20" t="str">
        <f t="shared" si="53"/>
        <v/>
      </c>
      <c r="GZ251" s="20" t="str">
        <f t="shared" si="53"/>
        <v/>
      </c>
      <c r="HA251" s="20" t="str">
        <f t="shared" si="53"/>
        <v/>
      </c>
      <c r="HB251" s="20" t="str">
        <f t="shared" si="53"/>
        <v/>
      </c>
      <c r="HC251" s="20" t="str">
        <f t="shared" si="53"/>
        <v/>
      </c>
      <c r="HD251" s="20" t="str">
        <f t="shared" si="53"/>
        <v/>
      </c>
      <c r="HE251" s="20" t="str">
        <f t="shared" ref="HE251:HN253" si="54" xml:space="preserve"> IF(BI490=BI480,"",BI490)</f>
        <v/>
      </c>
      <c r="HF251" s="20" t="str">
        <f t="shared" si="54"/>
        <v/>
      </c>
      <c r="HG251" s="20" t="str">
        <f t="shared" si="54"/>
        <v/>
      </c>
      <c r="HH251" s="20" t="str">
        <f t="shared" si="54"/>
        <v/>
      </c>
      <c r="HI251" s="20" t="str">
        <f t="shared" si="54"/>
        <v/>
      </c>
      <c r="HJ251" s="20" t="str">
        <f t="shared" si="54"/>
        <v/>
      </c>
      <c r="HK251" s="20" t="str">
        <f t="shared" si="54"/>
        <v/>
      </c>
      <c r="HL251" s="20" t="str">
        <f t="shared" si="54"/>
        <v/>
      </c>
      <c r="HM251" s="20" t="str">
        <f t="shared" si="54"/>
        <v/>
      </c>
      <c r="HN251" s="20" t="str">
        <f t="shared" si="54"/>
        <v/>
      </c>
      <c r="HO251" s="20" t="str">
        <f t="shared" ref="HO251:HX253" si="55" xml:space="preserve"> IF(BS490=BS480,"",BS490)</f>
        <v/>
      </c>
      <c r="HP251" s="20" t="str">
        <f t="shared" si="55"/>
        <v/>
      </c>
      <c r="HQ251" s="20" t="str">
        <f t="shared" si="55"/>
        <v/>
      </c>
      <c r="HR251" s="20" t="str">
        <f t="shared" si="55"/>
        <v/>
      </c>
      <c r="HS251" s="20" t="str">
        <f t="shared" si="55"/>
        <v/>
      </c>
      <c r="HT251" s="20" t="str">
        <f t="shared" si="55"/>
        <v/>
      </c>
      <c r="HU251" s="20" t="str">
        <f t="shared" si="55"/>
        <v/>
      </c>
      <c r="HV251" s="20" t="str">
        <f t="shared" si="55"/>
        <v/>
      </c>
      <c r="HW251" s="20" t="str">
        <f t="shared" si="55"/>
        <v/>
      </c>
      <c r="HX251" s="20" t="str">
        <f t="shared" si="55"/>
        <v/>
      </c>
      <c r="HY251" s="20" t="str">
        <f t="shared" ref="HY251:IH253" si="56" xml:space="preserve"> IF(CC490=CC480,"",CC490)</f>
        <v/>
      </c>
      <c r="HZ251" s="20" t="str">
        <f t="shared" si="56"/>
        <v/>
      </c>
      <c r="IA251" s="20" t="str">
        <f t="shared" si="56"/>
        <v/>
      </c>
      <c r="IB251" s="20" t="str">
        <f t="shared" si="56"/>
        <v/>
      </c>
      <c r="IC251" s="20" t="str">
        <f t="shared" si="56"/>
        <v/>
      </c>
      <c r="ID251" s="20" t="str">
        <f t="shared" si="56"/>
        <v/>
      </c>
      <c r="IE251" s="20" t="str">
        <f t="shared" si="56"/>
        <v/>
      </c>
      <c r="IF251" s="20" t="str">
        <f t="shared" si="56"/>
        <v/>
      </c>
      <c r="IG251" s="20" t="str">
        <f t="shared" si="56"/>
        <v/>
      </c>
      <c r="IH251" s="20" t="str">
        <f t="shared" si="56"/>
        <v/>
      </c>
      <c r="II251" s="20" t="str">
        <f t="shared" ref="II251:IR253" si="57" xml:space="preserve"> IF(CM490=CM480,"",CM490)</f>
        <v/>
      </c>
      <c r="IJ251" s="20" t="str">
        <f t="shared" si="57"/>
        <v/>
      </c>
      <c r="IK251" s="20" t="str">
        <f t="shared" si="57"/>
        <v/>
      </c>
      <c r="IL251" s="20" t="str">
        <f t="shared" si="57"/>
        <v/>
      </c>
      <c r="IM251" s="20" t="str">
        <f t="shared" si="57"/>
        <v/>
      </c>
      <c r="IN251" s="20" t="str">
        <f t="shared" si="57"/>
        <v/>
      </c>
      <c r="IO251" s="20" t="str">
        <f t="shared" si="57"/>
        <v/>
      </c>
      <c r="IP251" s="20" t="str">
        <f t="shared" si="57"/>
        <v/>
      </c>
      <c r="IQ251" s="20" t="str">
        <f t="shared" si="57"/>
        <v/>
      </c>
      <c r="IR251" s="20" t="str">
        <f t="shared" si="57"/>
        <v/>
      </c>
      <c r="IS251" s="20" t="str">
        <f t="shared" ref="IS251:JB253" si="58" xml:space="preserve"> IF(CW490=CW480,"",CW490)</f>
        <v/>
      </c>
      <c r="IT251" s="20" t="str">
        <f t="shared" si="58"/>
        <v/>
      </c>
      <c r="IU251" s="20" t="str">
        <f t="shared" si="58"/>
        <v/>
      </c>
      <c r="IV251" s="20" t="str">
        <f t="shared" si="58"/>
        <v/>
      </c>
      <c r="IW251" s="20" t="str">
        <f t="shared" si="58"/>
        <v/>
      </c>
      <c r="IX251" s="20" t="str">
        <f t="shared" si="58"/>
        <v/>
      </c>
      <c r="IY251" s="20" t="str">
        <f t="shared" si="58"/>
        <v/>
      </c>
      <c r="IZ251" s="20" t="str">
        <f t="shared" si="58"/>
        <v/>
      </c>
      <c r="JA251" s="20" t="str">
        <f t="shared" si="58"/>
        <v/>
      </c>
      <c r="JB251" s="20" t="str">
        <f t="shared" si="58"/>
        <v/>
      </c>
      <c r="JC251" s="20" t="str">
        <f t="shared" ref="JC251:JL253" si="59" xml:space="preserve"> IF(DG490=DG480,"",DG490)</f>
        <v/>
      </c>
      <c r="JD251" s="20" t="str">
        <f t="shared" si="59"/>
        <v/>
      </c>
      <c r="JE251" s="20" t="str">
        <f t="shared" si="59"/>
        <v/>
      </c>
      <c r="JF251" s="20" t="str">
        <f t="shared" si="59"/>
        <v/>
      </c>
      <c r="JG251" s="20" t="str">
        <f t="shared" si="59"/>
        <v/>
      </c>
      <c r="JH251" s="20" t="str">
        <f t="shared" si="59"/>
        <v/>
      </c>
      <c r="JI251" s="20" t="str">
        <f t="shared" si="59"/>
        <v/>
      </c>
      <c r="JJ251" s="20" t="str">
        <f t="shared" si="59"/>
        <v/>
      </c>
      <c r="JK251" s="20" t="str">
        <f t="shared" si="59"/>
        <v/>
      </c>
      <c r="JL251" s="20" t="str">
        <f t="shared" si="59"/>
        <v/>
      </c>
      <c r="JM251" s="20" t="str">
        <f t="shared" ref="JM251:JV253" si="60" xml:space="preserve"> IF(DQ490=DQ480,"",DQ490)</f>
        <v/>
      </c>
      <c r="JN251" s="20" t="str">
        <f t="shared" si="60"/>
        <v/>
      </c>
      <c r="JO251" s="20" t="str">
        <f t="shared" si="60"/>
        <v/>
      </c>
      <c r="JP251" s="20" t="str">
        <f t="shared" si="60"/>
        <v/>
      </c>
      <c r="JQ251" s="20" t="str">
        <f t="shared" si="60"/>
        <v/>
      </c>
      <c r="JR251" s="20" t="str">
        <f t="shared" si="60"/>
        <v/>
      </c>
      <c r="JS251" s="20" t="str">
        <f t="shared" si="60"/>
        <v/>
      </c>
      <c r="JT251" s="20" t="str">
        <f t="shared" si="60"/>
        <v/>
      </c>
      <c r="JU251" s="20" t="str">
        <f t="shared" si="60"/>
        <v/>
      </c>
      <c r="JV251" s="20" t="str">
        <f t="shared" si="60"/>
        <v/>
      </c>
      <c r="JW251" s="20" t="str">
        <f t="shared" ref="JW251:KD253" si="61" xml:space="preserve"> IF(EA490=EA480,"",EA490)</f>
        <v/>
      </c>
      <c r="JX251" s="20" t="str">
        <f t="shared" si="61"/>
        <v/>
      </c>
      <c r="JY251" s="20" t="str">
        <f t="shared" si="61"/>
        <v/>
      </c>
      <c r="JZ251" s="20" t="str">
        <f t="shared" si="61"/>
        <v/>
      </c>
      <c r="KA251" s="20" t="str">
        <f t="shared" si="61"/>
        <v/>
      </c>
      <c r="KB251" s="20" t="str">
        <f t="shared" si="61"/>
        <v/>
      </c>
      <c r="KC251" s="20" t="str">
        <f t="shared" si="61"/>
        <v/>
      </c>
      <c r="KD251" s="20" t="str">
        <f t="shared" si="61"/>
        <v/>
      </c>
      <c r="KE251" s="20"/>
      <c r="KF251" s="20"/>
      <c r="KG251" s="20"/>
      <c r="KH251" s="20"/>
      <c r="KI251" s="20"/>
      <c r="KJ251" s="20"/>
      <c r="KK251" s="20"/>
      <c r="KL251" s="20"/>
      <c r="KM251" s="20"/>
      <c r="KN251" s="20"/>
      <c r="KO251" s="20"/>
    </row>
    <row r="252" spans="2:301" s="14" customFormat="1" ht="14.75" hidden="1" customHeight="1" x14ac:dyDescent="0.25">
      <c r="B252" s="73"/>
      <c r="C252" s="74"/>
      <c r="D252" s="74"/>
      <c r="E252" s="74"/>
      <c r="F252" s="74"/>
      <c r="G252" s="74" t="str">
        <f t="shared" si="34"/>
        <v/>
      </c>
      <c r="H252" s="74"/>
      <c r="I252" s="74" t="str">
        <f t="shared" si="44"/>
        <v/>
      </c>
      <c r="J252" s="74"/>
      <c r="K252" s="74">
        <f t="shared" ref="K252:K315" si="62">IF((C252&lt;&gt;1),0,IF(W18="TIA1 and TIA2",1,IF(W8 = "TIA1 and TIA2",1,G18)))</f>
        <v>0</v>
      </c>
      <c r="L252" s="74"/>
      <c r="M252" s="74"/>
      <c r="N252" s="74">
        <f t="shared" si="35"/>
        <v>0</v>
      </c>
      <c r="O252" s="74"/>
      <c r="P252" s="112"/>
      <c r="Q252" s="120"/>
      <c r="R252" s="120"/>
      <c r="S252" s="111"/>
      <c r="T252" s="113" t="str">
        <f t="shared" si="36"/>
        <v/>
      </c>
      <c r="U252" s="24"/>
      <c r="V252" s="24"/>
      <c r="W252" s="24" t="str">
        <f t="shared" si="46"/>
        <v/>
      </c>
      <c r="X252" s="60"/>
      <c r="AI252" s="69"/>
      <c r="AJ252" s="69"/>
      <c r="AK252" s="119"/>
      <c r="AL252" s="24"/>
      <c r="AM252" s="24"/>
      <c r="AN252" s="24"/>
      <c r="AO252" s="26"/>
      <c r="AP252" s="26"/>
      <c r="AR252" s="19">
        <f t="shared" si="37"/>
        <v>0</v>
      </c>
      <c r="AU252" s="129"/>
      <c r="AV252" s="129"/>
      <c r="FD252" s="19"/>
      <c r="FE252" s="19"/>
      <c r="FF252" s="19"/>
      <c r="FG252" s="20" t="str">
        <f t="shared" si="48"/>
        <v/>
      </c>
      <c r="FH252" s="20" t="str">
        <f t="shared" si="48"/>
        <v/>
      </c>
      <c r="FI252" s="20" t="str">
        <f t="shared" si="48"/>
        <v/>
      </c>
      <c r="FJ252" s="20" t="str">
        <f t="shared" si="48"/>
        <v/>
      </c>
      <c r="FK252" s="20" t="str">
        <f t="shared" si="48"/>
        <v/>
      </c>
      <c r="FL252" s="20" t="str">
        <f t="shared" si="48"/>
        <v/>
      </c>
      <c r="FM252" s="20" t="str">
        <f t="shared" si="48"/>
        <v/>
      </c>
      <c r="FN252" s="20" t="str">
        <f t="shared" si="48"/>
        <v/>
      </c>
      <c r="FO252" s="20" t="str">
        <f t="shared" si="48"/>
        <v/>
      </c>
      <c r="FP252" s="20" t="str">
        <f t="shared" si="48"/>
        <v/>
      </c>
      <c r="FQ252" s="20" t="str">
        <f t="shared" si="48"/>
        <v/>
      </c>
      <c r="FR252" s="20" t="str">
        <f t="shared" si="49"/>
        <v/>
      </c>
      <c r="FS252" s="20" t="str">
        <f t="shared" si="49"/>
        <v/>
      </c>
      <c r="FT252" s="20" t="str">
        <f t="shared" si="49"/>
        <v/>
      </c>
      <c r="FU252" s="20" t="str">
        <f xml:space="preserve"> IF(W491=W481,"",W491)</f>
        <v/>
      </c>
      <c r="FV252" s="20" t="str">
        <f t="shared" si="50"/>
        <v/>
      </c>
      <c r="FW252" s="20" t="str">
        <f t="shared" si="50"/>
        <v/>
      </c>
      <c r="FX252" s="20" t="str">
        <f t="shared" si="50"/>
        <v/>
      </c>
      <c r="FY252" s="20" t="str">
        <f t="shared" si="50"/>
        <v/>
      </c>
      <c r="FZ252" s="20" t="str">
        <f t="shared" si="50"/>
        <v/>
      </c>
      <c r="GA252" s="20" t="str">
        <f t="shared" si="51"/>
        <v/>
      </c>
      <c r="GB252" s="20" t="str">
        <f t="shared" si="51"/>
        <v/>
      </c>
      <c r="GC252" s="20" t="str">
        <f t="shared" si="51"/>
        <v/>
      </c>
      <c r="GD252" s="20" t="str">
        <f t="shared" si="51"/>
        <v/>
      </c>
      <c r="GE252" s="20" t="str">
        <f t="shared" si="51"/>
        <v/>
      </c>
      <c r="GF252" s="20" t="str">
        <f t="shared" si="51"/>
        <v/>
      </c>
      <c r="GG252" s="20" t="str">
        <f t="shared" si="51"/>
        <v/>
      </c>
      <c r="GH252" s="20" t="str">
        <f t="shared" si="51"/>
        <v/>
      </c>
      <c r="GI252" s="20" t="str">
        <f t="shared" si="51"/>
        <v/>
      </c>
      <c r="GJ252" s="20" t="str">
        <f t="shared" si="51"/>
        <v/>
      </c>
      <c r="GK252" s="20" t="str">
        <f t="shared" si="52"/>
        <v/>
      </c>
      <c r="GL252" s="20" t="str">
        <f t="shared" si="52"/>
        <v/>
      </c>
      <c r="GM252" s="20" t="str">
        <f t="shared" si="52"/>
        <v/>
      </c>
      <c r="GN252" s="20" t="str">
        <f t="shared" si="52"/>
        <v/>
      </c>
      <c r="GO252" s="20" t="str">
        <f t="shared" si="52"/>
        <v/>
      </c>
      <c r="GP252" s="20" t="str">
        <f t="shared" si="52"/>
        <v/>
      </c>
      <c r="GQ252" s="20" t="str">
        <f t="shared" si="52"/>
        <v/>
      </c>
      <c r="GR252" s="20" t="str">
        <f t="shared" si="52"/>
        <v/>
      </c>
      <c r="GS252" s="20" t="str">
        <f t="shared" si="52"/>
        <v/>
      </c>
      <c r="GT252" s="20" t="str">
        <f t="shared" si="52"/>
        <v/>
      </c>
      <c r="GU252" s="20" t="str">
        <f t="shared" si="53"/>
        <v/>
      </c>
      <c r="GV252" s="20" t="str">
        <f t="shared" si="53"/>
        <v/>
      </c>
      <c r="GW252" s="20" t="str">
        <f t="shared" si="53"/>
        <v/>
      </c>
      <c r="GX252" s="20" t="str">
        <f t="shared" si="53"/>
        <v/>
      </c>
      <c r="GY252" s="20" t="str">
        <f t="shared" si="53"/>
        <v/>
      </c>
      <c r="GZ252" s="20" t="str">
        <f t="shared" si="53"/>
        <v/>
      </c>
      <c r="HA252" s="20" t="str">
        <f t="shared" si="53"/>
        <v/>
      </c>
      <c r="HB252" s="20" t="str">
        <f t="shared" si="53"/>
        <v/>
      </c>
      <c r="HC252" s="20" t="str">
        <f t="shared" si="53"/>
        <v/>
      </c>
      <c r="HD252" s="20" t="str">
        <f t="shared" si="53"/>
        <v/>
      </c>
      <c r="HE252" s="20" t="str">
        <f t="shared" si="54"/>
        <v/>
      </c>
      <c r="HF252" s="20" t="str">
        <f t="shared" si="54"/>
        <v/>
      </c>
      <c r="HG252" s="20" t="str">
        <f t="shared" si="54"/>
        <v/>
      </c>
      <c r="HH252" s="20" t="str">
        <f t="shared" si="54"/>
        <v/>
      </c>
      <c r="HI252" s="20" t="str">
        <f t="shared" si="54"/>
        <v/>
      </c>
      <c r="HJ252" s="20" t="str">
        <f t="shared" si="54"/>
        <v/>
      </c>
      <c r="HK252" s="20" t="str">
        <f t="shared" si="54"/>
        <v/>
      </c>
      <c r="HL252" s="20" t="str">
        <f t="shared" si="54"/>
        <v/>
      </c>
      <c r="HM252" s="20" t="str">
        <f t="shared" si="54"/>
        <v/>
      </c>
      <c r="HN252" s="20" t="str">
        <f t="shared" si="54"/>
        <v/>
      </c>
      <c r="HO252" s="20" t="str">
        <f t="shared" si="55"/>
        <v/>
      </c>
      <c r="HP252" s="20" t="str">
        <f t="shared" si="55"/>
        <v/>
      </c>
      <c r="HQ252" s="20" t="str">
        <f t="shared" si="55"/>
        <v/>
      </c>
      <c r="HR252" s="20" t="str">
        <f t="shared" si="55"/>
        <v/>
      </c>
      <c r="HS252" s="20" t="str">
        <f t="shared" si="55"/>
        <v/>
      </c>
      <c r="HT252" s="20" t="str">
        <f t="shared" si="55"/>
        <v/>
      </c>
      <c r="HU252" s="20" t="str">
        <f t="shared" si="55"/>
        <v/>
      </c>
      <c r="HV252" s="20" t="str">
        <f t="shared" si="55"/>
        <v/>
      </c>
      <c r="HW252" s="20" t="str">
        <f t="shared" si="55"/>
        <v/>
      </c>
      <c r="HX252" s="20" t="str">
        <f t="shared" si="55"/>
        <v/>
      </c>
      <c r="HY252" s="20" t="str">
        <f t="shared" si="56"/>
        <v/>
      </c>
      <c r="HZ252" s="20" t="str">
        <f t="shared" si="56"/>
        <v/>
      </c>
      <c r="IA252" s="20" t="str">
        <f t="shared" si="56"/>
        <v/>
      </c>
      <c r="IB252" s="20" t="str">
        <f t="shared" si="56"/>
        <v/>
      </c>
      <c r="IC252" s="20" t="str">
        <f t="shared" si="56"/>
        <v/>
      </c>
      <c r="ID252" s="20" t="str">
        <f t="shared" si="56"/>
        <v/>
      </c>
      <c r="IE252" s="20" t="str">
        <f t="shared" si="56"/>
        <v/>
      </c>
      <c r="IF252" s="20" t="str">
        <f t="shared" si="56"/>
        <v/>
      </c>
      <c r="IG252" s="20" t="str">
        <f t="shared" si="56"/>
        <v/>
      </c>
      <c r="IH252" s="20" t="str">
        <f t="shared" si="56"/>
        <v/>
      </c>
      <c r="II252" s="20" t="str">
        <f t="shared" si="57"/>
        <v/>
      </c>
      <c r="IJ252" s="20" t="str">
        <f t="shared" si="57"/>
        <v/>
      </c>
      <c r="IK252" s="20" t="str">
        <f t="shared" si="57"/>
        <v/>
      </c>
      <c r="IL252" s="20" t="str">
        <f t="shared" si="57"/>
        <v/>
      </c>
      <c r="IM252" s="20" t="str">
        <f t="shared" si="57"/>
        <v/>
      </c>
      <c r="IN252" s="20" t="str">
        <f t="shared" si="57"/>
        <v/>
      </c>
      <c r="IO252" s="20" t="str">
        <f t="shared" si="57"/>
        <v/>
      </c>
      <c r="IP252" s="20" t="str">
        <f t="shared" si="57"/>
        <v/>
      </c>
      <c r="IQ252" s="20" t="str">
        <f t="shared" si="57"/>
        <v/>
      </c>
      <c r="IR252" s="20" t="str">
        <f t="shared" si="57"/>
        <v/>
      </c>
      <c r="IS252" s="20" t="str">
        <f t="shared" si="58"/>
        <v/>
      </c>
      <c r="IT252" s="20" t="str">
        <f t="shared" si="58"/>
        <v/>
      </c>
      <c r="IU252" s="20" t="str">
        <f t="shared" si="58"/>
        <v/>
      </c>
      <c r="IV252" s="20" t="str">
        <f t="shared" si="58"/>
        <v/>
      </c>
      <c r="IW252" s="20" t="str">
        <f t="shared" si="58"/>
        <v/>
      </c>
      <c r="IX252" s="20" t="str">
        <f t="shared" si="58"/>
        <v/>
      </c>
      <c r="IY252" s="20" t="str">
        <f t="shared" si="58"/>
        <v/>
      </c>
      <c r="IZ252" s="20" t="str">
        <f t="shared" si="58"/>
        <v/>
      </c>
      <c r="JA252" s="20" t="str">
        <f t="shared" si="58"/>
        <v/>
      </c>
      <c r="JB252" s="20" t="str">
        <f t="shared" si="58"/>
        <v/>
      </c>
      <c r="JC252" s="20" t="str">
        <f t="shared" si="59"/>
        <v/>
      </c>
      <c r="JD252" s="20" t="str">
        <f t="shared" si="59"/>
        <v/>
      </c>
      <c r="JE252" s="20" t="str">
        <f t="shared" si="59"/>
        <v/>
      </c>
      <c r="JF252" s="20" t="str">
        <f t="shared" si="59"/>
        <v/>
      </c>
      <c r="JG252" s="20" t="str">
        <f t="shared" si="59"/>
        <v/>
      </c>
      <c r="JH252" s="20" t="str">
        <f t="shared" si="59"/>
        <v/>
      </c>
      <c r="JI252" s="20" t="str">
        <f t="shared" si="59"/>
        <v/>
      </c>
      <c r="JJ252" s="20" t="str">
        <f t="shared" si="59"/>
        <v/>
      </c>
      <c r="JK252" s="20" t="str">
        <f t="shared" si="59"/>
        <v/>
      </c>
      <c r="JL252" s="20" t="str">
        <f t="shared" si="59"/>
        <v/>
      </c>
      <c r="JM252" s="20" t="str">
        <f t="shared" si="60"/>
        <v/>
      </c>
      <c r="JN252" s="20" t="str">
        <f t="shared" si="60"/>
        <v/>
      </c>
      <c r="JO252" s="20" t="str">
        <f t="shared" si="60"/>
        <v/>
      </c>
      <c r="JP252" s="20" t="str">
        <f t="shared" si="60"/>
        <v/>
      </c>
      <c r="JQ252" s="20" t="str">
        <f t="shared" si="60"/>
        <v/>
      </c>
      <c r="JR252" s="20" t="str">
        <f t="shared" si="60"/>
        <v/>
      </c>
      <c r="JS252" s="20" t="str">
        <f t="shared" si="60"/>
        <v/>
      </c>
      <c r="JT252" s="20" t="str">
        <f t="shared" si="60"/>
        <v/>
      </c>
      <c r="JU252" s="20" t="str">
        <f t="shared" si="60"/>
        <v/>
      </c>
      <c r="JV252" s="20" t="str">
        <f t="shared" si="60"/>
        <v/>
      </c>
      <c r="JW252" s="20" t="str">
        <f t="shared" si="61"/>
        <v/>
      </c>
      <c r="JX252" s="20" t="str">
        <f t="shared" si="61"/>
        <v/>
      </c>
      <c r="JY252" s="20" t="str">
        <f t="shared" si="61"/>
        <v/>
      </c>
      <c r="JZ252" s="20" t="str">
        <f t="shared" si="61"/>
        <v/>
      </c>
      <c r="KA252" s="20" t="str">
        <f t="shared" si="61"/>
        <v/>
      </c>
      <c r="KB252" s="20" t="str">
        <f t="shared" si="61"/>
        <v/>
      </c>
      <c r="KC252" s="20" t="str">
        <f t="shared" si="61"/>
        <v/>
      </c>
      <c r="KD252" s="20" t="str">
        <f t="shared" si="61"/>
        <v/>
      </c>
      <c r="KE252" s="20"/>
      <c r="KF252" s="20"/>
      <c r="KG252" s="20"/>
      <c r="KH252" s="20"/>
      <c r="KI252" s="20"/>
      <c r="KJ252" s="20"/>
      <c r="KK252" s="20"/>
      <c r="KL252" s="20"/>
      <c r="KM252" s="20"/>
      <c r="KN252" s="20"/>
      <c r="KO252" s="20"/>
    </row>
    <row r="253" spans="2:301" s="14" customFormat="1" ht="14.75" hidden="1" customHeight="1" x14ac:dyDescent="0.25">
      <c r="B253" s="73"/>
      <c r="C253" s="74"/>
      <c r="D253" s="74"/>
      <c r="E253" s="74"/>
      <c r="F253" s="74"/>
      <c r="G253" s="74" t="str">
        <f t="shared" si="34"/>
        <v/>
      </c>
      <c r="H253" s="74"/>
      <c r="I253" s="74" t="str">
        <f t="shared" si="44"/>
        <v/>
      </c>
      <c r="J253" s="74"/>
      <c r="K253" s="74">
        <f t="shared" si="62"/>
        <v>0</v>
      </c>
      <c r="L253" s="74"/>
      <c r="M253" s="74"/>
      <c r="N253" s="74">
        <f t="shared" si="35"/>
        <v>0</v>
      </c>
      <c r="O253" s="74"/>
      <c r="P253" s="112"/>
      <c r="Q253" s="120"/>
      <c r="R253" s="120"/>
      <c r="S253" s="111"/>
      <c r="T253" s="113" t="str">
        <f t="shared" si="36"/>
        <v/>
      </c>
      <c r="U253" s="24"/>
      <c r="V253" s="24"/>
      <c r="W253" s="24" t="str">
        <f t="shared" si="46"/>
        <v/>
      </c>
      <c r="X253" s="60"/>
      <c r="AI253" s="69"/>
      <c r="AJ253" s="69"/>
      <c r="AK253" s="119"/>
      <c r="AL253" s="24"/>
      <c r="AM253" s="24"/>
      <c r="AN253" s="24"/>
      <c r="AO253" s="26"/>
      <c r="AP253" s="26"/>
      <c r="AR253" s="19">
        <f t="shared" si="37"/>
        <v>0</v>
      </c>
      <c r="AU253" s="129"/>
      <c r="AV253" s="129"/>
      <c r="FD253" s="19"/>
      <c r="FE253" s="19"/>
      <c r="FF253" s="19"/>
      <c r="FG253" s="20" t="str">
        <f t="shared" si="48"/>
        <v/>
      </c>
      <c r="FH253" s="20" t="str">
        <f t="shared" si="48"/>
        <v/>
      </c>
      <c r="FI253" s="20" t="str">
        <f t="shared" si="48"/>
        <v/>
      </c>
      <c r="FJ253" s="20" t="str">
        <f t="shared" si="48"/>
        <v/>
      </c>
      <c r="FK253" s="20" t="str">
        <f t="shared" si="48"/>
        <v/>
      </c>
      <c r="FL253" s="20" t="str">
        <f t="shared" si="48"/>
        <v/>
      </c>
      <c r="FM253" s="20" t="str">
        <f t="shared" si="48"/>
        <v/>
      </c>
      <c r="FN253" s="20" t="str">
        <f t="shared" si="48"/>
        <v/>
      </c>
      <c r="FO253" s="20" t="str">
        <f t="shared" si="48"/>
        <v/>
      </c>
      <c r="FP253" s="20" t="str">
        <f t="shared" si="48"/>
        <v/>
      </c>
      <c r="FQ253" s="20" t="str">
        <f t="shared" si="48"/>
        <v/>
      </c>
      <c r="FR253" s="20" t="str">
        <f t="shared" si="49"/>
        <v/>
      </c>
      <c r="FS253" s="20" t="str">
        <f t="shared" si="49"/>
        <v/>
      </c>
      <c r="FT253" s="20" t="str">
        <f t="shared" si="49"/>
        <v/>
      </c>
      <c r="FU253" s="20" t="str">
        <f xml:space="preserve"> IF(W492=W482,"",W492)</f>
        <v/>
      </c>
      <c r="FV253" s="20" t="str">
        <f t="shared" si="50"/>
        <v/>
      </c>
      <c r="FW253" s="20" t="str">
        <f t="shared" si="50"/>
        <v/>
      </c>
      <c r="FX253" s="20" t="str">
        <f t="shared" si="50"/>
        <v/>
      </c>
      <c r="FY253" s="20" t="str">
        <f t="shared" si="50"/>
        <v/>
      </c>
      <c r="FZ253" s="20" t="str">
        <f t="shared" si="50"/>
        <v/>
      </c>
      <c r="GA253" s="20" t="str">
        <f t="shared" si="51"/>
        <v/>
      </c>
      <c r="GB253" s="20" t="str">
        <f t="shared" si="51"/>
        <v/>
      </c>
      <c r="GC253" s="20" t="str">
        <f t="shared" si="51"/>
        <v/>
      </c>
      <c r="GD253" s="20" t="str">
        <f t="shared" si="51"/>
        <v/>
      </c>
      <c r="GE253" s="20" t="str">
        <f t="shared" si="51"/>
        <v/>
      </c>
      <c r="GF253" s="20" t="str">
        <f t="shared" si="51"/>
        <v/>
      </c>
      <c r="GG253" s="20" t="str">
        <f t="shared" si="51"/>
        <v/>
      </c>
      <c r="GH253" s="20" t="str">
        <f t="shared" si="51"/>
        <v/>
      </c>
      <c r="GI253" s="20" t="str">
        <f t="shared" si="51"/>
        <v/>
      </c>
      <c r="GJ253" s="20" t="str">
        <f t="shared" si="51"/>
        <v/>
      </c>
      <c r="GK253" s="20" t="str">
        <f t="shared" si="52"/>
        <v/>
      </c>
      <c r="GL253" s="20" t="str">
        <f t="shared" si="52"/>
        <v/>
      </c>
      <c r="GM253" s="20" t="str">
        <f t="shared" si="52"/>
        <v/>
      </c>
      <c r="GN253" s="20" t="str">
        <f t="shared" si="52"/>
        <v/>
      </c>
      <c r="GO253" s="20" t="str">
        <f t="shared" si="52"/>
        <v/>
      </c>
      <c r="GP253" s="20" t="str">
        <f t="shared" si="52"/>
        <v/>
      </c>
      <c r="GQ253" s="20" t="str">
        <f t="shared" si="52"/>
        <v/>
      </c>
      <c r="GR253" s="20" t="str">
        <f t="shared" si="52"/>
        <v/>
      </c>
      <c r="GS253" s="20" t="str">
        <f t="shared" si="52"/>
        <v/>
      </c>
      <c r="GT253" s="20" t="str">
        <f t="shared" si="52"/>
        <v/>
      </c>
      <c r="GU253" s="20" t="str">
        <f t="shared" si="53"/>
        <v/>
      </c>
      <c r="GV253" s="20" t="str">
        <f t="shared" si="53"/>
        <v/>
      </c>
      <c r="GW253" s="20" t="str">
        <f t="shared" si="53"/>
        <v/>
      </c>
      <c r="GX253" s="20" t="str">
        <f t="shared" si="53"/>
        <v/>
      </c>
      <c r="GY253" s="20" t="str">
        <f t="shared" si="53"/>
        <v/>
      </c>
      <c r="GZ253" s="20" t="str">
        <f t="shared" si="53"/>
        <v/>
      </c>
      <c r="HA253" s="20" t="str">
        <f t="shared" si="53"/>
        <v/>
      </c>
      <c r="HB253" s="20" t="str">
        <f t="shared" si="53"/>
        <v/>
      </c>
      <c r="HC253" s="20" t="str">
        <f t="shared" si="53"/>
        <v/>
      </c>
      <c r="HD253" s="20" t="str">
        <f t="shared" si="53"/>
        <v/>
      </c>
      <c r="HE253" s="20" t="str">
        <f t="shared" si="54"/>
        <v/>
      </c>
      <c r="HF253" s="20" t="str">
        <f t="shared" si="54"/>
        <v/>
      </c>
      <c r="HG253" s="20" t="str">
        <f t="shared" si="54"/>
        <v/>
      </c>
      <c r="HH253" s="20" t="str">
        <f t="shared" si="54"/>
        <v/>
      </c>
      <c r="HI253" s="20" t="str">
        <f t="shared" si="54"/>
        <v/>
      </c>
      <c r="HJ253" s="20" t="str">
        <f t="shared" si="54"/>
        <v/>
      </c>
      <c r="HK253" s="20" t="str">
        <f t="shared" si="54"/>
        <v/>
      </c>
      <c r="HL253" s="20" t="str">
        <f t="shared" si="54"/>
        <v/>
      </c>
      <c r="HM253" s="20" t="str">
        <f t="shared" si="54"/>
        <v/>
      </c>
      <c r="HN253" s="20" t="str">
        <f t="shared" si="54"/>
        <v/>
      </c>
      <c r="HO253" s="20" t="str">
        <f t="shared" si="55"/>
        <v/>
      </c>
      <c r="HP253" s="20" t="str">
        <f t="shared" si="55"/>
        <v/>
      </c>
      <c r="HQ253" s="20" t="str">
        <f t="shared" si="55"/>
        <v/>
      </c>
      <c r="HR253" s="20" t="str">
        <f t="shared" si="55"/>
        <v/>
      </c>
      <c r="HS253" s="20" t="str">
        <f t="shared" si="55"/>
        <v/>
      </c>
      <c r="HT253" s="20" t="str">
        <f t="shared" si="55"/>
        <v/>
      </c>
      <c r="HU253" s="20" t="str">
        <f t="shared" si="55"/>
        <v/>
      </c>
      <c r="HV253" s="20" t="str">
        <f t="shared" si="55"/>
        <v/>
      </c>
      <c r="HW253" s="20" t="str">
        <f t="shared" si="55"/>
        <v/>
      </c>
      <c r="HX253" s="20" t="str">
        <f t="shared" si="55"/>
        <v/>
      </c>
      <c r="HY253" s="20" t="str">
        <f t="shared" si="56"/>
        <v/>
      </c>
      <c r="HZ253" s="20" t="str">
        <f t="shared" si="56"/>
        <v/>
      </c>
      <c r="IA253" s="20" t="str">
        <f t="shared" si="56"/>
        <v/>
      </c>
      <c r="IB253" s="20" t="str">
        <f t="shared" si="56"/>
        <v/>
      </c>
      <c r="IC253" s="20" t="str">
        <f t="shared" si="56"/>
        <v/>
      </c>
      <c r="ID253" s="20" t="str">
        <f t="shared" si="56"/>
        <v/>
      </c>
      <c r="IE253" s="20" t="str">
        <f t="shared" si="56"/>
        <v/>
      </c>
      <c r="IF253" s="20" t="str">
        <f t="shared" si="56"/>
        <v/>
      </c>
      <c r="IG253" s="20" t="str">
        <f t="shared" si="56"/>
        <v/>
      </c>
      <c r="IH253" s="20" t="str">
        <f t="shared" si="56"/>
        <v/>
      </c>
      <c r="II253" s="20" t="str">
        <f t="shared" si="57"/>
        <v/>
      </c>
      <c r="IJ253" s="20" t="str">
        <f t="shared" si="57"/>
        <v/>
      </c>
      <c r="IK253" s="20" t="str">
        <f t="shared" si="57"/>
        <v/>
      </c>
      <c r="IL253" s="20" t="str">
        <f t="shared" si="57"/>
        <v/>
      </c>
      <c r="IM253" s="20" t="str">
        <f t="shared" si="57"/>
        <v/>
      </c>
      <c r="IN253" s="20" t="str">
        <f t="shared" si="57"/>
        <v/>
      </c>
      <c r="IO253" s="20" t="str">
        <f t="shared" si="57"/>
        <v/>
      </c>
      <c r="IP253" s="20" t="str">
        <f t="shared" si="57"/>
        <v/>
      </c>
      <c r="IQ253" s="20" t="str">
        <f t="shared" si="57"/>
        <v/>
      </c>
      <c r="IR253" s="20" t="str">
        <f t="shared" si="57"/>
        <v/>
      </c>
      <c r="IS253" s="20" t="str">
        <f t="shared" si="58"/>
        <v/>
      </c>
      <c r="IT253" s="20" t="str">
        <f t="shared" si="58"/>
        <v/>
      </c>
      <c r="IU253" s="20" t="str">
        <f t="shared" si="58"/>
        <v/>
      </c>
      <c r="IV253" s="20" t="str">
        <f t="shared" si="58"/>
        <v/>
      </c>
      <c r="IW253" s="20" t="str">
        <f t="shared" si="58"/>
        <v/>
      </c>
      <c r="IX253" s="20" t="str">
        <f t="shared" si="58"/>
        <v/>
      </c>
      <c r="IY253" s="20" t="str">
        <f t="shared" si="58"/>
        <v/>
      </c>
      <c r="IZ253" s="20" t="str">
        <f t="shared" si="58"/>
        <v/>
      </c>
      <c r="JA253" s="20" t="str">
        <f t="shared" si="58"/>
        <v/>
      </c>
      <c r="JB253" s="20" t="str">
        <f t="shared" si="58"/>
        <v/>
      </c>
      <c r="JC253" s="20" t="str">
        <f t="shared" si="59"/>
        <v/>
      </c>
      <c r="JD253" s="20" t="str">
        <f t="shared" si="59"/>
        <v/>
      </c>
      <c r="JE253" s="20" t="str">
        <f t="shared" si="59"/>
        <v/>
      </c>
      <c r="JF253" s="20" t="str">
        <f t="shared" si="59"/>
        <v/>
      </c>
      <c r="JG253" s="20" t="str">
        <f t="shared" si="59"/>
        <v/>
      </c>
      <c r="JH253" s="20" t="str">
        <f t="shared" si="59"/>
        <v/>
      </c>
      <c r="JI253" s="20" t="str">
        <f t="shared" si="59"/>
        <v/>
      </c>
      <c r="JJ253" s="20" t="str">
        <f t="shared" si="59"/>
        <v/>
      </c>
      <c r="JK253" s="20" t="str">
        <f t="shared" si="59"/>
        <v/>
      </c>
      <c r="JL253" s="20" t="str">
        <f t="shared" si="59"/>
        <v/>
      </c>
      <c r="JM253" s="20" t="str">
        <f t="shared" si="60"/>
        <v/>
      </c>
      <c r="JN253" s="20" t="str">
        <f t="shared" si="60"/>
        <v/>
      </c>
      <c r="JO253" s="20" t="str">
        <f t="shared" si="60"/>
        <v/>
      </c>
      <c r="JP253" s="20" t="str">
        <f t="shared" si="60"/>
        <v/>
      </c>
      <c r="JQ253" s="20" t="str">
        <f t="shared" si="60"/>
        <v/>
      </c>
      <c r="JR253" s="20" t="str">
        <f t="shared" si="60"/>
        <v/>
      </c>
      <c r="JS253" s="20" t="str">
        <f t="shared" si="60"/>
        <v/>
      </c>
      <c r="JT253" s="20" t="str">
        <f t="shared" si="60"/>
        <v/>
      </c>
      <c r="JU253" s="20" t="str">
        <f t="shared" si="60"/>
        <v/>
      </c>
      <c r="JV253" s="20" t="str">
        <f t="shared" si="60"/>
        <v/>
      </c>
      <c r="JW253" s="20" t="str">
        <f t="shared" si="61"/>
        <v/>
      </c>
      <c r="JX253" s="20" t="str">
        <f t="shared" si="61"/>
        <v/>
      </c>
      <c r="JY253" s="20" t="str">
        <f t="shared" si="61"/>
        <v/>
      </c>
      <c r="JZ253" s="20" t="str">
        <f t="shared" si="61"/>
        <v/>
      </c>
      <c r="KA253" s="20" t="str">
        <f t="shared" si="61"/>
        <v/>
      </c>
      <c r="KB253" s="20" t="str">
        <f t="shared" si="61"/>
        <v/>
      </c>
      <c r="KC253" s="20" t="str">
        <f t="shared" si="61"/>
        <v/>
      </c>
      <c r="KD253" s="20" t="str">
        <f t="shared" si="61"/>
        <v/>
      </c>
      <c r="KE253" s="20"/>
      <c r="KF253" s="20"/>
      <c r="KG253" s="20"/>
      <c r="KH253" s="20"/>
      <c r="KI253" s="20"/>
      <c r="KJ253" s="20"/>
      <c r="KK253" s="20"/>
      <c r="KL253" s="20"/>
      <c r="KM253" s="20"/>
      <c r="KN253" s="20"/>
      <c r="KO253" s="20"/>
    </row>
    <row r="254" spans="2:301" s="14" customFormat="1" ht="14.75" hidden="1" customHeight="1" x14ac:dyDescent="0.25">
      <c r="B254" s="73"/>
      <c r="C254" s="74"/>
      <c r="D254" s="74"/>
      <c r="E254" s="74"/>
      <c r="F254" s="74"/>
      <c r="G254" s="74" t="str">
        <f t="shared" si="34"/>
        <v/>
      </c>
      <c r="H254" s="74"/>
      <c r="I254" s="74" t="str">
        <f t="shared" si="44"/>
        <v/>
      </c>
      <c r="J254" s="74"/>
      <c r="K254" s="74">
        <f t="shared" si="62"/>
        <v>0</v>
      </c>
      <c r="L254" s="74"/>
      <c r="M254" s="74"/>
      <c r="N254" s="74">
        <f t="shared" si="35"/>
        <v>0</v>
      </c>
      <c r="O254" s="74"/>
      <c r="P254" s="112"/>
      <c r="Q254" s="120"/>
      <c r="R254" s="120"/>
      <c r="S254" s="111"/>
      <c r="T254" s="113" t="str">
        <f t="shared" si="36"/>
        <v/>
      </c>
      <c r="U254" s="24"/>
      <c r="V254" s="24"/>
      <c r="W254" s="24" t="str">
        <f t="shared" si="46"/>
        <v/>
      </c>
      <c r="X254" s="60"/>
      <c r="AI254" s="69"/>
      <c r="AJ254" s="69"/>
      <c r="AK254" s="119"/>
      <c r="AL254" s="24"/>
      <c r="AM254" s="24"/>
      <c r="AN254" s="24"/>
      <c r="AO254" s="26"/>
      <c r="AP254" s="26"/>
      <c r="AR254" s="19">
        <f t="shared" si="37"/>
        <v>0</v>
      </c>
      <c r="AU254" s="129"/>
      <c r="AV254" s="129"/>
      <c r="FD254" s="19"/>
      <c r="FE254" s="19"/>
      <c r="FF254" s="19"/>
      <c r="FG254" s="20" t="str">
        <f t="shared" ref="FG254:FQ256" si="63" xml:space="preserve"> IF(G497=G483,"",G497)</f>
        <v/>
      </c>
      <c r="FH254" s="20" t="str">
        <f t="shared" si="63"/>
        <v/>
      </c>
      <c r="FI254" s="20" t="str">
        <f t="shared" si="63"/>
        <v/>
      </c>
      <c r="FJ254" s="20" t="str">
        <f t="shared" si="63"/>
        <v/>
      </c>
      <c r="FK254" s="20" t="str">
        <f t="shared" si="63"/>
        <v/>
      </c>
      <c r="FL254" s="20" t="str">
        <f t="shared" si="63"/>
        <v/>
      </c>
      <c r="FM254" s="20" t="str">
        <f t="shared" si="63"/>
        <v/>
      </c>
      <c r="FN254" s="20" t="str">
        <f t="shared" si="63"/>
        <v/>
      </c>
      <c r="FO254" s="20" t="str">
        <f t="shared" si="63"/>
        <v/>
      </c>
      <c r="FP254" s="20" t="str">
        <f t="shared" si="63"/>
        <v/>
      </c>
      <c r="FQ254" s="20" t="str">
        <f t="shared" si="63"/>
        <v/>
      </c>
      <c r="FR254" s="20" t="str">
        <f t="shared" ref="FR254:FT256" si="64" xml:space="preserve"> IF(S497=S483,"",S497)</f>
        <v/>
      </c>
      <c r="FS254" s="20" t="str">
        <f t="shared" si="64"/>
        <v/>
      </c>
      <c r="FT254" s="20" t="str">
        <f t="shared" si="64"/>
        <v/>
      </c>
      <c r="FU254" s="20" t="str">
        <f xml:space="preserve"> IF(W497=W483,"",W497)</f>
        <v/>
      </c>
      <c r="FV254" s="20" t="str">
        <f t="shared" ref="FV254:FZ256" si="65" xml:space="preserve"> IF(Y497=Y483,"",Y497)</f>
        <v/>
      </c>
      <c r="FW254" s="20" t="str">
        <f t="shared" si="65"/>
        <v/>
      </c>
      <c r="FX254" s="20" t="str">
        <f t="shared" si="65"/>
        <v/>
      </c>
      <c r="FY254" s="20" t="str">
        <f t="shared" si="65"/>
        <v/>
      </c>
      <c r="FZ254" s="20" t="str">
        <f t="shared" si="65"/>
        <v/>
      </c>
      <c r="GA254" s="20" t="str">
        <f t="shared" ref="GA254:GJ256" si="66" xml:space="preserve"> IF(AE497=AE483,"",AE497)</f>
        <v/>
      </c>
      <c r="GB254" s="20" t="str">
        <f t="shared" si="66"/>
        <v/>
      </c>
      <c r="GC254" s="20" t="str">
        <f t="shared" si="66"/>
        <v/>
      </c>
      <c r="GD254" s="20" t="str">
        <f t="shared" si="66"/>
        <v/>
      </c>
      <c r="GE254" s="20" t="str">
        <f t="shared" si="66"/>
        <v/>
      </c>
      <c r="GF254" s="20" t="str">
        <f t="shared" si="66"/>
        <v/>
      </c>
      <c r="GG254" s="20" t="str">
        <f t="shared" si="66"/>
        <v/>
      </c>
      <c r="GH254" s="20" t="str">
        <f t="shared" si="66"/>
        <v/>
      </c>
      <c r="GI254" s="20" t="str">
        <f t="shared" si="66"/>
        <v/>
      </c>
      <c r="GJ254" s="20" t="str">
        <f t="shared" si="66"/>
        <v/>
      </c>
      <c r="GK254" s="20" t="str">
        <f t="shared" ref="GK254:GT256" si="67" xml:space="preserve"> IF(AO497=AO483,"",AO497)</f>
        <v/>
      </c>
      <c r="GL254" s="20" t="str">
        <f t="shared" si="67"/>
        <v/>
      </c>
      <c r="GM254" s="20" t="str">
        <f t="shared" si="67"/>
        <v/>
      </c>
      <c r="GN254" s="20" t="str">
        <f t="shared" si="67"/>
        <v/>
      </c>
      <c r="GO254" s="20" t="str">
        <f t="shared" si="67"/>
        <v/>
      </c>
      <c r="GP254" s="20" t="str">
        <f t="shared" si="67"/>
        <v/>
      </c>
      <c r="GQ254" s="20" t="str">
        <f t="shared" si="67"/>
        <v/>
      </c>
      <c r="GR254" s="20" t="str">
        <f t="shared" si="67"/>
        <v/>
      </c>
      <c r="GS254" s="20" t="str">
        <f t="shared" si="67"/>
        <v/>
      </c>
      <c r="GT254" s="20" t="str">
        <f t="shared" si="67"/>
        <v/>
      </c>
      <c r="GU254" s="20" t="str">
        <f t="shared" ref="GU254:HD256" si="68" xml:space="preserve"> IF(AY497=AY483,"",AY497)</f>
        <v/>
      </c>
      <c r="GV254" s="20" t="str">
        <f t="shared" si="68"/>
        <v/>
      </c>
      <c r="GW254" s="20" t="str">
        <f t="shared" si="68"/>
        <v/>
      </c>
      <c r="GX254" s="20" t="str">
        <f t="shared" si="68"/>
        <v/>
      </c>
      <c r="GY254" s="20" t="str">
        <f t="shared" si="68"/>
        <v/>
      </c>
      <c r="GZ254" s="20" t="str">
        <f t="shared" si="68"/>
        <v/>
      </c>
      <c r="HA254" s="20" t="str">
        <f t="shared" si="68"/>
        <v/>
      </c>
      <c r="HB254" s="20" t="str">
        <f t="shared" si="68"/>
        <v/>
      </c>
      <c r="HC254" s="20" t="str">
        <f t="shared" si="68"/>
        <v/>
      </c>
      <c r="HD254" s="20" t="str">
        <f t="shared" si="68"/>
        <v/>
      </c>
      <c r="HE254" s="20" t="str">
        <f t="shared" ref="HE254:HN256" si="69" xml:space="preserve"> IF(BI497=BI483,"",BI497)</f>
        <v/>
      </c>
      <c r="HF254" s="20" t="str">
        <f t="shared" si="69"/>
        <v/>
      </c>
      <c r="HG254" s="20" t="str">
        <f t="shared" si="69"/>
        <v/>
      </c>
      <c r="HH254" s="20" t="str">
        <f t="shared" si="69"/>
        <v/>
      </c>
      <c r="HI254" s="20" t="str">
        <f t="shared" si="69"/>
        <v/>
      </c>
      <c r="HJ254" s="20" t="str">
        <f t="shared" si="69"/>
        <v/>
      </c>
      <c r="HK254" s="20" t="str">
        <f t="shared" si="69"/>
        <v/>
      </c>
      <c r="HL254" s="20" t="str">
        <f t="shared" si="69"/>
        <v/>
      </c>
      <c r="HM254" s="20" t="str">
        <f t="shared" si="69"/>
        <v/>
      </c>
      <c r="HN254" s="20" t="str">
        <f t="shared" si="69"/>
        <v/>
      </c>
      <c r="HO254" s="20" t="str">
        <f t="shared" ref="HO254:HX256" si="70" xml:space="preserve"> IF(BS497=BS483,"",BS497)</f>
        <v/>
      </c>
      <c r="HP254" s="20" t="str">
        <f t="shared" si="70"/>
        <v/>
      </c>
      <c r="HQ254" s="20" t="str">
        <f t="shared" si="70"/>
        <v/>
      </c>
      <c r="HR254" s="20" t="str">
        <f t="shared" si="70"/>
        <v/>
      </c>
      <c r="HS254" s="20" t="str">
        <f t="shared" si="70"/>
        <v/>
      </c>
      <c r="HT254" s="20" t="str">
        <f t="shared" si="70"/>
        <v/>
      </c>
      <c r="HU254" s="20" t="str">
        <f t="shared" si="70"/>
        <v/>
      </c>
      <c r="HV254" s="20" t="str">
        <f t="shared" si="70"/>
        <v/>
      </c>
      <c r="HW254" s="20" t="str">
        <f t="shared" si="70"/>
        <v/>
      </c>
      <c r="HX254" s="20" t="str">
        <f t="shared" si="70"/>
        <v/>
      </c>
      <c r="HY254" s="20" t="str">
        <f t="shared" ref="HY254:IH256" si="71" xml:space="preserve"> IF(CC497=CC483,"",CC497)</f>
        <v/>
      </c>
      <c r="HZ254" s="20" t="str">
        <f t="shared" si="71"/>
        <v/>
      </c>
      <c r="IA254" s="20" t="str">
        <f t="shared" si="71"/>
        <v/>
      </c>
      <c r="IB254" s="20" t="str">
        <f t="shared" si="71"/>
        <v/>
      </c>
      <c r="IC254" s="20" t="str">
        <f t="shared" si="71"/>
        <v/>
      </c>
      <c r="ID254" s="20" t="str">
        <f t="shared" si="71"/>
        <v/>
      </c>
      <c r="IE254" s="20" t="str">
        <f t="shared" si="71"/>
        <v/>
      </c>
      <c r="IF254" s="20" t="str">
        <f t="shared" si="71"/>
        <v/>
      </c>
      <c r="IG254" s="20" t="str">
        <f t="shared" si="71"/>
        <v/>
      </c>
      <c r="IH254" s="20" t="str">
        <f t="shared" si="71"/>
        <v/>
      </c>
      <c r="II254" s="20" t="str">
        <f t="shared" ref="II254:IR256" si="72" xml:space="preserve"> IF(CM497=CM483,"",CM497)</f>
        <v/>
      </c>
      <c r="IJ254" s="20" t="str">
        <f t="shared" si="72"/>
        <v/>
      </c>
      <c r="IK254" s="20" t="str">
        <f t="shared" si="72"/>
        <v/>
      </c>
      <c r="IL254" s="20" t="str">
        <f t="shared" si="72"/>
        <v/>
      </c>
      <c r="IM254" s="20" t="str">
        <f t="shared" si="72"/>
        <v/>
      </c>
      <c r="IN254" s="20" t="str">
        <f t="shared" si="72"/>
        <v/>
      </c>
      <c r="IO254" s="20" t="str">
        <f t="shared" si="72"/>
        <v/>
      </c>
      <c r="IP254" s="20" t="str">
        <f t="shared" si="72"/>
        <v/>
      </c>
      <c r="IQ254" s="20" t="str">
        <f t="shared" si="72"/>
        <v/>
      </c>
      <c r="IR254" s="20" t="str">
        <f t="shared" si="72"/>
        <v/>
      </c>
      <c r="IS254" s="20" t="str">
        <f t="shared" ref="IS254:JB256" si="73" xml:space="preserve"> IF(CW497=CW483,"",CW497)</f>
        <v/>
      </c>
      <c r="IT254" s="20" t="str">
        <f t="shared" si="73"/>
        <v/>
      </c>
      <c r="IU254" s="20" t="str">
        <f t="shared" si="73"/>
        <v/>
      </c>
      <c r="IV254" s="20" t="str">
        <f t="shared" si="73"/>
        <v/>
      </c>
      <c r="IW254" s="20" t="str">
        <f t="shared" si="73"/>
        <v/>
      </c>
      <c r="IX254" s="20" t="str">
        <f t="shared" si="73"/>
        <v/>
      </c>
      <c r="IY254" s="20" t="str">
        <f t="shared" si="73"/>
        <v/>
      </c>
      <c r="IZ254" s="20" t="str">
        <f t="shared" si="73"/>
        <v/>
      </c>
      <c r="JA254" s="20" t="str">
        <f t="shared" si="73"/>
        <v/>
      </c>
      <c r="JB254" s="20" t="str">
        <f t="shared" si="73"/>
        <v/>
      </c>
      <c r="JC254" s="20" t="str">
        <f t="shared" ref="JC254:JL256" si="74" xml:space="preserve"> IF(DG497=DG483,"",DG497)</f>
        <v/>
      </c>
      <c r="JD254" s="20" t="str">
        <f t="shared" si="74"/>
        <v/>
      </c>
      <c r="JE254" s="20" t="str">
        <f t="shared" si="74"/>
        <v/>
      </c>
      <c r="JF254" s="20" t="str">
        <f t="shared" si="74"/>
        <v/>
      </c>
      <c r="JG254" s="20" t="str">
        <f t="shared" si="74"/>
        <v/>
      </c>
      <c r="JH254" s="20" t="str">
        <f t="shared" si="74"/>
        <v/>
      </c>
      <c r="JI254" s="20" t="str">
        <f t="shared" si="74"/>
        <v/>
      </c>
      <c r="JJ254" s="20" t="str">
        <f t="shared" si="74"/>
        <v/>
      </c>
      <c r="JK254" s="20" t="str">
        <f t="shared" si="74"/>
        <v/>
      </c>
      <c r="JL254" s="20" t="str">
        <f t="shared" si="74"/>
        <v/>
      </c>
      <c r="JM254" s="20" t="str">
        <f t="shared" ref="JM254:JV256" si="75" xml:space="preserve"> IF(DQ497=DQ483,"",DQ497)</f>
        <v/>
      </c>
      <c r="JN254" s="20" t="str">
        <f t="shared" si="75"/>
        <v/>
      </c>
      <c r="JO254" s="20" t="str">
        <f t="shared" si="75"/>
        <v/>
      </c>
      <c r="JP254" s="20" t="str">
        <f t="shared" si="75"/>
        <v/>
      </c>
      <c r="JQ254" s="20" t="str">
        <f t="shared" si="75"/>
        <v/>
      </c>
      <c r="JR254" s="20" t="str">
        <f t="shared" si="75"/>
        <v/>
      </c>
      <c r="JS254" s="20" t="str">
        <f t="shared" si="75"/>
        <v/>
      </c>
      <c r="JT254" s="20" t="str">
        <f t="shared" si="75"/>
        <v/>
      </c>
      <c r="JU254" s="20" t="str">
        <f t="shared" si="75"/>
        <v/>
      </c>
      <c r="JV254" s="20" t="str">
        <f t="shared" si="75"/>
        <v/>
      </c>
      <c r="JW254" s="20" t="str">
        <f t="shared" ref="JW254:KD256" si="76" xml:space="preserve"> IF(EA497=EA483,"",EA497)</f>
        <v/>
      </c>
      <c r="JX254" s="20" t="str">
        <f t="shared" si="76"/>
        <v/>
      </c>
      <c r="JY254" s="20" t="str">
        <f t="shared" si="76"/>
        <v/>
      </c>
      <c r="JZ254" s="20" t="str">
        <f t="shared" si="76"/>
        <v/>
      </c>
      <c r="KA254" s="20" t="str">
        <f t="shared" si="76"/>
        <v/>
      </c>
      <c r="KB254" s="20" t="str">
        <f t="shared" si="76"/>
        <v/>
      </c>
      <c r="KC254" s="20" t="str">
        <f t="shared" si="76"/>
        <v/>
      </c>
      <c r="KD254" s="20" t="str">
        <f t="shared" si="76"/>
        <v/>
      </c>
      <c r="KE254" s="20"/>
      <c r="KF254" s="20"/>
      <c r="KG254" s="20"/>
      <c r="KH254" s="20"/>
      <c r="KI254" s="20"/>
      <c r="KJ254" s="20"/>
      <c r="KK254" s="20"/>
      <c r="KL254" s="20"/>
      <c r="KM254" s="20"/>
      <c r="KN254" s="20"/>
      <c r="KO254" s="20"/>
    </row>
    <row r="255" spans="2:301" s="14" customFormat="1" ht="14.75" hidden="1" customHeight="1" x14ac:dyDescent="0.25">
      <c r="B255" s="73"/>
      <c r="C255" s="74"/>
      <c r="D255" s="74"/>
      <c r="E255" s="74"/>
      <c r="F255" s="74"/>
      <c r="G255" s="74" t="str">
        <f t="shared" si="34"/>
        <v/>
      </c>
      <c r="H255" s="74"/>
      <c r="I255" s="74" t="str">
        <f t="shared" si="44"/>
        <v/>
      </c>
      <c r="J255" s="74"/>
      <c r="K255" s="74">
        <f t="shared" si="62"/>
        <v>0</v>
      </c>
      <c r="L255" s="74"/>
      <c r="M255" s="74"/>
      <c r="N255" s="74">
        <f t="shared" si="35"/>
        <v>0</v>
      </c>
      <c r="O255" s="74"/>
      <c r="P255" s="112"/>
      <c r="Q255" s="120"/>
      <c r="R255" s="120"/>
      <c r="S255" s="111"/>
      <c r="T255" s="113" t="str">
        <f t="shared" si="36"/>
        <v/>
      </c>
      <c r="U255" s="24"/>
      <c r="V255" s="24"/>
      <c r="W255" s="24" t="str">
        <f t="shared" si="46"/>
        <v/>
      </c>
      <c r="X255" s="60"/>
      <c r="AI255" s="69"/>
      <c r="AJ255" s="69"/>
      <c r="AK255" s="119"/>
      <c r="AL255" s="24"/>
      <c r="AM255" s="24"/>
      <c r="AN255" s="24"/>
      <c r="AO255" s="26"/>
      <c r="AP255" s="26"/>
      <c r="AR255" s="19">
        <f t="shared" si="37"/>
        <v>0</v>
      </c>
      <c r="AU255" s="129"/>
      <c r="AV255" s="129"/>
      <c r="FD255" s="19"/>
      <c r="FE255" s="19"/>
      <c r="FF255" s="19"/>
      <c r="FG255" s="20" t="str">
        <f t="shared" si="63"/>
        <v/>
      </c>
      <c r="FH255" s="20" t="str">
        <f t="shared" si="63"/>
        <v/>
      </c>
      <c r="FI255" s="20" t="str">
        <f t="shared" si="63"/>
        <v/>
      </c>
      <c r="FJ255" s="20" t="str">
        <f t="shared" si="63"/>
        <v/>
      </c>
      <c r="FK255" s="20" t="str">
        <f t="shared" si="63"/>
        <v/>
      </c>
      <c r="FL255" s="20" t="str">
        <f t="shared" si="63"/>
        <v/>
      </c>
      <c r="FM255" s="20" t="str">
        <f t="shared" si="63"/>
        <v/>
      </c>
      <c r="FN255" s="20" t="str">
        <f t="shared" si="63"/>
        <v/>
      </c>
      <c r="FO255" s="20" t="str">
        <f t="shared" si="63"/>
        <v/>
      </c>
      <c r="FP255" s="20" t="str">
        <f t="shared" si="63"/>
        <v/>
      </c>
      <c r="FQ255" s="20" t="str">
        <f t="shared" si="63"/>
        <v/>
      </c>
      <c r="FR255" s="20" t="str">
        <f t="shared" si="64"/>
        <v/>
      </c>
      <c r="FS255" s="20" t="str">
        <f t="shared" si="64"/>
        <v/>
      </c>
      <c r="FT255" s="20" t="str">
        <f t="shared" si="64"/>
        <v/>
      </c>
      <c r="FU255" s="20" t="str">
        <f xml:space="preserve"> IF(W498=W484,"",W498)</f>
        <v/>
      </c>
      <c r="FV255" s="20" t="str">
        <f t="shared" si="65"/>
        <v/>
      </c>
      <c r="FW255" s="20" t="str">
        <f t="shared" si="65"/>
        <v/>
      </c>
      <c r="FX255" s="20" t="str">
        <f t="shared" si="65"/>
        <v/>
      </c>
      <c r="FY255" s="20" t="str">
        <f t="shared" si="65"/>
        <v/>
      </c>
      <c r="FZ255" s="20" t="str">
        <f t="shared" si="65"/>
        <v/>
      </c>
      <c r="GA255" s="20" t="str">
        <f t="shared" si="66"/>
        <v/>
      </c>
      <c r="GB255" s="20" t="str">
        <f t="shared" si="66"/>
        <v/>
      </c>
      <c r="GC255" s="20" t="str">
        <f t="shared" si="66"/>
        <v/>
      </c>
      <c r="GD255" s="20" t="str">
        <f t="shared" si="66"/>
        <v/>
      </c>
      <c r="GE255" s="20" t="str">
        <f t="shared" si="66"/>
        <v/>
      </c>
      <c r="GF255" s="20" t="str">
        <f t="shared" si="66"/>
        <v/>
      </c>
      <c r="GG255" s="20" t="str">
        <f t="shared" si="66"/>
        <v/>
      </c>
      <c r="GH255" s="20" t="str">
        <f t="shared" si="66"/>
        <v/>
      </c>
      <c r="GI255" s="20" t="str">
        <f t="shared" si="66"/>
        <v/>
      </c>
      <c r="GJ255" s="20" t="str">
        <f t="shared" si="66"/>
        <v/>
      </c>
      <c r="GK255" s="20" t="str">
        <f t="shared" si="67"/>
        <v/>
      </c>
      <c r="GL255" s="20" t="str">
        <f t="shared" si="67"/>
        <v/>
      </c>
      <c r="GM255" s="20" t="str">
        <f t="shared" si="67"/>
        <v/>
      </c>
      <c r="GN255" s="20" t="str">
        <f t="shared" si="67"/>
        <v/>
      </c>
      <c r="GO255" s="20" t="str">
        <f t="shared" si="67"/>
        <v/>
      </c>
      <c r="GP255" s="20" t="str">
        <f t="shared" si="67"/>
        <v/>
      </c>
      <c r="GQ255" s="20" t="str">
        <f t="shared" si="67"/>
        <v/>
      </c>
      <c r="GR255" s="20" t="str">
        <f t="shared" si="67"/>
        <v/>
      </c>
      <c r="GS255" s="20" t="str">
        <f t="shared" si="67"/>
        <v/>
      </c>
      <c r="GT255" s="20" t="str">
        <f t="shared" si="67"/>
        <v/>
      </c>
      <c r="GU255" s="20" t="str">
        <f t="shared" si="68"/>
        <v/>
      </c>
      <c r="GV255" s="20" t="str">
        <f t="shared" si="68"/>
        <v/>
      </c>
      <c r="GW255" s="20" t="str">
        <f t="shared" si="68"/>
        <v/>
      </c>
      <c r="GX255" s="20" t="str">
        <f t="shared" si="68"/>
        <v/>
      </c>
      <c r="GY255" s="20" t="str">
        <f t="shared" si="68"/>
        <v/>
      </c>
      <c r="GZ255" s="20" t="str">
        <f t="shared" si="68"/>
        <v/>
      </c>
      <c r="HA255" s="20" t="str">
        <f t="shared" si="68"/>
        <v/>
      </c>
      <c r="HB255" s="20" t="str">
        <f t="shared" si="68"/>
        <v/>
      </c>
      <c r="HC255" s="20" t="str">
        <f t="shared" si="68"/>
        <v/>
      </c>
      <c r="HD255" s="20" t="str">
        <f t="shared" si="68"/>
        <v/>
      </c>
      <c r="HE255" s="20" t="str">
        <f t="shared" si="69"/>
        <v/>
      </c>
      <c r="HF255" s="20" t="str">
        <f t="shared" si="69"/>
        <v/>
      </c>
      <c r="HG255" s="20" t="str">
        <f t="shared" si="69"/>
        <v/>
      </c>
      <c r="HH255" s="20" t="str">
        <f t="shared" si="69"/>
        <v/>
      </c>
      <c r="HI255" s="20" t="str">
        <f t="shared" si="69"/>
        <v/>
      </c>
      <c r="HJ255" s="20" t="str">
        <f t="shared" si="69"/>
        <v/>
      </c>
      <c r="HK255" s="20" t="str">
        <f t="shared" si="69"/>
        <v/>
      </c>
      <c r="HL255" s="20" t="str">
        <f t="shared" si="69"/>
        <v/>
      </c>
      <c r="HM255" s="20" t="str">
        <f t="shared" si="69"/>
        <v/>
      </c>
      <c r="HN255" s="20" t="str">
        <f t="shared" si="69"/>
        <v/>
      </c>
      <c r="HO255" s="20" t="str">
        <f t="shared" si="70"/>
        <v/>
      </c>
      <c r="HP255" s="20" t="str">
        <f t="shared" si="70"/>
        <v/>
      </c>
      <c r="HQ255" s="20" t="str">
        <f t="shared" si="70"/>
        <v/>
      </c>
      <c r="HR255" s="20" t="str">
        <f t="shared" si="70"/>
        <v/>
      </c>
      <c r="HS255" s="20" t="str">
        <f t="shared" si="70"/>
        <v/>
      </c>
      <c r="HT255" s="20" t="str">
        <f t="shared" si="70"/>
        <v/>
      </c>
      <c r="HU255" s="20" t="str">
        <f t="shared" si="70"/>
        <v/>
      </c>
      <c r="HV255" s="20" t="str">
        <f t="shared" si="70"/>
        <v/>
      </c>
      <c r="HW255" s="20" t="str">
        <f t="shared" si="70"/>
        <v/>
      </c>
      <c r="HX255" s="20" t="str">
        <f t="shared" si="70"/>
        <v/>
      </c>
      <c r="HY255" s="20" t="str">
        <f t="shared" si="71"/>
        <v/>
      </c>
      <c r="HZ255" s="20" t="str">
        <f t="shared" si="71"/>
        <v/>
      </c>
      <c r="IA255" s="20" t="str">
        <f t="shared" si="71"/>
        <v/>
      </c>
      <c r="IB255" s="20" t="str">
        <f t="shared" si="71"/>
        <v/>
      </c>
      <c r="IC255" s="20" t="str">
        <f t="shared" si="71"/>
        <v/>
      </c>
      <c r="ID255" s="20" t="str">
        <f t="shared" si="71"/>
        <v/>
      </c>
      <c r="IE255" s="20" t="str">
        <f t="shared" si="71"/>
        <v/>
      </c>
      <c r="IF255" s="20" t="str">
        <f t="shared" si="71"/>
        <v/>
      </c>
      <c r="IG255" s="20" t="str">
        <f t="shared" si="71"/>
        <v/>
      </c>
      <c r="IH255" s="20" t="str">
        <f t="shared" si="71"/>
        <v/>
      </c>
      <c r="II255" s="20" t="str">
        <f t="shared" si="72"/>
        <v/>
      </c>
      <c r="IJ255" s="20" t="str">
        <f t="shared" si="72"/>
        <v/>
      </c>
      <c r="IK255" s="20" t="str">
        <f t="shared" si="72"/>
        <v/>
      </c>
      <c r="IL255" s="20" t="str">
        <f t="shared" si="72"/>
        <v/>
      </c>
      <c r="IM255" s="20" t="str">
        <f t="shared" si="72"/>
        <v/>
      </c>
      <c r="IN255" s="20" t="str">
        <f t="shared" si="72"/>
        <v/>
      </c>
      <c r="IO255" s="20" t="str">
        <f t="shared" si="72"/>
        <v/>
      </c>
      <c r="IP255" s="20" t="str">
        <f t="shared" si="72"/>
        <v/>
      </c>
      <c r="IQ255" s="20" t="str">
        <f t="shared" si="72"/>
        <v/>
      </c>
      <c r="IR255" s="20" t="str">
        <f t="shared" si="72"/>
        <v/>
      </c>
      <c r="IS255" s="20" t="str">
        <f t="shared" si="73"/>
        <v/>
      </c>
      <c r="IT255" s="20" t="str">
        <f t="shared" si="73"/>
        <v/>
      </c>
      <c r="IU255" s="20" t="str">
        <f t="shared" si="73"/>
        <v/>
      </c>
      <c r="IV255" s="20" t="str">
        <f t="shared" si="73"/>
        <v/>
      </c>
      <c r="IW255" s="20" t="str">
        <f t="shared" si="73"/>
        <v/>
      </c>
      <c r="IX255" s="20" t="str">
        <f t="shared" si="73"/>
        <v/>
      </c>
      <c r="IY255" s="20" t="str">
        <f t="shared" si="73"/>
        <v/>
      </c>
      <c r="IZ255" s="20" t="str">
        <f t="shared" si="73"/>
        <v/>
      </c>
      <c r="JA255" s="20" t="str">
        <f t="shared" si="73"/>
        <v/>
      </c>
      <c r="JB255" s="20" t="str">
        <f t="shared" si="73"/>
        <v/>
      </c>
      <c r="JC255" s="20" t="str">
        <f t="shared" si="74"/>
        <v/>
      </c>
      <c r="JD255" s="20" t="str">
        <f t="shared" si="74"/>
        <v/>
      </c>
      <c r="JE255" s="20" t="str">
        <f t="shared" si="74"/>
        <v/>
      </c>
      <c r="JF255" s="20" t="str">
        <f t="shared" si="74"/>
        <v/>
      </c>
      <c r="JG255" s="20" t="str">
        <f t="shared" si="74"/>
        <v/>
      </c>
      <c r="JH255" s="20" t="str">
        <f t="shared" si="74"/>
        <v/>
      </c>
      <c r="JI255" s="20" t="str">
        <f t="shared" si="74"/>
        <v/>
      </c>
      <c r="JJ255" s="20" t="str">
        <f t="shared" si="74"/>
        <v/>
      </c>
      <c r="JK255" s="20" t="str">
        <f t="shared" si="74"/>
        <v/>
      </c>
      <c r="JL255" s="20" t="str">
        <f t="shared" si="74"/>
        <v/>
      </c>
      <c r="JM255" s="20" t="str">
        <f t="shared" si="75"/>
        <v/>
      </c>
      <c r="JN255" s="20" t="str">
        <f t="shared" si="75"/>
        <v/>
      </c>
      <c r="JO255" s="20" t="str">
        <f t="shared" si="75"/>
        <v/>
      </c>
      <c r="JP255" s="20" t="str">
        <f t="shared" si="75"/>
        <v/>
      </c>
      <c r="JQ255" s="20" t="str">
        <f t="shared" si="75"/>
        <v/>
      </c>
      <c r="JR255" s="20" t="str">
        <f t="shared" si="75"/>
        <v/>
      </c>
      <c r="JS255" s="20" t="str">
        <f t="shared" si="75"/>
        <v/>
      </c>
      <c r="JT255" s="20" t="str">
        <f t="shared" si="75"/>
        <v/>
      </c>
      <c r="JU255" s="20" t="str">
        <f t="shared" si="75"/>
        <v/>
      </c>
      <c r="JV255" s="20" t="str">
        <f t="shared" si="75"/>
        <v/>
      </c>
      <c r="JW255" s="20" t="str">
        <f t="shared" si="76"/>
        <v/>
      </c>
      <c r="JX255" s="20" t="str">
        <f t="shared" si="76"/>
        <v/>
      </c>
      <c r="JY255" s="20" t="str">
        <f t="shared" si="76"/>
        <v/>
      </c>
      <c r="JZ255" s="20" t="str">
        <f t="shared" si="76"/>
        <v/>
      </c>
      <c r="KA255" s="20" t="str">
        <f t="shared" si="76"/>
        <v/>
      </c>
      <c r="KB255" s="20" t="str">
        <f t="shared" si="76"/>
        <v/>
      </c>
      <c r="KC255" s="20" t="str">
        <f t="shared" si="76"/>
        <v/>
      </c>
      <c r="KD255" s="20" t="str">
        <f t="shared" si="76"/>
        <v/>
      </c>
      <c r="KE255" s="20"/>
      <c r="KF255" s="20"/>
      <c r="KG255" s="20"/>
      <c r="KH255" s="20"/>
      <c r="KI255" s="20"/>
      <c r="KJ255" s="20"/>
      <c r="KK255" s="20"/>
      <c r="KL255" s="20"/>
      <c r="KM255" s="20"/>
      <c r="KN255" s="20"/>
      <c r="KO255" s="20"/>
    </row>
    <row r="256" spans="2:301" s="14" customFormat="1" ht="14.75" hidden="1" customHeight="1" x14ac:dyDescent="0.25">
      <c r="B256" s="73"/>
      <c r="C256" s="74"/>
      <c r="D256" s="74"/>
      <c r="E256" s="74"/>
      <c r="F256" s="74"/>
      <c r="G256" s="74" t="str">
        <f t="shared" si="34"/>
        <v/>
      </c>
      <c r="H256" s="74"/>
      <c r="I256" s="74" t="str">
        <f t="shared" si="44"/>
        <v/>
      </c>
      <c r="J256" s="74"/>
      <c r="K256" s="74">
        <f t="shared" si="62"/>
        <v>0</v>
      </c>
      <c r="L256" s="74"/>
      <c r="M256" s="74"/>
      <c r="N256" s="74">
        <f t="shared" si="35"/>
        <v>0</v>
      </c>
      <c r="O256" s="74"/>
      <c r="P256" s="112"/>
      <c r="Q256" s="120"/>
      <c r="R256" s="120"/>
      <c r="S256" s="111"/>
      <c r="T256" s="113" t="str">
        <f t="shared" si="36"/>
        <v/>
      </c>
      <c r="U256" s="24"/>
      <c r="V256" s="24"/>
      <c r="W256" s="24" t="str">
        <f t="shared" si="46"/>
        <v/>
      </c>
      <c r="X256" s="60"/>
      <c r="AI256" s="69"/>
      <c r="AJ256" s="69"/>
      <c r="AK256" s="119"/>
      <c r="AL256" s="24"/>
      <c r="AM256" s="24"/>
      <c r="AN256" s="24"/>
      <c r="AO256" s="26"/>
      <c r="AP256" s="26"/>
      <c r="AR256" s="19">
        <f t="shared" si="37"/>
        <v>0</v>
      </c>
      <c r="AU256" s="129"/>
      <c r="AV256" s="129"/>
      <c r="FD256" s="19"/>
      <c r="FE256" s="19"/>
      <c r="FF256" s="19"/>
      <c r="FG256" s="20" t="str">
        <f t="shared" si="63"/>
        <v/>
      </c>
      <c r="FH256" s="20" t="str">
        <f t="shared" si="63"/>
        <v/>
      </c>
      <c r="FI256" s="20" t="str">
        <f t="shared" si="63"/>
        <v/>
      </c>
      <c r="FJ256" s="20" t="str">
        <f t="shared" si="63"/>
        <v/>
      </c>
      <c r="FK256" s="20" t="str">
        <f t="shared" si="63"/>
        <v/>
      </c>
      <c r="FL256" s="20" t="str">
        <f t="shared" si="63"/>
        <v/>
      </c>
      <c r="FM256" s="20" t="str">
        <f t="shared" si="63"/>
        <v/>
      </c>
      <c r="FN256" s="20" t="str">
        <f t="shared" si="63"/>
        <v/>
      </c>
      <c r="FO256" s="20" t="str">
        <f t="shared" si="63"/>
        <v/>
      </c>
      <c r="FP256" s="20" t="str">
        <f t="shared" si="63"/>
        <v/>
      </c>
      <c r="FQ256" s="20" t="str">
        <f t="shared" si="63"/>
        <v/>
      </c>
      <c r="FR256" s="20" t="str">
        <f t="shared" si="64"/>
        <v/>
      </c>
      <c r="FS256" s="20" t="str">
        <f t="shared" si="64"/>
        <v/>
      </c>
      <c r="FT256" s="20" t="str">
        <f t="shared" si="64"/>
        <v/>
      </c>
      <c r="FU256" s="20" t="str">
        <f xml:space="preserve"> IF(W499=W485,"",W499)</f>
        <v/>
      </c>
      <c r="FV256" s="20" t="str">
        <f t="shared" si="65"/>
        <v/>
      </c>
      <c r="FW256" s="20" t="str">
        <f t="shared" si="65"/>
        <v/>
      </c>
      <c r="FX256" s="20" t="str">
        <f t="shared" si="65"/>
        <v/>
      </c>
      <c r="FY256" s="20" t="str">
        <f t="shared" si="65"/>
        <v/>
      </c>
      <c r="FZ256" s="20" t="str">
        <f t="shared" si="65"/>
        <v/>
      </c>
      <c r="GA256" s="20" t="str">
        <f t="shared" si="66"/>
        <v/>
      </c>
      <c r="GB256" s="20" t="str">
        <f t="shared" si="66"/>
        <v/>
      </c>
      <c r="GC256" s="20" t="str">
        <f t="shared" si="66"/>
        <v/>
      </c>
      <c r="GD256" s="20" t="str">
        <f t="shared" si="66"/>
        <v/>
      </c>
      <c r="GE256" s="20" t="str">
        <f t="shared" si="66"/>
        <v/>
      </c>
      <c r="GF256" s="20" t="str">
        <f t="shared" si="66"/>
        <v/>
      </c>
      <c r="GG256" s="20" t="str">
        <f t="shared" si="66"/>
        <v/>
      </c>
      <c r="GH256" s="20" t="str">
        <f t="shared" si="66"/>
        <v/>
      </c>
      <c r="GI256" s="20" t="str">
        <f t="shared" si="66"/>
        <v/>
      </c>
      <c r="GJ256" s="20" t="str">
        <f t="shared" si="66"/>
        <v/>
      </c>
      <c r="GK256" s="20" t="str">
        <f t="shared" si="67"/>
        <v/>
      </c>
      <c r="GL256" s="20" t="str">
        <f t="shared" si="67"/>
        <v/>
      </c>
      <c r="GM256" s="20" t="str">
        <f t="shared" si="67"/>
        <v/>
      </c>
      <c r="GN256" s="20" t="str">
        <f t="shared" si="67"/>
        <v/>
      </c>
      <c r="GO256" s="20" t="str">
        <f t="shared" si="67"/>
        <v/>
      </c>
      <c r="GP256" s="20" t="str">
        <f t="shared" si="67"/>
        <v/>
      </c>
      <c r="GQ256" s="20" t="str">
        <f t="shared" si="67"/>
        <v/>
      </c>
      <c r="GR256" s="20" t="str">
        <f t="shared" si="67"/>
        <v/>
      </c>
      <c r="GS256" s="20" t="str">
        <f t="shared" si="67"/>
        <v/>
      </c>
      <c r="GT256" s="20" t="str">
        <f t="shared" si="67"/>
        <v/>
      </c>
      <c r="GU256" s="20" t="str">
        <f t="shared" si="68"/>
        <v/>
      </c>
      <c r="GV256" s="20" t="str">
        <f t="shared" si="68"/>
        <v/>
      </c>
      <c r="GW256" s="20" t="str">
        <f t="shared" si="68"/>
        <v/>
      </c>
      <c r="GX256" s="20" t="str">
        <f t="shared" si="68"/>
        <v/>
      </c>
      <c r="GY256" s="20" t="str">
        <f t="shared" si="68"/>
        <v/>
      </c>
      <c r="GZ256" s="20" t="str">
        <f t="shared" si="68"/>
        <v/>
      </c>
      <c r="HA256" s="20" t="str">
        <f t="shared" si="68"/>
        <v/>
      </c>
      <c r="HB256" s="20" t="str">
        <f t="shared" si="68"/>
        <v/>
      </c>
      <c r="HC256" s="20" t="str">
        <f t="shared" si="68"/>
        <v/>
      </c>
      <c r="HD256" s="20" t="str">
        <f t="shared" si="68"/>
        <v/>
      </c>
      <c r="HE256" s="20" t="str">
        <f t="shared" si="69"/>
        <v/>
      </c>
      <c r="HF256" s="20" t="str">
        <f t="shared" si="69"/>
        <v/>
      </c>
      <c r="HG256" s="20" t="str">
        <f t="shared" si="69"/>
        <v/>
      </c>
      <c r="HH256" s="20" t="str">
        <f t="shared" si="69"/>
        <v/>
      </c>
      <c r="HI256" s="20" t="str">
        <f t="shared" si="69"/>
        <v/>
      </c>
      <c r="HJ256" s="20" t="str">
        <f t="shared" si="69"/>
        <v/>
      </c>
      <c r="HK256" s="20" t="str">
        <f t="shared" si="69"/>
        <v/>
      </c>
      <c r="HL256" s="20" t="str">
        <f t="shared" si="69"/>
        <v/>
      </c>
      <c r="HM256" s="20" t="str">
        <f t="shared" si="69"/>
        <v/>
      </c>
      <c r="HN256" s="20" t="str">
        <f t="shared" si="69"/>
        <v/>
      </c>
      <c r="HO256" s="20" t="str">
        <f t="shared" si="70"/>
        <v/>
      </c>
      <c r="HP256" s="20" t="str">
        <f t="shared" si="70"/>
        <v/>
      </c>
      <c r="HQ256" s="20" t="str">
        <f t="shared" si="70"/>
        <v/>
      </c>
      <c r="HR256" s="20" t="str">
        <f t="shared" si="70"/>
        <v/>
      </c>
      <c r="HS256" s="20" t="str">
        <f t="shared" si="70"/>
        <v/>
      </c>
      <c r="HT256" s="20" t="str">
        <f t="shared" si="70"/>
        <v/>
      </c>
      <c r="HU256" s="20" t="str">
        <f t="shared" si="70"/>
        <v/>
      </c>
      <c r="HV256" s="20" t="str">
        <f t="shared" si="70"/>
        <v/>
      </c>
      <c r="HW256" s="20" t="str">
        <f t="shared" si="70"/>
        <v/>
      </c>
      <c r="HX256" s="20" t="str">
        <f t="shared" si="70"/>
        <v/>
      </c>
      <c r="HY256" s="20" t="str">
        <f t="shared" si="71"/>
        <v/>
      </c>
      <c r="HZ256" s="20" t="str">
        <f t="shared" si="71"/>
        <v/>
      </c>
      <c r="IA256" s="20" t="str">
        <f t="shared" si="71"/>
        <v/>
      </c>
      <c r="IB256" s="20" t="str">
        <f t="shared" si="71"/>
        <v/>
      </c>
      <c r="IC256" s="20" t="str">
        <f t="shared" si="71"/>
        <v/>
      </c>
      <c r="ID256" s="20" t="str">
        <f t="shared" si="71"/>
        <v/>
      </c>
      <c r="IE256" s="20" t="str">
        <f t="shared" si="71"/>
        <v/>
      </c>
      <c r="IF256" s="20" t="str">
        <f t="shared" si="71"/>
        <v/>
      </c>
      <c r="IG256" s="20" t="str">
        <f t="shared" si="71"/>
        <v/>
      </c>
      <c r="IH256" s="20" t="str">
        <f t="shared" si="71"/>
        <v/>
      </c>
      <c r="II256" s="20" t="str">
        <f t="shared" si="72"/>
        <v/>
      </c>
      <c r="IJ256" s="20" t="str">
        <f t="shared" si="72"/>
        <v/>
      </c>
      <c r="IK256" s="20" t="str">
        <f t="shared" si="72"/>
        <v/>
      </c>
      <c r="IL256" s="20" t="str">
        <f t="shared" si="72"/>
        <v/>
      </c>
      <c r="IM256" s="20" t="str">
        <f t="shared" si="72"/>
        <v/>
      </c>
      <c r="IN256" s="20" t="str">
        <f t="shared" si="72"/>
        <v/>
      </c>
      <c r="IO256" s="20" t="str">
        <f t="shared" si="72"/>
        <v/>
      </c>
      <c r="IP256" s="20" t="str">
        <f t="shared" si="72"/>
        <v/>
      </c>
      <c r="IQ256" s="20" t="str">
        <f t="shared" si="72"/>
        <v/>
      </c>
      <c r="IR256" s="20" t="str">
        <f t="shared" si="72"/>
        <v/>
      </c>
      <c r="IS256" s="20" t="str">
        <f t="shared" si="73"/>
        <v/>
      </c>
      <c r="IT256" s="20" t="str">
        <f t="shared" si="73"/>
        <v/>
      </c>
      <c r="IU256" s="20" t="str">
        <f t="shared" si="73"/>
        <v/>
      </c>
      <c r="IV256" s="20" t="str">
        <f t="shared" si="73"/>
        <v/>
      </c>
      <c r="IW256" s="20" t="str">
        <f t="shared" si="73"/>
        <v/>
      </c>
      <c r="IX256" s="20" t="str">
        <f t="shared" si="73"/>
        <v/>
      </c>
      <c r="IY256" s="20" t="str">
        <f t="shared" si="73"/>
        <v/>
      </c>
      <c r="IZ256" s="20" t="str">
        <f t="shared" si="73"/>
        <v/>
      </c>
      <c r="JA256" s="20" t="str">
        <f t="shared" si="73"/>
        <v/>
      </c>
      <c r="JB256" s="20" t="str">
        <f t="shared" si="73"/>
        <v/>
      </c>
      <c r="JC256" s="20" t="str">
        <f t="shared" si="74"/>
        <v/>
      </c>
      <c r="JD256" s="20" t="str">
        <f t="shared" si="74"/>
        <v/>
      </c>
      <c r="JE256" s="20" t="str">
        <f t="shared" si="74"/>
        <v/>
      </c>
      <c r="JF256" s="20" t="str">
        <f t="shared" si="74"/>
        <v/>
      </c>
      <c r="JG256" s="20" t="str">
        <f t="shared" si="74"/>
        <v/>
      </c>
      <c r="JH256" s="20" t="str">
        <f t="shared" si="74"/>
        <v/>
      </c>
      <c r="JI256" s="20" t="str">
        <f t="shared" si="74"/>
        <v/>
      </c>
      <c r="JJ256" s="20" t="str">
        <f t="shared" si="74"/>
        <v/>
      </c>
      <c r="JK256" s="20" t="str">
        <f t="shared" si="74"/>
        <v/>
      </c>
      <c r="JL256" s="20" t="str">
        <f t="shared" si="74"/>
        <v/>
      </c>
      <c r="JM256" s="20" t="str">
        <f t="shared" si="75"/>
        <v/>
      </c>
      <c r="JN256" s="20" t="str">
        <f t="shared" si="75"/>
        <v/>
      </c>
      <c r="JO256" s="20" t="str">
        <f t="shared" si="75"/>
        <v/>
      </c>
      <c r="JP256" s="20" t="str">
        <f t="shared" si="75"/>
        <v/>
      </c>
      <c r="JQ256" s="20" t="str">
        <f t="shared" si="75"/>
        <v/>
      </c>
      <c r="JR256" s="20" t="str">
        <f t="shared" si="75"/>
        <v/>
      </c>
      <c r="JS256" s="20" t="str">
        <f t="shared" si="75"/>
        <v/>
      </c>
      <c r="JT256" s="20" t="str">
        <f t="shared" si="75"/>
        <v/>
      </c>
      <c r="JU256" s="20" t="str">
        <f t="shared" si="75"/>
        <v/>
      </c>
      <c r="JV256" s="20" t="str">
        <f t="shared" si="75"/>
        <v/>
      </c>
      <c r="JW256" s="20" t="str">
        <f t="shared" si="76"/>
        <v/>
      </c>
      <c r="JX256" s="20" t="str">
        <f t="shared" si="76"/>
        <v/>
      </c>
      <c r="JY256" s="20" t="str">
        <f t="shared" si="76"/>
        <v/>
      </c>
      <c r="JZ256" s="20" t="str">
        <f t="shared" si="76"/>
        <v/>
      </c>
      <c r="KA256" s="20" t="str">
        <f t="shared" si="76"/>
        <v/>
      </c>
      <c r="KB256" s="20" t="str">
        <f t="shared" si="76"/>
        <v/>
      </c>
      <c r="KC256" s="20" t="str">
        <f t="shared" si="76"/>
        <v/>
      </c>
      <c r="KD256" s="20" t="str">
        <f t="shared" si="76"/>
        <v/>
      </c>
      <c r="KE256" s="20"/>
      <c r="KF256" s="20"/>
      <c r="KG256" s="20"/>
      <c r="KH256" s="20"/>
      <c r="KI256" s="20"/>
      <c r="KJ256" s="20"/>
      <c r="KK256" s="20"/>
      <c r="KL256" s="20"/>
      <c r="KM256" s="20"/>
      <c r="KN256" s="20"/>
      <c r="KO256" s="20"/>
    </row>
    <row r="257" spans="2:301" s="14" customFormat="1" ht="15" hidden="1" x14ac:dyDescent="0.25">
      <c r="G257" s="74" t="str">
        <f t="shared" si="34"/>
        <v/>
      </c>
      <c r="I257" s="74" t="str">
        <f t="shared" si="44"/>
        <v/>
      </c>
      <c r="K257" s="74">
        <f t="shared" si="62"/>
        <v>0</v>
      </c>
      <c r="N257" s="74">
        <f t="shared" si="35"/>
        <v>0</v>
      </c>
      <c r="Q257" s="120"/>
      <c r="R257" s="120"/>
      <c r="S257" s="111"/>
      <c r="T257" s="113" t="str">
        <f t="shared" si="36"/>
        <v/>
      </c>
      <c r="W257" s="24" t="str">
        <f t="shared" si="46"/>
        <v/>
      </c>
      <c r="X257" s="60"/>
      <c r="AK257" s="4"/>
      <c r="AL257" s="24"/>
      <c r="AM257" s="24"/>
      <c r="AN257" s="24"/>
      <c r="AO257" s="26"/>
      <c r="AP257" s="26"/>
      <c r="AR257" s="19">
        <f t="shared" si="37"/>
        <v>0</v>
      </c>
      <c r="AU257" s="129"/>
      <c r="AV257" s="129"/>
    </row>
    <row r="258" spans="2:301" s="14" customFormat="1" ht="15" hidden="1" x14ac:dyDescent="0.25">
      <c r="G258" s="74" t="str">
        <f t="shared" si="34"/>
        <v/>
      </c>
      <c r="I258" s="74" t="str">
        <f t="shared" si="44"/>
        <v/>
      </c>
      <c r="K258" s="74">
        <f t="shared" si="62"/>
        <v>0</v>
      </c>
      <c r="N258" s="74">
        <f t="shared" si="35"/>
        <v>0</v>
      </c>
      <c r="Q258" s="120"/>
      <c r="R258" s="120"/>
      <c r="S258" s="111"/>
      <c r="T258" s="113" t="str">
        <f t="shared" si="36"/>
        <v/>
      </c>
      <c r="W258" s="24" t="str">
        <f t="shared" si="46"/>
        <v/>
      </c>
      <c r="X258" s="60"/>
      <c r="AK258" s="4"/>
      <c r="AL258" s="24"/>
      <c r="AM258" s="24"/>
      <c r="AN258" s="24"/>
      <c r="AO258" s="26"/>
      <c r="AP258" s="26"/>
      <c r="AR258" s="19">
        <f t="shared" si="37"/>
        <v>0</v>
      </c>
      <c r="AU258" s="129"/>
      <c r="AV258" s="129"/>
    </row>
    <row r="259" spans="2:301" s="14" customFormat="1" ht="15" hidden="1" x14ac:dyDescent="0.25">
      <c r="G259" s="74" t="str">
        <f t="shared" si="34"/>
        <v/>
      </c>
      <c r="I259" s="74" t="str">
        <f t="shared" si="44"/>
        <v/>
      </c>
      <c r="K259" s="74">
        <f t="shared" si="62"/>
        <v>0</v>
      </c>
      <c r="N259" s="74">
        <f t="shared" si="35"/>
        <v>0</v>
      </c>
      <c r="Q259" s="120"/>
      <c r="R259" s="120"/>
      <c r="S259" s="111"/>
      <c r="T259" s="113" t="str">
        <f t="shared" si="36"/>
        <v/>
      </c>
      <c r="W259" s="24" t="str">
        <f t="shared" si="46"/>
        <v/>
      </c>
      <c r="X259" s="60"/>
      <c r="AK259" s="4"/>
      <c r="AL259" s="24"/>
      <c r="AM259" s="24"/>
      <c r="AN259" s="24"/>
      <c r="AO259" s="26"/>
      <c r="AP259" s="26"/>
      <c r="AR259" s="19">
        <f t="shared" si="37"/>
        <v>0</v>
      </c>
      <c r="AU259" s="129"/>
      <c r="AV259" s="129"/>
    </row>
    <row r="260" spans="2:301" s="14" customFormat="1" ht="15" hidden="1" x14ac:dyDescent="0.25">
      <c r="G260" s="74" t="str">
        <f t="shared" si="34"/>
        <v/>
      </c>
      <c r="I260" s="74" t="str">
        <f t="shared" si="44"/>
        <v/>
      </c>
      <c r="K260" s="74">
        <f t="shared" si="62"/>
        <v>0</v>
      </c>
      <c r="N260" s="74">
        <f t="shared" si="35"/>
        <v>0</v>
      </c>
      <c r="Q260" s="120"/>
      <c r="R260" s="120"/>
      <c r="S260" s="111"/>
      <c r="T260" s="113" t="str">
        <f t="shared" si="36"/>
        <v/>
      </c>
      <c r="W260" s="24" t="str">
        <f t="shared" si="46"/>
        <v/>
      </c>
      <c r="X260" s="60"/>
      <c r="AK260" s="4"/>
      <c r="AL260" s="24"/>
      <c r="AM260" s="24"/>
      <c r="AN260" s="24"/>
      <c r="AO260" s="26"/>
      <c r="AP260" s="26"/>
      <c r="AR260" s="19">
        <f t="shared" si="37"/>
        <v>0</v>
      </c>
      <c r="AU260" s="129"/>
      <c r="AV260" s="129"/>
    </row>
    <row r="261" spans="2:301" s="14" customFormat="1" x14ac:dyDescent="0.35">
      <c r="B261" s="73">
        <f t="shared" ref="B261" si="77" xml:space="preserve"> IF(B27="","",B27)</f>
        <v>3</v>
      </c>
      <c r="C261" s="74">
        <f t="shared" si="33"/>
        <v>1</v>
      </c>
      <c r="D261" s="74" t="str">
        <f xml:space="preserve"> IF(IF(AND(C261=1,C27="LED"),D27,"")="","",IF(AND(C261=1,C27="LED"),D27,""))</f>
        <v/>
      </c>
      <c r="E261" s="74" t="str">
        <f xml:space="preserve"> IF(IF(AND(C261=1,C27="LED"),E27,"")="","",IF(AND(C261=1,C27="LED"),E27,""))</f>
        <v/>
      </c>
      <c r="F261" s="74">
        <f xml:space="preserve"> IF((C261&lt;&gt;1),"",MAX(F27,1))</f>
        <v>2</v>
      </c>
      <c r="G261" s="74">
        <f t="shared" si="34"/>
        <v>250</v>
      </c>
      <c r="H261" s="74">
        <f xml:space="preserve"> IF((C261&lt;&gt;1),"",MAX(2.5,Q27))</f>
        <v>20</v>
      </c>
      <c r="I261" s="74">
        <f t="shared" si="44"/>
        <v>0</v>
      </c>
      <c r="J261" s="74">
        <f xml:space="preserve"> IF((C261&lt;&gt;1),0,(J27+$D$3))</f>
        <v>115</v>
      </c>
      <c r="K261" s="74">
        <f t="shared" si="62"/>
        <v>0</v>
      </c>
      <c r="L261" s="74" t="str">
        <f>IF((C261&lt;&gt;1),"",IF(IF(C27="Masked","Always Mask",H27)="","Never mask",IF(C27="Masked","Always Mask",H27)))</f>
        <v>Never mask</v>
      </c>
      <c r="M261" s="74">
        <f xml:space="preserve"> IF(C261&lt;&gt;1,0,I27)</f>
        <v>3</v>
      </c>
      <c r="N261" s="74">
        <f t="shared" si="35"/>
        <v>1</v>
      </c>
      <c r="O261" s="74">
        <f xml:space="preserve"> IF(C261&lt;&gt;1,"",(F261*55+17.25))</f>
        <v>127.25</v>
      </c>
      <c r="P261" s="112">
        <f xml:space="preserve"> IF(C261&lt;&gt;1,"",IF(K261=1,0,IF(O251&lt;J261,J261,0)))</f>
        <v>0</v>
      </c>
      <c r="Q261" s="120">
        <f xml:space="preserve"> IF(Global!$C$1="AFE4420",1000*AK261*J261/(1000000/'PPG Config'!$C$2)*(2-COUNTBLANK(D261:E261)),1000*(AL261+AM261)*J261/(1000000/'PPG Config'!$C$2))</f>
        <v>0</v>
      </c>
      <c r="R261" s="120"/>
      <c r="S261" s="111" t="str">
        <f>IF((C261&lt;&gt;1),"Only TIA1",W27)</f>
        <v>Only TIA1</v>
      </c>
      <c r="T261" s="113">
        <f t="shared" si="36"/>
        <v>250</v>
      </c>
      <c r="U261" s="24">
        <f xml:space="preserve"> IF((C261&lt;&gt;1),"",MAX(2.5,AD27))</f>
        <v>20</v>
      </c>
      <c r="V261" s="24"/>
      <c r="W261" s="24">
        <f t="shared" si="46"/>
        <v>0</v>
      </c>
      <c r="X261" s="60"/>
      <c r="AI261" s="69">
        <f xml:space="preserve"> IF(C271&gt;C261,1,0)</f>
        <v>0</v>
      </c>
      <c r="AJ261" s="69">
        <f xml:space="preserve"> IF(C261=1,IF(C27="LED",IF(AND(D261="",E261=""),1,0),0),0)</f>
        <v>0</v>
      </c>
      <c r="AK261" s="119">
        <f>IF(COUNTIF(D261:E261,"TX4")&gt;0,'PPG Config'!$C$18,IF(COUNTIF(D261:E261,"TX3")&gt;0,'PPG Config'!$C$17,IF(COUNTIF(D261:E261,"TX2")&gt;0,'PPG Config'!$C$16,IF(COUNTIF(D261:E261,"TX1")&gt;0,'PPG Config'!$C$15,0))))</f>
        <v>0</v>
      </c>
      <c r="AL261" s="24">
        <f xml:space="preserve"> IF(D261="",0,IF(AI27="",0,MIN(AI27,'PPG Config'!$C$8)))</f>
        <v>0</v>
      </c>
      <c r="AM261" s="24">
        <f xml:space="preserve"> IF(E261="",0,IF(AJ27="",0,MIN(AJ27,'PPG Config'!$C$8)))</f>
        <v>0</v>
      </c>
      <c r="AN261" s="24"/>
      <c r="AO261" s="26">
        <f xml:space="preserve"> IF(Global!$C$1="AFE4420",'PPG Phase Definition'!AK261,'PPG Phase Definition'!AL261)</f>
        <v>0</v>
      </c>
      <c r="AP261" s="26">
        <f xml:space="preserve"> IF(Global!$C$1="AFE4420",'PPG Phase Definition'!AK261,'PPG Phase Definition'!AM261)</f>
        <v>0</v>
      </c>
      <c r="AR261" s="19">
        <f t="shared" si="37"/>
        <v>0</v>
      </c>
      <c r="AU261" s="129"/>
      <c r="AV261" s="129"/>
      <c r="FD261" s="19"/>
      <c r="FE261" s="19"/>
      <c r="FF261" s="19">
        <v>3</v>
      </c>
      <c r="FG261" s="20">
        <f t="shared" ref="FG261:FQ263" si="78" xml:space="preserve"> IF(G500=G490,"",G500)</f>
        <v>1</v>
      </c>
      <c r="FH261" s="20">
        <f t="shared" si="78"/>
        <v>2</v>
      </c>
      <c r="FI261" s="20">
        <f t="shared" si="78"/>
        <v>3</v>
      </c>
      <c r="FJ261" s="20">
        <f t="shared" si="78"/>
        <v>4</v>
      </c>
      <c r="FK261" s="20">
        <f t="shared" si="78"/>
        <v>5</v>
      </c>
      <c r="FL261" s="20">
        <f t="shared" si="78"/>
        <v>6</v>
      </c>
      <c r="FM261" s="20">
        <f t="shared" si="78"/>
        <v>7</v>
      </c>
      <c r="FN261" s="20">
        <f t="shared" si="78"/>
        <v>8</v>
      </c>
      <c r="FO261" s="20">
        <f t="shared" si="78"/>
        <v>9</v>
      </c>
      <c r="FP261" s="20">
        <f t="shared" si="78"/>
        <v>10</v>
      </c>
      <c r="FQ261" s="20">
        <f t="shared" si="78"/>
        <v>11</v>
      </c>
      <c r="FR261" s="20">
        <f t="shared" ref="FR261:FT263" si="79" xml:space="preserve"> IF(S500=S490,"",S500)</f>
        <v>12</v>
      </c>
      <c r="FS261" s="20">
        <f t="shared" si="79"/>
        <v>13</v>
      </c>
      <c r="FT261" s="20">
        <f t="shared" si="79"/>
        <v>14</v>
      </c>
      <c r="FU261" s="20">
        <f xml:space="preserve"> IF(W500=W490,"",W500)</f>
        <v>15</v>
      </c>
      <c r="FV261" s="20">
        <f t="shared" ref="FV261:FZ263" si="80" xml:space="preserve"> IF(Y500=Y490,"",Y500)</f>
        <v>16</v>
      </c>
      <c r="FW261" s="20">
        <f t="shared" si="80"/>
        <v>17</v>
      </c>
      <c r="FX261" s="20">
        <f t="shared" si="80"/>
        <v>18</v>
      </c>
      <c r="FY261" s="20">
        <f t="shared" si="80"/>
        <v>19</v>
      </c>
      <c r="FZ261" s="20">
        <f t="shared" si="80"/>
        <v>20</v>
      </c>
      <c r="GA261" s="20">
        <f t="shared" ref="GA261:GJ263" si="81" xml:space="preserve"> IF(AE500=AE490,"",AE500)</f>
        <v>21</v>
      </c>
      <c r="GB261" s="20">
        <f t="shared" si="81"/>
        <v>22</v>
      </c>
      <c r="GC261" s="20">
        <f t="shared" si="81"/>
        <v>23</v>
      </c>
      <c r="GD261" s="20">
        <f t="shared" si="81"/>
        <v>24</v>
      </c>
      <c r="GE261" s="20">
        <f t="shared" si="81"/>
        <v>25</v>
      </c>
      <c r="GF261" s="20">
        <f t="shared" si="81"/>
        <v>26</v>
      </c>
      <c r="GG261" s="20">
        <f t="shared" si="81"/>
        <v>27</v>
      </c>
      <c r="GH261" s="20">
        <f t="shared" si="81"/>
        <v>28</v>
      </c>
      <c r="GI261" s="20">
        <f t="shared" si="81"/>
        <v>29</v>
      </c>
      <c r="GJ261" s="20">
        <f t="shared" si="81"/>
        <v>30</v>
      </c>
      <c r="GK261" s="20">
        <f t="shared" ref="GK261:GT263" si="82" xml:space="preserve"> IF(AO500=AO490,"",AO500)</f>
        <v>31</v>
      </c>
      <c r="GL261" s="20">
        <f t="shared" si="82"/>
        <v>32</v>
      </c>
      <c r="GM261" s="20">
        <f t="shared" si="82"/>
        <v>33</v>
      </c>
      <c r="GN261" s="20">
        <f t="shared" si="82"/>
        <v>34</v>
      </c>
      <c r="GO261" s="20">
        <f t="shared" si="82"/>
        <v>35</v>
      </c>
      <c r="GP261" s="20">
        <f t="shared" si="82"/>
        <v>36</v>
      </c>
      <c r="GQ261" s="20">
        <f t="shared" si="82"/>
        <v>37</v>
      </c>
      <c r="GR261" s="20">
        <f t="shared" si="82"/>
        <v>38</v>
      </c>
      <c r="GS261" s="20">
        <f t="shared" si="82"/>
        <v>39</v>
      </c>
      <c r="GT261" s="20">
        <f t="shared" si="82"/>
        <v>40</v>
      </c>
      <c r="GU261" s="20">
        <f t="shared" ref="GU261:HD263" si="83" xml:space="preserve"> IF(AY500=AY490,"",AY500)</f>
        <v>41</v>
      </c>
      <c r="GV261" s="20">
        <f t="shared" si="83"/>
        <v>42</v>
      </c>
      <c r="GW261" s="20">
        <f t="shared" si="83"/>
        <v>43</v>
      </c>
      <c r="GX261" s="20">
        <f t="shared" si="83"/>
        <v>44</v>
      </c>
      <c r="GY261" s="20">
        <f t="shared" si="83"/>
        <v>45</v>
      </c>
      <c r="GZ261" s="20">
        <f t="shared" si="83"/>
        <v>46</v>
      </c>
      <c r="HA261" s="20">
        <f t="shared" si="83"/>
        <v>47</v>
      </c>
      <c r="HB261" s="20">
        <f t="shared" si="83"/>
        <v>48</v>
      </c>
      <c r="HC261" s="20">
        <f t="shared" si="83"/>
        <v>49</v>
      </c>
      <c r="HD261" s="20">
        <f t="shared" si="83"/>
        <v>50</v>
      </c>
      <c r="HE261" s="20">
        <f t="shared" ref="HE261:HN263" si="84" xml:space="preserve"> IF(BI500=BI490,"",BI500)</f>
        <v>51</v>
      </c>
      <c r="HF261" s="20">
        <f t="shared" si="84"/>
        <v>52</v>
      </c>
      <c r="HG261" s="20">
        <f t="shared" si="84"/>
        <v>53</v>
      </c>
      <c r="HH261" s="20">
        <f t="shared" si="84"/>
        <v>54</v>
      </c>
      <c r="HI261" s="20">
        <f t="shared" si="84"/>
        <v>55</v>
      </c>
      <c r="HJ261" s="20">
        <f t="shared" si="84"/>
        <v>56</v>
      </c>
      <c r="HK261" s="20">
        <f t="shared" si="84"/>
        <v>57</v>
      </c>
      <c r="HL261" s="20">
        <f t="shared" si="84"/>
        <v>58</v>
      </c>
      <c r="HM261" s="20">
        <f t="shared" si="84"/>
        <v>59</v>
      </c>
      <c r="HN261" s="20">
        <f t="shared" si="84"/>
        <v>60</v>
      </c>
      <c r="HO261" s="20">
        <f t="shared" ref="HO261:HX263" si="85" xml:space="preserve"> IF(BS500=BS490,"",BS500)</f>
        <v>61</v>
      </c>
      <c r="HP261" s="20">
        <f t="shared" si="85"/>
        <v>62</v>
      </c>
      <c r="HQ261" s="20">
        <f t="shared" si="85"/>
        <v>63</v>
      </c>
      <c r="HR261" s="20">
        <f t="shared" si="85"/>
        <v>64</v>
      </c>
      <c r="HS261" s="20">
        <f t="shared" si="85"/>
        <v>65</v>
      </c>
      <c r="HT261" s="20">
        <f t="shared" si="85"/>
        <v>66</v>
      </c>
      <c r="HU261" s="20">
        <f t="shared" si="85"/>
        <v>67</v>
      </c>
      <c r="HV261" s="20">
        <f t="shared" si="85"/>
        <v>68</v>
      </c>
      <c r="HW261" s="20">
        <f t="shared" si="85"/>
        <v>69</v>
      </c>
      <c r="HX261" s="20">
        <f t="shared" si="85"/>
        <v>70</v>
      </c>
      <c r="HY261" s="20">
        <f t="shared" ref="HY261:IH263" si="86" xml:space="preserve"> IF(CC500=CC490,"",CC500)</f>
        <v>71</v>
      </c>
      <c r="HZ261" s="20">
        <f t="shared" si="86"/>
        <v>72</v>
      </c>
      <c r="IA261" s="20">
        <f t="shared" si="86"/>
        <v>73</v>
      </c>
      <c r="IB261" s="20">
        <f t="shared" si="86"/>
        <v>74</v>
      </c>
      <c r="IC261" s="20">
        <f t="shared" si="86"/>
        <v>75</v>
      </c>
      <c r="ID261" s="20">
        <f t="shared" si="86"/>
        <v>76</v>
      </c>
      <c r="IE261" s="20">
        <f t="shared" si="86"/>
        <v>77</v>
      </c>
      <c r="IF261" s="20">
        <f t="shared" si="86"/>
        <v>78</v>
      </c>
      <c r="IG261" s="20">
        <f t="shared" si="86"/>
        <v>79</v>
      </c>
      <c r="IH261" s="20">
        <f t="shared" si="86"/>
        <v>80</v>
      </c>
      <c r="II261" s="20">
        <f t="shared" ref="II261:IR263" si="87" xml:space="preserve"> IF(CM500=CM490,"",CM500)</f>
        <v>81</v>
      </c>
      <c r="IJ261" s="20">
        <f t="shared" si="87"/>
        <v>82</v>
      </c>
      <c r="IK261" s="20">
        <f t="shared" si="87"/>
        <v>83</v>
      </c>
      <c r="IL261" s="20">
        <f t="shared" si="87"/>
        <v>84</v>
      </c>
      <c r="IM261" s="20">
        <f t="shared" si="87"/>
        <v>85</v>
      </c>
      <c r="IN261" s="20">
        <f t="shared" si="87"/>
        <v>86</v>
      </c>
      <c r="IO261" s="20">
        <f t="shared" si="87"/>
        <v>87</v>
      </c>
      <c r="IP261" s="20">
        <f t="shared" si="87"/>
        <v>88</v>
      </c>
      <c r="IQ261" s="20">
        <f t="shared" si="87"/>
        <v>89</v>
      </c>
      <c r="IR261" s="20">
        <f t="shared" si="87"/>
        <v>90</v>
      </c>
      <c r="IS261" s="20">
        <f t="shared" ref="IS261:JB263" si="88" xml:space="preserve"> IF(CW500=CW490,"",CW500)</f>
        <v>91</v>
      </c>
      <c r="IT261" s="20">
        <f t="shared" si="88"/>
        <v>92</v>
      </c>
      <c r="IU261" s="20">
        <f t="shared" si="88"/>
        <v>93</v>
      </c>
      <c r="IV261" s="20">
        <f t="shared" si="88"/>
        <v>94</v>
      </c>
      <c r="IW261" s="20">
        <f t="shared" si="88"/>
        <v>95</v>
      </c>
      <c r="IX261" s="20">
        <f t="shared" si="88"/>
        <v>96</v>
      </c>
      <c r="IY261" s="20">
        <f t="shared" si="88"/>
        <v>97</v>
      </c>
      <c r="IZ261" s="20">
        <f t="shared" si="88"/>
        <v>98</v>
      </c>
      <c r="JA261" s="20">
        <f t="shared" si="88"/>
        <v>99</v>
      </c>
      <c r="JB261" s="20">
        <f t="shared" si="88"/>
        <v>100</v>
      </c>
      <c r="JC261" s="20">
        <f t="shared" ref="JC261:JL263" si="89" xml:space="preserve"> IF(DG500=DG490,"",DG500)</f>
        <v>101</v>
      </c>
      <c r="JD261" s="20">
        <f t="shared" si="89"/>
        <v>102</v>
      </c>
      <c r="JE261" s="20">
        <f t="shared" si="89"/>
        <v>103</v>
      </c>
      <c r="JF261" s="20">
        <f t="shared" si="89"/>
        <v>104</v>
      </c>
      <c r="JG261" s="20">
        <f t="shared" si="89"/>
        <v>105</v>
      </c>
      <c r="JH261" s="20">
        <f t="shared" si="89"/>
        <v>106</v>
      </c>
      <c r="JI261" s="20">
        <f t="shared" si="89"/>
        <v>107</v>
      </c>
      <c r="JJ261" s="20">
        <f t="shared" si="89"/>
        <v>108</v>
      </c>
      <c r="JK261" s="20">
        <f t="shared" si="89"/>
        <v>109</v>
      </c>
      <c r="JL261" s="20">
        <f t="shared" si="89"/>
        <v>110</v>
      </c>
      <c r="JM261" s="20">
        <f t="shared" ref="JM261:JV263" si="90" xml:space="preserve"> IF(DQ500=DQ490,"",DQ500)</f>
        <v>111</v>
      </c>
      <c r="JN261" s="20">
        <f t="shared" si="90"/>
        <v>112</v>
      </c>
      <c r="JO261" s="20">
        <f t="shared" si="90"/>
        <v>113</v>
      </c>
      <c r="JP261" s="20">
        <f t="shared" si="90"/>
        <v>114</v>
      </c>
      <c r="JQ261" s="20">
        <f t="shared" si="90"/>
        <v>115</v>
      </c>
      <c r="JR261" s="20">
        <f t="shared" si="90"/>
        <v>116</v>
      </c>
      <c r="JS261" s="20">
        <f t="shared" si="90"/>
        <v>117</v>
      </c>
      <c r="JT261" s="20">
        <f t="shared" si="90"/>
        <v>118</v>
      </c>
      <c r="JU261" s="20">
        <f t="shared" si="90"/>
        <v>119</v>
      </c>
      <c r="JV261" s="20">
        <f t="shared" si="90"/>
        <v>120</v>
      </c>
      <c r="JW261" s="20">
        <f t="shared" ref="JW261:KD263" si="91" xml:space="preserve"> IF(EA500=EA490,"",EA500)</f>
        <v>121</v>
      </c>
      <c r="JX261" s="20">
        <f t="shared" si="91"/>
        <v>122</v>
      </c>
      <c r="JY261" s="20">
        <f t="shared" si="91"/>
        <v>123</v>
      </c>
      <c r="JZ261" s="20">
        <f t="shared" si="91"/>
        <v>124</v>
      </c>
      <c r="KA261" s="20">
        <f t="shared" si="91"/>
        <v>125</v>
      </c>
      <c r="KB261" s="20">
        <f t="shared" si="91"/>
        <v>126</v>
      </c>
      <c r="KC261" s="20">
        <f t="shared" si="91"/>
        <v>127</v>
      </c>
      <c r="KD261" s="20">
        <f t="shared" si="91"/>
        <v>128</v>
      </c>
      <c r="KE261" s="20"/>
      <c r="KF261" s="20"/>
      <c r="KG261" s="20"/>
      <c r="KH261" s="20"/>
      <c r="KI261" s="20"/>
      <c r="KJ261" s="20"/>
      <c r="KK261" s="20"/>
      <c r="KL261" s="20"/>
      <c r="KM261" s="20"/>
      <c r="KN261" s="20"/>
      <c r="KO261" s="20"/>
    </row>
    <row r="262" spans="2:301" s="14" customFormat="1" ht="14.75" hidden="1" customHeight="1" x14ac:dyDescent="0.25">
      <c r="B262" s="73"/>
      <c r="C262" s="74"/>
      <c r="D262" s="74"/>
      <c r="E262" s="74"/>
      <c r="F262" s="74"/>
      <c r="G262" s="74" t="str">
        <f t="shared" si="34"/>
        <v/>
      </c>
      <c r="H262" s="74"/>
      <c r="I262" s="74" t="str">
        <f t="shared" si="44"/>
        <v/>
      </c>
      <c r="J262" s="74"/>
      <c r="K262" s="74">
        <f t="shared" si="62"/>
        <v>0</v>
      </c>
      <c r="L262" s="74"/>
      <c r="M262" s="74"/>
      <c r="N262" s="74">
        <f t="shared" si="35"/>
        <v>0</v>
      </c>
      <c r="O262" s="74"/>
      <c r="P262" s="112"/>
      <c r="Q262" s="120"/>
      <c r="R262" s="120"/>
      <c r="S262" s="111"/>
      <c r="T262" s="113" t="str">
        <f t="shared" si="36"/>
        <v/>
      </c>
      <c r="U262" s="24"/>
      <c r="V262" s="24"/>
      <c r="W262" s="24" t="str">
        <f t="shared" si="46"/>
        <v/>
      </c>
      <c r="X262" s="60"/>
      <c r="AI262" s="69"/>
      <c r="AJ262" s="69"/>
      <c r="AK262" s="119"/>
      <c r="AL262" s="24"/>
      <c r="AM262" s="24"/>
      <c r="AN262" s="24"/>
      <c r="AO262" s="26"/>
      <c r="AP262" s="26"/>
      <c r="AR262" s="19">
        <f t="shared" si="37"/>
        <v>0</v>
      </c>
      <c r="AU262" s="129"/>
      <c r="AV262" s="129"/>
      <c r="FD262" s="19"/>
      <c r="FE262" s="19"/>
      <c r="FF262" s="19"/>
      <c r="FG262" s="20" t="str">
        <f t="shared" si="78"/>
        <v/>
      </c>
      <c r="FH262" s="20" t="str">
        <f t="shared" si="78"/>
        <v/>
      </c>
      <c r="FI262" s="20" t="str">
        <f t="shared" si="78"/>
        <v/>
      </c>
      <c r="FJ262" s="20" t="str">
        <f t="shared" si="78"/>
        <v/>
      </c>
      <c r="FK262" s="20" t="str">
        <f t="shared" si="78"/>
        <v/>
      </c>
      <c r="FL262" s="20" t="str">
        <f t="shared" si="78"/>
        <v/>
      </c>
      <c r="FM262" s="20" t="str">
        <f t="shared" si="78"/>
        <v/>
      </c>
      <c r="FN262" s="20" t="str">
        <f t="shared" si="78"/>
        <v/>
      </c>
      <c r="FO262" s="20" t="str">
        <f t="shared" si="78"/>
        <v/>
      </c>
      <c r="FP262" s="20" t="str">
        <f t="shared" si="78"/>
        <v/>
      </c>
      <c r="FQ262" s="20" t="str">
        <f t="shared" si="78"/>
        <v/>
      </c>
      <c r="FR262" s="20" t="str">
        <f t="shared" si="79"/>
        <v/>
      </c>
      <c r="FS262" s="20" t="str">
        <f t="shared" si="79"/>
        <v/>
      </c>
      <c r="FT262" s="20" t="str">
        <f t="shared" si="79"/>
        <v/>
      </c>
      <c r="FU262" s="20" t="str">
        <f xml:space="preserve"> IF(W501=W491,"",W501)</f>
        <v/>
      </c>
      <c r="FV262" s="20" t="str">
        <f t="shared" si="80"/>
        <v/>
      </c>
      <c r="FW262" s="20" t="str">
        <f t="shared" si="80"/>
        <v/>
      </c>
      <c r="FX262" s="20" t="str">
        <f t="shared" si="80"/>
        <v/>
      </c>
      <c r="FY262" s="20" t="str">
        <f t="shared" si="80"/>
        <v/>
      </c>
      <c r="FZ262" s="20" t="str">
        <f t="shared" si="80"/>
        <v/>
      </c>
      <c r="GA262" s="20" t="str">
        <f t="shared" si="81"/>
        <v/>
      </c>
      <c r="GB262" s="20" t="str">
        <f t="shared" si="81"/>
        <v/>
      </c>
      <c r="GC262" s="20" t="str">
        <f t="shared" si="81"/>
        <v/>
      </c>
      <c r="GD262" s="20" t="str">
        <f t="shared" si="81"/>
        <v/>
      </c>
      <c r="GE262" s="20" t="str">
        <f t="shared" si="81"/>
        <v/>
      </c>
      <c r="GF262" s="20" t="str">
        <f t="shared" si="81"/>
        <v/>
      </c>
      <c r="GG262" s="20" t="str">
        <f t="shared" si="81"/>
        <v/>
      </c>
      <c r="GH262" s="20" t="str">
        <f t="shared" si="81"/>
        <v/>
      </c>
      <c r="GI262" s="20" t="str">
        <f t="shared" si="81"/>
        <v/>
      </c>
      <c r="GJ262" s="20" t="str">
        <f t="shared" si="81"/>
        <v/>
      </c>
      <c r="GK262" s="20" t="str">
        <f t="shared" si="82"/>
        <v/>
      </c>
      <c r="GL262" s="20" t="str">
        <f t="shared" si="82"/>
        <v/>
      </c>
      <c r="GM262" s="20" t="str">
        <f t="shared" si="82"/>
        <v/>
      </c>
      <c r="GN262" s="20" t="str">
        <f t="shared" si="82"/>
        <v/>
      </c>
      <c r="GO262" s="20" t="str">
        <f t="shared" si="82"/>
        <v/>
      </c>
      <c r="GP262" s="20" t="str">
        <f t="shared" si="82"/>
        <v/>
      </c>
      <c r="GQ262" s="20" t="str">
        <f t="shared" si="82"/>
        <v/>
      </c>
      <c r="GR262" s="20" t="str">
        <f t="shared" si="82"/>
        <v/>
      </c>
      <c r="GS262" s="20" t="str">
        <f t="shared" si="82"/>
        <v/>
      </c>
      <c r="GT262" s="20" t="str">
        <f t="shared" si="82"/>
        <v/>
      </c>
      <c r="GU262" s="20" t="str">
        <f t="shared" si="83"/>
        <v/>
      </c>
      <c r="GV262" s="20" t="str">
        <f t="shared" si="83"/>
        <v/>
      </c>
      <c r="GW262" s="20" t="str">
        <f t="shared" si="83"/>
        <v/>
      </c>
      <c r="GX262" s="20" t="str">
        <f t="shared" si="83"/>
        <v/>
      </c>
      <c r="GY262" s="20" t="str">
        <f t="shared" si="83"/>
        <v/>
      </c>
      <c r="GZ262" s="20" t="str">
        <f t="shared" si="83"/>
        <v/>
      </c>
      <c r="HA262" s="20" t="str">
        <f t="shared" si="83"/>
        <v/>
      </c>
      <c r="HB262" s="20" t="str">
        <f t="shared" si="83"/>
        <v/>
      </c>
      <c r="HC262" s="20" t="str">
        <f t="shared" si="83"/>
        <v/>
      </c>
      <c r="HD262" s="20" t="str">
        <f t="shared" si="83"/>
        <v/>
      </c>
      <c r="HE262" s="20" t="str">
        <f t="shared" si="84"/>
        <v/>
      </c>
      <c r="HF262" s="20" t="str">
        <f t="shared" si="84"/>
        <v/>
      </c>
      <c r="HG262" s="20" t="str">
        <f t="shared" si="84"/>
        <v/>
      </c>
      <c r="HH262" s="20" t="str">
        <f t="shared" si="84"/>
        <v/>
      </c>
      <c r="HI262" s="20" t="str">
        <f t="shared" si="84"/>
        <v/>
      </c>
      <c r="HJ262" s="20" t="str">
        <f t="shared" si="84"/>
        <v/>
      </c>
      <c r="HK262" s="20" t="str">
        <f t="shared" si="84"/>
        <v/>
      </c>
      <c r="HL262" s="20" t="str">
        <f t="shared" si="84"/>
        <v/>
      </c>
      <c r="HM262" s="20" t="str">
        <f t="shared" si="84"/>
        <v/>
      </c>
      <c r="HN262" s="20" t="str">
        <f t="shared" si="84"/>
        <v/>
      </c>
      <c r="HO262" s="20" t="str">
        <f t="shared" si="85"/>
        <v/>
      </c>
      <c r="HP262" s="20" t="str">
        <f t="shared" si="85"/>
        <v/>
      </c>
      <c r="HQ262" s="20" t="str">
        <f t="shared" si="85"/>
        <v/>
      </c>
      <c r="HR262" s="20" t="str">
        <f t="shared" si="85"/>
        <v/>
      </c>
      <c r="HS262" s="20" t="str">
        <f t="shared" si="85"/>
        <v/>
      </c>
      <c r="HT262" s="20" t="str">
        <f t="shared" si="85"/>
        <v/>
      </c>
      <c r="HU262" s="20" t="str">
        <f t="shared" si="85"/>
        <v/>
      </c>
      <c r="HV262" s="20" t="str">
        <f t="shared" si="85"/>
        <v/>
      </c>
      <c r="HW262" s="20" t="str">
        <f t="shared" si="85"/>
        <v/>
      </c>
      <c r="HX262" s="20" t="str">
        <f t="shared" si="85"/>
        <v/>
      </c>
      <c r="HY262" s="20" t="str">
        <f t="shared" si="86"/>
        <v/>
      </c>
      <c r="HZ262" s="20" t="str">
        <f t="shared" si="86"/>
        <v/>
      </c>
      <c r="IA262" s="20" t="str">
        <f t="shared" si="86"/>
        <v/>
      </c>
      <c r="IB262" s="20" t="str">
        <f t="shared" si="86"/>
        <v/>
      </c>
      <c r="IC262" s="20" t="str">
        <f t="shared" si="86"/>
        <v/>
      </c>
      <c r="ID262" s="20" t="str">
        <f t="shared" si="86"/>
        <v/>
      </c>
      <c r="IE262" s="20" t="str">
        <f t="shared" si="86"/>
        <v/>
      </c>
      <c r="IF262" s="20" t="str">
        <f t="shared" si="86"/>
        <v/>
      </c>
      <c r="IG262" s="20" t="str">
        <f t="shared" si="86"/>
        <v/>
      </c>
      <c r="IH262" s="20" t="str">
        <f t="shared" si="86"/>
        <v/>
      </c>
      <c r="II262" s="20" t="str">
        <f t="shared" si="87"/>
        <v/>
      </c>
      <c r="IJ262" s="20" t="str">
        <f t="shared" si="87"/>
        <v/>
      </c>
      <c r="IK262" s="20" t="str">
        <f t="shared" si="87"/>
        <v/>
      </c>
      <c r="IL262" s="20" t="str">
        <f t="shared" si="87"/>
        <v/>
      </c>
      <c r="IM262" s="20" t="str">
        <f t="shared" si="87"/>
        <v/>
      </c>
      <c r="IN262" s="20" t="str">
        <f t="shared" si="87"/>
        <v/>
      </c>
      <c r="IO262" s="20" t="str">
        <f t="shared" si="87"/>
        <v/>
      </c>
      <c r="IP262" s="20" t="str">
        <f t="shared" si="87"/>
        <v/>
      </c>
      <c r="IQ262" s="20" t="str">
        <f t="shared" si="87"/>
        <v/>
      </c>
      <c r="IR262" s="20" t="str">
        <f t="shared" si="87"/>
        <v/>
      </c>
      <c r="IS262" s="20" t="str">
        <f t="shared" si="88"/>
        <v/>
      </c>
      <c r="IT262" s="20" t="str">
        <f t="shared" si="88"/>
        <v/>
      </c>
      <c r="IU262" s="20" t="str">
        <f t="shared" si="88"/>
        <v/>
      </c>
      <c r="IV262" s="20" t="str">
        <f t="shared" si="88"/>
        <v/>
      </c>
      <c r="IW262" s="20" t="str">
        <f t="shared" si="88"/>
        <v/>
      </c>
      <c r="IX262" s="20" t="str">
        <f t="shared" si="88"/>
        <v/>
      </c>
      <c r="IY262" s="20" t="str">
        <f t="shared" si="88"/>
        <v/>
      </c>
      <c r="IZ262" s="20" t="str">
        <f t="shared" si="88"/>
        <v/>
      </c>
      <c r="JA262" s="20" t="str">
        <f t="shared" si="88"/>
        <v/>
      </c>
      <c r="JB262" s="20" t="str">
        <f t="shared" si="88"/>
        <v/>
      </c>
      <c r="JC262" s="20" t="str">
        <f t="shared" si="89"/>
        <v/>
      </c>
      <c r="JD262" s="20" t="str">
        <f t="shared" si="89"/>
        <v/>
      </c>
      <c r="JE262" s="20" t="str">
        <f t="shared" si="89"/>
        <v/>
      </c>
      <c r="JF262" s="20" t="str">
        <f t="shared" si="89"/>
        <v/>
      </c>
      <c r="JG262" s="20" t="str">
        <f t="shared" si="89"/>
        <v/>
      </c>
      <c r="JH262" s="20" t="str">
        <f t="shared" si="89"/>
        <v/>
      </c>
      <c r="JI262" s="20" t="str">
        <f t="shared" si="89"/>
        <v/>
      </c>
      <c r="JJ262" s="20" t="str">
        <f t="shared" si="89"/>
        <v/>
      </c>
      <c r="JK262" s="20" t="str">
        <f t="shared" si="89"/>
        <v/>
      </c>
      <c r="JL262" s="20" t="str">
        <f t="shared" si="89"/>
        <v/>
      </c>
      <c r="JM262" s="20" t="str">
        <f t="shared" si="90"/>
        <v/>
      </c>
      <c r="JN262" s="20" t="str">
        <f t="shared" si="90"/>
        <v/>
      </c>
      <c r="JO262" s="20" t="str">
        <f t="shared" si="90"/>
        <v/>
      </c>
      <c r="JP262" s="20" t="str">
        <f t="shared" si="90"/>
        <v/>
      </c>
      <c r="JQ262" s="20" t="str">
        <f t="shared" si="90"/>
        <v/>
      </c>
      <c r="JR262" s="20" t="str">
        <f t="shared" si="90"/>
        <v/>
      </c>
      <c r="JS262" s="20" t="str">
        <f t="shared" si="90"/>
        <v/>
      </c>
      <c r="JT262" s="20" t="str">
        <f t="shared" si="90"/>
        <v/>
      </c>
      <c r="JU262" s="20" t="str">
        <f t="shared" si="90"/>
        <v/>
      </c>
      <c r="JV262" s="20" t="str">
        <f t="shared" si="90"/>
        <v/>
      </c>
      <c r="JW262" s="20" t="str">
        <f t="shared" si="91"/>
        <v/>
      </c>
      <c r="JX262" s="20" t="str">
        <f t="shared" si="91"/>
        <v/>
      </c>
      <c r="JY262" s="20" t="str">
        <f t="shared" si="91"/>
        <v/>
      </c>
      <c r="JZ262" s="20" t="str">
        <f t="shared" si="91"/>
        <v/>
      </c>
      <c r="KA262" s="20" t="str">
        <f t="shared" si="91"/>
        <v/>
      </c>
      <c r="KB262" s="20" t="str">
        <f t="shared" si="91"/>
        <v/>
      </c>
      <c r="KC262" s="20" t="str">
        <f t="shared" si="91"/>
        <v/>
      </c>
      <c r="KD262" s="20" t="str">
        <f t="shared" si="91"/>
        <v/>
      </c>
      <c r="KE262" s="20"/>
      <c r="KF262" s="20"/>
      <c r="KG262" s="20"/>
      <c r="KH262" s="20"/>
      <c r="KI262" s="20"/>
      <c r="KJ262" s="20"/>
      <c r="KK262" s="20"/>
      <c r="KL262" s="20"/>
      <c r="KM262" s="20"/>
      <c r="KN262" s="20"/>
      <c r="KO262" s="20"/>
    </row>
    <row r="263" spans="2:301" s="14" customFormat="1" ht="14.75" hidden="1" customHeight="1" x14ac:dyDescent="0.25">
      <c r="B263" s="73"/>
      <c r="C263" s="74"/>
      <c r="D263" s="74"/>
      <c r="E263" s="74"/>
      <c r="F263" s="74"/>
      <c r="G263" s="74" t="str">
        <f t="shared" si="34"/>
        <v/>
      </c>
      <c r="H263" s="74"/>
      <c r="I263" s="74" t="str">
        <f t="shared" si="44"/>
        <v/>
      </c>
      <c r="J263" s="74"/>
      <c r="K263" s="74">
        <f t="shared" si="62"/>
        <v>0</v>
      </c>
      <c r="L263" s="74"/>
      <c r="M263" s="74"/>
      <c r="N263" s="74">
        <f t="shared" si="35"/>
        <v>0</v>
      </c>
      <c r="O263" s="74"/>
      <c r="P263" s="112"/>
      <c r="Q263" s="120"/>
      <c r="R263" s="120"/>
      <c r="S263" s="111"/>
      <c r="T263" s="113" t="str">
        <f t="shared" si="36"/>
        <v/>
      </c>
      <c r="U263" s="24"/>
      <c r="V263" s="24"/>
      <c r="W263" s="24" t="str">
        <f t="shared" si="46"/>
        <v/>
      </c>
      <c r="X263" s="60"/>
      <c r="AI263" s="69"/>
      <c r="AJ263" s="69"/>
      <c r="AK263" s="119"/>
      <c r="AL263" s="24"/>
      <c r="AM263" s="24"/>
      <c r="AN263" s="24"/>
      <c r="AO263" s="26"/>
      <c r="AP263" s="26"/>
      <c r="AR263" s="19">
        <f t="shared" si="37"/>
        <v>0</v>
      </c>
      <c r="AU263" s="129"/>
      <c r="AV263" s="129"/>
      <c r="FD263" s="19"/>
      <c r="FE263" s="19"/>
      <c r="FF263" s="19"/>
      <c r="FG263" s="20" t="str">
        <f t="shared" si="78"/>
        <v/>
      </c>
      <c r="FH263" s="20" t="str">
        <f t="shared" si="78"/>
        <v/>
      </c>
      <c r="FI263" s="20" t="str">
        <f t="shared" si="78"/>
        <v/>
      </c>
      <c r="FJ263" s="20" t="str">
        <f t="shared" si="78"/>
        <v/>
      </c>
      <c r="FK263" s="20" t="str">
        <f t="shared" si="78"/>
        <v/>
      </c>
      <c r="FL263" s="20" t="str">
        <f t="shared" si="78"/>
        <v/>
      </c>
      <c r="FM263" s="20" t="str">
        <f t="shared" si="78"/>
        <v/>
      </c>
      <c r="FN263" s="20" t="str">
        <f t="shared" si="78"/>
        <v/>
      </c>
      <c r="FO263" s="20" t="str">
        <f t="shared" si="78"/>
        <v/>
      </c>
      <c r="FP263" s="20" t="str">
        <f t="shared" si="78"/>
        <v/>
      </c>
      <c r="FQ263" s="20" t="str">
        <f t="shared" si="78"/>
        <v/>
      </c>
      <c r="FR263" s="20" t="str">
        <f t="shared" si="79"/>
        <v/>
      </c>
      <c r="FS263" s="20" t="str">
        <f t="shared" si="79"/>
        <v/>
      </c>
      <c r="FT263" s="20" t="str">
        <f t="shared" si="79"/>
        <v/>
      </c>
      <c r="FU263" s="20" t="str">
        <f xml:space="preserve"> IF(W502=W492,"",W502)</f>
        <v/>
      </c>
      <c r="FV263" s="20" t="str">
        <f t="shared" si="80"/>
        <v/>
      </c>
      <c r="FW263" s="20" t="str">
        <f t="shared" si="80"/>
        <v/>
      </c>
      <c r="FX263" s="20" t="str">
        <f t="shared" si="80"/>
        <v/>
      </c>
      <c r="FY263" s="20" t="str">
        <f t="shared" si="80"/>
        <v/>
      </c>
      <c r="FZ263" s="20" t="str">
        <f t="shared" si="80"/>
        <v/>
      </c>
      <c r="GA263" s="20" t="str">
        <f t="shared" si="81"/>
        <v/>
      </c>
      <c r="GB263" s="20" t="str">
        <f t="shared" si="81"/>
        <v/>
      </c>
      <c r="GC263" s="20" t="str">
        <f t="shared" si="81"/>
        <v/>
      </c>
      <c r="GD263" s="20" t="str">
        <f t="shared" si="81"/>
        <v/>
      </c>
      <c r="GE263" s="20" t="str">
        <f t="shared" si="81"/>
        <v/>
      </c>
      <c r="GF263" s="20" t="str">
        <f t="shared" si="81"/>
        <v/>
      </c>
      <c r="GG263" s="20" t="str">
        <f t="shared" si="81"/>
        <v/>
      </c>
      <c r="GH263" s="20" t="str">
        <f t="shared" si="81"/>
        <v/>
      </c>
      <c r="GI263" s="20" t="str">
        <f t="shared" si="81"/>
        <v/>
      </c>
      <c r="GJ263" s="20" t="str">
        <f t="shared" si="81"/>
        <v/>
      </c>
      <c r="GK263" s="20" t="str">
        <f t="shared" si="82"/>
        <v/>
      </c>
      <c r="GL263" s="20" t="str">
        <f t="shared" si="82"/>
        <v/>
      </c>
      <c r="GM263" s="20" t="str">
        <f t="shared" si="82"/>
        <v/>
      </c>
      <c r="GN263" s="20" t="str">
        <f t="shared" si="82"/>
        <v/>
      </c>
      <c r="GO263" s="20" t="str">
        <f t="shared" si="82"/>
        <v/>
      </c>
      <c r="GP263" s="20" t="str">
        <f t="shared" si="82"/>
        <v/>
      </c>
      <c r="GQ263" s="20" t="str">
        <f t="shared" si="82"/>
        <v/>
      </c>
      <c r="GR263" s="20" t="str">
        <f t="shared" si="82"/>
        <v/>
      </c>
      <c r="GS263" s="20" t="str">
        <f t="shared" si="82"/>
        <v/>
      </c>
      <c r="GT263" s="20" t="str">
        <f t="shared" si="82"/>
        <v/>
      </c>
      <c r="GU263" s="20" t="str">
        <f t="shared" si="83"/>
        <v/>
      </c>
      <c r="GV263" s="20" t="str">
        <f t="shared" si="83"/>
        <v/>
      </c>
      <c r="GW263" s="20" t="str">
        <f t="shared" si="83"/>
        <v/>
      </c>
      <c r="GX263" s="20" t="str">
        <f t="shared" si="83"/>
        <v/>
      </c>
      <c r="GY263" s="20" t="str">
        <f t="shared" si="83"/>
        <v/>
      </c>
      <c r="GZ263" s="20" t="str">
        <f t="shared" si="83"/>
        <v/>
      </c>
      <c r="HA263" s="20" t="str">
        <f t="shared" si="83"/>
        <v/>
      </c>
      <c r="HB263" s="20" t="str">
        <f t="shared" si="83"/>
        <v/>
      </c>
      <c r="HC263" s="20" t="str">
        <f t="shared" si="83"/>
        <v/>
      </c>
      <c r="HD263" s="20" t="str">
        <f t="shared" si="83"/>
        <v/>
      </c>
      <c r="HE263" s="20" t="str">
        <f t="shared" si="84"/>
        <v/>
      </c>
      <c r="HF263" s="20" t="str">
        <f t="shared" si="84"/>
        <v/>
      </c>
      <c r="HG263" s="20" t="str">
        <f t="shared" si="84"/>
        <v/>
      </c>
      <c r="HH263" s="20" t="str">
        <f t="shared" si="84"/>
        <v/>
      </c>
      <c r="HI263" s="20" t="str">
        <f t="shared" si="84"/>
        <v/>
      </c>
      <c r="HJ263" s="20" t="str">
        <f t="shared" si="84"/>
        <v/>
      </c>
      <c r="HK263" s="20" t="str">
        <f t="shared" si="84"/>
        <v/>
      </c>
      <c r="HL263" s="20" t="str">
        <f t="shared" si="84"/>
        <v/>
      </c>
      <c r="HM263" s="20" t="str">
        <f t="shared" si="84"/>
        <v/>
      </c>
      <c r="HN263" s="20" t="str">
        <f t="shared" si="84"/>
        <v/>
      </c>
      <c r="HO263" s="20" t="str">
        <f t="shared" si="85"/>
        <v/>
      </c>
      <c r="HP263" s="20" t="str">
        <f t="shared" si="85"/>
        <v/>
      </c>
      <c r="HQ263" s="20" t="str">
        <f t="shared" si="85"/>
        <v/>
      </c>
      <c r="HR263" s="20" t="str">
        <f t="shared" si="85"/>
        <v/>
      </c>
      <c r="HS263" s="20" t="str">
        <f t="shared" si="85"/>
        <v/>
      </c>
      <c r="HT263" s="20" t="str">
        <f t="shared" si="85"/>
        <v/>
      </c>
      <c r="HU263" s="20" t="str">
        <f t="shared" si="85"/>
        <v/>
      </c>
      <c r="HV263" s="20" t="str">
        <f t="shared" si="85"/>
        <v/>
      </c>
      <c r="HW263" s="20" t="str">
        <f t="shared" si="85"/>
        <v/>
      </c>
      <c r="HX263" s="20" t="str">
        <f t="shared" si="85"/>
        <v/>
      </c>
      <c r="HY263" s="20" t="str">
        <f t="shared" si="86"/>
        <v/>
      </c>
      <c r="HZ263" s="20" t="str">
        <f t="shared" si="86"/>
        <v/>
      </c>
      <c r="IA263" s="20" t="str">
        <f t="shared" si="86"/>
        <v/>
      </c>
      <c r="IB263" s="20" t="str">
        <f t="shared" si="86"/>
        <v/>
      </c>
      <c r="IC263" s="20" t="str">
        <f t="shared" si="86"/>
        <v/>
      </c>
      <c r="ID263" s="20" t="str">
        <f t="shared" si="86"/>
        <v/>
      </c>
      <c r="IE263" s="20" t="str">
        <f t="shared" si="86"/>
        <v/>
      </c>
      <c r="IF263" s="20" t="str">
        <f t="shared" si="86"/>
        <v/>
      </c>
      <c r="IG263" s="20" t="str">
        <f t="shared" si="86"/>
        <v/>
      </c>
      <c r="IH263" s="20" t="str">
        <f t="shared" si="86"/>
        <v/>
      </c>
      <c r="II263" s="20" t="str">
        <f t="shared" si="87"/>
        <v/>
      </c>
      <c r="IJ263" s="20" t="str">
        <f t="shared" si="87"/>
        <v/>
      </c>
      <c r="IK263" s="20" t="str">
        <f t="shared" si="87"/>
        <v/>
      </c>
      <c r="IL263" s="20" t="str">
        <f t="shared" si="87"/>
        <v/>
      </c>
      <c r="IM263" s="20" t="str">
        <f t="shared" si="87"/>
        <v/>
      </c>
      <c r="IN263" s="20" t="str">
        <f t="shared" si="87"/>
        <v/>
      </c>
      <c r="IO263" s="20" t="str">
        <f t="shared" si="87"/>
        <v/>
      </c>
      <c r="IP263" s="20" t="str">
        <f t="shared" si="87"/>
        <v/>
      </c>
      <c r="IQ263" s="20" t="str">
        <f t="shared" si="87"/>
        <v/>
      </c>
      <c r="IR263" s="20" t="str">
        <f t="shared" si="87"/>
        <v/>
      </c>
      <c r="IS263" s="20" t="str">
        <f t="shared" si="88"/>
        <v/>
      </c>
      <c r="IT263" s="20" t="str">
        <f t="shared" si="88"/>
        <v/>
      </c>
      <c r="IU263" s="20" t="str">
        <f t="shared" si="88"/>
        <v/>
      </c>
      <c r="IV263" s="20" t="str">
        <f t="shared" si="88"/>
        <v/>
      </c>
      <c r="IW263" s="20" t="str">
        <f t="shared" si="88"/>
        <v/>
      </c>
      <c r="IX263" s="20" t="str">
        <f t="shared" si="88"/>
        <v/>
      </c>
      <c r="IY263" s="20" t="str">
        <f t="shared" si="88"/>
        <v/>
      </c>
      <c r="IZ263" s="20" t="str">
        <f t="shared" si="88"/>
        <v/>
      </c>
      <c r="JA263" s="20" t="str">
        <f t="shared" si="88"/>
        <v/>
      </c>
      <c r="JB263" s="20" t="str">
        <f t="shared" si="88"/>
        <v/>
      </c>
      <c r="JC263" s="20" t="str">
        <f t="shared" si="89"/>
        <v/>
      </c>
      <c r="JD263" s="20" t="str">
        <f t="shared" si="89"/>
        <v/>
      </c>
      <c r="JE263" s="20" t="str">
        <f t="shared" si="89"/>
        <v/>
      </c>
      <c r="JF263" s="20" t="str">
        <f t="shared" si="89"/>
        <v/>
      </c>
      <c r="JG263" s="20" t="str">
        <f t="shared" si="89"/>
        <v/>
      </c>
      <c r="JH263" s="20" t="str">
        <f t="shared" si="89"/>
        <v/>
      </c>
      <c r="JI263" s="20" t="str">
        <f t="shared" si="89"/>
        <v/>
      </c>
      <c r="JJ263" s="20" t="str">
        <f t="shared" si="89"/>
        <v/>
      </c>
      <c r="JK263" s="20" t="str">
        <f t="shared" si="89"/>
        <v/>
      </c>
      <c r="JL263" s="20" t="str">
        <f t="shared" si="89"/>
        <v/>
      </c>
      <c r="JM263" s="20" t="str">
        <f t="shared" si="90"/>
        <v/>
      </c>
      <c r="JN263" s="20" t="str">
        <f t="shared" si="90"/>
        <v/>
      </c>
      <c r="JO263" s="20" t="str">
        <f t="shared" si="90"/>
        <v/>
      </c>
      <c r="JP263" s="20" t="str">
        <f t="shared" si="90"/>
        <v/>
      </c>
      <c r="JQ263" s="20" t="str">
        <f t="shared" si="90"/>
        <v/>
      </c>
      <c r="JR263" s="20" t="str">
        <f t="shared" si="90"/>
        <v/>
      </c>
      <c r="JS263" s="20" t="str">
        <f t="shared" si="90"/>
        <v/>
      </c>
      <c r="JT263" s="20" t="str">
        <f t="shared" si="90"/>
        <v/>
      </c>
      <c r="JU263" s="20" t="str">
        <f t="shared" si="90"/>
        <v/>
      </c>
      <c r="JV263" s="20" t="str">
        <f t="shared" si="90"/>
        <v/>
      </c>
      <c r="JW263" s="20" t="str">
        <f t="shared" si="91"/>
        <v/>
      </c>
      <c r="JX263" s="20" t="str">
        <f t="shared" si="91"/>
        <v/>
      </c>
      <c r="JY263" s="20" t="str">
        <f t="shared" si="91"/>
        <v/>
      </c>
      <c r="JZ263" s="20" t="str">
        <f t="shared" si="91"/>
        <v/>
      </c>
      <c r="KA263" s="20" t="str">
        <f t="shared" si="91"/>
        <v/>
      </c>
      <c r="KB263" s="20" t="str">
        <f t="shared" si="91"/>
        <v/>
      </c>
      <c r="KC263" s="20" t="str">
        <f t="shared" si="91"/>
        <v/>
      </c>
      <c r="KD263" s="20" t="str">
        <f t="shared" si="91"/>
        <v/>
      </c>
      <c r="KE263" s="20"/>
      <c r="KF263" s="20"/>
      <c r="KG263" s="20"/>
      <c r="KH263" s="20"/>
      <c r="KI263" s="20"/>
      <c r="KJ263" s="20"/>
      <c r="KK263" s="20"/>
      <c r="KL263" s="20"/>
      <c r="KM263" s="20"/>
      <c r="KN263" s="20"/>
      <c r="KO263" s="20"/>
    </row>
    <row r="264" spans="2:301" s="14" customFormat="1" ht="14.75" hidden="1" customHeight="1" x14ac:dyDescent="0.25">
      <c r="B264" s="73"/>
      <c r="C264" s="74"/>
      <c r="D264" s="74"/>
      <c r="E264" s="74"/>
      <c r="F264" s="74"/>
      <c r="G264" s="74" t="str">
        <f t="shared" si="34"/>
        <v/>
      </c>
      <c r="H264" s="74"/>
      <c r="I264" s="74" t="str">
        <f t="shared" si="44"/>
        <v/>
      </c>
      <c r="J264" s="74"/>
      <c r="K264" s="74">
        <f t="shared" si="62"/>
        <v>0</v>
      </c>
      <c r="L264" s="74"/>
      <c r="M264" s="74"/>
      <c r="N264" s="74">
        <f t="shared" si="35"/>
        <v>0</v>
      </c>
      <c r="O264" s="74"/>
      <c r="P264" s="112"/>
      <c r="Q264" s="120"/>
      <c r="R264" s="120"/>
      <c r="S264" s="111"/>
      <c r="T264" s="113" t="str">
        <f t="shared" si="36"/>
        <v/>
      </c>
      <c r="U264" s="24"/>
      <c r="V264" s="24"/>
      <c r="W264" s="24" t="str">
        <f t="shared" si="46"/>
        <v/>
      </c>
      <c r="X264" s="60"/>
      <c r="AI264" s="69"/>
      <c r="AJ264" s="69"/>
      <c r="AK264" s="119"/>
      <c r="AL264" s="24"/>
      <c r="AM264" s="24"/>
      <c r="AN264" s="24"/>
      <c r="AO264" s="26"/>
      <c r="AP264" s="26"/>
      <c r="AR264" s="19">
        <f t="shared" si="37"/>
        <v>0</v>
      </c>
      <c r="AU264" s="129"/>
      <c r="AV264" s="129"/>
      <c r="FD264" s="19"/>
      <c r="FE264" s="19"/>
      <c r="FF264" s="19"/>
      <c r="FG264" s="20" t="str">
        <f t="shared" ref="FG264:FQ266" si="92" xml:space="preserve"> IF(G507=G497,"",G507)</f>
        <v/>
      </c>
      <c r="FH264" s="20" t="str">
        <f t="shared" si="92"/>
        <v/>
      </c>
      <c r="FI264" s="20" t="str">
        <f t="shared" si="92"/>
        <v/>
      </c>
      <c r="FJ264" s="20" t="str">
        <f t="shared" si="92"/>
        <v/>
      </c>
      <c r="FK264" s="20" t="str">
        <f t="shared" si="92"/>
        <v/>
      </c>
      <c r="FL264" s="20" t="str">
        <f t="shared" si="92"/>
        <v/>
      </c>
      <c r="FM264" s="20" t="str">
        <f t="shared" si="92"/>
        <v/>
      </c>
      <c r="FN264" s="20" t="str">
        <f t="shared" si="92"/>
        <v/>
      </c>
      <c r="FO264" s="20" t="str">
        <f t="shared" si="92"/>
        <v/>
      </c>
      <c r="FP264" s="20" t="str">
        <f t="shared" si="92"/>
        <v/>
      </c>
      <c r="FQ264" s="20" t="str">
        <f t="shared" si="92"/>
        <v/>
      </c>
      <c r="FR264" s="20" t="str">
        <f t="shared" ref="FR264:FT266" si="93" xml:space="preserve"> IF(S507=S497,"",S507)</f>
        <v/>
      </c>
      <c r="FS264" s="20" t="str">
        <f t="shared" si="93"/>
        <v/>
      </c>
      <c r="FT264" s="20" t="str">
        <f t="shared" si="93"/>
        <v/>
      </c>
      <c r="FU264" s="20" t="str">
        <f xml:space="preserve"> IF(W507=W497,"",W507)</f>
        <v/>
      </c>
      <c r="FV264" s="20" t="str">
        <f t="shared" ref="FV264:FZ266" si="94" xml:space="preserve"> IF(Y507=Y497,"",Y507)</f>
        <v/>
      </c>
      <c r="FW264" s="20" t="str">
        <f t="shared" si="94"/>
        <v/>
      </c>
      <c r="FX264" s="20" t="str">
        <f t="shared" si="94"/>
        <v/>
      </c>
      <c r="FY264" s="20" t="str">
        <f t="shared" si="94"/>
        <v/>
      </c>
      <c r="FZ264" s="20" t="str">
        <f t="shared" si="94"/>
        <v/>
      </c>
      <c r="GA264" s="20" t="str">
        <f t="shared" ref="GA264:GJ266" si="95" xml:space="preserve"> IF(AE507=AE497,"",AE507)</f>
        <v/>
      </c>
      <c r="GB264" s="20" t="str">
        <f t="shared" si="95"/>
        <v/>
      </c>
      <c r="GC264" s="20" t="str">
        <f t="shared" si="95"/>
        <v/>
      </c>
      <c r="GD264" s="20" t="str">
        <f t="shared" si="95"/>
        <v/>
      </c>
      <c r="GE264" s="20" t="str">
        <f t="shared" si="95"/>
        <v/>
      </c>
      <c r="GF264" s="20" t="str">
        <f t="shared" si="95"/>
        <v/>
      </c>
      <c r="GG264" s="20" t="str">
        <f t="shared" si="95"/>
        <v/>
      </c>
      <c r="GH264" s="20" t="str">
        <f t="shared" si="95"/>
        <v/>
      </c>
      <c r="GI264" s="20" t="str">
        <f t="shared" si="95"/>
        <v/>
      </c>
      <c r="GJ264" s="20" t="str">
        <f t="shared" si="95"/>
        <v/>
      </c>
      <c r="GK264" s="20" t="str">
        <f t="shared" ref="GK264:GT266" si="96" xml:space="preserve"> IF(AO507=AO497,"",AO507)</f>
        <v/>
      </c>
      <c r="GL264" s="20" t="str">
        <f t="shared" si="96"/>
        <v/>
      </c>
      <c r="GM264" s="20" t="str">
        <f t="shared" si="96"/>
        <v/>
      </c>
      <c r="GN264" s="20" t="str">
        <f t="shared" si="96"/>
        <v/>
      </c>
      <c r="GO264" s="20" t="str">
        <f t="shared" si="96"/>
        <v/>
      </c>
      <c r="GP264" s="20" t="str">
        <f t="shared" si="96"/>
        <v/>
      </c>
      <c r="GQ264" s="20" t="str">
        <f t="shared" si="96"/>
        <v/>
      </c>
      <c r="GR264" s="20" t="str">
        <f t="shared" si="96"/>
        <v/>
      </c>
      <c r="GS264" s="20" t="str">
        <f t="shared" si="96"/>
        <v/>
      </c>
      <c r="GT264" s="20" t="str">
        <f t="shared" si="96"/>
        <v/>
      </c>
      <c r="GU264" s="20" t="str">
        <f t="shared" ref="GU264:HD266" si="97" xml:space="preserve"> IF(AY507=AY497,"",AY507)</f>
        <v/>
      </c>
      <c r="GV264" s="20" t="str">
        <f t="shared" si="97"/>
        <v/>
      </c>
      <c r="GW264" s="20" t="str">
        <f t="shared" si="97"/>
        <v/>
      </c>
      <c r="GX264" s="20" t="str">
        <f t="shared" si="97"/>
        <v/>
      </c>
      <c r="GY264" s="20" t="str">
        <f t="shared" si="97"/>
        <v/>
      </c>
      <c r="GZ264" s="20" t="str">
        <f t="shared" si="97"/>
        <v/>
      </c>
      <c r="HA264" s="20" t="str">
        <f t="shared" si="97"/>
        <v/>
      </c>
      <c r="HB264" s="20" t="str">
        <f t="shared" si="97"/>
        <v/>
      </c>
      <c r="HC264" s="20" t="str">
        <f t="shared" si="97"/>
        <v/>
      </c>
      <c r="HD264" s="20" t="str">
        <f t="shared" si="97"/>
        <v/>
      </c>
      <c r="HE264" s="20" t="str">
        <f t="shared" ref="HE264:HN266" si="98" xml:space="preserve"> IF(BI507=BI497,"",BI507)</f>
        <v/>
      </c>
      <c r="HF264" s="20" t="str">
        <f t="shared" si="98"/>
        <v/>
      </c>
      <c r="HG264" s="20" t="str">
        <f t="shared" si="98"/>
        <v/>
      </c>
      <c r="HH264" s="20" t="str">
        <f t="shared" si="98"/>
        <v/>
      </c>
      <c r="HI264" s="20" t="str">
        <f t="shared" si="98"/>
        <v/>
      </c>
      <c r="HJ264" s="20" t="str">
        <f t="shared" si="98"/>
        <v/>
      </c>
      <c r="HK264" s="20" t="str">
        <f t="shared" si="98"/>
        <v/>
      </c>
      <c r="HL264" s="20" t="str">
        <f t="shared" si="98"/>
        <v/>
      </c>
      <c r="HM264" s="20" t="str">
        <f t="shared" si="98"/>
        <v/>
      </c>
      <c r="HN264" s="20" t="str">
        <f t="shared" si="98"/>
        <v/>
      </c>
      <c r="HO264" s="20" t="str">
        <f t="shared" ref="HO264:HX266" si="99" xml:space="preserve"> IF(BS507=BS497,"",BS507)</f>
        <v/>
      </c>
      <c r="HP264" s="20" t="str">
        <f t="shared" si="99"/>
        <v/>
      </c>
      <c r="HQ264" s="20" t="str">
        <f t="shared" si="99"/>
        <v/>
      </c>
      <c r="HR264" s="20" t="str">
        <f t="shared" si="99"/>
        <v/>
      </c>
      <c r="HS264" s="20" t="str">
        <f t="shared" si="99"/>
        <v/>
      </c>
      <c r="HT264" s="20" t="str">
        <f t="shared" si="99"/>
        <v/>
      </c>
      <c r="HU264" s="20" t="str">
        <f t="shared" si="99"/>
        <v/>
      </c>
      <c r="HV264" s="20" t="str">
        <f t="shared" si="99"/>
        <v/>
      </c>
      <c r="HW264" s="20" t="str">
        <f t="shared" si="99"/>
        <v/>
      </c>
      <c r="HX264" s="20" t="str">
        <f t="shared" si="99"/>
        <v/>
      </c>
      <c r="HY264" s="20" t="str">
        <f t="shared" ref="HY264:IH266" si="100" xml:space="preserve"> IF(CC507=CC497,"",CC507)</f>
        <v/>
      </c>
      <c r="HZ264" s="20" t="str">
        <f t="shared" si="100"/>
        <v/>
      </c>
      <c r="IA264" s="20" t="str">
        <f t="shared" si="100"/>
        <v/>
      </c>
      <c r="IB264" s="20" t="str">
        <f t="shared" si="100"/>
        <v/>
      </c>
      <c r="IC264" s="20" t="str">
        <f t="shared" si="100"/>
        <v/>
      </c>
      <c r="ID264" s="20" t="str">
        <f t="shared" si="100"/>
        <v/>
      </c>
      <c r="IE264" s="20" t="str">
        <f t="shared" si="100"/>
        <v/>
      </c>
      <c r="IF264" s="20" t="str">
        <f t="shared" si="100"/>
        <v/>
      </c>
      <c r="IG264" s="20" t="str">
        <f t="shared" si="100"/>
        <v/>
      </c>
      <c r="IH264" s="20" t="str">
        <f t="shared" si="100"/>
        <v/>
      </c>
      <c r="II264" s="20" t="str">
        <f t="shared" ref="II264:IR266" si="101" xml:space="preserve"> IF(CM507=CM497,"",CM507)</f>
        <v/>
      </c>
      <c r="IJ264" s="20" t="str">
        <f t="shared" si="101"/>
        <v/>
      </c>
      <c r="IK264" s="20" t="str">
        <f t="shared" si="101"/>
        <v/>
      </c>
      <c r="IL264" s="20" t="str">
        <f t="shared" si="101"/>
        <v/>
      </c>
      <c r="IM264" s="20" t="str">
        <f t="shared" si="101"/>
        <v/>
      </c>
      <c r="IN264" s="20" t="str">
        <f t="shared" si="101"/>
        <v/>
      </c>
      <c r="IO264" s="20" t="str">
        <f t="shared" si="101"/>
        <v/>
      </c>
      <c r="IP264" s="20" t="str">
        <f t="shared" si="101"/>
        <v/>
      </c>
      <c r="IQ264" s="20" t="str">
        <f t="shared" si="101"/>
        <v/>
      </c>
      <c r="IR264" s="20" t="str">
        <f t="shared" si="101"/>
        <v/>
      </c>
      <c r="IS264" s="20" t="str">
        <f t="shared" ref="IS264:JB266" si="102" xml:space="preserve"> IF(CW507=CW497,"",CW507)</f>
        <v/>
      </c>
      <c r="IT264" s="20" t="str">
        <f t="shared" si="102"/>
        <v/>
      </c>
      <c r="IU264" s="20" t="str">
        <f t="shared" si="102"/>
        <v/>
      </c>
      <c r="IV264" s="20" t="str">
        <f t="shared" si="102"/>
        <v/>
      </c>
      <c r="IW264" s="20" t="str">
        <f t="shared" si="102"/>
        <v/>
      </c>
      <c r="IX264" s="20" t="str">
        <f t="shared" si="102"/>
        <v/>
      </c>
      <c r="IY264" s="20" t="str">
        <f t="shared" si="102"/>
        <v/>
      </c>
      <c r="IZ264" s="20" t="str">
        <f t="shared" si="102"/>
        <v/>
      </c>
      <c r="JA264" s="20" t="str">
        <f t="shared" si="102"/>
        <v/>
      </c>
      <c r="JB264" s="20" t="str">
        <f t="shared" si="102"/>
        <v/>
      </c>
      <c r="JC264" s="20" t="str">
        <f t="shared" ref="JC264:JL266" si="103" xml:space="preserve"> IF(DG507=DG497,"",DG507)</f>
        <v/>
      </c>
      <c r="JD264" s="20" t="str">
        <f t="shared" si="103"/>
        <v/>
      </c>
      <c r="JE264" s="20" t="str">
        <f t="shared" si="103"/>
        <v/>
      </c>
      <c r="JF264" s="20" t="str">
        <f t="shared" si="103"/>
        <v/>
      </c>
      <c r="JG264" s="20" t="str">
        <f t="shared" si="103"/>
        <v/>
      </c>
      <c r="JH264" s="20" t="str">
        <f t="shared" si="103"/>
        <v/>
      </c>
      <c r="JI264" s="20" t="str">
        <f t="shared" si="103"/>
        <v/>
      </c>
      <c r="JJ264" s="20" t="str">
        <f t="shared" si="103"/>
        <v/>
      </c>
      <c r="JK264" s="20" t="str">
        <f t="shared" si="103"/>
        <v/>
      </c>
      <c r="JL264" s="20" t="str">
        <f t="shared" si="103"/>
        <v/>
      </c>
      <c r="JM264" s="20" t="str">
        <f t="shared" ref="JM264:JV266" si="104" xml:space="preserve"> IF(DQ507=DQ497,"",DQ507)</f>
        <v/>
      </c>
      <c r="JN264" s="20" t="str">
        <f t="shared" si="104"/>
        <v/>
      </c>
      <c r="JO264" s="20" t="str">
        <f t="shared" si="104"/>
        <v/>
      </c>
      <c r="JP264" s="20" t="str">
        <f t="shared" si="104"/>
        <v/>
      </c>
      <c r="JQ264" s="20" t="str">
        <f t="shared" si="104"/>
        <v/>
      </c>
      <c r="JR264" s="20" t="str">
        <f t="shared" si="104"/>
        <v/>
      </c>
      <c r="JS264" s="20" t="str">
        <f t="shared" si="104"/>
        <v/>
      </c>
      <c r="JT264" s="20" t="str">
        <f t="shared" si="104"/>
        <v/>
      </c>
      <c r="JU264" s="20" t="str">
        <f t="shared" si="104"/>
        <v/>
      </c>
      <c r="JV264" s="20" t="str">
        <f t="shared" si="104"/>
        <v/>
      </c>
      <c r="JW264" s="20" t="str">
        <f t="shared" ref="JW264:KD266" si="105" xml:space="preserve"> IF(EA507=EA497,"",EA507)</f>
        <v/>
      </c>
      <c r="JX264" s="20" t="str">
        <f t="shared" si="105"/>
        <v/>
      </c>
      <c r="JY264" s="20" t="str">
        <f t="shared" si="105"/>
        <v/>
      </c>
      <c r="JZ264" s="20" t="str">
        <f t="shared" si="105"/>
        <v/>
      </c>
      <c r="KA264" s="20" t="str">
        <f t="shared" si="105"/>
        <v/>
      </c>
      <c r="KB264" s="20" t="str">
        <f t="shared" si="105"/>
        <v/>
      </c>
      <c r="KC264" s="20" t="str">
        <f t="shared" si="105"/>
        <v/>
      </c>
      <c r="KD264" s="20" t="str">
        <f t="shared" si="105"/>
        <v/>
      </c>
      <c r="KE264" s="20"/>
      <c r="KF264" s="20"/>
      <c r="KG264" s="20"/>
      <c r="KH264" s="20"/>
      <c r="KI264" s="20"/>
      <c r="KJ264" s="20"/>
      <c r="KK264" s="20"/>
      <c r="KL264" s="20"/>
      <c r="KM264" s="20"/>
      <c r="KN264" s="20"/>
      <c r="KO264" s="20"/>
    </row>
    <row r="265" spans="2:301" s="14" customFormat="1" ht="14.75" hidden="1" customHeight="1" x14ac:dyDescent="0.25">
      <c r="B265" s="73"/>
      <c r="C265" s="74"/>
      <c r="D265" s="74"/>
      <c r="E265" s="74"/>
      <c r="F265" s="74"/>
      <c r="G265" s="74" t="str">
        <f t="shared" si="34"/>
        <v/>
      </c>
      <c r="H265" s="74"/>
      <c r="I265" s="74" t="str">
        <f t="shared" si="44"/>
        <v/>
      </c>
      <c r="J265" s="74"/>
      <c r="K265" s="74">
        <f t="shared" si="62"/>
        <v>0</v>
      </c>
      <c r="L265" s="74"/>
      <c r="M265" s="74"/>
      <c r="N265" s="74">
        <f t="shared" si="35"/>
        <v>0</v>
      </c>
      <c r="O265" s="74"/>
      <c r="P265" s="112"/>
      <c r="Q265" s="120"/>
      <c r="R265" s="120"/>
      <c r="S265" s="111"/>
      <c r="T265" s="113" t="str">
        <f t="shared" si="36"/>
        <v/>
      </c>
      <c r="U265" s="24"/>
      <c r="V265" s="24"/>
      <c r="W265" s="24" t="str">
        <f t="shared" si="46"/>
        <v/>
      </c>
      <c r="X265" s="60"/>
      <c r="AI265" s="69"/>
      <c r="AJ265" s="69"/>
      <c r="AK265" s="119"/>
      <c r="AL265" s="24"/>
      <c r="AM265" s="24"/>
      <c r="AN265" s="24"/>
      <c r="AO265" s="26"/>
      <c r="AP265" s="26"/>
      <c r="AR265" s="19">
        <f t="shared" si="37"/>
        <v>0</v>
      </c>
      <c r="AU265" s="129"/>
      <c r="AV265" s="129"/>
      <c r="FD265" s="19"/>
      <c r="FE265" s="19"/>
      <c r="FF265" s="19"/>
      <c r="FG265" s="20" t="str">
        <f t="shared" si="92"/>
        <v/>
      </c>
      <c r="FH265" s="20" t="str">
        <f t="shared" si="92"/>
        <v/>
      </c>
      <c r="FI265" s="20" t="str">
        <f t="shared" si="92"/>
        <v/>
      </c>
      <c r="FJ265" s="20" t="str">
        <f t="shared" si="92"/>
        <v/>
      </c>
      <c r="FK265" s="20" t="str">
        <f t="shared" si="92"/>
        <v/>
      </c>
      <c r="FL265" s="20" t="str">
        <f t="shared" si="92"/>
        <v/>
      </c>
      <c r="FM265" s="20" t="str">
        <f t="shared" si="92"/>
        <v/>
      </c>
      <c r="FN265" s="20" t="str">
        <f t="shared" si="92"/>
        <v/>
      </c>
      <c r="FO265" s="20" t="str">
        <f t="shared" si="92"/>
        <v/>
      </c>
      <c r="FP265" s="20" t="str">
        <f t="shared" si="92"/>
        <v/>
      </c>
      <c r="FQ265" s="20" t="str">
        <f t="shared" si="92"/>
        <v/>
      </c>
      <c r="FR265" s="20" t="str">
        <f t="shared" si="93"/>
        <v/>
      </c>
      <c r="FS265" s="20" t="str">
        <f t="shared" si="93"/>
        <v/>
      </c>
      <c r="FT265" s="20" t="str">
        <f t="shared" si="93"/>
        <v/>
      </c>
      <c r="FU265" s="20" t="str">
        <f xml:space="preserve"> IF(W508=W498,"",W508)</f>
        <v/>
      </c>
      <c r="FV265" s="20" t="str">
        <f t="shared" si="94"/>
        <v/>
      </c>
      <c r="FW265" s="20" t="str">
        <f t="shared" si="94"/>
        <v/>
      </c>
      <c r="FX265" s="20" t="str">
        <f t="shared" si="94"/>
        <v/>
      </c>
      <c r="FY265" s="20" t="str">
        <f t="shared" si="94"/>
        <v/>
      </c>
      <c r="FZ265" s="20" t="str">
        <f t="shared" si="94"/>
        <v/>
      </c>
      <c r="GA265" s="20" t="str">
        <f t="shared" si="95"/>
        <v/>
      </c>
      <c r="GB265" s="20" t="str">
        <f t="shared" si="95"/>
        <v/>
      </c>
      <c r="GC265" s="20" t="str">
        <f t="shared" si="95"/>
        <v/>
      </c>
      <c r="GD265" s="20" t="str">
        <f t="shared" si="95"/>
        <v/>
      </c>
      <c r="GE265" s="20" t="str">
        <f t="shared" si="95"/>
        <v/>
      </c>
      <c r="GF265" s="20" t="str">
        <f t="shared" si="95"/>
        <v/>
      </c>
      <c r="GG265" s="20" t="str">
        <f t="shared" si="95"/>
        <v/>
      </c>
      <c r="GH265" s="20" t="str">
        <f t="shared" si="95"/>
        <v/>
      </c>
      <c r="GI265" s="20" t="str">
        <f t="shared" si="95"/>
        <v/>
      </c>
      <c r="GJ265" s="20" t="str">
        <f t="shared" si="95"/>
        <v/>
      </c>
      <c r="GK265" s="20" t="str">
        <f t="shared" si="96"/>
        <v/>
      </c>
      <c r="GL265" s="20" t="str">
        <f t="shared" si="96"/>
        <v/>
      </c>
      <c r="GM265" s="20" t="str">
        <f t="shared" si="96"/>
        <v/>
      </c>
      <c r="GN265" s="20" t="str">
        <f t="shared" si="96"/>
        <v/>
      </c>
      <c r="GO265" s="20" t="str">
        <f t="shared" si="96"/>
        <v/>
      </c>
      <c r="GP265" s="20" t="str">
        <f t="shared" si="96"/>
        <v/>
      </c>
      <c r="GQ265" s="20" t="str">
        <f t="shared" si="96"/>
        <v/>
      </c>
      <c r="GR265" s="20" t="str">
        <f t="shared" si="96"/>
        <v/>
      </c>
      <c r="GS265" s="20" t="str">
        <f t="shared" si="96"/>
        <v/>
      </c>
      <c r="GT265" s="20" t="str">
        <f t="shared" si="96"/>
        <v/>
      </c>
      <c r="GU265" s="20" t="str">
        <f t="shared" si="97"/>
        <v/>
      </c>
      <c r="GV265" s="20" t="str">
        <f t="shared" si="97"/>
        <v/>
      </c>
      <c r="GW265" s="20" t="str">
        <f t="shared" si="97"/>
        <v/>
      </c>
      <c r="GX265" s="20" t="str">
        <f t="shared" si="97"/>
        <v/>
      </c>
      <c r="GY265" s="20" t="str">
        <f t="shared" si="97"/>
        <v/>
      </c>
      <c r="GZ265" s="20" t="str">
        <f t="shared" si="97"/>
        <v/>
      </c>
      <c r="HA265" s="20" t="str">
        <f t="shared" si="97"/>
        <v/>
      </c>
      <c r="HB265" s="20" t="str">
        <f t="shared" si="97"/>
        <v/>
      </c>
      <c r="HC265" s="20" t="str">
        <f t="shared" si="97"/>
        <v/>
      </c>
      <c r="HD265" s="20" t="str">
        <f t="shared" si="97"/>
        <v/>
      </c>
      <c r="HE265" s="20" t="str">
        <f t="shared" si="98"/>
        <v/>
      </c>
      <c r="HF265" s="20" t="str">
        <f t="shared" si="98"/>
        <v/>
      </c>
      <c r="HG265" s="20" t="str">
        <f t="shared" si="98"/>
        <v/>
      </c>
      <c r="HH265" s="20" t="str">
        <f t="shared" si="98"/>
        <v/>
      </c>
      <c r="HI265" s="20" t="str">
        <f t="shared" si="98"/>
        <v/>
      </c>
      <c r="HJ265" s="20" t="str">
        <f t="shared" si="98"/>
        <v/>
      </c>
      <c r="HK265" s="20" t="str">
        <f t="shared" si="98"/>
        <v/>
      </c>
      <c r="HL265" s="20" t="str">
        <f t="shared" si="98"/>
        <v/>
      </c>
      <c r="HM265" s="20" t="str">
        <f t="shared" si="98"/>
        <v/>
      </c>
      <c r="HN265" s="20" t="str">
        <f t="shared" si="98"/>
        <v/>
      </c>
      <c r="HO265" s="20" t="str">
        <f t="shared" si="99"/>
        <v/>
      </c>
      <c r="HP265" s="20" t="str">
        <f t="shared" si="99"/>
        <v/>
      </c>
      <c r="HQ265" s="20" t="str">
        <f t="shared" si="99"/>
        <v/>
      </c>
      <c r="HR265" s="20" t="str">
        <f t="shared" si="99"/>
        <v/>
      </c>
      <c r="HS265" s="20" t="str">
        <f t="shared" si="99"/>
        <v/>
      </c>
      <c r="HT265" s="20" t="str">
        <f t="shared" si="99"/>
        <v/>
      </c>
      <c r="HU265" s="20" t="str">
        <f t="shared" si="99"/>
        <v/>
      </c>
      <c r="HV265" s="20" t="str">
        <f t="shared" si="99"/>
        <v/>
      </c>
      <c r="HW265" s="20" t="str">
        <f t="shared" si="99"/>
        <v/>
      </c>
      <c r="HX265" s="20" t="str">
        <f t="shared" si="99"/>
        <v/>
      </c>
      <c r="HY265" s="20" t="str">
        <f t="shared" si="100"/>
        <v/>
      </c>
      <c r="HZ265" s="20" t="str">
        <f t="shared" si="100"/>
        <v/>
      </c>
      <c r="IA265" s="20" t="str">
        <f t="shared" si="100"/>
        <v/>
      </c>
      <c r="IB265" s="20" t="str">
        <f t="shared" si="100"/>
        <v/>
      </c>
      <c r="IC265" s="20" t="str">
        <f t="shared" si="100"/>
        <v/>
      </c>
      <c r="ID265" s="20" t="str">
        <f t="shared" si="100"/>
        <v/>
      </c>
      <c r="IE265" s="20" t="str">
        <f t="shared" si="100"/>
        <v/>
      </c>
      <c r="IF265" s="20" t="str">
        <f t="shared" si="100"/>
        <v/>
      </c>
      <c r="IG265" s="20" t="str">
        <f t="shared" si="100"/>
        <v/>
      </c>
      <c r="IH265" s="20" t="str">
        <f t="shared" si="100"/>
        <v/>
      </c>
      <c r="II265" s="20" t="str">
        <f t="shared" si="101"/>
        <v/>
      </c>
      <c r="IJ265" s="20" t="str">
        <f t="shared" si="101"/>
        <v/>
      </c>
      <c r="IK265" s="20" t="str">
        <f t="shared" si="101"/>
        <v/>
      </c>
      <c r="IL265" s="20" t="str">
        <f t="shared" si="101"/>
        <v/>
      </c>
      <c r="IM265" s="20" t="str">
        <f t="shared" si="101"/>
        <v/>
      </c>
      <c r="IN265" s="20" t="str">
        <f t="shared" si="101"/>
        <v/>
      </c>
      <c r="IO265" s="20" t="str">
        <f t="shared" si="101"/>
        <v/>
      </c>
      <c r="IP265" s="20" t="str">
        <f t="shared" si="101"/>
        <v/>
      </c>
      <c r="IQ265" s="20" t="str">
        <f t="shared" si="101"/>
        <v/>
      </c>
      <c r="IR265" s="20" t="str">
        <f t="shared" si="101"/>
        <v/>
      </c>
      <c r="IS265" s="20" t="str">
        <f t="shared" si="102"/>
        <v/>
      </c>
      <c r="IT265" s="20" t="str">
        <f t="shared" si="102"/>
        <v/>
      </c>
      <c r="IU265" s="20" t="str">
        <f t="shared" si="102"/>
        <v/>
      </c>
      <c r="IV265" s="20" t="str">
        <f t="shared" si="102"/>
        <v/>
      </c>
      <c r="IW265" s="20" t="str">
        <f t="shared" si="102"/>
        <v/>
      </c>
      <c r="IX265" s="20" t="str">
        <f t="shared" si="102"/>
        <v/>
      </c>
      <c r="IY265" s="20" t="str">
        <f t="shared" si="102"/>
        <v/>
      </c>
      <c r="IZ265" s="20" t="str">
        <f t="shared" si="102"/>
        <v/>
      </c>
      <c r="JA265" s="20" t="str">
        <f t="shared" si="102"/>
        <v/>
      </c>
      <c r="JB265" s="20" t="str">
        <f t="shared" si="102"/>
        <v/>
      </c>
      <c r="JC265" s="20" t="str">
        <f t="shared" si="103"/>
        <v/>
      </c>
      <c r="JD265" s="20" t="str">
        <f t="shared" si="103"/>
        <v/>
      </c>
      <c r="JE265" s="20" t="str">
        <f t="shared" si="103"/>
        <v/>
      </c>
      <c r="JF265" s="20" t="str">
        <f t="shared" si="103"/>
        <v/>
      </c>
      <c r="JG265" s="20" t="str">
        <f t="shared" si="103"/>
        <v/>
      </c>
      <c r="JH265" s="20" t="str">
        <f t="shared" si="103"/>
        <v/>
      </c>
      <c r="JI265" s="20" t="str">
        <f t="shared" si="103"/>
        <v/>
      </c>
      <c r="JJ265" s="20" t="str">
        <f t="shared" si="103"/>
        <v/>
      </c>
      <c r="JK265" s="20" t="str">
        <f t="shared" si="103"/>
        <v/>
      </c>
      <c r="JL265" s="20" t="str">
        <f t="shared" si="103"/>
        <v/>
      </c>
      <c r="JM265" s="20" t="str">
        <f t="shared" si="104"/>
        <v/>
      </c>
      <c r="JN265" s="20" t="str">
        <f t="shared" si="104"/>
        <v/>
      </c>
      <c r="JO265" s="20" t="str">
        <f t="shared" si="104"/>
        <v/>
      </c>
      <c r="JP265" s="20" t="str">
        <f t="shared" si="104"/>
        <v/>
      </c>
      <c r="JQ265" s="20" t="str">
        <f t="shared" si="104"/>
        <v/>
      </c>
      <c r="JR265" s="20" t="str">
        <f t="shared" si="104"/>
        <v/>
      </c>
      <c r="JS265" s="20" t="str">
        <f t="shared" si="104"/>
        <v/>
      </c>
      <c r="JT265" s="20" t="str">
        <f t="shared" si="104"/>
        <v/>
      </c>
      <c r="JU265" s="20" t="str">
        <f t="shared" si="104"/>
        <v/>
      </c>
      <c r="JV265" s="20" t="str">
        <f t="shared" si="104"/>
        <v/>
      </c>
      <c r="JW265" s="20" t="str">
        <f t="shared" si="105"/>
        <v/>
      </c>
      <c r="JX265" s="20" t="str">
        <f t="shared" si="105"/>
        <v/>
      </c>
      <c r="JY265" s="20" t="str">
        <f t="shared" si="105"/>
        <v/>
      </c>
      <c r="JZ265" s="20" t="str">
        <f t="shared" si="105"/>
        <v/>
      </c>
      <c r="KA265" s="20" t="str">
        <f t="shared" si="105"/>
        <v/>
      </c>
      <c r="KB265" s="20" t="str">
        <f t="shared" si="105"/>
        <v/>
      </c>
      <c r="KC265" s="20" t="str">
        <f t="shared" si="105"/>
        <v/>
      </c>
      <c r="KD265" s="20" t="str">
        <f t="shared" si="105"/>
        <v/>
      </c>
      <c r="KE265" s="20"/>
      <c r="KF265" s="20"/>
      <c r="KG265" s="20"/>
      <c r="KH265" s="20"/>
      <c r="KI265" s="20"/>
      <c r="KJ265" s="20"/>
      <c r="KK265" s="20"/>
      <c r="KL265" s="20"/>
      <c r="KM265" s="20"/>
      <c r="KN265" s="20"/>
      <c r="KO265" s="20"/>
    </row>
    <row r="266" spans="2:301" s="14" customFormat="1" ht="14.75" hidden="1" customHeight="1" x14ac:dyDescent="0.25">
      <c r="B266" s="73"/>
      <c r="C266" s="74"/>
      <c r="D266" s="74"/>
      <c r="E266" s="74"/>
      <c r="F266" s="74"/>
      <c r="G266" s="74" t="str">
        <f t="shared" si="34"/>
        <v/>
      </c>
      <c r="H266" s="74"/>
      <c r="I266" s="74" t="str">
        <f t="shared" si="44"/>
        <v/>
      </c>
      <c r="J266" s="74"/>
      <c r="K266" s="74">
        <f t="shared" si="62"/>
        <v>0</v>
      </c>
      <c r="L266" s="74"/>
      <c r="M266" s="74"/>
      <c r="N266" s="74">
        <f t="shared" si="35"/>
        <v>0</v>
      </c>
      <c r="O266" s="74"/>
      <c r="P266" s="112"/>
      <c r="Q266" s="120"/>
      <c r="R266" s="120"/>
      <c r="S266" s="111"/>
      <c r="T266" s="113" t="str">
        <f t="shared" si="36"/>
        <v/>
      </c>
      <c r="U266" s="24"/>
      <c r="V266" s="24"/>
      <c r="W266" s="24" t="str">
        <f t="shared" si="46"/>
        <v/>
      </c>
      <c r="X266" s="60"/>
      <c r="AI266" s="69"/>
      <c r="AJ266" s="69"/>
      <c r="AK266" s="119"/>
      <c r="AL266" s="24"/>
      <c r="AM266" s="24"/>
      <c r="AN266" s="24"/>
      <c r="AO266" s="26"/>
      <c r="AP266" s="26"/>
      <c r="AR266" s="19">
        <f t="shared" si="37"/>
        <v>0</v>
      </c>
      <c r="AU266" s="129"/>
      <c r="AV266" s="129"/>
      <c r="FD266" s="19"/>
      <c r="FE266" s="19"/>
      <c r="FF266" s="19"/>
      <c r="FG266" s="20" t="str">
        <f t="shared" si="92"/>
        <v/>
      </c>
      <c r="FH266" s="20" t="str">
        <f t="shared" si="92"/>
        <v/>
      </c>
      <c r="FI266" s="20" t="str">
        <f t="shared" si="92"/>
        <v/>
      </c>
      <c r="FJ266" s="20" t="str">
        <f t="shared" si="92"/>
        <v/>
      </c>
      <c r="FK266" s="20" t="str">
        <f t="shared" si="92"/>
        <v/>
      </c>
      <c r="FL266" s="20" t="str">
        <f t="shared" si="92"/>
        <v/>
      </c>
      <c r="FM266" s="20" t="str">
        <f t="shared" si="92"/>
        <v/>
      </c>
      <c r="FN266" s="20" t="str">
        <f t="shared" si="92"/>
        <v/>
      </c>
      <c r="FO266" s="20" t="str">
        <f t="shared" si="92"/>
        <v/>
      </c>
      <c r="FP266" s="20" t="str">
        <f t="shared" si="92"/>
        <v/>
      </c>
      <c r="FQ266" s="20" t="str">
        <f t="shared" si="92"/>
        <v/>
      </c>
      <c r="FR266" s="20" t="str">
        <f t="shared" si="93"/>
        <v/>
      </c>
      <c r="FS266" s="20" t="str">
        <f t="shared" si="93"/>
        <v/>
      </c>
      <c r="FT266" s="20" t="str">
        <f t="shared" si="93"/>
        <v/>
      </c>
      <c r="FU266" s="20" t="str">
        <f xml:space="preserve"> IF(W509=W499,"",W509)</f>
        <v/>
      </c>
      <c r="FV266" s="20" t="str">
        <f t="shared" si="94"/>
        <v/>
      </c>
      <c r="FW266" s="20" t="str">
        <f t="shared" si="94"/>
        <v/>
      </c>
      <c r="FX266" s="20" t="str">
        <f t="shared" si="94"/>
        <v/>
      </c>
      <c r="FY266" s="20" t="str">
        <f t="shared" si="94"/>
        <v/>
      </c>
      <c r="FZ266" s="20" t="str">
        <f t="shared" si="94"/>
        <v/>
      </c>
      <c r="GA266" s="20" t="str">
        <f t="shared" si="95"/>
        <v/>
      </c>
      <c r="GB266" s="20" t="str">
        <f t="shared" si="95"/>
        <v/>
      </c>
      <c r="GC266" s="20" t="str">
        <f t="shared" si="95"/>
        <v/>
      </c>
      <c r="GD266" s="20" t="str">
        <f t="shared" si="95"/>
        <v/>
      </c>
      <c r="GE266" s="20" t="str">
        <f t="shared" si="95"/>
        <v/>
      </c>
      <c r="GF266" s="20" t="str">
        <f t="shared" si="95"/>
        <v/>
      </c>
      <c r="GG266" s="20" t="str">
        <f t="shared" si="95"/>
        <v/>
      </c>
      <c r="GH266" s="20" t="str">
        <f t="shared" si="95"/>
        <v/>
      </c>
      <c r="GI266" s="20" t="str">
        <f t="shared" si="95"/>
        <v/>
      </c>
      <c r="GJ266" s="20" t="str">
        <f t="shared" si="95"/>
        <v/>
      </c>
      <c r="GK266" s="20" t="str">
        <f t="shared" si="96"/>
        <v/>
      </c>
      <c r="GL266" s="20" t="str">
        <f t="shared" si="96"/>
        <v/>
      </c>
      <c r="GM266" s="20" t="str">
        <f t="shared" si="96"/>
        <v/>
      </c>
      <c r="GN266" s="20" t="str">
        <f t="shared" si="96"/>
        <v/>
      </c>
      <c r="GO266" s="20" t="str">
        <f t="shared" si="96"/>
        <v/>
      </c>
      <c r="GP266" s="20" t="str">
        <f t="shared" si="96"/>
        <v/>
      </c>
      <c r="GQ266" s="20" t="str">
        <f t="shared" si="96"/>
        <v/>
      </c>
      <c r="GR266" s="20" t="str">
        <f t="shared" si="96"/>
        <v/>
      </c>
      <c r="GS266" s="20" t="str">
        <f t="shared" si="96"/>
        <v/>
      </c>
      <c r="GT266" s="20" t="str">
        <f t="shared" si="96"/>
        <v/>
      </c>
      <c r="GU266" s="20" t="str">
        <f t="shared" si="97"/>
        <v/>
      </c>
      <c r="GV266" s="20" t="str">
        <f t="shared" si="97"/>
        <v/>
      </c>
      <c r="GW266" s="20" t="str">
        <f t="shared" si="97"/>
        <v/>
      </c>
      <c r="GX266" s="20" t="str">
        <f t="shared" si="97"/>
        <v/>
      </c>
      <c r="GY266" s="20" t="str">
        <f t="shared" si="97"/>
        <v/>
      </c>
      <c r="GZ266" s="20" t="str">
        <f t="shared" si="97"/>
        <v/>
      </c>
      <c r="HA266" s="20" t="str">
        <f t="shared" si="97"/>
        <v/>
      </c>
      <c r="HB266" s="20" t="str">
        <f t="shared" si="97"/>
        <v/>
      </c>
      <c r="HC266" s="20" t="str">
        <f t="shared" si="97"/>
        <v/>
      </c>
      <c r="HD266" s="20" t="str">
        <f t="shared" si="97"/>
        <v/>
      </c>
      <c r="HE266" s="20" t="str">
        <f t="shared" si="98"/>
        <v/>
      </c>
      <c r="HF266" s="20" t="str">
        <f t="shared" si="98"/>
        <v/>
      </c>
      <c r="HG266" s="20" t="str">
        <f t="shared" si="98"/>
        <v/>
      </c>
      <c r="HH266" s="20" t="str">
        <f t="shared" si="98"/>
        <v/>
      </c>
      <c r="HI266" s="20" t="str">
        <f t="shared" si="98"/>
        <v/>
      </c>
      <c r="HJ266" s="20" t="str">
        <f t="shared" si="98"/>
        <v/>
      </c>
      <c r="HK266" s="20" t="str">
        <f t="shared" si="98"/>
        <v/>
      </c>
      <c r="HL266" s="20" t="str">
        <f t="shared" si="98"/>
        <v/>
      </c>
      <c r="HM266" s="20" t="str">
        <f t="shared" si="98"/>
        <v/>
      </c>
      <c r="HN266" s="20" t="str">
        <f t="shared" si="98"/>
        <v/>
      </c>
      <c r="HO266" s="20" t="str">
        <f t="shared" si="99"/>
        <v/>
      </c>
      <c r="HP266" s="20" t="str">
        <f t="shared" si="99"/>
        <v/>
      </c>
      <c r="HQ266" s="20" t="str">
        <f t="shared" si="99"/>
        <v/>
      </c>
      <c r="HR266" s="20" t="str">
        <f t="shared" si="99"/>
        <v/>
      </c>
      <c r="HS266" s="20" t="str">
        <f t="shared" si="99"/>
        <v/>
      </c>
      <c r="HT266" s="20" t="str">
        <f t="shared" si="99"/>
        <v/>
      </c>
      <c r="HU266" s="20" t="str">
        <f t="shared" si="99"/>
        <v/>
      </c>
      <c r="HV266" s="20" t="str">
        <f t="shared" si="99"/>
        <v/>
      </c>
      <c r="HW266" s="20" t="str">
        <f t="shared" si="99"/>
        <v/>
      </c>
      <c r="HX266" s="20" t="str">
        <f t="shared" si="99"/>
        <v/>
      </c>
      <c r="HY266" s="20" t="str">
        <f t="shared" si="100"/>
        <v/>
      </c>
      <c r="HZ266" s="20" t="str">
        <f t="shared" si="100"/>
        <v/>
      </c>
      <c r="IA266" s="20" t="str">
        <f t="shared" si="100"/>
        <v/>
      </c>
      <c r="IB266" s="20" t="str">
        <f t="shared" si="100"/>
        <v/>
      </c>
      <c r="IC266" s="20" t="str">
        <f t="shared" si="100"/>
        <v/>
      </c>
      <c r="ID266" s="20" t="str">
        <f t="shared" si="100"/>
        <v/>
      </c>
      <c r="IE266" s="20" t="str">
        <f t="shared" si="100"/>
        <v/>
      </c>
      <c r="IF266" s="20" t="str">
        <f t="shared" si="100"/>
        <v/>
      </c>
      <c r="IG266" s="20" t="str">
        <f t="shared" si="100"/>
        <v/>
      </c>
      <c r="IH266" s="20" t="str">
        <f t="shared" si="100"/>
        <v/>
      </c>
      <c r="II266" s="20" t="str">
        <f t="shared" si="101"/>
        <v/>
      </c>
      <c r="IJ266" s="20" t="str">
        <f t="shared" si="101"/>
        <v/>
      </c>
      <c r="IK266" s="20" t="str">
        <f t="shared" si="101"/>
        <v/>
      </c>
      <c r="IL266" s="20" t="str">
        <f t="shared" si="101"/>
        <v/>
      </c>
      <c r="IM266" s="20" t="str">
        <f t="shared" si="101"/>
        <v/>
      </c>
      <c r="IN266" s="20" t="str">
        <f t="shared" si="101"/>
        <v/>
      </c>
      <c r="IO266" s="20" t="str">
        <f t="shared" si="101"/>
        <v/>
      </c>
      <c r="IP266" s="20" t="str">
        <f t="shared" si="101"/>
        <v/>
      </c>
      <c r="IQ266" s="20" t="str">
        <f t="shared" si="101"/>
        <v/>
      </c>
      <c r="IR266" s="20" t="str">
        <f t="shared" si="101"/>
        <v/>
      </c>
      <c r="IS266" s="20" t="str">
        <f t="shared" si="102"/>
        <v/>
      </c>
      <c r="IT266" s="20" t="str">
        <f t="shared" si="102"/>
        <v/>
      </c>
      <c r="IU266" s="20" t="str">
        <f t="shared" si="102"/>
        <v/>
      </c>
      <c r="IV266" s="20" t="str">
        <f t="shared" si="102"/>
        <v/>
      </c>
      <c r="IW266" s="20" t="str">
        <f t="shared" si="102"/>
        <v/>
      </c>
      <c r="IX266" s="20" t="str">
        <f t="shared" si="102"/>
        <v/>
      </c>
      <c r="IY266" s="20" t="str">
        <f t="shared" si="102"/>
        <v/>
      </c>
      <c r="IZ266" s="20" t="str">
        <f t="shared" si="102"/>
        <v/>
      </c>
      <c r="JA266" s="20" t="str">
        <f t="shared" si="102"/>
        <v/>
      </c>
      <c r="JB266" s="20" t="str">
        <f t="shared" si="102"/>
        <v/>
      </c>
      <c r="JC266" s="20" t="str">
        <f t="shared" si="103"/>
        <v/>
      </c>
      <c r="JD266" s="20" t="str">
        <f t="shared" si="103"/>
        <v/>
      </c>
      <c r="JE266" s="20" t="str">
        <f t="shared" si="103"/>
        <v/>
      </c>
      <c r="JF266" s="20" t="str">
        <f t="shared" si="103"/>
        <v/>
      </c>
      <c r="JG266" s="20" t="str">
        <f t="shared" si="103"/>
        <v/>
      </c>
      <c r="JH266" s="20" t="str">
        <f t="shared" si="103"/>
        <v/>
      </c>
      <c r="JI266" s="20" t="str">
        <f t="shared" si="103"/>
        <v/>
      </c>
      <c r="JJ266" s="20" t="str">
        <f t="shared" si="103"/>
        <v/>
      </c>
      <c r="JK266" s="20" t="str">
        <f t="shared" si="103"/>
        <v/>
      </c>
      <c r="JL266" s="20" t="str">
        <f t="shared" si="103"/>
        <v/>
      </c>
      <c r="JM266" s="20" t="str">
        <f t="shared" si="104"/>
        <v/>
      </c>
      <c r="JN266" s="20" t="str">
        <f t="shared" si="104"/>
        <v/>
      </c>
      <c r="JO266" s="20" t="str">
        <f t="shared" si="104"/>
        <v/>
      </c>
      <c r="JP266" s="20" t="str">
        <f t="shared" si="104"/>
        <v/>
      </c>
      <c r="JQ266" s="20" t="str">
        <f t="shared" si="104"/>
        <v/>
      </c>
      <c r="JR266" s="20" t="str">
        <f t="shared" si="104"/>
        <v/>
      </c>
      <c r="JS266" s="20" t="str">
        <f t="shared" si="104"/>
        <v/>
      </c>
      <c r="JT266" s="20" t="str">
        <f t="shared" si="104"/>
        <v/>
      </c>
      <c r="JU266" s="20" t="str">
        <f t="shared" si="104"/>
        <v/>
      </c>
      <c r="JV266" s="20" t="str">
        <f t="shared" si="104"/>
        <v/>
      </c>
      <c r="JW266" s="20" t="str">
        <f t="shared" si="105"/>
        <v/>
      </c>
      <c r="JX266" s="20" t="str">
        <f t="shared" si="105"/>
        <v/>
      </c>
      <c r="JY266" s="20" t="str">
        <f t="shared" si="105"/>
        <v/>
      </c>
      <c r="JZ266" s="20" t="str">
        <f t="shared" si="105"/>
        <v/>
      </c>
      <c r="KA266" s="20" t="str">
        <f t="shared" si="105"/>
        <v/>
      </c>
      <c r="KB266" s="20" t="str">
        <f t="shared" si="105"/>
        <v/>
      </c>
      <c r="KC266" s="20" t="str">
        <f t="shared" si="105"/>
        <v/>
      </c>
      <c r="KD266" s="20" t="str">
        <f t="shared" si="105"/>
        <v/>
      </c>
      <c r="KE266" s="20"/>
      <c r="KF266" s="20"/>
      <c r="KG266" s="20"/>
      <c r="KH266" s="20"/>
      <c r="KI266" s="20"/>
      <c r="KJ266" s="20"/>
      <c r="KK266" s="20"/>
      <c r="KL266" s="20"/>
      <c r="KM266" s="20"/>
      <c r="KN266" s="20"/>
      <c r="KO266" s="20"/>
    </row>
    <row r="267" spans="2:301" s="14" customFormat="1" ht="15" hidden="1" x14ac:dyDescent="0.25">
      <c r="G267" s="74" t="str">
        <f t="shared" si="34"/>
        <v/>
      </c>
      <c r="I267" s="74" t="str">
        <f t="shared" si="44"/>
        <v/>
      </c>
      <c r="K267" s="74">
        <f t="shared" si="62"/>
        <v>0</v>
      </c>
      <c r="N267" s="74">
        <f t="shared" si="35"/>
        <v>0</v>
      </c>
      <c r="Q267" s="120"/>
      <c r="R267" s="120"/>
      <c r="S267" s="111"/>
      <c r="T267" s="113" t="str">
        <f t="shared" si="36"/>
        <v/>
      </c>
      <c r="W267" s="24" t="str">
        <f t="shared" si="46"/>
        <v/>
      </c>
      <c r="X267" s="60"/>
      <c r="AK267" s="4"/>
      <c r="AL267" s="24"/>
      <c r="AM267" s="24"/>
      <c r="AN267" s="24"/>
      <c r="AO267" s="26"/>
      <c r="AP267" s="26"/>
      <c r="AR267" s="19">
        <f t="shared" si="37"/>
        <v>0</v>
      </c>
      <c r="AU267" s="129"/>
      <c r="AV267" s="129"/>
    </row>
    <row r="268" spans="2:301" s="14" customFormat="1" ht="15" hidden="1" x14ac:dyDescent="0.25">
      <c r="G268" s="74" t="str">
        <f t="shared" si="34"/>
        <v/>
      </c>
      <c r="I268" s="74" t="str">
        <f t="shared" si="44"/>
        <v/>
      </c>
      <c r="K268" s="74">
        <f t="shared" si="62"/>
        <v>0</v>
      </c>
      <c r="N268" s="74">
        <f t="shared" si="35"/>
        <v>0</v>
      </c>
      <c r="Q268" s="120"/>
      <c r="R268" s="120"/>
      <c r="S268" s="111"/>
      <c r="T268" s="113" t="str">
        <f t="shared" si="36"/>
        <v/>
      </c>
      <c r="W268" s="24" t="str">
        <f t="shared" si="46"/>
        <v/>
      </c>
      <c r="X268" s="60"/>
      <c r="AK268" s="4"/>
      <c r="AL268" s="24"/>
      <c r="AM268" s="24"/>
      <c r="AN268" s="24"/>
      <c r="AO268" s="26"/>
      <c r="AP268" s="26"/>
      <c r="AR268" s="19">
        <f t="shared" si="37"/>
        <v>0</v>
      </c>
      <c r="AU268" s="129"/>
      <c r="AV268" s="129"/>
    </row>
    <row r="269" spans="2:301" s="14" customFormat="1" ht="15" hidden="1" x14ac:dyDescent="0.25">
      <c r="G269" s="74" t="str">
        <f t="shared" si="34"/>
        <v/>
      </c>
      <c r="I269" s="74" t="str">
        <f t="shared" si="44"/>
        <v/>
      </c>
      <c r="K269" s="74">
        <f t="shared" si="62"/>
        <v>0</v>
      </c>
      <c r="N269" s="74">
        <f t="shared" si="35"/>
        <v>0</v>
      </c>
      <c r="Q269" s="120"/>
      <c r="R269" s="120"/>
      <c r="S269" s="111"/>
      <c r="T269" s="113" t="str">
        <f t="shared" si="36"/>
        <v/>
      </c>
      <c r="W269" s="24" t="str">
        <f t="shared" si="46"/>
        <v/>
      </c>
      <c r="X269" s="60"/>
      <c r="AK269" s="4"/>
      <c r="AL269" s="24"/>
      <c r="AM269" s="24"/>
      <c r="AN269" s="24"/>
      <c r="AO269" s="26"/>
      <c r="AP269" s="26"/>
      <c r="AR269" s="19">
        <f t="shared" si="37"/>
        <v>0</v>
      </c>
      <c r="AU269" s="129"/>
      <c r="AV269" s="129"/>
    </row>
    <row r="270" spans="2:301" s="14" customFormat="1" ht="15" hidden="1" x14ac:dyDescent="0.25">
      <c r="G270" s="74" t="str">
        <f t="shared" si="34"/>
        <v/>
      </c>
      <c r="I270" s="74" t="str">
        <f t="shared" si="44"/>
        <v/>
      </c>
      <c r="K270" s="74">
        <f t="shared" si="62"/>
        <v>0</v>
      </c>
      <c r="N270" s="74">
        <f t="shared" si="35"/>
        <v>0</v>
      </c>
      <c r="Q270" s="120"/>
      <c r="R270" s="120"/>
      <c r="S270" s="111"/>
      <c r="T270" s="113" t="str">
        <f t="shared" si="36"/>
        <v/>
      </c>
      <c r="W270" s="24" t="str">
        <f t="shared" si="46"/>
        <v/>
      </c>
      <c r="X270" s="60"/>
      <c r="AK270" s="4"/>
      <c r="AL270" s="24"/>
      <c r="AM270" s="24"/>
      <c r="AN270" s="24"/>
      <c r="AO270" s="26"/>
      <c r="AP270" s="26"/>
      <c r="AR270" s="19">
        <f t="shared" si="37"/>
        <v>0</v>
      </c>
      <c r="AU270" s="129"/>
      <c r="AV270" s="129"/>
    </row>
    <row r="271" spans="2:301" s="14" customFormat="1" x14ac:dyDescent="0.35">
      <c r="B271" s="73" t="str">
        <f t="shared" ref="B271" si="106" xml:space="preserve"> IF(B37="","",B37)</f>
        <v/>
      </c>
      <c r="C271" s="74">
        <f t="shared" si="33"/>
        <v>0</v>
      </c>
      <c r="D271" s="74" t="str">
        <f xml:space="preserve"> IF(IF(AND(C271=1,C37="LED"),D37,"")="","",IF(AND(C271=1,C37="LED"),D37,""))</f>
        <v/>
      </c>
      <c r="E271" s="74" t="str">
        <f xml:space="preserve"> IF(IF(AND(C271=1,C37="LED"),E37,"")="","",IF(AND(C271=1,C37="LED"),E37,""))</f>
        <v/>
      </c>
      <c r="F271" s="74" t="str">
        <f xml:space="preserve"> IF((C271&lt;&gt;1),"",MAX(F37,1))</f>
        <v/>
      </c>
      <c r="G271" s="74" t="str">
        <f t="shared" si="34"/>
        <v/>
      </c>
      <c r="H271" s="74" t="str">
        <f xml:space="preserve"> IF((C271&lt;&gt;1),"",MAX(2.5,Q37))</f>
        <v/>
      </c>
      <c r="I271" s="74" t="str">
        <f t="shared" si="44"/>
        <v/>
      </c>
      <c r="J271" s="74">
        <f xml:space="preserve"> IF((C271&lt;&gt;1),0,(J37+$D$3))</f>
        <v>0</v>
      </c>
      <c r="K271" s="74">
        <f t="shared" si="62"/>
        <v>0</v>
      </c>
      <c r="L271" s="74" t="str">
        <f>IF((C271&lt;&gt;1),"",IF(IF(C37="Masked","Always Mask",H37)="","Never mask",IF(C37="Masked","Always Mask",H37)))</f>
        <v/>
      </c>
      <c r="M271" s="74">
        <f xml:space="preserve"> IF(C271&lt;&gt;1,0,I37)</f>
        <v>0</v>
      </c>
      <c r="N271" s="74">
        <f t="shared" si="35"/>
        <v>0</v>
      </c>
      <c r="O271" s="74" t="str">
        <f xml:space="preserve"> IF(C271&lt;&gt;1,"",(F271*55+17.25))</f>
        <v/>
      </c>
      <c r="P271" s="112" t="str">
        <f xml:space="preserve"> IF(C271&lt;&gt;1,"",IF(K271=1,0,IF(O261&lt;J271,J271,0)))</f>
        <v/>
      </c>
      <c r="Q271" s="120">
        <f xml:space="preserve"> IF(Global!$C$1="AFE4420",1000*AK271*J271/(1000000/'PPG Config'!$C$2)*(2-COUNTBLANK(D271:E271)),1000*(AL271+AM271)*J271/(1000000/'PPG Config'!$C$2))</f>
        <v>0</v>
      </c>
      <c r="R271" s="120"/>
      <c r="S271" s="111" t="str">
        <f>IF((C271&lt;&gt;1),"Only TIA1",W37)</f>
        <v>Only TIA1</v>
      </c>
      <c r="T271" s="113" t="str">
        <f t="shared" si="36"/>
        <v/>
      </c>
      <c r="U271" s="24" t="str">
        <f xml:space="preserve"> IF((C271&lt;&gt;1),"",MAX(2.5,AD37))</f>
        <v/>
      </c>
      <c r="V271" s="24"/>
      <c r="W271" s="24" t="str">
        <f t="shared" si="46"/>
        <v/>
      </c>
      <c r="X271" s="60"/>
      <c r="AI271" s="69">
        <f xml:space="preserve"> IF(C281&gt;C271,1,0)</f>
        <v>0</v>
      </c>
      <c r="AJ271" s="69">
        <f xml:space="preserve"> IF(C271=1,IF(C37="LED",IF(AND(D271="",E271=""),1,0),0),0)</f>
        <v>0</v>
      </c>
      <c r="AK271" s="119">
        <f>IF(COUNTIF(D271:E271,"TX4")&gt;0,'PPG Config'!$C$18,IF(COUNTIF(D271:E271,"TX3")&gt;0,'PPG Config'!$C$17,IF(COUNTIF(D271:E271,"TX2")&gt;0,'PPG Config'!$C$16,IF(COUNTIF(D271:E271,"TX1")&gt;0,'PPG Config'!$C$15,0))))</f>
        <v>0</v>
      </c>
      <c r="AL271" s="24">
        <f xml:space="preserve"> IF(D271="",0,IF(AI37="",0,MIN(AI37,'PPG Config'!$C$8)))</f>
        <v>0</v>
      </c>
      <c r="AM271" s="24">
        <f xml:space="preserve"> IF(E271="",0,IF(AJ37="",0,MIN(AJ37,'PPG Config'!$C$8)))</f>
        <v>0</v>
      </c>
      <c r="AN271" s="24"/>
      <c r="AO271" s="26">
        <f xml:space="preserve"> IF(Global!$C$1="AFE4420",'PPG Phase Definition'!AK271,'PPG Phase Definition'!AL271)</f>
        <v>0</v>
      </c>
      <c r="AP271" s="26">
        <f xml:space="preserve"> IF(Global!$C$1="AFE4420",'PPG Phase Definition'!AK271,'PPG Phase Definition'!AM271)</f>
        <v>0</v>
      </c>
      <c r="AR271" s="19">
        <f t="shared" si="37"/>
        <v>0</v>
      </c>
      <c r="AU271" s="129"/>
      <c r="AV271" s="129"/>
      <c r="FD271" s="19"/>
      <c r="FE271" s="19"/>
      <c r="FF271" s="19">
        <v>4</v>
      </c>
      <c r="FG271" s="20" t="str">
        <f t="shared" ref="FG271:FQ273" si="107" xml:space="preserve"> IF(G510=G500,"",G510)</f>
        <v/>
      </c>
      <c r="FH271" s="20" t="str">
        <f t="shared" si="107"/>
        <v/>
      </c>
      <c r="FI271" s="20" t="str">
        <f t="shared" si="107"/>
        <v/>
      </c>
      <c r="FJ271" s="20" t="str">
        <f t="shared" si="107"/>
        <v/>
      </c>
      <c r="FK271" s="20" t="str">
        <f t="shared" si="107"/>
        <v/>
      </c>
      <c r="FL271" s="20" t="str">
        <f t="shared" si="107"/>
        <v/>
      </c>
      <c r="FM271" s="20" t="str">
        <f t="shared" si="107"/>
        <v/>
      </c>
      <c r="FN271" s="20" t="str">
        <f t="shared" si="107"/>
        <v/>
      </c>
      <c r="FO271" s="20" t="str">
        <f t="shared" si="107"/>
        <v/>
      </c>
      <c r="FP271" s="20" t="str">
        <f t="shared" si="107"/>
        <v/>
      </c>
      <c r="FQ271" s="20" t="str">
        <f t="shared" si="107"/>
        <v/>
      </c>
      <c r="FR271" s="20" t="str">
        <f t="shared" ref="FR271:FT273" si="108" xml:space="preserve"> IF(S510=S500,"",S510)</f>
        <v/>
      </c>
      <c r="FS271" s="20" t="str">
        <f t="shared" si="108"/>
        <v/>
      </c>
      <c r="FT271" s="20" t="str">
        <f t="shared" si="108"/>
        <v/>
      </c>
      <c r="FU271" s="20" t="str">
        <f xml:space="preserve"> IF(W510=W500,"",W510)</f>
        <v/>
      </c>
      <c r="FV271" s="20" t="str">
        <f t="shared" ref="FV271:FZ273" si="109" xml:space="preserve"> IF(Y510=Y500,"",Y510)</f>
        <v/>
      </c>
      <c r="FW271" s="20" t="str">
        <f t="shared" si="109"/>
        <v/>
      </c>
      <c r="FX271" s="20" t="str">
        <f t="shared" si="109"/>
        <v/>
      </c>
      <c r="FY271" s="20" t="str">
        <f t="shared" si="109"/>
        <v/>
      </c>
      <c r="FZ271" s="20" t="str">
        <f t="shared" si="109"/>
        <v/>
      </c>
      <c r="GA271" s="20" t="str">
        <f t="shared" ref="GA271:GJ273" si="110" xml:space="preserve"> IF(AE510=AE500,"",AE510)</f>
        <v/>
      </c>
      <c r="GB271" s="20" t="str">
        <f t="shared" si="110"/>
        <v/>
      </c>
      <c r="GC271" s="20" t="str">
        <f t="shared" si="110"/>
        <v/>
      </c>
      <c r="GD271" s="20" t="str">
        <f t="shared" si="110"/>
        <v/>
      </c>
      <c r="GE271" s="20" t="str">
        <f t="shared" si="110"/>
        <v/>
      </c>
      <c r="GF271" s="20" t="str">
        <f t="shared" si="110"/>
        <v/>
      </c>
      <c r="GG271" s="20" t="str">
        <f t="shared" si="110"/>
        <v/>
      </c>
      <c r="GH271" s="20" t="str">
        <f t="shared" si="110"/>
        <v/>
      </c>
      <c r="GI271" s="20" t="str">
        <f t="shared" si="110"/>
        <v/>
      </c>
      <c r="GJ271" s="20" t="str">
        <f t="shared" si="110"/>
        <v/>
      </c>
      <c r="GK271" s="20" t="str">
        <f t="shared" ref="GK271:GT273" si="111" xml:space="preserve"> IF(AO510=AO500,"",AO510)</f>
        <v/>
      </c>
      <c r="GL271" s="20" t="str">
        <f t="shared" si="111"/>
        <v/>
      </c>
      <c r="GM271" s="20" t="str">
        <f t="shared" si="111"/>
        <v/>
      </c>
      <c r="GN271" s="20" t="str">
        <f t="shared" si="111"/>
        <v/>
      </c>
      <c r="GO271" s="20" t="str">
        <f t="shared" si="111"/>
        <v/>
      </c>
      <c r="GP271" s="20" t="str">
        <f t="shared" si="111"/>
        <v/>
      </c>
      <c r="GQ271" s="20" t="str">
        <f t="shared" si="111"/>
        <v/>
      </c>
      <c r="GR271" s="20" t="str">
        <f t="shared" si="111"/>
        <v/>
      </c>
      <c r="GS271" s="20" t="str">
        <f t="shared" si="111"/>
        <v/>
      </c>
      <c r="GT271" s="20" t="str">
        <f t="shared" si="111"/>
        <v/>
      </c>
      <c r="GU271" s="20" t="str">
        <f t="shared" ref="GU271:HD273" si="112" xml:space="preserve"> IF(AY510=AY500,"",AY510)</f>
        <v/>
      </c>
      <c r="GV271" s="20" t="str">
        <f t="shared" si="112"/>
        <v/>
      </c>
      <c r="GW271" s="20" t="str">
        <f t="shared" si="112"/>
        <v/>
      </c>
      <c r="GX271" s="20" t="str">
        <f t="shared" si="112"/>
        <v/>
      </c>
      <c r="GY271" s="20" t="str">
        <f t="shared" si="112"/>
        <v/>
      </c>
      <c r="GZ271" s="20" t="str">
        <f t="shared" si="112"/>
        <v/>
      </c>
      <c r="HA271" s="20" t="str">
        <f t="shared" si="112"/>
        <v/>
      </c>
      <c r="HB271" s="20" t="str">
        <f t="shared" si="112"/>
        <v/>
      </c>
      <c r="HC271" s="20" t="str">
        <f t="shared" si="112"/>
        <v/>
      </c>
      <c r="HD271" s="20" t="str">
        <f t="shared" si="112"/>
        <v/>
      </c>
      <c r="HE271" s="20" t="str">
        <f t="shared" ref="HE271:HN273" si="113" xml:space="preserve"> IF(BI510=BI500,"",BI510)</f>
        <v/>
      </c>
      <c r="HF271" s="20" t="str">
        <f t="shared" si="113"/>
        <v/>
      </c>
      <c r="HG271" s="20" t="str">
        <f t="shared" si="113"/>
        <v/>
      </c>
      <c r="HH271" s="20" t="str">
        <f t="shared" si="113"/>
        <v/>
      </c>
      <c r="HI271" s="20" t="str">
        <f t="shared" si="113"/>
        <v/>
      </c>
      <c r="HJ271" s="20" t="str">
        <f t="shared" si="113"/>
        <v/>
      </c>
      <c r="HK271" s="20" t="str">
        <f t="shared" si="113"/>
        <v/>
      </c>
      <c r="HL271" s="20" t="str">
        <f t="shared" si="113"/>
        <v/>
      </c>
      <c r="HM271" s="20" t="str">
        <f t="shared" si="113"/>
        <v/>
      </c>
      <c r="HN271" s="20" t="str">
        <f t="shared" si="113"/>
        <v/>
      </c>
      <c r="HO271" s="20" t="str">
        <f t="shared" ref="HO271:HX273" si="114" xml:space="preserve"> IF(BS510=BS500,"",BS510)</f>
        <v/>
      </c>
      <c r="HP271" s="20" t="str">
        <f t="shared" si="114"/>
        <v/>
      </c>
      <c r="HQ271" s="20" t="str">
        <f t="shared" si="114"/>
        <v/>
      </c>
      <c r="HR271" s="20" t="str">
        <f t="shared" si="114"/>
        <v/>
      </c>
      <c r="HS271" s="20" t="str">
        <f t="shared" si="114"/>
        <v/>
      </c>
      <c r="HT271" s="20" t="str">
        <f t="shared" si="114"/>
        <v/>
      </c>
      <c r="HU271" s="20" t="str">
        <f t="shared" si="114"/>
        <v/>
      </c>
      <c r="HV271" s="20" t="str">
        <f t="shared" si="114"/>
        <v/>
      </c>
      <c r="HW271" s="20" t="str">
        <f t="shared" si="114"/>
        <v/>
      </c>
      <c r="HX271" s="20" t="str">
        <f t="shared" si="114"/>
        <v/>
      </c>
      <c r="HY271" s="20" t="str">
        <f t="shared" ref="HY271:IH273" si="115" xml:space="preserve"> IF(CC510=CC500,"",CC510)</f>
        <v/>
      </c>
      <c r="HZ271" s="20" t="str">
        <f t="shared" si="115"/>
        <v/>
      </c>
      <c r="IA271" s="20" t="str">
        <f t="shared" si="115"/>
        <v/>
      </c>
      <c r="IB271" s="20" t="str">
        <f t="shared" si="115"/>
        <v/>
      </c>
      <c r="IC271" s="20" t="str">
        <f t="shared" si="115"/>
        <v/>
      </c>
      <c r="ID271" s="20" t="str">
        <f t="shared" si="115"/>
        <v/>
      </c>
      <c r="IE271" s="20" t="str">
        <f t="shared" si="115"/>
        <v/>
      </c>
      <c r="IF271" s="20" t="str">
        <f t="shared" si="115"/>
        <v/>
      </c>
      <c r="IG271" s="20" t="str">
        <f t="shared" si="115"/>
        <v/>
      </c>
      <c r="IH271" s="20" t="str">
        <f t="shared" si="115"/>
        <v/>
      </c>
      <c r="II271" s="20" t="str">
        <f t="shared" ref="II271:IR273" si="116" xml:space="preserve"> IF(CM510=CM500,"",CM510)</f>
        <v/>
      </c>
      <c r="IJ271" s="20" t="str">
        <f t="shared" si="116"/>
        <v/>
      </c>
      <c r="IK271" s="20" t="str">
        <f t="shared" si="116"/>
        <v/>
      </c>
      <c r="IL271" s="20" t="str">
        <f t="shared" si="116"/>
        <v/>
      </c>
      <c r="IM271" s="20" t="str">
        <f t="shared" si="116"/>
        <v/>
      </c>
      <c r="IN271" s="20" t="str">
        <f t="shared" si="116"/>
        <v/>
      </c>
      <c r="IO271" s="20" t="str">
        <f t="shared" si="116"/>
        <v/>
      </c>
      <c r="IP271" s="20" t="str">
        <f t="shared" si="116"/>
        <v/>
      </c>
      <c r="IQ271" s="20" t="str">
        <f t="shared" si="116"/>
        <v/>
      </c>
      <c r="IR271" s="20" t="str">
        <f t="shared" si="116"/>
        <v/>
      </c>
      <c r="IS271" s="20" t="str">
        <f t="shared" ref="IS271:JB273" si="117" xml:space="preserve"> IF(CW510=CW500,"",CW510)</f>
        <v/>
      </c>
      <c r="IT271" s="20" t="str">
        <f t="shared" si="117"/>
        <v/>
      </c>
      <c r="IU271" s="20" t="str">
        <f t="shared" si="117"/>
        <v/>
      </c>
      <c r="IV271" s="20" t="str">
        <f t="shared" si="117"/>
        <v/>
      </c>
      <c r="IW271" s="20" t="str">
        <f t="shared" si="117"/>
        <v/>
      </c>
      <c r="IX271" s="20" t="str">
        <f t="shared" si="117"/>
        <v/>
      </c>
      <c r="IY271" s="20" t="str">
        <f t="shared" si="117"/>
        <v/>
      </c>
      <c r="IZ271" s="20" t="str">
        <f t="shared" si="117"/>
        <v/>
      </c>
      <c r="JA271" s="20" t="str">
        <f t="shared" si="117"/>
        <v/>
      </c>
      <c r="JB271" s="20" t="str">
        <f t="shared" si="117"/>
        <v/>
      </c>
      <c r="JC271" s="20" t="str">
        <f t="shared" ref="JC271:JL273" si="118" xml:space="preserve"> IF(DG510=DG500,"",DG510)</f>
        <v/>
      </c>
      <c r="JD271" s="20" t="str">
        <f t="shared" si="118"/>
        <v/>
      </c>
      <c r="JE271" s="20" t="str">
        <f t="shared" si="118"/>
        <v/>
      </c>
      <c r="JF271" s="20" t="str">
        <f t="shared" si="118"/>
        <v/>
      </c>
      <c r="JG271" s="20" t="str">
        <f t="shared" si="118"/>
        <v/>
      </c>
      <c r="JH271" s="20" t="str">
        <f t="shared" si="118"/>
        <v/>
      </c>
      <c r="JI271" s="20" t="str">
        <f t="shared" si="118"/>
        <v/>
      </c>
      <c r="JJ271" s="20" t="str">
        <f t="shared" si="118"/>
        <v/>
      </c>
      <c r="JK271" s="20" t="str">
        <f t="shared" si="118"/>
        <v/>
      </c>
      <c r="JL271" s="20" t="str">
        <f t="shared" si="118"/>
        <v/>
      </c>
      <c r="JM271" s="20" t="str">
        <f t="shared" ref="JM271:JV273" si="119" xml:space="preserve"> IF(DQ510=DQ500,"",DQ510)</f>
        <v/>
      </c>
      <c r="JN271" s="20" t="str">
        <f t="shared" si="119"/>
        <v/>
      </c>
      <c r="JO271" s="20" t="str">
        <f t="shared" si="119"/>
        <v/>
      </c>
      <c r="JP271" s="20" t="str">
        <f t="shared" si="119"/>
        <v/>
      </c>
      <c r="JQ271" s="20" t="str">
        <f t="shared" si="119"/>
        <v/>
      </c>
      <c r="JR271" s="20" t="str">
        <f t="shared" si="119"/>
        <v/>
      </c>
      <c r="JS271" s="20" t="str">
        <f t="shared" si="119"/>
        <v/>
      </c>
      <c r="JT271" s="20" t="str">
        <f t="shared" si="119"/>
        <v/>
      </c>
      <c r="JU271" s="20" t="str">
        <f t="shared" si="119"/>
        <v/>
      </c>
      <c r="JV271" s="20" t="str">
        <f t="shared" si="119"/>
        <v/>
      </c>
      <c r="JW271" s="20" t="str">
        <f t="shared" ref="JW271:KD273" si="120" xml:space="preserve"> IF(EA510=EA500,"",EA510)</f>
        <v/>
      </c>
      <c r="JX271" s="20" t="str">
        <f t="shared" si="120"/>
        <v/>
      </c>
      <c r="JY271" s="20" t="str">
        <f t="shared" si="120"/>
        <v/>
      </c>
      <c r="JZ271" s="20" t="str">
        <f t="shared" si="120"/>
        <v/>
      </c>
      <c r="KA271" s="20" t="str">
        <f t="shared" si="120"/>
        <v/>
      </c>
      <c r="KB271" s="20" t="str">
        <f t="shared" si="120"/>
        <v/>
      </c>
      <c r="KC271" s="20" t="str">
        <f t="shared" si="120"/>
        <v/>
      </c>
      <c r="KD271" s="20" t="str">
        <f t="shared" si="120"/>
        <v/>
      </c>
      <c r="KE271" s="20"/>
      <c r="KF271" s="20"/>
      <c r="KG271" s="20"/>
      <c r="KH271" s="20"/>
      <c r="KI271" s="20"/>
      <c r="KJ271" s="20"/>
      <c r="KK271" s="20"/>
      <c r="KL271" s="20"/>
      <c r="KM271" s="20"/>
      <c r="KN271" s="20"/>
      <c r="KO271" s="20"/>
    </row>
    <row r="272" spans="2:301" s="14" customFormat="1" ht="14.75" hidden="1" customHeight="1" x14ac:dyDescent="0.25">
      <c r="B272" s="73"/>
      <c r="C272" s="74"/>
      <c r="D272" s="74"/>
      <c r="E272" s="74"/>
      <c r="F272" s="74"/>
      <c r="G272" s="74" t="str">
        <f t="shared" si="34"/>
        <v/>
      </c>
      <c r="H272" s="74"/>
      <c r="I272" s="74" t="str">
        <f t="shared" si="44"/>
        <v/>
      </c>
      <c r="J272" s="74"/>
      <c r="K272" s="74">
        <f t="shared" si="62"/>
        <v>0</v>
      </c>
      <c r="L272" s="74"/>
      <c r="M272" s="74"/>
      <c r="N272" s="74">
        <f t="shared" si="35"/>
        <v>0</v>
      </c>
      <c r="O272" s="74"/>
      <c r="P272" s="112"/>
      <c r="Q272" s="120"/>
      <c r="R272" s="120"/>
      <c r="S272" s="111"/>
      <c r="T272" s="113" t="str">
        <f t="shared" si="36"/>
        <v/>
      </c>
      <c r="U272" s="24"/>
      <c r="V272" s="24"/>
      <c r="W272" s="24" t="str">
        <f t="shared" si="46"/>
        <v/>
      </c>
      <c r="X272" s="60"/>
      <c r="AI272" s="69"/>
      <c r="AJ272" s="69"/>
      <c r="AK272" s="119"/>
      <c r="AL272" s="24"/>
      <c r="AM272" s="24"/>
      <c r="AN272" s="24"/>
      <c r="AO272" s="26"/>
      <c r="AP272" s="26"/>
      <c r="AR272" s="19">
        <f t="shared" si="37"/>
        <v>0</v>
      </c>
      <c r="AU272" s="129"/>
      <c r="AV272" s="129"/>
      <c r="FD272" s="19"/>
      <c r="FE272" s="19"/>
      <c r="FF272" s="19"/>
      <c r="FG272" s="20" t="str">
        <f t="shared" si="107"/>
        <v/>
      </c>
      <c r="FH272" s="20" t="str">
        <f t="shared" si="107"/>
        <v/>
      </c>
      <c r="FI272" s="20" t="str">
        <f t="shared" si="107"/>
        <v/>
      </c>
      <c r="FJ272" s="20" t="str">
        <f t="shared" si="107"/>
        <v/>
      </c>
      <c r="FK272" s="20" t="str">
        <f t="shared" si="107"/>
        <v/>
      </c>
      <c r="FL272" s="20" t="str">
        <f t="shared" si="107"/>
        <v/>
      </c>
      <c r="FM272" s="20" t="str">
        <f t="shared" si="107"/>
        <v/>
      </c>
      <c r="FN272" s="20" t="str">
        <f t="shared" si="107"/>
        <v/>
      </c>
      <c r="FO272" s="20" t="str">
        <f t="shared" si="107"/>
        <v/>
      </c>
      <c r="FP272" s="20" t="str">
        <f t="shared" si="107"/>
        <v/>
      </c>
      <c r="FQ272" s="20" t="str">
        <f t="shared" si="107"/>
        <v/>
      </c>
      <c r="FR272" s="20" t="str">
        <f t="shared" si="108"/>
        <v/>
      </c>
      <c r="FS272" s="20" t="str">
        <f t="shared" si="108"/>
        <v/>
      </c>
      <c r="FT272" s="20" t="str">
        <f t="shared" si="108"/>
        <v/>
      </c>
      <c r="FU272" s="20" t="str">
        <f xml:space="preserve"> IF(W511=W501,"",W511)</f>
        <v/>
      </c>
      <c r="FV272" s="20" t="str">
        <f t="shared" si="109"/>
        <v/>
      </c>
      <c r="FW272" s="20" t="str">
        <f t="shared" si="109"/>
        <v/>
      </c>
      <c r="FX272" s="20" t="str">
        <f t="shared" si="109"/>
        <v/>
      </c>
      <c r="FY272" s="20" t="str">
        <f t="shared" si="109"/>
        <v/>
      </c>
      <c r="FZ272" s="20" t="str">
        <f t="shared" si="109"/>
        <v/>
      </c>
      <c r="GA272" s="20" t="str">
        <f t="shared" si="110"/>
        <v/>
      </c>
      <c r="GB272" s="20" t="str">
        <f t="shared" si="110"/>
        <v/>
      </c>
      <c r="GC272" s="20" t="str">
        <f t="shared" si="110"/>
        <v/>
      </c>
      <c r="GD272" s="20" t="str">
        <f t="shared" si="110"/>
        <v/>
      </c>
      <c r="GE272" s="20" t="str">
        <f t="shared" si="110"/>
        <v/>
      </c>
      <c r="GF272" s="20" t="str">
        <f t="shared" si="110"/>
        <v/>
      </c>
      <c r="GG272" s="20" t="str">
        <f t="shared" si="110"/>
        <v/>
      </c>
      <c r="GH272" s="20" t="str">
        <f t="shared" si="110"/>
        <v/>
      </c>
      <c r="GI272" s="20" t="str">
        <f t="shared" si="110"/>
        <v/>
      </c>
      <c r="GJ272" s="20" t="str">
        <f t="shared" si="110"/>
        <v/>
      </c>
      <c r="GK272" s="20" t="str">
        <f t="shared" si="111"/>
        <v/>
      </c>
      <c r="GL272" s="20" t="str">
        <f t="shared" si="111"/>
        <v/>
      </c>
      <c r="GM272" s="20" t="str">
        <f t="shared" si="111"/>
        <v/>
      </c>
      <c r="GN272" s="20" t="str">
        <f t="shared" si="111"/>
        <v/>
      </c>
      <c r="GO272" s="20" t="str">
        <f t="shared" si="111"/>
        <v/>
      </c>
      <c r="GP272" s="20" t="str">
        <f t="shared" si="111"/>
        <v/>
      </c>
      <c r="GQ272" s="20" t="str">
        <f t="shared" si="111"/>
        <v/>
      </c>
      <c r="GR272" s="20" t="str">
        <f t="shared" si="111"/>
        <v/>
      </c>
      <c r="GS272" s="20" t="str">
        <f t="shared" si="111"/>
        <v/>
      </c>
      <c r="GT272" s="20" t="str">
        <f t="shared" si="111"/>
        <v/>
      </c>
      <c r="GU272" s="20" t="str">
        <f t="shared" si="112"/>
        <v/>
      </c>
      <c r="GV272" s="20" t="str">
        <f t="shared" si="112"/>
        <v/>
      </c>
      <c r="GW272" s="20" t="str">
        <f t="shared" si="112"/>
        <v/>
      </c>
      <c r="GX272" s="20" t="str">
        <f t="shared" si="112"/>
        <v/>
      </c>
      <c r="GY272" s="20" t="str">
        <f t="shared" si="112"/>
        <v/>
      </c>
      <c r="GZ272" s="20" t="str">
        <f t="shared" si="112"/>
        <v/>
      </c>
      <c r="HA272" s="20" t="str">
        <f t="shared" si="112"/>
        <v/>
      </c>
      <c r="HB272" s="20" t="str">
        <f t="shared" si="112"/>
        <v/>
      </c>
      <c r="HC272" s="20" t="str">
        <f t="shared" si="112"/>
        <v/>
      </c>
      <c r="HD272" s="20" t="str">
        <f t="shared" si="112"/>
        <v/>
      </c>
      <c r="HE272" s="20" t="str">
        <f t="shared" si="113"/>
        <v/>
      </c>
      <c r="HF272" s="20" t="str">
        <f t="shared" si="113"/>
        <v/>
      </c>
      <c r="HG272" s="20" t="str">
        <f t="shared" si="113"/>
        <v/>
      </c>
      <c r="HH272" s="20" t="str">
        <f t="shared" si="113"/>
        <v/>
      </c>
      <c r="HI272" s="20" t="str">
        <f t="shared" si="113"/>
        <v/>
      </c>
      <c r="HJ272" s="20" t="str">
        <f t="shared" si="113"/>
        <v/>
      </c>
      <c r="HK272" s="20" t="str">
        <f t="shared" si="113"/>
        <v/>
      </c>
      <c r="HL272" s="20" t="str">
        <f t="shared" si="113"/>
        <v/>
      </c>
      <c r="HM272" s="20" t="str">
        <f t="shared" si="113"/>
        <v/>
      </c>
      <c r="HN272" s="20" t="str">
        <f t="shared" si="113"/>
        <v/>
      </c>
      <c r="HO272" s="20" t="str">
        <f t="shared" si="114"/>
        <v/>
      </c>
      <c r="HP272" s="20" t="str">
        <f t="shared" si="114"/>
        <v/>
      </c>
      <c r="HQ272" s="20" t="str">
        <f t="shared" si="114"/>
        <v/>
      </c>
      <c r="HR272" s="20" t="str">
        <f t="shared" si="114"/>
        <v/>
      </c>
      <c r="HS272" s="20" t="str">
        <f t="shared" si="114"/>
        <v/>
      </c>
      <c r="HT272" s="20" t="str">
        <f t="shared" si="114"/>
        <v/>
      </c>
      <c r="HU272" s="20" t="str">
        <f t="shared" si="114"/>
        <v/>
      </c>
      <c r="HV272" s="20" t="str">
        <f t="shared" si="114"/>
        <v/>
      </c>
      <c r="HW272" s="20" t="str">
        <f t="shared" si="114"/>
        <v/>
      </c>
      <c r="HX272" s="20" t="str">
        <f t="shared" si="114"/>
        <v/>
      </c>
      <c r="HY272" s="20" t="str">
        <f t="shared" si="115"/>
        <v/>
      </c>
      <c r="HZ272" s="20" t="str">
        <f t="shared" si="115"/>
        <v/>
      </c>
      <c r="IA272" s="20" t="str">
        <f t="shared" si="115"/>
        <v/>
      </c>
      <c r="IB272" s="20" t="str">
        <f t="shared" si="115"/>
        <v/>
      </c>
      <c r="IC272" s="20" t="str">
        <f t="shared" si="115"/>
        <v/>
      </c>
      <c r="ID272" s="20" t="str">
        <f t="shared" si="115"/>
        <v/>
      </c>
      <c r="IE272" s="20" t="str">
        <f t="shared" si="115"/>
        <v/>
      </c>
      <c r="IF272" s="20" t="str">
        <f t="shared" si="115"/>
        <v/>
      </c>
      <c r="IG272" s="20" t="str">
        <f t="shared" si="115"/>
        <v/>
      </c>
      <c r="IH272" s="20" t="str">
        <f t="shared" si="115"/>
        <v/>
      </c>
      <c r="II272" s="20" t="str">
        <f t="shared" si="116"/>
        <v/>
      </c>
      <c r="IJ272" s="20" t="str">
        <f t="shared" si="116"/>
        <v/>
      </c>
      <c r="IK272" s="20" t="str">
        <f t="shared" si="116"/>
        <v/>
      </c>
      <c r="IL272" s="20" t="str">
        <f t="shared" si="116"/>
        <v/>
      </c>
      <c r="IM272" s="20" t="str">
        <f t="shared" si="116"/>
        <v/>
      </c>
      <c r="IN272" s="20" t="str">
        <f t="shared" si="116"/>
        <v/>
      </c>
      <c r="IO272" s="20" t="str">
        <f t="shared" si="116"/>
        <v/>
      </c>
      <c r="IP272" s="20" t="str">
        <f t="shared" si="116"/>
        <v/>
      </c>
      <c r="IQ272" s="20" t="str">
        <f t="shared" si="116"/>
        <v/>
      </c>
      <c r="IR272" s="20" t="str">
        <f t="shared" si="116"/>
        <v/>
      </c>
      <c r="IS272" s="20" t="str">
        <f t="shared" si="117"/>
        <v/>
      </c>
      <c r="IT272" s="20" t="str">
        <f t="shared" si="117"/>
        <v/>
      </c>
      <c r="IU272" s="20" t="str">
        <f t="shared" si="117"/>
        <v/>
      </c>
      <c r="IV272" s="20" t="str">
        <f t="shared" si="117"/>
        <v/>
      </c>
      <c r="IW272" s="20" t="str">
        <f t="shared" si="117"/>
        <v/>
      </c>
      <c r="IX272" s="20" t="str">
        <f t="shared" si="117"/>
        <v/>
      </c>
      <c r="IY272" s="20" t="str">
        <f t="shared" si="117"/>
        <v/>
      </c>
      <c r="IZ272" s="20" t="str">
        <f t="shared" si="117"/>
        <v/>
      </c>
      <c r="JA272" s="20" t="str">
        <f t="shared" si="117"/>
        <v/>
      </c>
      <c r="JB272" s="20" t="str">
        <f t="shared" si="117"/>
        <v/>
      </c>
      <c r="JC272" s="20" t="str">
        <f t="shared" si="118"/>
        <v/>
      </c>
      <c r="JD272" s="20" t="str">
        <f t="shared" si="118"/>
        <v/>
      </c>
      <c r="JE272" s="20" t="str">
        <f t="shared" si="118"/>
        <v/>
      </c>
      <c r="JF272" s="20" t="str">
        <f t="shared" si="118"/>
        <v/>
      </c>
      <c r="JG272" s="20" t="str">
        <f t="shared" si="118"/>
        <v/>
      </c>
      <c r="JH272" s="20" t="str">
        <f t="shared" si="118"/>
        <v/>
      </c>
      <c r="JI272" s="20" t="str">
        <f t="shared" si="118"/>
        <v/>
      </c>
      <c r="JJ272" s="20" t="str">
        <f t="shared" si="118"/>
        <v/>
      </c>
      <c r="JK272" s="20" t="str">
        <f t="shared" si="118"/>
        <v/>
      </c>
      <c r="JL272" s="20" t="str">
        <f t="shared" si="118"/>
        <v/>
      </c>
      <c r="JM272" s="20" t="str">
        <f t="shared" si="119"/>
        <v/>
      </c>
      <c r="JN272" s="20" t="str">
        <f t="shared" si="119"/>
        <v/>
      </c>
      <c r="JO272" s="20" t="str">
        <f t="shared" si="119"/>
        <v/>
      </c>
      <c r="JP272" s="20" t="str">
        <f t="shared" si="119"/>
        <v/>
      </c>
      <c r="JQ272" s="20" t="str">
        <f t="shared" si="119"/>
        <v/>
      </c>
      <c r="JR272" s="20" t="str">
        <f t="shared" si="119"/>
        <v/>
      </c>
      <c r="JS272" s="20" t="str">
        <f t="shared" si="119"/>
        <v/>
      </c>
      <c r="JT272" s="20" t="str">
        <f t="shared" si="119"/>
        <v/>
      </c>
      <c r="JU272" s="20" t="str">
        <f t="shared" si="119"/>
        <v/>
      </c>
      <c r="JV272" s="20" t="str">
        <f t="shared" si="119"/>
        <v/>
      </c>
      <c r="JW272" s="20" t="str">
        <f t="shared" si="120"/>
        <v/>
      </c>
      <c r="JX272" s="20" t="str">
        <f t="shared" si="120"/>
        <v/>
      </c>
      <c r="JY272" s="20" t="str">
        <f t="shared" si="120"/>
        <v/>
      </c>
      <c r="JZ272" s="20" t="str">
        <f t="shared" si="120"/>
        <v/>
      </c>
      <c r="KA272" s="20" t="str">
        <f t="shared" si="120"/>
        <v/>
      </c>
      <c r="KB272" s="20" t="str">
        <f t="shared" si="120"/>
        <v/>
      </c>
      <c r="KC272" s="20" t="str">
        <f t="shared" si="120"/>
        <v/>
      </c>
      <c r="KD272" s="20" t="str">
        <f t="shared" si="120"/>
        <v/>
      </c>
      <c r="KE272" s="20"/>
      <c r="KF272" s="20"/>
      <c r="KG272" s="20"/>
      <c r="KH272" s="20"/>
      <c r="KI272" s="20"/>
      <c r="KJ272" s="20"/>
      <c r="KK272" s="20"/>
      <c r="KL272" s="20"/>
      <c r="KM272" s="20"/>
      <c r="KN272" s="20"/>
      <c r="KO272" s="20"/>
    </row>
    <row r="273" spans="2:301" s="14" customFormat="1" ht="14.75" hidden="1" customHeight="1" x14ac:dyDescent="0.25">
      <c r="B273" s="73"/>
      <c r="C273" s="74"/>
      <c r="D273" s="74"/>
      <c r="E273" s="74"/>
      <c r="F273" s="74"/>
      <c r="G273" s="74" t="str">
        <f t="shared" si="34"/>
        <v/>
      </c>
      <c r="H273" s="74"/>
      <c r="I273" s="74" t="str">
        <f t="shared" si="44"/>
        <v/>
      </c>
      <c r="J273" s="74"/>
      <c r="K273" s="74">
        <f t="shared" si="62"/>
        <v>0</v>
      </c>
      <c r="L273" s="74"/>
      <c r="M273" s="74"/>
      <c r="N273" s="74">
        <f t="shared" si="35"/>
        <v>0</v>
      </c>
      <c r="O273" s="74"/>
      <c r="P273" s="112"/>
      <c r="Q273" s="120"/>
      <c r="R273" s="120"/>
      <c r="S273" s="111"/>
      <c r="T273" s="113" t="str">
        <f t="shared" si="36"/>
        <v/>
      </c>
      <c r="U273" s="24"/>
      <c r="V273" s="24"/>
      <c r="W273" s="24" t="str">
        <f t="shared" si="46"/>
        <v/>
      </c>
      <c r="X273" s="60"/>
      <c r="AI273" s="69"/>
      <c r="AJ273" s="69"/>
      <c r="AK273" s="119"/>
      <c r="AL273" s="24"/>
      <c r="AM273" s="24"/>
      <c r="AN273" s="24"/>
      <c r="AO273" s="26"/>
      <c r="AP273" s="26"/>
      <c r="AR273" s="19">
        <f t="shared" si="37"/>
        <v>0</v>
      </c>
      <c r="AU273" s="129"/>
      <c r="AV273" s="129"/>
      <c r="FD273" s="19"/>
      <c r="FE273" s="19"/>
      <c r="FF273" s="19"/>
      <c r="FG273" s="20" t="str">
        <f t="shared" si="107"/>
        <v/>
      </c>
      <c r="FH273" s="20" t="str">
        <f t="shared" si="107"/>
        <v/>
      </c>
      <c r="FI273" s="20" t="str">
        <f t="shared" si="107"/>
        <v/>
      </c>
      <c r="FJ273" s="20" t="str">
        <f t="shared" si="107"/>
        <v/>
      </c>
      <c r="FK273" s="20" t="str">
        <f t="shared" si="107"/>
        <v/>
      </c>
      <c r="FL273" s="20" t="str">
        <f t="shared" si="107"/>
        <v/>
      </c>
      <c r="FM273" s="20" t="str">
        <f t="shared" si="107"/>
        <v/>
      </c>
      <c r="FN273" s="20" t="str">
        <f t="shared" si="107"/>
        <v/>
      </c>
      <c r="FO273" s="20" t="str">
        <f t="shared" si="107"/>
        <v/>
      </c>
      <c r="FP273" s="20" t="str">
        <f t="shared" si="107"/>
        <v/>
      </c>
      <c r="FQ273" s="20" t="str">
        <f t="shared" si="107"/>
        <v/>
      </c>
      <c r="FR273" s="20" t="str">
        <f t="shared" si="108"/>
        <v/>
      </c>
      <c r="FS273" s="20" t="str">
        <f t="shared" si="108"/>
        <v/>
      </c>
      <c r="FT273" s="20" t="str">
        <f t="shared" si="108"/>
        <v/>
      </c>
      <c r="FU273" s="20" t="str">
        <f xml:space="preserve"> IF(W512=W502,"",W512)</f>
        <v/>
      </c>
      <c r="FV273" s="20" t="str">
        <f t="shared" si="109"/>
        <v/>
      </c>
      <c r="FW273" s="20" t="str">
        <f t="shared" si="109"/>
        <v/>
      </c>
      <c r="FX273" s="20" t="str">
        <f t="shared" si="109"/>
        <v/>
      </c>
      <c r="FY273" s="20" t="str">
        <f t="shared" si="109"/>
        <v/>
      </c>
      <c r="FZ273" s="20" t="str">
        <f t="shared" si="109"/>
        <v/>
      </c>
      <c r="GA273" s="20" t="str">
        <f t="shared" si="110"/>
        <v/>
      </c>
      <c r="GB273" s="20" t="str">
        <f t="shared" si="110"/>
        <v/>
      </c>
      <c r="GC273" s="20" t="str">
        <f t="shared" si="110"/>
        <v/>
      </c>
      <c r="GD273" s="20" t="str">
        <f t="shared" si="110"/>
        <v/>
      </c>
      <c r="GE273" s="20" t="str">
        <f t="shared" si="110"/>
        <v/>
      </c>
      <c r="GF273" s="20" t="str">
        <f t="shared" si="110"/>
        <v/>
      </c>
      <c r="GG273" s="20" t="str">
        <f t="shared" si="110"/>
        <v/>
      </c>
      <c r="GH273" s="20" t="str">
        <f t="shared" si="110"/>
        <v/>
      </c>
      <c r="GI273" s="20" t="str">
        <f t="shared" si="110"/>
        <v/>
      </c>
      <c r="GJ273" s="20" t="str">
        <f t="shared" si="110"/>
        <v/>
      </c>
      <c r="GK273" s="20" t="str">
        <f t="shared" si="111"/>
        <v/>
      </c>
      <c r="GL273" s="20" t="str">
        <f t="shared" si="111"/>
        <v/>
      </c>
      <c r="GM273" s="20" t="str">
        <f t="shared" si="111"/>
        <v/>
      </c>
      <c r="GN273" s="20" t="str">
        <f t="shared" si="111"/>
        <v/>
      </c>
      <c r="GO273" s="20" t="str">
        <f t="shared" si="111"/>
        <v/>
      </c>
      <c r="GP273" s="20" t="str">
        <f t="shared" si="111"/>
        <v/>
      </c>
      <c r="GQ273" s="20" t="str">
        <f t="shared" si="111"/>
        <v/>
      </c>
      <c r="GR273" s="20" t="str">
        <f t="shared" si="111"/>
        <v/>
      </c>
      <c r="GS273" s="20" t="str">
        <f t="shared" si="111"/>
        <v/>
      </c>
      <c r="GT273" s="20" t="str">
        <f t="shared" si="111"/>
        <v/>
      </c>
      <c r="GU273" s="20" t="str">
        <f t="shared" si="112"/>
        <v/>
      </c>
      <c r="GV273" s="20" t="str">
        <f t="shared" si="112"/>
        <v/>
      </c>
      <c r="GW273" s="20" t="str">
        <f t="shared" si="112"/>
        <v/>
      </c>
      <c r="GX273" s="20" t="str">
        <f t="shared" si="112"/>
        <v/>
      </c>
      <c r="GY273" s="20" t="str">
        <f t="shared" si="112"/>
        <v/>
      </c>
      <c r="GZ273" s="20" t="str">
        <f t="shared" si="112"/>
        <v/>
      </c>
      <c r="HA273" s="20" t="str">
        <f t="shared" si="112"/>
        <v/>
      </c>
      <c r="HB273" s="20" t="str">
        <f t="shared" si="112"/>
        <v/>
      </c>
      <c r="HC273" s="20" t="str">
        <f t="shared" si="112"/>
        <v/>
      </c>
      <c r="HD273" s="20" t="str">
        <f t="shared" si="112"/>
        <v/>
      </c>
      <c r="HE273" s="20" t="str">
        <f t="shared" si="113"/>
        <v/>
      </c>
      <c r="HF273" s="20" t="str">
        <f t="shared" si="113"/>
        <v/>
      </c>
      <c r="HG273" s="20" t="str">
        <f t="shared" si="113"/>
        <v/>
      </c>
      <c r="HH273" s="20" t="str">
        <f t="shared" si="113"/>
        <v/>
      </c>
      <c r="HI273" s="20" t="str">
        <f t="shared" si="113"/>
        <v/>
      </c>
      <c r="HJ273" s="20" t="str">
        <f t="shared" si="113"/>
        <v/>
      </c>
      <c r="HK273" s="20" t="str">
        <f t="shared" si="113"/>
        <v/>
      </c>
      <c r="HL273" s="20" t="str">
        <f t="shared" si="113"/>
        <v/>
      </c>
      <c r="HM273" s="20" t="str">
        <f t="shared" si="113"/>
        <v/>
      </c>
      <c r="HN273" s="20" t="str">
        <f t="shared" si="113"/>
        <v/>
      </c>
      <c r="HO273" s="20" t="str">
        <f t="shared" si="114"/>
        <v/>
      </c>
      <c r="HP273" s="20" t="str">
        <f t="shared" si="114"/>
        <v/>
      </c>
      <c r="HQ273" s="20" t="str">
        <f t="shared" si="114"/>
        <v/>
      </c>
      <c r="HR273" s="20" t="str">
        <f t="shared" si="114"/>
        <v/>
      </c>
      <c r="HS273" s="20" t="str">
        <f t="shared" si="114"/>
        <v/>
      </c>
      <c r="HT273" s="20" t="str">
        <f t="shared" si="114"/>
        <v/>
      </c>
      <c r="HU273" s="20" t="str">
        <f t="shared" si="114"/>
        <v/>
      </c>
      <c r="HV273" s="20" t="str">
        <f t="shared" si="114"/>
        <v/>
      </c>
      <c r="HW273" s="20" t="str">
        <f t="shared" si="114"/>
        <v/>
      </c>
      <c r="HX273" s="20" t="str">
        <f t="shared" si="114"/>
        <v/>
      </c>
      <c r="HY273" s="20" t="str">
        <f t="shared" si="115"/>
        <v/>
      </c>
      <c r="HZ273" s="20" t="str">
        <f t="shared" si="115"/>
        <v/>
      </c>
      <c r="IA273" s="20" t="str">
        <f t="shared" si="115"/>
        <v/>
      </c>
      <c r="IB273" s="20" t="str">
        <f t="shared" si="115"/>
        <v/>
      </c>
      <c r="IC273" s="20" t="str">
        <f t="shared" si="115"/>
        <v/>
      </c>
      <c r="ID273" s="20" t="str">
        <f t="shared" si="115"/>
        <v/>
      </c>
      <c r="IE273" s="20" t="str">
        <f t="shared" si="115"/>
        <v/>
      </c>
      <c r="IF273" s="20" t="str">
        <f t="shared" si="115"/>
        <v/>
      </c>
      <c r="IG273" s="20" t="str">
        <f t="shared" si="115"/>
        <v/>
      </c>
      <c r="IH273" s="20" t="str">
        <f t="shared" si="115"/>
        <v/>
      </c>
      <c r="II273" s="20" t="str">
        <f t="shared" si="116"/>
        <v/>
      </c>
      <c r="IJ273" s="20" t="str">
        <f t="shared" si="116"/>
        <v/>
      </c>
      <c r="IK273" s="20" t="str">
        <f t="shared" si="116"/>
        <v/>
      </c>
      <c r="IL273" s="20" t="str">
        <f t="shared" si="116"/>
        <v/>
      </c>
      <c r="IM273" s="20" t="str">
        <f t="shared" si="116"/>
        <v/>
      </c>
      <c r="IN273" s="20" t="str">
        <f t="shared" si="116"/>
        <v/>
      </c>
      <c r="IO273" s="20" t="str">
        <f t="shared" si="116"/>
        <v/>
      </c>
      <c r="IP273" s="20" t="str">
        <f t="shared" si="116"/>
        <v/>
      </c>
      <c r="IQ273" s="20" t="str">
        <f t="shared" si="116"/>
        <v/>
      </c>
      <c r="IR273" s="20" t="str">
        <f t="shared" si="116"/>
        <v/>
      </c>
      <c r="IS273" s="20" t="str">
        <f t="shared" si="117"/>
        <v/>
      </c>
      <c r="IT273" s="20" t="str">
        <f t="shared" si="117"/>
        <v/>
      </c>
      <c r="IU273" s="20" t="str">
        <f t="shared" si="117"/>
        <v/>
      </c>
      <c r="IV273" s="20" t="str">
        <f t="shared" si="117"/>
        <v/>
      </c>
      <c r="IW273" s="20" t="str">
        <f t="shared" si="117"/>
        <v/>
      </c>
      <c r="IX273" s="20" t="str">
        <f t="shared" si="117"/>
        <v/>
      </c>
      <c r="IY273" s="20" t="str">
        <f t="shared" si="117"/>
        <v/>
      </c>
      <c r="IZ273" s="20" t="str">
        <f t="shared" si="117"/>
        <v/>
      </c>
      <c r="JA273" s="20" t="str">
        <f t="shared" si="117"/>
        <v/>
      </c>
      <c r="JB273" s="20" t="str">
        <f t="shared" si="117"/>
        <v/>
      </c>
      <c r="JC273" s="20" t="str">
        <f t="shared" si="118"/>
        <v/>
      </c>
      <c r="JD273" s="20" t="str">
        <f t="shared" si="118"/>
        <v/>
      </c>
      <c r="JE273" s="20" t="str">
        <f t="shared" si="118"/>
        <v/>
      </c>
      <c r="JF273" s="20" t="str">
        <f t="shared" si="118"/>
        <v/>
      </c>
      <c r="JG273" s="20" t="str">
        <f t="shared" si="118"/>
        <v/>
      </c>
      <c r="JH273" s="20" t="str">
        <f t="shared" si="118"/>
        <v/>
      </c>
      <c r="JI273" s="20" t="str">
        <f t="shared" si="118"/>
        <v/>
      </c>
      <c r="JJ273" s="20" t="str">
        <f t="shared" si="118"/>
        <v/>
      </c>
      <c r="JK273" s="20" t="str">
        <f t="shared" si="118"/>
        <v/>
      </c>
      <c r="JL273" s="20" t="str">
        <f t="shared" si="118"/>
        <v/>
      </c>
      <c r="JM273" s="20" t="str">
        <f t="shared" si="119"/>
        <v/>
      </c>
      <c r="JN273" s="20" t="str">
        <f t="shared" si="119"/>
        <v/>
      </c>
      <c r="JO273" s="20" t="str">
        <f t="shared" si="119"/>
        <v/>
      </c>
      <c r="JP273" s="20" t="str">
        <f t="shared" si="119"/>
        <v/>
      </c>
      <c r="JQ273" s="20" t="str">
        <f t="shared" si="119"/>
        <v/>
      </c>
      <c r="JR273" s="20" t="str">
        <f t="shared" si="119"/>
        <v/>
      </c>
      <c r="JS273" s="20" t="str">
        <f t="shared" si="119"/>
        <v/>
      </c>
      <c r="JT273" s="20" t="str">
        <f t="shared" si="119"/>
        <v/>
      </c>
      <c r="JU273" s="20" t="str">
        <f t="shared" si="119"/>
        <v/>
      </c>
      <c r="JV273" s="20" t="str">
        <f t="shared" si="119"/>
        <v/>
      </c>
      <c r="JW273" s="20" t="str">
        <f t="shared" si="120"/>
        <v/>
      </c>
      <c r="JX273" s="20" t="str">
        <f t="shared" si="120"/>
        <v/>
      </c>
      <c r="JY273" s="20" t="str">
        <f t="shared" si="120"/>
        <v/>
      </c>
      <c r="JZ273" s="20" t="str">
        <f t="shared" si="120"/>
        <v/>
      </c>
      <c r="KA273" s="20" t="str">
        <f t="shared" si="120"/>
        <v/>
      </c>
      <c r="KB273" s="20" t="str">
        <f t="shared" si="120"/>
        <v/>
      </c>
      <c r="KC273" s="20" t="str">
        <f t="shared" si="120"/>
        <v/>
      </c>
      <c r="KD273" s="20" t="str">
        <f t="shared" si="120"/>
        <v/>
      </c>
      <c r="KE273" s="20"/>
      <c r="KF273" s="20"/>
      <c r="KG273" s="20"/>
      <c r="KH273" s="20"/>
      <c r="KI273" s="20"/>
      <c r="KJ273" s="20"/>
      <c r="KK273" s="20"/>
      <c r="KL273" s="20"/>
      <c r="KM273" s="20"/>
      <c r="KN273" s="20"/>
      <c r="KO273" s="20"/>
    </row>
    <row r="274" spans="2:301" s="14" customFormat="1" ht="14.75" hidden="1" customHeight="1" x14ac:dyDescent="0.25">
      <c r="B274" s="73"/>
      <c r="C274" s="74"/>
      <c r="D274" s="74"/>
      <c r="E274" s="74"/>
      <c r="F274" s="74"/>
      <c r="G274" s="74" t="str">
        <f t="shared" si="34"/>
        <v/>
      </c>
      <c r="H274" s="74"/>
      <c r="I274" s="74" t="str">
        <f t="shared" si="44"/>
        <v/>
      </c>
      <c r="J274" s="74"/>
      <c r="K274" s="74">
        <f t="shared" si="62"/>
        <v>0</v>
      </c>
      <c r="L274" s="74"/>
      <c r="M274" s="74"/>
      <c r="N274" s="74">
        <f t="shared" si="35"/>
        <v>0</v>
      </c>
      <c r="O274" s="74"/>
      <c r="P274" s="112"/>
      <c r="Q274" s="120"/>
      <c r="R274" s="120"/>
      <c r="S274" s="111"/>
      <c r="T274" s="113" t="str">
        <f t="shared" si="36"/>
        <v/>
      </c>
      <c r="U274" s="24"/>
      <c r="V274" s="24"/>
      <c r="W274" s="24" t="str">
        <f t="shared" si="46"/>
        <v/>
      </c>
      <c r="X274" s="60"/>
      <c r="AI274" s="69"/>
      <c r="AJ274" s="69"/>
      <c r="AK274" s="119"/>
      <c r="AL274" s="24"/>
      <c r="AM274" s="24"/>
      <c r="AN274" s="24"/>
      <c r="AO274" s="26"/>
      <c r="AP274" s="26"/>
      <c r="AR274" s="19">
        <f t="shared" si="37"/>
        <v>0</v>
      </c>
      <c r="AU274" s="129"/>
      <c r="AV274" s="129"/>
      <c r="FD274" s="19"/>
      <c r="FE274" s="19"/>
      <c r="FF274" s="19"/>
      <c r="FG274" s="20" t="str">
        <f t="shared" ref="FG274:FQ276" si="121" xml:space="preserve"> IF(G517=G507,"",G517)</f>
        <v/>
      </c>
      <c r="FH274" s="20" t="str">
        <f t="shared" si="121"/>
        <v/>
      </c>
      <c r="FI274" s="20" t="str">
        <f t="shared" si="121"/>
        <v/>
      </c>
      <c r="FJ274" s="20" t="str">
        <f t="shared" si="121"/>
        <v/>
      </c>
      <c r="FK274" s="20" t="str">
        <f t="shared" si="121"/>
        <v/>
      </c>
      <c r="FL274" s="20" t="str">
        <f t="shared" si="121"/>
        <v/>
      </c>
      <c r="FM274" s="20" t="str">
        <f t="shared" si="121"/>
        <v/>
      </c>
      <c r="FN274" s="20" t="str">
        <f t="shared" si="121"/>
        <v/>
      </c>
      <c r="FO274" s="20" t="str">
        <f t="shared" si="121"/>
        <v/>
      </c>
      <c r="FP274" s="20" t="str">
        <f t="shared" si="121"/>
        <v/>
      </c>
      <c r="FQ274" s="20" t="str">
        <f t="shared" si="121"/>
        <v/>
      </c>
      <c r="FR274" s="20" t="str">
        <f t="shared" ref="FR274:FT276" si="122" xml:space="preserve"> IF(S517=S507,"",S517)</f>
        <v/>
      </c>
      <c r="FS274" s="20" t="str">
        <f t="shared" si="122"/>
        <v/>
      </c>
      <c r="FT274" s="20" t="str">
        <f t="shared" si="122"/>
        <v/>
      </c>
      <c r="FU274" s="20" t="str">
        <f xml:space="preserve"> IF(W517=W507,"",W517)</f>
        <v/>
      </c>
      <c r="FV274" s="20" t="str">
        <f t="shared" ref="FV274:FZ276" si="123" xml:space="preserve"> IF(Y517=Y507,"",Y517)</f>
        <v/>
      </c>
      <c r="FW274" s="20" t="str">
        <f t="shared" si="123"/>
        <v/>
      </c>
      <c r="FX274" s="20" t="str">
        <f t="shared" si="123"/>
        <v/>
      </c>
      <c r="FY274" s="20" t="str">
        <f t="shared" si="123"/>
        <v/>
      </c>
      <c r="FZ274" s="20" t="str">
        <f t="shared" si="123"/>
        <v/>
      </c>
      <c r="GA274" s="20" t="str">
        <f t="shared" ref="GA274:GJ276" si="124" xml:space="preserve"> IF(AE517=AE507,"",AE517)</f>
        <v/>
      </c>
      <c r="GB274" s="20" t="str">
        <f t="shared" si="124"/>
        <v/>
      </c>
      <c r="GC274" s="20" t="str">
        <f t="shared" si="124"/>
        <v/>
      </c>
      <c r="GD274" s="20" t="str">
        <f t="shared" si="124"/>
        <v/>
      </c>
      <c r="GE274" s="20" t="str">
        <f t="shared" si="124"/>
        <v/>
      </c>
      <c r="GF274" s="20" t="str">
        <f t="shared" si="124"/>
        <v/>
      </c>
      <c r="GG274" s="20" t="str">
        <f t="shared" si="124"/>
        <v/>
      </c>
      <c r="GH274" s="20" t="str">
        <f t="shared" si="124"/>
        <v/>
      </c>
      <c r="GI274" s="20" t="str">
        <f t="shared" si="124"/>
        <v/>
      </c>
      <c r="GJ274" s="20" t="str">
        <f t="shared" si="124"/>
        <v/>
      </c>
      <c r="GK274" s="20" t="str">
        <f t="shared" ref="GK274:GT276" si="125" xml:space="preserve"> IF(AO517=AO507,"",AO517)</f>
        <v/>
      </c>
      <c r="GL274" s="20" t="str">
        <f t="shared" si="125"/>
        <v/>
      </c>
      <c r="GM274" s="20" t="str">
        <f t="shared" si="125"/>
        <v/>
      </c>
      <c r="GN274" s="20" t="str">
        <f t="shared" si="125"/>
        <v/>
      </c>
      <c r="GO274" s="20" t="str">
        <f t="shared" si="125"/>
        <v/>
      </c>
      <c r="GP274" s="20" t="str">
        <f t="shared" si="125"/>
        <v/>
      </c>
      <c r="GQ274" s="20" t="str">
        <f t="shared" si="125"/>
        <v/>
      </c>
      <c r="GR274" s="20" t="str">
        <f t="shared" si="125"/>
        <v/>
      </c>
      <c r="GS274" s="20" t="str">
        <f t="shared" si="125"/>
        <v/>
      </c>
      <c r="GT274" s="20" t="str">
        <f t="shared" si="125"/>
        <v/>
      </c>
      <c r="GU274" s="20" t="str">
        <f t="shared" ref="GU274:HD276" si="126" xml:space="preserve"> IF(AY517=AY507,"",AY517)</f>
        <v/>
      </c>
      <c r="GV274" s="20" t="str">
        <f t="shared" si="126"/>
        <v/>
      </c>
      <c r="GW274" s="20" t="str">
        <f t="shared" si="126"/>
        <v/>
      </c>
      <c r="GX274" s="20" t="str">
        <f t="shared" si="126"/>
        <v/>
      </c>
      <c r="GY274" s="20" t="str">
        <f t="shared" si="126"/>
        <v/>
      </c>
      <c r="GZ274" s="20" t="str">
        <f t="shared" si="126"/>
        <v/>
      </c>
      <c r="HA274" s="20" t="str">
        <f t="shared" si="126"/>
        <v/>
      </c>
      <c r="HB274" s="20" t="str">
        <f t="shared" si="126"/>
        <v/>
      </c>
      <c r="HC274" s="20" t="str">
        <f t="shared" si="126"/>
        <v/>
      </c>
      <c r="HD274" s="20" t="str">
        <f t="shared" si="126"/>
        <v/>
      </c>
      <c r="HE274" s="20" t="str">
        <f t="shared" ref="HE274:HN276" si="127" xml:space="preserve"> IF(BI517=BI507,"",BI517)</f>
        <v/>
      </c>
      <c r="HF274" s="20" t="str">
        <f t="shared" si="127"/>
        <v/>
      </c>
      <c r="HG274" s="20" t="str">
        <f t="shared" si="127"/>
        <v/>
      </c>
      <c r="HH274" s="20" t="str">
        <f t="shared" si="127"/>
        <v/>
      </c>
      <c r="HI274" s="20" t="str">
        <f t="shared" si="127"/>
        <v/>
      </c>
      <c r="HJ274" s="20" t="str">
        <f t="shared" si="127"/>
        <v/>
      </c>
      <c r="HK274" s="20" t="str">
        <f t="shared" si="127"/>
        <v/>
      </c>
      <c r="HL274" s="20" t="str">
        <f t="shared" si="127"/>
        <v/>
      </c>
      <c r="HM274" s="20" t="str">
        <f t="shared" si="127"/>
        <v/>
      </c>
      <c r="HN274" s="20" t="str">
        <f t="shared" si="127"/>
        <v/>
      </c>
      <c r="HO274" s="20" t="str">
        <f t="shared" ref="HO274:HX276" si="128" xml:space="preserve"> IF(BS517=BS507,"",BS517)</f>
        <v/>
      </c>
      <c r="HP274" s="20" t="str">
        <f t="shared" si="128"/>
        <v/>
      </c>
      <c r="HQ274" s="20" t="str">
        <f t="shared" si="128"/>
        <v/>
      </c>
      <c r="HR274" s="20" t="str">
        <f t="shared" si="128"/>
        <v/>
      </c>
      <c r="HS274" s="20" t="str">
        <f t="shared" si="128"/>
        <v/>
      </c>
      <c r="HT274" s="20" t="str">
        <f t="shared" si="128"/>
        <v/>
      </c>
      <c r="HU274" s="20" t="str">
        <f t="shared" si="128"/>
        <v/>
      </c>
      <c r="HV274" s="20" t="str">
        <f t="shared" si="128"/>
        <v/>
      </c>
      <c r="HW274" s="20" t="str">
        <f t="shared" si="128"/>
        <v/>
      </c>
      <c r="HX274" s="20" t="str">
        <f t="shared" si="128"/>
        <v/>
      </c>
      <c r="HY274" s="20" t="str">
        <f t="shared" ref="HY274:IH276" si="129" xml:space="preserve"> IF(CC517=CC507,"",CC517)</f>
        <v/>
      </c>
      <c r="HZ274" s="20" t="str">
        <f t="shared" si="129"/>
        <v/>
      </c>
      <c r="IA274" s="20" t="str">
        <f t="shared" si="129"/>
        <v/>
      </c>
      <c r="IB274" s="20" t="str">
        <f t="shared" si="129"/>
        <v/>
      </c>
      <c r="IC274" s="20" t="str">
        <f t="shared" si="129"/>
        <v/>
      </c>
      <c r="ID274" s="20" t="str">
        <f t="shared" si="129"/>
        <v/>
      </c>
      <c r="IE274" s="20" t="str">
        <f t="shared" si="129"/>
        <v/>
      </c>
      <c r="IF274" s="20" t="str">
        <f t="shared" si="129"/>
        <v/>
      </c>
      <c r="IG274" s="20" t="str">
        <f t="shared" si="129"/>
        <v/>
      </c>
      <c r="IH274" s="20" t="str">
        <f t="shared" si="129"/>
        <v/>
      </c>
      <c r="II274" s="20" t="str">
        <f t="shared" ref="II274:IR276" si="130" xml:space="preserve"> IF(CM517=CM507,"",CM517)</f>
        <v/>
      </c>
      <c r="IJ274" s="20" t="str">
        <f t="shared" si="130"/>
        <v/>
      </c>
      <c r="IK274" s="20" t="str">
        <f t="shared" si="130"/>
        <v/>
      </c>
      <c r="IL274" s="20" t="str">
        <f t="shared" si="130"/>
        <v/>
      </c>
      <c r="IM274" s="20" t="str">
        <f t="shared" si="130"/>
        <v/>
      </c>
      <c r="IN274" s="20" t="str">
        <f t="shared" si="130"/>
        <v/>
      </c>
      <c r="IO274" s="20" t="str">
        <f t="shared" si="130"/>
        <v/>
      </c>
      <c r="IP274" s="20" t="str">
        <f t="shared" si="130"/>
        <v/>
      </c>
      <c r="IQ274" s="20" t="str">
        <f t="shared" si="130"/>
        <v/>
      </c>
      <c r="IR274" s="20" t="str">
        <f t="shared" si="130"/>
        <v/>
      </c>
      <c r="IS274" s="20" t="str">
        <f t="shared" ref="IS274:JB276" si="131" xml:space="preserve"> IF(CW517=CW507,"",CW517)</f>
        <v/>
      </c>
      <c r="IT274" s="20" t="str">
        <f t="shared" si="131"/>
        <v/>
      </c>
      <c r="IU274" s="20" t="str">
        <f t="shared" si="131"/>
        <v/>
      </c>
      <c r="IV274" s="20" t="str">
        <f t="shared" si="131"/>
        <v/>
      </c>
      <c r="IW274" s="20" t="str">
        <f t="shared" si="131"/>
        <v/>
      </c>
      <c r="IX274" s="20" t="str">
        <f t="shared" si="131"/>
        <v/>
      </c>
      <c r="IY274" s="20" t="str">
        <f t="shared" si="131"/>
        <v/>
      </c>
      <c r="IZ274" s="20" t="str">
        <f t="shared" si="131"/>
        <v/>
      </c>
      <c r="JA274" s="20" t="str">
        <f t="shared" si="131"/>
        <v/>
      </c>
      <c r="JB274" s="20" t="str">
        <f t="shared" si="131"/>
        <v/>
      </c>
      <c r="JC274" s="20" t="str">
        <f t="shared" ref="JC274:JL276" si="132" xml:space="preserve"> IF(DG517=DG507,"",DG517)</f>
        <v/>
      </c>
      <c r="JD274" s="20" t="str">
        <f t="shared" si="132"/>
        <v/>
      </c>
      <c r="JE274" s="20" t="str">
        <f t="shared" si="132"/>
        <v/>
      </c>
      <c r="JF274" s="20" t="str">
        <f t="shared" si="132"/>
        <v/>
      </c>
      <c r="JG274" s="20" t="str">
        <f t="shared" si="132"/>
        <v/>
      </c>
      <c r="JH274" s="20" t="str">
        <f t="shared" si="132"/>
        <v/>
      </c>
      <c r="JI274" s="20" t="str">
        <f t="shared" si="132"/>
        <v/>
      </c>
      <c r="JJ274" s="20" t="str">
        <f t="shared" si="132"/>
        <v/>
      </c>
      <c r="JK274" s="20" t="str">
        <f t="shared" si="132"/>
        <v/>
      </c>
      <c r="JL274" s="20" t="str">
        <f t="shared" si="132"/>
        <v/>
      </c>
      <c r="JM274" s="20" t="str">
        <f t="shared" ref="JM274:JV276" si="133" xml:space="preserve"> IF(DQ517=DQ507,"",DQ517)</f>
        <v/>
      </c>
      <c r="JN274" s="20" t="str">
        <f t="shared" si="133"/>
        <v/>
      </c>
      <c r="JO274" s="20" t="str">
        <f t="shared" si="133"/>
        <v/>
      </c>
      <c r="JP274" s="20" t="str">
        <f t="shared" si="133"/>
        <v/>
      </c>
      <c r="JQ274" s="20" t="str">
        <f t="shared" si="133"/>
        <v/>
      </c>
      <c r="JR274" s="20" t="str">
        <f t="shared" si="133"/>
        <v/>
      </c>
      <c r="JS274" s="20" t="str">
        <f t="shared" si="133"/>
        <v/>
      </c>
      <c r="JT274" s="20" t="str">
        <f t="shared" si="133"/>
        <v/>
      </c>
      <c r="JU274" s="20" t="str">
        <f t="shared" si="133"/>
        <v/>
      </c>
      <c r="JV274" s="20" t="str">
        <f t="shared" si="133"/>
        <v/>
      </c>
      <c r="JW274" s="20" t="str">
        <f t="shared" ref="JW274:KD276" si="134" xml:space="preserve"> IF(EA517=EA507,"",EA517)</f>
        <v/>
      </c>
      <c r="JX274" s="20" t="str">
        <f t="shared" si="134"/>
        <v/>
      </c>
      <c r="JY274" s="20" t="str">
        <f t="shared" si="134"/>
        <v/>
      </c>
      <c r="JZ274" s="20" t="str">
        <f t="shared" si="134"/>
        <v/>
      </c>
      <c r="KA274" s="20" t="str">
        <f t="shared" si="134"/>
        <v/>
      </c>
      <c r="KB274" s="20" t="str">
        <f t="shared" si="134"/>
        <v/>
      </c>
      <c r="KC274" s="20" t="str">
        <f t="shared" si="134"/>
        <v/>
      </c>
      <c r="KD274" s="20" t="str">
        <f t="shared" si="134"/>
        <v/>
      </c>
      <c r="KE274" s="20"/>
      <c r="KF274" s="20"/>
      <c r="KG274" s="20"/>
      <c r="KH274" s="20"/>
      <c r="KI274" s="20"/>
      <c r="KJ274" s="20"/>
      <c r="KK274" s="20"/>
      <c r="KL274" s="20"/>
      <c r="KM274" s="20"/>
      <c r="KN274" s="20"/>
      <c r="KO274" s="20"/>
    </row>
    <row r="275" spans="2:301" s="14" customFormat="1" ht="14.75" hidden="1" customHeight="1" x14ac:dyDescent="0.25">
      <c r="B275" s="73"/>
      <c r="C275" s="74"/>
      <c r="D275" s="74"/>
      <c r="E275" s="74"/>
      <c r="F275" s="74"/>
      <c r="G275" s="74" t="str">
        <f t="shared" si="34"/>
        <v/>
      </c>
      <c r="H275" s="74"/>
      <c r="I275" s="74" t="str">
        <f t="shared" si="44"/>
        <v/>
      </c>
      <c r="J275" s="74"/>
      <c r="K275" s="74">
        <f t="shared" si="62"/>
        <v>0</v>
      </c>
      <c r="L275" s="74"/>
      <c r="M275" s="74"/>
      <c r="N275" s="74">
        <f t="shared" si="35"/>
        <v>0</v>
      </c>
      <c r="O275" s="74"/>
      <c r="P275" s="112"/>
      <c r="Q275" s="120"/>
      <c r="R275" s="120"/>
      <c r="S275" s="111"/>
      <c r="T275" s="113" t="str">
        <f t="shared" si="36"/>
        <v/>
      </c>
      <c r="U275" s="24"/>
      <c r="V275" s="24"/>
      <c r="W275" s="24" t="str">
        <f t="shared" si="46"/>
        <v/>
      </c>
      <c r="X275" s="60"/>
      <c r="AI275" s="69"/>
      <c r="AJ275" s="69"/>
      <c r="AK275" s="119"/>
      <c r="AL275" s="24"/>
      <c r="AM275" s="24"/>
      <c r="AN275" s="24"/>
      <c r="AO275" s="26"/>
      <c r="AP275" s="26"/>
      <c r="AR275" s="19">
        <f t="shared" si="37"/>
        <v>0</v>
      </c>
      <c r="AU275" s="129"/>
      <c r="AV275" s="129"/>
      <c r="FD275" s="19"/>
      <c r="FE275" s="19"/>
      <c r="FF275" s="19"/>
      <c r="FG275" s="20" t="str">
        <f t="shared" si="121"/>
        <v/>
      </c>
      <c r="FH275" s="20" t="str">
        <f t="shared" si="121"/>
        <v/>
      </c>
      <c r="FI275" s="20" t="str">
        <f t="shared" si="121"/>
        <v/>
      </c>
      <c r="FJ275" s="20" t="str">
        <f t="shared" si="121"/>
        <v/>
      </c>
      <c r="FK275" s="20" t="str">
        <f t="shared" si="121"/>
        <v/>
      </c>
      <c r="FL275" s="20" t="str">
        <f t="shared" si="121"/>
        <v/>
      </c>
      <c r="FM275" s="20" t="str">
        <f t="shared" si="121"/>
        <v/>
      </c>
      <c r="FN275" s="20" t="str">
        <f t="shared" si="121"/>
        <v/>
      </c>
      <c r="FO275" s="20" t="str">
        <f t="shared" si="121"/>
        <v/>
      </c>
      <c r="FP275" s="20" t="str">
        <f t="shared" si="121"/>
        <v/>
      </c>
      <c r="FQ275" s="20" t="str">
        <f t="shared" si="121"/>
        <v/>
      </c>
      <c r="FR275" s="20" t="str">
        <f t="shared" si="122"/>
        <v/>
      </c>
      <c r="FS275" s="20" t="str">
        <f t="shared" si="122"/>
        <v/>
      </c>
      <c r="FT275" s="20" t="str">
        <f t="shared" si="122"/>
        <v/>
      </c>
      <c r="FU275" s="20" t="str">
        <f xml:space="preserve"> IF(W518=W508,"",W518)</f>
        <v/>
      </c>
      <c r="FV275" s="20" t="str">
        <f t="shared" si="123"/>
        <v/>
      </c>
      <c r="FW275" s="20" t="str">
        <f t="shared" si="123"/>
        <v/>
      </c>
      <c r="FX275" s="20" t="str">
        <f t="shared" si="123"/>
        <v/>
      </c>
      <c r="FY275" s="20" t="str">
        <f t="shared" si="123"/>
        <v/>
      </c>
      <c r="FZ275" s="20" t="str">
        <f t="shared" si="123"/>
        <v/>
      </c>
      <c r="GA275" s="20" t="str">
        <f t="shared" si="124"/>
        <v/>
      </c>
      <c r="GB275" s="20" t="str">
        <f t="shared" si="124"/>
        <v/>
      </c>
      <c r="GC275" s="20" t="str">
        <f t="shared" si="124"/>
        <v/>
      </c>
      <c r="GD275" s="20" t="str">
        <f t="shared" si="124"/>
        <v/>
      </c>
      <c r="GE275" s="20" t="str">
        <f t="shared" si="124"/>
        <v/>
      </c>
      <c r="GF275" s="20" t="str">
        <f t="shared" si="124"/>
        <v/>
      </c>
      <c r="GG275" s="20" t="str">
        <f t="shared" si="124"/>
        <v/>
      </c>
      <c r="GH275" s="20" t="str">
        <f t="shared" si="124"/>
        <v/>
      </c>
      <c r="GI275" s="20" t="str">
        <f t="shared" si="124"/>
        <v/>
      </c>
      <c r="GJ275" s="20" t="str">
        <f t="shared" si="124"/>
        <v/>
      </c>
      <c r="GK275" s="20" t="str">
        <f t="shared" si="125"/>
        <v/>
      </c>
      <c r="GL275" s="20" t="str">
        <f t="shared" si="125"/>
        <v/>
      </c>
      <c r="GM275" s="20" t="str">
        <f t="shared" si="125"/>
        <v/>
      </c>
      <c r="GN275" s="20" t="str">
        <f t="shared" si="125"/>
        <v/>
      </c>
      <c r="GO275" s="20" t="str">
        <f t="shared" si="125"/>
        <v/>
      </c>
      <c r="GP275" s="20" t="str">
        <f t="shared" si="125"/>
        <v/>
      </c>
      <c r="GQ275" s="20" t="str">
        <f t="shared" si="125"/>
        <v/>
      </c>
      <c r="GR275" s="20" t="str">
        <f t="shared" si="125"/>
        <v/>
      </c>
      <c r="GS275" s="20" t="str">
        <f t="shared" si="125"/>
        <v/>
      </c>
      <c r="GT275" s="20" t="str">
        <f t="shared" si="125"/>
        <v/>
      </c>
      <c r="GU275" s="20" t="str">
        <f t="shared" si="126"/>
        <v/>
      </c>
      <c r="GV275" s="20" t="str">
        <f t="shared" si="126"/>
        <v/>
      </c>
      <c r="GW275" s="20" t="str">
        <f t="shared" si="126"/>
        <v/>
      </c>
      <c r="GX275" s="20" t="str">
        <f t="shared" si="126"/>
        <v/>
      </c>
      <c r="GY275" s="20" t="str">
        <f t="shared" si="126"/>
        <v/>
      </c>
      <c r="GZ275" s="20" t="str">
        <f t="shared" si="126"/>
        <v/>
      </c>
      <c r="HA275" s="20" t="str">
        <f t="shared" si="126"/>
        <v/>
      </c>
      <c r="HB275" s="20" t="str">
        <f t="shared" si="126"/>
        <v/>
      </c>
      <c r="HC275" s="20" t="str">
        <f t="shared" si="126"/>
        <v/>
      </c>
      <c r="HD275" s="20" t="str">
        <f t="shared" si="126"/>
        <v/>
      </c>
      <c r="HE275" s="20" t="str">
        <f t="shared" si="127"/>
        <v/>
      </c>
      <c r="HF275" s="20" t="str">
        <f t="shared" si="127"/>
        <v/>
      </c>
      <c r="HG275" s="20" t="str">
        <f t="shared" si="127"/>
        <v/>
      </c>
      <c r="HH275" s="20" t="str">
        <f t="shared" si="127"/>
        <v/>
      </c>
      <c r="HI275" s="20" t="str">
        <f t="shared" si="127"/>
        <v/>
      </c>
      <c r="HJ275" s="20" t="str">
        <f t="shared" si="127"/>
        <v/>
      </c>
      <c r="HK275" s="20" t="str">
        <f t="shared" si="127"/>
        <v/>
      </c>
      <c r="HL275" s="20" t="str">
        <f t="shared" si="127"/>
        <v/>
      </c>
      <c r="HM275" s="20" t="str">
        <f t="shared" si="127"/>
        <v/>
      </c>
      <c r="HN275" s="20" t="str">
        <f t="shared" si="127"/>
        <v/>
      </c>
      <c r="HO275" s="20" t="str">
        <f t="shared" si="128"/>
        <v/>
      </c>
      <c r="HP275" s="20" t="str">
        <f t="shared" si="128"/>
        <v/>
      </c>
      <c r="HQ275" s="20" t="str">
        <f t="shared" si="128"/>
        <v/>
      </c>
      <c r="HR275" s="20" t="str">
        <f t="shared" si="128"/>
        <v/>
      </c>
      <c r="HS275" s="20" t="str">
        <f t="shared" si="128"/>
        <v/>
      </c>
      <c r="HT275" s="20" t="str">
        <f t="shared" si="128"/>
        <v/>
      </c>
      <c r="HU275" s="20" t="str">
        <f t="shared" si="128"/>
        <v/>
      </c>
      <c r="HV275" s="20" t="str">
        <f t="shared" si="128"/>
        <v/>
      </c>
      <c r="HW275" s="20" t="str">
        <f t="shared" si="128"/>
        <v/>
      </c>
      <c r="HX275" s="20" t="str">
        <f t="shared" si="128"/>
        <v/>
      </c>
      <c r="HY275" s="20" t="str">
        <f t="shared" si="129"/>
        <v/>
      </c>
      <c r="HZ275" s="20" t="str">
        <f t="shared" si="129"/>
        <v/>
      </c>
      <c r="IA275" s="20" t="str">
        <f t="shared" si="129"/>
        <v/>
      </c>
      <c r="IB275" s="20" t="str">
        <f t="shared" si="129"/>
        <v/>
      </c>
      <c r="IC275" s="20" t="str">
        <f t="shared" si="129"/>
        <v/>
      </c>
      <c r="ID275" s="20" t="str">
        <f t="shared" si="129"/>
        <v/>
      </c>
      <c r="IE275" s="20" t="str">
        <f t="shared" si="129"/>
        <v/>
      </c>
      <c r="IF275" s="20" t="str">
        <f t="shared" si="129"/>
        <v/>
      </c>
      <c r="IG275" s="20" t="str">
        <f t="shared" si="129"/>
        <v/>
      </c>
      <c r="IH275" s="20" t="str">
        <f t="shared" si="129"/>
        <v/>
      </c>
      <c r="II275" s="20" t="str">
        <f t="shared" si="130"/>
        <v/>
      </c>
      <c r="IJ275" s="20" t="str">
        <f t="shared" si="130"/>
        <v/>
      </c>
      <c r="IK275" s="20" t="str">
        <f t="shared" si="130"/>
        <v/>
      </c>
      <c r="IL275" s="20" t="str">
        <f t="shared" si="130"/>
        <v/>
      </c>
      <c r="IM275" s="20" t="str">
        <f t="shared" si="130"/>
        <v/>
      </c>
      <c r="IN275" s="20" t="str">
        <f t="shared" si="130"/>
        <v/>
      </c>
      <c r="IO275" s="20" t="str">
        <f t="shared" si="130"/>
        <v/>
      </c>
      <c r="IP275" s="20" t="str">
        <f t="shared" si="130"/>
        <v/>
      </c>
      <c r="IQ275" s="20" t="str">
        <f t="shared" si="130"/>
        <v/>
      </c>
      <c r="IR275" s="20" t="str">
        <f t="shared" si="130"/>
        <v/>
      </c>
      <c r="IS275" s="20" t="str">
        <f t="shared" si="131"/>
        <v/>
      </c>
      <c r="IT275" s="20" t="str">
        <f t="shared" si="131"/>
        <v/>
      </c>
      <c r="IU275" s="20" t="str">
        <f t="shared" si="131"/>
        <v/>
      </c>
      <c r="IV275" s="20" t="str">
        <f t="shared" si="131"/>
        <v/>
      </c>
      <c r="IW275" s="20" t="str">
        <f t="shared" si="131"/>
        <v/>
      </c>
      <c r="IX275" s="20" t="str">
        <f t="shared" si="131"/>
        <v/>
      </c>
      <c r="IY275" s="20" t="str">
        <f t="shared" si="131"/>
        <v/>
      </c>
      <c r="IZ275" s="20" t="str">
        <f t="shared" si="131"/>
        <v/>
      </c>
      <c r="JA275" s="20" t="str">
        <f t="shared" si="131"/>
        <v/>
      </c>
      <c r="JB275" s="20" t="str">
        <f t="shared" si="131"/>
        <v/>
      </c>
      <c r="JC275" s="20" t="str">
        <f t="shared" si="132"/>
        <v/>
      </c>
      <c r="JD275" s="20" t="str">
        <f t="shared" si="132"/>
        <v/>
      </c>
      <c r="JE275" s="20" t="str">
        <f t="shared" si="132"/>
        <v/>
      </c>
      <c r="JF275" s="20" t="str">
        <f t="shared" si="132"/>
        <v/>
      </c>
      <c r="JG275" s="20" t="str">
        <f t="shared" si="132"/>
        <v/>
      </c>
      <c r="JH275" s="20" t="str">
        <f t="shared" si="132"/>
        <v/>
      </c>
      <c r="JI275" s="20" t="str">
        <f t="shared" si="132"/>
        <v/>
      </c>
      <c r="JJ275" s="20" t="str">
        <f t="shared" si="132"/>
        <v/>
      </c>
      <c r="JK275" s="20" t="str">
        <f t="shared" si="132"/>
        <v/>
      </c>
      <c r="JL275" s="20" t="str">
        <f t="shared" si="132"/>
        <v/>
      </c>
      <c r="JM275" s="20" t="str">
        <f t="shared" si="133"/>
        <v/>
      </c>
      <c r="JN275" s="20" t="str">
        <f t="shared" si="133"/>
        <v/>
      </c>
      <c r="JO275" s="20" t="str">
        <f t="shared" si="133"/>
        <v/>
      </c>
      <c r="JP275" s="20" t="str">
        <f t="shared" si="133"/>
        <v/>
      </c>
      <c r="JQ275" s="20" t="str">
        <f t="shared" si="133"/>
        <v/>
      </c>
      <c r="JR275" s="20" t="str">
        <f t="shared" si="133"/>
        <v/>
      </c>
      <c r="JS275" s="20" t="str">
        <f t="shared" si="133"/>
        <v/>
      </c>
      <c r="JT275" s="20" t="str">
        <f t="shared" si="133"/>
        <v/>
      </c>
      <c r="JU275" s="20" t="str">
        <f t="shared" si="133"/>
        <v/>
      </c>
      <c r="JV275" s="20" t="str">
        <f t="shared" si="133"/>
        <v/>
      </c>
      <c r="JW275" s="20" t="str">
        <f t="shared" si="134"/>
        <v/>
      </c>
      <c r="JX275" s="20" t="str">
        <f t="shared" si="134"/>
        <v/>
      </c>
      <c r="JY275" s="20" t="str">
        <f t="shared" si="134"/>
        <v/>
      </c>
      <c r="JZ275" s="20" t="str">
        <f t="shared" si="134"/>
        <v/>
      </c>
      <c r="KA275" s="20" t="str">
        <f t="shared" si="134"/>
        <v/>
      </c>
      <c r="KB275" s="20" t="str">
        <f t="shared" si="134"/>
        <v/>
      </c>
      <c r="KC275" s="20" t="str">
        <f t="shared" si="134"/>
        <v/>
      </c>
      <c r="KD275" s="20" t="str">
        <f t="shared" si="134"/>
        <v/>
      </c>
      <c r="KE275" s="20"/>
      <c r="KF275" s="20"/>
      <c r="KG275" s="20"/>
      <c r="KH275" s="20"/>
      <c r="KI275" s="20"/>
      <c r="KJ275" s="20"/>
      <c r="KK275" s="20"/>
      <c r="KL275" s="20"/>
      <c r="KM275" s="20"/>
      <c r="KN275" s="20"/>
      <c r="KO275" s="20"/>
    </row>
    <row r="276" spans="2:301" s="14" customFormat="1" ht="14.75" hidden="1" customHeight="1" x14ac:dyDescent="0.25">
      <c r="B276" s="73"/>
      <c r="C276" s="74"/>
      <c r="D276" s="74"/>
      <c r="E276" s="74"/>
      <c r="F276" s="74"/>
      <c r="G276" s="74" t="str">
        <f t="shared" si="34"/>
        <v/>
      </c>
      <c r="H276" s="74"/>
      <c r="I276" s="74" t="str">
        <f t="shared" si="44"/>
        <v/>
      </c>
      <c r="J276" s="74"/>
      <c r="K276" s="74">
        <f t="shared" si="62"/>
        <v>0</v>
      </c>
      <c r="L276" s="74"/>
      <c r="M276" s="74"/>
      <c r="N276" s="74">
        <f t="shared" si="35"/>
        <v>0</v>
      </c>
      <c r="O276" s="74"/>
      <c r="P276" s="112"/>
      <c r="Q276" s="120"/>
      <c r="R276" s="120"/>
      <c r="S276" s="111"/>
      <c r="T276" s="113" t="str">
        <f t="shared" si="36"/>
        <v/>
      </c>
      <c r="U276" s="24"/>
      <c r="V276" s="24"/>
      <c r="W276" s="24" t="str">
        <f t="shared" si="46"/>
        <v/>
      </c>
      <c r="X276" s="60"/>
      <c r="AI276" s="69"/>
      <c r="AJ276" s="69"/>
      <c r="AK276" s="119"/>
      <c r="AL276" s="24"/>
      <c r="AM276" s="24"/>
      <c r="AN276" s="24"/>
      <c r="AO276" s="26"/>
      <c r="AP276" s="26"/>
      <c r="AR276" s="19">
        <f t="shared" si="37"/>
        <v>0</v>
      </c>
      <c r="AU276" s="129"/>
      <c r="AV276" s="129"/>
      <c r="FD276" s="19"/>
      <c r="FE276" s="19"/>
      <c r="FF276" s="19"/>
      <c r="FG276" s="20" t="str">
        <f t="shared" si="121"/>
        <v/>
      </c>
      <c r="FH276" s="20" t="str">
        <f t="shared" si="121"/>
        <v/>
      </c>
      <c r="FI276" s="20" t="str">
        <f t="shared" si="121"/>
        <v/>
      </c>
      <c r="FJ276" s="20" t="str">
        <f t="shared" si="121"/>
        <v/>
      </c>
      <c r="FK276" s="20" t="str">
        <f t="shared" si="121"/>
        <v/>
      </c>
      <c r="FL276" s="20" t="str">
        <f t="shared" si="121"/>
        <v/>
      </c>
      <c r="FM276" s="20" t="str">
        <f t="shared" si="121"/>
        <v/>
      </c>
      <c r="FN276" s="20" t="str">
        <f t="shared" si="121"/>
        <v/>
      </c>
      <c r="FO276" s="20" t="str">
        <f t="shared" si="121"/>
        <v/>
      </c>
      <c r="FP276" s="20" t="str">
        <f t="shared" si="121"/>
        <v/>
      </c>
      <c r="FQ276" s="20" t="str">
        <f t="shared" si="121"/>
        <v/>
      </c>
      <c r="FR276" s="20" t="str">
        <f t="shared" si="122"/>
        <v/>
      </c>
      <c r="FS276" s="20" t="str">
        <f t="shared" si="122"/>
        <v/>
      </c>
      <c r="FT276" s="20" t="str">
        <f t="shared" si="122"/>
        <v/>
      </c>
      <c r="FU276" s="20" t="str">
        <f xml:space="preserve"> IF(W519=W509,"",W519)</f>
        <v/>
      </c>
      <c r="FV276" s="20" t="str">
        <f t="shared" si="123"/>
        <v/>
      </c>
      <c r="FW276" s="20" t="str">
        <f t="shared" si="123"/>
        <v/>
      </c>
      <c r="FX276" s="20" t="str">
        <f t="shared" si="123"/>
        <v/>
      </c>
      <c r="FY276" s="20" t="str">
        <f t="shared" si="123"/>
        <v/>
      </c>
      <c r="FZ276" s="20" t="str">
        <f t="shared" si="123"/>
        <v/>
      </c>
      <c r="GA276" s="20" t="str">
        <f t="shared" si="124"/>
        <v/>
      </c>
      <c r="GB276" s="20" t="str">
        <f t="shared" si="124"/>
        <v/>
      </c>
      <c r="GC276" s="20" t="str">
        <f t="shared" si="124"/>
        <v/>
      </c>
      <c r="GD276" s="20" t="str">
        <f t="shared" si="124"/>
        <v/>
      </c>
      <c r="GE276" s="20" t="str">
        <f t="shared" si="124"/>
        <v/>
      </c>
      <c r="GF276" s="20" t="str">
        <f t="shared" si="124"/>
        <v/>
      </c>
      <c r="GG276" s="20" t="str">
        <f t="shared" si="124"/>
        <v/>
      </c>
      <c r="GH276" s="20" t="str">
        <f t="shared" si="124"/>
        <v/>
      </c>
      <c r="GI276" s="20" t="str">
        <f t="shared" si="124"/>
        <v/>
      </c>
      <c r="GJ276" s="20" t="str">
        <f t="shared" si="124"/>
        <v/>
      </c>
      <c r="GK276" s="20" t="str">
        <f t="shared" si="125"/>
        <v/>
      </c>
      <c r="GL276" s="20" t="str">
        <f t="shared" si="125"/>
        <v/>
      </c>
      <c r="GM276" s="20" t="str">
        <f t="shared" si="125"/>
        <v/>
      </c>
      <c r="GN276" s="20" t="str">
        <f t="shared" si="125"/>
        <v/>
      </c>
      <c r="GO276" s="20" t="str">
        <f t="shared" si="125"/>
        <v/>
      </c>
      <c r="GP276" s="20" t="str">
        <f t="shared" si="125"/>
        <v/>
      </c>
      <c r="GQ276" s="20" t="str">
        <f t="shared" si="125"/>
        <v/>
      </c>
      <c r="GR276" s="20" t="str">
        <f t="shared" si="125"/>
        <v/>
      </c>
      <c r="GS276" s="20" t="str">
        <f t="shared" si="125"/>
        <v/>
      </c>
      <c r="GT276" s="20" t="str">
        <f t="shared" si="125"/>
        <v/>
      </c>
      <c r="GU276" s="20" t="str">
        <f t="shared" si="126"/>
        <v/>
      </c>
      <c r="GV276" s="20" t="str">
        <f t="shared" si="126"/>
        <v/>
      </c>
      <c r="GW276" s="20" t="str">
        <f t="shared" si="126"/>
        <v/>
      </c>
      <c r="GX276" s="20" t="str">
        <f t="shared" si="126"/>
        <v/>
      </c>
      <c r="GY276" s="20" t="str">
        <f t="shared" si="126"/>
        <v/>
      </c>
      <c r="GZ276" s="20" t="str">
        <f t="shared" si="126"/>
        <v/>
      </c>
      <c r="HA276" s="20" t="str">
        <f t="shared" si="126"/>
        <v/>
      </c>
      <c r="HB276" s="20" t="str">
        <f t="shared" si="126"/>
        <v/>
      </c>
      <c r="HC276" s="20" t="str">
        <f t="shared" si="126"/>
        <v/>
      </c>
      <c r="HD276" s="20" t="str">
        <f t="shared" si="126"/>
        <v/>
      </c>
      <c r="HE276" s="20" t="str">
        <f t="shared" si="127"/>
        <v/>
      </c>
      <c r="HF276" s="20" t="str">
        <f t="shared" si="127"/>
        <v/>
      </c>
      <c r="HG276" s="20" t="str">
        <f t="shared" si="127"/>
        <v/>
      </c>
      <c r="HH276" s="20" t="str">
        <f t="shared" si="127"/>
        <v/>
      </c>
      <c r="HI276" s="20" t="str">
        <f t="shared" si="127"/>
        <v/>
      </c>
      <c r="HJ276" s="20" t="str">
        <f t="shared" si="127"/>
        <v/>
      </c>
      <c r="HK276" s="20" t="str">
        <f t="shared" si="127"/>
        <v/>
      </c>
      <c r="HL276" s="20" t="str">
        <f t="shared" si="127"/>
        <v/>
      </c>
      <c r="HM276" s="20" t="str">
        <f t="shared" si="127"/>
        <v/>
      </c>
      <c r="HN276" s="20" t="str">
        <f t="shared" si="127"/>
        <v/>
      </c>
      <c r="HO276" s="20" t="str">
        <f t="shared" si="128"/>
        <v/>
      </c>
      <c r="HP276" s="20" t="str">
        <f t="shared" si="128"/>
        <v/>
      </c>
      <c r="HQ276" s="20" t="str">
        <f t="shared" si="128"/>
        <v/>
      </c>
      <c r="HR276" s="20" t="str">
        <f t="shared" si="128"/>
        <v/>
      </c>
      <c r="HS276" s="20" t="str">
        <f t="shared" si="128"/>
        <v/>
      </c>
      <c r="HT276" s="20" t="str">
        <f t="shared" si="128"/>
        <v/>
      </c>
      <c r="HU276" s="20" t="str">
        <f t="shared" si="128"/>
        <v/>
      </c>
      <c r="HV276" s="20" t="str">
        <f t="shared" si="128"/>
        <v/>
      </c>
      <c r="HW276" s="20" t="str">
        <f t="shared" si="128"/>
        <v/>
      </c>
      <c r="HX276" s="20" t="str">
        <f t="shared" si="128"/>
        <v/>
      </c>
      <c r="HY276" s="20" t="str">
        <f t="shared" si="129"/>
        <v/>
      </c>
      <c r="HZ276" s="20" t="str">
        <f t="shared" si="129"/>
        <v/>
      </c>
      <c r="IA276" s="20" t="str">
        <f t="shared" si="129"/>
        <v/>
      </c>
      <c r="IB276" s="20" t="str">
        <f t="shared" si="129"/>
        <v/>
      </c>
      <c r="IC276" s="20" t="str">
        <f t="shared" si="129"/>
        <v/>
      </c>
      <c r="ID276" s="20" t="str">
        <f t="shared" si="129"/>
        <v/>
      </c>
      <c r="IE276" s="20" t="str">
        <f t="shared" si="129"/>
        <v/>
      </c>
      <c r="IF276" s="20" t="str">
        <f t="shared" si="129"/>
        <v/>
      </c>
      <c r="IG276" s="20" t="str">
        <f t="shared" si="129"/>
        <v/>
      </c>
      <c r="IH276" s="20" t="str">
        <f t="shared" si="129"/>
        <v/>
      </c>
      <c r="II276" s="20" t="str">
        <f t="shared" si="130"/>
        <v/>
      </c>
      <c r="IJ276" s="20" t="str">
        <f t="shared" si="130"/>
        <v/>
      </c>
      <c r="IK276" s="20" t="str">
        <f t="shared" si="130"/>
        <v/>
      </c>
      <c r="IL276" s="20" t="str">
        <f t="shared" si="130"/>
        <v/>
      </c>
      <c r="IM276" s="20" t="str">
        <f t="shared" si="130"/>
        <v/>
      </c>
      <c r="IN276" s="20" t="str">
        <f t="shared" si="130"/>
        <v/>
      </c>
      <c r="IO276" s="20" t="str">
        <f t="shared" si="130"/>
        <v/>
      </c>
      <c r="IP276" s="20" t="str">
        <f t="shared" si="130"/>
        <v/>
      </c>
      <c r="IQ276" s="20" t="str">
        <f t="shared" si="130"/>
        <v/>
      </c>
      <c r="IR276" s="20" t="str">
        <f t="shared" si="130"/>
        <v/>
      </c>
      <c r="IS276" s="20" t="str">
        <f t="shared" si="131"/>
        <v/>
      </c>
      <c r="IT276" s="20" t="str">
        <f t="shared" si="131"/>
        <v/>
      </c>
      <c r="IU276" s="20" t="str">
        <f t="shared" si="131"/>
        <v/>
      </c>
      <c r="IV276" s="20" t="str">
        <f t="shared" si="131"/>
        <v/>
      </c>
      <c r="IW276" s="20" t="str">
        <f t="shared" si="131"/>
        <v/>
      </c>
      <c r="IX276" s="20" t="str">
        <f t="shared" si="131"/>
        <v/>
      </c>
      <c r="IY276" s="20" t="str">
        <f t="shared" si="131"/>
        <v/>
      </c>
      <c r="IZ276" s="20" t="str">
        <f t="shared" si="131"/>
        <v/>
      </c>
      <c r="JA276" s="20" t="str">
        <f t="shared" si="131"/>
        <v/>
      </c>
      <c r="JB276" s="20" t="str">
        <f t="shared" si="131"/>
        <v/>
      </c>
      <c r="JC276" s="20" t="str">
        <f t="shared" si="132"/>
        <v/>
      </c>
      <c r="JD276" s="20" t="str">
        <f t="shared" si="132"/>
        <v/>
      </c>
      <c r="JE276" s="20" t="str">
        <f t="shared" si="132"/>
        <v/>
      </c>
      <c r="JF276" s="20" t="str">
        <f t="shared" si="132"/>
        <v/>
      </c>
      <c r="JG276" s="20" t="str">
        <f t="shared" si="132"/>
        <v/>
      </c>
      <c r="JH276" s="20" t="str">
        <f t="shared" si="132"/>
        <v/>
      </c>
      <c r="JI276" s="20" t="str">
        <f t="shared" si="132"/>
        <v/>
      </c>
      <c r="JJ276" s="20" t="str">
        <f t="shared" si="132"/>
        <v/>
      </c>
      <c r="JK276" s="20" t="str">
        <f t="shared" si="132"/>
        <v/>
      </c>
      <c r="JL276" s="20" t="str">
        <f t="shared" si="132"/>
        <v/>
      </c>
      <c r="JM276" s="20" t="str">
        <f t="shared" si="133"/>
        <v/>
      </c>
      <c r="JN276" s="20" t="str">
        <f t="shared" si="133"/>
        <v/>
      </c>
      <c r="JO276" s="20" t="str">
        <f t="shared" si="133"/>
        <v/>
      </c>
      <c r="JP276" s="20" t="str">
        <f t="shared" si="133"/>
        <v/>
      </c>
      <c r="JQ276" s="20" t="str">
        <f t="shared" si="133"/>
        <v/>
      </c>
      <c r="JR276" s="20" t="str">
        <f t="shared" si="133"/>
        <v/>
      </c>
      <c r="JS276" s="20" t="str">
        <f t="shared" si="133"/>
        <v/>
      </c>
      <c r="JT276" s="20" t="str">
        <f t="shared" si="133"/>
        <v/>
      </c>
      <c r="JU276" s="20" t="str">
        <f t="shared" si="133"/>
        <v/>
      </c>
      <c r="JV276" s="20" t="str">
        <f t="shared" si="133"/>
        <v/>
      </c>
      <c r="JW276" s="20" t="str">
        <f t="shared" si="134"/>
        <v/>
      </c>
      <c r="JX276" s="20" t="str">
        <f t="shared" si="134"/>
        <v/>
      </c>
      <c r="JY276" s="20" t="str">
        <f t="shared" si="134"/>
        <v/>
      </c>
      <c r="JZ276" s="20" t="str">
        <f t="shared" si="134"/>
        <v/>
      </c>
      <c r="KA276" s="20" t="str">
        <f t="shared" si="134"/>
        <v/>
      </c>
      <c r="KB276" s="20" t="str">
        <f t="shared" si="134"/>
        <v/>
      </c>
      <c r="KC276" s="20" t="str">
        <f t="shared" si="134"/>
        <v/>
      </c>
      <c r="KD276" s="20" t="str">
        <f t="shared" si="134"/>
        <v/>
      </c>
      <c r="KE276" s="20"/>
      <c r="KF276" s="20"/>
      <c r="KG276" s="20"/>
      <c r="KH276" s="20"/>
      <c r="KI276" s="20"/>
      <c r="KJ276" s="20"/>
      <c r="KK276" s="20"/>
      <c r="KL276" s="20"/>
      <c r="KM276" s="20"/>
      <c r="KN276" s="20"/>
      <c r="KO276" s="20"/>
    </row>
    <row r="277" spans="2:301" s="14" customFormat="1" ht="15" hidden="1" x14ac:dyDescent="0.25">
      <c r="G277" s="74" t="str">
        <f t="shared" si="34"/>
        <v/>
      </c>
      <c r="I277" s="74" t="str">
        <f t="shared" si="44"/>
        <v/>
      </c>
      <c r="K277" s="74">
        <f t="shared" si="62"/>
        <v>0</v>
      </c>
      <c r="N277" s="74">
        <f t="shared" si="35"/>
        <v>0</v>
      </c>
      <c r="Q277" s="120"/>
      <c r="R277" s="120"/>
      <c r="S277" s="111"/>
      <c r="T277" s="113" t="str">
        <f t="shared" si="36"/>
        <v/>
      </c>
      <c r="W277" s="24" t="str">
        <f t="shared" si="46"/>
        <v/>
      </c>
      <c r="X277" s="60"/>
      <c r="AK277" s="4"/>
      <c r="AL277" s="24"/>
      <c r="AM277" s="24"/>
      <c r="AN277" s="24"/>
      <c r="AO277" s="26"/>
      <c r="AP277" s="26"/>
      <c r="AR277" s="19">
        <f t="shared" si="37"/>
        <v>0</v>
      </c>
      <c r="AU277" s="129"/>
      <c r="AV277" s="129"/>
    </row>
    <row r="278" spans="2:301" s="14" customFormat="1" ht="15" hidden="1" x14ac:dyDescent="0.25">
      <c r="G278" s="74" t="str">
        <f t="shared" si="34"/>
        <v/>
      </c>
      <c r="I278" s="74" t="str">
        <f t="shared" si="44"/>
        <v/>
      </c>
      <c r="K278" s="74">
        <f t="shared" si="62"/>
        <v>0</v>
      </c>
      <c r="N278" s="74">
        <f t="shared" si="35"/>
        <v>0</v>
      </c>
      <c r="Q278" s="120"/>
      <c r="R278" s="120"/>
      <c r="S278" s="111"/>
      <c r="T278" s="113" t="str">
        <f t="shared" si="36"/>
        <v/>
      </c>
      <c r="W278" s="24" t="str">
        <f t="shared" si="46"/>
        <v/>
      </c>
      <c r="X278" s="60"/>
      <c r="AK278" s="4"/>
      <c r="AL278" s="24"/>
      <c r="AM278" s="24"/>
      <c r="AN278" s="24"/>
      <c r="AO278" s="26"/>
      <c r="AP278" s="26"/>
      <c r="AR278" s="19">
        <f t="shared" si="37"/>
        <v>0</v>
      </c>
      <c r="AU278" s="129"/>
      <c r="AV278" s="129"/>
    </row>
    <row r="279" spans="2:301" s="14" customFormat="1" ht="15" hidden="1" x14ac:dyDescent="0.25">
      <c r="G279" s="74" t="str">
        <f t="shared" si="34"/>
        <v/>
      </c>
      <c r="I279" s="74" t="str">
        <f t="shared" si="44"/>
        <v/>
      </c>
      <c r="K279" s="74">
        <f t="shared" si="62"/>
        <v>0</v>
      </c>
      <c r="N279" s="74">
        <f t="shared" si="35"/>
        <v>0</v>
      </c>
      <c r="Q279" s="120"/>
      <c r="R279" s="120"/>
      <c r="S279" s="111"/>
      <c r="T279" s="113" t="str">
        <f t="shared" si="36"/>
        <v/>
      </c>
      <c r="W279" s="24" t="str">
        <f t="shared" si="46"/>
        <v/>
      </c>
      <c r="X279" s="60"/>
      <c r="AK279" s="4"/>
      <c r="AL279" s="24"/>
      <c r="AM279" s="24"/>
      <c r="AN279" s="24"/>
      <c r="AO279" s="26"/>
      <c r="AP279" s="26"/>
      <c r="AR279" s="19">
        <f t="shared" si="37"/>
        <v>0</v>
      </c>
      <c r="AU279" s="129"/>
      <c r="AV279" s="129"/>
    </row>
    <row r="280" spans="2:301" s="14" customFormat="1" ht="15" hidden="1" x14ac:dyDescent="0.25">
      <c r="G280" s="74" t="str">
        <f t="shared" si="34"/>
        <v/>
      </c>
      <c r="I280" s="74" t="str">
        <f t="shared" si="44"/>
        <v/>
      </c>
      <c r="K280" s="74">
        <f t="shared" si="62"/>
        <v>0</v>
      </c>
      <c r="N280" s="74">
        <f t="shared" si="35"/>
        <v>0</v>
      </c>
      <c r="Q280" s="120"/>
      <c r="R280" s="120"/>
      <c r="S280" s="111"/>
      <c r="T280" s="113" t="str">
        <f t="shared" si="36"/>
        <v/>
      </c>
      <c r="W280" s="24" t="str">
        <f t="shared" si="46"/>
        <v/>
      </c>
      <c r="X280" s="60"/>
      <c r="AK280" s="4"/>
      <c r="AL280" s="24"/>
      <c r="AM280" s="24"/>
      <c r="AN280" s="24"/>
      <c r="AO280" s="26"/>
      <c r="AP280" s="26"/>
      <c r="AR280" s="19">
        <f t="shared" si="37"/>
        <v>0</v>
      </c>
      <c r="AU280" s="129"/>
      <c r="AV280" s="129"/>
    </row>
    <row r="281" spans="2:301" s="14" customFormat="1" x14ac:dyDescent="0.35">
      <c r="B281" s="73" t="str">
        <f t="shared" ref="B281" si="135" xml:space="preserve"> IF(B47="","",B47)</f>
        <v/>
      </c>
      <c r="C281" s="74">
        <f t="shared" si="33"/>
        <v>0</v>
      </c>
      <c r="D281" s="74" t="str">
        <f xml:space="preserve"> IF(IF(AND(C281=1,C47="LED"),D47,"")="","",IF(AND(C281=1,C47="LED"),D47,""))</f>
        <v/>
      </c>
      <c r="E281" s="74" t="str">
        <f xml:space="preserve"> IF(IF(AND(C281=1,C47="LED"),E47,"")="","",IF(AND(C281=1,C47="LED"),E47,""))</f>
        <v/>
      </c>
      <c r="F281" s="74" t="str">
        <f xml:space="preserve"> IF((C281&lt;&gt;1),"",MAX(F47,1))</f>
        <v/>
      </c>
      <c r="G281" s="74" t="str">
        <f t="shared" si="34"/>
        <v/>
      </c>
      <c r="H281" s="74" t="str">
        <f xml:space="preserve"> IF((C281&lt;&gt;1),"",MAX(2.5,Q47))</f>
        <v/>
      </c>
      <c r="I281" s="74" t="str">
        <f t="shared" si="44"/>
        <v/>
      </c>
      <c r="J281" s="74">
        <f xml:space="preserve"> IF((C281&lt;&gt;1),0,(J47+$D$3))</f>
        <v>0</v>
      </c>
      <c r="K281" s="74">
        <f t="shared" si="62"/>
        <v>0</v>
      </c>
      <c r="L281" s="74" t="str">
        <f>IF((C281&lt;&gt;1),"",IF(IF(C47="Masked","Always Mask",H47)="","Never mask",IF(C47="Masked","Always Mask",H47)))</f>
        <v/>
      </c>
      <c r="M281" s="74">
        <f xml:space="preserve"> IF(C281&lt;&gt;1,0,I47)</f>
        <v>0</v>
      </c>
      <c r="N281" s="74">
        <f t="shared" si="35"/>
        <v>0</v>
      </c>
      <c r="O281" s="74" t="str">
        <f xml:space="preserve"> IF(C281&lt;&gt;1,"",(F281*55+17.25))</f>
        <v/>
      </c>
      <c r="P281" s="112" t="str">
        <f xml:space="preserve"> IF(C281&lt;&gt;1,"",IF(K281=1,0,IF(O271&lt;J281,J281,0)))</f>
        <v/>
      </c>
      <c r="Q281" s="120">
        <f xml:space="preserve"> IF(Global!$C$1="AFE4420",1000*AK281*J281/(1000000/'PPG Config'!$C$2)*(2-COUNTBLANK(D281:E281)),1000*(AL281+AM281)*J281/(1000000/'PPG Config'!$C$2))</f>
        <v>0</v>
      </c>
      <c r="R281" s="120"/>
      <c r="S281" s="111" t="str">
        <f>IF((C281&lt;&gt;1),"Only TIA1",W47)</f>
        <v>Only TIA1</v>
      </c>
      <c r="T281" s="113" t="str">
        <f t="shared" si="36"/>
        <v/>
      </c>
      <c r="U281" s="24" t="str">
        <f xml:space="preserve"> IF((C281&lt;&gt;1),"",MAX(2.5,AD47))</f>
        <v/>
      </c>
      <c r="V281" s="24"/>
      <c r="W281" s="24" t="str">
        <f t="shared" si="46"/>
        <v/>
      </c>
      <c r="X281" s="60"/>
      <c r="AI281" s="69">
        <f xml:space="preserve"> IF(C291&gt;C281,1,0)</f>
        <v>0</v>
      </c>
      <c r="AJ281" s="69">
        <f xml:space="preserve"> IF(C281=1,IF(C47="LED",IF(AND(D281="",E281=""),1,0),0),0)</f>
        <v>0</v>
      </c>
      <c r="AK281" s="119">
        <f>IF(COUNTIF(D281:E281,"TX4")&gt;0,'PPG Config'!$C$18,IF(COUNTIF(D281:E281,"TX3")&gt;0,'PPG Config'!$C$17,IF(COUNTIF(D281:E281,"TX2")&gt;0,'PPG Config'!$C$16,IF(COUNTIF(D281:E281,"TX1")&gt;0,'PPG Config'!$C$15,0))))</f>
        <v>0</v>
      </c>
      <c r="AL281" s="24">
        <f xml:space="preserve"> IF(D281="",0,IF(AI47="",0,MIN(AI47,'PPG Config'!$C$8)))</f>
        <v>0</v>
      </c>
      <c r="AM281" s="24">
        <f xml:space="preserve"> IF(E281="",0,IF(AJ47="",0,MIN(AJ47,'PPG Config'!$C$8)))</f>
        <v>0</v>
      </c>
      <c r="AN281" s="24"/>
      <c r="AO281" s="26">
        <f xml:space="preserve"> IF(Global!$C$1="AFE4420",'PPG Phase Definition'!AK281,'PPG Phase Definition'!AL281)</f>
        <v>0</v>
      </c>
      <c r="AP281" s="26">
        <f xml:space="preserve"> IF(Global!$C$1="AFE4420",'PPG Phase Definition'!AK281,'PPG Phase Definition'!AM281)</f>
        <v>0</v>
      </c>
      <c r="AR281" s="19">
        <f t="shared" si="37"/>
        <v>0</v>
      </c>
      <c r="AU281" s="129"/>
      <c r="AV281" s="129"/>
      <c r="FD281" s="19"/>
      <c r="FE281" s="19"/>
      <c r="FF281" s="19">
        <v>5</v>
      </c>
      <c r="FG281" s="20" t="str">
        <f t="shared" ref="FG281:FQ283" si="136" xml:space="preserve"> IF(G520=G510,"",G520)</f>
        <v/>
      </c>
      <c r="FH281" s="20" t="str">
        <f t="shared" si="136"/>
        <v/>
      </c>
      <c r="FI281" s="20" t="str">
        <f t="shared" si="136"/>
        <v/>
      </c>
      <c r="FJ281" s="20" t="str">
        <f t="shared" si="136"/>
        <v/>
      </c>
      <c r="FK281" s="20" t="str">
        <f t="shared" si="136"/>
        <v/>
      </c>
      <c r="FL281" s="20" t="str">
        <f t="shared" si="136"/>
        <v/>
      </c>
      <c r="FM281" s="20" t="str">
        <f t="shared" si="136"/>
        <v/>
      </c>
      <c r="FN281" s="20" t="str">
        <f t="shared" si="136"/>
        <v/>
      </c>
      <c r="FO281" s="20" t="str">
        <f t="shared" si="136"/>
        <v/>
      </c>
      <c r="FP281" s="20" t="str">
        <f t="shared" si="136"/>
        <v/>
      </c>
      <c r="FQ281" s="20" t="str">
        <f t="shared" si="136"/>
        <v/>
      </c>
      <c r="FR281" s="20" t="str">
        <f t="shared" ref="FR281:FT283" si="137" xml:space="preserve"> IF(S520=S510,"",S520)</f>
        <v/>
      </c>
      <c r="FS281" s="20" t="str">
        <f t="shared" si="137"/>
        <v/>
      </c>
      <c r="FT281" s="20" t="str">
        <f t="shared" si="137"/>
        <v/>
      </c>
      <c r="FU281" s="20" t="str">
        <f xml:space="preserve"> IF(W520=W510,"",W520)</f>
        <v/>
      </c>
      <c r="FV281" s="20" t="str">
        <f t="shared" ref="FV281:FZ283" si="138" xml:space="preserve"> IF(Y520=Y510,"",Y520)</f>
        <v/>
      </c>
      <c r="FW281" s="20" t="str">
        <f t="shared" si="138"/>
        <v/>
      </c>
      <c r="FX281" s="20" t="str">
        <f t="shared" si="138"/>
        <v/>
      </c>
      <c r="FY281" s="20" t="str">
        <f t="shared" si="138"/>
        <v/>
      </c>
      <c r="FZ281" s="20" t="str">
        <f t="shared" si="138"/>
        <v/>
      </c>
      <c r="GA281" s="20" t="str">
        <f t="shared" ref="GA281:GJ283" si="139" xml:space="preserve"> IF(AE520=AE510,"",AE520)</f>
        <v/>
      </c>
      <c r="GB281" s="20" t="str">
        <f t="shared" si="139"/>
        <v/>
      </c>
      <c r="GC281" s="20" t="str">
        <f t="shared" si="139"/>
        <v/>
      </c>
      <c r="GD281" s="20" t="str">
        <f t="shared" si="139"/>
        <v/>
      </c>
      <c r="GE281" s="20" t="str">
        <f t="shared" si="139"/>
        <v/>
      </c>
      <c r="GF281" s="20" t="str">
        <f t="shared" si="139"/>
        <v/>
      </c>
      <c r="GG281" s="20" t="str">
        <f t="shared" si="139"/>
        <v/>
      </c>
      <c r="GH281" s="20" t="str">
        <f t="shared" si="139"/>
        <v/>
      </c>
      <c r="GI281" s="20" t="str">
        <f t="shared" si="139"/>
        <v/>
      </c>
      <c r="GJ281" s="20" t="str">
        <f t="shared" si="139"/>
        <v/>
      </c>
      <c r="GK281" s="20" t="str">
        <f t="shared" ref="GK281:GT283" si="140" xml:space="preserve"> IF(AO520=AO510,"",AO520)</f>
        <v/>
      </c>
      <c r="GL281" s="20" t="str">
        <f t="shared" si="140"/>
        <v/>
      </c>
      <c r="GM281" s="20" t="str">
        <f t="shared" si="140"/>
        <v/>
      </c>
      <c r="GN281" s="20" t="str">
        <f t="shared" si="140"/>
        <v/>
      </c>
      <c r="GO281" s="20" t="str">
        <f t="shared" si="140"/>
        <v/>
      </c>
      <c r="GP281" s="20" t="str">
        <f t="shared" si="140"/>
        <v/>
      </c>
      <c r="GQ281" s="20" t="str">
        <f t="shared" si="140"/>
        <v/>
      </c>
      <c r="GR281" s="20" t="str">
        <f t="shared" si="140"/>
        <v/>
      </c>
      <c r="GS281" s="20" t="str">
        <f t="shared" si="140"/>
        <v/>
      </c>
      <c r="GT281" s="20" t="str">
        <f t="shared" si="140"/>
        <v/>
      </c>
      <c r="GU281" s="20" t="str">
        <f t="shared" ref="GU281:HD283" si="141" xml:space="preserve"> IF(AY520=AY510,"",AY520)</f>
        <v/>
      </c>
      <c r="GV281" s="20" t="str">
        <f t="shared" si="141"/>
        <v/>
      </c>
      <c r="GW281" s="20" t="str">
        <f t="shared" si="141"/>
        <v/>
      </c>
      <c r="GX281" s="20" t="str">
        <f t="shared" si="141"/>
        <v/>
      </c>
      <c r="GY281" s="20" t="str">
        <f t="shared" si="141"/>
        <v/>
      </c>
      <c r="GZ281" s="20" t="str">
        <f t="shared" si="141"/>
        <v/>
      </c>
      <c r="HA281" s="20" t="str">
        <f t="shared" si="141"/>
        <v/>
      </c>
      <c r="HB281" s="20" t="str">
        <f t="shared" si="141"/>
        <v/>
      </c>
      <c r="HC281" s="20" t="str">
        <f t="shared" si="141"/>
        <v/>
      </c>
      <c r="HD281" s="20" t="str">
        <f t="shared" si="141"/>
        <v/>
      </c>
      <c r="HE281" s="20" t="str">
        <f t="shared" ref="HE281:HN283" si="142" xml:space="preserve"> IF(BI520=BI510,"",BI520)</f>
        <v/>
      </c>
      <c r="HF281" s="20" t="str">
        <f t="shared" si="142"/>
        <v/>
      </c>
      <c r="HG281" s="20" t="str">
        <f t="shared" si="142"/>
        <v/>
      </c>
      <c r="HH281" s="20" t="str">
        <f t="shared" si="142"/>
        <v/>
      </c>
      <c r="HI281" s="20" t="str">
        <f t="shared" si="142"/>
        <v/>
      </c>
      <c r="HJ281" s="20" t="str">
        <f t="shared" si="142"/>
        <v/>
      </c>
      <c r="HK281" s="20" t="str">
        <f t="shared" si="142"/>
        <v/>
      </c>
      <c r="HL281" s="20" t="str">
        <f t="shared" si="142"/>
        <v/>
      </c>
      <c r="HM281" s="20" t="str">
        <f t="shared" si="142"/>
        <v/>
      </c>
      <c r="HN281" s="20" t="str">
        <f t="shared" si="142"/>
        <v/>
      </c>
      <c r="HO281" s="20" t="str">
        <f t="shared" ref="HO281:HX283" si="143" xml:space="preserve"> IF(BS520=BS510,"",BS520)</f>
        <v/>
      </c>
      <c r="HP281" s="20" t="str">
        <f t="shared" si="143"/>
        <v/>
      </c>
      <c r="HQ281" s="20" t="str">
        <f t="shared" si="143"/>
        <v/>
      </c>
      <c r="HR281" s="20" t="str">
        <f t="shared" si="143"/>
        <v/>
      </c>
      <c r="HS281" s="20" t="str">
        <f t="shared" si="143"/>
        <v/>
      </c>
      <c r="HT281" s="20" t="str">
        <f t="shared" si="143"/>
        <v/>
      </c>
      <c r="HU281" s="20" t="str">
        <f t="shared" si="143"/>
        <v/>
      </c>
      <c r="HV281" s="20" t="str">
        <f t="shared" si="143"/>
        <v/>
      </c>
      <c r="HW281" s="20" t="str">
        <f t="shared" si="143"/>
        <v/>
      </c>
      <c r="HX281" s="20" t="str">
        <f t="shared" si="143"/>
        <v/>
      </c>
      <c r="HY281" s="20" t="str">
        <f t="shared" ref="HY281:IH283" si="144" xml:space="preserve"> IF(CC520=CC510,"",CC520)</f>
        <v/>
      </c>
      <c r="HZ281" s="20" t="str">
        <f t="shared" si="144"/>
        <v/>
      </c>
      <c r="IA281" s="20" t="str">
        <f t="shared" si="144"/>
        <v/>
      </c>
      <c r="IB281" s="20" t="str">
        <f t="shared" si="144"/>
        <v/>
      </c>
      <c r="IC281" s="20" t="str">
        <f t="shared" si="144"/>
        <v/>
      </c>
      <c r="ID281" s="20" t="str">
        <f t="shared" si="144"/>
        <v/>
      </c>
      <c r="IE281" s="20" t="str">
        <f t="shared" si="144"/>
        <v/>
      </c>
      <c r="IF281" s="20" t="str">
        <f t="shared" si="144"/>
        <v/>
      </c>
      <c r="IG281" s="20" t="str">
        <f t="shared" si="144"/>
        <v/>
      </c>
      <c r="IH281" s="20" t="str">
        <f t="shared" si="144"/>
        <v/>
      </c>
      <c r="II281" s="20" t="str">
        <f t="shared" ref="II281:IR283" si="145" xml:space="preserve"> IF(CM520=CM510,"",CM520)</f>
        <v/>
      </c>
      <c r="IJ281" s="20" t="str">
        <f t="shared" si="145"/>
        <v/>
      </c>
      <c r="IK281" s="20" t="str">
        <f t="shared" si="145"/>
        <v/>
      </c>
      <c r="IL281" s="20" t="str">
        <f t="shared" si="145"/>
        <v/>
      </c>
      <c r="IM281" s="20" t="str">
        <f t="shared" si="145"/>
        <v/>
      </c>
      <c r="IN281" s="20" t="str">
        <f t="shared" si="145"/>
        <v/>
      </c>
      <c r="IO281" s="20" t="str">
        <f t="shared" si="145"/>
        <v/>
      </c>
      <c r="IP281" s="20" t="str">
        <f t="shared" si="145"/>
        <v/>
      </c>
      <c r="IQ281" s="20" t="str">
        <f t="shared" si="145"/>
        <v/>
      </c>
      <c r="IR281" s="20" t="str">
        <f t="shared" si="145"/>
        <v/>
      </c>
      <c r="IS281" s="20" t="str">
        <f t="shared" ref="IS281:JB283" si="146" xml:space="preserve"> IF(CW520=CW510,"",CW520)</f>
        <v/>
      </c>
      <c r="IT281" s="20" t="str">
        <f t="shared" si="146"/>
        <v/>
      </c>
      <c r="IU281" s="20" t="str">
        <f t="shared" si="146"/>
        <v/>
      </c>
      <c r="IV281" s="20" t="str">
        <f t="shared" si="146"/>
        <v/>
      </c>
      <c r="IW281" s="20" t="str">
        <f t="shared" si="146"/>
        <v/>
      </c>
      <c r="IX281" s="20" t="str">
        <f t="shared" si="146"/>
        <v/>
      </c>
      <c r="IY281" s="20" t="str">
        <f t="shared" si="146"/>
        <v/>
      </c>
      <c r="IZ281" s="20" t="str">
        <f t="shared" si="146"/>
        <v/>
      </c>
      <c r="JA281" s="20" t="str">
        <f t="shared" si="146"/>
        <v/>
      </c>
      <c r="JB281" s="20" t="str">
        <f t="shared" si="146"/>
        <v/>
      </c>
      <c r="JC281" s="20" t="str">
        <f t="shared" ref="JC281:JL283" si="147" xml:space="preserve"> IF(DG520=DG510,"",DG520)</f>
        <v/>
      </c>
      <c r="JD281" s="20" t="str">
        <f t="shared" si="147"/>
        <v/>
      </c>
      <c r="JE281" s="20" t="str">
        <f t="shared" si="147"/>
        <v/>
      </c>
      <c r="JF281" s="20" t="str">
        <f t="shared" si="147"/>
        <v/>
      </c>
      <c r="JG281" s="20" t="str">
        <f t="shared" si="147"/>
        <v/>
      </c>
      <c r="JH281" s="20" t="str">
        <f t="shared" si="147"/>
        <v/>
      </c>
      <c r="JI281" s="20" t="str">
        <f t="shared" si="147"/>
        <v/>
      </c>
      <c r="JJ281" s="20" t="str">
        <f t="shared" si="147"/>
        <v/>
      </c>
      <c r="JK281" s="20" t="str">
        <f t="shared" si="147"/>
        <v/>
      </c>
      <c r="JL281" s="20" t="str">
        <f t="shared" si="147"/>
        <v/>
      </c>
      <c r="JM281" s="20" t="str">
        <f t="shared" ref="JM281:JV283" si="148" xml:space="preserve"> IF(DQ520=DQ510,"",DQ520)</f>
        <v/>
      </c>
      <c r="JN281" s="20" t="str">
        <f t="shared" si="148"/>
        <v/>
      </c>
      <c r="JO281" s="20" t="str">
        <f t="shared" si="148"/>
        <v/>
      </c>
      <c r="JP281" s="20" t="str">
        <f t="shared" si="148"/>
        <v/>
      </c>
      <c r="JQ281" s="20" t="str">
        <f t="shared" si="148"/>
        <v/>
      </c>
      <c r="JR281" s="20" t="str">
        <f t="shared" si="148"/>
        <v/>
      </c>
      <c r="JS281" s="20" t="str">
        <f t="shared" si="148"/>
        <v/>
      </c>
      <c r="JT281" s="20" t="str">
        <f t="shared" si="148"/>
        <v/>
      </c>
      <c r="JU281" s="20" t="str">
        <f t="shared" si="148"/>
        <v/>
      </c>
      <c r="JV281" s="20" t="str">
        <f t="shared" si="148"/>
        <v/>
      </c>
      <c r="JW281" s="20" t="str">
        <f t="shared" ref="JW281:KD283" si="149" xml:space="preserve"> IF(EA520=EA510,"",EA520)</f>
        <v/>
      </c>
      <c r="JX281" s="20" t="str">
        <f t="shared" si="149"/>
        <v/>
      </c>
      <c r="JY281" s="20" t="str">
        <f t="shared" si="149"/>
        <v/>
      </c>
      <c r="JZ281" s="20" t="str">
        <f t="shared" si="149"/>
        <v/>
      </c>
      <c r="KA281" s="20" t="str">
        <f t="shared" si="149"/>
        <v/>
      </c>
      <c r="KB281" s="20" t="str">
        <f t="shared" si="149"/>
        <v/>
      </c>
      <c r="KC281" s="20" t="str">
        <f t="shared" si="149"/>
        <v/>
      </c>
      <c r="KD281" s="20" t="str">
        <f t="shared" si="149"/>
        <v/>
      </c>
      <c r="KE281" s="20"/>
      <c r="KF281" s="20"/>
      <c r="KG281" s="20"/>
      <c r="KH281" s="20"/>
      <c r="KI281" s="20"/>
      <c r="KJ281" s="20"/>
      <c r="KK281" s="20"/>
      <c r="KL281" s="20"/>
      <c r="KM281" s="20"/>
      <c r="KN281" s="20"/>
      <c r="KO281" s="20"/>
    </row>
    <row r="282" spans="2:301" s="14" customFormat="1" ht="14.75" hidden="1" customHeight="1" x14ac:dyDescent="0.25">
      <c r="B282" s="73"/>
      <c r="C282" s="74"/>
      <c r="D282" s="74"/>
      <c r="E282" s="74"/>
      <c r="F282" s="74"/>
      <c r="G282" s="74" t="str">
        <f t="shared" si="34"/>
        <v/>
      </c>
      <c r="H282" s="74"/>
      <c r="I282" s="74" t="str">
        <f t="shared" si="44"/>
        <v/>
      </c>
      <c r="J282" s="74"/>
      <c r="K282" s="74">
        <f t="shared" si="62"/>
        <v>0</v>
      </c>
      <c r="L282" s="74"/>
      <c r="M282" s="74"/>
      <c r="N282" s="74">
        <f t="shared" si="35"/>
        <v>0</v>
      </c>
      <c r="O282" s="74"/>
      <c r="P282" s="112"/>
      <c r="Q282" s="120"/>
      <c r="R282" s="120"/>
      <c r="S282" s="111"/>
      <c r="T282" s="113" t="str">
        <f t="shared" si="36"/>
        <v/>
      </c>
      <c r="U282" s="24"/>
      <c r="V282" s="24"/>
      <c r="W282" s="24" t="str">
        <f t="shared" si="46"/>
        <v/>
      </c>
      <c r="X282" s="60"/>
      <c r="AI282" s="69"/>
      <c r="AJ282" s="69"/>
      <c r="AK282" s="119"/>
      <c r="AL282" s="24"/>
      <c r="AM282" s="24"/>
      <c r="AN282" s="24"/>
      <c r="AO282" s="26"/>
      <c r="AP282" s="26"/>
      <c r="AR282" s="19">
        <f t="shared" si="37"/>
        <v>0</v>
      </c>
      <c r="AU282" s="129"/>
      <c r="AV282" s="129"/>
      <c r="FD282" s="19"/>
      <c r="FE282" s="19"/>
      <c r="FF282" s="19"/>
      <c r="FG282" s="20" t="str">
        <f t="shared" si="136"/>
        <v/>
      </c>
      <c r="FH282" s="20" t="str">
        <f t="shared" si="136"/>
        <v/>
      </c>
      <c r="FI282" s="20" t="str">
        <f t="shared" si="136"/>
        <v/>
      </c>
      <c r="FJ282" s="20" t="str">
        <f t="shared" si="136"/>
        <v/>
      </c>
      <c r="FK282" s="20" t="str">
        <f t="shared" si="136"/>
        <v/>
      </c>
      <c r="FL282" s="20" t="str">
        <f t="shared" si="136"/>
        <v/>
      </c>
      <c r="FM282" s="20" t="str">
        <f t="shared" si="136"/>
        <v/>
      </c>
      <c r="FN282" s="20" t="str">
        <f t="shared" si="136"/>
        <v/>
      </c>
      <c r="FO282" s="20" t="str">
        <f t="shared" si="136"/>
        <v/>
      </c>
      <c r="FP282" s="20" t="str">
        <f t="shared" si="136"/>
        <v/>
      </c>
      <c r="FQ282" s="20" t="str">
        <f t="shared" si="136"/>
        <v/>
      </c>
      <c r="FR282" s="20" t="str">
        <f t="shared" si="137"/>
        <v/>
      </c>
      <c r="FS282" s="20" t="str">
        <f t="shared" si="137"/>
        <v/>
      </c>
      <c r="FT282" s="20" t="str">
        <f t="shared" si="137"/>
        <v/>
      </c>
      <c r="FU282" s="20" t="str">
        <f xml:space="preserve"> IF(W521=W511,"",W521)</f>
        <v/>
      </c>
      <c r="FV282" s="20" t="str">
        <f t="shared" si="138"/>
        <v/>
      </c>
      <c r="FW282" s="20" t="str">
        <f t="shared" si="138"/>
        <v/>
      </c>
      <c r="FX282" s="20" t="str">
        <f t="shared" si="138"/>
        <v/>
      </c>
      <c r="FY282" s="20" t="str">
        <f t="shared" si="138"/>
        <v/>
      </c>
      <c r="FZ282" s="20" t="str">
        <f t="shared" si="138"/>
        <v/>
      </c>
      <c r="GA282" s="20" t="str">
        <f t="shared" si="139"/>
        <v/>
      </c>
      <c r="GB282" s="20" t="str">
        <f t="shared" si="139"/>
        <v/>
      </c>
      <c r="GC282" s="20" t="str">
        <f t="shared" si="139"/>
        <v/>
      </c>
      <c r="GD282" s="20" t="str">
        <f t="shared" si="139"/>
        <v/>
      </c>
      <c r="GE282" s="20" t="str">
        <f t="shared" si="139"/>
        <v/>
      </c>
      <c r="GF282" s="20" t="str">
        <f t="shared" si="139"/>
        <v/>
      </c>
      <c r="GG282" s="20" t="str">
        <f t="shared" si="139"/>
        <v/>
      </c>
      <c r="GH282" s="20" t="str">
        <f t="shared" si="139"/>
        <v/>
      </c>
      <c r="GI282" s="20" t="str">
        <f t="shared" si="139"/>
        <v/>
      </c>
      <c r="GJ282" s="20" t="str">
        <f t="shared" si="139"/>
        <v/>
      </c>
      <c r="GK282" s="20" t="str">
        <f t="shared" si="140"/>
        <v/>
      </c>
      <c r="GL282" s="20" t="str">
        <f t="shared" si="140"/>
        <v/>
      </c>
      <c r="GM282" s="20" t="str">
        <f t="shared" si="140"/>
        <v/>
      </c>
      <c r="GN282" s="20" t="str">
        <f t="shared" si="140"/>
        <v/>
      </c>
      <c r="GO282" s="20" t="str">
        <f t="shared" si="140"/>
        <v/>
      </c>
      <c r="GP282" s="20" t="str">
        <f t="shared" si="140"/>
        <v/>
      </c>
      <c r="GQ282" s="20" t="str">
        <f t="shared" si="140"/>
        <v/>
      </c>
      <c r="GR282" s="20" t="str">
        <f t="shared" si="140"/>
        <v/>
      </c>
      <c r="GS282" s="20" t="str">
        <f t="shared" si="140"/>
        <v/>
      </c>
      <c r="GT282" s="20" t="str">
        <f t="shared" si="140"/>
        <v/>
      </c>
      <c r="GU282" s="20" t="str">
        <f t="shared" si="141"/>
        <v/>
      </c>
      <c r="GV282" s="20" t="str">
        <f t="shared" si="141"/>
        <v/>
      </c>
      <c r="GW282" s="20" t="str">
        <f t="shared" si="141"/>
        <v/>
      </c>
      <c r="GX282" s="20" t="str">
        <f t="shared" si="141"/>
        <v/>
      </c>
      <c r="GY282" s="20" t="str">
        <f t="shared" si="141"/>
        <v/>
      </c>
      <c r="GZ282" s="20" t="str">
        <f t="shared" si="141"/>
        <v/>
      </c>
      <c r="HA282" s="20" t="str">
        <f t="shared" si="141"/>
        <v/>
      </c>
      <c r="HB282" s="20" t="str">
        <f t="shared" si="141"/>
        <v/>
      </c>
      <c r="HC282" s="20" t="str">
        <f t="shared" si="141"/>
        <v/>
      </c>
      <c r="HD282" s="20" t="str">
        <f t="shared" si="141"/>
        <v/>
      </c>
      <c r="HE282" s="20" t="str">
        <f t="shared" si="142"/>
        <v/>
      </c>
      <c r="HF282" s="20" t="str">
        <f t="shared" si="142"/>
        <v/>
      </c>
      <c r="HG282" s="20" t="str">
        <f t="shared" si="142"/>
        <v/>
      </c>
      <c r="HH282" s="20" t="str">
        <f t="shared" si="142"/>
        <v/>
      </c>
      <c r="HI282" s="20" t="str">
        <f t="shared" si="142"/>
        <v/>
      </c>
      <c r="HJ282" s="20" t="str">
        <f t="shared" si="142"/>
        <v/>
      </c>
      <c r="HK282" s="20" t="str">
        <f t="shared" si="142"/>
        <v/>
      </c>
      <c r="HL282" s="20" t="str">
        <f t="shared" si="142"/>
        <v/>
      </c>
      <c r="HM282" s="20" t="str">
        <f t="shared" si="142"/>
        <v/>
      </c>
      <c r="HN282" s="20" t="str">
        <f t="shared" si="142"/>
        <v/>
      </c>
      <c r="HO282" s="20" t="str">
        <f t="shared" si="143"/>
        <v/>
      </c>
      <c r="HP282" s="20" t="str">
        <f t="shared" si="143"/>
        <v/>
      </c>
      <c r="HQ282" s="20" t="str">
        <f t="shared" si="143"/>
        <v/>
      </c>
      <c r="HR282" s="20" t="str">
        <f t="shared" si="143"/>
        <v/>
      </c>
      <c r="HS282" s="20" t="str">
        <f t="shared" si="143"/>
        <v/>
      </c>
      <c r="HT282" s="20" t="str">
        <f t="shared" si="143"/>
        <v/>
      </c>
      <c r="HU282" s="20" t="str">
        <f t="shared" si="143"/>
        <v/>
      </c>
      <c r="HV282" s="20" t="str">
        <f t="shared" si="143"/>
        <v/>
      </c>
      <c r="HW282" s="20" t="str">
        <f t="shared" si="143"/>
        <v/>
      </c>
      <c r="HX282" s="20" t="str">
        <f t="shared" si="143"/>
        <v/>
      </c>
      <c r="HY282" s="20" t="str">
        <f t="shared" si="144"/>
        <v/>
      </c>
      <c r="HZ282" s="20" t="str">
        <f t="shared" si="144"/>
        <v/>
      </c>
      <c r="IA282" s="20" t="str">
        <f t="shared" si="144"/>
        <v/>
      </c>
      <c r="IB282" s="20" t="str">
        <f t="shared" si="144"/>
        <v/>
      </c>
      <c r="IC282" s="20" t="str">
        <f t="shared" si="144"/>
        <v/>
      </c>
      <c r="ID282" s="20" t="str">
        <f t="shared" si="144"/>
        <v/>
      </c>
      <c r="IE282" s="20" t="str">
        <f t="shared" si="144"/>
        <v/>
      </c>
      <c r="IF282" s="20" t="str">
        <f t="shared" si="144"/>
        <v/>
      </c>
      <c r="IG282" s="20" t="str">
        <f t="shared" si="144"/>
        <v/>
      </c>
      <c r="IH282" s="20" t="str">
        <f t="shared" si="144"/>
        <v/>
      </c>
      <c r="II282" s="20" t="str">
        <f t="shared" si="145"/>
        <v/>
      </c>
      <c r="IJ282" s="20" t="str">
        <f t="shared" si="145"/>
        <v/>
      </c>
      <c r="IK282" s="20" t="str">
        <f t="shared" si="145"/>
        <v/>
      </c>
      <c r="IL282" s="20" t="str">
        <f t="shared" si="145"/>
        <v/>
      </c>
      <c r="IM282" s="20" t="str">
        <f t="shared" si="145"/>
        <v/>
      </c>
      <c r="IN282" s="20" t="str">
        <f t="shared" si="145"/>
        <v/>
      </c>
      <c r="IO282" s="20" t="str">
        <f t="shared" si="145"/>
        <v/>
      </c>
      <c r="IP282" s="20" t="str">
        <f t="shared" si="145"/>
        <v/>
      </c>
      <c r="IQ282" s="20" t="str">
        <f t="shared" si="145"/>
        <v/>
      </c>
      <c r="IR282" s="20" t="str">
        <f t="shared" si="145"/>
        <v/>
      </c>
      <c r="IS282" s="20" t="str">
        <f t="shared" si="146"/>
        <v/>
      </c>
      <c r="IT282" s="20" t="str">
        <f t="shared" si="146"/>
        <v/>
      </c>
      <c r="IU282" s="20" t="str">
        <f t="shared" si="146"/>
        <v/>
      </c>
      <c r="IV282" s="20" t="str">
        <f t="shared" si="146"/>
        <v/>
      </c>
      <c r="IW282" s="20" t="str">
        <f t="shared" si="146"/>
        <v/>
      </c>
      <c r="IX282" s="20" t="str">
        <f t="shared" si="146"/>
        <v/>
      </c>
      <c r="IY282" s="20" t="str">
        <f t="shared" si="146"/>
        <v/>
      </c>
      <c r="IZ282" s="20" t="str">
        <f t="shared" si="146"/>
        <v/>
      </c>
      <c r="JA282" s="20" t="str">
        <f t="shared" si="146"/>
        <v/>
      </c>
      <c r="JB282" s="20" t="str">
        <f t="shared" si="146"/>
        <v/>
      </c>
      <c r="JC282" s="20" t="str">
        <f t="shared" si="147"/>
        <v/>
      </c>
      <c r="JD282" s="20" t="str">
        <f t="shared" si="147"/>
        <v/>
      </c>
      <c r="JE282" s="20" t="str">
        <f t="shared" si="147"/>
        <v/>
      </c>
      <c r="JF282" s="20" t="str">
        <f t="shared" si="147"/>
        <v/>
      </c>
      <c r="JG282" s="20" t="str">
        <f t="shared" si="147"/>
        <v/>
      </c>
      <c r="JH282" s="20" t="str">
        <f t="shared" si="147"/>
        <v/>
      </c>
      <c r="JI282" s="20" t="str">
        <f t="shared" si="147"/>
        <v/>
      </c>
      <c r="JJ282" s="20" t="str">
        <f t="shared" si="147"/>
        <v/>
      </c>
      <c r="JK282" s="20" t="str">
        <f t="shared" si="147"/>
        <v/>
      </c>
      <c r="JL282" s="20" t="str">
        <f t="shared" si="147"/>
        <v/>
      </c>
      <c r="JM282" s="20" t="str">
        <f t="shared" si="148"/>
        <v/>
      </c>
      <c r="JN282" s="20" t="str">
        <f t="shared" si="148"/>
        <v/>
      </c>
      <c r="JO282" s="20" t="str">
        <f t="shared" si="148"/>
        <v/>
      </c>
      <c r="JP282" s="20" t="str">
        <f t="shared" si="148"/>
        <v/>
      </c>
      <c r="JQ282" s="20" t="str">
        <f t="shared" si="148"/>
        <v/>
      </c>
      <c r="JR282" s="20" t="str">
        <f t="shared" si="148"/>
        <v/>
      </c>
      <c r="JS282" s="20" t="str">
        <f t="shared" si="148"/>
        <v/>
      </c>
      <c r="JT282" s="20" t="str">
        <f t="shared" si="148"/>
        <v/>
      </c>
      <c r="JU282" s="20" t="str">
        <f t="shared" si="148"/>
        <v/>
      </c>
      <c r="JV282" s="20" t="str">
        <f t="shared" si="148"/>
        <v/>
      </c>
      <c r="JW282" s="20" t="str">
        <f t="shared" si="149"/>
        <v/>
      </c>
      <c r="JX282" s="20" t="str">
        <f t="shared" si="149"/>
        <v/>
      </c>
      <c r="JY282" s="20" t="str">
        <f t="shared" si="149"/>
        <v/>
      </c>
      <c r="JZ282" s="20" t="str">
        <f t="shared" si="149"/>
        <v/>
      </c>
      <c r="KA282" s="20" t="str">
        <f t="shared" si="149"/>
        <v/>
      </c>
      <c r="KB282" s="20" t="str">
        <f t="shared" si="149"/>
        <v/>
      </c>
      <c r="KC282" s="20" t="str">
        <f t="shared" si="149"/>
        <v/>
      </c>
      <c r="KD282" s="20" t="str">
        <f t="shared" si="149"/>
        <v/>
      </c>
      <c r="KE282" s="20"/>
      <c r="KF282" s="20"/>
      <c r="KG282" s="20"/>
      <c r="KH282" s="20"/>
      <c r="KI282" s="20"/>
      <c r="KJ282" s="20"/>
      <c r="KK282" s="20"/>
      <c r="KL282" s="20"/>
      <c r="KM282" s="20"/>
      <c r="KN282" s="20"/>
      <c r="KO282" s="20"/>
    </row>
    <row r="283" spans="2:301" s="14" customFormat="1" ht="14.75" hidden="1" customHeight="1" x14ac:dyDescent="0.25">
      <c r="B283" s="73"/>
      <c r="C283" s="74"/>
      <c r="D283" s="74"/>
      <c r="E283" s="74"/>
      <c r="F283" s="74"/>
      <c r="G283" s="74" t="str">
        <f t="shared" si="34"/>
        <v/>
      </c>
      <c r="H283" s="74"/>
      <c r="I283" s="74" t="str">
        <f t="shared" si="44"/>
        <v/>
      </c>
      <c r="J283" s="74"/>
      <c r="K283" s="74">
        <f t="shared" si="62"/>
        <v>0</v>
      </c>
      <c r="L283" s="74"/>
      <c r="M283" s="74"/>
      <c r="N283" s="74">
        <f t="shared" si="35"/>
        <v>0</v>
      </c>
      <c r="O283" s="74"/>
      <c r="P283" s="112"/>
      <c r="Q283" s="120"/>
      <c r="R283" s="120"/>
      <c r="S283" s="111"/>
      <c r="T283" s="113" t="str">
        <f t="shared" si="36"/>
        <v/>
      </c>
      <c r="U283" s="24"/>
      <c r="V283" s="24"/>
      <c r="W283" s="24" t="str">
        <f t="shared" si="46"/>
        <v/>
      </c>
      <c r="X283" s="60"/>
      <c r="AI283" s="69"/>
      <c r="AJ283" s="69"/>
      <c r="AK283" s="119"/>
      <c r="AL283" s="24"/>
      <c r="AM283" s="24"/>
      <c r="AN283" s="24"/>
      <c r="AO283" s="26"/>
      <c r="AP283" s="26"/>
      <c r="AR283" s="19">
        <f t="shared" si="37"/>
        <v>0</v>
      </c>
      <c r="AU283" s="129"/>
      <c r="AV283" s="129"/>
      <c r="FD283" s="19"/>
      <c r="FE283" s="19"/>
      <c r="FF283" s="19"/>
      <c r="FG283" s="20" t="str">
        <f t="shared" si="136"/>
        <v/>
      </c>
      <c r="FH283" s="20" t="str">
        <f t="shared" si="136"/>
        <v/>
      </c>
      <c r="FI283" s="20" t="str">
        <f t="shared" si="136"/>
        <v/>
      </c>
      <c r="FJ283" s="20" t="str">
        <f t="shared" si="136"/>
        <v/>
      </c>
      <c r="FK283" s="20" t="str">
        <f t="shared" si="136"/>
        <v/>
      </c>
      <c r="FL283" s="20" t="str">
        <f t="shared" si="136"/>
        <v/>
      </c>
      <c r="FM283" s="20" t="str">
        <f t="shared" si="136"/>
        <v/>
      </c>
      <c r="FN283" s="20" t="str">
        <f t="shared" si="136"/>
        <v/>
      </c>
      <c r="FO283" s="20" t="str">
        <f t="shared" si="136"/>
        <v/>
      </c>
      <c r="FP283" s="20" t="str">
        <f t="shared" si="136"/>
        <v/>
      </c>
      <c r="FQ283" s="20" t="str">
        <f t="shared" si="136"/>
        <v/>
      </c>
      <c r="FR283" s="20" t="str">
        <f t="shared" si="137"/>
        <v/>
      </c>
      <c r="FS283" s="20" t="str">
        <f t="shared" si="137"/>
        <v/>
      </c>
      <c r="FT283" s="20" t="str">
        <f t="shared" si="137"/>
        <v/>
      </c>
      <c r="FU283" s="20" t="str">
        <f xml:space="preserve"> IF(W522=W512,"",W522)</f>
        <v/>
      </c>
      <c r="FV283" s="20" t="str">
        <f t="shared" si="138"/>
        <v/>
      </c>
      <c r="FW283" s="20" t="str">
        <f t="shared" si="138"/>
        <v/>
      </c>
      <c r="FX283" s="20" t="str">
        <f t="shared" si="138"/>
        <v/>
      </c>
      <c r="FY283" s="20" t="str">
        <f t="shared" si="138"/>
        <v/>
      </c>
      <c r="FZ283" s="20" t="str">
        <f t="shared" si="138"/>
        <v/>
      </c>
      <c r="GA283" s="20" t="str">
        <f t="shared" si="139"/>
        <v/>
      </c>
      <c r="GB283" s="20" t="str">
        <f t="shared" si="139"/>
        <v/>
      </c>
      <c r="GC283" s="20" t="str">
        <f t="shared" si="139"/>
        <v/>
      </c>
      <c r="GD283" s="20" t="str">
        <f t="shared" si="139"/>
        <v/>
      </c>
      <c r="GE283" s="20" t="str">
        <f t="shared" si="139"/>
        <v/>
      </c>
      <c r="GF283" s="20" t="str">
        <f t="shared" si="139"/>
        <v/>
      </c>
      <c r="GG283" s="20" t="str">
        <f t="shared" si="139"/>
        <v/>
      </c>
      <c r="GH283" s="20" t="str">
        <f t="shared" si="139"/>
        <v/>
      </c>
      <c r="GI283" s="20" t="str">
        <f t="shared" si="139"/>
        <v/>
      </c>
      <c r="GJ283" s="20" t="str">
        <f t="shared" si="139"/>
        <v/>
      </c>
      <c r="GK283" s="20" t="str">
        <f t="shared" si="140"/>
        <v/>
      </c>
      <c r="GL283" s="20" t="str">
        <f t="shared" si="140"/>
        <v/>
      </c>
      <c r="GM283" s="20" t="str">
        <f t="shared" si="140"/>
        <v/>
      </c>
      <c r="GN283" s="20" t="str">
        <f t="shared" si="140"/>
        <v/>
      </c>
      <c r="GO283" s="20" t="str">
        <f t="shared" si="140"/>
        <v/>
      </c>
      <c r="GP283" s="20" t="str">
        <f t="shared" si="140"/>
        <v/>
      </c>
      <c r="GQ283" s="20" t="str">
        <f t="shared" si="140"/>
        <v/>
      </c>
      <c r="GR283" s="20" t="str">
        <f t="shared" si="140"/>
        <v/>
      </c>
      <c r="GS283" s="20" t="str">
        <f t="shared" si="140"/>
        <v/>
      </c>
      <c r="GT283" s="20" t="str">
        <f t="shared" si="140"/>
        <v/>
      </c>
      <c r="GU283" s="20" t="str">
        <f t="shared" si="141"/>
        <v/>
      </c>
      <c r="GV283" s="20" t="str">
        <f t="shared" si="141"/>
        <v/>
      </c>
      <c r="GW283" s="20" t="str">
        <f t="shared" si="141"/>
        <v/>
      </c>
      <c r="GX283" s="20" t="str">
        <f t="shared" si="141"/>
        <v/>
      </c>
      <c r="GY283" s="20" t="str">
        <f t="shared" si="141"/>
        <v/>
      </c>
      <c r="GZ283" s="20" t="str">
        <f t="shared" si="141"/>
        <v/>
      </c>
      <c r="HA283" s="20" t="str">
        <f t="shared" si="141"/>
        <v/>
      </c>
      <c r="HB283" s="20" t="str">
        <f t="shared" si="141"/>
        <v/>
      </c>
      <c r="HC283" s="20" t="str">
        <f t="shared" si="141"/>
        <v/>
      </c>
      <c r="HD283" s="20" t="str">
        <f t="shared" si="141"/>
        <v/>
      </c>
      <c r="HE283" s="20" t="str">
        <f t="shared" si="142"/>
        <v/>
      </c>
      <c r="HF283" s="20" t="str">
        <f t="shared" si="142"/>
        <v/>
      </c>
      <c r="HG283" s="20" t="str">
        <f t="shared" si="142"/>
        <v/>
      </c>
      <c r="HH283" s="20" t="str">
        <f t="shared" si="142"/>
        <v/>
      </c>
      <c r="HI283" s="20" t="str">
        <f t="shared" si="142"/>
        <v/>
      </c>
      <c r="HJ283" s="20" t="str">
        <f t="shared" si="142"/>
        <v/>
      </c>
      <c r="HK283" s="20" t="str">
        <f t="shared" si="142"/>
        <v/>
      </c>
      <c r="HL283" s="20" t="str">
        <f t="shared" si="142"/>
        <v/>
      </c>
      <c r="HM283" s="20" t="str">
        <f t="shared" si="142"/>
        <v/>
      </c>
      <c r="HN283" s="20" t="str">
        <f t="shared" si="142"/>
        <v/>
      </c>
      <c r="HO283" s="20" t="str">
        <f t="shared" si="143"/>
        <v/>
      </c>
      <c r="HP283" s="20" t="str">
        <f t="shared" si="143"/>
        <v/>
      </c>
      <c r="HQ283" s="20" t="str">
        <f t="shared" si="143"/>
        <v/>
      </c>
      <c r="HR283" s="20" t="str">
        <f t="shared" si="143"/>
        <v/>
      </c>
      <c r="HS283" s="20" t="str">
        <f t="shared" si="143"/>
        <v/>
      </c>
      <c r="HT283" s="20" t="str">
        <f t="shared" si="143"/>
        <v/>
      </c>
      <c r="HU283" s="20" t="str">
        <f t="shared" si="143"/>
        <v/>
      </c>
      <c r="HV283" s="20" t="str">
        <f t="shared" si="143"/>
        <v/>
      </c>
      <c r="HW283" s="20" t="str">
        <f t="shared" si="143"/>
        <v/>
      </c>
      <c r="HX283" s="20" t="str">
        <f t="shared" si="143"/>
        <v/>
      </c>
      <c r="HY283" s="20" t="str">
        <f t="shared" si="144"/>
        <v/>
      </c>
      <c r="HZ283" s="20" t="str">
        <f t="shared" si="144"/>
        <v/>
      </c>
      <c r="IA283" s="20" t="str">
        <f t="shared" si="144"/>
        <v/>
      </c>
      <c r="IB283" s="20" t="str">
        <f t="shared" si="144"/>
        <v/>
      </c>
      <c r="IC283" s="20" t="str">
        <f t="shared" si="144"/>
        <v/>
      </c>
      <c r="ID283" s="20" t="str">
        <f t="shared" si="144"/>
        <v/>
      </c>
      <c r="IE283" s="20" t="str">
        <f t="shared" si="144"/>
        <v/>
      </c>
      <c r="IF283" s="20" t="str">
        <f t="shared" si="144"/>
        <v/>
      </c>
      <c r="IG283" s="20" t="str">
        <f t="shared" si="144"/>
        <v/>
      </c>
      <c r="IH283" s="20" t="str">
        <f t="shared" si="144"/>
        <v/>
      </c>
      <c r="II283" s="20" t="str">
        <f t="shared" si="145"/>
        <v/>
      </c>
      <c r="IJ283" s="20" t="str">
        <f t="shared" si="145"/>
        <v/>
      </c>
      <c r="IK283" s="20" t="str">
        <f t="shared" si="145"/>
        <v/>
      </c>
      <c r="IL283" s="20" t="str">
        <f t="shared" si="145"/>
        <v/>
      </c>
      <c r="IM283" s="20" t="str">
        <f t="shared" si="145"/>
        <v/>
      </c>
      <c r="IN283" s="20" t="str">
        <f t="shared" si="145"/>
        <v/>
      </c>
      <c r="IO283" s="20" t="str">
        <f t="shared" si="145"/>
        <v/>
      </c>
      <c r="IP283" s="20" t="str">
        <f t="shared" si="145"/>
        <v/>
      </c>
      <c r="IQ283" s="20" t="str">
        <f t="shared" si="145"/>
        <v/>
      </c>
      <c r="IR283" s="20" t="str">
        <f t="shared" si="145"/>
        <v/>
      </c>
      <c r="IS283" s="20" t="str">
        <f t="shared" si="146"/>
        <v/>
      </c>
      <c r="IT283" s="20" t="str">
        <f t="shared" si="146"/>
        <v/>
      </c>
      <c r="IU283" s="20" t="str">
        <f t="shared" si="146"/>
        <v/>
      </c>
      <c r="IV283" s="20" t="str">
        <f t="shared" si="146"/>
        <v/>
      </c>
      <c r="IW283" s="20" t="str">
        <f t="shared" si="146"/>
        <v/>
      </c>
      <c r="IX283" s="20" t="str">
        <f t="shared" si="146"/>
        <v/>
      </c>
      <c r="IY283" s="20" t="str">
        <f t="shared" si="146"/>
        <v/>
      </c>
      <c r="IZ283" s="20" t="str">
        <f t="shared" si="146"/>
        <v/>
      </c>
      <c r="JA283" s="20" t="str">
        <f t="shared" si="146"/>
        <v/>
      </c>
      <c r="JB283" s="20" t="str">
        <f t="shared" si="146"/>
        <v/>
      </c>
      <c r="JC283" s="20" t="str">
        <f t="shared" si="147"/>
        <v/>
      </c>
      <c r="JD283" s="20" t="str">
        <f t="shared" si="147"/>
        <v/>
      </c>
      <c r="JE283" s="20" t="str">
        <f t="shared" si="147"/>
        <v/>
      </c>
      <c r="JF283" s="20" t="str">
        <f t="shared" si="147"/>
        <v/>
      </c>
      <c r="JG283" s="20" t="str">
        <f t="shared" si="147"/>
        <v/>
      </c>
      <c r="JH283" s="20" t="str">
        <f t="shared" si="147"/>
        <v/>
      </c>
      <c r="JI283" s="20" t="str">
        <f t="shared" si="147"/>
        <v/>
      </c>
      <c r="JJ283" s="20" t="str">
        <f t="shared" si="147"/>
        <v/>
      </c>
      <c r="JK283" s="20" t="str">
        <f t="shared" si="147"/>
        <v/>
      </c>
      <c r="JL283" s="20" t="str">
        <f t="shared" si="147"/>
        <v/>
      </c>
      <c r="JM283" s="20" t="str">
        <f t="shared" si="148"/>
        <v/>
      </c>
      <c r="JN283" s="20" t="str">
        <f t="shared" si="148"/>
        <v/>
      </c>
      <c r="JO283" s="20" t="str">
        <f t="shared" si="148"/>
        <v/>
      </c>
      <c r="JP283" s="20" t="str">
        <f t="shared" si="148"/>
        <v/>
      </c>
      <c r="JQ283" s="20" t="str">
        <f t="shared" si="148"/>
        <v/>
      </c>
      <c r="JR283" s="20" t="str">
        <f t="shared" si="148"/>
        <v/>
      </c>
      <c r="JS283" s="20" t="str">
        <f t="shared" si="148"/>
        <v/>
      </c>
      <c r="JT283" s="20" t="str">
        <f t="shared" si="148"/>
        <v/>
      </c>
      <c r="JU283" s="20" t="str">
        <f t="shared" si="148"/>
        <v/>
      </c>
      <c r="JV283" s="20" t="str">
        <f t="shared" si="148"/>
        <v/>
      </c>
      <c r="JW283" s="20" t="str">
        <f t="shared" si="149"/>
        <v/>
      </c>
      <c r="JX283" s="20" t="str">
        <f t="shared" si="149"/>
        <v/>
      </c>
      <c r="JY283" s="20" t="str">
        <f t="shared" si="149"/>
        <v/>
      </c>
      <c r="JZ283" s="20" t="str">
        <f t="shared" si="149"/>
        <v/>
      </c>
      <c r="KA283" s="20" t="str">
        <f t="shared" si="149"/>
        <v/>
      </c>
      <c r="KB283" s="20" t="str">
        <f t="shared" si="149"/>
        <v/>
      </c>
      <c r="KC283" s="20" t="str">
        <f t="shared" si="149"/>
        <v/>
      </c>
      <c r="KD283" s="20" t="str">
        <f t="shared" si="149"/>
        <v/>
      </c>
      <c r="KE283" s="20"/>
      <c r="KF283" s="20"/>
      <c r="KG283" s="20"/>
      <c r="KH283" s="20"/>
      <c r="KI283" s="20"/>
      <c r="KJ283" s="20"/>
      <c r="KK283" s="20"/>
      <c r="KL283" s="20"/>
      <c r="KM283" s="20"/>
      <c r="KN283" s="20"/>
      <c r="KO283" s="20"/>
    </row>
    <row r="284" spans="2:301" s="14" customFormat="1" ht="14.75" hidden="1" customHeight="1" x14ac:dyDescent="0.25">
      <c r="B284" s="73"/>
      <c r="C284" s="74"/>
      <c r="D284" s="74"/>
      <c r="E284" s="74"/>
      <c r="F284" s="74"/>
      <c r="G284" s="74" t="str">
        <f t="shared" si="34"/>
        <v/>
      </c>
      <c r="H284" s="74"/>
      <c r="I284" s="74" t="str">
        <f t="shared" si="44"/>
        <v/>
      </c>
      <c r="J284" s="74"/>
      <c r="K284" s="74">
        <f t="shared" si="62"/>
        <v>0</v>
      </c>
      <c r="L284" s="74"/>
      <c r="M284" s="74"/>
      <c r="N284" s="74">
        <f t="shared" si="35"/>
        <v>0</v>
      </c>
      <c r="O284" s="74"/>
      <c r="P284" s="112"/>
      <c r="Q284" s="120"/>
      <c r="R284" s="120"/>
      <c r="S284" s="111"/>
      <c r="T284" s="113" t="str">
        <f t="shared" si="36"/>
        <v/>
      </c>
      <c r="U284" s="24"/>
      <c r="V284" s="24"/>
      <c r="W284" s="24" t="str">
        <f t="shared" si="46"/>
        <v/>
      </c>
      <c r="X284" s="60"/>
      <c r="AI284" s="69"/>
      <c r="AJ284" s="69"/>
      <c r="AK284" s="119"/>
      <c r="AL284" s="24"/>
      <c r="AM284" s="24"/>
      <c r="AN284" s="24"/>
      <c r="AO284" s="26"/>
      <c r="AP284" s="26"/>
      <c r="AR284" s="19">
        <f t="shared" si="37"/>
        <v>0</v>
      </c>
      <c r="AU284" s="129"/>
      <c r="AV284" s="129"/>
      <c r="FD284" s="19"/>
      <c r="FE284" s="19"/>
      <c r="FF284" s="19"/>
      <c r="FG284" s="20" t="str">
        <f t="shared" ref="FG284:FQ286" si="150" xml:space="preserve"> IF(G527=G517,"",G527)</f>
        <v/>
      </c>
      <c r="FH284" s="20" t="str">
        <f t="shared" si="150"/>
        <v/>
      </c>
      <c r="FI284" s="20" t="str">
        <f t="shared" si="150"/>
        <v/>
      </c>
      <c r="FJ284" s="20" t="str">
        <f t="shared" si="150"/>
        <v/>
      </c>
      <c r="FK284" s="20" t="str">
        <f t="shared" si="150"/>
        <v/>
      </c>
      <c r="FL284" s="20" t="str">
        <f t="shared" si="150"/>
        <v/>
      </c>
      <c r="FM284" s="20" t="str">
        <f t="shared" si="150"/>
        <v/>
      </c>
      <c r="FN284" s="20" t="str">
        <f t="shared" si="150"/>
        <v/>
      </c>
      <c r="FO284" s="20" t="str">
        <f t="shared" si="150"/>
        <v/>
      </c>
      <c r="FP284" s="20" t="str">
        <f t="shared" si="150"/>
        <v/>
      </c>
      <c r="FQ284" s="20" t="str">
        <f t="shared" si="150"/>
        <v/>
      </c>
      <c r="FR284" s="20" t="str">
        <f t="shared" ref="FR284:FT286" si="151" xml:space="preserve"> IF(S527=S517,"",S527)</f>
        <v/>
      </c>
      <c r="FS284" s="20" t="str">
        <f t="shared" si="151"/>
        <v/>
      </c>
      <c r="FT284" s="20" t="str">
        <f t="shared" si="151"/>
        <v/>
      </c>
      <c r="FU284" s="20" t="str">
        <f xml:space="preserve"> IF(W527=W517,"",W527)</f>
        <v/>
      </c>
      <c r="FV284" s="20" t="str">
        <f t="shared" ref="FV284:FZ286" si="152" xml:space="preserve"> IF(Y527=Y517,"",Y527)</f>
        <v/>
      </c>
      <c r="FW284" s="20" t="str">
        <f t="shared" si="152"/>
        <v/>
      </c>
      <c r="FX284" s="20" t="str">
        <f t="shared" si="152"/>
        <v/>
      </c>
      <c r="FY284" s="20" t="str">
        <f t="shared" si="152"/>
        <v/>
      </c>
      <c r="FZ284" s="20" t="str">
        <f t="shared" si="152"/>
        <v/>
      </c>
      <c r="GA284" s="20" t="str">
        <f t="shared" ref="GA284:GJ286" si="153" xml:space="preserve"> IF(AE527=AE517,"",AE527)</f>
        <v/>
      </c>
      <c r="GB284" s="20" t="str">
        <f t="shared" si="153"/>
        <v/>
      </c>
      <c r="GC284" s="20" t="str">
        <f t="shared" si="153"/>
        <v/>
      </c>
      <c r="GD284" s="20" t="str">
        <f t="shared" si="153"/>
        <v/>
      </c>
      <c r="GE284" s="20" t="str">
        <f t="shared" si="153"/>
        <v/>
      </c>
      <c r="GF284" s="20" t="str">
        <f t="shared" si="153"/>
        <v/>
      </c>
      <c r="GG284" s="20" t="str">
        <f t="shared" si="153"/>
        <v/>
      </c>
      <c r="GH284" s="20" t="str">
        <f t="shared" si="153"/>
        <v/>
      </c>
      <c r="GI284" s="20" t="str">
        <f t="shared" si="153"/>
        <v/>
      </c>
      <c r="GJ284" s="20" t="str">
        <f t="shared" si="153"/>
        <v/>
      </c>
      <c r="GK284" s="20" t="str">
        <f t="shared" ref="GK284:GT286" si="154" xml:space="preserve"> IF(AO527=AO517,"",AO527)</f>
        <v/>
      </c>
      <c r="GL284" s="20" t="str">
        <f t="shared" si="154"/>
        <v/>
      </c>
      <c r="GM284" s="20" t="str">
        <f t="shared" si="154"/>
        <v/>
      </c>
      <c r="GN284" s="20" t="str">
        <f t="shared" si="154"/>
        <v/>
      </c>
      <c r="GO284" s="20" t="str">
        <f t="shared" si="154"/>
        <v/>
      </c>
      <c r="GP284" s="20" t="str">
        <f t="shared" si="154"/>
        <v/>
      </c>
      <c r="GQ284" s="20" t="str">
        <f t="shared" si="154"/>
        <v/>
      </c>
      <c r="GR284" s="20" t="str">
        <f t="shared" si="154"/>
        <v/>
      </c>
      <c r="GS284" s="20" t="str">
        <f t="shared" si="154"/>
        <v/>
      </c>
      <c r="GT284" s="20" t="str">
        <f t="shared" si="154"/>
        <v/>
      </c>
      <c r="GU284" s="20" t="str">
        <f t="shared" ref="GU284:HD286" si="155" xml:space="preserve"> IF(AY527=AY517,"",AY527)</f>
        <v/>
      </c>
      <c r="GV284" s="20" t="str">
        <f t="shared" si="155"/>
        <v/>
      </c>
      <c r="GW284" s="20" t="str">
        <f t="shared" si="155"/>
        <v/>
      </c>
      <c r="GX284" s="20" t="str">
        <f t="shared" si="155"/>
        <v/>
      </c>
      <c r="GY284" s="20" t="str">
        <f t="shared" si="155"/>
        <v/>
      </c>
      <c r="GZ284" s="20" t="str">
        <f t="shared" si="155"/>
        <v/>
      </c>
      <c r="HA284" s="20" t="str">
        <f t="shared" si="155"/>
        <v/>
      </c>
      <c r="HB284" s="20" t="str">
        <f t="shared" si="155"/>
        <v/>
      </c>
      <c r="HC284" s="20" t="str">
        <f t="shared" si="155"/>
        <v/>
      </c>
      <c r="HD284" s="20" t="str">
        <f t="shared" si="155"/>
        <v/>
      </c>
      <c r="HE284" s="20" t="str">
        <f t="shared" ref="HE284:HN286" si="156" xml:space="preserve"> IF(BI527=BI517,"",BI527)</f>
        <v/>
      </c>
      <c r="HF284" s="20" t="str">
        <f t="shared" si="156"/>
        <v/>
      </c>
      <c r="HG284" s="20" t="str">
        <f t="shared" si="156"/>
        <v/>
      </c>
      <c r="HH284" s="20" t="str">
        <f t="shared" si="156"/>
        <v/>
      </c>
      <c r="HI284" s="20" t="str">
        <f t="shared" si="156"/>
        <v/>
      </c>
      <c r="HJ284" s="20" t="str">
        <f t="shared" si="156"/>
        <v/>
      </c>
      <c r="HK284" s="20" t="str">
        <f t="shared" si="156"/>
        <v/>
      </c>
      <c r="HL284" s="20" t="str">
        <f t="shared" si="156"/>
        <v/>
      </c>
      <c r="HM284" s="20" t="str">
        <f t="shared" si="156"/>
        <v/>
      </c>
      <c r="HN284" s="20" t="str">
        <f t="shared" si="156"/>
        <v/>
      </c>
      <c r="HO284" s="20" t="str">
        <f t="shared" ref="HO284:HX286" si="157" xml:space="preserve"> IF(BS527=BS517,"",BS527)</f>
        <v/>
      </c>
      <c r="HP284" s="20" t="str">
        <f t="shared" si="157"/>
        <v/>
      </c>
      <c r="HQ284" s="20" t="str">
        <f t="shared" si="157"/>
        <v/>
      </c>
      <c r="HR284" s="20" t="str">
        <f t="shared" si="157"/>
        <v/>
      </c>
      <c r="HS284" s="20" t="str">
        <f t="shared" si="157"/>
        <v/>
      </c>
      <c r="HT284" s="20" t="str">
        <f t="shared" si="157"/>
        <v/>
      </c>
      <c r="HU284" s="20" t="str">
        <f t="shared" si="157"/>
        <v/>
      </c>
      <c r="HV284" s="20" t="str">
        <f t="shared" si="157"/>
        <v/>
      </c>
      <c r="HW284" s="20" t="str">
        <f t="shared" si="157"/>
        <v/>
      </c>
      <c r="HX284" s="20" t="str">
        <f t="shared" si="157"/>
        <v/>
      </c>
      <c r="HY284" s="20" t="str">
        <f t="shared" ref="HY284:IH286" si="158" xml:space="preserve"> IF(CC527=CC517,"",CC527)</f>
        <v/>
      </c>
      <c r="HZ284" s="20" t="str">
        <f t="shared" si="158"/>
        <v/>
      </c>
      <c r="IA284" s="20" t="str">
        <f t="shared" si="158"/>
        <v/>
      </c>
      <c r="IB284" s="20" t="str">
        <f t="shared" si="158"/>
        <v/>
      </c>
      <c r="IC284" s="20" t="str">
        <f t="shared" si="158"/>
        <v/>
      </c>
      <c r="ID284" s="20" t="str">
        <f t="shared" si="158"/>
        <v/>
      </c>
      <c r="IE284" s="20" t="str">
        <f t="shared" si="158"/>
        <v/>
      </c>
      <c r="IF284" s="20" t="str">
        <f t="shared" si="158"/>
        <v/>
      </c>
      <c r="IG284" s="20" t="str">
        <f t="shared" si="158"/>
        <v/>
      </c>
      <c r="IH284" s="20" t="str">
        <f t="shared" si="158"/>
        <v/>
      </c>
      <c r="II284" s="20" t="str">
        <f t="shared" ref="II284:IR286" si="159" xml:space="preserve"> IF(CM527=CM517,"",CM527)</f>
        <v/>
      </c>
      <c r="IJ284" s="20" t="str">
        <f t="shared" si="159"/>
        <v/>
      </c>
      <c r="IK284" s="20" t="str">
        <f t="shared" si="159"/>
        <v/>
      </c>
      <c r="IL284" s="20" t="str">
        <f t="shared" si="159"/>
        <v/>
      </c>
      <c r="IM284" s="20" t="str">
        <f t="shared" si="159"/>
        <v/>
      </c>
      <c r="IN284" s="20" t="str">
        <f t="shared" si="159"/>
        <v/>
      </c>
      <c r="IO284" s="20" t="str">
        <f t="shared" si="159"/>
        <v/>
      </c>
      <c r="IP284" s="20" t="str">
        <f t="shared" si="159"/>
        <v/>
      </c>
      <c r="IQ284" s="20" t="str">
        <f t="shared" si="159"/>
        <v/>
      </c>
      <c r="IR284" s="20" t="str">
        <f t="shared" si="159"/>
        <v/>
      </c>
      <c r="IS284" s="20" t="str">
        <f t="shared" ref="IS284:JB286" si="160" xml:space="preserve"> IF(CW527=CW517,"",CW527)</f>
        <v/>
      </c>
      <c r="IT284" s="20" t="str">
        <f t="shared" si="160"/>
        <v/>
      </c>
      <c r="IU284" s="20" t="str">
        <f t="shared" si="160"/>
        <v/>
      </c>
      <c r="IV284" s="20" t="str">
        <f t="shared" si="160"/>
        <v/>
      </c>
      <c r="IW284" s="20" t="str">
        <f t="shared" si="160"/>
        <v/>
      </c>
      <c r="IX284" s="20" t="str">
        <f t="shared" si="160"/>
        <v/>
      </c>
      <c r="IY284" s="20" t="str">
        <f t="shared" si="160"/>
        <v/>
      </c>
      <c r="IZ284" s="20" t="str">
        <f t="shared" si="160"/>
        <v/>
      </c>
      <c r="JA284" s="20" t="str">
        <f t="shared" si="160"/>
        <v/>
      </c>
      <c r="JB284" s="20" t="str">
        <f t="shared" si="160"/>
        <v/>
      </c>
      <c r="JC284" s="20" t="str">
        <f t="shared" ref="JC284:JL286" si="161" xml:space="preserve"> IF(DG527=DG517,"",DG527)</f>
        <v/>
      </c>
      <c r="JD284" s="20" t="str">
        <f t="shared" si="161"/>
        <v/>
      </c>
      <c r="JE284" s="20" t="str">
        <f t="shared" si="161"/>
        <v/>
      </c>
      <c r="JF284" s="20" t="str">
        <f t="shared" si="161"/>
        <v/>
      </c>
      <c r="JG284" s="20" t="str">
        <f t="shared" si="161"/>
        <v/>
      </c>
      <c r="JH284" s="20" t="str">
        <f t="shared" si="161"/>
        <v/>
      </c>
      <c r="JI284" s="20" t="str">
        <f t="shared" si="161"/>
        <v/>
      </c>
      <c r="JJ284" s="20" t="str">
        <f t="shared" si="161"/>
        <v/>
      </c>
      <c r="JK284" s="20" t="str">
        <f t="shared" si="161"/>
        <v/>
      </c>
      <c r="JL284" s="20" t="str">
        <f t="shared" si="161"/>
        <v/>
      </c>
      <c r="JM284" s="20" t="str">
        <f t="shared" ref="JM284:JV286" si="162" xml:space="preserve"> IF(DQ527=DQ517,"",DQ527)</f>
        <v/>
      </c>
      <c r="JN284" s="20" t="str">
        <f t="shared" si="162"/>
        <v/>
      </c>
      <c r="JO284" s="20" t="str">
        <f t="shared" si="162"/>
        <v/>
      </c>
      <c r="JP284" s="20" t="str">
        <f t="shared" si="162"/>
        <v/>
      </c>
      <c r="JQ284" s="20" t="str">
        <f t="shared" si="162"/>
        <v/>
      </c>
      <c r="JR284" s="20" t="str">
        <f t="shared" si="162"/>
        <v/>
      </c>
      <c r="JS284" s="20" t="str">
        <f t="shared" si="162"/>
        <v/>
      </c>
      <c r="JT284" s="20" t="str">
        <f t="shared" si="162"/>
        <v/>
      </c>
      <c r="JU284" s="20" t="str">
        <f t="shared" si="162"/>
        <v/>
      </c>
      <c r="JV284" s="20" t="str">
        <f t="shared" si="162"/>
        <v/>
      </c>
      <c r="JW284" s="20" t="str">
        <f t="shared" ref="JW284:KD286" si="163" xml:space="preserve"> IF(EA527=EA517,"",EA527)</f>
        <v/>
      </c>
      <c r="JX284" s="20" t="str">
        <f t="shared" si="163"/>
        <v/>
      </c>
      <c r="JY284" s="20" t="str">
        <f t="shared" si="163"/>
        <v/>
      </c>
      <c r="JZ284" s="20" t="str">
        <f t="shared" si="163"/>
        <v/>
      </c>
      <c r="KA284" s="20" t="str">
        <f t="shared" si="163"/>
        <v/>
      </c>
      <c r="KB284" s="20" t="str">
        <f t="shared" si="163"/>
        <v/>
      </c>
      <c r="KC284" s="20" t="str">
        <f t="shared" si="163"/>
        <v/>
      </c>
      <c r="KD284" s="20" t="str">
        <f t="shared" si="163"/>
        <v/>
      </c>
      <c r="KE284" s="20"/>
      <c r="KF284" s="20"/>
      <c r="KG284" s="20"/>
      <c r="KH284" s="20"/>
      <c r="KI284" s="20"/>
      <c r="KJ284" s="20"/>
      <c r="KK284" s="20"/>
      <c r="KL284" s="20"/>
      <c r="KM284" s="20"/>
      <c r="KN284" s="20"/>
      <c r="KO284" s="20"/>
    </row>
    <row r="285" spans="2:301" s="14" customFormat="1" ht="14.75" hidden="1" customHeight="1" x14ac:dyDescent="0.25">
      <c r="B285" s="73"/>
      <c r="C285" s="74"/>
      <c r="D285" s="74"/>
      <c r="E285" s="74"/>
      <c r="F285" s="74"/>
      <c r="G285" s="74" t="str">
        <f t="shared" si="34"/>
        <v/>
      </c>
      <c r="H285" s="74"/>
      <c r="I285" s="74" t="str">
        <f t="shared" si="44"/>
        <v/>
      </c>
      <c r="J285" s="74"/>
      <c r="K285" s="74">
        <f t="shared" si="62"/>
        <v>0</v>
      </c>
      <c r="L285" s="74"/>
      <c r="M285" s="74"/>
      <c r="N285" s="74">
        <f t="shared" si="35"/>
        <v>0</v>
      </c>
      <c r="O285" s="74"/>
      <c r="P285" s="112"/>
      <c r="Q285" s="120"/>
      <c r="R285" s="120"/>
      <c r="S285" s="111"/>
      <c r="T285" s="113" t="str">
        <f t="shared" si="36"/>
        <v/>
      </c>
      <c r="U285" s="24"/>
      <c r="V285" s="24"/>
      <c r="W285" s="24" t="str">
        <f t="shared" si="46"/>
        <v/>
      </c>
      <c r="X285" s="60"/>
      <c r="AI285" s="69"/>
      <c r="AJ285" s="69"/>
      <c r="AK285" s="119"/>
      <c r="AL285" s="24"/>
      <c r="AM285" s="24"/>
      <c r="AN285" s="24"/>
      <c r="AO285" s="26"/>
      <c r="AP285" s="26"/>
      <c r="AR285" s="19">
        <f t="shared" si="37"/>
        <v>0</v>
      </c>
      <c r="AU285" s="129"/>
      <c r="AV285" s="129"/>
      <c r="FD285" s="19"/>
      <c r="FE285" s="19"/>
      <c r="FF285" s="19"/>
      <c r="FG285" s="20" t="str">
        <f t="shared" si="150"/>
        <v/>
      </c>
      <c r="FH285" s="20" t="str">
        <f t="shared" si="150"/>
        <v/>
      </c>
      <c r="FI285" s="20" t="str">
        <f t="shared" si="150"/>
        <v/>
      </c>
      <c r="FJ285" s="20" t="str">
        <f t="shared" si="150"/>
        <v/>
      </c>
      <c r="FK285" s="20" t="str">
        <f t="shared" si="150"/>
        <v/>
      </c>
      <c r="FL285" s="20" t="str">
        <f t="shared" si="150"/>
        <v/>
      </c>
      <c r="FM285" s="20" t="str">
        <f t="shared" si="150"/>
        <v/>
      </c>
      <c r="FN285" s="20" t="str">
        <f t="shared" si="150"/>
        <v/>
      </c>
      <c r="FO285" s="20" t="str">
        <f t="shared" si="150"/>
        <v/>
      </c>
      <c r="FP285" s="20" t="str">
        <f t="shared" si="150"/>
        <v/>
      </c>
      <c r="FQ285" s="20" t="str">
        <f t="shared" si="150"/>
        <v/>
      </c>
      <c r="FR285" s="20" t="str">
        <f t="shared" si="151"/>
        <v/>
      </c>
      <c r="FS285" s="20" t="str">
        <f t="shared" si="151"/>
        <v/>
      </c>
      <c r="FT285" s="20" t="str">
        <f t="shared" si="151"/>
        <v/>
      </c>
      <c r="FU285" s="20" t="str">
        <f xml:space="preserve"> IF(W528=W518,"",W528)</f>
        <v/>
      </c>
      <c r="FV285" s="20" t="str">
        <f t="shared" si="152"/>
        <v/>
      </c>
      <c r="FW285" s="20" t="str">
        <f t="shared" si="152"/>
        <v/>
      </c>
      <c r="FX285" s="20" t="str">
        <f t="shared" si="152"/>
        <v/>
      </c>
      <c r="FY285" s="20" t="str">
        <f t="shared" si="152"/>
        <v/>
      </c>
      <c r="FZ285" s="20" t="str">
        <f t="shared" si="152"/>
        <v/>
      </c>
      <c r="GA285" s="20" t="str">
        <f t="shared" si="153"/>
        <v/>
      </c>
      <c r="GB285" s="20" t="str">
        <f t="shared" si="153"/>
        <v/>
      </c>
      <c r="GC285" s="20" t="str">
        <f t="shared" si="153"/>
        <v/>
      </c>
      <c r="GD285" s="20" t="str">
        <f t="shared" si="153"/>
        <v/>
      </c>
      <c r="GE285" s="20" t="str">
        <f t="shared" si="153"/>
        <v/>
      </c>
      <c r="GF285" s="20" t="str">
        <f t="shared" si="153"/>
        <v/>
      </c>
      <c r="GG285" s="20" t="str">
        <f t="shared" si="153"/>
        <v/>
      </c>
      <c r="GH285" s="20" t="str">
        <f t="shared" si="153"/>
        <v/>
      </c>
      <c r="GI285" s="20" t="str">
        <f t="shared" si="153"/>
        <v/>
      </c>
      <c r="GJ285" s="20" t="str">
        <f t="shared" si="153"/>
        <v/>
      </c>
      <c r="GK285" s="20" t="str">
        <f t="shared" si="154"/>
        <v/>
      </c>
      <c r="GL285" s="20" t="str">
        <f t="shared" si="154"/>
        <v/>
      </c>
      <c r="GM285" s="20" t="str">
        <f t="shared" si="154"/>
        <v/>
      </c>
      <c r="GN285" s="20" t="str">
        <f t="shared" si="154"/>
        <v/>
      </c>
      <c r="GO285" s="20" t="str">
        <f t="shared" si="154"/>
        <v/>
      </c>
      <c r="GP285" s="20" t="str">
        <f t="shared" si="154"/>
        <v/>
      </c>
      <c r="GQ285" s="20" t="str">
        <f t="shared" si="154"/>
        <v/>
      </c>
      <c r="GR285" s="20" t="str">
        <f t="shared" si="154"/>
        <v/>
      </c>
      <c r="GS285" s="20" t="str">
        <f t="shared" si="154"/>
        <v/>
      </c>
      <c r="GT285" s="20" t="str">
        <f t="shared" si="154"/>
        <v/>
      </c>
      <c r="GU285" s="20" t="str">
        <f t="shared" si="155"/>
        <v/>
      </c>
      <c r="GV285" s="20" t="str">
        <f t="shared" si="155"/>
        <v/>
      </c>
      <c r="GW285" s="20" t="str">
        <f t="shared" si="155"/>
        <v/>
      </c>
      <c r="GX285" s="20" t="str">
        <f t="shared" si="155"/>
        <v/>
      </c>
      <c r="GY285" s="20" t="str">
        <f t="shared" si="155"/>
        <v/>
      </c>
      <c r="GZ285" s="20" t="str">
        <f t="shared" si="155"/>
        <v/>
      </c>
      <c r="HA285" s="20" t="str">
        <f t="shared" si="155"/>
        <v/>
      </c>
      <c r="HB285" s="20" t="str">
        <f t="shared" si="155"/>
        <v/>
      </c>
      <c r="HC285" s="20" t="str">
        <f t="shared" si="155"/>
        <v/>
      </c>
      <c r="HD285" s="20" t="str">
        <f t="shared" si="155"/>
        <v/>
      </c>
      <c r="HE285" s="20" t="str">
        <f t="shared" si="156"/>
        <v/>
      </c>
      <c r="HF285" s="20" t="str">
        <f t="shared" si="156"/>
        <v/>
      </c>
      <c r="HG285" s="20" t="str">
        <f t="shared" si="156"/>
        <v/>
      </c>
      <c r="HH285" s="20" t="str">
        <f t="shared" si="156"/>
        <v/>
      </c>
      <c r="HI285" s="20" t="str">
        <f t="shared" si="156"/>
        <v/>
      </c>
      <c r="HJ285" s="20" t="str">
        <f t="shared" si="156"/>
        <v/>
      </c>
      <c r="HK285" s="20" t="str">
        <f t="shared" si="156"/>
        <v/>
      </c>
      <c r="HL285" s="20" t="str">
        <f t="shared" si="156"/>
        <v/>
      </c>
      <c r="HM285" s="20" t="str">
        <f t="shared" si="156"/>
        <v/>
      </c>
      <c r="HN285" s="20" t="str">
        <f t="shared" si="156"/>
        <v/>
      </c>
      <c r="HO285" s="20" t="str">
        <f t="shared" si="157"/>
        <v/>
      </c>
      <c r="HP285" s="20" t="str">
        <f t="shared" si="157"/>
        <v/>
      </c>
      <c r="HQ285" s="20" t="str">
        <f t="shared" si="157"/>
        <v/>
      </c>
      <c r="HR285" s="20" t="str">
        <f t="shared" si="157"/>
        <v/>
      </c>
      <c r="HS285" s="20" t="str">
        <f t="shared" si="157"/>
        <v/>
      </c>
      <c r="HT285" s="20" t="str">
        <f t="shared" si="157"/>
        <v/>
      </c>
      <c r="HU285" s="20" t="str">
        <f t="shared" si="157"/>
        <v/>
      </c>
      <c r="HV285" s="20" t="str">
        <f t="shared" si="157"/>
        <v/>
      </c>
      <c r="HW285" s="20" t="str">
        <f t="shared" si="157"/>
        <v/>
      </c>
      <c r="HX285" s="20" t="str">
        <f t="shared" si="157"/>
        <v/>
      </c>
      <c r="HY285" s="20" t="str">
        <f t="shared" si="158"/>
        <v/>
      </c>
      <c r="HZ285" s="20" t="str">
        <f t="shared" si="158"/>
        <v/>
      </c>
      <c r="IA285" s="20" t="str">
        <f t="shared" si="158"/>
        <v/>
      </c>
      <c r="IB285" s="20" t="str">
        <f t="shared" si="158"/>
        <v/>
      </c>
      <c r="IC285" s="20" t="str">
        <f t="shared" si="158"/>
        <v/>
      </c>
      <c r="ID285" s="20" t="str">
        <f t="shared" si="158"/>
        <v/>
      </c>
      <c r="IE285" s="20" t="str">
        <f t="shared" si="158"/>
        <v/>
      </c>
      <c r="IF285" s="20" t="str">
        <f t="shared" si="158"/>
        <v/>
      </c>
      <c r="IG285" s="20" t="str">
        <f t="shared" si="158"/>
        <v/>
      </c>
      <c r="IH285" s="20" t="str">
        <f t="shared" si="158"/>
        <v/>
      </c>
      <c r="II285" s="20" t="str">
        <f t="shared" si="159"/>
        <v/>
      </c>
      <c r="IJ285" s="20" t="str">
        <f t="shared" si="159"/>
        <v/>
      </c>
      <c r="IK285" s="20" t="str">
        <f t="shared" si="159"/>
        <v/>
      </c>
      <c r="IL285" s="20" t="str">
        <f t="shared" si="159"/>
        <v/>
      </c>
      <c r="IM285" s="20" t="str">
        <f t="shared" si="159"/>
        <v/>
      </c>
      <c r="IN285" s="20" t="str">
        <f t="shared" si="159"/>
        <v/>
      </c>
      <c r="IO285" s="20" t="str">
        <f t="shared" si="159"/>
        <v/>
      </c>
      <c r="IP285" s="20" t="str">
        <f t="shared" si="159"/>
        <v/>
      </c>
      <c r="IQ285" s="20" t="str">
        <f t="shared" si="159"/>
        <v/>
      </c>
      <c r="IR285" s="20" t="str">
        <f t="shared" si="159"/>
        <v/>
      </c>
      <c r="IS285" s="20" t="str">
        <f t="shared" si="160"/>
        <v/>
      </c>
      <c r="IT285" s="20" t="str">
        <f t="shared" si="160"/>
        <v/>
      </c>
      <c r="IU285" s="20" t="str">
        <f t="shared" si="160"/>
        <v/>
      </c>
      <c r="IV285" s="20" t="str">
        <f t="shared" si="160"/>
        <v/>
      </c>
      <c r="IW285" s="20" t="str">
        <f t="shared" si="160"/>
        <v/>
      </c>
      <c r="IX285" s="20" t="str">
        <f t="shared" si="160"/>
        <v/>
      </c>
      <c r="IY285" s="20" t="str">
        <f t="shared" si="160"/>
        <v/>
      </c>
      <c r="IZ285" s="20" t="str">
        <f t="shared" si="160"/>
        <v/>
      </c>
      <c r="JA285" s="20" t="str">
        <f t="shared" si="160"/>
        <v/>
      </c>
      <c r="JB285" s="20" t="str">
        <f t="shared" si="160"/>
        <v/>
      </c>
      <c r="JC285" s="20" t="str">
        <f t="shared" si="161"/>
        <v/>
      </c>
      <c r="JD285" s="20" t="str">
        <f t="shared" si="161"/>
        <v/>
      </c>
      <c r="JE285" s="20" t="str">
        <f t="shared" si="161"/>
        <v/>
      </c>
      <c r="JF285" s="20" t="str">
        <f t="shared" si="161"/>
        <v/>
      </c>
      <c r="JG285" s="20" t="str">
        <f t="shared" si="161"/>
        <v/>
      </c>
      <c r="JH285" s="20" t="str">
        <f t="shared" si="161"/>
        <v/>
      </c>
      <c r="JI285" s="20" t="str">
        <f t="shared" si="161"/>
        <v/>
      </c>
      <c r="JJ285" s="20" t="str">
        <f t="shared" si="161"/>
        <v/>
      </c>
      <c r="JK285" s="20" t="str">
        <f t="shared" si="161"/>
        <v/>
      </c>
      <c r="JL285" s="20" t="str">
        <f t="shared" si="161"/>
        <v/>
      </c>
      <c r="JM285" s="20" t="str">
        <f t="shared" si="162"/>
        <v/>
      </c>
      <c r="JN285" s="20" t="str">
        <f t="shared" si="162"/>
        <v/>
      </c>
      <c r="JO285" s="20" t="str">
        <f t="shared" si="162"/>
        <v/>
      </c>
      <c r="JP285" s="20" t="str">
        <f t="shared" si="162"/>
        <v/>
      </c>
      <c r="JQ285" s="20" t="str">
        <f t="shared" si="162"/>
        <v/>
      </c>
      <c r="JR285" s="20" t="str">
        <f t="shared" si="162"/>
        <v/>
      </c>
      <c r="JS285" s="20" t="str">
        <f t="shared" si="162"/>
        <v/>
      </c>
      <c r="JT285" s="20" t="str">
        <f t="shared" si="162"/>
        <v/>
      </c>
      <c r="JU285" s="20" t="str">
        <f t="shared" si="162"/>
        <v/>
      </c>
      <c r="JV285" s="20" t="str">
        <f t="shared" si="162"/>
        <v/>
      </c>
      <c r="JW285" s="20" t="str">
        <f t="shared" si="163"/>
        <v/>
      </c>
      <c r="JX285" s="20" t="str">
        <f t="shared" si="163"/>
        <v/>
      </c>
      <c r="JY285" s="20" t="str">
        <f t="shared" si="163"/>
        <v/>
      </c>
      <c r="JZ285" s="20" t="str">
        <f t="shared" si="163"/>
        <v/>
      </c>
      <c r="KA285" s="20" t="str">
        <f t="shared" si="163"/>
        <v/>
      </c>
      <c r="KB285" s="20" t="str">
        <f t="shared" si="163"/>
        <v/>
      </c>
      <c r="KC285" s="20" t="str">
        <f t="shared" si="163"/>
        <v/>
      </c>
      <c r="KD285" s="20" t="str">
        <f t="shared" si="163"/>
        <v/>
      </c>
      <c r="KE285" s="20"/>
      <c r="KF285" s="20"/>
      <c r="KG285" s="20"/>
      <c r="KH285" s="20"/>
      <c r="KI285" s="20"/>
      <c r="KJ285" s="20"/>
      <c r="KK285" s="20"/>
      <c r="KL285" s="20"/>
      <c r="KM285" s="20"/>
      <c r="KN285" s="20"/>
      <c r="KO285" s="20"/>
    </row>
    <row r="286" spans="2:301" s="14" customFormat="1" ht="14.75" hidden="1" customHeight="1" x14ac:dyDescent="0.25">
      <c r="B286" s="73"/>
      <c r="C286" s="74"/>
      <c r="D286" s="74"/>
      <c r="E286" s="74"/>
      <c r="F286" s="74"/>
      <c r="G286" s="74" t="str">
        <f t="shared" si="34"/>
        <v/>
      </c>
      <c r="H286" s="74"/>
      <c r="I286" s="74" t="str">
        <f t="shared" si="44"/>
        <v/>
      </c>
      <c r="J286" s="74"/>
      <c r="K286" s="74">
        <f t="shared" si="62"/>
        <v>0</v>
      </c>
      <c r="L286" s="74"/>
      <c r="M286" s="74"/>
      <c r="N286" s="74">
        <f t="shared" si="35"/>
        <v>0</v>
      </c>
      <c r="O286" s="74"/>
      <c r="P286" s="112"/>
      <c r="Q286" s="120"/>
      <c r="R286" s="120"/>
      <c r="S286" s="111"/>
      <c r="T286" s="113" t="str">
        <f t="shared" si="36"/>
        <v/>
      </c>
      <c r="U286" s="24"/>
      <c r="V286" s="24"/>
      <c r="W286" s="24" t="str">
        <f t="shared" si="46"/>
        <v/>
      </c>
      <c r="X286" s="60"/>
      <c r="AI286" s="69"/>
      <c r="AJ286" s="69"/>
      <c r="AK286" s="119"/>
      <c r="AL286" s="24"/>
      <c r="AM286" s="24"/>
      <c r="AN286" s="24"/>
      <c r="AO286" s="26"/>
      <c r="AP286" s="26"/>
      <c r="AR286" s="19">
        <f t="shared" si="37"/>
        <v>0</v>
      </c>
      <c r="AU286" s="129"/>
      <c r="AV286" s="129"/>
      <c r="FD286" s="19"/>
      <c r="FE286" s="19"/>
      <c r="FF286" s="19"/>
      <c r="FG286" s="20" t="str">
        <f t="shared" si="150"/>
        <v/>
      </c>
      <c r="FH286" s="20" t="str">
        <f t="shared" si="150"/>
        <v/>
      </c>
      <c r="FI286" s="20" t="str">
        <f t="shared" si="150"/>
        <v/>
      </c>
      <c r="FJ286" s="20" t="str">
        <f t="shared" si="150"/>
        <v/>
      </c>
      <c r="FK286" s="20" t="str">
        <f t="shared" si="150"/>
        <v/>
      </c>
      <c r="FL286" s="20" t="str">
        <f t="shared" si="150"/>
        <v/>
      </c>
      <c r="FM286" s="20" t="str">
        <f t="shared" si="150"/>
        <v/>
      </c>
      <c r="FN286" s="20" t="str">
        <f t="shared" si="150"/>
        <v/>
      </c>
      <c r="FO286" s="20" t="str">
        <f t="shared" si="150"/>
        <v/>
      </c>
      <c r="FP286" s="20" t="str">
        <f t="shared" si="150"/>
        <v/>
      </c>
      <c r="FQ286" s="20" t="str">
        <f t="shared" si="150"/>
        <v/>
      </c>
      <c r="FR286" s="20" t="str">
        <f t="shared" si="151"/>
        <v/>
      </c>
      <c r="FS286" s="20" t="str">
        <f t="shared" si="151"/>
        <v/>
      </c>
      <c r="FT286" s="20" t="str">
        <f t="shared" si="151"/>
        <v/>
      </c>
      <c r="FU286" s="20" t="str">
        <f xml:space="preserve"> IF(W529=W519,"",W529)</f>
        <v/>
      </c>
      <c r="FV286" s="20" t="str">
        <f t="shared" si="152"/>
        <v/>
      </c>
      <c r="FW286" s="20" t="str">
        <f t="shared" si="152"/>
        <v/>
      </c>
      <c r="FX286" s="20" t="str">
        <f t="shared" si="152"/>
        <v/>
      </c>
      <c r="FY286" s="20" t="str">
        <f t="shared" si="152"/>
        <v/>
      </c>
      <c r="FZ286" s="20" t="str">
        <f t="shared" si="152"/>
        <v/>
      </c>
      <c r="GA286" s="20" t="str">
        <f t="shared" si="153"/>
        <v/>
      </c>
      <c r="GB286" s="20" t="str">
        <f t="shared" si="153"/>
        <v/>
      </c>
      <c r="GC286" s="20" t="str">
        <f t="shared" si="153"/>
        <v/>
      </c>
      <c r="GD286" s="20" t="str">
        <f t="shared" si="153"/>
        <v/>
      </c>
      <c r="GE286" s="20" t="str">
        <f t="shared" si="153"/>
        <v/>
      </c>
      <c r="GF286" s="20" t="str">
        <f t="shared" si="153"/>
        <v/>
      </c>
      <c r="GG286" s="20" t="str">
        <f t="shared" si="153"/>
        <v/>
      </c>
      <c r="GH286" s="20" t="str">
        <f t="shared" si="153"/>
        <v/>
      </c>
      <c r="GI286" s="20" t="str">
        <f t="shared" si="153"/>
        <v/>
      </c>
      <c r="GJ286" s="20" t="str">
        <f t="shared" si="153"/>
        <v/>
      </c>
      <c r="GK286" s="20" t="str">
        <f t="shared" si="154"/>
        <v/>
      </c>
      <c r="GL286" s="20" t="str">
        <f t="shared" si="154"/>
        <v/>
      </c>
      <c r="GM286" s="20" t="str">
        <f t="shared" si="154"/>
        <v/>
      </c>
      <c r="GN286" s="20" t="str">
        <f t="shared" si="154"/>
        <v/>
      </c>
      <c r="GO286" s="20" t="str">
        <f t="shared" si="154"/>
        <v/>
      </c>
      <c r="GP286" s="20" t="str">
        <f t="shared" si="154"/>
        <v/>
      </c>
      <c r="GQ286" s="20" t="str">
        <f t="shared" si="154"/>
        <v/>
      </c>
      <c r="GR286" s="20" t="str">
        <f t="shared" si="154"/>
        <v/>
      </c>
      <c r="GS286" s="20" t="str">
        <f t="shared" si="154"/>
        <v/>
      </c>
      <c r="GT286" s="20" t="str">
        <f t="shared" si="154"/>
        <v/>
      </c>
      <c r="GU286" s="20" t="str">
        <f t="shared" si="155"/>
        <v/>
      </c>
      <c r="GV286" s="20" t="str">
        <f t="shared" si="155"/>
        <v/>
      </c>
      <c r="GW286" s="20" t="str">
        <f t="shared" si="155"/>
        <v/>
      </c>
      <c r="GX286" s="20" t="str">
        <f t="shared" si="155"/>
        <v/>
      </c>
      <c r="GY286" s="20" t="str">
        <f t="shared" si="155"/>
        <v/>
      </c>
      <c r="GZ286" s="20" t="str">
        <f t="shared" si="155"/>
        <v/>
      </c>
      <c r="HA286" s="20" t="str">
        <f t="shared" si="155"/>
        <v/>
      </c>
      <c r="HB286" s="20" t="str">
        <f t="shared" si="155"/>
        <v/>
      </c>
      <c r="HC286" s="20" t="str">
        <f t="shared" si="155"/>
        <v/>
      </c>
      <c r="HD286" s="20" t="str">
        <f t="shared" si="155"/>
        <v/>
      </c>
      <c r="HE286" s="20" t="str">
        <f t="shared" si="156"/>
        <v/>
      </c>
      <c r="HF286" s="20" t="str">
        <f t="shared" si="156"/>
        <v/>
      </c>
      <c r="HG286" s="20" t="str">
        <f t="shared" si="156"/>
        <v/>
      </c>
      <c r="HH286" s="20" t="str">
        <f t="shared" si="156"/>
        <v/>
      </c>
      <c r="HI286" s="20" t="str">
        <f t="shared" si="156"/>
        <v/>
      </c>
      <c r="HJ286" s="20" t="str">
        <f t="shared" si="156"/>
        <v/>
      </c>
      <c r="HK286" s="20" t="str">
        <f t="shared" si="156"/>
        <v/>
      </c>
      <c r="HL286" s="20" t="str">
        <f t="shared" si="156"/>
        <v/>
      </c>
      <c r="HM286" s="20" t="str">
        <f t="shared" si="156"/>
        <v/>
      </c>
      <c r="HN286" s="20" t="str">
        <f t="shared" si="156"/>
        <v/>
      </c>
      <c r="HO286" s="20" t="str">
        <f t="shared" si="157"/>
        <v/>
      </c>
      <c r="HP286" s="20" t="str">
        <f t="shared" si="157"/>
        <v/>
      </c>
      <c r="HQ286" s="20" t="str">
        <f t="shared" si="157"/>
        <v/>
      </c>
      <c r="HR286" s="20" t="str">
        <f t="shared" si="157"/>
        <v/>
      </c>
      <c r="HS286" s="20" t="str">
        <f t="shared" si="157"/>
        <v/>
      </c>
      <c r="HT286" s="20" t="str">
        <f t="shared" si="157"/>
        <v/>
      </c>
      <c r="HU286" s="20" t="str">
        <f t="shared" si="157"/>
        <v/>
      </c>
      <c r="HV286" s="20" t="str">
        <f t="shared" si="157"/>
        <v/>
      </c>
      <c r="HW286" s="20" t="str">
        <f t="shared" si="157"/>
        <v/>
      </c>
      <c r="HX286" s="20" t="str">
        <f t="shared" si="157"/>
        <v/>
      </c>
      <c r="HY286" s="20" t="str">
        <f t="shared" si="158"/>
        <v/>
      </c>
      <c r="HZ286" s="20" t="str">
        <f t="shared" si="158"/>
        <v/>
      </c>
      <c r="IA286" s="20" t="str">
        <f t="shared" si="158"/>
        <v/>
      </c>
      <c r="IB286" s="20" t="str">
        <f t="shared" si="158"/>
        <v/>
      </c>
      <c r="IC286" s="20" t="str">
        <f t="shared" si="158"/>
        <v/>
      </c>
      <c r="ID286" s="20" t="str">
        <f t="shared" si="158"/>
        <v/>
      </c>
      <c r="IE286" s="20" t="str">
        <f t="shared" si="158"/>
        <v/>
      </c>
      <c r="IF286" s="20" t="str">
        <f t="shared" si="158"/>
        <v/>
      </c>
      <c r="IG286" s="20" t="str">
        <f t="shared" si="158"/>
        <v/>
      </c>
      <c r="IH286" s="20" t="str">
        <f t="shared" si="158"/>
        <v/>
      </c>
      <c r="II286" s="20" t="str">
        <f t="shared" si="159"/>
        <v/>
      </c>
      <c r="IJ286" s="20" t="str">
        <f t="shared" si="159"/>
        <v/>
      </c>
      <c r="IK286" s="20" t="str">
        <f t="shared" si="159"/>
        <v/>
      </c>
      <c r="IL286" s="20" t="str">
        <f t="shared" si="159"/>
        <v/>
      </c>
      <c r="IM286" s="20" t="str">
        <f t="shared" si="159"/>
        <v/>
      </c>
      <c r="IN286" s="20" t="str">
        <f t="shared" si="159"/>
        <v/>
      </c>
      <c r="IO286" s="20" t="str">
        <f t="shared" si="159"/>
        <v/>
      </c>
      <c r="IP286" s="20" t="str">
        <f t="shared" si="159"/>
        <v/>
      </c>
      <c r="IQ286" s="20" t="str">
        <f t="shared" si="159"/>
        <v/>
      </c>
      <c r="IR286" s="20" t="str">
        <f t="shared" si="159"/>
        <v/>
      </c>
      <c r="IS286" s="20" t="str">
        <f t="shared" si="160"/>
        <v/>
      </c>
      <c r="IT286" s="20" t="str">
        <f t="shared" si="160"/>
        <v/>
      </c>
      <c r="IU286" s="20" t="str">
        <f t="shared" si="160"/>
        <v/>
      </c>
      <c r="IV286" s="20" t="str">
        <f t="shared" si="160"/>
        <v/>
      </c>
      <c r="IW286" s="20" t="str">
        <f t="shared" si="160"/>
        <v/>
      </c>
      <c r="IX286" s="20" t="str">
        <f t="shared" si="160"/>
        <v/>
      </c>
      <c r="IY286" s="20" t="str">
        <f t="shared" si="160"/>
        <v/>
      </c>
      <c r="IZ286" s="20" t="str">
        <f t="shared" si="160"/>
        <v/>
      </c>
      <c r="JA286" s="20" t="str">
        <f t="shared" si="160"/>
        <v/>
      </c>
      <c r="JB286" s="20" t="str">
        <f t="shared" si="160"/>
        <v/>
      </c>
      <c r="JC286" s="20" t="str">
        <f t="shared" si="161"/>
        <v/>
      </c>
      <c r="JD286" s="20" t="str">
        <f t="shared" si="161"/>
        <v/>
      </c>
      <c r="JE286" s="20" t="str">
        <f t="shared" si="161"/>
        <v/>
      </c>
      <c r="JF286" s="20" t="str">
        <f t="shared" si="161"/>
        <v/>
      </c>
      <c r="JG286" s="20" t="str">
        <f t="shared" si="161"/>
        <v/>
      </c>
      <c r="JH286" s="20" t="str">
        <f t="shared" si="161"/>
        <v/>
      </c>
      <c r="JI286" s="20" t="str">
        <f t="shared" si="161"/>
        <v/>
      </c>
      <c r="JJ286" s="20" t="str">
        <f t="shared" si="161"/>
        <v/>
      </c>
      <c r="JK286" s="20" t="str">
        <f t="shared" si="161"/>
        <v/>
      </c>
      <c r="JL286" s="20" t="str">
        <f t="shared" si="161"/>
        <v/>
      </c>
      <c r="JM286" s="20" t="str">
        <f t="shared" si="162"/>
        <v/>
      </c>
      <c r="JN286" s="20" t="str">
        <f t="shared" si="162"/>
        <v/>
      </c>
      <c r="JO286" s="20" t="str">
        <f t="shared" si="162"/>
        <v/>
      </c>
      <c r="JP286" s="20" t="str">
        <f t="shared" si="162"/>
        <v/>
      </c>
      <c r="JQ286" s="20" t="str">
        <f t="shared" si="162"/>
        <v/>
      </c>
      <c r="JR286" s="20" t="str">
        <f t="shared" si="162"/>
        <v/>
      </c>
      <c r="JS286" s="20" t="str">
        <f t="shared" si="162"/>
        <v/>
      </c>
      <c r="JT286" s="20" t="str">
        <f t="shared" si="162"/>
        <v/>
      </c>
      <c r="JU286" s="20" t="str">
        <f t="shared" si="162"/>
        <v/>
      </c>
      <c r="JV286" s="20" t="str">
        <f t="shared" si="162"/>
        <v/>
      </c>
      <c r="JW286" s="20" t="str">
        <f t="shared" si="163"/>
        <v/>
      </c>
      <c r="JX286" s="20" t="str">
        <f t="shared" si="163"/>
        <v/>
      </c>
      <c r="JY286" s="20" t="str">
        <f t="shared" si="163"/>
        <v/>
      </c>
      <c r="JZ286" s="20" t="str">
        <f t="shared" si="163"/>
        <v/>
      </c>
      <c r="KA286" s="20" t="str">
        <f t="shared" si="163"/>
        <v/>
      </c>
      <c r="KB286" s="20" t="str">
        <f t="shared" si="163"/>
        <v/>
      </c>
      <c r="KC286" s="20" t="str">
        <f t="shared" si="163"/>
        <v/>
      </c>
      <c r="KD286" s="20" t="str">
        <f t="shared" si="163"/>
        <v/>
      </c>
      <c r="KE286" s="20"/>
      <c r="KF286" s="20"/>
      <c r="KG286" s="20"/>
      <c r="KH286" s="20"/>
      <c r="KI286" s="20"/>
      <c r="KJ286" s="20"/>
      <c r="KK286" s="20"/>
      <c r="KL286" s="20"/>
      <c r="KM286" s="20"/>
      <c r="KN286" s="20"/>
      <c r="KO286" s="20"/>
    </row>
    <row r="287" spans="2:301" s="14" customFormat="1" ht="15" hidden="1" x14ac:dyDescent="0.25">
      <c r="G287" s="74" t="str">
        <f t="shared" si="34"/>
        <v/>
      </c>
      <c r="I287" s="74" t="str">
        <f t="shared" si="44"/>
        <v/>
      </c>
      <c r="K287" s="74">
        <f t="shared" si="62"/>
        <v>0</v>
      </c>
      <c r="N287" s="74">
        <f t="shared" si="35"/>
        <v>0</v>
      </c>
      <c r="Q287" s="120"/>
      <c r="R287" s="120"/>
      <c r="S287" s="111"/>
      <c r="T287" s="113" t="str">
        <f t="shared" si="36"/>
        <v/>
      </c>
      <c r="W287" s="24" t="str">
        <f t="shared" si="46"/>
        <v/>
      </c>
      <c r="X287" s="60"/>
      <c r="AK287" s="4"/>
      <c r="AL287" s="24"/>
      <c r="AM287" s="24"/>
      <c r="AN287" s="24"/>
      <c r="AO287" s="26"/>
      <c r="AP287" s="26"/>
      <c r="AR287" s="19">
        <f t="shared" si="37"/>
        <v>0</v>
      </c>
      <c r="AU287" s="129"/>
      <c r="AV287" s="129"/>
    </row>
    <row r="288" spans="2:301" s="14" customFormat="1" ht="15" hidden="1" x14ac:dyDescent="0.25">
      <c r="G288" s="74" t="str">
        <f t="shared" si="34"/>
        <v/>
      </c>
      <c r="I288" s="74" t="str">
        <f t="shared" si="44"/>
        <v/>
      </c>
      <c r="K288" s="74">
        <f t="shared" si="62"/>
        <v>0</v>
      </c>
      <c r="N288" s="74">
        <f t="shared" si="35"/>
        <v>0</v>
      </c>
      <c r="Q288" s="120"/>
      <c r="R288" s="120"/>
      <c r="S288" s="111"/>
      <c r="T288" s="113" t="str">
        <f t="shared" si="36"/>
        <v/>
      </c>
      <c r="W288" s="24" t="str">
        <f t="shared" si="46"/>
        <v/>
      </c>
      <c r="X288" s="60"/>
      <c r="AK288" s="4"/>
      <c r="AL288" s="24"/>
      <c r="AM288" s="24"/>
      <c r="AN288" s="24"/>
      <c r="AO288" s="26"/>
      <c r="AP288" s="26"/>
      <c r="AR288" s="19">
        <f t="shared" si="37"/>
        <v>0</v>
      </c>
      <c r="AU288" s="129"/>
      <c r="AV288" s="129"/>
    </row>
    <row r="289" spans="2:301" s="14" customFormat="1" ht="15" hidden="1" x14ac:dyDescent="0.25">
      <c r="G289" s="74" t="str">
        <f t="shared" si="34"/>
        <v/>
      </c>
      <c r="I289" s="74" t="str">
        <f t="shared" si="44"/>
        <v/>
      </c>
      <c r="K289" s="74">
        <f t="shared" si="62"/>
        <v>0</v>
      </c>
      <c r="N289" s="74">
        <f t="shared" si="35"/>
        <v>0</v>
      </c>
      <c r="Q289" s="120"/>
      <c r="R289" s="120"/>
      <c r="S289" s="111"/>
      <c r="T289" s="113" t="str">
        <f t="shared" si="36"/>
        <v/>
      </c>
      <c r="W289" s="24" t="str">
        <f t="shared" si="46"/>
        <v/>
      </c>
      <c r="X289" s="60"/>
      <c r="AK289" s="4"/>
      <c r="AL289" s="24"/>
      <c r="AM289" s="24"/>
      <c r="AN289" s="24"/>
      <c r="AO289" s="26"/>
      <c r="AP289" s="26"/>
      <c r="AR289" s="19">
        <f t="shared" si="37"/>
        <v>0</v>
      </c>
      <c r="AU289" s="129"/>
      <c r="AV289" s="129"/>
    </row>
    <row r="290" spans="2:301" s="14" customFormat="1" ht="15" hidden="1" x14ac:dyDescent="0.25">
      <c r="G290" s="74" t="str">
        <f t="shared" si="34"/>
        <v/>
      </c>
      <c r="I290" s="74" t="str">
        <f t="shared" si="44"/>
        <v/>
      </c>
      <c r="K290" s="74">
        <f t="shared" si="62"/>
        <v>0</v>
      </c>
      <c r="N290" s="74">
        <f t="shared" si="35"/>
        <v>0</v>
      </c>
      <c r="Q290" s="120"/>
      <c r="R290" s="120"/>
      <c r="S290" s="111"/>
      <c r="T290" s="113" t="str">
        <f t="shared" si="36"/>
        <v/>
      </c>
      <c r="W290" s="24" t="str">
        <f t="shared" si="46"/>
        <v/>
      </c>
      <c r="X290" s="60"/>
      <c r="AK290" s="4"/>
      <c r="AL290" s="24"/>
      <c r="AM290" s="24"/>
      <c r="AN290" s="24"/>
      <c r="AO290" s="26"/>
      <c r="AP290" s="26"/>
      <c r="AR290" s="19">
        <f t="shared" si="37"/>
        <v>0</v>
      </c>
      <c r="AU290" s="129"/>
      <c r="AV290" s="129"/>
    </row>
    <row r="291" spans="2:301" s="14" customFormat="1" x14ac:dyDescent="0.35">
      <c r="B291" s="73" t="str">
        <f t="shared" ref="B291" si="164" xml:space="preserve"> IF(B57="","",B57)</f>
        <v/>
      </c>
      <c r="C291" s="74">
        <f t="shared" si="33"/>
        <v>0</v>
      </c>
      <c r="D291" s="74" t="str">
        <f xml:space="preserve"> IF(IF(AND(C291=1,C57="LED"),D57,"")="","",IF(AND(C291=1,C57="LED"),D57,""))</f>
        <v/>
      </c>
      <c r="E291" s="74" t="str">
        <f xml:space="preserve"> IF(IF(AND(C291=1,C57="LED"),E57,"")="","",IF(AND(C291=1,C57="LED"),E57,""))</f>
        <v/>
      </c>
      <c r="F291" s="74" t="str">
        <f xml:space="preserve"> IF((C291&lt;&gt;1),"",MAX(F57,1))</f>
        <v/>
      </c>
      <c r="G291" s="74" t="str">
        <f t="shared" si="34"/>
        <v/>
      </c>
      <c r="H291" s="74" t="str">
        <f xml:space="preserve"> IF((C291&lt;&gt;1),"",MAX(2.5,Q57))</f>
        <v/>
      </c>
      <c r="I291" s="74" t="str">
        <f t="shared" si="44"/>
        <v/>
      </c>
      <c r="J291" s="74">
        <f xml:space="preserve"> IF((C291&lt;&gt;1),0,(J57+$D$3))</f>
        <v>0</v>
      </c>
      <c r="K291" s="74">
        <f t="shared" si="62"/>
        <v>0</v>
      </c>
      <c r="L291" s="74" t="str">
        <f>IF((C291&lt;&gt;1),"",IF(IF(C57="Masked","Always Mask",H57)="","Never mask",IF(C57="Masked","Always Mask",H57)))</f>
        <v/>
      </c>
      <c r="M291" s="74">
        <f xml:space="preserve"> IF(C291&lt;&gt;1,0,I57)</f>
        <v>0</v>
      </c>
      <c r="N291" s="74">
        <f t="shared" si="35"/>
        <v>0</v>
      </c>
      <c r="O291" s="74" t="str">
        <f xml:space="preserve"> IF(C291&lt;&gt;1,"",(F291*55+17.25))</f>
        <v/>
      </c>
      <c r="P291" s="112" t="str">
        <f xml:space="preserve"> IF(C291&lt;&gt;1,"",IF(K291=1,0,IF(O281&lt;J291,J291,0)))</f>
        <v/>
      </c>
      <c r="Q291" s="120">
        <f xml:space="preserve"> IF(Global!$C$1="AFE4420",1000*AK291*J291/(1000000/'PPG Config'!$C$2)*(2-COUNTBLANK(D291:E291)),1000*(AL291+AM291)*J291/(1000000/'PPG Config'!$C$2))</f>
        <v>0</v>
      </c>
      <c r="R291" s="120"/>
      <c r="S291" s="111" t="str">
        <f>IF((C291&lt;&gt;1),"Only TIA1",W57)</f>
        <v>Only TIA1</v>
      </c>
      <c r="T291" s="113" t="str">
        <f t="shared" si="36"/>
        <v/>
      </c>
      <c r="U291" s="24" t="str">
        <f xml:space="preserve"> IF((C291&lt;&gt;1),"",MAX(2.5,AD57))</f>
        <v/>
      </c>
      <c r="V291" s="24"/>
      <c r="W291" s="24" t="str">
        <f t="shared" si="46"/>
        <v/>
      </c>
      <c r="X291" s="60"/>
      <c r="AI291" s="69">
        <f xml:space="preserve"> IF(C301&gt;C291,1,0)</f>
        <v>0</v>
      </c>
      <c r="AJ291" s="69">
        <f xml:space="preserve"> IF(C291=1,IF(C57="LED",IF(AND(D291="",E291=""),1,0),0),0)</f>
        <v>0</v>
      </c>
      <c r="AK291" s="119">
        <f>IF(COUNTIF(D291:E291,"TX4")&gt;0,'PPG Config'!$C$18,IF(COUNTIF(D291:E291,"TX3")&gt;0,'PPG Config'!$C$17,IF(COUNTIF(D291:E291,"TX2")&gt;0,'PPG Config'!$C$16,IF(COUNTIF(D291:E291,"TX1")&gt;0,'PPG Config'!$C$15,0))))</f>
        <v>0</v>
      </c>
      <c r="AL291" s="24">
        <f xml:space="preserve"> IF(D291="",0,IF(AI57="",0,MIN(AI57,'PPG Config'!$C$8)))</f>
        <v>0</v>
      </c>
      <c r="AM291" s="24">
        <f xml:space="preserve"> IF(E291="",0,IF(AJ57="",0,MIN(AJ57,'PPG Config'!$C$8)))</f>
        <v>0</v>
      </c>
      <c r="AN291" s="24"/>
      <c r="AO291" s="26">
        <f xml:space="preserve"> IF(Global!$C$1="AFE4420",'PPG Phase Definition'!AK291,'PPG Phase Definition'!AL291)</f>
        <v>0</v>
      </c>
      <c r="AP291" s="26">
        <f xml:space="preserve"> IF(Global!$C$1="AFE4420",'PPG Phase Definition'!AK291,'PPG Phase Definition'!AM291)</f>
        <v>0</v>
      </c>
      <c r="AR291" s="19">
        <f t="shared" si="37"/>
        <v>0</v>
      </c>
      <c r="AU291" s="129"/>
      <c r="AV291" s="129"/>
      <c r="FD291" s="19"/>
      <c r="FE291" s="19"/>
      <c r="FF291" s="19">
        <v>6</v>
      </c>
      <c r="FG291" s="20" t="str">
        <f t="shared" ref="FG291:FQ293" si="165" xml:space="preserve"> IF(G530=G520,"",G530)</f>
        <v/>
      </c>
      <c r="FH291" s="20" t="str">
        <f t="shared" si="165"/>
        <v/>
      </c>
      <c r="FI291" s="20" t="str">
        <f t="shared" si="165"/>
        <v/>
      </c>
      <c r="FJ291" s="20" t="str">
        <f t="shared" si="165"/>
        <v/>
      </c>
      <c r="FK291" s="20" t="str">
        <f t="shared" si="165"/>
        <v/>
      </c>
      <c r="FL291" s="20" t="str">
        <f t="shared" si="165"/>
        <v/>
      </c>
      <c r="FM291" s="20" t="str">
        <f t="shared" si="165"/>
        <v/>
      </c>
      <c r="FN291" s="20" t="str">
        <f t="shared" si="165"/>
        <v/>
      </c>
      <c r="FO291" s="20" t="str">
        <f t="shared" si="165"/>
        <v/>
      </c>
      <c r="FP291" s="20" t="str">
        <f t="shared" si="165"/>
        <v/>
      </c>
      <c r="FQ291" s="20" t="str">
        <f t="shared" si="165"/>
        <v/>
      </c>
      <c r="FR291" s="20" t="str">
        <f t="shared" ref="FR291:FT293" si="166" xml:space="preserve"> IF(S530=S520,"",S530)</f>
        <v/>
      </c>
      <c r="FS291" s="20" t="str">
        <f t="shared" si="166"/>
        <v/>
      </c>
      <c r="FT291" s="20" t="str">
        <f t="shared" si="166"/>
        <v/>
      </c>
      <c r="FU291" s="20" t="str">
        <f xml:space="preserve"> IF(W530=W520,"",W530)</f>
        <v/>
      </c>
      <c r="FV291" s="20" t="str">
        <f t="shared" ref="FV291:FZ293" si="167" xml:space="preserve"> IF(Y530=Y520,"",Y530)</f>
        <v/>
      </c>
      <c r="FW291" s="20" t="str">
        <f t="shared" si="167"/>
        <v/>
      </c>
      <c r="FX291" s="20" t="str">
        <f t="shared" si="167"/>
        <v/>
      </c>
      <c r="FY291" s="20" t="str">
        <f t="shared" si="167"/>
        <v/>
      </c>
      <c r="FZ291" s="20" t="str">
        <f t="shared" si="167"/>
        <v/>
      </c>
      <c r="GA291" s="20" t="str">
        <f t="shared" ref="GA291:GJ293" si="168" xml:space="preserve"> IF(AE530=AE520,"",AE530)</f>
        <v/>
      </c>
      <c r="GB291" s="20" t="str">
        <f t="shared" si="168"/>
        <v/>
      </c>
      <c r="GC291" s="20" t="str">
        <f t="shared" si="168"/>
        <v/>
      </c>
      <c r="GD291" s="20" t="str">
        <f t="shared" si="168"/>
        <v/>
      </c>
      <c r="GE291" s="20" t="str">
        <f t="shared" si="168"/>
        <v/>
      </c>
      <c r="GF291" s="20" t="str">
        <f t="shared" si="168"/>
        <v/>
      </c>
      <c r="GG291" s="20" t="str">
        <f t="shared" si="168"/>
        <v/>
      </c>
      <c r="GH291" s="20" t="str">
        <f t="shared" si="168"/>
        <v/>
      </c>
      <c r="GI291" s="20" t="str">
        <f t="shared" si="168"/>
        <v/>
      </c>
      <c r="GJ291" s="20" t="str">
        <f t="shared" si="168"/>
        <v/>
      </c>
      <c r="GK291" s="20" t="str">
        <f t="shared" ref="GK291:GT293" si="169" xml:space="preserve"> IF(AO530=AO520,"",AO530)</f>
        <v/>
      </c>
      <c r="GL291" s="20" t="str">
        <f t="shared" si="169"/>
        <v/>
      </c>
      <c r="GM291" s="20" t="str">
        <f t="shared" si="169"/>
        <v/>
      </c>
      <c r="GN291" s="20" t="str">
        <f t="shared" si="169"/>
        <v/>
      </c>
      <c r="GO291" s="20" t="str">
        <f t="shared" si="169"/>
        <v/>
      </c>
      <c r="GP291" s="20" t="str">
        <f t="shared" si="169"/>
        <v/>
      </c>
      <c r="GQ291" s="20" t="str">
        <f t="shared" si="169"/>
        <v/>
      </c>
      <c r="GR291" s="20" t="str">
        <f t="shared" si="169"/>
        <v/>
      </c>
      <c r="GS291" s="20" t="str">
        <f t="shared" si="169"/>
        <v/>
      </c>
      <c r="GT291" s="20" t="str">
        <f t="shared" si="169"/>
        <v/>
      </c>
      <c r="GU291" s="20" t="str">
        <f t="shared" ref="GU291:HD293" si="170" xml:space="preserve"> IF(AY530=AY520,"",AY530)</f>
        <v/>
      </c>
      <c r="GV291" s="20" t="str">
        <f t="shared" si="170"/>
        <v/>
      </c>
      <c r="GW291" s="20" t="str">
        <f t="shared" si="170"/>
        <v/>
      </c>
      <c r="GX291" s="20" t="str">
        <f t="shared" si="170"/>
        <v/>
      </c>
      <c r="GY291" s="20" t="str">
        <f t="shared" si="170"/>
        <v/>
      </c>
      <c r="GZ291" s="20" t="str">
        <f t="shared" si="170"/>
        <v/>
      </c>
      <c r="HA291" s="20" t="str">
        <f t="shared" si="170"/>
        <v/>
      </c>
      <c r="HB291" s="20" t="str">
        <f t="shared" si="170"/>
        <v/>
      </c>
      <c r="HC291" s="20" t="str">
        <f t="shared" si="170"/>
        <v/>
      </c>
      <c r="HD291" s="20" t="str">
        <f t="shared" si="170"/>
        <v/>
      </c>
      <c r="HE291" s="20" t="str">
        <f t="shared" ref="HE291:HN293" si="171" xml:space="preserve"> IF(BI530=BI520,"",BI530)</f>
        <v/>
      </c>
      <c r="HF291" s="20" t="str">
        <f t="shared" si="171"/>
        <v/>
      </c>
      <c r="HG291" s="20" t="str">
        <f t="shared" si="171"/>
        <v/>
      </c>
      <c r="HH291" s="20" t="str">
        <f t="shared" si="171"/>
        <v/>
      </c>
      <c r="HI291" s="20" t="str">
        <f t="shared" si="171"/>
        <v/>
      </c>
      <c r="HJ291" s="20" t="str">
        <f t="shared" si="171"/>
        <v/>
      </c>
      <c r="HK291" s="20" t="str">
        <f t="shared" si="171"/>
        <v/>
      </c>
      <c r="HL291" s="20" t="str">
        <f t="shared" si="171"/>
        <v/>
      </c>
      <c r="HM291" s="20" t="str">
        <f t="shared" si="171"/>
        <v/>
      </c>
      <c r="HN291" s="20" t="str">
        <f t="shared" si="171"/>
        <v/>
      </c>
      <c r="HO291" s="20" t="str">
        <f t="shared" ref="HO291:HX293" si="172" xml:space="preserve"> IF(BS530=BS520,"",BS530)</f>
        <v/>
      </c>
      <c r="HP291" s="20" t="str">
        <f t="shared" si="172"/>
        <v/>
      </c>
      <c r="HQ291" s="20" t="str">
        <f t="shared" si="172"/>
        <v/>
      </c>
      <c r="HR291" s="20" t="str">
        <f t="shared" si="172"/>
        <v/>
      </c>
      <c r="HS291" s="20" t="str">
        <f t="shared" si="172"/>
        <v/>
      </c>
      <c r="HT291" s="20" t="str">
        <f t="shared" si="172"/>
        <v/>
      </c>
      <c r="HU291" s="20" t="str">
        <f t="shared" si="172"/>
        <v/>
      </c>
      <c r="HV291" s="20" t="str">
        <f t="shared" si="172"/>
        <v/>
      </c>
      <c r="HW291" s="20" t="str">
        <f t="shared" si="172"/>
        <v/>
      </c>
      <c r="HX291" s="20" t="str">
        <f t="shared" si="172"/>
        <v/>
      </c>
      <c r="HY291" s="20" t="str">
        <f t="shared" ref="HY291:IH293" si="173" xml:space="preserve"> IF(CC530=CC520,"",CC530)</f>
        <v/>
      </c>
      <c r="HZ291" s="20" t="str">
        <f t="shared" si="173"/>
        <v/>
      </c>
      <c r="IA291" s="20" t="str">
        <f t="shared" si="173"/>
        <v/>
      </c>
      <c r="IB291" s="20" t="str">
        <f t="shared" si="173"/>
        <v/>
      </c>
      <c r="IC291" s="20" t="str">
        <f t="shared" si="173"/>
        <v/>
      </c>
      <c r="ID291" s="20" t="str">
        <f t="shared" si="173"/>
        <v/>
      </c>
      <c r="IE291" s="20" t="str">
        <f t="shared" si="173"/>
        <v/>
      </c>
      <c r="IF291" s="20" t="str">
        <f t="shared" si="173"/>
        <v/>
      </c>
      <c r="IG291" s="20" t="str">
        <f t="shared" si="173"/>
        <v/>
      </c>
      <c r="IH291" s="20" t="str">
        <f t="shared" si="173"/>
        <v/>
      </c>
      <c r="II291" s="20" t="str">
        <f t="shared" ref="II291:IR293" si="174" xml:space="preserve"> IF(CM530=CM520,"",CM530)</f>
        <v/>
      </c>
      <c r="IJ291" s="20" t="str">
        <f t="shared" si="174"/>
        <v/>
      </c>
      <c r="IK291" s="20" t="str">
        <f t="shared" si="174"/>
        <v/>
      </c>
      <c r="IL291" s="20" t="str">
        <f t="shared" si="174"/>
        <v/>
      </c>
      <c r="IM291" s="20" t="str">
        <f t="shared" si="174"/>
        <v/>
      </c>
      <c r="IN291" s="20" t="str">
        <f t="shared" si="174"/>
        <v/>
      </c>
      <c r="IO291" s="20" t="str">
        <f t="shared" si="174"/>
        <v/>
      </c>
      <c r="IP291" s="20" t="str">
        <f t="shared" si="174"/>
        <v/>
      </c>
      <c r="IQ291" s="20" t="str">
        <f t="shared" si="174"/>
        <v/>
      </c>
      <c r="IR291" s="20" t="str">
        <f t="shared" si="174"/>
        <v/>
      </c>
      <c r="IS291" s="20" t="str">
        <f t="shared" ref="IS291:JB293" si="175" xml:space="preserve"> IF(CW530=CW520,"",CW530)</f>
        <v/>
      </c>
      <c r="IT291" s="20" t="str">
        <f t="shared" si="175"/>
        <v/>
      </c>
      <c r="IU291" s="20" t="str">
        <f t="shared" si="175"/>
        <v/>
      </c>
      <c r="IV291" s="20" t="str">
        <f t="shared" si="175"/>
        <v/>
      </c>
      <c r="IW291" s="20" t="str">
        <f t="shared" si="175"/>
        <v/>
      </c>
      <c r="IX291" s="20" t="str">
        <f t="shared" si="175"/>
        <v/>
      </c>
      <c r="IY291" s="20" t="str">
        <f t="shared" si="175"/>
        <v/>
      </c>
      <c r="IZ291" s="20" t="str">
        <f t="shared" si="175"/>
        <v/>
      </c>
      <c r="JA291" s="20" t="str">
        <f t="shared" si="175"/>
        <v/>
      </c>
      <c r="JB291" s="20" t="str">
        <f t="shared" si="175"/>
        <v/>
      </c>
      <c r="JC291" s="20" t="str">
        <f t="shared" ref="JC291:JL293" si="176" xml:space="preserve"> IF(DG530=DG520,"",DG530)</f>
        <v/>
      </c>
      <c r="JD291" s="20" t="str">
        <f t="shared" si="176"/>
        <v/>
      </c>
      <c r="JE291" s="20" t="str">
        <f t="shared" si="176"/>
        <v/>
      </c>
      <c r="JF291" s="20" t="str">
        <f t="shared" si="176"/>
        <v/>
      </c>
      <c r="JG291" s="20" t="str">
        <f t="shared" si="176"/>
        <v/>
      </c>
      <c r="JH291" s="20" t="str">
        <f t="shared" si="176"/>
        <v/>
      </c>
      <c r="JI291" s="20" t="str">
        <f t="shared" si="176"/>
        <v/>
      </c>
      <c r="JJ291" s="20" t="str">
        <f t="shared" si="176"/>
        <v/>
      </c>
      <c r="JK291" s="20" t="str">
        <f t="shared" si="176"/>
        <v/>
      </c>
      <c r="JL291" s="20" t="str">
        <f t="shared" si="176"/>
        <v/>
      </c>
      <c r="JM291" s="20" t="str">
        <f t="shared" ref="JM291:JV293" si="177" xml:space="preserve"> IF(DQ530=DQ520,"",DQ530)</f>
        <v/>
      </c>
      <c r="JN291" s="20" t="str">
        <f t="shared" si="177"/>
        <v/>
      </c>
      <c r="JO291" s="20" t="str">
        <f t="shared" si="177"/>
        <v/>
      </c>
      <c r="JP291" s="20" t="str">
        <f t="shared" si="177"/>
        <v/>
      </c>
      <c r="JQ291" s="20" t="str">
        <f t="shared" si="177"/>
        <v/>
      </c>
      <c r="JR291" s="20" t="str">
        <f t="shared" si="177"/>
        <v/>
      </c>
      <c r="JS291" s="20" t="str">
        <f t="shared" si="177"/>
        <v/>
      </c>
      <c r="JT291" s="20" t="str">
        <f t="shared" si="177"/>
        <v/>
      </c>
      <c r="JU291" s="20" t="str">
        <f t="shared" si="177"/>
        <v/>
      </c>
      <c r="JV291" s="20" t="str">
        <f t="shared" si="177"/>
        <v/>
      </c>
      <c r="JW291" s="20" t="str">
        <f t="shared" ref="JW291:KD293" si="178" xml:space="preserve"> IF(EA530=EA520,"",EA530)</f>
        <v/>
      </c>
      <c r="JX291" s="20" t="str">
        <f t="shared" si="178"/>
        <v/>
      </c>
      <c r="JY291" s="20" t="str">
        <f t="shared" si="178"/>
        <v/>
      </c>
      <c r="JZ291" s="20" t="str">
        <f t="shared" si="178"/>
        <v/>
      </c>
      <c r="KA291" s="20" t="str">
        <f t="shared" si="178"/>
        <v/>
      </c>
      <c r="KB291" s="20" t="str">
        <f t="shared" si="178"/>
        <v/>
      </c>
      <c r="KC291" s="20" t="str">
        <f t="shared" si="178"/>
        <v/>
      </c>
      <c r="KD291" s="20" t="str">
        <f t="shared" si="178"/>
        <v/>
      </c>
      <c r="KE291" s="20"/>
      <c r="KF291" s="20"/>
      <c r="KG291" s="20"/>
      <c r="KH291" s="20"/>
      <c r="KI291" s="20"/>
      <c r="KJ291" s="20"/>
      <c r="KK291" s="20"/>
      <c r="KL291" s="20"/>
      <c r="KM291" s="20"/>
      <c r="KN291" s="20"/>
      <c r="KO291" s="20"/>
    </row>
    <row r="292" spans="2:301" s="14" customFormat="1" ht="14.75" hidden="1" customHeight="1" x14ac:dyDescent="0.25">
      <c r="B292" s="73"/>
      <c r="C292" s="74"/>
      <c r="D292" s="74"/>
      <c r="E292" s="74"/>
      <c r="F292" s="74"/>
      <c r="G292" s="74" t="str">
        <f t="shared" si="34"/>
        <v/>
      </c>
      <c r="H292" s="74"/>
      <c r="I292" s="74" t="str">
        <f t="shared" si="44"/>
        <v/>
      </c>
      <c r="J292" s="74"/>
      <c r="K292" s="74">
        <f t="shared" si="62"/>
        <v>0</v>
      </c>
      <c r="L292" s="74"/>
      <c r="M292" s="74"/>
      <c r="N292" s="74">
        <f t="shared" si="35"/>
        <v>0</v>
      </c>
      <c r="O292" s="74"/>
      <c r="P292" s="112"/>
      <c r="Q292" s="120"/>
      <c r="R292" s="120"/>
      <c r="S292" s="111"/>
      <c r="T292" s="113" t="str">
        <f t="shared" si="36"/>
        <v/>
      </c>
      <c r="U292" s="24"/>
      <c r="V292" s="24"/>
      <c r="W292" s="24" t="str">
        <f t="shared" si="46"/>
        <v/>
      </c>
      <c r="X292" s="60"/>
      <c r="AI292" s="69"/>
      <c r="AJ292" s="69"/>
      <c r="AK292" s="119"/>
      <c r="AL292" s="24"/>
      <c r="AM292" s="24"/>
      <c r="AN292" s="24"/>
      <c r="AO292" s="26"/>
      <c r="AP292" s="26"/>
      <c r="AR292" s="19">
        <f t="shared" si="37"/>
        <v>0</v>
      </c>
      <c r="AU292" s="129"/>
      <c r="AV292" s="129"/>
      <c r="FD292" s="19"/>
      <c r="FE292" s="19"/>
      <c r="FF292" s="19"/>
      <c r="FG292" s="20" t="str">
        <f t="shared" si="165"/>
        <v/>
      </c>
      <c r="FH292" s="20" t="str">
        <f t="shared" si="165"/>
        <v/>
      </c>
      <c r="FI292" s="20" t="str">
        <f t="shared" si="165"/>
        <v/>
      </c>
      <c r="FJ292" s="20" t="str">
        <f t="shared" si="165"/>
        <v/>
      </c>
      <c r="FK292" s="20" t="str">
        <f t="shared" si="165"/>
        <v/>
      </c>
      <c r="FL292" s="20" t="str">
        <f t="shared" si="165"/>
        <v/>
      </c>
      <c r="FM292" s="20" t="str">
        <f t="shared" si="165"/>
        <v/>
      </c>
      <c r="FN292" s="20" t="str">
        <f t="shared" si="165"/>
        <v/>
      </c>
      <c r="FO292" s="20" t="str">
        <f t="shared" si="165"/>
        <v/>
      </c>
      <c r="FP292" s="20" t="str">
        <f t="shared" si="165"/>
        <v/>
      </c>
      <c r="FQ292" s="20" t="str">
        <f t="shared" si="165"/>
        <v/>
      </c>
      <c r="FR292" s="20" t="str">
        <f t="shared" si="166"/>
        <v/>
      </c>
      <c r="FS292" s="20" t="str">
        <f t="shared" si="166"/>
        <v/>
      </c>
      <c r="FT292" s="20" t="str">
        <f t="shared" si="166"/>
        <v/>
      </c>
      <c r="FU292" s="20" t="str">
        <f xml:space="preserve"> IF(W531=W521,"",W531)</f>
        <v/>
      </c>
      <c r="FV292" s="20" t="str">
        <f t="shared" si="167"/>
        <v/>
      </c>
      <c r="FW292" s="20" t="str">
        <f t="shared" si="167"/>
        <v/>
      </c>
      <c r="FX292" s="20" t="str">
        <f t="shared" si="167"/>
        <v/>
      </c>
      <c r="FY292" s="20" t="str">
        <f t="shared" si="167"/>
        <v/>
      </c>
      <c r="FZ292" s="20" t="str">
        <f t="shared" si="167"/>
        <v/>
      </c>
      <c r="GA292" s="20" t="str">
        <f t="shared" si="168"/>
        <v/>
      </c>
      <c r="GB292" s="20" t="str">
        <f t="shared" si="168"/>
        <v/>
      </c>
      <c r="GC292" s="20" t="str">
        <f t="shared" si="168"/>
        <v/>
      </c>
      <c r="GD292" s="20" t="str">
        <f t="shared" si="168"/>
        <v/>
      </c>
      <c r="GE292" s="20" t="str">
        <f t="shared" si="168"/>
        <v/>
      </c>
      <c r="GF292" s="20" t="str">
        <f t="shared" si="168"/>
        <v/>
      </c>
      <c r="GG292" s="20" t="str">
        <f t="shared" si="168"/>
        <v/>
      </c>
      <c r="GH292" s="20" t="str">
        <f t="shared" si="168"/>
        <v/>
      </c>
      <c r="GI292" s="20" t="str">
        <f t="shared" si="168"/>
        <v/>
      </c>
      <c r="GJ292" s="20" t="str">
        <f t="shared" si="168"/>
        <v/>
      </c>
      <c r="GK292" s="20" t="str">
        <f t="shared" si="169"/>
        <v/>
      </c>
      <c r="GL292" s="20" t="str">
        <f t="shared" si="169"/>
        <v/>
      </c>
      <c r="GM292" s="20" t="str">
        <f t="shared" si="169"/>
        <v/>
      </c>
      <c r="GN292" s="20" t="str">
        <f t="shared" si="169"/>
        <v/>
      </c>
      <c r="GO292" s="20" t="str">
        <f t="shared" si="169"/>
        <v/>
      </c>
      <c r="GP292" s="20" t="str">
        <f t="shared" si="169"/>
        <v/>
      </c>
      <c r="GQ292" s="20" t="str">
        <f t="shared" si="169"/>
        <v/>
      </c>
      <c r="GR292" s="20" t="str">
        <f t="shared" si="169"/>
        <v/>
      </c>
      <c r="GS292" s="20" t="str">
        <f t="shared" si="169"/>
        <v/>
      </c>
      <c r="GT292" s="20" t="str">
        <f t="shared" si="169"/>
        <v/>
      </c>
      <c r="GU292" s="20" t="str">
        <f t="shared" si="170"/>
        <v/>
      </c>
      <c r="GV292" s="20" t="str">
        <f t="shared" si="170"/>
        <v/>
      </c>
      <c r="GW292" s="20" t="str">
        <f t="shared" si="170"/>
        <v/>
      </c>
      <c r="GX292" s="20" t="str">
        <f t="shared" si="170"/>
        <v/>
      </c>
      <c r="GY292" s="20" t="str">
        <f t="shared" si="170"/>
        <v/>
      </c>
      <c r="GZ292" s="20" t="str">
        <f t="shared" si="170"/>
        <v/>
      </c>
      <c r="HA292" s="20" t="str">
        <f t="shared" si="170"/>
        <v/>
      </c>
      <c r="HB292" s="20" t="str">
        <f t="shared" si="170"/>
        <v/>
      </c>
      <c r="HC292" s="20" t="str">
        <f t="shared" si="170"/>
        <v/>
      </c>
      <c r="HD292" s="20" t="str">
        <f t="shared" si="170"/>
        <v/>
      </c>
      <c r="HE292" s="20" t="str">
        <f t="shared" si="171"/>
        <v/>
      </c>
      <c r="HF292" s="20" t="str">
        <f t="shared" si="171"/>
        <v/>
      </c>
      <c r="HG292" s="20" t="str">
        <f t="shared" si="171"/>
        <v/>
      </c>
      <c r="HH292" s="20" t="str">
        <f t="shared" si="171"/>
        <v/>
      </c>
      <c r="HI292" s="20" t="str">
        <f t="shared" si="171"/>
        <v/>
      </c>
      <c r="HJ292" s="20" t="str">
        <f t="shared" si="171"/>
        <v/>
      </c>
      <c r="HK292" s="20" t="str">
        <f t="shared" si="171"/>
        <v/>
      </c>
      <c r="HL292" s="20" t="str">
        <f t="shared" si="171"/>
        <v/>
      </c>
      <c r="HM292" s="20" t="str">
        <f t="shared" si="171"/>
        <v/>
      </c>
      <c r="HN292" s="20" t="str">
        <f t="shared" si="171"/>
        <v/>
      </c>
      <c r="HO292" s="20" t="str">
        <f t="shared" si="172"/>
        <v/>
      </c>
      <c r="HP292" s="20" t="str">
        <f t="shared" si="172"/>
        <v/>
      </c>
      <c r="HQ292" s="20" t="str">
        <f t="shared" si="172"/>
        <v/>
      </c>
      <c r="HR292" s="20" t="str">
        <f t="shared" si="172"/>
        <v/>
      </c>
      <c r="HS292" s="20" t="str">
        <f t="shared" si="172"/>
        <v/>
      </c>
      <c r="HT292" s="20" t="str">
        <f t="shared" si="172"/>
        <v/>
      </c>
      <c r="HU292" s="20" t="str">
        <f t="shared" si="172"/>
        <v/>
      </c>
      <c r="HV292" s="20" t="str">
        <f t="shared" si="172"/>
        <v/>
      </c>
      <c r="HW292" s="20" t="str">
        <f t="shared" si="172"/>
        <v/>
      </c>
      <c r="HX292" s="20" t="str">
        <f t="shared" si="172"/>
        <v/>
      </c>
      <c r="HY292" s="20" t="str">
        <f t="shared" si="173"/>
        <v/>
      </c>
      <c r="HZ292" s="20" t="str">
        <f t="shared" si="173"/>
        <v/>
      </c>
      <c r="IA292" s="20" t="str">
        <f t="shared" si="173"/>
        <v/>
      </c>
      <c r="IB292" s="20" t="str">
        <f t="shared" si="173"/>
        <v/>
      </c>
      <c r="IC292" s="20" t="str">
        <f t="shared" si="173"/>
        <v/>
      </c>
      <c r="ID292" s="20" t="str">
        <f t="shared" si="173"/>
        <v/>
      </c>
      <c r="IE292" s="20" t="str">
        <f t="shared" si="173"/>
        <v/>
      </c>
      <c r="IF292" s="20" t="str">
        <f t="shared" si="173"/>
        <v/>
      </c>
      <c r="IG292" s="20" t="str">
        <f t="shared" si="173"/>
        <v/>
      </c>
      <c r="IH292" s="20" t="str">
        <f t="shared" si="173"/>
        <v/>
      </c>
      <c r="II292" s="20" t="str">
        <f t="shared" si="174"/>
        <v/>
      </c>
      <c r="IJ292" s="20" t="str">
        <f t="shared" si="174"/>
        <v/>
      </c>
      <c r="IK292" s="20" t="str">
        <f t="shared" si="174"/>
        <v/>
      </c>
      <c r="IL292" s="20" t="str">
        <f t="shared" si="174"/>
        <v/>
      </c>
      <c r="IM292" s="20" t="str">
        <f t="shared" si="174"/>
        <v/>
      </c>
      <c r="IN292" s="20" t="str">
        <f t="shared" si="174"/>
        <v/>
      </c>
      <c r="IO292" s="20" t="str">
        <f t="shared" si="174"/>
        <v/>
      </c>
      <c r="IP292" s="20" t="str">
        <f t="shared" si="174"/>
        <v/>
      </c>
      <c r="IQ292" s="20" t="str">
        <f t="shared" si="174"/>
        <v/>
      </c>
      <c r="IR292" s="20" t="str">
        <f t="shared" si="174"/>
        <v/>
      </c>
      <c r="IS292" s="20" t="str">
        <f t="shared" si="175"/>
        <v/>
      </c>
      <c r="IT292" s="20" t="str">
        <f t="shared" si="175"/>
        <v/>
      </c>
      <c r="IU292" s="20" t="str">
        <f t="shared" si="175"/>
        <v/>
      </c>
      <c r="IV292" s="20" t="str">
        <f t="shared" si="175"/>
        <v/>
      </c>
      <c r="IW292" s="20" t="str">
        <f t="shared" si="175"/>
        <v/>
      </c>
      <c r="IX292" s="20" t="str">
        <f t="shared" si="175"/>
        <v/>
      </c>
      <c r="IY292" s="20" t="str">
        <f t="shared" si="175"/>
        <v/>
      </c>
      <c r="IZ292" s="20" t="str">
        <f t="shared" si="175"/>
        <v/>
      </c>
      <c r="JA292" s="20" t="str">
        <f t="shared" si="175"/>
        <v/>
      </c>
      <c r="JB292" s="20" t="str">
        <f t="shared" si="175"/>
        <v/>
      </c>
      <c r="JC292" s="20" t="str">
        <f t="shared" si="176"/>
        <v/>
      </c>
      <c r="JD292" s="20" t="str">
        <f t="shared" si="176"/>
        <v/>
      </c>
      <c r="JE292" s="20" t="str">
        <f t="shared" si="176"/>
        <v/>
      </c>
      <c r="JF292" s="20" t="str">
        <f t="shared" si="176"/>
        <v/>
      </c>
      <c r="JG292" s="20" t="str">
        <f t="shared" si="176"/>
        <v/>
      </c>
      <c r="JH292" s="20" t="str">
        <f t="shared" si="176"/>
        <v/>
      </c>
      <c r="JI292" s="20" t="str">
        <f t="shared" si="176"/>
        <v/>
      </c>
      <c r="JJ292" s="20" t="str">
        <f t="shared" si="176"/>
        <v/>
      </c>
      <c r="JK292" s="20" t="str">
        <f t="shared" si="176"/>
        <v/>
      </c>
      <c r="JL292" s="20" t="str">
        <f t="shared" si="176"/>
        <v/>
      </c>
      <c r="JM292" s="20" t="str">
        <f t="shared" si="177"/>
        <v/>
      </c>
      <c r="JN292" s="20" t="str">
        <f t="shared" si="177"/>
        <v/>
      </c>
      <c r="JO292" s="20" t="str">
        <f t="shared" si="177"/>
        <v/>
      </c>
      <c r="JP292" s="20" t="str">
        <f t="shared" si="177"/>
        <v/>
      </c>
      <c r="JQ292" s="20" t="str">
        <f t="shared" si="177"/>
        <v/>
      </c>
      <c r="JR292" s="20" t="str">
        <f t="shared" si="177"/>
        <v/>
      </c>
      <c r="JS292" s="20" t="str">
        <f t="shared" si="177"/>
        <v/>
      </c>
      <c r="JT292" s="20" t="str">
        <f t="shared" si="177"/>
        <v/>
      </c>
      <c r="JU292" s="20" t="str">
        <f t="shared" si="177"/>
        <v/>
      </c>
      <c r="JV292" s="20" t="str">
        <f t="shared" si="177"/>
        <v/>
      </c>
      <c r="JW292" s="20" t="str">
        <f t="shared" si="178"/>
        <v/>
      </c>
      <c r="JX292" s="20" t="str">
        <f t="shared" si="178"/>
        <v/>
      </c>
      <c r="JY292" s="20" t="str">
        <f t="shared" si="178"/>
        <v/>
      </c>
      <c r="JZ292" s="20" t="str">
        <f t="shared" si="178"/>
        <v/>
      </c>
      <c r="KA292" s="20" t="str">
        <f t="shared" si="178"/>
        <v/>
      </c>
      <c r="KB292" s="20" t="str">
        <f t="shared" si="178"/>
        <v/>
      </c>
      <c r="KC292" s="20" t="str">
        <f t="shared" si="178"/>
        <v/>
      </c>
      <c r="KD292" s="20" t="str">
        <f t="shared" si="178"/>
        <v/>
      </c>
      <c r="KE292" s="20"/>
      <c r="KF292" s="20"/>
      <c r="KG292" s="20"/>
      <c r="KH292" s="20"/>
      <c r="KI292" s="20"/>
      <c r="KJ292" s="20"/>
      <c r="KK292" s="20"/>
      <c r="KL292" s="20"/>
      <c r="KM292" s="20"/>
      <c r="KN292" s="20"/>
      <c r="KO292" s="20"/>
    </row>
    <row r="293" spans="2:301" s="14" customFormat="1" ht="14.75" hidden="1" customHeight="1" x14ac:dyDescent="0.25">
      <c r="B293" s="73"/>
      <c r="C293" s="74"/>
      <c r="D293" s="74"/>
      <c r="E293" s="74"/>
      <c r="F293" s="74"/>
      <c r="G293" s="74" t="str">
        <f t="shared" si="34"/>
        <v/>
      </c>
      <c r="H293" s="74"/>
      <c r="I293" s="74" t="str">
        <f t="shared" si="44"/>
        <v/>
      </c>
      <c r="J293" s="74"/>
      <c r="K293" s="74">
        <f t="shared" si="62"/>
        <v>0</v>
      </c>
      <c r="L293" s="74"/>
      <c r="M293" s="74"/>
      <c r="N293" s="74">
        <f t="shared" si="35"/>
        <v>0</v>
      </c>
      <c r="O293" s="74"/>
      <c r="P293" s="112"/>
      <c r="Q293" s="120"/>
      <c r="R293" s="120"/>
      <c r="S293" s="111"/>
      <c r="T293" s="113" t="str">
        <f t="shared" si="36"/>
        <v/>
      </c>
      <c r="U293" s="24"/>
      <c r="V293" s="24"/>
      <c r="W293" s="24" t="str">
        <f t="shared" si="46"/>
        <v/>
      </c>
      <c r="X293" s="60"/>
      <c r="AI293" s="69"/>
      <c r="AJ293" s="69"/>
      <c r="AK293" s="119"/>
      <c r="AL293" s="24"/>
      <c r="AM293" s="24"/>
      <c r="AN293" s="24"/>
      <c r="AO293" s="26"/>
      <c r="AP293" s="26"/>
      <c r="AR293" s="19">
        <f t="shared" si="37"/>
        <v>0</v>
      </c>
      <c r="AU293" s="129"/>
      <c r="AV293" s="129"/>
      <c r="FD293" s="19"/>
      <c r="FE293" s="19"/>
      <c r="FF293" s="19"/>
      <c r="FG293" s="20" t="str">
        <f t="shared" si="165"/>
        <v/>
      </c>
      <c r="FH293" s="20" t="str">
        <f t="shared" si="165"/>
        <v/>
      </c>
      <c r="FI293" s="20" t="str">
        <f t="shared" si="165"/>
        <v/>
      </c>
      <c r="FJ293" s="20" t="str">
        <f t="shared" si="165"/>
        <v/>
      </c>
      <c r="FK293" s="20" t="str">
        <f t="shared" si="165"/>
        <v/>
      </c>
      <c r="FL293" s="20" t="str">
        <f t="shared" si="165"/>
        <v/>
      </c>
      <c r="FM293" s="20" t="str">
        <f t="shared" si="165"/>
        <v/>
      </c>
      <c r="FN293" s="20" t="str">
        <f t="shared" si="165"/>
        <v/>
      </c>
      <c r="FO293" s="20" t="str">
        <f t="shared" si="165"/>
        <v/>
      </c>
      <c r="FP293" s="20" t="str">
        <f t="shared" si="165"/>
        <v/>
      </c>
      <c r="FQ293" s="20" t="str">
        <f t="shared" si="165"/>
        <v/>
      </c>
      <c r="FR293" s="20" t="str">
        <f t="shared" si="166"/>
        <v/>
      </c>
      <c r="FS293" s="20" t="str">
        <f t="shared" si="166"/>
        <v/>
      </c>
      <c r="FT293" s="20" t="str">
        <f t="shared" si="166"/>
        <v/>
      </c>
      <c r="FU293" s="20" t="str">
        <f xml:space="preserve"> IF(W532=W522,"",W532)</f>
        <v/>
      </c>
      <c r="FV293" s="20" t="str">
        <f t="shared" si="167"/>
        <v/>
      </c>
      <c r="FW293" s="20" t="str">
        <f t="shared" si="167"/>
        <v/>
      </c>
      <c r="FX293" s="20" t="str">
        <f t="shared" si="167"/>
        <v/>
      </c>
      <c r="FY293" s="20" t="str">
        <f t="shared" si="167"/>
        <v/>
      </c>
      <c r="FZ293" s="20" t="str">
        <f t="shared" si="167"/>
        <v/>
      </c>
      <c r="GA293" s="20" t="str">
        <f t="shared" si="168"/>
        <v/>
      </c>
      <c r="GB293" s="20" t="str">
        <f t="shared" si="168"/>
        <v/>
      </c>
      <c r="GC293" s="20" t="str">
        <f t="shared" si="168"/>
        <v/>
      </c>
      <c r="GD293" s="20" t="str">
        <f t="shared" si="168"/>
        <v/>
      </c>
      <c r="GE293" s="20" t="str">
        <f t="shared" si="168"/>
        <v/>
      </c>
      <c r="GF293" s="20" t="str">
        <f t="shared" si="168"/>
        <v/>
      </c>
      <c r="GG293" s="20" t="str">
        <f t="shared" si="168"/>
        <v/>
      </c>
      <c r="GH293" s="20" t="str">
        <f t="shared" si="168"/>
        <v/>
      </c>
      <c r="GI293" s="20" t="str">
        <f t="shared" si="168"/>
        <v/>
      </c>
      <c r="GJ293" s="20" t="str">
        <f t="shared" si="168"/>
        <v/>
      </c>
      <c r="GK293" s="20" t="str">
        <f t="shared" si="169"/>
        <v/>
      </c>
      <c r="GL293" s="20" t="str">
        <f t="shared" si="169"/>
        <v/>
      </c>
      <c r="GM293" s="20" t="str">
        <f t="shared" si="169"/>
        <v/>
      </c>
      <c r="GN293" s="20" t="str">
        <f t="shared" si="169"/>
        <v/>
      </c>
      <c r="GO293" s="20" t="str">
        <f t="shared" si="169"/>
        <v/>
      </c>
      <c r="GP293" s="20" t="str">
        <f t="shared" si="169"/>
        <v/>
      </c>
      <c r="GQ293" s="20" t="str">
        <f t="shared" si="169"/>
        <v/>
      </c>
      <c r="GR293" s="20" t="str">
        <f t="shared" si="169"/>
        <v/>
      </c>
      <c r="GS293" s="20" t="str">
        <f t="shared" si="169"/>
        <v/>
      </c>
      <c r="GT293" s="20" t="str">
        <f t="shared" si="169"/>
        <v/>
      </c>
      <c r="GU293" s="20" t="str">
        <f t="shared" si="170"/>
        <v/>
      </c>
      <c r="GV293" s="20" t="str">
        <f t="shared" si="170"/>
        <v/>
      </c>
      <c r="GW293" s="20" t="str">
        <f t="shared" si="170"/>
        <v/>
      </c>
      <c r="GX293" s="20" t="str">
        <f t="shared" si="170"/>
        <v/>
      </c>
      <c r="GY293" s="20" t="str">
        <f t="shared" si="170"/>
        <v/>
      </c>
      <c r="GZ293" s="20" t="str">
        <f t="shared" si="170"/>
        <v/>
      </c>
      <c r="HA293" s="20" t="str">
        <f t="shared" si="170"/>
        <v/>
      </c>
      <c r="HB293" s="20" t="str">
        <f t="shared" si="170"/>
        <v/>
      </c>
      <c r="HC293" s="20" t="str">
        <f t="shared" si="170"/>
        <v/>
      </c>
      <c r="HD293" s="20" t="str">
        <f t="shared" si="170"/>
        <v/>
      </c>
      <c r="HE293" s="20" t="str">
        <f t="shared" si="171"/>
        <v/>
      </c>
      <c r="HF293" s="20" t="str">
        <f t="shared" si="171"/>
        <v/>
      </c>
      <c r="HG293" s="20" t="str">
        <f t="shared" si="171"/>
        <v/>
      </c>
      <c r="HH293" s="20" t="str">
        <f t="shared" si="171"/>
        <v/>
      </c>
      <c r="HI293" s="20" t="str">
        <f t="shared" si="171"/>
        <v/>
      </c>
      <c r="HJ293" s="20" t="str">
        <f t="shared" si="171"/>
        <v/>
      </c>
      <c r="HK293" s="20" t="str">
        <f t="shared" si="171"/>
        <v/>
      </c>
      <c r="HL293" s="20" t="str">
        <f t="shared" si="171"/>
        <v/>
      </c>
      <c r="HM293" s="20" t="str">
        <f t="shared" si="171"/>
        <v/>
      </c>
      <c r="HN293" s="20" t="str">
        <f t="shared" si="171"/>
        <v/>
      </c>
      <c r="HO293" s="20" t="str">
        <f t="shared" si="172"/>
        <v/>
      </c>
      <c r="HP293" s="20" t="str">
        <f t="shared" si="172"/>
        <v/>
      </c>
      <c r="HQ293" s="20" t="str">
        <f t="shared" si="172"/>
        <v/>
      </c>
      <c r="HR293" s="20" t="str">
        <f t="shared" si="172"/>
        <v/>
      </c>
      <c r="HS293" s="20" t="str">
        <f t="shared" si="172"/>
        <v/>
      </c>
      <c r="HT293" s="20" t="str">
        <f t="shared" si="172"/>
        <v/>
      </c>
      <c r="HU293" s="20" t="str">
        <f t="shared" si="172"/>
        <v/>
      </c>
      <c r="HV293" s="20" t="str">
        <f t="shared" si="172"/>
        <v/>
      </c>
      <c r="HW293" s="20" t="str">
        <f t="shared" si="172"/>
        <v/>
      </c>
      <c r="HX293" s="20" t="str">
        <f t="shared" si="172"/>
        <v/>
      </c>
      <c r="HY293" s="20" t="str">
        <f t="shared" si="173"/>
        <v/>
      </c>
      <c r="HZ293" s="20" t="str">
        <f t="shared" si="173"/>
        <v/>
      </c>
      <c r="IA293" s="20" t="str">
        <f t="shared" si="173"/>
        <v/>
      </c>
      <c r="IB293" s="20" t="str">
        <f t="shared" si="173"/>
        <v/>
      </c>
      <c r="IC293" s="20" t="str">
        <f t="shared" si="173"/>
        <v/>
      </c>
      <c r="ID293" s="20" t="str">
        <f t="shared" si="173"/>
        <v/>
      </c>
      <c r="IE293" s="20" t="str">
        <f t="shared" si="173"/>
        <v/>
      </c>
      <c r="IF293" s="20" t="str">
        <f t="shared" si="173"/>
        <v/>
      </c>
      <c r="IG293" s="20" t="str">
        <f t="shared" si="173"/>
        <v/>
      </c>
      <c r="IH293" s="20" t="str">
        <f t="shared" si="173"/>
        <v/>
      </c>
      <c r="II293" s="20" t="str">
        <f t="shared" si="174"/>
        <v/>
      </c>
      <c r="IJ293" s="20" t="str">
        <f t="shared" si="174"/>
        <v/>
      </c>
      <c r="IK293" s="20" t="str">
        <f t="shared" si="174"/>
        <v/>
      </c>
      <c r="IL293" s="20" t="str">
        <f t="shared" si="174"/>
        <v/>
      </c>
      <c r="IM293" s="20" t="str">
        <f t="shared" si="174"/>
        <v/>
      </c>
      <c r="IN293" s="20" t="str">
        <f t="shared" si="174"/>
        <v/>
      </c>
      <c r="IO293" s="20" t="str">
        <f t="shared" si="174"/>
        <v/>
      </c>
      <c r="IP293" s="20" t="str">
        <f t="shared" si="174"/>
        <v/>
      </c>
      <c r="IQ293" s="20" t="str">
        <f t="shared" si="174"/>
        <v/>
      </c>
      <c r="IR293" s="20" t="str">
        <f t="shared" si="174"/>
        <v/>
      </c>
      <c r="IS293" s="20" t="str">
        <f t="shared" si="175"/>
        <v/>
      </c>
      <c r="IT293" s="20" t="str">
        <f t="shared" si="175"/>
        <v/>
      </c>
      <c r="IU293" s="20" t="str">
        <f t="shared" si="175"/>
        <v/>
      </c>
      <c r="IV293" s="20" t="str">
        <f t="shared" si="175"/>
        <v/>
      </c>
      <c r="IW293" s="20" t="str">
        <f t="shared" si="175"/>
        <v/>
      </c>
      <c r="IX293" s="20" t="str">
        <f t="shared" si="175"/>
        <v/>
      </c>
      <c r="IY293" s="20" t="str">
        <f t="shared" si="175"/>
        <v/>
      </c>
      <c r="IZ293" s="20" t="str">
        <f t="shared" si="175"/>
        <v/>
      </c>
      <c r="JA293" s="20" t="str">
        <f t="shared" si="175"/>
        <v/>
      </c>
      <c r="JB293" s="20" t="str">
        <f t="shared" si="175"/>
        <v/>
      </c>
      <c r="JC293" s="20" t="str">
        <f t="shared" si="176"/>
        <v/>
      </c>
      <c r="JD293" s="20" t="str">
        <f t="shared" si="176"/>
        <v/>
      </c>
      <c r="JE293" s="20" t="str">
        <f t="shared" si="176"/>
        <v/>
      </c>
      <c r="JF293" s="20" t="str">
        <f t="shared" si="176"/>
        <v/>
      </c>
      <c r="JG293" s="20" t="str">
        <f t="shared" si="176"/>
        <v/>
      </c>
      <c r="JH293" s="20" t="str">
        <f t="shared" si="176"/>
        <v/>
      </c>
      <c r="JI293" s="20" t="str">
        <f t="shared" si="176"/>
        <v/>
      </c>
      <c r="JJ293" s="20" t="str">
        <f t="shared" si="176"/>
        <v/>
      </c>
      <c r="JK293" s="20" t="str">
        <f t="shared" si="176"/>
        <v/>
      </c>
      <c r="JL293" s="20" t="str">
        <f t="shared" si="176"/>
        <v/>
      </c>
      <c r="JM293" s="20" t="str">
        <f t="shared" si="177"/>
        <v/>
      </c>
      <c r="JN293" s="20" t="str">
        <f t="shared" si="177"/>
        <v/>
      </c>
      <c r="JO293" s="20" t="str">
        <f t="shared" si="177"/>
        <v/>
      </c>
      <c r="JP293" s="20" t="str">
        <f t="shared" si="177"/>
        <v/>
      </c>
      <c r="JQ293" s="20" t="str">
        <f t="shared" si="177"/>
        <v/>
      </c>
      <c r="JR293" s="20" t="str">
        <f t="shared" si="177"/>
        <v/>
      </c>
      <c r="JS293" s="20" t="str">
        <f t="shared" si="177"/>
        <v/>
      </c>
      <c r="JT293" s="20" t="str">
        <f t="shared" si="177"/>
        <v/>
      </c>
      <c r="JU293" s="20" t="str">
        <f t="shared" si="177"/>
        <v/>
      </c>
      <c r="JV293" s="20" t="str">
        <f t="shared" si="177"/>
        <v/>
      </c>
      <c r="JW293" s="20" t="str">
        <f t="shared" si="178"/>
        <v/>
      </c>
      <c r="JX293" s="20" t="str">
        <f t="shared" si="178"/>
        <v/>
      </c>
      <c r="JY293" s="20" t="str">
        <f t="shared" si="178"/>
        <v/>
      </c>
      <c r="JZ293" s="20" t="str">
        <f t="shared" si="178"/>
        <v/>
      </c>
      <c r="KA293" s="20" t="str">
        <f t="shared" si="178"/>
        <v/>
      </c>
      <c r="KB293" s="20" t="str">
        <f t="shared" si="178"/>
        <v/>
      </c>
      <c r="KC293" s="20" t="str">
        <f t="shared" si="178"/>
        <v/>
      </c>
      <c r="KD293" s="20" t="str">
        <f t="shared" si="178"/>
        <v/>
      </c>
      <c r="KE293" s="20"/>
      <c r="KF293" s="20"/>
      <c r="KG293" s="20"/>
      <c r="KH293" s="20"/>
      <c r="KI293" s="20"/>
      <c r="KJ293" s="20"/>
      <c r="KK293" s="20"/>
      <c r="KL293" s="20"/>
      <c r="KM293" s="20"/>
      <c r="KN293" s="20"/>
      <c r="KO293" s="20"/>
    </row>
    <row r="294" spans="2:301" s="14" customFormat="1" ht="14.75" hidden="1" customHeight="1" x14ac:dyDescent="0.25">
      <c r="B294" s="73"/>
      <c r="C294" s="74"/>
      <c r="D294" s="74"/>
      <c r="E294" s="74"/>
      <c r="F294" s="74"/>
      <c r="G294" s="74" t="str">
        <f t="shared" si="34"/>
        <v/>
      </c>
      <c r="H294" s="74"/>
      <c r="I294" s="74" t="str">
        <f t="shared" si="44"/>
        <v/>
      </c>
      <c r="J294" s="74"/>
      <c r="K294" s="74">
        <f t="shared" si="62"/>
        <v>0</v>
      </c>
      <c r="L294" s="74"/>
      <c r="M294" s="74"/>
      <c r="N294" s="74">
        <f t="shared" si="35"/>
        <v>0</v>
      </c>
      <c r="O294" s="74"/>
      <c r="P294" s="112"/>
      <c r="Q294" s="120"/>
      <c r="R294" s="120"/>
      <c r="S294" s="111"/>
      <c r="T294" s="113" t="str">
        <f t="shared" si="36"/>
        <v/>
      </c>
      <c r="U294" s="24"/>
      <c r="V294" s="24"/>
      <c r="W294" s="24" t="str">
        <f t="shared" si="46"/>
        <v/>
      </c>
      <c r="X294" s="60"/>
      <c r="AI294" s="69"/>
      <c r="AJ294" s="69"/>
      <c r="AK294" s="119"/>
      <c r="AL294" s="24"/>
      <c r="AM294" s="24"/>
      <c r="AN294" s="24"/>
      <c r="AO294" s="26"/>
      <c r="AP294" s="26"/>
      <c r="AR294" s="19">
        <f t="shared" si="37"/>
        <v>0</v>
      </c>
      <c r="AU294" s="129"/>
      <c r="AV294" s="129"/>
      <c r="FD294" s="19"/>
      <c r="FE294" s="19"/>
      <c r="FF294" s="19"/>
      <c r="FG294" s="20" t="str">
        <f t="shared" ref="FG294:FQ296" si="179" xml:space="preserve"> IF(G537=G527,"",G537)</f>
        <v/>
      </c>
      <c r="FH294" s="20" t="str">
        <f t="shared" si="179"/>
        <v/>
      </c>
      <c r="FI294" s="20" t="str">
        <f t="shared" si="179"/>
        <v/>
      </c>
      <c r="FJ294" s="20" t="str">
        <f t="shared" si="179"/>
        <v/>
      </c>
      <c r="FK294" s="20" t="str">
        <f t="shared" si="179"/>
        <v/>
      </c>
      <c r="FL294" s="20" t="str">
        <f t="shared" si="179"/>
        <v/>
      </c>
      <c r="FM294" s="20" t="str">
        <f t="shared" si="179"/>
        <v/>
      </c>
      <c r="FN294" s="20" t="str">
        <f t="shared" si="179"/>
        <v/>
      </c>
      <c r="FO294" s="20" t="str">
        <f t="shared" si="179"/>
        <v/>
      </c>
      <c r="FP294" s="20" t="str">
        <f t="shared" si="179"/>
        <v/>
      </c>
      <c r="FQ294" s="20" t="str">
        <f t="shared" si="179"/>
        <v/>
      </c>
      <c r="FR294" s="20" t="str">
        <f t="shared" ref="FR294:FT296" si="180" xml:space="preserve"> IF(S537=S527,"",S537)</f>
        <v/>
      </c>
      <c r="FS294" s="20" t="str">
        <f t="shared" si="180"/>
        <v/>
      </c>
      <c r="FT294" s="20" t="str">
        <f t="shared" si="180"/>
        <v/>
      </c>
      <c r="FU294" s="20" t="str">
        <f xml:space="preserve"> IF(W537=W527,"",W537)</f>
        <v/>
      </c>
      <c r="FV294" s="20" t="str">
        <f t="shared" ref="FV294:FZ296" si="181" xml:space="preserve"> IF(Y537=Y527,"",Y537)</f>
        <v/>
      </c>
      <c r="FW294" s="20" t="str">
        <f t="shared" si="181"/>
        <v/>
      </c>
      <c r="FX294" s="20" t="str">
        <f t="shared" si="181"/>
        <v/>
      </c>
      <c r="FY294" s="20" t="str">
        <f t="shared" si="181"/>
        <v/>
      </c>
      <c r="FZ294" s="20" t="str">
        <f t="shared" si="181"/>
        <v/>
      </c>
      <c r="GA294" s="20" t="str">
        <f t="shared" ref="GA294:GJ296" si="182" xml:space="preserve"> IF(AE537=AE527,"",AE537)</f>
        <v/>
      </c>
      <c r="GB294" s="20" t="str">
        <f t="shared" si="182"/>
        <v/>
      </c>
      <c r="GC294" s="20" t="str">
        <f t="shared" si="182"/>
        <v/>
      </c>
      <c r="GD294" s="20" t="str">
        <f t="shared" si="182"/>
        <v/>
      </c>
      <c r="GE294" s="20" t="str">
        <f t="shared" si="182"/>
        <v/>
      </c>
      <c r="GF294" s="20" t="str">
        <f t="shared" si="182"/>
        <v/>
      </c>
      <c r="GG294" s="20" t="str">
        <f t="shared" si="182"/>
        <v/>
      </c>
      <c r="GH294" s="20" t="str">
        <f t="shared" si="182"/>
        <v/>
      </c>
      <c r="GI294" s="20" t="str">
        <f t="shared" si="182"/>
        <v/>
      </c>
      <c r="GJ294" s="20" t="str">
        <f t="shared" si="182"/>
        <v/>
      </c>
      <c r="GK294" s="20" t="str">
        <f t="shared" ref="GK294:GT296" si="183" xml:space="preserve"> IF(AO537=AO527,"",AO537)</f>
        <v/>
      </c>
      <c r="GL294" s="20" t="str">
        <f t="shared" si="183"/>
        <v/>
      </c>
      <c r="GM294" s="20" t="str">
        <f t="shared" si="183"/>
        <v/>
      </c>
      <c r="GN294" s="20" t="str">
        <f t="shared" si="183"/>
        <v/>
      </c>
      <c r="GO294" s="20" t="str">
        <f t="shared" si="183"/>
        <v/>
      </c>
      <c r="GP294" s="20" t="str">
        <f t="shared" si="183"/>
        <v/>
      </c>
      <c r="GQ294" s="20" t="str">
        <f t="shared" si="183"/>
        <v/>
      </c>
      <c r="GR294" s="20" t="str">
        <f t="shared" si="183"/>
        <v/>
      </c>
      <c r="GS294" s="20" t="str">
        <f t="shared" si="183"/>
        <v/>
      </c>
      <c r="GT294" s="20" t="str">
        <f t="shared" si="183"/>
        <v/>
      </c>
      <c r="GU294" s="20" t="str">
        <f t="shared" ref="GU294:HD296" si="184" xml:space="preserve"> IF(AY537=AY527,"",AY537)</f>
        <v/>
      </c>
      <c r="GV294" s="20" t="str">
        <f t="shared" si="184"/>
        <v/>
      </c>
      <c r="GW294" s="20" t="str">
        <f t="shared" si="184"/>
        <v/>
      </c>
      <c r="GX294" s="20" t="str">
        <f t="shared" si="184"/>
        <v/>
      </c>
      <c r="GY294" s="20" t="str">
        <f t="shared" si="184"/>
        <v/>
      </c>
      <c r="GZ294" s="20" t="str">
        <f t="shared" si="184"/>
        <v/>
      </c>
      <c r="HA294" s="20" t="str">
        <f t="shared" si="184"/>
        <v/>
      </c>
      <c r="HB294" s="20" t="str">
        <f t="shared" si="184"/>
        <v/>
      </c>
      <c r="HC294" s="20" t="str">
        <f t="shared" si="184"/>
        <v/>
      </c>
      <c r="HD294" s="20" t="str">
        <f t="shared" si="184"/>
        <v/>
      </c>
      <c r="HE294" s="20" t="str">
        <f t="shared" ref="HE294:HN296" si="185" xml:space="preserve"> IF(BI537=BI527,"",BI537)</f>
        <v/>
      </c>
      <c r="HF294" s="20" t="str">
        <f t="shared" si="185"/>
        <v/>
      </c>
      <c r="HG294" s="20" t="str">
        <f t="shared" si="185"/>
        <v/>
      </c>
      <c r="HH294" s="20" t="str">
        <f t="shared" si="185"/>
        <v/>
      </c>
      <c r="HI294" s="20" t="str">
        <f t="shared" si="185"/>
        <v/>
      </c>
      <c r="HJ294" s="20" t="str">
        <f t="shared" si="185"/>
        <v/>
      </c>
      <c r="HK294" s="20" t="str">
        <f t="shared" si="185"/>
        <v/>
      </c>
      <c r="HL294" s="20" t="str">
        <f t="shared" si="185"/>
        <v/>
      </c>
      <c r="HM294" s="20" t="str">
        <f t="shared" si="185"/>
        <v/>
      </c>
      <c r="HN294" s="20" t="str">
        <f t="shared" si="185"/>
        <v/>
      </c>
      <c r="HO294" s="20" t="str">
        <f t="shared" ref="HO294:HX296" si="186" xml:space="preserve"> IF(BS537=BS527,"",BS537)</f>
        <v/>
      </c>
      <c r="HP294" s="20" t="str">
        <f t="shared" si="186"/>
        <v/>
      </c>
      <c r="HQ294" s="20" t="str">
        <f t="shared" si="186"/>
        <v/>
      </c>
      <c r="HR294" s="20" t="str">
        <f t="shared" si="186"/>
        <v/>
      </c>
      <c r="HS294" s="20" t="str">
        <f t="shared" si="186"/>
        <v/>
      </c>
      <c r="HT294" s="20" t="str">
        <f t="shared" si="186"/>
        <v/>
      </c>
      <c r="HU294" s="20" t="str">
        <f t="shared" si="186"/>
        <v/>
      </c>
      <c r="HV294" s="20" t="str">
        <f t="shared" si="186"/>
        <v/>
      </c>
      <c r="HW294" s="20" t="str">
        <f t="shared" si="186"/>
        <v/>
      </c>
      <c r="HX294" s="20" t="str">
        <f t="shared" si="186"/>
        <v/>
      </c>
      <c r="HY294" s="20" t="str">
        <f t="shared" ref="HY294:IH296" si="187" xml:space="preserve"> IF(CC537=CC527,"",CC537)</f>
        <v/>
      </c>
      <c r="HZ294" s="20" t="str">
        <f t="shared" si="187"/>
        <v/>
      </c>
      <c r="IA294" s="20" t="str">
        <f t="shared" si="187"/>
        <v/>
      </c>
      <c r="IB294" s="20" t="str">
        <f t="shared" si="187"/>
        <v/>
      </c>
      <c r="IC294" s="20" t="str">
        <f t="shared" si="187"/>
        <v/>
      </c>
      <c r="ID294" s="20" t="str">
        <f t="shared" si="187"/>
        <v/>
      </c>
      <c r="IE294" s="20" t="str">
        <f t="shared" si="187"/>
        <v/>
      </c>
      <c r="IF294" s="20" t="str">
        <f t="shared" si="187"/>
        <v/>
      </c>
      <c r="IG294" s="20" t="str">
        <f t="shared" si="187"/>
        <v/>
      </c>
      <c r="IH294" s="20" t="str">
        <f t="shared" si="187"/>
        <v/>
      </c>
      <c r="II294" s="20" t="str">
        <f t="shared" ref="II294:IR296" si="188" xml:space="preserve"> IF(CM537=CM527,"",CM537)</f>
        <v/>
      </c>
      <c r="IJ294" s="20" t="str">
        <f t="shared" si="188"/>
        <v/>
      </c>
      <c r="IK294" s="20" t="str">
        <f t="shared" si="188"/>
        <v/>
      </c>
      <c r="IL294" s="20" t="str">
        <f t="shared" si="188"/>
        <v/>
      </c>
      <c r="IM294" s="20" t="str">
        <f t="shared" si="188"/>
        <v/>
      </c>
      <c r="IN294" s="20" t="str">
        <f t="shared" si="188"/>
        <v/>
      </c>
      <c r="IO294" s="20" t="str">
        <f t="shared" si="188"/>
        <v/>
      </c>
      <c r="IP294" s="20" t="str">
        <f t="shared" si="188"/>
        <v/>
      </c>
      <c r="IQ294" s="20" t="str">
        <f t="shared" si="188"/>
        <v/>
      </c>
      <c r="IR294" s="20" t="str">
        <f t="shared" si="188"/>
        <v/>
      </c>
      <c r="IS294" s="20" t="str">
        <f t="shared" ref="IS294:JB296" si="189" xml:space="preserve"> IF(CW537=CW527,"",CW537)</f>
        <v/>
      </c>
      <c r="IT294" s="20" t="str">
        <f t="shared" si="189"/>
        <v/>
      </c>
      <c r="IU294" s="20" t="str">
        <f t="shared" si="189"/>
        <v/>
      </c>
      <c r="IV294" s="20" t="str">
        <f t="shared" si="189"/>
        <v/>
      </c>
      <c r="IW294" s="20" t="str">
        <f t="shared" si="189"/>
        <v/>
      </c>
      <c r="IX294" s="20" t="str">
        <f t="shared" si="189"/>
        <v/>
      </c>
      <c r="IY294" s="20" t="str">
        <f t="shared" si="189"/>
        <v/>
      </c>
      <c r="IZ294" s="20" t="str">
        <f t="shared" si="189"/>
        <v/>
      </c>
      <c r="JA294" s="20" t="str">
        <f t="shared" si="189"/>
        <v/>
      </c>
      <c r="JB294" s="20" t="str">
        <f t="shared" si="189"/>
        <v/>
      </c>
      <c r="JC294" s="20" t="str">
        <f t="shared" ref="JC294:JL296" si="190" xml:space="preserve"> IF(DG537=DG527,"",DG537)</f>
        <v/>
      </c>
      <c r="JD294" s="20" t="str">
        <f t="shared" si="190"/>
        <v/>
      </c>
      <c r="JE294" s="20" t="str">
        <f t="shared" si="190"/>
        <v/>
      </c>
      <c r="JF294" s="20" t="str">
        <f t="shared" si="190"/>
        <v/>
      </c>
      <c r="JG294" s="20" t="str">
        <f t="shared" si="190"/>
        <v/>
      </c>
      <c r="JH294" s="20" t="str">
        <f t="shared" si="190"/>
        <v/>
      </c>
      <c r="JI294" s="20" t="str">
        <f t="shared" si="190"/>
        <v/>
      </c>
      <c r="JJ294" s="20" t="str">
        <f t="shared" si="190"/>
        <v/>
      </c>
      <c r="JK294" s="20" t="str">
        <f t="shared" si="190"/>
        <v/>
      </c>
      <c r="JL294" s="20" t="str">
        <f t="shared" si="190"/>
        <v/>
      </c>
      <c r="JM294" s="20" t="str">
        <f t="shared" ref="JM294:JV296" si="191" xml:space="preserve"> IF(DQ537=DQ527,"",DQ537)</f>
        <v/>
      </c>
      <c r="JN294" s="20" t="str">
        <f t="shared" si="191"/>
        <v/>
      </c>
      <c r="JO294" s="20" t="str">
        <f t="shared" si="191"/>
        <v/>
      </c>
      <c r="JP294" s="20" t="str">
        <f t="shared" si="191"/>
        <v/>
      </c>
      <c r="JQ294" s="20" t="str">
        <f t="shared" si="191"/>
        <v/>
      </c>
      <c r="JR294" s="20" t="str">
        <f t="shared" si="191"/>
        <v/>
      </c>
      <c r="JS294" s="20" t="str">
        <f t="shared" si="191"/>
        <v/>
      </c>
      <c r="JT294" s="20" t="str">
        <f t="shared" si="191"/>
        <v/>
      </c>
      <c r="JU294" s="20" t="str">
        <f t="shared" si="191"/>
        <v/>
      </c>
      <c r="JV294" s="20" t="str">
        <f t="shared" si="191"/>
        <v/>
      </c>
      <c r="JW294" s="20" t="str">
        <f t="shared" ref="JW294:KD296" si="192" xml:space="preserve"> IF(EA537=EA527,"",EA537)</f>
        <v/>
      </c>
      <c r="JX294" s="20" t="str">
        <f t="shared" si="192"/>
        <v/>
      </c>
      <c r="JY294" s="20" t="str">
        <f t="shared" si="192"/>
        <v/>
      </c>
      <c r="JZ294" s="20" t="str">
        <f t="shared" si="192"/>
        <v/>
      </c>
      <c r="KA294" s="20" t="str">
        <f t="shared" si="192"/>
        <v/>
      </c>
      <c r="KB294" s="20" t="str">
        <f t="shared" si="192"/>
        <v/>
      </c>
      <c r="KC294" s="20" t="str">
        <f t="shared" si="192"/>
        <v/>
      </c>
      <c r="KD294" s="20" t="str">
        <f t="shared" si="192"/>
        <v/>
      </c>
      <c r="KE294" s="20"/>
      <c r="KF294" s="20"/>
      <c r="KG294" s="20"/>
      <c r="KH294" s="20"/>
      <c r="KI294" s="20"/>
      <c r="KJ294" s="20"/>
      <c r="KK294" s="20"/>
      <c r="KL294" s="20"/>
      <c r="KM294" s="20"/>
      <c r="KN294" s="20"/>
      <c r="KO294" s="20"/>
    </row>
    <row r="295" spans="2:301" s="14" customFormat="1" ht="14.75" hidden="1" customHeight="1" x14ac:dyDescent="0.25">
      <c r="B295" s="73"/>
      <c r="C295" s="74"/>
      <c r="D295" s="74"/>
      <c r="E295" s="74"/>
      <c r="F295" s="74"/>
      <c r="G295" s="74" t="str">
        <f t="shared" si="34"/>
        <v/>
      </c>
      <c r="H295" s="74"/>
      <c r="I295" s="74" t="str">
        <f t="shared" si="44"/>
        <v/>
      </c>
      <c r="J295" s="74"/>
      <c r="K295" s="74">
        <f t="shared" si="62"/>
        <v>0</v>
      </c>
      <c r="L295" s="74"/>
      <c r="M295" s="74"/>
      <c r="N295" s="74">
        <f t="shared" si="35"/>
        <v>0</v>
      </c>
      <c r="O295" s="74"/>
      <c r="P295" s="112"/>
      <c r="Q295" s="120"/>
      <c r="R295" s="120"/>
      <c r="S295" s="111"/>
      <c r="T295" s="113" t="str">
        <f t="shared" si="36"/>
        <v/>
      </c>
      <c r="U295" s="24"/>
      <c r="V295" s="24"/>
      <c r="W295" s="24" t="str">
        <f t="shared" si="46"/>
        <v/>
      </c>
      <c r="X295" s="60"/>
      <c r="AI295" s="69"/>
      <c r="AJ295" s="69"/>
      <c r="AK295" s="119"/>
      <c r="AL295" s="24"/>
      <c r="AM295" s="24"/>
      <c r="AN295" s="24"/>
      <c r="AO295" s="26"/>
      <c r="AP295" s="26"/>
      <c r="AR295" s="19">
        <f t="shared" si="37"/>
        <v>0</v>
      </c>
      <c r="AU295" s="129"/>
      <c r="AV295" s="129"/>
      <c r="FD295" s="19"/>
      <c r="FE295" s="19"/>
      <c r="FF295" s="19"/>
      <c r="FG295" s="20" t="str">
        <f t="shared" si="179"/>
        <v/>
      </c>
      <c r="FH295" s="20" t="str">
        <f t="shared" si="179"/>
        <v/>
      </c>
      <c r="FI295" s="20" t="str">
        <f t="shared" si="179"/>
        <v/>
      </c>
      <c r="FJ295" s="20" t="str">
        <f t="shared" si="179"/>
        <v/>
      </c>
      <c r="FK295" s="20" t="str">
        <f t="shared" si="179"/>
        <v/>
      </c>
      <c r="FL295" s="20" t="str">
        <f t="shared" si="179"/>
        <v/>
      </c>
      <c r="FM295" s="20" t="str">
        <f t="shared" si="179"/>
        <v/>
      </c>
      <c r="FN295" s="20" t="str">
        <f t="shared" si="179"/>
        <v/>
      </c>
      <c r="FO295" s="20" t="str">
        <f t="shared" si="179"/>
        <v/>
      </c>
      <c r="FP295" s="20" t="str">
        <f t="shared" si="179"/>
        <v/>
      </c>
      <c r="FQ295" s="20" t="str">
        <f t="shared" si="179"/>
        <v/>
      </c>
      <c r="FR295" s="20" t="str">
        <f t="shared" si="180"/>
        <v/>
      </c>
      <c r="FS295" s="20" t="str">
        <f t="shared" si="180"/>
        <v/>
      </c>
      <c r="FT295" s="20" t="str">
        <f t="shared" si="180"/>
        <v/>
      </c>
      <c r="FU295" s="20" t="str">
        <f xml:space="preserve"> IF(W538=W528,"",W538)</f>
        <v/>
      </c>
      <c r="FV295" s="20" t="str">
        <f t="shared" si="181"/>
        <v/>
      </c>
      <c r="FW295" s="20" t="str">
        <f t="shared" si="181"/>
        <v/>
      </c>
      <c r="FX295" s="20" t="str">
        <f t="shared" si="181"/>
        <v/>
      </c>
      <c r="FY295" s="20" t="str">
        <f t="shared" si="181"/>
        <v/>
      </c>
      <c r="FZ295" s="20" t="str">
        <f t="shared" si="181"/>
        <v/>
      </c>
      <c r="GA295" s="20" t="str">
        <f t="shared" si="182"/>
        <v/>
      </c>
      <c r="GB295" s="20" t="str">
        <f t="shared" si="182"/>
        <v/>
      </c>
      <c r="GC295" s="20" t="str">
        <f t="shared" si="182"/>
        <v/>
      </c>
      <c r="GD295" s="20" t="str">
        <f t="shared" si="182"/>
        <v/>
      </c>
      <c r="GE295" s="20" t="str">
        <f t="shared" si="182"/>
        <v/>
      </c>
      <c r="GF295" s="20" t="str">
        <f t="shared" si="182"/>
        <v/>
      </c>
      <c r="GG295" s="20" t="str">
        <f t="shared" si="182"/>
        <v/>
      </c>
      <c r="GH295" s="20" t="str">
        <f t="shared" si="182"/>
        <v/>
      </c>
      <c r="GI295" s="20" t="str">
        <f t="shared" si="182"/>
        <v/>
      </c>
      <c r="GJ295" s="20" t="str">
        <f t="shared" si="182"/>
        <v/>
      </c>
      <c r="GK295" s="20" t="str">
        <f t="shared" si="183"/>
        <v/>
      </c>
      <c r="GL295" s="20" t="str">
        <f t="shared" si="183"/>
        <v/>
      </c>
      <c r="GM295" s="20" t="str">
        <f t="shared" si="183"/>
        <v/>
      </c>
      <c r="GN295" s="20" t="str">
        <f t="shared" si="183"/>
        <v/>
      </c>
      <c r="GO295" s="20" t="str">
        <f t="shared" si="183"/>
        <v/>
      </c>
      <c r="GP295" s="20" t="str">
        <f t="shared" si="183"/>
        <v/>
      </c>
      <c r="GQ295" s="20" t="str">
        <f t="shared" si="183"/>
        <v/>
      </c>
      <c r="GR295" s="20" t="str">
        <f t="shared" si="183"/>
        <v/>
      </c>
      <c r="GS295" s="20" t="str">
        <f t="shared" si="183"/>
        <v/>
      </c>
      <c r="GT295" s="20" t="str">
        <f t="shared" si="183"/>
        <v/>
      </c>
      <c r="GU295" s="20" t="str">
        <f t="shared" si="184"/>
        <v/>
      </c>
      <c r="GV295" s="20" t="str">
        <f t="shared" si="184"/>
        <v/>
      </c>
      <c r="GW295" s="20" t="str">
        <f t="shared" si="184"/>
        <v/>
      </c>
      <c r="GX295" s="20" t="str">
        <f t="shared" si="184"/>
        <v/>
      </c>
      <c r="GY295" s="20" t="str">
        <f t="shared" si="184"/>
        <v/>
      </c>
      <c r="GZ295" s="20" t="str">
        <f t="shared" si="184"/>
        <v/>
      </c>
      <c r="HA295" s="20" t="str">
        <f t="shared" si="184"/>
        <v/>
      </c>
      <c r="HB295" s="20" t="str">
        <f t="shared" si="184"/>
        <v/>
      </c>
      <c r="HC295" s="20" t="str">
        <f t="shared" si="184"/>
        <v/>
      </c>
      <c r="HD295" s="20" t="str">
        <f t="shared" si="184"/>
        <v/>
      </c>
      <c r="HE295" s="20" t="str">
        <f t="shared" si="185"/>
        <v/>
      </c>
      <c r="HF295" s="20" t="str">
        <f t="shared" si="185"/>
        <v/>
      </c>
      <c r="HG295" s="20" t="str">
        <f t="shared" si="185"/>
        <v/>
      </c>
      <c r="HH295" s="20" t="str">
        <f t="shared" si="185"/>
        <v/>
      </c>
      <c r="HI295" s="20" t="str">
        <f t="shared" si="185"/>
        <v/>
      </c>
      <c r="HJ295" s="20" t="str">
        <f t="shared" si="185"/>
        <v/>
      </c>
      <c r="HK295" s="20" t="str">
        <f t="shared" si="185"/>
        <v/>
      </c>
      <c r="HL295" s="20" t="str">
        <f t="shared" si="185"/>
        <v/>
      </c>
      <c r="HM295" s="20" t="str">
        <f t="shared" si="185"/>
        <v/>
      </c>
      <c r="HN295" s="20" t="str">
        <f t="shared" si="185"/>
        <v/>
      </c>
      <c r="HO295" s="20" t="str">
        <f t="shared" si="186"/>
        <v/>
      </c>
      <c r="HP295" s="20" t="str">
        <f t="shared" si="186"/>
        <v/>
      </c>
      <c r="HQ295" s="20" t="str">
        <f t="shared" si="186"/>
        <v/>
      </c>
      <c r="HR295" s="20" t="str">
        <f t="shared" si="186"/>
        <v/>
      </c>
      <c r="HS295" s="20" t="str">
        <f t="shared" si="186"/>
        <v/>
      </c>
      <c r="HT295" s="20" t="str">
        <f t="shared" si="186"/>
        <v/>
      </c>
      <c r="HU295" s="20" t="str">
        <f t="shared" si="186"/>
        <v/>
      </c>
      <c r="HV295" s="20" t="str">
        <f t="shared" si="186"/>
        <v/>
      </c>
      <c r="HW295" s="20" t="str">
        <f t="shared" si="186"/>
        <v/>
      </c>
      <c r="HX295" s="20" t="str">
        <f t="shared" si="186"/>
        <v/>
      </c>
      <c r="HY295" s="20" t="str">
        <f t="shared" si="187"/>
        <v/>
      </c>
      <c r="HZ295" s="20" t="str">
        <f t="shared" si="187"/>
        <v/>
      </c>
      <c r="IA295" s="20" t="str">
        <f t="shared" si="187"/>
        <v/>
      </c>
      <c r="IB295" s="20" t="str">
        <f t="shared" si="187"/>
        <v/>
      </c>
      <c r="IC295" s="20" t="str">
        <f t="shared" si="187"/>
        <v/>
      </c>
      <c r="ID295" s="20" t="str">
        <f t="shared" si="187"/>
        <v/>
      </c>
      <c r="IE295" s="20" t="str">
        <f t="shared" si="187"/>
        <v/>
      </c>
      <c r="IF295" s="20" t="str">
        <f t="shared" si="187"/>
        <v/>
      </c>
      <c r="IG295" s="20" t="str">
        <f t="shared" si="187"/>
        <v/>
      </c>
      <c r="IH295" s="20" t="str">
        <f t="shared" si="187"/>
        <v/>
      </c>
      <c r="II295" s="20" t="str">
        <f t="shared" si="188"/>
        <v/>
      </c>
      <c r="IJ295" s="20" t="str">
        <f t="shared" si="188"/>
        <v/>
      </c>
      <c r="IK295" s="20" t="str">
        <f t="shared" si="188"/>
        <v/>
      </c>
      <c r="IL295" s="20" t="str">
        <f t="shared" si="188"/>
        <v/>
      </c>
      <c r="IM295" s="20" t="str">
        <f t="shared" si="188"/>
        <v/>
      </c>
      <c r="IN295" s="20" t="str">
        <f t="shared" si="188"/>
        <v/>
      </c>
      <c r="IO295" s="20" t="str">
        <f t="shared" si="188"/>
        <v/>
      </c>
      <c r="IP295" s="20" t="str">
        <f t="shared" si="188"/>
        <v/>
      </c>
      <c r="IQ295" s="20" t="str">
        <f t="shared" si="188"/>
        <v/>
      </c>
      <c r="IR295" s="20" t="str">
        <f t="shared" si="188"/>
        <v/>
      </c>
      <c r="IS295" s="20" t="str">
        <f t="shared" si="189"/>
        <v/>
      </c>
      <c r="IT295" s="20" t="str">
        <f t="shared" si="189"/>
        <v/>
      </c>
      <c r="IU295" s="20" t="str">
        <f t="shared" si="189"/>
        <v/>
      </c>
      <c r="IV295" s="20" t="str">
        <f t="shared" si="189"/>
        <v/>
      </c>
      <c r="IW295" s="20" t="str">
        <f t="shared" si="189"/>
        <v/>
      </c>
      <c r="IX295" s="20" t="str">
        <f t="shared" si="189"/>
        <v/>
      </c>
      <c r="IY295" s="20" t="str">
        <f t="shared" si="189"/>
        <v/>
      </c>
      <c r="IZ295" s="20" t="str">
        <f t="shared" si="189"/>
        <v/>
      </c>
      <c r="JA295" s="20" t="str">
        <f t="shared" si="189"/>
        <v/>
      </c>
      <c r="JB295" s="20" t="str">
        <f t="shared" si="189"/>
        <v/>
      </c>
      <c r="JC295" s="20" t="str">
        <f t="shared" si="190"/>
        <v/>
      </c>
      <c r="JD295" s="20" t="str">
        <f t="shared" si="190"/>
        <v/>
      </c>
      <c r="JE295" s="20" t="str">
        <f t="shared" si="190"/>
        <v/>
      </c>
      <c r="JF295" s="20" t="str">
        <f t="shared" si="190"/>
        <v/>
      </c>
      <c r="JG295" s="20" t="str">
        <f t="shared" si="190"/>
        <v/>
      </c>
      <c r="JH295" s="20" t="str">
        <f t="shared" si="190"/>
        <v/>
      </c>
      <c r="JI295" s="20" t="str">
        <f t="shared" si="190"/>
        <v/>
      </c>
      <c r="JJ295" s="20" t="str">
        <f t="shared" si="190"/>
        <v/>
      </c>
      <c r="JK295" s="20" t="str">
        <f t="shared" si="190"/>
        <v/>
      </c>
      <c r="JL295" s="20" t="str">
        <f t="shared" si="190"/>
        <v/>
      </c>
      <c r="JM295" s="20" t="str">
        <f t="shared" si="191"/>
        <v/>
      </c>
      <c r="JN295" s="20" t="str">
        <f t="shared" si="191"/>
        <v/>
      </c>
      <c r="JO295" s="20" t="str">
        <f t="shared" si="191"/>
        <v/>
      </c>
      <c r="JP295" s="20" t="str">
        <f t="shared" si="191"/>
        <v/>
      </c>
      <c r="JQ295" s="20" t="str">
        <f t="shared" si="191"/>
        <v/>
      </c>
      <c r="JR295" s="20" t="str">
        <f t="shared" si="191"/>
        <v/>
      </c>
      <c r="JS295" s="20" t="str">
        <f t="shared" si="191"/>
        <v/>
      </c>
      <c r="JT295" s="20" t="str">
        <f t="shared" si="191"/>
        <v/>
      </c>
      <c r="JU295" s="20" t="str">
        <f t="shared" si="191"/>
        <v/>
      </c>
      <c r="JV295" s="20" t="str">
        <f t="shared" si="191"/>
        <v/>
      </c>
      <c r="JW295" s="20" t="str">
        <f t="shared" si="192"/>
        <v/>
      </c>
      <c r="JX295" s="20" t="str">
        <f t="shared" si="192"/>
        <v/>
      </c>
      <c r="JY295" s="20" t="str">
        <f t="shared" si="192"/>
        <v/>
      </c>
      <c r="JZ295" s="20" t="str">
        <f t="shared" si="192"/>
        <v/>
      </c>
      <c r="KA295" s="20" t="str">
        <f t="shared" si="192"/>
        <v/>
      </c>
      <c r="KB295" s="20" t="str">
        <f t="shared" si="192"/>
        <v/>
      </c>
      <c r="KC295" s="20" t="str">
        <f t="shared" si="192"/>
        <v/>
      </c>
      <c r="KD295" s="20" t="str">
        <f t="shared" si="192"/>
        <v/>
      </c>
      <c r="KE295" s="20"/>
      <c r="KF295" s="20"/>
      <c r="KG295" s="20"/>
      <c r="KH295" s="20"/>
      <c r="KI295" s="20"/>
      <c r="KJ295" s="20"/>
      <c r="KK295" s="20"/>
      <c r="KL295" s="20"/>
      <c r="KM295" s="20"/>
      <c r="KN295" s="20"/>
      <c r="KO295" s="20"/>
    </row>
    <row r="296" spans="2:301" s="14" customFormat="1" ht="14.75" hidden="1" customHeight="1" x14ac:dyDescent="0.25">
      <c r="B296" s="73"/>
      <c r="C296" s="74"/>
      <c r="D296" s="74"/>
      <c r="E296" s="74"/>
      <c r="F296" s="74"/>
      <c r="G296" s="74" t="str">
        <f t="shared" si="34"/>
        <v/>
      </c>
      <c r="H296" s="74"/>
      <c r="I296" s="74" t="str">
        <f t="shared" si="44"/>
        <v/>
      </c>
      <c r="J296" s="74"/>
      <c r="K296" s="74">
        <f t="shared" si="62"/>
        <v>0</v>
      </c>
      <c r="L296" s="74"/>
      <c r="M296" s="74"/>
      <c r="N296" s="74">
        <f t="shared" si="35"/>
        <v>0</v>
      </c>
      <c r="O296" s="74"/>
      <c r="P296" s="112"/>
      <c r="Q296" s="120"/>
      <c r="R296" s="120"/>
      <c r="S296" s="111"/>
      <c r="T296" s="113" t="str">
        <f t="shared" si="36"/>
        <v/>
      </c>
      <c r="U296" s="24"/>
      <c r="V296" s="24"/>
      <c r="W296" s="24" t="str">
        <f t="shared" si="46"/>
        <v/>
      </c>
      <c r="X296" s="60"/>
      <c r="AI296" s="69"/>
      <c r="AJ296" s="69"/>
      <c r="AK296" s="119"/>
      <c r="AL296" s="24"/>
      <c r="AM296" s="24"/>
      <c r="AN296" s="24"/>
      <c r="AO296" s="26"/>
      <c r="AP296" s="26"/>
      <c r="AR296" s="19">
        <f t="shared" si="37"/>
        <v>0</v>
      </c>
      <c r="AU296" s="129"/>
      <c r="AV296" s="129"/>
      <c r="FD296" s="19"/>
      <c r="FE296" s="19"/>
      <c r="FF296" s="19"/>
      <c r="FG296" s="20" t="str">
        <f t="shared" si="179"/>
        <v/>
      </c>
      <c r="FH296" s="20" t="str">
        <f t="shared" si="179"/>
        <v/>
      </c>
      <c r="FI296" s="20" t="str">
        <f t="shared" si="179"/>
        <v/>
      </c>
      <c r="FJ296" s="20" t="str">
        <f t="shared" si="179"/>
        <v/>
      </c>
      <c r="FK296" s="20" t="str">
        <f t="shared" si="179"/>
        <v/>
      </c>
      <c r="FL296" s="20" t="str">
        <f t="shared" si="179"/>
        <v/>
      </c>
      <c r="FM296" s="20" t="str">
        <f t="shared" si="179"/>
        <v/>
      </c>
      <c r="FN296" s="20" t="str">
        <f t="shared" si="179"/>
        <v/>
      </c>
      <c r="FO296" s="20" t="str">
        <f t="shared" si="179"/>
        <v/>
      </c>
      <c r="FP296" s="20" t="str">
        <f t="shared" si="179"/>
        <v/>
      </c>
      <c r="FQ296" s="20" t="str">
        <f t="shared" si="179"/>
        <v/>
      </c>
      <c r="FR296" s="20" t="str">
        <f t="shared" si="180"/>
        <v/>
      </c>
      <c r="FS296" s="20" t="str">
        <f t="shared" si="180"/>
        <v/>
      </c>
      <c r="FT296" s="20" t="str">
        <f t="shared" si="180"/>
        <v/>
      </c>
      <c r="FU296" s="20" t="str">
        <f xml:space="preserve"> IF(W539=W529,"",W539)</f>
        <v/>
      </c>
      <c r="FV296" s="20" t="str">
        <f t="shared" si="181"/>
        <v/>
      </c>
      <c r="FW296" s="20" t="str">
        <f t="shared" si="181"/>
        <v/>
      </c>
      <c r="FX296" s="20" t="str">
        <f t="shared" si="181"/>
        <v/>
      </c>
      <c r="FY296" s="20" t="str">
        <f t="shared" si="181"/>
        <v/>
      </c>
      <c r="FZ296" s="20" t="str">
        <f t="shared" si="181"/>
        <v/>
      </c>
      <c r="GA296" s="20" t="str">
        <f t="shared" si="182"/>
        <v/>
      </c>
      <c r="GB296" s="20" t="str">
        <f t="shared" si="182"/>
        <v/>
      </c>
      <c r="GC296" s="20" t="str">
        <f t="shared" si="182"/>
        <v/>
      </c>
      <c r="GD296" s="20" t="str">
        <f t="shared" si="182"/>
        <v/>
      </c>
      <c r="GE296" s="20" t="str">
        <f t="shared" si="182"/>
        <v/>
      </c>
      <c r="GF296" s="20" t="str">
        <f t="shared" si="182"/>
        <v/>
      </c>
      <c r="GG296" s="20" t="str">
        <f t="shared" si="182"/>
        <v/>
      </c>
      <c r="GH296" s="20" t="str">
        <f t="shared" si="182"/>
        <v/>
      </c>
      <c r="GI296" s="20" t="str">
        <f t="shared" si="182"/>
        <v/>
      </c>
      <c r="GJ296" s="20" t="str">
        <f t="shared" si="182"/>
        <v/>
      </c>
      <c r="GK296" s="20" t="str">
        <f t="shared" si="183"/>
        <v/>
      </c>
      <c r="GL296" s="20" t="str">
        <f t="shared" si="183"/>
        <v/>
      </c>
      <c r="GM296" s="20" t="str">
        <f t="shared" si="183"/>
        <v/>
      </c>
      <c r="GN296" s="20" t="str">
        <f t="shared" si="183"/>
        <v/>
      </c>
      <c r="GO296" s="20" t="str">
        <f t="shared" si="183"/>
        <v/>
      </c>
      <c r="GP296" s="20" t="str">
        <f t="shared" si="183"/>
        <v/>
      </c>
      <c r="GQ296" s="20" t="str">
        <f t="shared" si="183"/>
        <v/>
      </c>
      <c r="GR296" s="20" t="str">
        <f t="shared" si="183"/>
        <v/>
      </c>
      <c r="GS296" s="20" t="str">
        <f t="shared" si="183"/>
        <v/>
      </c>
      <c r="GT296" s="20" t="str">
        <f t="shared" si="183"/>
        <v/>
      </c>
      <c r="GU296" s="20" t="str">
        <f t="shared" si="184"/>
        <v/>
      </c>
      <c r="GV296" s="20" t="str">
        <f t="shared" si="184"/>
        <v/>
      </c>
      <c r="GW296" s="20" t="str">
        <f t="shared" si="184"/>
        <v/>
      </c>
      <c r="GX296" s="20" t="str">
        <f t="shared" si="184"/>
        <v/>
      </c>
      <c r="GY296" s="20" t="str">
        <f t="shared" si="184"/>
        <v/>
      </c>
      <c r="GZ296" s="20" t="str">
        <f t="shared" si="184"/>
        <v/>
      </c>
      <c r="HA296" s="20" t="str">
        <f t="shared" si="184"/>
        <v/>
      </c>
      <c r="HB296" s="20" t="str">
        <f t="shared" si="184"/>
        <v/>
      </c>
      <c r="HC296" s="20" t="str">
        <f t="shared" si="184"/>
        <v/>
      </c>
      <c r="HD296" s="20" t="str">
        <f t="shared" si="184"/>
        <v/>
      </c>
      <c r="HE296" s="20" t="str">
        <f t="shared" si="185"/>
        <v/>
      </c>
      <c r="HF296" s="20" t="str">
        <f t="shared" si="185"/>
        <v/>
      </c>
      <c r="HG296" s="20" t="str">
        <f t="shared" si="185"/>
        <v/>
      </c>
      <c r="HH296" s="20" t="str">
        <f t="shared" si="185"/>
        <v/>
      </c>
      <c r="HI296" s="20" t="str">
        <f t="shared" si="185"/>
        <v/>
      </c>
      <c r="HJ296" s="20" t="str">
        <f t="shared" si="185"/>
        <v/>
      </c>
      <c r="HK296" s="20" t="str">
        <f t="shared" si="185"/>
        <v/>
      </c>
      <c r="HL296" s="20" t="str">
        <f t="shared" si="185"/>
        <v/>
      </c>
      <c r="HM296" s="20" t="str">
        <f t="shared" si="185"/>
        <v/>
      </c>
      <c r="HN296" s="20" t="str">
        <f t="shared" si="185"/>
        <v/>
      </c>
      <c r="HO296" s="20" t="str">
        <f t="shared" si="186"/>
        <v/>
      </c>
      <c r="HP296" s="20" t="str">
        <f t="shared" si="186"/>
        <v/>
      </c>
      <c r="HQ296" s="20" t="str">
        <f t="shared" si="186"/>
        <v/>
      </c>
      <c r="HR296" s="20" t="str">
        <f t="shared" si="186"/>
        <v/>
      </c>
      <c r="HS296" s="20" t="str">
        <f t="shared" si="186"/>
        <v/>
      </c>
      <c r="HT296" s="20" t="str">
        <f t="shared" si="186"/>
        <v/>
      </c>
      <c r="HU296" s="20" t="str">
        <f t="shared" si="186"/>
        <v/>
      </c>
      <c r="HV296" s="20" t="str">
        <f t="shared" si="186"/>
        <v/>
      </c>
      <c r="HW296" s="20" t="str">
        <f t="shared" si="186"/>
        <v/>
      </c>
      <c r="HX296" s="20" t="str">
        <f t="shared" si="186"/>
        <v/>
      </c>
      <c r="HY296" s="20" t="str">
        <f t="shared" si="187"/>
        <v/>
      </c>
      <c r="HZ296" s="20" t="str">
        <f t="shared" si="187"/>
        <v/>
      </c>
      <c r="IA296" s="20" t="str">
        <f t="shared" si="187"/>
        <v/>
      </c>
      <c r="IB296" s="20" t="str">
        <f t="shared" si="187"/>
        <v/>
      </c>
      <c r="IC296" s="20" t="str">
        <f t="shared" si="187"/>
        <v/>
      </c>
      <c r="ID296" s="20" t="str">
        <f t="shared" si="187"/>
        <v/>
      </c>
      <c r="IE296" s="20" t="str">
        <f t="shared" si="187"/>
        <v/>
      </c>
      <c r="IF296" s="20" t="str">
        <f t="shared" si="187"/>
        <v/>
      </c>
      <c r="IG296" s="20" t="str">
        <f t="shared" si="187"/>
        <v/>
      </c>
      <c r="IH296" s="20" t="str">
        <f t="shared" si="187"/>
        <v/>
      </c>
      <c r="II296" s="20" t="str">
        <f t="shared" si="188"/>
        <v/>
      </c>
      <c r="IJ296" s="20" t="str">
        <f t="shared" si="188"/>
        <v/>
      </c>
      <c r="IK296" s="20" t="str">
        <f t="shared" si="188"/>
        <v/>
      </c>
      <c r="IL296" s="20" t="str">
        <f t="shared" si="188"/>
        <v/>
      </c>
      <c r="IM296" s="20" t="str">
        <f t="shared" si="188"/>
        <v/>
      </c>
      <c r="IN296" s="20" t="str">
        <f t="shared" si="188"/>
        <v/>
      </c>
      <c r="IO296" s="20" t="str">
        <f t="shared" si="188"/>
        <v/>
      </c>
      <c r="IP296" s="20" t="str">
        <f t="shared" si="188"/>
        <v/>
      </c>
      <c r="IQ296" s="20" t="str">
        <f t="shared" si="188"/>
        <v/>
      </c>
      <c r="IR296" s="20" t="str">
        <f t="shared" si="188"/>
        <v/>
      </c>
      <c r="IS296" s="20" t="str">
        <f t="shared" si="189"/>
        <v/>
      </c>
      <c r="IT296" s="20" t="str">
        <f t="shared" si="189"/>
        <v/>
      </c>
      <c r="IU296" s="20" t="str">
        <f t="shared" si="189"/>
        <v/>
      </c>
      <c r="IV296" s="20" t="str">
        <f t="shared" si="189"/>
        <v/>
      </c>
      <c r="IW296" s="20" t="str">
        <f t="shared" si="189"/>
        <v/>
      </c>
      <c r="IX296" s="20" t="str">
        <f t="shared" si="189"/>
        <v/>
      </c>
      <c r="IY296" s="20" t="str">
        <f t="shared" si="189"/>
        <v/>
      </c>
      <c r="IZ296" s="20" t="str">
        <f t="shared" si="189"/>
        <v/>
      </c>
      <c r="JA296" s="20" t="str">
        <f t="shared" si="189"/>
        <v/>
      </c>
      <c r="JB296" s="20" t="str">
        <f t="shared" si="189"/>
        <v/>
      </c>
      <c r="JC296" s="20" t="str">
        <f t="shared" si="190"/>
        <v/>
      </c>
      <c r="JD296" s="20" t="str">
        <f t="shared" si="190"/>
        <v/>
      </c>
      <c r="JE296" s="20" t="str">
        <f t="shared" si="190"/>
        <v/>
      </c>
      <c r="JF296" s="20" t="str">
        <f t="shared" si="190"/>
        <v/>
      </c>
      <c r="JG296" s="20" t="str">
        <f t="shared" si="190"/>
        <v/>
      </c>
      <c r="JH296" s="20" t="str">
        <f t="shared" si="190"/>
        <v/>
      </c>
      <c r="JI296" s="20" t="str">
        <f t="shared" si="190"/>
        <v/>
      </c>
      <c r="JJ296" s="20" t="str">
        <f t="shared" si="190"/>
        <v/>
      </c>
      <c r="JK296" s="20" t="str">
        <f t="shared" si="190"/>
        <v/>
      </c>
      <c r="JL296" s="20" t="str">
        <f t="shared" si="190"/>
        <v/>
      </c>
      <c r="JM296" s="20" t="str">
        <f t="shared" si="191"/>
        <v/>
      </c>
      <c r="JN296" s="20" t="str">
        <f t="shared" si="191"/>
        <v/>
      </c>
      <c r="JO296" s="20" t="str">
        <f t="shared" si="191"/>
        <v/>
      </c>
      <c r="JP296" s="20" t="str">
        <f t="shared" si="191"/>
        <v/>
      </c>
      <c r="JQ296" s="20" t="str">
        <f t="shared" si="191"/>
        <v/>
      </c>
      <c r="JR296" s="20" t="str">
        <f t="shared" si="191"/>
        <v/>
      </c>
      <c r="JS296" s="20" t="str">
        <f t="shared" si="191"/>
        <v/>
      </c>
      <c r="JT296" s="20" t="str">
        <f t="shared" si="191"/>
        <v/>
      </c>
      <c r="JU296" s="20" t="str">
        <f t="shared" si="191"/>
        <v/>
      </c>
      <c r="JV296" s="20" t="str">
        <f t="shared" si="191"/>
        <v/>
      </c>
      <c r="JW296" s="20" t="str">
        <f t="shared" si="192"/>
        <v/>
      </c>
      <c r="JX296" s="20" t="str">
        <f t="shared" si="192"/>
        <v/>
      </c>
      <c r="JY296" s="20" t="str">
        <f t="shared" si="192"/>
        <v/>
      </c>
      <c r="JZ296" s="20" t="str">
        <f t="shared" si="192"/>
        <v/>
      </c>
      <c r="KA296" s="20" t="str">
        <f t="shared" si="192"/>
        <v/>
      </c>
      <c r="KB296" s="20" t="str">
        <f t="shared" si="192"/>
        <v/>
      </c>
      <c r="KC296" s="20" t="str">
        <f t="shared" si="192"/>
        <v/>
      </c>
      <c r="KD296" s="20" t="str">
        <f t="shared" si="192"/>
        <v/>
      </c>
      <c r="KE296" s="20"/>
      <c r="KF296" s="20"/>
      <c r="KG296" s="20"/>
      <c r="KH296" s="20"/>
      <c r="KI296" s="20"/>
      <c r="KJ296" s="20"/>
      <c r="KK296" s="20"/>
      <c r="KL296" s="20"/>
      <c r="KM296" s="20"/>
      <c r="KN296" s="20"/>
      <c r="KO296" s="20"/>
    </row>
    <row r="297" spans="2:301" s="14" customFormat="1" ht="15" hidden="1" x14ac:dyDescent="0.25">
      <c r="G297" s="74" t="str">
        <f t="shared" si="34"/>
        <v/>
      </c>
      <c r="I297" s="74" t="str">
        <f t="shared" si="44"/>
        <v/>
      </c>
      <c r="K297" s="74">
        <f t="shared" si="62"/>
        <v>0</v>
      </c>
      <c r="N297" s="74">
        <f t="shared" si="35"/>
        <v>0</v>
      </c>
      <c r="Q297" s="120"/>
      <c r="R297" s="120"/>
      <c r="S297" s="111"/>
      <c r="T297" s="113" t="str">
        <f t="shared" si="36"/>
        <v/>
      </c>
      <c r="W297" s="24" t="str">
        <f t="shared" si="46"/>
        <v/>
      </c>
      <c r="X297" s="60"/>
      <c r="AK297" s="4"/>
      <c r="AL297" s="24"/>
      <c r="AM297" s="24"/>
      <c r="AN297" s="24"/>
      <c r="AO297" s="26"/>
      <c r="AP297" s="26"/>
      <c r="AR297" s="19">
        <f t="shared" si="37"/>
        <v>0</v>
      </c>
      <c r="AU297" s="129"/>
      <c r="AV297" s="129"/>
    </row>
    <row r="298" spans="2:301" s="14" customFormat="1" ht="15" hidden="1" x14ac:dyDescent="0.25">
      <c r="G298" s="74" t="str">
        <f t="shared" si="34"/>
        <v/>
      </c>
      <c r="I298" s="74" t="str">
        <f t="shared" si="44"/>
        <v/>
      </c>
      <c r="K298" s="74">
        <f t="shared" si="62"/>
        <v>0</v>
      </c>
      <c r="N298" s="74">
        <f t="shared" si="35"/>
        <v>0</v>
      </c>
      <c r="Q298" s="120"/>
      <c r="R298" s="120"/>
      <c r="S298" s="111"/>
      <c r="T298" s="113" t="str">
        <f t="shared" si="36"/>
        <v/>
      </c>
      <c r="W298" s="24" t="str">
        <f t="shared" si="46"/>
        <v/>
      </c>
      <c r="X298" s="60"/>
      <c r="AK298" s="4"/>
      <c r="AL298" s="24"/>
      <c r="AM298" s="24"/>
      <c r="AN298" s="24"/>
      <c r="AO298" s="26"/>
      <c r="AP298" s="26"/>
      <c r="AR298" s="19">
        <f t="shared" si="37"/>
        <v>0</v>
      </c>
      <c r="AU298" s="129"/>
      <c r="AV298" s="129"/>
    </row>
    <row r="299" spans="2:301" s="14" customFormat="1" ht="15" hidden="1" x14ac:dyDescent="0.25">
      <c r="G299" s="74" t="str">
        <f t="shared" si="34"/>
        <v/>
      </c>
      <c r="I299" s="74" t="str">
        <f t="shared" si="44"/>
        <v/>
      </c>
      <c r="K299" s="74">
        <f t="shared" si="62"/>
        <v>0</v>
      </c>
      <c r="N299" s="74">
        <f t="shared" si="35"/>
        <v>0</v>
      </c>
      <c r="Q299" s="120"/>
      <c r="R299" s="120"/>
      <c r="S299" s="111"/>
      <c r="T299" s="113" t="str">
        <f t="shared" si="36"/>
        <v/>
      </c>
      <c r="W299" s="24" t="str">
        <f t="shared" si="46"/>
        <v/>
      </c>
      <c r="X299" s="60"/>
      <c r="AK299" s="4"/>
      <c r="AL299" s="24"/>
      <c r="AM299" s="24"/>
      <c r="AN299" s="24"/>
      <c r="AO299" s="26"/>
      <c r="AP299" s="26"/>
      <c r="AR299" s="19">
        <f t="shared" si="37"/>
        <v>0</v>
      </c>
      <c r="AU299" s="129"/>
      <c r="AV299" s="129"/>
    </row>
    <row r="300" spans="2:301" s="14" customFormat="1" ht="15" hidden="1" x14ac:dyDescent="0.25">
      <c r="G300" s="74" t="str">
        <f t="shared" si="34"/>
        <v/>
      </c>
      <c r="I300" s="74" t="str">
        <f t="shared" si="44"/>
        <v/>
      </c>
      <c r="K300" s="74">
        <f t="shared" si="62"/>
        <v>0</v>
      </c>
      <c r="N300" s="74">
        <f t="shared" si="35"/>
        <v>0</v>
      </c>
      <c r="Q300" s="120"/>
      <c r="R300" s="120"/>
      <c r="S300" s="111"/>
      <c r="T300" s="113" t="str">
        <f t="shared" si="36"/>
        <v/>
      </c>
      <c r="W300" s="24" t="str">
        <f t="shared" si="46"/>
        <v/>
      </c>
      <c r="X300" s="60"/>
      <c r="AK300" s="4"/>
      <c r="AL300" s="24"/>
      <c r="AM300" s="24"/>
      <c r="AN300" s="24"/>
      <c r="AO300" s="26"/>
      <c r="AP300" s="26"/>
      <c r="AR300" s="19">
        <f t="shared" si="37"/>
        <v>0</v>
      </c>
      <c r="AU300" s="129"/>
      <c r="AV300" s="129"/>
    </row>
    <row r="301" spans="2:301" s="14" customFormat="1" x14ac:dyDescent="0.35">
      <c r="B301" s="73" t="str">
        <f t="shared" ref="B301" si="193" xml:space="preserve"> IF(B67="","",B67)</f>
        <v/>
      </c>
      <c r="C301" s="74">
        <f t="shared" ref="C301:C341" si="194" xml:space="preserve"> IF(B301="",0,1)</f>
        <v>0</v>
      </c>
      <c r="D301" s="74" t="str">
        <f xml:space="preserve"> IF(IF(AND(C301=1,C67="LED"),D67,"")="","",IF(AND(C301=1,C67="LED"),D67,""))</f>
        <v/>
      </c>
      <c r="E301" s="74" t="str">
        <f xml:space="preserve"> IF(IF(AND(C301=1,C67="LED"),E67,"")="","",IF(AND(C301=1,C67="LED"),E67,""))</f>
        <v/>
      </c>
      <c r="F301" s="74" t="str">
        <f xml:space="preserve"> IF((C301&lt;&gt;1),"",MAX(F67,1))</f>
        <v/>
      </c>
      <c r="G301" s="74" t="str">
        <f t="shared" si="34"/>
        <v/>
      </c>
      <c r="H301" s="74" t="str">
        <f xml:space="preserve"> IF((C301&lt;&gt;1),"",MAX(2.5,Q67))</f>
        <v/>
      </c>
      <c r="I301" s="74" t="str">
        <f t="shared" si="44"/>
        <v/>
      </c>
      <c r="J301" s="74">
        <f xml:space="preserve"> IF((C301&lt;&gt;1),0,(J67+$D$3))</f>
        <v>0</v>
      </c>
      <c r="K301" s="74">
        <f t="shared" si="62"/>
        <v>0</v>
      </c>
      <c r="L301" s="74" t="str">
        <f>IF((C301&lt;&gt;1),"",IF(IF(C67="Masked","Always Mask",H67)="","Never mask",IF(C67="Masked","Always Mask",H67)))</f>
        <v/>
      </c>
      <c r="M301" s="74">
        <f xml:space="preserve"> IF(C301&lt;&gt;1,0,I67)</f>
        <v>0</v>
      </c>
      <c r="N301" s="74">
        <f t="shared" si="35"/>
        <v>0</v>
      </c>
      <c r="O301" s="74" t="str">
        <f xml:space="preserve"> IF(C301&lt;&gt;1,"",(F301*55+17.25))</f>
        <v/>
      </c>
      <c r="P301" s="112" t="str">
        <f xml:space="preserve"> IF(C301&lt;&gt;1,"",IF(K301=1,0,IF(O291&lt;J301,J301,0)))</f>
        <v/>
      </c>
      <c r="Q301" s="120">
        <f xml:space="preserve"> IF(Global!$C$1="AFE4420",1000*AK301*J301/(1000000/'PPG Config'!$C$2)*(2-COUNTBLANK(D301:E301)),1000*(AL301+AM301)*J301/(1000000/'PPG Config'!$C$2))</f>
        <v>0</v>
      </c>
      <c r="R301" s="120"/>
      <c r="S301" s="111" t="str">
        <f>IF((C301&lt;&gt;1),"Only TIA1",W67)</f>
        <v>Only TIA1</v>
      </c>
      <c r="T301" s="113" t="str">
        <f t="shared" si="36"/>
        <v/>
      </c>
      <c r="U301" s="24" t="str">
        <f xml:space="preserve"> IF((C301&lt;&gt;1),"",MAX(2.5,AD67))</f>
        <v/>
      </c>
      <c r="V301" s="24"/>
      <c r="W301" s="24" t="str">
        <f t="shared" si="46"/>
        <v/>
      </c>
      <c r="X301" s="60"/>
      <c r="AI301" s="69">
        <f xml:space="preserve"> IF(C311&gt;C301,1,0)</f>
        <v>0</v>
      </c>
      <c r="AJ301" s="69">
        <f xml:space="preserve"> IF(C301=1,IF(C67="LED",IF(AND(D301="",E301=""),1,0),0),0)</f>
        <v>0</v>
      </c>
      <c r="AK301" s="119">
        <f>IF(COUNTIF(D301:E301,"TX4")&gt;0,'PPG Config'!$C$18,IF(COUNTIF(D301:E301,"TX3")&gt;0,'PPG Config'!$C$17,IF(COUNTIF(D301:E301,"TX2")&gt;0,'PPG Config'!$C$16,IF(COUNTIF(D301:E301,"TX1")&gt;0,'PPG Config'!$C$15,0))))</f>
        <v>0</v>
      </c>
      <c r="AL301" s="24">
        <f xml:space="preserve"> IF(D301="",0,IF(AI67="",0,MIN(AI67,'PPG Config'!$C$8)))</f>
        <v>0</v>
      </c>
      <c r="AM301" s="24">
        <f xml:space="preserve"> IF(E301="",0,IF(AJ67="",0,MIN(AJ67,'PPG Config'!$C$8)))</f>
        <v>0</v>
      </c>
      <c r="AN301" s="24"/>
      <c r="AO301" s="26">
        <f xml:space="preserve"> IF(Global!$C$1="AFE4420",'PPG Phase Definition'!AK301,'PPG Phase Definition'!AL301)</f>
        <v>0</v>
      </c>
      <c r="AP301" s="26">
        <f xml:space="preserve"> IF(Global!$C$1="AFE4420",'PPG Phase Definition'!AK301,'PPG Phase Definition'!AM301)</f>
        <v>0</v>
      </c>
      <c r="AR301" s="19">
        <f t="shared" si="37"/>
        <v>0</v>
      </c>
      <c r="AU301" s="129"/>
      <c r="AV301" s="129"/>
      <c r="FD301" s="19"/>
      <c r="FE301" s="19"/>
      <c r="FF301" s="19">
        <v>7</v>
      </c>
      <c r="FG301" s="20" t="str">
        <f t="shared" ref="FG301:FQ303" si="195" xml:space="preserve"> IF(G540=G530,"",G540)</f>
        <v/>
      </c>
      <c r="FH301" s="20" t="str">
        <f t="shared" si="195"/>
        <v/>
      </c>
      <c r="FI301" s="20" t="str">
        <f t="shared" si="195"/>
        <v/>
      </c>
      <c r="FJ301" s="20" t="str">
        <f t="shared" si="195"/>
        <v/>
      </c>
      <c r="FK301" s="20" t="str">
        <f t="shared" si="195"/>
        <v/>
      </c>
      <c r="FL301" s="20" t="str">
        <f t="shared" si="195"/>
        <v/>
      </c>
      <c r="FM301" s="20" t="str">
        <f t="shared" si="195"/>
        <v/>
      </c>
      <c r="FN301" s="20" t="str">
        <f t="shared" si="195"/>
        <v/>
      </c>
      <c r="FO301" s="20" t="str">
        <f t="shared" si="195"/>
        <v/>
      </c>
      <c r="FP301" s="20" t="str">
        <f t="shared" si="195"/>
        <v/>
      </c>
      <c r="FQ301" s="20" t="str">
        <f t="shared" si="195"/>
        <v/>
      </c>
      <c r="FR301" s="20" t="str">
        <f t="shared" ref="FR301:FT303" si="196" xml:space="preserve"> IF(S540=S530,"",S540)</f>
        <v/>
      </c>
      <c r="FS301" s="20" t="str">
        <f t="shared" si="196"/>
        <v/>
      </c>
      <c r="FT301" s="20" t="str">
        <f t="shared" si="196"/>
        <v/>
      </c>
      <c r="FU301" s="20" t="str">
        <f xml:space="preserve"> IF(W540=W530,"",W540)</f>
        <v/>
      </c>
      <c r="FV301" s="20" t="str">
        <f t="shared" ref="FV301:FZ303" si="197" xml:space="preserve"> IF(Y540=Y530,"",Y540)</f>
        <v/>
      </c>
      <c r="FW301" s="20" t="str">
        <f t="shared" si="197"/>
        <v/>
      </c>
      <c r="FX301" s="20" t="str">
        <f t="shared" si="197"/>
        <v/>
      </c>
      <c r="FY301" s="20" t="str">
        <f t="shared" si="197"/>
        <v/>
      </c>
      <c r="FZ301" s="20" t="str">
        <f t="shared" si="197"/>
        <v/>
      </c>
      <c r="GA301" s="20" t="str">
        <f t="shared" ref="GA301:GJ303" si="198" xml:space="preserve"> IF(AE540=AE530,"",AE540)</f>
        <v/>
      </c>
      <c r="GB301" s="20" t="str">
        <f t="shared" si="198"/>
        <v/>
      </c>
      <c r="GC301" s="20" t="str">
        <f t="shared" si="198"/>
        <v/>
      </c>
      <c r="GD301" s="20" t="str">
        <f t="shared" si="198"/>
        <v/>
      </c>
      <c r="GE301" s="20" t="str">
        <f t="shared" si="198"/>
        <v/>
      </c>
      <c r="GF301" s="20" t="str">
        <f t="shared" si="198"/>
        <v/>
      </c>
      <c r="GG301" s="20" t="str">
        <f t="shared" si="198"/>
        <v/>
      </c>
      <c r="GH301" s="20" t="str">
        <f t="shared" si="198"/>
        <v/>
      </c>
      <c r="GI301" s="20" t="str">
        <f t="shared" si="198"/>
        <v/>
      </c>
      <c r="GJ301" s="20" t="str">
        <f t="shared" si="198"/>
        <v/>
      </c>
      <c r="GK301" s="20" t="str">
        <f t="shared" ref="GK301:GT303" si="199" xml:space="preserve"> IF(AO540=AO530,"",AO540)</f>
        <v/>
      </c>
      <c r="GL301" s="20" t="str">
        <f t="shared" si="199"/>
        <v/>
      </c>
      <c r="GM301" s="20" t="str">
        <f t="shared" si="199"/>
        <v/>
      </c>
      <c r="GN301" s="20" t="str">
        <f t="shared" si="199"/>
        <v/>
      </c>
      <c r="GO301" s="20" t="str">
        <f t="shared" si="199"/>
        <v/>
      </c>
      <c r="GP301" s="20" t="str">
        <f t="shared" si="199"/>
        <v/>
      </c>
      <c r="GQ301" s="20" t="str">
        <f t="shared" si="199"/>
        <v/>
      </c>
      <c r="GR301" s="20" t="str">
        <f t="shared" si="199"/>
        <v/>
      </c>
      <c r="GS301" s="20" t="str">
        <f t="shared" si="199"/>
        <v/>
      </c>
      <c r="GT301" s="20" t="str">
        <f t="shared" si="199"/>
        <v/>
      </c>
      <c r="GU301" s="20" t="str">
        <f t="shared" ref="GU301:HD303" si="200" xml:space="preserve"> IF(AY540=AY530,"",AY540)</f>
        <v/>
      </c>
      <c r="GV301" s="20" t="str">
        <f t="shared" si="200"/>
        <v/>
      </c>
      <c r="GW301" s="20" t="str">
        <f t="shared" si="200"/>
        <v/>
      </c>
      <c r="GX301" s="20" t="str">
        <f t="shared" si="200"/>
        <v/>
      </c>
      <c r="GY301" s="20" t="str">
        <f t="shared" si="200"/>
        <v/>
      </c>
      <c r="GZ301" s="20" t="str">
        <f t="shared" si="200"/>
        <v/>
      </c>
      <c r="HA301" s="20" t="str">
        <f t="shared" si="200"/>
        <v/>
      </c>
      <c r="HB301" s="20" t="str">
        <f t="shared" si="200"/>
        <v/>
      </c>
      <c r="HC301" s="20" t="str">
        <f t="shared" si="200"/>
        <v/>
      </c>
      <c r="HD301" s="20" t="str">
        <f t="shared" si="200"/>
        <v/>
      </c>
      <c r="HE301" s="20" t="str">
        <f t="shared" ref="HE301:HN303" si="201" xml:space="preserve"> IF(BI540=BI530,"",BI540)</f>
        <v/>
      </c>
      <c r="HF301" s="20" t="str">
        <f t="shared" si="201"/>
        <v/>
      </c>
      <c r="HG301" s="20" t="str">
        <f t="shared" si="201"/>
        <v/>
      </c>
      <c r="HH301" s="20" t="str">
        <f t="shared" si="201"/>
        <v/>
      </c>
      <c r="HI301" s="20" t="str">
        <f t="shared" si="201"/>
        <v/>
      </c>
      <c r="HJ301" s="20" t="str">
        <f t="shared" si="201"/>
        <v/>
      </c>
      <c r="HK301" s="20" t="str">
        <f t="shared" si="201"/>
        <v/>
      </c>
      <c r="HL301" s="20" t="str">
        <f t="shared" si="201"/>
        <v/>
      </c>
      <c r="HM301" s="20" t="str">
        <f t="shared" si="201"/>
        <v/>
      </c>
      <c r="HN301" s="20" t="str">
        <f t="shared" si="201"/>
        <v/>
      </c>
      <c r="HO301" s="20" t="str">
        <f t="shared" ref="HO301:HX303" si="202" xml:space="preserve"> IF(BS540=BS530,"",BS540)</f>
        <v/>
      </c>
      <c r="HP301" s="20" t="str">
        <f t="shared" si="202"/>
        <v/>
      </c>
      <c r="HQ301" s="20" t="str">
        <f t="shared" si="202"/>
        <v/>
      </c>
      <c r="HR301" s="20" t="str">
        <f t="shared" si="202"/>
        <v/>
      </c>
      <c r="HS301" s="20" t="str">
        <f t="shared" si="202"/>
        <v/>
      </c>
      <c r="HT301" s="20" t="str">
        <f t="shared" si="202"/>
        <v/>
      </c>
      <c r="HU301" s="20" t="str">
        <f t="shared" si="202"/>
        <v/>
      </c>
      <c r="HV301" s="20" t="str">
        <f t="shared" si="202"/>
        <v/>
      </c>
      <c r="HW301" s="20" t="str">
        <f t="shared" si="202"/>
        <v/>
      </c>
      <c r="HX301" s="20" t="str">
        <f t="shared" si="202"/>
        <v/>
      </c>
      <c r="HY301" s="20" t="str">
        <f t="shared" ref="HY301:IH303" si="203" xml:space="preserve"> IF(CC540=CC530,"",CC540)</f>
        <v/>
      </c>
      <c r="HZ301" s="20" t="str">
        <f t="shared" si="203"/>
        <v/>
      </c>
      <c r="IA301" s="20" t="str">
        <f t="shared" si="203"/>
        <v/>
      </c>
      <c r="IB301" s="20" t="str">
        <f t="shared" si="203"/>
        <v/>
      </c>
      <c r="IC301" s="20" t="str">
        <f t="shared" si="203"/>
        <v/>
      </c>
      <c r="ID301" s="20" t="str">
        <f t="shared" si="203"/>
        <v/>
      </c>
      <c r="IE301" s="20" t="str">
        <f t="shared" si="203"/>
        <v/>
      </c>
      <c r="IF301" s="20" t="str">
        <f t="shared" si="203"/>
        <v/>
      </c>
      <c r="IG301" s="20" t="str">
        <f t="shared" si="203"/>
        <v/>
      </c>
      <c r="IH301" s="20" t="str">
        <f t="shared" si="203"/>
        <v/>
      </c>
      <c r="II301" s="20" t="str">
        <f t="shared" ref="II301:IR303" si="204" xml:space="preserve"> IF(CM540=CM530,"",CM540)</f>
        <v/>
      </c>
      <c r="IJ301" s="20" t="str">
        <f t="shared" si="204"/>
        <v/>
      </c>
      <c r="IK301" s="20" t="str">
        <f t="shared" si="204"/>
        <v/>
      </c>
      <c r="IL301" s="20" t="str">
        <f t="shared" si="204"/>
        <v/>
      </c>
      <c r="IM301" s="20" t="str">
        <f t="shared" si="204"/>
        <v/>
      </c>
      <c r="IN301" s="20" t="str">
        <f t="shared" si="204"/>
        <v/>
      </c>
      <c r="IO301" s="20" t="str">
        <f t="shared" si="204"/>
        <v/>
      </c>
      <c r="IP301" s="20" t="str">
        <f t="shared" si="204"/>
        <v/>
      </c>
      <c r="IQ301" s="20" t="str">
        <f t="shared" si="204"/>
        <v/>
      </c>
      <c r="IR301" s="20" t="str">
        <f t="shared" si="204"/>
        <v/>
      </c>
      <c r="IS301" s="20" t="str">
        <f t="shared" ref="IS301:JB303" si="205" xml:space="preserve"> IF(CW540=CW530,"",CW540)</f>
        <v/>
      </c>
      <c r="IT301" s="20" t="str">
        <f t="shared" si="205"/>
        <v/>
      </c>
      <c r="IU301" s="20" t="str">
        <f t="shared" si="205"/>
        <v/>
      </c>
      <c r="IV301" s="20" t="str">
        <f t="shared" si="205"/>
        <v/>
      </c>
      <c r="IW301" s="20" t="str">
        <f t="shared" si="205"/>
        <v/>
      </c>
      <c r="IX301" s="20" t="str">
        <f t="shared" si="205"/>
        <v/>
      </c>
      <c r="IY301" s="20" t="str">
        <f t="shared" si="205"/>
        <v/>
      </c>
      <c r="IZ301" s="20" t="str">
        <f t="shared" si="205"/>
        <v/>
      </c>
      <c r="JA301" s="20" t="str">
        <f t="shared" si="205"/>
        <v/>
      </c>
      <c r="JB301" s="20" t="str">
        <f t="shared" si="205"/>
        <v/>
      </c>
      <c r="JC301" s="20" t="str">
        <f t="shared" ref="JC301:JL303" si="206" xml:space="preserve"> IF(DG540=DG530,"",DG540)</f>
        <v/>
      </c>
      <c r="JD301" s="20" t="str">
        <f t="shared" si="206"/>
        <v/>
      </c>
      <c r="JE301" s="20" t="str">
        <f t="shared" si="206"/>
        <v/>
      </c>
      <c r="JF301" s="20" t="str">
        <f t="shared" si="206"/>
        <v/>
      </c>
      <c r="JG301" s="20" t="str">
        <f t="shared" si="206"/>
        <v/>
      </c>
      <c r="JH301" s="20" t="str">
        <f t="shared" si="206"/>
        <v/>
      </c>
      <c r="JI301" s="20" t="str">
        <f t="shared" si="206"/>
        <v/>
      </c>
      <c r="JJ301" s="20" t="str">
        <f t="shared" si="206"/>
        <v/>
      </c>
      <c r="JK301" s="20" t="str">
        <f t="shared" si="206"/>
        <v/>
      </c>
      <c r="JL301" s="20" t="str">
        <f t="shared" si="206"/>
        <v/>
      </c>
      <c r="JM301" s="20" t="str">
        <f t="shared" ref="JM301:JV303" si="207" xml:space="preserve"> IF(DQ540=DQ530,"",DQ540)</f>
        <v/>
      </c>
      <c r="JN301" s="20" t="str">
        <f t="shared" si="207"/>
        <v/>
      </c>
      <c r="JO301" s="20" t="str">
        <f t="shared" si="207"/>
        <v/>
      </c>
      <c r="JP301" s="20" t="str">
        <f t="shared" si="207"/>
        <v/>
      </c>
      <c r="JQ301" s="20" t="str">
        <f t="shared" si="207"/>
        <v/>
      </c>
      <c r="JR301" s="20" t="str">
        <f t="shared" si="207"/>
        <v/>
      </c>
      <c r="JS301" s="20" t="str">
        <f t="shared" si="207"/>
        <v/>
      </c>
      <c r="JT301" s="20" t="str">
        <f t="shared" si="207"/>
        <v/>
      </c>
      <c r="JU301" s="20" t="str">
        <f t="shared" si="207"/>
        <v/>
      </c>
      <c r="JV301" s="20" t="str">
        <f t="shared" si="207"/>
        <v/>
      </c>
      <c r="JW301" s="20" t="str">
        <f t="shared" ref="JW301:KD303" si="208" xml:space="preserve"> IF(EA540=EA530,"",EA540)</f>
        <v/>
      </c>
      <c r="JX301" s="20" t="str">
        <f t="shared" si="208"/>
        <v/>
      </c>
      <c r="JY301" s="20" t="str">
        <f t="shared" si="208"/>
        <v/>
      </c>
      <c r="JZ301" s="20" t="str">
        <f t="shared" si="208"/>
        <v/>
      </c>
      <c r="KA301" s="20" t="str">
        <f t="shared" si="208"/>
        <v/>
      </c>
      <c r="KB301" s="20" t="str">
        <f t="shared" si="208"/>
        <v/>
      </c>
      <c r="KC301" s="20" t="str">
        <f t="shared" si="208"/>
        <v/>
      </c>
      <c r="KD301" s="20" t="str">
        <f t="shared" si="208"/>
        <v/>
      </c>
      <c r="KE301" s="20"/>
      <c r="KF301" s="20"/>
      <c r="KG301" s="20"/>
      <c r="KH301" s="20"/>
      <c r="KI301" s="20"/>
      <c r="KJ301" s="20"/>
      <c r="KK301" s="20"/>
      <c r="KL301" s="20"/>
      <c r="KM301" s="20"/>
      <c r="KN301" s="20"/>
      <c r="KO301" s="20"/>
    </row>
    <row r="302" spans="2:301" s="14" customFormat="1" ht="14.75" hidden="1" customHeight="1" x14ac:dyDescent="0.25">
      <c r="B302" s="73"/>
      <c r="C302" s="74"/>
      <c r="D302" s="74"/>
      <c r="E302" s="74"/>
      <c r="F302" s="74"/>
      <c r="G302" s="74" t="str">
        <f t="shared" si="34"/>
        <v/>
      </c>
      <c r="H302" s="74"/>
      <c r="I302" s="74" t="str">
        <f t="shared" si="44"/>
        <v/>
      </c>
      <c r="J302" s="74"/>
      <c r="K302" s="74">
        <f t="shared" si="62"/>
        <v>0</v>
      </c>
      <c r="L302" s="74"/>
      <c r="M302" s="74"/>
      <c r="N302" s="74">
        <f t="shared" si="35"/>
        <v>0</v>
      </c>
      <c r="O302" s="74"/>
      <c r="P302" s="112"/>
      <c r="Q302" s="120"/>
      <c r="R302" s="120"/>
      <c r="S302" s="111"/>
      <c r="T302" s="113" t="str">
        <f t="shared" si="36"/>
        <v/>
      </c>
      <c r="U302" s="24"/>
      <c r="V302" s="24"/>
      <c r="W302" s="24" t="str">
        <f t="shared" si="46"/>
        <v/>
      </c>
      <c r="X302" s="60"/>
      <c r="AI302" s="69"/>
      <c r="AJ302" s="69"/>
      <c r="AK302" s="119"/>
      <c r="AL302" s="24"/>
      <c r="AM302" s="24"/>
      <c r="AN302" s="24"/>
      <c r="AO302" s="26"/>
      <c r="AP302" s="26"/>
      <c r="AR302" s="19">
        <f t="shared" si="37"/>
        <v>0</v>
      </c>
      <c r="AU302" s="129"/>
      <c r="AV302" s="129"/>
      <c r="FD302" s="19"/>
      <c r="FE302" s="19"/>
      <c r="FF302" s="19"/>
      <c r="FG302" s="20" t="str">
        <f t="shared" si="195"/>
        <v/>
      </c>
      <c r="FH302" s="20" t="str">
        <f t="shared" si="195"/>
        <v/>
      </c>
      <c r="FI302" s="20" t="str">
        <f t="shared" si="195"/>
        <v/>
      </c>
      <c r="FJ302" s="20" t="str">
        <f t="shared" si="195"/>
        <v/>
      </c>
      <c r="FK302" s="20" t="str">
        <f t="shared" si="195"/>
        <v/>
      </c>
      <c r="FL302" s="20" t="str">
        <f t="shared" si="195"/>
        <v/>
      </c>
      <c r="FM302" s="20" t="str">
        <f t="shared" si="195"/>
        <v/>
      </c>
      <c r="FN302" s="20" t="str">
        <f t="shared" si="195"/>
        <v/>
      </c>
      <c r="FO302" s="20" t="str">
        <f t="shared" si="195"/>
        <v/>
      </c>
      <c r="FP302" s="20" t="str">
        <f t="shared" si="195"/>
        <v/>
      </c>
      <c r="FQ302" s="20" t="str">
        <f t="shared" si="195"/>
        <v/>
      </c>
      <c r="FR302" s="20" t="str">
        <f t="shared" si="196"/>
        <v/>
      </c>
      <c r="FS302" s="20" t="str">
        <f t="shared" si="196"/>
        <v/>
      </c>
      <c r="FT302" s="20" t="str">
        <f t="shared" si="196"/>
        <v/>
      </c>
      <c r="FU302" s="20" t="str">
        <f xml:space="preserve"> IF(W541=W531,"",W541)</f>
        <v/>
      </c>
      <c r="FV302" s="20" t="str">
        <f t="shared" si="197"/>
        <v/>
      </c>
      <c r="FW302" s="20" t="str">
        <f t="shared" si="197"/>
        <v/>
      </c>
      <c r="FX302" s="20" t="str">
        <f t="shared" si="197"/>
        <v/>
      </c>
      <c r="FY302" s="20" t="str">
        <f t="shared" si="197"/>
        <v/>
      </c>
      <c r="FZ302" s="20" t="str">
        <f t="shared" si="197"/>
        <v/>
      </c>
      <c r="GA302" s="20" t="str">
        <f t="shared" si="198"/>
        <v/>
      </c>
      <c r="GB302" s="20" t="str">
        <f t="shared" si="198"/>
        <v/>
      </c>
      <c r="GC302" s="20" t="str">
        <f t="shared" si="198"/>
        <v/>
      </c>
      <c r="GD302" s="20" t="str">
        <f t="shared" si="198"/>
        <v/>
      </c>
      <c r="GE302" s="20" t="str">
        <f t="shared" si="198"/>
        <v/>
      </c>
      <c r="GF302" s="20" t="str">
        <f t="shared" si="198"/>
        <v/>
      </c>
      <c r="GG302" s="20" t="str">
        <f t="shared" si="198"/>
        <v/>
      </c>
      <c r="GH302" s="20" t="str">
        <f t="shared" si="198"/>
        <v/>
      </c>
      <c r="GI302" s="20" t="str">
        <f t="shared" si="198"/>
        <v/>
      </c>
      <c r="GJ302" s="20" t="str">
        <f t="shared" si="198"/>
        <v/>
      </c>
      <c r="GK302" s="20" t="str">
        <f t="shared" si="199"/>
        <v/>
      </c>
      <c r="GL302" s="20" t="str">
        <f t="shared" si="199"/>
        <v/>
      </c>
      <c r="GM302" s="20" t="str">
        <f t="shared" si="199"/>
        <v/>
      </c>
      <c r="GN302" s="20" t="str">
        <f t="shared" si="199"/>
        <v/>
      </c>
      <c r="GO302" s="20" t="str">
        <f t="shared" si="199"/>
        <v/>
      </c>
      <c r="GP302" s="20" t="str">
        <f t="shared" si="199"/>
        <v/>
      </c>
      <c r="GQ302" s="20" t="str">
        <f t="shared" si="199"/>
        <v/>
      </c>
      <c r="GR302" s="20" t="str">
        <f t="shared" si="199"/>
        <v/>
      </c>
      <c r="GS302" s="20" t="str">
        <f t="shared" si="199"/>
        <v/>
      </c>
      <c r="GT302" s="20" t="str">
        <f t="shared" si="199"/>
        <v/>
      </c>
      <c r="GU302" s="20" t="str">
        <f t="shared" si="200"/>
        <v/>
      </c>
      <c r="GV302" s="20" t="str">
        <f t="shared" si="200"/>
        <v/>
      </c>
      <c r="GW302" s="20" t="str">
        <f t="shared" si="200"/>
        <v/>
      </c>
      <c r="GX302" s="20" t="str">
        <f t="shared" si="200"/>
        <v/>
      </c>
      <c r="GY302" s="20" t="str">
        <f t="shared" si="200"/>
        <v/>
      </c>
      <c r="GZ302" s="20" t="str">
        <f t="shared" si="200"/>
        <v/>
      </c>
      <c r="HA302" s="20" t="str">
        <f t="shared" si="200"/>
        <v/>
      </c>
      <c r="HB302" s="20" t="str">
        <f t="shared" si="200"/>
        <v/>
      </c>
      <c r="HC302" s="20" t="str">
        <f t="shared" si="200"/>
        <v/>
      </c>
      <c r="HD302" s="20" t="str">
        <f t="shared" si="200"/>
        <v/>
      </c>
      <c r="HE302" s="20" t="str">
        <f t="shared" si="201"/>
        <v/>
      </c>
      <c r="HF302" s="20" t="str">
        <f t="shared" si="201"/>
        <v/>
      </c>
      <c r="HG302" s="20" t="str">
        <f t="shared" si="201"/>
        <v/>
      </c>
      <c r="HH302" s="20" t="str">
        <f t="shared" si="201"/>
        <v/>
      </c>
      <c r="HI302" s="20" t="str">
        <f t="shared" si="201"/>
        <v/>
      </c>
      <c r="HJ302" s="20" t="str">
        <f t="shared" si="201"/>
        <v/>
      </c>
      <c r="HK302" s="20" t="str">
        <f t="shared" si="201"/>
        <v/>
      </c>
      <c r="HL302" s="20" t="str">
        <f t="shared" si="201"/>
        <v/>
      </c>
      <c r="HM302" s="20" t="str">
        <f t="shared" si="201"/>
        <v/>
      </c>
      <c r="HN302" s="20" t="str">
        <f t="shared" si="201"/>
        <v/>
      </c>
      <c r="HO302" s="20" t="str">
        <f t="shared" si="202"/>
        <v/>
      </c>
      <c r="HP302" s="20" t="str">
        <f t="shared" si="202"/>
        <v/>
      </c>
      <c r="HQ302" s="20" t="str">
        <f t="shared" si="202"/>
        <v/>
      </c>
      <c r="HR302" s="20" t="str">
        <f t="shared" si="202"/>
        <v/>
      </c>
      <c r="HS302" s="20" t="str">
        <f t="shared" si="202"/>
        <v/>
      </c>
      <c r="HT302" s="20" t="str">
        <f t="shared" si="202"/>
        <v/>
      </c>
      <c r="HU302" s="20" t="str">
        <f t="shared" si="202"/>
        <v/>
      </c>
      <c r="HV302" s="20" t="str">
        <f t="shared" si="202"/>
        <v/>
      </c>
      <c r="HW302" s="20" t="str">
        <f t="shared" si="202"/>
        <v/>
      </c>
      <c r="HX302" s="20" t="str">
        <f t="shared" si="202"/>
        <v/>
      </c>
      <c r="HY302" s="20" t="str">
        <f t="shared" si="203"/>
        <v/>
      </c>
      <c r="HZ302" s="20" t="str">
        <f t="shared" si="203"/>
        <v/>
      </c>
      <c r="IA302" s="20" t="str">
        <f t="shared" si="203"/>
        <v/>
      </c>
      <c r="IB302" s="20" t="str">
        <f t="shared" si="203"/>
        <v/>
      </c>
      <c r="IC302" s="20" t="str">
        <f t="shared" si="203"/>
        <v/>
      </c>
      <c r="ID302" s="20" t="str">
        <f t="shared" si="203"/>
        <v/>
      </c>
      <c r="IE302" s="20" t="str">
        <f t="shared" si="203"/>
        <v/>
      </c>
      <c r="IF302" s="20" t="str">
        <f t="shared" si="203"/>
        <v/>
      </c>
      <c r="IG302" s="20" t="str">
        <f t="shared" si="203"/>
        <v/>
      </c>
      <c r="IH302" s="20" t="str">
        <f t="shared" si="203"/>
        <v/>
      </c>
      <c r="II302" s="20" t="str">
        <f t="shared" si="204"/>
        <v/>
      </c>
      <c r="IJ302" s="20" t="str">
        <f t="shared" si="204"/>
        <v/>
      </c>
      <c r="IK302" s="20" t="str">
        <f t="shared" si="204"/>
        <v/>
      </c>
      <c r="IL302" s="20" t="str">
        <f t="shared" si="204"/>
        <v/>
      </c>
      <c r="IM302" s="20" t="str">
        <f t="shared" si="204"/>
        <v/>
      </c>
      <c r="IN302" s="20" t="str">
        <f t="shared" si="204"/>
        <v/>
      </c>
      <c r="IO302" s="20" t="str">
        <f t="shared" si="204"/>
        <v/>
      </c>
      <c r="IP302" s="20" t="str">
        <f t="shared" si="204"/>
        <v/>
      </c>
      <c r="IQ302" s="20" t="str">
        <f t="shared" si="204"/>
        <v/>
      </c>
      <c r="IR302" s="20" t="str">
        <f t="shared" si="204"/>
        <v/>
      </c>
      <c r="IS302" s="20" t="str">
        <f t="shared" si="205"/>
        <v/>
      </c>
      <c r="IT302" s="20" t="str">
        <f t="shared" si="205"/>
        <v/>
      </c>
      <c r="IU302" s="20" t="str">
        <f t="shared" si="205"/>
        <v/>
      </c>
      <c r="IV302" s="20" t="str">
        <f t="shared" si="205"/>
        <v/>
      </c>
      <c r="IW302" s="20" t="str">
        <f t="shared" si="205"/>
        <v/>
      </c>
      <c r="IX302" s="20" t="str">
        <f t="shared" si="205"/>
        <v/>
      </c>
      <c r="IY302" s="20" t="str">
        <f t="shared" si="205"/>
        <v/>
      </c>
      <c r="IZ302" s="20" t="str">
        <f t="shared" si="205"/>
        <v/>
      </c>
      <c r="JA302" s="20" t="str">
        <f t="shared" si="205"/>
        <v/>
      </c>
      <c r="JB302" s="20" t="str">
        <f t="shared" si="205"/>
        <v/>
      </c>
      <c r="JC302" s="20" t="str">
        <f t="shared" si="206"/>
        <v/>
      </c>
      <c r="JD302" s="20" t="str">
        <f t="shared" si="206"/>
        <v/>
      </c>
      <c r="JE302" s="20" t="str">
        <f t="shared" si="206"/>
        <v/>
      </c>
      <c r="JF302" s="20" t="str">
        <f t="shared" si="206"/>
        <v/>
      </c>
      <c r="JG302" s="20" t="str">
        <f t="shared" si="206"/>
        <v/>
      </c>
      <c r="JH302" s="20" t="str">
        <f t="shared" si="206"/>
        <v/>
      </c>
      <c r="JI302" s="20" t="str">
        <f t="shared" si="206"/>
        <v/>
      </c>
      <c r="JJ302" s="20" t="str">
        <f t="shared" si="206"/>
        <v/>
      </c>
      <c r="JK302" s="20" t="str">
        <f t="shared" si="206"/>
        <v/>
      </c>
      <c r="JL302" s="20" t="str">
        <f t="shared" si="206"/>
        <v/>
      </c>
      <c r="JM302" s="20" t="str">
        <f t="shared" si="207"/>
        <v/>
      </c>
      <c r="JN302" s="20" t="str">
        <f t="shared" si="207"/>
        <v/>
      </c>
      <c r="JO302" s="20" t="str">
        <f t="shared" si="207"/>
        <v/>
      </c>
      <c r="JP302" s="20" t="str">
        <f t="shared" si="207"/>
        <v/>
      </c>
      <c r="JQ302" s="20" t="str">
        <f t="shared" si="207"/>
        <v/>
      </c>
      <c r="JR302" s="20" t="str">
        <f t="shared" si="207"/>
        <v/>
      </c>
      <c r="JS302" s="20" t="str">
        <f t="shared" si="207"/>
        <v/>
      </c>
      <c r="JT302" s="20" t="str">
        <f t="shared" si="207"/>
        <v/>
      </c>
      <c r="JU302" s="20" t="str">
        <f t="shared" si="207"/>
        <v/>
      </c>
      <c r="JV302" s="20" t="str">
        <f t="shared" si="207"/>
        <v/>
      </c>
      <c r="JW302" s="20" t="str">
        <f t="shared" si="208"/>
        <v/>
      </c>
      <c r="JX302" s="20" t="str">
        <f t="shared" si="208"/>
        <v/>
      </c>
      <c r="JY302" s="20" t="str">
        <f t="shared" si="208"/>
        <v/>
      </c>
      <c r="JZ302" s="20" t="str">
        <f t="shared" si="208"/>
        <v/>
      </c>
      <c r="KA302" s="20" t="str">
        <f t="shared" si="208"/>
        <v/>
      </c>
      <c r="KB302" s="20" t="str">
        <f t="shared" si="208"/>
        <v/>
      </c>
      <c r="KC302" s="20" t="str">
        <f t="shared" si="208"/>
        <v/>
      </c>
      <c r="KD302" s="20" t="str">
        <f t="shared" si="208"/>
        <v/>
      </c>
      <c r="KE302" s="20"/>
      <c r="KF302" s="20"/>
      <c r="KG302" s="20"/>
      <c r="KH302" s="20"/>
      <c r="KI302" s="20"/>
      <c r="KJ302" s="20"/>
      <c r="KK302" s="20"/>
      <c r="KL302" s="20"/>
      <c r="KM302" s="20"/>
      <c r="KN302" s="20"/>
      <c r="KO302" s="20"/>
    </row>
    <row r="303" spans="2:301" s="14" customFormat="1" ht="14.75" hidden="1" customHeight="1" x14ac:dyDescent="0.25">
      <c r="B303" s="73"/>
      <c r="C303" s="74"/>
      <c r="D303" s="74"/>
      <c r="E303" s="74"/>
      <c r="F303" s="74"/>
      <c r="G303" s="74" t="str">
        <f t="shared" si="34"/>
        <v/>
      </c>
      <c r="H303" s="74"/>
      <c r="I303" s="74" t="str">
        <f t="shared" si="44"/>
        <v/>
      </c>
      <c r="J303" s="74"/>
      <c r="K303" s="74">
        <f t="shared" si="62"/>
        <v>0</v>
      </c>
      <c r="L303" s="74"/>
      <c r="M303" s="74"/>
      <c r="N303" s="74">
        <f t="shared" si="35"/>
        <v>0</v>
      </c>
      <c r="O303" s="74"/>
      <c r="P303" s="112"/>
      <c r="Q303" s="120"/>
      <c r="R303" s="120"/>
      <c r="S303" s="111"/>
      <c r="T303" s="113" t="str">
        <f t="shared" si="36"/>
        <v/>
      </c>
      <c r="U303" s="24"/>
      <c r="V303" s="24"/>
      <c r="W303" s="24" t="str">
        <f t="shared" si="46"/>
        <v/>
      </c>
      <c r="X303" s="60"/>
      <c r="AI303" s="69"/>
      <c r="AJ303" s="69"/>
      <c r="AK303" s="119"/>
      <c r="AL303" s="24"/>
      <c r="AM303" s="24"/>
      <c r="AN303" s="24"/>
      <c r="AO303" s="26"/>
      <c r="AP303" s="26"/>
      <c r="AR303" s="19">
        <f t="shared" si="37"/>
        <v>0</v>
      </c>
      <c r="AU303" s="129"/>
      <c r="AV303" s="129"/>
      <c r="FD303" s="19"/>
      <c r="FE303" s="19"/>
      <c r="FF303" s="19"/>
      <c r="FG303" s="20" t="str">
        <f t="shared" si="195"/>
        <v/>
      </c>
      <c r="FH303" s="20" t="str">
        <f t="shared" si="195"/>
        <v/>
      </c>
      <c r="FI303" s="20" t="str">
        <f t="shared" si="195"/>
        <v/>
      </c>
      <c r="FJ303" s="20" t="str">
        <f t="shared" si="195"/>
        <v/>
      </c>
      <c r="FK303" s="20" t="str">
        <f t="shared" si="195"/>
        <v/>
      </c>
      <c r="FL303" s="20" t="str">
        <f t="shared" si="195"/>
        <v/>
      </c>
      <c r="FM303" s="20" t="str">
        <f t="shared" si="195"/>
        <v/>
      </c>
      <c r="FN303" s="20" t="str">
        <f t="shared" si="195"/>
        <v/>
      </c>
      <c r="FO303" s="20" t="str">
        <f t="shared" si="195"/>
        <v/>
      </c>
      <c r="FP303" s="20" t="str">
        <f t="shared" si="195"/>
        <v/>
      </c>
      <c r="FQ303" s="20" t="str">
        <f t="shared" si="195"/>
        <v/>
      </c>
      <c r="FR303" s="20" t="str">
        <f t="shared" si="196"/>
        <v/>
      </c>
      <c r="FS303" s="20" t="str">
        <f t="shared" si="196"/>
        <v/>
      </c>
      <c r="FT303" s="20" t="str">
        <f t="shared" si="196"/>
        <v/>
      </c>
      <c r="FU303" s="20" t="str">
        <f xml:space="preserve"> IF(W542=W532,"",W542)</f>
        <v/>
      </c>
      <c r="FV303" s="20" t="str">
        <f t="shared" si="197"/>
        <v/>
      </c>
      <c r="FW303" s="20" t="str">
        <f t="shared" si="197"/>
        <v/>
      </c>
      <c r="FX303" s="20" t="str">
        <f t="shared" si="197"/>
        <v/>
      </c>
      <c r="FY303" s="20" t="str">
        <f t="shared" si="197"/>
        <v/>
      </c>
      <c r="FZ303" s="20" t="str">
        <f t="shared" si="197"/>
        <v/>
      </c>
      <c r="GA303" s="20" t="str">
        <f t="shared" si="198"/>
        <v/>
      </c>
      <c r="GB303" s="20" t="str">
        <f t="shared" si="198"/>
        <v/>
      </c>
      <c r="GC303" s="20" t="str">
        <f t="shared" si="198"/>
        <v/>
      </c>
      <c r="GD303" s="20" t="str">
        <f t="shared" si="198"/>
        <v/>
      </c>
      <c r="GE303" s="20" t="str">
        <f t="shared" si="198"/>
        <v/>
      </c>
      <c r="GF303" s="20" t="str">
        <f t="shared" si="198"/>
        <v/>
      </c>
      <c r="GG303" s="20" t="str">
        <f t="shared" si="198"/>
        <v/>
      </c>
      <c r="GH303" s="20" t="str">
        <f t="shared" si="198"/>
        <v/>
      </c>
      <c r="GI303" s="20" t="str">
        <f t="shared" si="198"/>
        <v/>
      </c>
      <c r="GJ303" s="20" t="str">
        <f t="shared" si="198"/>
        <v/>
      </c>
      <c r="GK303" s="20" t="str">
        <f t="shared" si="199"/>
        <v/>
      </c>
      <c r="GL303" s="20" t="str">
        <f t="shared" si="199"/>
        <v/>
      </c>
      <c r="GM303" s="20" t="str">
        <f t="shared" si="199"/>
        <v/>
      </c>
      <c r="GN303" s="20" t="str">
        <f t="shared" si="199"/>
        <v/>
      </c>
      <c r="GO303" s="20" t="str">
        <f t="shared" si="199"/>
        <v/>
      </c>
      <c r="GP303" s="20" t="str">
        <f t="shared" si="199"/>
        <v/>
      </c>
      <c r="GQ303" s="20" t="str">
        <f t="shared" si="199"/>
        <v/>
      </c>
      <c r="GR303" s="20" t="str">
        <f t="shared" si="199"/>
        <v/>
      </c>
      <c r="GS303" s="20" t="str">
        <f t="shared" si="199"/>
        <v/>
      </c>
      <c r="GT303" s="20" t="str">
        <f t="shared" si="199"/>
        <v/>
      </c>
      <c r="GU303" s="20" t="str">
        <f t="shared" si="200"/>
        <v/>
      </c>
      <c r="GV303" s="20" t="str">
        <f t="shared" si="200"/>
        <v/>
      </c>
      <c r="GW303" s="20" t="str">
        <f t="shared" si="200"/>
        <v/>
      </c>
      <c r="GX303" s="20" t="str">
        <f t="shared" si="200"/>
        <v/>
      </c>
      <c r="GY303" s="20" t="str">
        <f t="shared" si="200"/>
        <v/>
      </c>
      <c r="GZ303" s="20" t="str">
        <f t="shared" si="200"/>
        <v/>
      </c>
      <c r="HA303" s="20" t="str">
        <f t="shared" si="200"/>
        <v/>
      </c>
      <c r="HB303" s="20" t="str">
        <f t="shared" si="200"/>
        <v/>
      </c>
      <c r="HC303" s="20" t="str">
        <f t="shared" si="200"/>
        <v/>
      </c>
      <c r="HD303" s="20" t="str">
        <f t="shared" si="200"/>
        <v/>
      </c>
      <c r="HE303" s="20" t="str">
        <f t="shared" si="201"/>
        <v/>
      </c>
      <c r="HF303" s="20" t="str">
        <f t="shared" si="201"/>
        <v/>
      </c>
      <c r="HG303" s="20" t="str">
        <f t="shared" si="201"/>
        <v/>
      </c>
      <c r="HH303" s="20" t="str">
        <f t="shared" si="201"/>
        <v/>
      </c>
      <c r="HI303" s="20" t="str">
        <f t="shared" si="201"/>
        <v/>
      </c>
      <c r="HJ303" s="20" t="str">
        <f t="shared" si="201"/>
        <v/>
      </c>
      <c r="HK303" s="20" t="str">
        <f t="shared" si="201"/>
        <v/>
      </c>
      <c r="HL303" s="20" t="str">
        <f t="shared" si="201"/>
        <v/>
      </c>
      <c r="HM303" s="20" t="str">
        <f t="shared" si="201"/>
        <v/>
      </c>
      <c r="HN303" s="20" t="str">
        <f t="shared" si="201"/>
        <v/>
      </c>
      <c r="HO303" s="20" t="str">
        <f t="shared" si="202"/>
        <v/>
      </c>
      <c r="HP303" s="20" t="str">
        <f t="shared" si="202"/>
        <v/>
      </c>
      <c r="HQ303" s="20" t="str">
        <f t="shared" si="202"/>
        <v/>
      </c>
      <c r="HR303" s="20" t="str">
        <f t="shared" si="202"/>
        <v/>
      </c>
      <c r="HS303" s="20" t="str">
        <f t="shared" si="202"/>
        <v/>
      </c>
      <c r="HT303" s="20" t="str">
        <f t="shared" si="202"/>
        <v/>
      </c>
      <c r="HU303" s="20" t="str">
        <f t="shared" si="202"/>
        <v/>
      </c>
      <c r="HV303" s="20" t="str">
        <f t="shared" si="202"/>
        <v/>
      </c>
      <c r="HW303" s="20" t="str">
        <f t="shared" si="202"/>
        <v/>
      </c>
      <c r="HX303" s="20" t="str">
        <f t="shared" si="202"/>
        <v/>
      </c>
      <c r="HY303" s="20" t="str">
        <f t="shared" si="203"/>
        <v/>
      </c>
      <c r="HZ303" s="20" t="str">
        <f t="shared" si="203"/>
        <v/>
      </c>
      <c r="IA303" s="20" t="str">
        <f t="shared" si="203"/>
        <v/>
      </c>
      <c r="IB303" s="20" t="str">
        <f t="shared" si="203"/>
        <v/>
      </c>
      <c r="IC303" s="20" t="str">
        <f t="shared" si="203"/>
        <v/>
      </c>
      <c r="ID303" s="20" t="str">
        <f t="shared" si="203"/>
        <v/>
      </c>
      <c r="IE303" s="20" t="str">
        <f t="shared" si="203"/>
        <v/>
      </c>
      <c r="IF303" s="20" t="str">
        <f t="shared" si="203"/>
        <v/>
      </c>
      <c r="IG303" s="20" t="str">
        <f t="shared" si="203"/>
        <v/>
      </c>
      <c r="IH303" s="20" t="str">
        <f t="shared" si="203"/>
        <v/>
      </c>
      <c r="II303" s="20" t="str">
        <f t="shared" si="204"/>
        <v/>
      </c>
      <c r="IJ303" s="20" t="str">
        <f t="shared" si="204"/>
        <v/>
      </c>
      <c r="IK303" s="20" t="str">
        <f t="shared" si="204"/>
        <v/>
      </c>
      <c r="IL303" s="20" t="str">
        <f t="shared" si="204"/>
        <v/>
      </c>
      <c r="IM303" s="20" t="str">
        <f t="shared" si="204"/>
        <v/>
      </c>
      <c r="IN303" s="20" t="str">
        <f t="shared" si="204"/>
        <v/>
      </c>
      <c r="IO303" s="20" t="str">
        <f t="shared" si="204"/>
        <v/>
      </c>
      <c r="IP303" s="20" t="str">
        <f t="shared" si="204"/>
        <v/>
      </c>
      <c r="IQ303" s="20" t="str">
        <f t="shared" si="204"/>
        <v/>
      </c>
      <c r="IR303" s="20" t="str">
        <f t="shared" si="204"/>
        <v/>
      </c>
      <c r="IS303" s="20" t="str">
        <f t="shared" si="205"/>
        <v/>
      </c>
      <c r="IT303" s="20" t="str">
        <f t="shared" si="205"/>
        <v/>
      </c>
      <c r="IU303" s="20" t="str">
        <f t="shared" si="205"/>
        <v/>
      </c>
      <c r="IV303" s="20" t="str">
        <f t="shared" si="205"/>
        <v/>
      </c>
      <c r="IW303" s="20" t="str">
        <f t="shared" si="205"/>
        <v/>
      </c>
      <c r="IX303" s="20" t="str">
        <f t="shared" si="205"/>
        <v/>
      </c>
      <c r="IY303" s="20" t="str">
        <f t="shared" si="205"/>
        <v/>
      </c>
      <c r="IZ303" s="20" t="str">
        <f t="shared" si="205"/>
        <v/>
      </c>
      <c r="JA303" s="20" t="str">
        <f t="shared" si="205"/>
        <v/>
      </c>
      <c r="JB303" s="20" t="str">
        <f t="shared" si="205"/>
        <v/>
      </c>
      <c r="JC303" s="20" t="str">
        <f t="shared" si="206"/>
        <v/>
      </c>
      <c r="JD303" s="20" t="str">
        <f t="shared" si="206"/>
        <v/>
      </c>
      <c r="JE303" s="20" t="str">
        <f t="shared" si="206"/>
        <v/>
      </c>
      <c r="JF303" s="20" t="str">
        <f t="shared" si="206"/>
        <v/>
      </c>
      <c r="JG303" s="20" t="str">
        <f t="shared" si="206"/>
        <v/>
      </c>
      <c r="JH303" s="20" t="str">
        <f t="shared" si="206"/>
        <v/>
      </c>
      <c r="JI303" s="20" t="str">
        <f t="shared" si="206"/>
        <v/>
      </c>
      <c r="JJ303" s="20" t="str">
        <f t="shared" si="206"/>
        <v/>
      </c>
      <c r="JK303" s="20" t="str">
        <f t="shared" si="206"/>
        <v/>
      </c>
      <c r="JL303" s="20" t="str">
        <f t="shared" si="206"/>
        <v/>
      </c>
      <c r="JM303" s="20" t="str">
        <f t="shared" si="207"/>
        <v/>
      </c>
      <c r="JN303" s="20" t="str">
        <f t="shared" si="207"/>
        <v/>
      </c>
      <c r="JO303" s="20" t="str">
        <f t="shared" si="207"/>
        <v/>
      </c>
      <c r="JP303" s="20" t="str">
        <f t="shared" si="207"/>
        <v/>
      </c>
      <c r="JQ303" s="20" t="str">
        <f t="shared" si="207"/>
        <v/>
      </c>
      <c r="JR303" s="20" t="str">
        <f t="shared" si="207"/>
        <v/>
      </c>
      <c r="JS303" s="20" t="str">
        <f t="shared" si="207"/>
        <v/>
      </c>
      <c r="JT303" s="20" t="str">
        <f t="shared" si="207"/>
        <v/>
      </c>
      <c r="JU303" s="20" t="str">
        <f t="shared" si="207"/>
        <v/>
      </c>
      <c r="JV303" s="20" t="str">
        <f t="shared" si="207"/>
        <v/>
      </c>
      <c r="JW303" s="20" t="str">
        <f t="shared" si="208"/>
        <v/>
      </c>
      <c r="JX303" s="20" t="str">
        <f t="shared" si="208"/>
        <v/>
      </c>
      <c r="JY303" s="20" t="str">
        <f t="shared" si="208"/>
        <v/>
      </c>
      <c r="JZ303" s="20" t="str">
        <f t="shared" si="208"/>
        <v/>
      </c>
      <c r="KA303" s="20" t="str">
        <f t="shared" si="208"/>
        <v/>
      </c>
      <c r="KB303" s="20" t="str">
        <f t="shared" si="208"/>
        <v/>
      </c>
      <c r="KC303" s="20" t="str">
        <f t="shared" si="208"/>
        <v/>
      </c>
      <c r="KD303" s="20" t="str">
        <f t="shared" si="208"/>
        <v/>
      </c>
      <c r="KE303" s="20"/>
      <c r="KF303" s="20"/>
      <c r="KG303" s="20"/>
      <c r="KH303" s="20"/>
      <c r="KI303" s="20"/>
      <c r="KJ303" s="20"/>
      <c r="KK303" s="20"/>
      <c r="KL303" s="20"/>
      <c r="KM303" s="20"/>
      <c r="KN303" s="20"/>
      <c r="KO303" s="20"/>
    </row>
    <row r="304" spans="2:301" s="14" customFormat="1" ht="14.75" hidden="1" customHeight="1" x14ac:dyDescent="0.25">
      <c r="B304" s="73"/>
      <c r="C304" s="74"/>
      <c r="D304" s="74"/>
      <c r="E304" s="74"/>
      <c r="F304" s="74"/>
      <c r="G304" s="74" t="str">
        <f t="shared" si="34"/>
        <v/>
      </c>
      <c r="H304" s="74"/>
      <c r="I304" s="74" t="str">
        <f t="shared" si="44"/>
        <v/>
      </c>
      <c r="J304" s="74"/>
      <c r="K304" s="74">
        <f t="shared" si="62"/>
        <v>0</v>
      </c>
      <c r="L304" s="74"/>
      <c r="M304" s="74"/>
      <c r="N304" s="74">
        <f t="shared" si="35"/>
        <v>0</v>
      </c>
      <c r="O304" s="74"/>
      <c r="P304" s="112"/>
      <c r="Q304" s="120"/>
      <c r="R304" s="120"/>
      <c r="S304" s="111"/>
      <c r="T304" s="113" t="str">
        <f t="shared" si="36"/>
        <v/>
      </c>
      <c r="U304" s="24"/>
      <c r="V304" s="24"/>
      <c r="W304" s="24" t="str">
        <f t="shared" si="46"/>
        <v/>
      </c>
      <c r="X304" s="60"/>
      <c r="AI304" s="69"/>
      <c r="AJ304" s="69"/>
      <c r="AK304" s="119"/>
      <c r="AL304" s="24"/>
      <c r="AM304" s="24"/>
      <c r="AN304" s="24"/>
      <c r="AO304" s="26"/>
      <c r="AP304" s="26"/>
      <c r="AR304" s="19">
        <f t="shared" si="37"/>
        <v>0</v>
      </c>
      <c r="AU304" s="129"/>
      <c r="AV304" s="129"/>
      <c r="FD304" s="19"/>
      <c r="FE304" s="19"/>
      <c r="FF304" s="19"/>
      <c r="FG304" s="20" t="str">
        <f t="shared" ref="FG304:FQ306" si="209" xml:space="preserve"> IF(G547=G537,"",G547)</f>
        <v/>
      </c>
      <c r="FH304" s="20" t="str">
        <f t="shared" si="209"/>
        <v/>
      </c>
      <c r="FI304" s="20" t="str">
        <f t="shared" si="209"/>
        <v/>
      </c>
      <c r="FJ304" s="20" t="str">
        <f t="shared" si="209"/>
        <v/>
      </c>
      <c r="FK304" s="20" t="str">
        <f t="shared" si="209"/>
        <v/>
      </c>
      <c r="FL304" s="20" t="str">
        <f t="shared" si="209"/>
        <v/>
      </c>
      <c r="FM304" s="20" t="str">
        <f t="shared" si="209"/>
        <v/>
      </c>
      <c r="FN304" s="20" t="str">
        <f t="shared" si="209"/>
        <v/>
      </c>
      <c r="FO304" s="20" t="str">
        <f t="shared" si="209"/>
        <v/>
      </c>
      <c r="FP304" s="20" t="str">
        <f t="shared" si="209"/>
        <v/>
      </c>
      <c r="FQ304" s="20" t="str">
        <f t="shared" si="209"/>
        <v/>
      </c>
      <c r="FR304" s="20" t="str">
        <f t="shared" ref="FR304:FT306" si="210" xml:space="preserve"> IF(S547=S537,"",S547)</f>
        <v/>
      </c>
      <c r="FS304" s="20" t="str">
        <f t="shared" si="210"/>
        <v/>
      </c>
      <c r="FT304" s="20" t="str">
        <f t="shared" si="210"/>
        <v/>
      </c>
      <c r="FU304" s="20" t="str">
        <f xml:space="preserve"> IF(W547=W537,"",W547)</f>
        <v/>
      </c>
      <c r="FV304" s="20" t="str">
        <f t="shared" ref="FV304:FZ306" si="211" xml:space="preserve"> IF(Y547=Y537,"",Y547)</f>
        <v/>
      </c>
      <c r="FW304" s="20" t="str">
        <f t="shared" si="211"/>
        <v/>
      </c>
      <c r="FX304" s="20" t="str">
        <f t="shared" si="211"/>
        <v/>
      </c>
      <c r="FY304" s="20" t="str">
        <f t="shared" si="211"/>
        <v/>
      </c>
      <c r="FZ304" s="20" t="str">
        <f t="shared" si="211"/>
        <v/>
      </c>
      <c r="GA304" s="20" t="str">
        <f t="shared" ref="GA304:GJ306" si="212" xml:space="preserve"> IF(AE547=AE537,"",AE547)</f>
        <v/>
      </c>
      <c r="GB304" s="20" t="str">
        <f t="shared" si="212"/>
        <v/>
      </c>
      <c r="GC304" s="20" t="str">
        <f t="shared" si="212"/>
        <v/>
      </c>
      <c r="GD304" s="20" t="str">
        <f t="shared" si="212"/>
        <v/>
      </c>
      <c r="GE304" s="20" t="str">
        <f t="shared" si="212"/>
        <v/>
      </c>
      <c r="GF304" s="20" t="str">
        <f t="shared" si="212"/>
        <v/>
      </c>
      <c r="GG304" s="20" t="str">
        <f t="shared" si="212"/>
        <v/>
      </c>
      <c r="GH304" s="20" t="str">
        <f t="shared" si="212"/>
        <v/>
      </c>
      <c r="GI304" s="20" t="str">
        <f t="shared" si="212"/>
        <v/>
      </c>
      <c r="GJ304" s="20" t="str">
        <f t="shared" si="212"/>
        <v/>
      </c>
      <c r="GK304" s="20" t="str">
        <f t="shared" ref="GK304:GT306" si="213" xml:space="preserve"> IF(AO547=AO537,"",AO547)</f>
        <v/>
      </c>
      <c r="GL304" s="20" t="str">
        <f t="shared" si="213"/>
        <v/>
      </c>
      <c r="GM304" s="20" t="str">
        <f t="shared" si="213"/>
        <v/>
      </c>
      <c r="GN304" s="20" t="str">
        <f t="shared" si="213"/>
        <v/>
      </c>
      <c r="GO304" s="20" t="str">
        <f t="shared" si="213"/>
        <v/>
      </c>
      <c r="GP304" s="20" t="str">
        <f t="shared" si="213"/>
        <v/>
      </c>
      <c r="GQ304" s="20" t="str">
        <f t="shared" si="213"/>
        <v/>
      </c>
      <c r="GR304" s="20" t="str">
        <f t="shared" si="213"/>
        <v/>
      </c>
      <c r="GS304" s="20" t="str">
        <f t="shared" si="213"/>
        <v/>
      </c>
      <c r="GT304" s="20" t="str">
        <f t="shared" si="213"/>
        <v/>
      </c>
      <c r="GU304" s="20" t="str">
        <f t="shared" ref="GU304:HD306" si="214" xml:space="preserve"> IF(AY547=AY537,"",AY547)</f>
        <v/>
      </c>
      <c r="GV304" s="20" t="str">
        <f t="shared" si="214"/>
        <v/>
      </c>
      <c r="GW304" s="20" t="str">
        <f t="shared" si="214"/>
        <v/>
      </c>
      <c r="GX304" s="20" t="str">
        <f t="shared" si="214"/>
        <v/>
      </c>
      <c r="GY304" s="20" t="str">
        <f t="shared" si="214"/>
        <v/>
      </c>
      <c r="GZ304" s="20" t="str">
        <f t="shared" si="214"/>
        <v/>
      </c>
      <c r="HA304" s="20" t="str">
        <f t="shared" si="214"/>
        <v/>
      </c>
      <c r="HB304" s="20" t="str">
        <f t="shared" si="214"/>
        <v/>
      </c>
      <c r="HC304" s="20" t="str">
        <f t="shared" si="214"/>
        <v/>
      </c>
      <c r="HD304" s="20" t="str">
        <f t="shared" si="214"/>
        <v/>
      </c>
      <c r="HE304" s="20" t="str">
        <f t="shared" ref="HE304:HN306" si="215" xml:space="preserve"> IF(BI547=BI537,"",BI547)</f>
        <v/>
      </c>
      <c r="HF304" s="20" t="str">
        <f t="shared" si="215"/>
        <v/>
      </c>
      <c r="HG304" s="20" t="str">
        <f t="shared" si="215"/>
        <v/>
      </c>
      <c r="HH304" s="20" t="str">
        <f t="shared" si="215"/>
        <v/>
      </c>
      <c r="HI304" s="20" t="str">
        <f t="shared" si="215"/>
        <v/>
      </c>
      <c r="HJ304" s="20" t="str">
        <f t="shared" si="215"/>
        <v/>
      </c>
      <c r="HK304" s="20" t="str">
        <f t="shared" si="215"/>
        <v/>
      </c>
      <c r="HL304" s="20" t="str">
        <f t="shared" si="215"/>
        <v/>
      </c>
      <c r="HM304" s="20" t="str">
        <f t="shared" si="215"/>
        <v/>
      </c>
      <c r="HN304" s="20" t="str">
        <f t="shared" si="215"/>
        <v/>
      </c>
      <c r="HO304" s="20" t="str">
        <f t="shared" ref="HO304:HX306" si="216" xml:space="preserve"> IF(BS547=BS537,"",BS547)</f>
        <v/>
      </c>
      <c r="HP304" s="20" t="str">
        <f t="shared" si="216"/>
        <v/>
      </c>
      <c r="HQ304" s="20" t="str">
        <f t="shared" si="216"/>
        <v/>
      </c>
      <c r="HR304" s="20" t="str">
        <f t="shared" si="216"/>
        <v/>
      </c>
      <c r="HS304" s="20" t="str">
        <f t="shared" si="216"/>
        <v/>
      </c>
      <c r="HT304" s="20" t="str">
        <f t="shared" si="216"/>
        <v/>
      </c>
      <c r="HU304" s="20" t="str">
        <f t="shared" si="216"/>
        <v/>
      </c>
      <c r="HV304" s="20" t="str">
        <f t="shared" si="216"/>
        <v/>
      </c>
      <c r="HW304" s="20" t="str">
        <f t="shared" si="216"/>
        <v/>
      </c>
      <c r="HX304" s="20" t="str">
        <f t="shared" si="216"/>
        <v/>
      </c>
      <c r="HY304" s="20" t="str">
        <f t="shared" ref="HY304:IH306" si="217" xml:space="preserve"> IF(CC547=CC537,"",CC547)</f>
        <v/>
      </c>
      <c r="HZ304" s="20" t="str">
        <f t="shared" si="217"/>
        <v/>
      </c>
      <c r="IA304" s="20" t="str">
        <f t="shared" si="217"/>
        <v/>
      </c>
      <c r="IB304" s="20" t="str">
        <f t="shared" si="217"/>
        <v/>
      </c>
      <c r="IC304" s="20" t="str">
        <f t="shared" si="217"/>
        <v/>
      </c>
      <c r="ID304" s="20" t="str">
        <f t="shared" si="217"/>
        <v/>
      </c>
      <c r="IE304" s="20" t="str">
        <f t="shared" si="217"/>
        <v/>
      </c>
      <c r="IF304" s="20" t="str">
        <f t="shared" si="217"/>
        <v/>
      </c>
      <c r="IG304" s="20" t="str">
        <f t="shared" si="217"/>
        <v/>
      </c>
      <c r="IH304" s="20" t="str">
        <f t="shared" si="217"/>
        <v/>
      </c>
      <c r="II304" s="20" t="str">
        <f t="shared" ref="II304:IR306" si="218" xml:space="preserve"> IF(CM547=CM537,"",CM547)</f>
        <v/>
      </c>
      <c r="IJ304" s="20" t="str">
        <f t="shared" si="218"/>
        <v/>
      </c>
      <c r="IK304" s="20" t="str">
        <f t="shared" si="218"/>
        <v/>
      </c>
      <c r="IL304" s="20" t="str">
        <f t="shared" si="218"/>
        <v/>
      </c>
      <c r="IM304" s="20" t="str">
        <f t="shared" si="218"/>
        <v/>
      </c>
      <c r="IN304" s="20" t="str">
        <f t="shared" si="218"/>
        <v/>
      </c>
      <c r="IO304" s="20" t="str">
        <f t="shared" si="218"/>
        <v/>
      </c>
      <c r="IP304" s="20" t="str">
        <f t="shared" si="218"/>
        <v/>
      </c>
      <c r="IQ304" s="20" t="str">
        <f t="shared" si="218"/>
        <v/>
      </c>
      <c r="IR304" s="20" t="str">
        <f t="shared" si="218"/>
        <v/>
      </c>
      <c r="IS304" s="20" t="str">
        <f t="shared" ref="IS304:JB306" si="219" xml:space="preserve"> IF(CW547=CW537,"",CW547)</f>
        <v/>
      </c>
      <c r="IT304" s="20" t="str">
        <f t="shared" si="219"/>
        <v/>
      </c>
      <c r="IU304" s="20" t="str">
        <f t="shared" si="219"/>
        <v/>
      </c>
      <c r="IV304" s="20" t="str">
        <f t="shared" si="219"/>
        <v/>
      </c>
      <c r="IW304" s="20" t="str">
        <f t="shared" si="219"/>
        <v/>
      </c>
      <c r="IX304" s="20" t="str">
        <f t="shared" si="219"/>
        <v/>
      </c>
      <c r="IY304" s="20" t="str">
        <f t="shared" si="219"/>
        <v/>
      </c>
      <c r="IZ304" s="20" t="str">
        <f t="shared" si="219"/>
        <v/>
      </c>
      <c r="JA304" s="20" t="str">
        <f t="shared" si="219"/>
        <v/>
      </c>
      <c r="JB304" s="20" t="str">
        <f t="shared" si="219"/>
        <v/>
      </c>
      <c r="JC304" s="20" t="str">
        <f t="shared" ref="JC304:JL306" si="220" xml:space="preserve"> IF(DG547=DG537,"",DG547)</f>
        <v/>
      </c>
      <c r="JD304" s="20" t="str">
        <f t="shared" si="220"/>
        <v/>
      </c>
      <c r="JE304" s="20" t="str">
        <f t="shared" si="220"/>
        <v/>
      </c>
      <c r="JF304" s="20" t="str">
        <f t="shared" si="220"/>
        <v/>
      </c>
      <c r="JG304" s="20" t="str">
        <f t="shared" si="220"/>
        <v/>
      </c>
      <c r="JH304" s="20" t="str">
        <f t="shared" si="220"/>
        <v/>
      </c>
      <c r="JI304" s="20" t="str">
        <f t="shared" si="220"/>
        <v/>
      </c>
      <c r="JJ304" s="20" t="str">
        <f t="shared" si="220"/>
        <v/>
      </c>
      <c r="JK304" s="20" t="str">
        <f t="shared" si="220"/>
        <v/>
      </c>
      <c r="JL304" s="20" t="str">
        <f t="shared" si="220"/>
        <v/>
      </c>
      <c r="JM304" s="20" t="str">
        <f t="shared" ref="JM304:JV306" si="221" xml:space="preserve"> IF(DQ547=DQ537,"",DQ547)</f>
        <v/>
      </c>
      <c r="JN304" s="20" t="str">
        <f t="shared" si="221"/>
        <v/>
      </c>
      <c r="JO304" s="20" t="str">
        <f t="shared" si="221"/>
        <v/>
      </c>
      <c r="JP304" s="20" t="str">
        <f t="shared" si="221"/>
        <v/>
      </c>
      <c r="JQ304" s="20" t="str">
        <f t="shared" si="221"/>
        <v/>
      </c>
      <c r="JR304" s="20" t="str">
        <f t="shared" si="221"/>
        <v/>
      </c>
      <c r="JS304" s="20" t="str">
        <f t="shared" si="221"/>
        <v/>
      </c>
      <c r="JT304" s="20" t="str">
        <f t="shared" si="221"/>
        <v/>
      </c>
      <c r="JU304" s="20" t="str">
        <f t="shared" si="221"/>
        <v/>
      </c>
      <c r="JV304" s="20" t="str">
        <f t="shared" si="221"/>
        <v/>
      </c>
      <c r="JW304" s="20" t="str">
        <f t="shared" ref="JW304:KD306" si="222" xml:space="preserve"> IF(EA547=EA537,"",EA547)</f>
        <v/>
      </c>
      <c r="JX304" s="20" t="str">
        <f t="shared" si="222"/>
        <v/>
      </c>
      <c r="JY304" s="20" t="str">
        <f t="shared" si="222"/>
        <v/>
      </c>
      <c r="JZ304" s="20" t="str">
        <f t="shared" si="222"/>
        <v/>
      </c>
      <c r="KA304" s="20" t="str">
        <f t="shared" si="222"/>
        <v/>
      </c>
      <c r="KB304" s="20" t="str">
        <f t="shared" si="222"/>
        <v/>
      </c>
      <c r="KC304" s="20" t="str">
        <f t="shared" si="222"/>
        <v/>
      </c>
      <c r="KD304" s="20" t="str">
        <f t="shared" si="222"/>
        <v/>
      </c>
      <c r="KE304" s="20"/>
      <c r="KF304" s="20"/>
      <c r="KG304" s="20"/>
      <c r="KH304" s="20"/>
      <c r="KI304" s="20"/>
      <c r="KJ304" s="20"/>
      <c r="KK304" s="20"/>
      <c r="KL304" s="20"/>
      <c r="KM304" s="20"/>
      <c r="KN304" s="20"/>
      <c r="KO304" s="20"/>
    </row>
    <row r="305" spans="2:301" s="14" customFormat="1" ht="14.75" hidden="1" customHeight="1" x14ac:dyDescent="0.25">
      <c r="B305" s="73"/>
      <c r="C305" s="74"/>
      <c r="D305" s="74"/>
      <c r="E305" s="74"/>
      <c r="F305" s="74"/>
      <c r="G305" s="74" t="str">
        <f t="shared" ref="G305:G368" si="223">IF(C305=1,P71,"")</f>
        <v/>
      </c>
      <c r="H305" s="74"/>
      <c r="I305" s="74" t="str">
        <f t="shared" si="44"/>
        <v/>
      </c>
      <c r="J305" s="74"/>
      <c r="K305" s="74">
        <f t="shared" si="62"/>
        <v>0</v>
      </c>
      <c r="L305" s="74"/>
      <c r="M305" s="74"/>
      <c r="N305" s="74">
        <f t="shared" ref="N305:N368" si="224" xml:space="preserve"> IF(B305="",0,IF(OR((I71=1),(C305&lt;&gt;1)),0,IF(L305="8X mask",0.125,IF(L305="16X mask",0.0625,IF(L305="32X mask",0.03125,IF(L305="Never mask",1,IF(L305="2X mask",0.5,IF(L305="4X mask",0.25,IF(L305=0,0,0))))))))* IF(W71="TIA1 and TIA2",2,1))</f>
        <v>0</v>
      </c>
      <c r="O305" s="74"/>
      <c r="P305" s="112"/>
      <c r="Q305" s="120"/>
      <c r="R305" s="120"/>
      <c r="S305" s="111"/>
      <c r="T305" s="113" t="str">
        <f t="shared" ref="T305:T368" si="225" xml:space="preserve"> IF(C305=1,AC71,"")</f>
        <v/>
      </c>
      <c r="U305" s="24"/>
      <c r="V305" s="24"/>
      <c r="W305" s="24" t="str">
        <f t="shared" si="46"/>
        <v/>
      </c>
      <c r="X305" s="60"/>
      <c r="AI305" s="69"/>
      <c r="AJ305" s="69"/>
      <c r="AK305" s="119"/>
      <c r="AL305" s="24"/>
      <c r="AM305" s="24"/>
      <c r="AN305" s="24"/>
      <c r="AO305" s="26"/>
      <c r="AP305" s="26"/>
      <c r="AR305" s="19">
        <f t="shared" ref="AR305:AR368" si="226" xml:space="preserve"> IF(AND((C305=1),(W71="TIA1 and TIA2"),(G81=0)),1,0)</f>
        <v>0</v>
      </c>
      <c r="AU305" s="129"/>
      <c r="AV305" s="129"/>
      <c r="FD305" s="19"/>
      <c r="FE305" s="19"/>
      <c r="FF305" s="19"/>
      <c r="FG305" s="20" t="str">
        <f t="shared" si="209"/>
        <v/>
      </c>
      <c r="FH305" s="20" t="str">
        <f t="shared" si="209"/>
        <v/>
      </c>
      <c r="FI305" s="20" t="str">
        <f t="shared" si="209"/>
        <v/>
      </c>
      <c r="FJ305" s="20" t="str">
        <f t="shared" si="209"/>
        <v/>
      </c>
      <c r="FK305" s="20" t="str">
        <f t="shared" si="209"/>
        <v/>
      </c>
      <c r="FL305" s="20" t="str">
        <f t="shared" si="209"/>
        <v/>
      </c>
      <c r="FM305" s="20" t="str">
        <f t="shared" si="209"/>
        <v/>
      </c>
      <c r="FN305" s="20" t="str">
        <f t="shared" si="209"/>
        <v/>
      </c>
      <c r="FO305" s="20" t="str">
        <f t="shared" si="209"/>
        <v/>
      </c>
      <c r="FP305" s="20" t="str">
        <f t="shared" si="209"/>
        <v/>
      </c>
      <c r="FQ305" s="20" t="str">
        <f t="shared" si="209"/>
        <v/>
      </c>
      <c r="FR305" s="20" t="str">
        <f t="shared" si="210"/>
        <v/>
      </c>
      <c r="FS305" s="20" t="str">
        <f t="shared" si="210"/>
        <v/>
      </c>
      <c r="FT305" s="20" t="str">
        <f t="shared" si="210"/>
        <v/>
      </c>
      <c r="FU305" s="20" t="str">
        <f xml:space="preserve"> IF(W548=W538,"",W548)</f>
        <v/>
      </c>
      <c r="FV305" s="20" t="str">
        <f t="shared" si="211"/>
        <v/>
      </c>
      <c r="FW305" s="20" t="str">
        <f t="shared" si="211"/>
        <v/>
      </c>
      <c r="FX305" s="20" t="str">
        <f t="shared" si="211"/>
        <v/>
      </c>
      <c r="FY305" s="20" t="str">
        <f t="shared" si="211"/>
        <v/>
      </c>
      <c r="FZ305" s="20" t="str">
        <f t="shared" si="211"/>
        <v/>
      </c>
      <c r="GA305" s="20" t="str">
        <f t="shared" si="212"/>
        <v/>
      </c>
      <c r="GB305" s="20" t="str">
        <f t="shared" si="212"/>
        <v/>
      </c>
      <c r="GC305" s="20" t="str">
        <f t="shared" si="212"/>
        <v/>
      </c>
      <c r="GD305" s="20" t="str">
        <f t="shared" si="212"/>
        <v/>
      </c>
      <c r="GE305" s="20" t="str">
        <f t="shared" si="212"/>
        <v/>
      </c>
      <c r="GF305" s="20" t="str">
        <f t="shared" si="212"/>
        <v/>
      </c>
      <c r="GG305" s="20" t="str">
        <f t="shared" si="212"/>
        <v/>
      </c>
      <c r="GH305" s="20" t="str">
        <f t="shared" si="212"/>
        <v/>
      </c>
      <c r="GI305" s="20" t="str">
        <f t="shared" si="212"/>
        <v/>
      </c>
      <c r="GJ305" s="20" t="str">
        <f t="shared" si="212"/>
        <v/>
      </c>
      <c r="GK305" s="20" t="str">
        <f t="shared" si="213"/>
        <v/>
      </c>
      <c r="GL305" s="20" t="str">
        <f t="shared" si="213"/>
        <v/>
      </c>
      <c r="GM305" s="20" t="str">
        <f t="shared" si="213"/>
        <v/>
      </c>
      <c r="GN305" s="20" t="str">
        <f t="shared" si="213"/>
        <v/>
      </c>
      <c r="GO305" s="20" t="str">
        <f t="shared" si="213"/>
        <v/>
      </c>
      <c r="GP305" s="20" t="str">
        <f t="shared" si="213"/>
        <v/>
      </c>
      <c r="GQ305" s="20" t="str">
        <f t="shared" si="213"/>
        <v/>
      </c>
      <c r="GR305" s="20" t="str">
        <f t="shared" si="213"/>
        <v/>
      </c>
      <c r="GS305" s="20" t="str">
        <f t="shared" si="213"/>
        <v/>
      </c>
      <c r="GT305" s="20" t="str">
        <f t="shared" si="213"/>
        <v/>
      </c>
      <c r="GU305" s="20" t="str">
        <f t="shared" si="214"/>
        <v/>
      </c>
      <c r="GV305" s="20" t="str">
        <f t="shared" si="214"/>
        <v/>
      </c>
      <c r="GW305" s="20" t="str">
        <f t="shared" si="214"/>
        <v/>
      </c>
      <c r="GX305" s="20" t="str">
        <f t="shared" si="214"/>
        <v/>
      </c>
      <c r="GY305" s="20" t="str">
        <f t="shared" si="214"/>
        <v/>
      </c>
      <c r="GZ305" s="20" t="str">
        <f t="shared" si="214"/>
        <v/>
      </c>
      <c r="HA305" s="20" t="str">
        <f t="shared" si="214"/>
        <v/>
      </c>
      <c r="HB305" s="20" t="str">
        <f t="shared" si="214"/>
        <v/>
      </c>
      <c r="HC305" s="20" t="str">
        <f t="shared" si="214"/>
        <v/>
      </c>
      <c r="HD305" s="20" t="str">
        <f t="shared" si="214"/>
        <v/>
      </c>
      <c r="HE305" s="20" t="str">
        <f t="shared" si="215"/>
        <v/>
      </c>
      <c r="HF305" s="20" t="str">
        <f t="shared" si="215"/>
        <v/>
      </c>
      <c r="HG305" s="20" t="str">
        <f t="shared" si="215"/>
        <v/>
      </c>
      <c r="HH305" s="20" t="str">
        <f t="shared" si="215"/>
        <v/>
      </c>
      <c r="HI305" s="20" t="str">
        <f t="shared" si="215"/>
        <v/>
      </c>
      <c r="HJ305" s="20" t="str">
        <f t="shared" si="215"/>
        <v/>
      </c>
      <c r="HK305" s="20" t="str">
        <f t="shared" si="215"/>
        <v/>
      </c>
      <c r="HL305" s="20" t="str">
        <f t="shared" si="215"/>
        <v/>
      </c>
      <c r="HM305" s="20" t="str">
        <f t="shared" si="215"/>
        <v/>
      </c>
      <c r="HN305" s="20" t="str">
        <f t="shared" si="215"/>
        <v/>
      </c>
      <c r="HO305" s="20" t="str">
        <f t="shared" si="216"/>
        <v/>
      </c>
      <c r="HP305" s="20" t="str">
        <f t="shared" si="216"/>
        <v/>
      </c>
      <c r="HQ305" s="20" t="str">
        <f t="shared" si="216"/>
        <v/>
      </c>
      <c r="HR305" s="20" t="str">
        <f t="shared" si="216"/>
        <v/>
      </c>
      <c r="HS305" s="20" t="str">
        <f t="shared" si="216"/>
        <v/>
      </c>
      <c r="HT305" s="20" t="str">
        <f t="shared" si="216"/>
        <v/>
      </c>
      <c r="HU305" s="20" t="str">
        <f t="shared" si="216"/>
        <v/>
      </c>
      <c r="HV305" s="20" t="str">
        <f t="shared" si="216"/>
        <v/>
      </c>
      <c r="HW305" s="20" t="str">
        <f t="shared" si="216"/>
        <v/>
      </c>
      <c r="HX305" s="20" t="str">
        <f t="shared" si="216"/>
        <v/>
      </c>
      <c r="HY305" s="20" t="str">
        <f t="shared" si="217"/>
        <v/>
      </c>
      <c r="HZ305" s="20" t="str">
        <f t="shared" si="217"/>
        <v/>
      </c>
      <c r="IA305" s="20" t="str">
        <f t="shared" si="217"/>
        <v/>
      </c>
      <c r="IB305" s="20" t="str">
        <f t="shared" si="217"/>
        <v/>
      </c>
      <c r="IC305" s="20" t="str">
        <f t="shared" si="217"/>
        <v/>
      </c>
      <c r="ID305" s="20" t="str">
        <f t="shared" si="217"/>
        <v/>
      </c>
      <c r="IE305" s="20" t="str">
        <f t="shared" si="217"/>
        <v/>
      </c>
      <c r="IF305" s="20" t="str">
        <f t="shared" si="217"/>
        <v/>
      </c>
      <c r="IG305" s="20" t="str">
        <f t="shared" si="217"/>
        <v/>
      </c>
      <c r="IH305" s="20" t="str">
        <f t="shared" si="217"/>
        <v/>
      </c>
      <c r="II305" s="20" t="str">
        <f t="shared" si="218"/>
        <v/>
      </c>
      <c r="IJ305" s="20" t="str">
        <f t="shared" si="218"/>
        <v/>
      </c>
      <c r="IK305" s="20" t="str">
        <f t="shared" si="218"/>
        <v/>
      </c>
      <c r="IL305" s="20" t="str">
        <f t="shared" si="218"/>
        <v/>
      </c>
      <c r="IM305" s="20" t="str">
        <f t="shared" si="218"/>
        <v/>
      </c>
      <c r="IN305" s="20" t="str">
        <f t="shared" si="218"/>
        <v/>
      </c>
      <c r="IO305" s="20" t="str">
        <f t="shared" si="218"/>
        <v/>
      </c>
      <c r="IP305" s="20" t="str">
        <f t="shared" si="218"/>
        <v/>
      </c>
      <c r="IQ305" s="20" t="str">
        <f t="shared" si="218"/>
        <v/>
      </c>
      <c r="IR305" s="20" t="str">
        <f t="shared" si="218"/>
        <v/>
      </c>
      <c r="IS305" s="20" t="str">
        <f t="shared" si="219"/>
        <v/>
      </c>
      <c r="IT305" s="20" t="str">
        <f t="shared" si="219"/>
        <v/>
      </c>
      <c r="IU305" s="20" t="str">
        <f t="shared" si="219"/>
        <v/>
      </c>
      <c r="IV305" s="20" t="str">
        <f t="shared" si="219"/>
        <v/>
      </c>
      <c r="IW305" s="20" t="str">
        <f t="shared" si="219"/>
        <v/>
      </c>
      <c r="IX305" s="20" t="str">
        <f t="shared" si="219"/>
        <v/>
      </c>
      <c r="IY305" s="20" t="str">
        <f t="shared" si="219"/>
        <v/>
      </c>
      <c r="IZ305" s="20" t="str">
        <f t="shared" si="219"/>
        <v/>
      </c>
      <c r="JA305" s="20" t="str">
        <f t="shared" si="219"/>
        <v/>
      </c>
      <c r="JB305" s="20" t="str">
        <f t="shared" si="219"/>
        <v/>
      </c>
      <c r="JC305" s="20" t="str">
        <f t="shared" si="220"/>
        <v/>
      </c>
      <c r="JD305" s="20" t="str">
        <f t="shared" si="220"/>
        <v/>
      </c>
      <c r="JE305" s="20" t="str">
        <f t="shared" si="220"/>
        <v/>
      </c>
      <c r="JF305" s="20" t="str">
        <f t="shared" si="220"/>
        <v/>
      </c>
      <c r="JG305" s="20" t="str">
        <f t="shared" si="220"/>
        <v/>
      </c>
      <c r="JH305" s="20" t="str">
        <f t="shared" si="220"/>
        <v/>
      </c>
      <c r="JI305" s="20" t="str">
        <f t="shared" si="220"/>
        <v/>
      </c>
      <c r="JJ305" s="20" t="str">
        <f t="shared" si="220"/>
        <v/>
      </c>
      <c r="JK305" s="20" t="str">
        <f t="shared" si="220"/>
        <v/>
      </c>
      <c r="JL305" s="20" t="str">
        <f t="shared" si="220"/>
        <v/>
      </c>
      <c r="JM305" s="20" t="str">
        <f t="shared" si="221"/>
        <v/>
      </c>
      <c r="JN305" s="20" t="str">
        <f t="shared" si="221"/>
        <v/>
      </c>
      <c r="JO305" s="20" t="str">
        <f t="shared" si="221"/>
        <v/>
      </c>
      <c r="JP305" s="20" t="str">
        <f t="shared" si="221"/>
        <v/>
      </c>
      <c r="JQ305" s="20" t="str">
        <f t="shared" si="221"/>
        <v/>
      </c>
      <c r="JR305" s="20" t="str">
        <f t="shared" si="221"/>
        <v/>
      </c>
      <c r="JS305" s="20" t="str">
        <f t="shared" si="221"/>
        <v/>
      </c>
      <c r="JT305" s="20" t="str">
        <f t="shared" si="221"/>
        <v/>
      </c>
      <c r="JU305" s="20" t="str">
        <f t="shared" si="221"/>
        <v/>
      </c>
      <c r="JV305" s="20" t="str">
        <f t="shared" si="221"/>
        <v/>
      </c>
      <c r="JW305" s="20" t="str">
        <f t="shared" si="222"/>
        <v/>
      </c>
      <c r="JX305" s="20" t="str">
        <f t="shared" si="222"/>
        <v/>
      </c>
      <c r="JY305" s="20" t="str">
        <f t="shared" si="222"/>
        <v/>
      </c>
      <c r="JZ305" s="20" t="str">
        <f t="shared" si="222"/>
        <v/>
      </c>
      <c r="KA305" s="20" t="str">
        <f t="shared" si="222"/>
        <v/>
      </c>
      <c r="KB305" s="20" t="str">
        <f t="shared" si="222"/>
        <v/>
      </c>
      <c r="KC305" s="20" t="str">
        <f t="shared" si="222"/>
        <v/>
      </c>
      <c r="KD305" s="20" t="str">
        <f t="shared" si="222"/>
        <v/>
      </c>
      <c r="KE305" s="20"/>
      <c r="KF305" s="20"/>
      <c r="KG305" s="20"/>
      <c r="KH305" s="20"/>
      <c r="KI305" s="20"/>
      <c r="KJ305" s="20"/>
      <c r="KK305" s="20"/>
      <c r="KL305" s="20"/>
      <c r="KM305" s="20"/>
      <c r="KN305" s="20"/>
      <c r="KO305" s="20"/>
    </row>
    <row r="306" spans="2:301" s="14" customFormat="1" ht="14.75" hidden="1" customHeight="1" x14ac:dyDescent="0.25">
      <c r="B306" s="73"/>
      <c r="C306" s="74"/>
      <c r="D306" s="74"/>
      <c r="E306" s="74"/>
      <c r="F306" s="74"/>
      <c r="G306" s="74" t="str">
        <f t="shared" si="223"/>
        <v/>
      </c>
      <c r="H306" s="74"/>
      <c r="I306" s="74" t="str">
        <f t="shared" ref="I306:I369" si="227">IF(C306&lt;&gt;1,"",IF(AND(C72&lt;&gt;"Dummy amb",C72&lt;&gt;"Masked"),MIN(IF(R72="",0,R72)),""))</f>
        <v/>
      </c>
      <c r="J306" s="74"/>
      <c r="K306" s="74">
        <f t="shared" si="62"/>
        <v>0</v>
      </c>
      <c r="L306" s="74"/>
      <c r="M306" s="74"/>
      <c r="N306" s="74">
        <f t="shared" si="224"/>
        <v>0</v>
      </c>
      <c r="O306" s="74"/>
      <c r="P306" s="112"/>
      <c r="Q306" s="120"/>
      <c r="R306" s="120"/>
      <c r="S306" s="111"/>
      <c r="T306" s="113" t="str">
        <f t="shared" si="225"/>
        <v/>
      </c>
      <c r="U306" s="24"/>
      <c r="V306" s="24"/>
      <c r="W306" s="24" t="str">
        <f t="shared" ref="W306:W369" si="228">IF(C306&lt;&gt;1,"",IF(AND(C72&lt;&gt;"Dummy amb",C72&lt;&gt;"Masked"),MIN(IF(AE72="",0,AE72)),""))</f>
        <v/>
      </c>
      <c r="X306" s="60"/>
      <c r="AI306" s="69"/>
      <c r="AJ306" s="69"/>
      <c r="AK306" s="119"/>
      <c r="AL306" s="24"/>
      <c r="AM306" s="24"/>
      <c r="AN306" s="24"/>
      <c r="AO306" s="26"/>
      <c r="AP306" s="26"/>
      <c r="AR306" s="19">
        <f t="shared" si="226"/>
        <v>0</v>
      </c>
      <c r="AU306" s="129"/>
      <c r="AV306" s="129"/>
      <c r="FD306" s="19"/>
      <c r="FE306" s="19"/>
      <c r="FF306" s="19"/>
      <c r="FG306" s="20" t="str">
        <f t="shared" si="209"/>
        <v/>
      </c>
      <c r="FH306" s="20" t="str">
        <f t="shared" si="209"/>
        <v/>
      </c>
      <c r="FI306" s="20" t="str">
        <f t="shared" si="209"/>
        <v/>
      </c>
      <c r="FJ306" s="20" t="str">
        <f t="shared" si="209"/>
        <v/>
      </c>
      <c r="FK306" s="20" t="str">
        <f t="shared" si="209"/>
        <v/>
      </c>
      <c r="FL306" s="20" t="str">
        <f t="shared" si="209"/>
        <v/>
      </c>
      <c r="FM306" s="20" t="str">
        <f t="shared" si="209"/>
        <v/>
      </c>
      <c r="FN306" s="20" t="str">
        <f t="shared" si="209"/>
        <v/>
      </c>
      <c r="FO306" s="20" t="str">
        <f t="shared" si="209"/>
        <v/>
      </c>
      <c r="FP306" s="20" t="str">
        <f t="shared" si="209"/>
        <v/>
      </c>
      <c r="FQ306" s="20" t="str">
        <f t="shared" si="209"/>
        <v/>
      </c>
      <c r="FR306" s="20" t="str">
        <f t="shared" si="210"/>
        <v/>
      </c>
      <c r="FS306" s="20" t="str">
        <f t="shared" si="210"/>
        <v/>
      </c>
      <c r="FT306" s="20" t="str">
        <f t="shared" si="210"/>
        <v/>
      </c>
      <c r="FU306" s="20" t="str">
        <f xml:space="preserve"> IF(W549=W539,"",W549)</f>
        <v/>
      </c>
      <c r="FV306" s="20" t="str">
        <f t="shared" si="211"/>
        <v/>
      </c>
      <c r="FW306" s="20" t="str">
        <f t="shared" si="211"/>
        <v/>
      </c>
      <c r="FX306" s="20" t="str">
        <f t="shared" si="211"/>
        <v/>
      </c>
      <c r="FY306" s="20" t="str">
        <f t="shared" si="211"/>
        <v/>
      </c>
      <c r="FZ306" s="20" t="str">
        <f t="shared" si="211"/>
        <v/>
      </c>
      <c r="GA306" s="20" t="str">
        <f t="shared" si="212"/>
        <v/>
      </c>
      <c r="GB306" s="20" t="str">
        <f t="shared" si="212"/>
        <v/>
      </c>
      <c r="GC306" s="20" t="str">
        <f t="shared" si="212"/>
        <v/>
      </c>
      <c r="GD306" s="20" t="str">
        <f t="shared" si="212"/>
        <v/>
      </c>
      <c r="GE306" s="20" t="str">
        <f t="shared" si="212"/>
        <v/>
      </c>
      <c r="GF306" s="20" t="str">
        <f t="shared" si="212"/>
        <v/>
      </c>
      <c r="GG306" s="20" t="str">
        <f t="shared" si="212"/>
        <v/>
      </c>
      <c r="GH306" s="20" t="str">
        <f t="shared" si="212"/>
        <v/>
      </c>
      <c r="GI306" s="20" t="str">
        <f t="shared" si="212"/>
        <v/>
      </c>
      <c r="GJ306" s="20" t="str">
        <f t="shared" si="212"/>
        <v/>
      </c>
      <c r="GK306" s="20" t="str">
        <f t="shared" si="213"/>
        <v/>
      </c>
      <c r="GL306" s="20" t="str">
        <f t="shared" si="213"/>
        <v/>
      </c>
      <c r="GM306" s="20" t="str">
        <f t="shared" si="213"/>
        <v/>
      </c>
      <c r="GN306" s="20" t="str">
        <f t="shared" si="213"/>
        <v/>
      </c>
      <c r="GO306" s="20" t="str">
        <f t="shared" si="213"/>
        <v/>
      </c>
      <c r="GP306" s="20" t="str">
        <f t="shared" si="213"/>
        <v/>
      </c>
      <c r="GQ306" s="20" t="str">
        <f t="shared" si="213"/>
        <v/>
      </c>
      <c r="GR306" s="20" t="str">
        <f t="shared" si="213"/>
        <v/>
      </c>
      <c r="GS306" s="20" t="str">
        <f t="shared" si="213"/>
        <v/>
      </c>
      <c r="GT306" s="20" t="str">
        <f t="shared" si="213"/>
        <v/>
      </c>
      <c r="GU306" s="20" t="str">
        <f t="shared" si="214"/>
        <v/>
      </c>
      <c r="GV306" s="20" t="str">
        <f t="shared" si="214"/>
        <v/>
      </c>
      <c r="GW306" s="20" t="str">
        <f t="shared" si="214"/>
        <v/>
      </c>
      <c r="GX306" s="20" t="str">
        <f t="shared" si="214"/>
        <v/>
      </c>
      <c r="GY306" s="20" t="str">
        <f t="shared" si="214"/>
        <v/>
      </c>
      <c r="GZ306" s="20" t="str">
        <f t="shared" si="214"/>
        <v/>
      </c>
      <c r="HA306" s="20" t="str">
        <f t="shared" si="214"/>
        <v/>
      </c>
      <c r="HB306" s="20" t="str">
        <f t="shared" si="214"/>
        <v/>
      </c>
      <c r="HC306" s="20" t="str">
        <f t="shared" si="214"/>
        <v/>
      </c>
      <c r="HD306" s="20" t="str">
        <f t="shared" si="214"/>
        <v/>
      </c>
      <c r="HE306" s="20" t="str">
        <f t="shared" si="215"/>
        <v/>
      </c>
      <c r="HF306" s="20" t="str">
        <f t="shared" si="215"/>
        <v/>
      </c>
      <c r="HG306" s="20" t="str">
        <f t="shared" si="215"/>
        <v/>
      </c>
      <c r="HH306" s="20" t="str">
        <f t="shared" si="215"/>
        <v/>
      </c>
      <c r="HI306" s="20" t="str">
        <f t="shared" si="215"/>
        <v/>
      </c>
      <c r="HJ306" s="20" t="str">
        <f t="shared" si="215"/>
        <v/>
      </c>
      <c r="HK306" s="20" t="str">
        <f t="shared" si="215"/>
        <v/>
      </c>
      <c r="HL306" s="20" t="str">
        <f t="shared" si="215"/>
        <v/>
      </c>
      <c r="HM306" s="20" t="str">
        <f t="shared" si="215"/>
        <v/>
      </c>
      <c r="HN306" s="20" t="str">
        <f t="shared" si="215"/>
        <v/>
      </c>
      <c r="HO306" s="20" t="str">
        <f t="shared" si="216"/>
        <v/>
      </c>
      <c r="HP306" s="20" t="str">
        <f t="shared" si="216"/>
        <v/>
      </c>
      <c r="HQ306" s="20" t="str">
        <f t="shared" si="216"/>
        <v/>
      </c>
      <c r="HR306" s="20" t="str">
        <f t="shared" si="216"/>
        <v/>
      </c>
      <c r="HS306" s="20" t="str">
        <f t="shared" si="216"/>
        <v/>
      </c>
      <c r="HT306" s="20" t="str">
        <f t="shared" si="216"/>
        <v/>
      </c>
      <c r="HU306" s="20" t="str">
        <f t="shared" si="216"/>
        <v/>
      </c>
      <c r="HV306" s="20" t="str">
        <f t="shared" si="216"/>
        <v/>
      </c>
      <c r="HW306" s="20" t="str">
        <f t="shared" si="216"/>
        <v/>
      </c>
      <c r="HX306" s="20" t="str">
        <f t="shared" si="216"/>
        <v/>
      </c>
      <c r="HY306" s="20" t="str">
        <f t="shared" si="217"/>
        <v/>
      </c>
      <c r="HZ306" s="20" t="str">
        <f t="shared" si="217"/>
        <v/>
      </c>
      <c r="IA306" s="20" t="str">
        <f t="shared" si="217"/>
        <v/>
      </c>
      <c r="IB306" s="20" t="str">
        <f t="shared" si="217"/>
        <v/>
      </c>
      <c r="IC306" s="20" t="str">
        <f t="shared" si="217"/>
        <v/>
      </c>
      <c r="ID306" s="20" t="str">
        <f t="shared" si="217"/>
        <v/>
      </c>
      <c r="IE306" s="20" t="str">
        <f t="shared" si="217"/>
        <v/>
      </c>
      <c r="IF306" s="20" t="str">
        <f t="shared" si="217"/>
        <v/>
      </c>
      <c r="IG306" s="20" t="str">
        <f t="shared" si="217"/>
        <v/>
      </c>
      <c r="IH306" s="20" t="str">
        <f t="shared" si="217"/>
        <v/>
      </c>
      <c r="II306" s="20" t="str">
        <f t="shared" si="218"/>
        <v/>
      </c>
      <c r="IJ306" s="20" t="str">
        <f t="shared" si="218"/>
        <v/>
      </c>
      <c r="IK306" s="20" t="str">
        <f t="shared" si="218"/>
        <v/>
      </c>
      <c r="IL306" s="20" t="str">
        <f t="shared" si="218"/>
        <v/>
      </c>
      <c r="IM306" s="20" t="str">
        <f t="shared" si="218"/>
        <v/>
      </c>
      <c r="IN306" s="20" t="str">
        <f t="shared" si="218"/>
        <v/>
      </c>
      <c r="IO306" s="20" t="str">
        <f t="shared" si="218"/>
        <v/>
      </c>
      <c r="IP306" s="20" t="str">
        <f t="shared" si="218"/>
        <v/>
      </c>
      <c r="IQ306" s="20" t="str">
        <f t="shared" si="218"/>
        <v/>
      </c>
      <c r="IR306" s="20" t="str">
        <f t="shared" si="218"/>
        <v/>
      </c>
      <c r="IS306" s="20" t="str">
        <f t="shared" si="219"/>
        <v/>
      </c>
      <c r="IT306" s="20" t="str">
        <f t="shared" si="219"/>
        <v/>
      </c>
      <c r="IU306" s="20" t="str">
        <f t="shared" si="219"/>
        <v/>
      </c>
      <c r="IV306" s="20" t="str">
        <f t="shared" si="219"/>
        <v/>
      </c>
      <c r="IW306" s="20" t="str">
        <f t="shared" si="219"/>
        <v/>
      </c>
      <c r="IX306" s="20" t="str">
        <f t="shared" si="219"/>
        <v/>
      </c>
      <c r="IY306" s="20" t="str">
        <f t="shared" si="219"/>
        <v/>
      </c>
      <c r="IZ306" s="20" t="str">
        <f t="shared" si="219"/>
        <v/>
      </c>
      <c r="JA306" s="20" t="str">
        <f t="shared" si="219"/>
        <v/>
      </c>
      <c r="JB306" s="20" t="str">
        <f t="shared" si="219"/>
        <v/>
      </c>
      <c r="JC306" s="20" t="str">
        <f t="shared" si="220"/>
        <v/>
      </c>
      <c r="JD306" s="20" t="str">
        <f t="shared" si="220"/>
        <v/>
      </c>
      <c r="JE306" s="20" t="str">
        <f t="shared" si="220"/>
        <v/>
      </c>
      <c r="JF306" s="20" t="str">
        <f t="shared" si="220"/>
        <v/>
      </c>
      <c r="JG306" s="20" t="str">
        <f t="shared" si="220"/>
        <v/>
      </c>
      <c r="JH306" s="20" t="str">
        <f t="shared" si="220"/>
        <v/>
      </c>
      <c r="JI306" s="20" t="str">
        <f t="shared" si="220"/>
        <v/>
      </c>
      <c r="JJ306" s="20" t="str">
        <f t="shared" si="220"/>
        <v/>
      </c>
      <c r="JK306" s="20" t="str">
        <f t="shared" si="220"/>
        <v/>
      </c>
      <c r="JL306" s="20" t="str">
        <f t="shared" si="220"/>
        <v/>
      </c>
      <c r="JM306" s="20" t="str">
        <f t="shared" si="221"/>
        <v/>
      </c>
      <c r="JN306" s="20" t="str">
        <f t="shared" si="221"/>
        <v/>
      </c>
      <c r="JO306" s="20" t="str">
        <f t="shared" si="221"/>
        <v/>
      </c>
      <c r="JP306" s="20" t="str">
        <f t="shared" si="221"/>
        <v/>
      </c>
      <c r="JQ306" s="20" t="str">
        <f t="shared" si="221"/>
        <v/>
      </c>
      <c r="JR306" s="20" t="str">
        <f t="shared" si="221"/>
        <v/>
      </c>
      <c r="JS306" s="20" t="str">
        <f t="shared" si="221"/>
        <v/>
      </c>
      <c r="JT306" s="20" t="str">
        <f t="shared" si="221"/>
        <v/>
      </c>
      <c r="JU306" s="20" t="str">
        <f t="shared" si="221"/>
        <v/>
      </c>
      <c r="JV306" s="20" t="str">
        <f t="shared" si="221"/>
        <v/>
      </c>
      <c r="JW306" s="20" t="str">
        <f t="shared" si="222"/>
        <v/>
      </c>
      <c r="JX306" s="20" t="str">
        <f t="shared" si="222"/>
        <v/>
      </c>
      <c r="JY306" s="20" t="str">
        <f t="shared" si="222"/>
        <v/>
      </c>
      <c r="JZ306" s="20" t="str">
        <f t="shared" si="222"/>
        <v/>
      </c>
      <c r="KA306" s="20" t="str">
        <f t="shared" si="222"/>
        <v/>
      </c>
      <c r="KB306" s="20" t="str">
        <f t="shared" si="222"/>
        <v/>
      </c>
      <c r="KC306" s="20" t="str">
        <f t="shared" si="222"/>
        <v/>
      </c>
      <c r="KD306" s="20" t="str">
        <f t="shared" si="222"/>
        <v/>
      </c>
      <c r="KE306" s="20"/>
      <c r="KF306" s="20"/>
      <c r="KG306" s="20"/>
      <c r="KH306" s="20"/>
      <c r="KI306" s="20"/>
      <c r="KJ306" s="20"/>
      <c r="KK306" s="20"/>
      <c r="KL306" s="20"/>
      <c r="KM306" s="20"/>
      <c r="KN306" s="20"/>
      <c r="KO306" s="20"/>
    </row>
    <row r="307" spans="2:301" s="14" customFormat="1" ht="15" hidden="1" x14ac:dyDescent="0.25">
      <c r="G307" s="74" t="str">
        <f t="shared" si="223"/>
        <v/>
      </c>
      <c r="I307" s="74" t="str">
        <f t="shared" si="227"/>
        <v/>
      </c>
      <c r="K307" s="74">
        <f t="shared" si="62"/>
        <v>0</v>
      </c>
      <c r="N307" s="74">
        <f t="shared" si="224"/>
        <v>0</v>
      </c>
      <c r="Q307" s="120"/>
      <c r="R307" s="120"/>
      <c r="S307" s="111"/>
      <c r="T307" s="113" t="str">
        <f t="shared" si="225"/>
        <v/>
      </c>
      <c r="W307" s="24" t="str">
        <f t="shared" si="228"/>
        <v/>
      </c>
      <c r="X307" s="60"/>
      <c r="AK307" s="4"/>
      <c r="AL307" s="24"/>
      <c r="AM307" s="24"/>
      <c r="AN307" s="24"/>
      <c r="AO307" s="26"/>
      <c r="AP307" s="26"/>
      <c r="AR307" s="19">
        <f t="shared" si="226"/>
        <v>0</v>
      </c>
      <c r="AU307" s="129"/>
      <c r="AV307" s="129"/>
    </row>
    <row r="308" spans="2:301" s="14" customFormat="1" ht="15" hidden="1" x14ac:dyDescent="0.25">
      <c r="G308" s="74" t="str">
        <f t="shared" si="223"/>
        <v/>
      </c>
      <c r="I308" s="74" t="str">
        <f t="shared" si="227"/>
        <v/>
      </c>
      <c r="K308" s="74">
        <f t="shared" si="62"/>
        <v>0</v>
      </c>
      <c r="N308" s="74">
        <f t="shared" si="224"/>
        <v>0</v>
      </c>
      <c r="Q308" s="120"/>
      <c r="R308" s="120"/>
      <c r="S308" s="111"/>
      <c r="T308" s="113" t="str">
        <f t="shared" si="225"/>
        <v/>
      </c>
      <c r="W308" s="24" t="str">
        <f t="shared" si="228"/>
        <v/>
      </c>
      <c r="X308" s="60"/>
      <c r="AK308" s="4"/>
      <c r="AL308" s="24"/>
      <c r="AM308" s="24"/>
      <c r="AN308" s="24"/>
      <c r="AO308" s="26"/>
      <c r="AP308" s="26"/>
      <c r="AR308" s="19">
        <f t="shared" si="226"/>
        <v>0</v>
      </c>
      <c r="AU308" s="129"/>
      <c r="AV308" s="129"/>
    </row>
    <row r="309" spans="2:301" s="14" customFormat="1" ht="15" hidden="1" x14ac:dyDescent="0.25">
      <c r="G309" s="74" t="str">
        <f t="shared" si="223"/>
        <v/>
      </c>
      <c r="I309" s="74" t="str">
        <f t="shared" si="227"/>
        <v/>
      </c>
      <c r="K309" s="74">
        <f t="shared" si="62"/>
        <v>0</v>
      </c>
      <c r="N309" s="74">
        <f t="shared" si="224"/>
        <v>0</v>
      </c>
      <c r="Q309" s="120"/>
      <c r="R309" s="120"/>
      <c r="S309" s="111"/>
      <c r="T309" s="113" t="str">
        <f t="shared" si="225"/>
        <v/>
      </c>
      <c r="W309" s="24" t="str">
        <f t="shared" si="228"/>
        <v/>
      </c>
      <c r="X309" s="60"/>
      <c r="AK309" s="4"/>
      <c r="AL309" s="24"/>
      <c r="AM309" s="24"/>
      <c r="AN309" s="24"/>
      <c r="AO309" s="26"/>
      <c r="AP309" s="26"/>
      <c r="AR309" s="19">
        <f t="shared" si="226"/>
        <v>0</v>
      </c>
      <c r="AU309" s="129"/>
      <c r="AV309" s="129"/>
    </row>
    <row r="310" spans="2:301" s="14" customFormat="1" ht="15" hidden="1" x14ac:dyDescent="0.25">
      <c r="G310" s="74" t="str">
        <f t="shared" si="223"/>
        <v/>
      </c>
      <c r="I310" s="74" t="str">
        <f t="shared" si="227"/>
        <v/>
      </c>
      <c r="K310" s="74">
        <f t="shared" si="62"/>
        <v>0</v>
      </c>
      <c r="N310" s="74">
        <f t="shared" si="224"/>
        <v>0</v>
      </c>
      <c r="Q310" s="120"/>
      <c r="R310" s="120"/>
      <c r="S310" s="111"/>
      <c r="T310" s="113" t="str">
        <f t="shared" si="225"/>
        <v/>
      </c>
      <c r="W310" s="24" t="str">
        <f t="shared" si="228"/>
        <v/>
      </c>
      <c r="X310" s="60"/>
      <c r="AK310" s="4"/>
      <c r="AL310" s="24"/>
      <c r="AM310" s="24"/>
      <c r="AN310" s="24"/>
      <c r="AO310" s="26"/>
      <c r="AP310" s="26"/>
      <c r="AR310" s="19">
        <f t="shared" si="226"/>
        <v>0</v>
      </c>
      <c r="AU310" s="129"/>
      <c r="AV310" s="129"/>
    </row>
    <row r="311" spans="2:301" s="14" customFormat="1" ht="14.75" customHeight="1" x14ac:dyDescent="0.35">
      <c r="B311" s="73" t="str">
        <f t="shared" ref="B311" si="229" xml:space="preserve"> IF(B77="","",B77)</f>
        <v/>
      </c>
      <c r="C311" s="74">
        <f t="shared" si="194"/>
        <v>0</v>
      </c>
      <c r="D311" s="74" t="str">
        <f xml:space="preserve"> IF(IF(AND(C311=1,C77="LED"),D77,"")="","",IF(AND(C311=1,C77="LED"),D77,""))</f>
        <v/>
      </c>
      <c r="E311" s="74" t="str">
        <f xml:space="preserve"> IF(IF(AND(C311=1,C77="LED"),E77,"")="","",IF(AND(C311=1,C77="LED"),E77,""))</f>
        <v/>
      </c>
      <c r="F311" s="74" t="str">
        <f xml:space="preserve"> IF((C311&lt;&gt;1),"",MAX(F77,1))</f>
        <v/>
      </c>
      <c r="G311" s="74" t="str">
        <f t="shared" si="223"/>
        <v/>
      </c>
      <c r="H311" s="74" t="str">
        <f xml:space="preserve"> IF((C311&lt;&gt;1),"",MAX(2.5,Q77))</f>
        <v/>
      </c>
      <c r="I311" s="74" t="str">
        <f t="shared" si="227"/>
        <v/>
      </c>
      <c r="J311" s="74">
        <f xml:space="preserve"> IF((C311&lt;&gt;1),0,(J77+$D$3))</f>
        <v>0</v>
      </c>
      <c r="K311" s="74">
        <f t="shared" si="62"/>
        <v>0</v>
      </c>
      <c r="L311" s="74" t="str">
        <f>IF((C311&lt;&gt;1),"",IF(IF(C77="Masked","Always Mask",H77)="","Never mask",IF(C77="Masked","Always Mask",H77)))</f>
        <v/>
      </c>
      <c r="M311" s="74">
        <f xml:space="preserve"> IF(C311&lt;&gt;1,0,I77)</f>
        <v>0</v>
      </c>
      <c r="N311" s="74">
        <f t="shared" si="224"/>
        <v>0</v>
      </c>
      <c r="O311" s="74" t="str">
        <f xml:space="preserve"> IF(C311&lt;&gt;1,"",(F311*55+17.25))</f>
        <v/>
      </c>
      <c r="P311" s="112" t="str">
        <f xml:space="preserve"> IF(C311&lt;&gt;1,"",IF(O311&lt;J311,J311,0))</f>
        <v/>
      </c>
      <c r="Q311" s="120">
        <f xml:space="preserve"> IF(Global!$C$1="AFE4420",1000*AK311*J311/(1000000/'PPG Config'!$C$2)*(2-COUNTBLANK(D311:E311)),1000*(AL311+AM311)*J311/(1000000/'PPG Config'!$C$2))</f>
        <v>0</v>
      </c>
      <c r="R311" s="120"/>
      <c r="S311" s="111" t="str">
        <f>IF((C311&lt;&gt;1),"Only TIA1",W77)</f>
        <v>Only TIA1</v>
      </c>
      <c r="T311" s="113" t="str">
        <f t="shared" si="225"/>
        <v/>
      </c>
      <c r="U311" s="24" t="str">
        <f xml:space="preserve"> IF((C311&lt;&gt;1),"",MAX(2.5,AD77))</f>
        <v/>
      </c>
      <c r="V311" s="24"/>
      <c r="W311" s="24" t="str">
        <f t="shared" si="228"/>
        <v/>
      </c>
      <c r="X311" s="60"/>
      <c r="AI311" s="69">
        <f xml:space="preserve"> IF(C321&gt;C311,1,0)</f>
        <v>0</v>
      </c>
      <c r="AJ311" s="69">
        <f xml:space="preserve"> IF(C311=1,IF(C77="LED",IF(AND(D311="",E311=""),1,0),0),0)</f>
        <v>0</v>
      </c>
      <c r="AK311" s="119">
        <f>IF(COUNTIF(D311:E311,"TX4")&gt;0,'PPG Config'!$C$18,IF(COUNTIF(D311:E311,"TX3")&gt;0,'PPG Config'!$C$17,IF(COUNTIF(D311:E311,"TX2")&gt;0,'PPG Config'!$C$16,IF(COUNTIF(D311:E311,"TX1")&gt;0,'PPG Config'!$C$15,0))))</f>
        <v>0</v>
      </c>
      <c r="AL311" s="24">
        <f xml:space="preserve"> IF(D311="",0,IF(AI77="",0,MIN(AI77,'PPG Config'!$C$8)))</f>
        <v>0</v>
      </c>
      <c r="AM311" s="24">
        <f xml:space="preserve"> IF(E311="",0,IF(AJ77="",0,MIN(AJ77,'PPG Config'!$C$8)))</f>
        <v>0</v>
      </c>
      <c r="AN311" s="24"/>
      <c r="AO311" s="26">
        <f xml:space="preserve"> IF(Global!$C$1="AFE4420",'PPG Phase Definition'!AK311,'PPG Phase Definition'!AL311)</f>
        <v>0</v>
      </c>
      <c r="AP311" s="26">
        <f xml:space="preserve"> IF(Global!$C$1="AFE4420",'PPG Phase Definition'!AK311,'PPG Phase Definition'!AM311)</f>
        <v>0</v>
      </c>
      <c r="AR311" s="19">
        <f t="shared" si="226"/>
        <v>0</v>
      </c>
      <c r="AU311" s="129"/>
      <c r="AV311" s="129"/>
      <c r="FD311" s="19"/>
      <c r="FE311" s="19"/>
      <c r="FF311" s="19">
        <v>8</v>
      </c>
      <c r="FG311" s="20" t="str">
        <f t="shared" ref="FG311:FQ313" si="230" xml:space="preserve"> IF(G550=G540,"",G550)</f>
        <v/>
      </c>
      <c r="FH311" s="20" t="str">
        <f t="shared" si="230"/>
        <v/>
      </c>
      <c r="FI311" s="20" t="str">
        <f t="shared" si="230"/>
        <v/>
      </c>
      <c r="FJ311" s="20" t="str">
        <f t="shared" si="230"/>
        <v/>
      </c>
      <c r="FK311" s="20" t="str">
        <f t="shared" si="230"/>
        <v/>
      </c>
      <c r="FL311" s="20" t="str">
        <f t="shared" si="230"/>
        <v/>
      </c>
      <c r="FM311" s="20" t="str">
        <f t="shared" si="230"/>
        <v/>
      </c>
      <c r="FN311" s="20" t="str">
        <f t="shared" si="230"/>
        <v/>
      </c>
      <c r="FO311" s="20" t="str">
        <f t="shared" si="230"/>
        <v/>
      </c>
      <c r="FP311" s="20" t="str">
        <f t="shared" si="230"/>
        <v/>
      </c>
      <c r="FQ311" s="20" t="str">
        <f t="shared" si="230"/>
        <v/>
      </c>
      <c r="FR311" s="20" t="str">
        <f t="shared" ref="FR311:FT313" si="231" xml:space="preserve"> IF(S550=S540,"",S550)</f>
        <v/>
      </c>
      <c r="FS311" s="20" t="str">
        <f t="shared" si="231"/>
        <v/>
      </c>
      <c r="FT311" s="20" t="str">
        <f t="shared" si="231"/>
        <v/>
      </c>
      <c r="FU311" s="20" t="str">
        <f xml:space="preserve"> IF(W550=W540,"",W550)</f>
        <v/>
      </c>
      <c r="FV311" s="20" t="str">
        <f t="shared" ref="FV311:FZ313" si="232" xml:space="preserve"> IF(Y550=Y540,"",Y550)</f>
        <v/>
      </c>
      <c r="FW311" s="20" t="str">
        <f t="shared" si="232"/>
        <v/>
      </c>
      <c r="FX311" s="20" t="str">
        <f t="shared" si="232"/>
        <v/>
      </c>
      <c r="FY311" s="20" t="str">
        <f t="shared" si="232"/>
        <v/>
      </c>
      <c r="FZ311" s="20" t="str">
        <f t="shared" si="232"/>
        <v/>
      </c>
      <c r="GA311" s="20" t="str">
        <f t="shared" ref="GA311:GJ313" si="233" xml:space="preserve"> IF(AE550=AE540,"",AE550)</f>
        <v/>
      </c>
      <c r="GB311" s="20" t="str">
        <f t="shared" si="233"/>
        <v/>
      </c>
      <c r="GC311" s="20" t="str">
        <f t="shared" si="233"/>
        <v/>
      </c>
      <c r="GD311" s="20" t="str">
        <f t="shared" si="233"/>
        <v/>
      </c>
      <c r="GE311" s="20" t="str">
        <f t="shared" si="233"/>
        <v/>
      </c>
      <c r="GF311" s="20" t="str">
        <f t="shared" si="233"/>
        <v/>
      </c>
      <c r="GG311" s="20" t="str">
        <f t="shared" si="233"/>
        <v/>
      </c>
      <c r="GH311" s="20" t="str">
        <f t="shared" si="233"/>
        <v/>
      </c>
      <c r="GI311" s="20" t="str">
        <f t="shared" si="233"/>
        <v/>
      </c>
      <c r="GJ311" s="20" t="str">
        <f t="shared" si="233"/>
        <v/>
      </c>
      <c r="GK311" s="20" t="str">
        <f t="shared" ref="GK311:GT313" si="234" xml:space="preserve"> IF(AO550=AO540,"",AO550)</f>
        <v/>
      </c>
      <c r="GL311" s="20" t="str">
        <f t="shared" si="234"/>
        <v/>
      </c>
      <c r="GM311" s="20" t="str">
        <f t="shared" si="234"/>
        <v/>
      </c>
      <c r="GN311" s="20" t="str">
        <f t="shared" si="234"/>
        <v/>
      </c>
      <c r="GO311" s="20" t="str">
        <f t="shared" si="234"/>
        <v/>
      </c>
      <c r="GP311" s="20" t="str">
        <f t="shared" si="234"/>
        <v/>
      </c>
      <c r="GQ311" s="20" t="str">
        <f t="shared" si="234"/>
        <v/>
      </c>
      <c r="GR311" s="20" t="str">
        <f t="shared" si="234"/>
        <v/>
      </c>
      <c r="GS311" s="20" t="str">
        <f t="shared" si="234"/>
        <v/>
      </c>
      <c r="GT311" s="20" t="str">
        <f t="shared" si="234"/>
        <v/>
      </c>
      <c r="GU311" s="20" t="str">
        <f t="shared" ref="GU311:HD313" si="235" xml:space="preserve"> IF(AY550=AY540,"",AY550)</f>
        <v/>
      </c>
      <c r="GV311" s="20" t="str">
        <f t="shared" si="235"/>
        <v/>
      </c>
      <c r="GW311" s="20" t="str">
        <f t="shared" si="235"/>
        <v/>
      </c>
      <c r="GX311" s="20" t="str">
        <f t="shared" si="235"/>
        <v/>
      </c>
      <c r="GY311" s="20" t="str">
        <f t="shared" si="235"/>
        <v/>
      </c>
      <c r="GZ311" s="20" t="str">
        <f t="shared" si="235"/>
        <v/>
      </c>
      <c r="HA311" s="20" t="str">
        <f t="shared" si="235"/>
        <v/>
      </c>
      <c r="HB311" s="20" t="str">
        <f t="shared" si="235"/>
        <v/>
      </c>
      <c r="HC311" s="20" t="str">
        <f t="shared" si="235"/>
        <v/>
      </c>
      <c r="HD311" s="20" t="str">
        <f t="shared" si="235"/>
        <v/>
      </c>
      <c r="HE311" s="20" t="str">
        <f t="shared" ref="HE311:HN313" si="236" xml:space="preserve"> IF(BI550=BI540,"",BI550)</f>
        <v/>
      </c>
      <c r="HF311" s="20" t="str">
        <f t="shared" si="236"/>
        <v/>
      </c>
      <c r="HG311" s="20" t="str">
        <f t="shared" si="236"/>
        <v/>
      </c>
      <c r="HH311" s="20" t="str">
        <f t="shared" si="236"/>
        <v/>
      </c>
      <c r="HI311" s="20" t="str">
        <f t="shared" si="236"/>
        <v/>
      </c>
      <c r="HJ311" s="20" t="str">
        <f t="shared" si="236"/>
        <v/>
      </c>
      <c r="HK311" s="20" t="str">
        <f t="shared" si="236"/>
        <v/>
      </c>
      <c r="HL311" s="20" t="str">
        <f t="shared" si="236"/>
        <v/>
      </c>
      <c r="HM311" s="20" t="str">
        <f t="shared" si="236"/>
        <v/>
      </c>
      <c r="HN311" s="20" t="str">
        <f t="shared" si="236"/>
        <v/>
      </c>
      <c r="HO311" s="20" t="str">
        <f t="shared" ref="HO311:HX313" si="237" xml:space="preserve"> IF(BS550=BS540,"",BS550)</f>
        <v/>
      </c>
      <c r="HP311" s="20" t="str">
        <f t="shared" si="237"/>
        <v/>
      </c>
      <c r="HQ311" s="20" t="str">
        <f t="shared" si="237"/>
        <v/>
      </c>
      <c r="HR311" s="20" t="str">
        <f t="shared" si="237"/>
        <v/>
      </c>
      <c r="HS311" s="20" t="str">
        <f t="shared" si="237"/>
        <v/>
      </c>
      <c r="HT311" s="20" t="str">
        <f t="shared" si="237"/>
        <v/>
      </c>
      <c r="HU311" s="20" t="str">
        <f t="shared" si="237"/>
        <v/>
      </c>
      <c r="HV311" s="20" t="str">
        <f t="shared" si="237"/>
        <v/>
      </c>
      <c r="HW311" s="20" t="str">
        <f t="shared" si="237"/>
        <v/>
      </c>
      <c r="HX311" s="20" t="str">
        <f t="shared" si="237"/>
        <v/>
      </c>
      <c r="HY311" s="20" t="str">
        <f t="shared" ref="HY311:IH313" si="238" xml:space="preserve"> IF(CC550=CC540,"",CC550)</f>
        <v/>
      </c>
      <c r="HZ311" s="20" t="str">
        <f t="shared" si="238"/>
        <v/>
      </c>
      <c r="IA311" s="20" t="str">
        <f t="shared" si="238"/>
        <v/>
      </c>
      <c r="IB311" s="20" t="str">
        <f t="shared" si="238"/>
        <v/>
      </c>
      <c r="IC311" s="20" t="str">
        <f t="shared" si="238"/>
        <v/>
      </c>
      <c r="ID311" s="20" t="str">
        <f t="shared" si="238"/>
        <v/>
      </c>
      <c r="IE311" s="20" t="str">
        <f t="shared" si="238"/>
        <v/>
      </c>
      <c r="IF311" s="20" t="str">
        <f t="shared" si="238"/>
        <v/>
      </c>
      <c r="IG311" s="20" t="str">
        <f t="shared" si="238"/>
        <v/>
      </c>
      <c r="IH311" s="20" t="str">
        <f t="shared" si="238"/>
        <v/>
      </c>
      <c r="II311" s="20" t="str">
        <f t="shared" ref="II311:IR313" si="239" xml:space="preserve"> IF(CM550=CM540,"",CM550)</f>
        <v/>
      </c>
      <c r="IJ311" s="20" t="str">
        <f t="shared" si="239"/>
        <v/>
      </c>
      <c r="IK311" s="20" t="str">
        <f t="shared" si="239"/>
        <v/>
      </c>
      <c r="IL311" s="20" t="str">
        <f t="shared" si="239"/>
        <v/>
      </c>
      <c r="IM311" s="20" t="str">
        <f t="shared" si="239"/>
        <v/>
      </c>
      <c r="IN311" s="20" t="str">
        <f t="shared" si="239"/>
        <v/>
      </c>
      <c r="IO311" s="20" t="str">
        <f t="shared" si="239"/>
        <v/>
      </c>
      <c r="IP311" s="20" t="str">
        <f t="shared" si="239"/>
        <v/>
      </c>
      <c r="IQ311" s="20" t="str">
        <f t="shared" si="239"/>
        <v/>
      </c>
      <c r="IR311" s="20" t="str">
        <f t="shared" si="239"/>
        <v/>
      </c>
      <c r="IS311" s="20" t="str">
        <f t="shared" ref="IS311:JB313" si="240" xml:space="preserve"> IF(CW550=CW540,"",CW550)</f>
        <v/>
      </c>
      <c r="IT311" s="20" t="str">
        <f t="shared" si="240"/>
        <v/>
      </c>
      <c r="IU311" s="20" t="str">
        <f t="shared" si="240"/>
        <v/>
      </c>
      <c r="IV311" s="20" t="str">
        <f t="shared" si="240"/>
        <v/>
      </c>
      <c r="IW311" s="20" t="str">
        <f t="shared" si="240"/>
        <v/>
      </c>
      <c r="IX311" s="20" t="str">
        <f t="shared" si="240"/>
        <v/>
      </c>
      <c r="IY311" s="20" t="str">
        <f t="shared" si="240"/>
        <v/>
      </c>
      <c r="IZ311" s="20" t="str">
        <f t="shared" si="240"/>
        <v/>
      </c>
      <c r="JA311" s="20" t="str">
        <f t="shared" si="240"/>
        <v/>
      </c>
      <c r="JB311" s="20" t="str">
        <f t="shared" si="240"/>
        <v/>
      </c>
      <c r="JC311" s="20" t="str">
        <f t="shared" ref="JC311:JL313" si="241" xml:space="preserve"> IF(DG550=DG540,"",DG550)</f>
        <v/>
      </c>
      <c r="JD311" s="20" t="str">
        <f t="shared" si="241"/>
        <v/>
      </c>
      <c r="JE311" s="20" t="str">
        <f t="shared" si="241"/>
        <v/>
      </c>
      <c r="JF311" s="20" t="str">
        <f t="shared" si="241"/>
        <v/>
      </c>
      <c r="JG311" s="20" t="str">
        <f t="shared" si="241"/>
        <v/>
      </c>
      <c r="JH311" s="20" t="str">
        <f t="shared" si="241"/>
        <v/>
      </c>
      <c r="JI311" s="20" t="str">
        <f t="shared" si="241"/>
        <v/>
      </c>
      <c r="JJ311" s="20" t="str">
        <f t="shared" si="241"/>
        <v/>
      </c>
      <c r="JK311" s="20" t="str">
        <f t="shared" si="241"/>
        <v/>
      </c>
      <c r="JL311" s="20" t="str">
        <f t="shared" si="241"/>
        <v/>
      </c>
      <c r="JM311" s="20" t="str">
        <f t="shared" ref="JM311:JV313" si="242" xml:space="preserve"> IF(DQ550=DQ540,"",DQ550)</f>
        <v/>
      </c>
      <c r="JN311" s="20" t="str">
        <f t="shared" si="242"/>
        <v/>
      </c>
      <c r="JO311" s="20" t="str">
        <f t="shared" si="242"/>
        <v/>
      </c>
      <c r="JP311" s="20" t="str">
        <f t="shared" si="242"/>
        <v/>
      </c>
      <c r="JQ311" s="20" t="str">
        <f t="shared" si="242"/>
        <v/>
      </c>
      <c r="JR311" s="20" t="str">
        <f t="shared" si="242"/>
        <v/>
      </c>
      <c r="JS311" s="20" t="str">
        <f t="shared" si="242"/>
        <v/>
      </c>
      <c r="JT311" s="20" t="str">
        <f t="shared" si="242"/>
        <v/>
      </c>
      <c r="JU311" s="20" t="str">
        <f t="shared" si="242"/>
        <v/>
      </c>
      <c r="JV311" s="20" t="str">
        <f t="shared" si="242"/>
        <v/>
      </c>
      <c r="JW311" s="20" t="str">
        <f t="shared" ref="JW311:KD313" si="243" xml:space="preserve"> IF(EA550=EA540,"",EA550)</f>
        <v/>
      </c>
      <c r="JX311" s="20" t="str">
        <f t="shared" si="243"/>
        <v/>
      </c>
      <c r="JY311" s="20" t="str">
        <f t="shared" si="243"/>
        <v/>
      </c>
      <c r="JZ311" s="20" t="str">
        <f t="shared" si="243"/>
        <v/>
      </c>
      <c r="KA311" s="20" t="str">
        <f t="shared" si="243"/>
        <v/>
      </c>
      <c r="KB311" s="20" t="str">
        <f t="shared" si="243"/>
        <v/>
      </c>
      <c r="KC311" s="20" t="str">
        <f t="shared" si="243"/>
        <v/>
      </c>
      <c r="KD311" s="20" t="str">
        <f t="shared" si="243"/>
        <v/>
      </c>
      <c r="KE311" s="20"/>
      <c r="KF311" s="20"/>
      <c r="KG311" s="20"/>
      <c r="KH311" s="20"/>
      <c r="KI311" s="20"/>
      <c r="KJ311" s="20"/>
      <c r="KK311" s="20"/>
      <c r="KL311" s="20"/>
      <c r="KM311" s="20"/>
      <c r="KN311" s="20"/>
      <c r="KO311" s="20"/>
    </row>
    <row r="312" spans="2:301" s="14" customFormat="1" ht="14.75" hidden="1" customHeight="1" x14ac:dyDescent="0.25">
      <c r="B312" s="73"/>
      <c r="C312" s="74"/>
      <c r="D312" s="74"/>
      <c r="E312" s="74"/>
      <c r="F312" s="74"/>
      <c r="G312" s="74" t="str">
        <f t="shared" si="223"/>
        <v/>
      </c>
      <c r="H312" s="74"/>
      <c r="I312" s="74" t="str">
        <f t="shared" si="227"/>
        <v/>
      </c>
      <c r="J312" s="74"/>
      <c r="K312" s="74">
        <f t="shared" si="62"/>
        <v>0</v>
      </c>
      <c r="L312" s="74"/>
      <c r="M312" s="74"/>
      <c r="N312" s="74">
        <f t="shared" si="224"/>
        <v>0</v>
      </c>
      <c r="O312" s="74"/>
      <c r="P312" s="112"/>
      <c r="Q312" s="120"/>
      <c r="R312" s="120"/>
      <c r="S312" s="111"/>
      <c r="T312" s="113" t="str">
        <f t="shared" si="225"/>
        <v/>
      </c>
      <c r="U312" s="24"/>
      <c r="V312" s="24"/>
      <c r="W312" s="24" t="str">
        <f t="shared" si="228"/>
        <v/>
      </c>
      <c r="X312" s="60"/>
      <c r="AI312" s="69"/>
      <c r="AJ312" s="69"/>
      <c r="AK312" s="119"/>
      <c r="AL312" s="24"/>
      <c r="AM312" s="24"/>
      <c r="AN312" s="24"/>
      <c r="AO312" s="26"/>
      <c r="AP312" s="26"/>
      <c r="AR312" s="19">
        <f t="shared" si="226"/>
        <v>0</v>
      </c>
      <c r="AU312" s="129"/>
      <c r="AV312" s="129"/>
      <c r="FD312" s="19"/>
      <c r="FE312" s="19"/>
      <c r="FF312" s="19"/>
      <c r="FG312" s="20" t="str">
        <f t="shared" si="230"/>
        <v/>
      </c>
      <c r="FH312" s="20" t="str">
        <f t="shared" si="230"/>
        <v/>
      </c>
      <c r="FI312" s="20" t="str">
        <f t="shared" si="230"/>
        <v/>
      </c>
      <c r="FJ312" s="20" t="str">
        <f t="shared" si="230"/>
        <v/>
      </c>
      <c r="FK312" s="20" t="str">
        <f t="shared" si="230"/>
        <v/>
      </c>
      <c r="FL312" s="20" t="str">
        <f t="shared" si="230"/>
        <v/>
      </c>
      <c r="FM312" s="20" t="str">
        <f t="shared" si="230"/>
        <v/>
      </c>
      <c r="FN312" s="20" t="str">
        <f t="shared" si="230"/>
        <v/>
      </c>
      <c r="FO312" s="20" t="str">
        <f t="shared" si="230"/>
        <v/>
      </c>
      <c r="FP312" s="20" t="str">
        <f t="shared" si="230"/>
        <v/>
      </c>
      <c r="FQ312" s="20" t="str">
        <f t="shared" si="230"/>
        <v/>
      </c>
      <c r="FR312" s="20" t="str">
        <f t="shared" si="231"/>
        <v/>
      </c>
      <c r="FS312" s="20" t="str">
        <f t="shared" si="231"/>
        <v/>
      </c>
      <c r="FT312" s="20" t="str">
        <f t="shared" si="231"/>
        <v/>
      </c>
      <c r="FU312" s="20" t="str">
        <f xml:space="preserve"> IF(W551=W541,"",W551)</f>
        <v/>
      </c>
      <c r="FV312" s="20" t="str">
        <f t="shared" si="232"/>
        <v/>
      </c>
      <c r="FW312" s="20" t="str">
        <f t="shared" si="232"/>
        <v/>
      </c>
      <c r="FX312" s="20" t="str">
        <f t="shared" si="232"/>
        <v/>
      </c>
      <c r="FY312" s="20" t="str">
        <f t="shared" si="232"/>
        <v/>
      </c>
      <c r="FZ312" s="20" t="str">
        <f t="shared" si="232"/>
        <v/>
      </c>
      <c r="GA312" s="20" t="str">
        <f t="shared" si="233"/>
        <v/>
      </c>
      <c r="GB312" s="20" t="str">
        <f t="shared" si="233"/>
        <v/>
      </c>
      <c r="GC312" s="20" t="str">
        <f t="shared" si="233"/>
        <v/>
      </c>
      <c r="GD312" s="20" t="str">
        <f t="shared" si="233"/>
        <v/>
      </c>
      <c r="GE312" s="20" t="str">
        <f t="shared" si="233"/>
        <v/>
      </c>
      <c r="GF312" s="20" t="str">
        <f t="shared" si="233"/>
        <v/>
      </c>
      <c r="GG312" s="20" t="str">
        <f t="shared" si="233"/>
        <v/>
      </c>
      <c r="GH312" s="20" t="str">
        <f t="shared" si="233"/>
        <v/>
      </c>
      <c r="GI312" s="20" t="str">
        <f t="shared" si="233"/>
        <v/>
      </c>
      <c r="GJ312" s="20" t="str">
        <f t="shared" si="233"/>
        <v/>
      </c>
      <c r="GK312" s="20" t="str">
        <f t="shared" si="234"/>
        <v/>
      </c>
      <c r="GL312" s="20" t="str">
        <f t="shared" si="234"/>
        <v/>
      </c>
      <c r="GM312" s="20" t="str">
        <f t="shared" si="234"/>
        <v/>
      </c>
      <c r="GN312" s="20" t="str">
        <f t="shared" si="234"/>
        <v/>
      </c>
      <c r="GO312" s="20" t="str">
        <f t="shared" si="234"/>
        <v/>
      </c>
      <c r="GP312" s="20" t="str">
        <f t="shared" si="234"/>
        <v/>
      </c>
      <c r="GQ312" s="20" t="str">
        <f t="shared" si="234"/>
        <v/>
      </c>
      <c r="GR312" s="20" t="str">
        <f t="shared" si="234"/>
        <v/>
      </c>
      <c r="GS312" s="20" t="str">
        <f t="shared" si="234"/>
        <v/>
      </c>
      <c r="GT312" s="20" t="str">
        <f t="shared" si="234"/>
        <v/>
      </c>
      <c r="GU312" s="20" t="str">
        <f t="shared" si="235"/>
        <v/>
      </c>
      <c r="GV312" s="20" t="str">
        <f t="shared" si="235"/>
        <v/>
      </c>
      <c r="GW312" s="20" t="str">
        <f t="shared" si="235"/>
        <v/>
      </c>
      <c r="GX312" s="20" t="str">
        <f t="shared" si="235"/>
        <v/>
      </c>
      <c r="GY312" s="20" t="str">
        <f t="shared" si="235"/>
        <v/>
      </c>
      <c r="GZ312" s="20" t="str">
        <f t="shared" si="235"/>
        <v/>
      </c>
      <c r="HA312" s="20" t="str">
        <f t="shared" si="235"/>
        <v/>
      </c>
      <c r="HB312" s="20" t="str">
        <f t="shared" si="235"/>
        <v/>
      </c>
      <c r="HC312" s="20" t="str">
        <f t="shared" si="235"/>
        <v/>
      </c>
      <c r="HD312" s="20" t="str">
        <f t="shared" si="235"/>
        <v/>
      </c>
      <c r="HE312" s="20" t="str">
        <f t="shared" si="236"/>
        <v/>
      </c>
      <c r="HF312" s="20" t="str">
        <f t="shared" si="236"/>
        <v/>
      </c>
      <c r="HG312" s="20" t="str">
        <f t="shared" si="236"/>
        <v/>
      </c>
      <c r="HH312" s="20" t="str">
        <f t="shared" si="236"/>
        <v/>
      </c>
      <c r="HI312" s="20" t="str">
        <f t="shared" si="236"/>
        <v/>
      </c>
      <c r="HJ312" s="20" t="str">
        <f t="shared" si="236"/>
        <v/>
      </c>
      <c r="HK312" s="20" t="str">
        <f t="shared" si="236"/>
        <v/>
      </c>
      <c r="HL312" s="20" t="str">
        <f t="shared" si="236"/>
        <v/>
      </c>
      <c r="HM312" s="20" t="str">
        <f t="shared" si="236"/>
        <v/>
      </c>
      <c r="HN312" s="20" t="str">
        <f t="shared" si="236"/>
        <v/>
      </c>
      <c r="HO312" s="20" t="str">
        <f t="shared" si="237"/>
        <v/>
      </c>
      <c r="HP312" s="20" t="str">
        <f t="shared" si="237"/>
        <v/>
      </c>
      <c r="HQ312" s="20" t="str">
        <f t="shared" si="237"/>
        <v/>
      </c>
      <c r="HR312" s="20" t="str">
        <f t="shared" si="237"/>
        <v/>
      </c>
      <c r="HS312" s="20" t="str">
        <f t="shared" si="237"/>
        <v/>
      </c>
      <c r="HT312" s="20" t="str">
        <f t="shared" si="237"/>
        <v/>
      </c>
      <c r="HU312" s="20" t="str">
        <f t="shared" si="237"/>
        <v/>
      </c>
      <c r="HV312" s="20" t="str">
        <f t="shared" si="237"/>
        <v/>
      </c>
      <c r="HW312" s="20" t="str">
        <f t="shared" si="237"/>
        <v/>
      </c>
      <c r="HX312" s="20" t="str">
        <f t="shared" si="237"/>
        <v/>
      </c>
      <c r="HY312" s="20" t="str">
        <f t="shared" si="238"/>
        <v/>
      </c>
      <c r="HZ312" s="20" t="str">
        <f t="shared" si="238"/>
        <v/>
      </c>
      <c r="IA312" s="20" t="str">
        <f t="shared" si="238"/>
        <v/>
      </c>
      <c r="IB312" s="20" t="str">
        <f t="shared" si="238"/>
        <v/>
      </c>
      <c r="IC312" s="20" t="str">
        <f t="shared" si="238"/>
        <v/>
      </c>
      <c r="ID312" s="20" t="str">
        <f t="shared" si="238"/>
        <v/>
      </c>
      <c r="IE312" s="20" t="str">
        <f t="shared" si="238"/>
        <v/>
      </c>
      <c r="IF312" s="20" t="str">
        <f t="shared" si="238"/>
        <v/>
      </c>
      <c r="IG312" s="20" t="str">
        <f t="shared" si="238"/>
        <v/>
      </c>
      <c r="IH312" s="20" t="str">
        <f t="shared" si="238"/>
        <v/>
      </c>
      <c r="II312" s="20" t="str">
        <f t="shared" si="239"/>
        <v/>
      </c>
      <c r="IJ312" s="20" t="str">
        <f t="shared" si="239"/>
        <v/>
      </c>
      <c r="IK312" s="20" t="str">
        <f t="shared" si="239"/>
        <v/>
      </c>
      <c r="IL312" s="20" t="str">
        <f t="shared" si="239"/>
        <v/>
      </c>
      <c r="IM312" s="20" t="str">
        <f t="shared" si="239"/>
        <v/>
      </c>
      <c r="IN312" s="20" t="str">
        <f t="shared" si="239"/>
        <v/>
      </c>
      <c r="IO312" s="20" t="str">
        <f t="shared" si="239"/>
        <v/>
      </c>
      <c r="IP312" s="20" t="str">
        <f t="shared" si="239"/>
        <v/>
      </c>
      <c r="IQ312" s="20" t="str">
        <f t="shared" si="239"/>
        <v/>
      </c>
      <c r="IR312" s="20" t="str">
        <f t="shared" si="239"/>
        <v/>
      </c>
      <c r="IS312" s="20" t="str">
        <f t="shared" si="240"/>
        <v/>
      </c>
      <c r="IT312" s="20" t="str">
        <f t="shared" si="240"/>
        <v/>
      </c>
      <c r="IU312" s="20" t="str">
        <f t="shared" si="240"/>
        <v/>
      </c>
      <c r="IV312" s="20" t="str">
        <f t="shared" si="240"/>
        <v/>
      </c>
      <c r="IW312" s="20" t="str">
        <f t="shared" si="240"/>
        <v/>
      </c>
      <c r="IX312" s="20" t="str">
        <f t="shared" si="240"/>
        <v/>
      </c>
      <c r="IY312" s="20" t="str">
        <f t="shared" si="240"/>
        <v/>
      </c>
      <c r="IZ312" s="20" t="str">
        <f t="shared" si="240"/>
        <v/>
      </c>
      <c r="JA312" s="20" t="str">
        <f t="shared" si="240"/>
        <v/>
      </c>
      <c r="JB312" s="20" t="str">
        <f t="shared" si="240"/>
        <v/>
      </c>
      <c r="JC312" s="20" t="str">
        <f t="shared" si="241"/>
        <v/>
      </c>
      <c r="JD312" s="20" t="str">
        <f t="shared" si="241"/>
        <v/>
      </c>
      <c r="JE312" s="20" t="str">
        <f t="shared" si="241"/>
        <v/>
      </c>
      <c r="JF312" s="20" t="str">
        <f t="shared" si="241"/>
        <v/>
      </c>
      <c r="JG312" s="20" t="str">
        <f t="shared" si="241"/>
        <v/>
      </c>
      <c r="JH312" s="20" t="str">
        <f t="shared" si="241"/>
        <v/>
      </c>
      <c r="JI312" s="20" t="str">
        <f t="shared" si="241"/>
        <v/>
      </c>
      <c r="JJ312" s="20" t="str">
        <f t="shared" si="241"/>
        <v/>
      </c>
      <c r="JK312" s="20" t="str">
        <f t="shared" si="241"/>
        <v/>
      </c>
      <c r="JL312" s="20" t="str">
        <f t="shared" si="241"/>
        <v/>
      </c>
      <c r="JM312" s="20" t="str">
        <f t="shared" si="242"/>
        <v/>
      </c>
      <c r="JN312" s="20" t="str">
        <f t="shared" si="242"/>
        <v/>
      </c>
      <c r="JO312" s="20" t="str">
        <f t="shared" si="242"/>
        <v/>
      </c>
      <c r="JP312" s="20" t="str">
        <f t="shared" si="242"/>
        <v/>
      </c>
      <c r="JQ312" s="20" t="str">
        <f t="shared" si="242"/>
        <v/>
      </c>
      <c r="JR312" s="20" t="str">
        <f t="shared" si="242"/>
        <v/>
      </c>
      <c r="JS312" s="20" t="str">
        <f t="shared" si="242"/>
        <v/>
      </c>
      <c r="JT312" s="20" t="str">
        <f t="shared" si="242"/>
        <v/>
      </c>
      <c r="JU312" s="20" t="str">
        <f t="shared" si="242"/>
        <v/>
      </c>
      <c r="JV312" s="20" t="str">
        <f t="shared" si="242"/>
        <v/>
      </c>
      <c r="JW312" s="20" t="str">
        <f t="shared" si="243"/>
        <v/>
      </c>
      <c r="JX312" s="20" t="str">
        <f t="shared" si="243"/>
        <v/>
      </c>
      <c r="JY312" s="20" t="str">
        <f t="shared" si="243"/>
        <v/>
      </c>
      <c r="JZ312" s="20" t="str">
        <f t="shared" si="243"/>
        <v/>
      </c>
      <c r="KA312" s="20" t="str">
        <f t="shared" si="243"/>
        <v/>
      </c>
      <c r="KB312" s="20" t="str">
        <f t="shared" si="243"/>
        <v/>
      </c>
      <c r="KC312" s="20" t="str">
        <f t="shared" si="243"/>
        <v/>
      </c>
      <c r="KD312" s="20" t="str">
        <f t="shared" si="243"/>
        <v/>
      </c>
      <c r="KE312" s="20"/>
      <c r="KF312" s="20"/>
      <c r="KG312" s="20"/>
      <c r="KH312" s="20"/>
      <c r="KI312" s="20"/>
      <c r="KJ312" s="20"/>
      <c r="KK312" s="20"/>
      <c r="KL312" s="20"/>
      <c r="KM312" s="20"/>
      <c r="KN312" s="20"/>
      <c r="KO312" s="20"/>
    </row>
    <row r="313" spans="2:301" s="14" customFormat="1" ht="14.75" hidden="1" customHeight="1" x14ac:dyDescent="0.25">
      <c r="B313" s="73"/>
      <c r="C313" s="74"/>
      <c r="D313" s="74"/>
      <c r="E313" s="74"/>
      <c r="F313" s="74"/>
      <c r="G313" s="74" t="str">
        <f t="shared" si="223"/>
        <v/>
      </c>
      <c r="H313" s="74"/>
      <c r="I313" s="74" t="str">
        <f t="shared" si="227"/>
        <v/>
      </c>
      <c r="J313" s="74"/>
      <c r="K313" s="74">
        <f t="shared" si="62"/>
        <v>0</v>
      </c>
      <c r="L313" s="74"/>
      <c r="M313" s="74"/>
      <c r="N313" s="74">
        <f t="shared" si="224"/>
        <v>0</v>
      </c>
      <c r="O313" s="74"/>
      <c r="P313" s="112"/>
      <c r="Q313" s="120"/>
      <c r="R313" s="120"/>
      <c r="S313" s="111"/>
      <c r="T313" s="113" t="str">
        <f t="shared" si="225"/>
        <v/>
      </c>
      <c r="U313" s="24"/>
      <c r="V313" s="24"/>
      <c r="W313" s="24" t="str">
        <f t="shared" si="228"/>
        <v/>
      </c>
      <c r="X313" s="60"/>
      <c r="AI313" s="69"/>
      <c r="AJ313" s="69"/>
      <c r="AK313" s="119"/>
      <c r="AL313" s="24"/>
      <c r="AM313" s="24"/>
      <c r="AN313" s="24"/>
      <c r="AO313" s="26"/>
      <c r="AP313" s="26"/>
      <c r="AR313" s="19">
        <f t="shared" si="226"/>
        <v>0</v>
      </c>
      <c r="AU313" s="129"/>
      <c r="AV313" s="129"/>
      <c r="FD313" s="19"/>
      <c r="FE313" s="19"/>
      <c r="FF313" s="19"/>
      <c r="FG313" s="20" t="str">
        <f t="shared" si="230"/>
        <v/>
      </c>
      <c r="FH313" s="20" t="str">
        <f t="shared" si="230"/>
        <v/>
      </c>
      <c r="FI313" s="20" t="str">
        <f t="shared" si="230"/>
        <v/>
      </c>
      <c r="FJ313" s="20" t="str">
        <f t="shared" si="230"/>
        <v/>
      </c>
      <c r="FK313" s="20" t="str">
        <f t="shared" si="230"/>
        <v/>
      </c>
      <c r="FL313" s="20" t="str">
        <f t="shared" si="230"/>
        <v/>
      </c>
      <c r="FM313" s="20" t="str">
        <f t="shared" si="230"/>
        <v/>
      </c>
      <c r="FN313" s="20" t="str">
        <f t="shared" si="230"/>
        <v/>
      </c>
      <c r="FO313" s="20" t="str">
        <f t="shared" si="230"/>
        <v/>
      </c>
      <c r="FP313" s="20" t="str">
        <f t="shared" si="230"/>
        <v/>
      </c>
      <c r="FQ313" s="20" t="str">
        <f t="shared" si="230"/>
        <v/>
      </c>
      <c r="FR313" s="20" t="str">
        <f t="shared" si="231"/>
        <v/>
      </c>
      <c r="FS313" s="20" t="str">
        <f t="shared" si="231"/>
        <v/>
      </c>
      <c r="FT313" s="20" t="str">
        <f t="shared" si="231"/>
        <v/>
      </c>
      <c r="FU313" s="20" t="str">
        <f xml:space="preserve"> IF(W552=W542,"",W552)</f>
        <v/>
      </c>
      <c r="FV313" s="20" t="str">
        <f t="shared" si="232"/>
        <v/>
      </c>
      <c r="FW313" s="20" t="str">
        <f t="shared" si="232"/>
        <v/>
      </c>
      <c r="FX313" s="20" t="str">
        <f t="shared" si="232"/>
        <v/>
      </c>
      <c r="FY313" s="20" t="str">
        <f t="shared" si="232"/>
        <v/>
      </c>
      <c r="FZ313" s="20" t="str">
        <f t="shared" si="232"/>
        <v/>
      </c>
      <c r="GA313" s="20" t="str">
        <f t="shared" si="233"/>
        <v/>
      </c>
      <c r="GB313" s="20" t="str">
        <f t="shared" si="233"/>
        <v/>
      </c>
      <c r="GC313" s="20" t="str">
        <f t="shared" si="233"/>
        <v/>
      </c>
      <c r="GD313" s="20" t="str">
        <f t="shared" si="233"/>
        <v/>
      </c>
      <c r="GE313" s="20" t="str">
        <f t="shared" si="233"/>
        <v/>
      </c>
      <c r="GF313" s="20" t="str">
        <f t="shared" si="233"/>
        <v/>
      </c>
      <c r="GG313" s="20" t="str">
        <f t="shared" si="233"/>
        <v/>
      </c>
      <c r="GH313" s="20" t="str">
        <f t="shared" si="233"/>
        <v/>
      </c>
      <c r="GI313" s="20" t="str">
        <f t="shared" si="233"/>
        <v/>
      </c>
      <c r="GJ313" s="20" t="str">
        <f t="shared" si="233"/>
        <v/>
      </c>
      <c r="GK313" s="20" t="str">
        <f t="shared" si="234"/>
        <v/>
      </c>
      <c r="GL313" s="20" t="str">
        <f t="shared" si="234"/>
        <v/>
      </c>
      <c r="GM313" s="20" t="str">
        <f t="shared" si="234"/>
        <v/>
      </c>
      <c r="GN313" s="20" t="str">
        <f t="shared" si="234"/>
        <v/>
      </c>
      <c r="GO313" s="20" t="str">
        <f t="shared" si="234"/>
        <v/>
      </c>
      <c r="GP313" s="20" t="str">
        <f t="shared" si="234"/>
        <v/>
      </c>
      <c r="GQ313" s="20" t="str">
        <f t="shared" si="234"/>
        <v/>
      </c>
      <c r="GR313" s="20" t="str">
        <f t="shared" si="234"/>
        <v/>
      </c>
      <c r="GS313" s="20" t="str">
        <f t="shared" si="234"/>
        <v/>
      </c>
      <c r="GT313" s="20" t="str">
        <f t="shared" si="234"/>
        <v/>
      </c>
      <c r="GU313" s="20" t="str">
        <f t="shared" si="235"/>
        <v/>
      </c>
      <c r="GV313" s="20" t="str">
        <f t="shared" si="235"/>
        <v/>
      </c>
      <c r="GW313" s="20" t="str">
        <f t="shared" si="235"/>
        <v/>
      </c>
      <c r="GX313" s="20" t="str">
        <f t="shared" si="235"/>
        <v/>
      </c>
      <c r="GY313" s="20" t="str">
        <f t="shared" si="235"/>
        <v/>
      </c>
      <c r="GZ313" s="20" t="str">
        <f t="shared" si="235"/>
        <v/>
      </c>
      <c r="HA313" s="20" t="str">
        <f t="shared" si="235"/>
        <v/>
      </c>
      <c r="HB313" s="20" t="str">
        <f t="shared" si="235"/>
        <v/>
      </c>
      <c r="HC313" s="20" t="str">
        <f t="shared" si="235"/>
        <v/>
      </c>
      <c r="HD313" s="20" t="str">
        <f t="shared" si="235"/>
        <v/>
      </c>
      <c r="HE313" s="20" t="str">
        <f t="shared" si="236"/>
        <v/>
      </c>
      <c r="HF313" s="20" t="str">
        <f t="shared" si="236"/>
        <v/>
      </c>
      <c r="HG313" s="20" t="str">
        <f t="shared" si="236"/>
        <v/>
      </c>
      <c r="HH313" s="20" t="str">
        <f t="shared" si="236"/>
        <v/>
      </c>
      <c r="HI313" s="20" t="str">
        <f t="shared" si="236"/>
        <v/>
      </c>
      <c r="HJ313" s="20" t="str">
        <f t="shared" si="236"/>
        <v/>
      </c>
      <c r="HK313" s="20" t="str">
        <f t="shared" si="236"/>
        <v/>
      </c>
      <c r="HL313" s="20" t="str">
        <f t="shared" si="236"/>
        <v/>
      </c>
      <c r="HM313" s="20" t="str">
        <f t="shared" si="236"/>
        <v/>
      </c>
      <c r="HN313" s="20" t="str">
        <f t="shared" si="236"/>
        <v/>
      </c>
      <c r="HO313" s="20" t="str">
        <f t="shared" si="237"/>
        <v/>
      </c>
      <c r="HP313" s="20" t="str">
        <f t="shared" si="237"/>
        <v/>
      </c>
      <c r="HQ313" s="20" t="str">
        <f t="shared" si="237"/>
        <v/>
      </c>
      <c r="HR313" s="20" t="str">
        <f t="shared" si="237"/>
        <v/>
      </c>
      <c r="HS313" s="20" t="str">
        <f t="shared" si="237"/>
        <v/>
      </c>
      <c r="HT313" s="20" t="str">
        <f t="shared" si="237"/>
        <v/>
      </c>
      <c r="HU313" s="20" t="str">
        <f t="shared" si="237"/>
        <v/>
      </c>
      <c r="HV313" s="20" t="str">
        <f t="shared" si="237"/>
        <v/>
      </c>
      <c r="HW313" s="20" t="str">
        <f t="shared" si="237"/>
        <v/>
      </c>
      <c r="HX313" s="20" t="str">
        <f t="shared" si="237"/>
        <v/>
      </c>
      <c r="HY313" s="20" t="str">
        <f t="shared" si="238"/>
        <v/>
      </c>
      <c r="HZ313" s="20" t="str">
        <f t="shared" si="238"/>
        <v/>
      </c>
      <c r="IA313" s="20" t="str">
        <f t="shared" si="238"/>
        <v/>
      </c>
      <c r="IB313" s="20" t="str">
        <f t="shared" si="238"/>
        <v/>
      </c>
      <c r="IC313" s="20" t="str">
        <f t="shared" si="238"/>
        <v/>
      </c>
      <c r="ID313" s="20" t="str">
        <f t="shared" si="238"/>
        <v/>
      </c>
      <c r="IE313" s="20" t="str">
        <f t="shared" si="238"/>
        <v/>
      </c>
      <c r="IF313" s="20" t="str">
        <f t="shared" si="238"/>
        <v/>
      </c>
      <c r="IG313" s="20" t="str">
        <f t="shared" si="238"/>
        <v/>
      </c>
      <c r="IH313" s="20" t="str">
        <f t="shared" si="238"/>
        <v/>
      </c>
      <c r="II313" s="20" t="str">
        <f t="shared" si="239"/>
        <v/>
      </c>
      <c r="IJ313" s="20" t="str">
        <f t="shared" si="239"/>
        <v/>
      </c>
      <c r="IK313" s="20" t="str">
        <f t="shared" si="239"/>
        <v/>
      </c>
      <c r="IL313" s="20" t="str">
        <f t="shared" si="239"/>
        <v/>
      </c>
      <c r="IM313" s="20" t="str">
        <f t="shared" si="239"/>
        <v/>
      </c>
      <c r="IN313" s="20" t="str">
        <f t="shared" si="239"/>
        <v/>
      </c>
      <c r="IO313" s="20" t="str">
        <f t="shared" si="239"/>
        <v/>
      </c>
      <c r="IP313" s="20" t="str">
        <f t="shared" si="239"/>
        <v/>
      </c>
      <c r="IQ313" s="20" t="str">
        <f t="shared" si="239"/>
        <v/>
      </c>
      <c r="IR313" s="20" t="str">
        <f t="shared" si="239"/>
        <v/>
      </c>
      <c r="IS313" s="20" t="str">
        <f t="shared" si="240"/>
        <v/>
      </c>
      <c r="IT313" s="20" t="str">
        <f t="shared" si="240"/>
        <v/>
      </c>
      <c r="IU313" s="20" t="str">
        <f t="shared" si="240"/>
        <v/>
      </c>
      <c r="IV313" s="20" t="str">
        <f t="shared" si="240"/>
        <v/>
      </c>
      <c r="IW313" s="20" t="str">
        <f t="shared" si="240"/>
        <v/>
      </c>
      <c r="IX313" s="20" t="str">
        <f t="shared" si="240"/>
        <v/>
      </c>
      <c r="IY313" s="20" t="str">
        <f t="shared" si="240"/>
        <v/>
      </c>
      <c r="IZ313" s="20" t="str">
        <f t="shared" si="240"/>
        <v/>
      </c>
      <c r="JA313" s="20" t="str">
        <f t="shared" si="240"/>
        <v/>
      </c>
      <c r="JB313" s="20" t="str">
        <f t="shared" si="240"/>
        <v/>
      </c>
      <c r="JC313" s="20" t="str">
        <f t="shared" si="241"/>
        <v/>
      </c>
      <c r="JD313" s="20" t="str">
        <f t="shared" si="241"/>
        <v/>
      </c>
      <c r="JE313" s="20" t="str">
        <f t="shared" si="241"/>
        <v/>
      </c>
      <c r="JF313" s="20" t="str">
        <f t="shared" si="241"/>
        <v/>
      </c>
      <c r="JG313" s="20" t="str">
        <f t="shared" si="241"/>
        <v/>
      </c>
      <c r="JH313" s="20" t="str">
        <f t="shared" si="241"/>
        <v/>
      </c>
      <c r="JI313" s="20" t="str">
        <f t="shared" si="241"/>
        <v/>
      </c>
      <c r="JJ313" s="20" t="str">
        <f t="shared" si="241"/>
        <v/>
      </c>
      <c r="JK313" s="20" t="str">
        <f t="shared" si="241"/>
        <v/>
      </c>
      <c r="JL313" s="20" t="str">
        <f t="shared" si="241"/>
        <v/>
      </c>
      <c r="JM313" s="20" t="str">
        <f t="shared" si="242"/>
        <v/>
      </c>
      <c r="JN313" s="20" t="str">
        <f t="shared" si="242"/>
        <v/>
      </c>
      <c r="JO313" s="20" t="str">
        <f t="shared" si="242"/>
        <v/>
      </c>
      <c r="JP313" s="20" t="str">
        <f t="shared" si="242"/>
        <v/>
      </c>
      <c r="JQ313" s="20" t="str">
        <f t="shared" si="242"/>
        <v/>
      </c>
      <c r="JR313" s="20" t="str">
        <f t="shared" si="242"/>
        <v/>
      </c>
      <c r="JS313" s="20" t="str">
        <f t="shared" si="242"/>
        <v/>
      </c>
      <c r="JT313" s="20" t="str">
        <f t="shared" si="242"/>
        <v/>
      </c>
      <c r="JU313" s="20" t="str">
        <f t="shared" si="242"/>
        <v/>
      </c>
      <c r="JV313" s="20" t="str">
        <f t="shared" si="242"/>
        <v/>
      </c>
      <c r="JW313" s="20" t="str">
        <f t="shared" si="243"/>
        <v/>
      </c>
      <c r="JX313" s="20" t="str">
        <f t="shared" si="243"/>
        <v/>
      </c>
      <c r="JY313" s="20" t="str">
        <f t="shared" si="243"/>
        <v/>
      </c>
      <c r="JZ313" s="20" t="str">
        <f t="shared" si="243"/>
        <v/>
      </c>
      <c r="KA313" s="20" t="str">
        <f t="shared" si="243"/>
        <v/>
      </c>
      <c r="KB313" s="20" t="str">
        <f t="shared" si="243"/>
        <v/>
      </c>
      <c r="KC313" s="20" t="str">
        <f t="shared" si="243"/>
        <v/>
      </c>
      <c r="KD313" s="20" t="str">
        <f t="shared" si="243"/>
        <v/>
      </c>
      <c r="KE313" s="20"/>
      <c r="KF313" s="20"/>
      <c r="KG313" s="20"/>
      <c r="KH313" s="20"/>
      <c r="KI313" s="20"/>
      <c r="KJ313" s="20"/>
      <c r="KK313" s="20"/>
      <c r="KL313" s="20"/>
      <c r="KM313" s="20"/>
      <c r="KN313" s="20"/>
      <c r="KO313" s="20"/>
    </row>
    <row r="314" spans="2:301" s="14" customFormat="1" ht="14.75" hidden="1" customHeight="1" x14ac:dyDescent="0.25">
      <c r="B314" s="73"/>
      <c r="C314" s="74"/>
      <c r="D314" s="74"/>
      <c r="E314" s="74"/>
      <c r="F314" s="74"/>
      <c r="G314" s="74" t="str">
        <f t="shared" si="223"/>
        <v/>
      </c>
      <c r="H314" s="74"/>
      <c r="I314" s="74" t="str">
        <f t="shared" si="227"/>
        <v/>
      </c>
      <c r="J314" s="74"/>
      <c r="K314" s="74">
        <f t="shared" si="62"/>
        <v>0</v>
      </c>
      <c r="L314" s="74"/>
      <c r="M314" s="74"/>
      <c r="N314" s="74">
        <f t="shared" si="224"/>
        <v>0</v>
      </c>
      <c r="O314" s="74"/>
      <c r="P314" s="112"/>
      <c r="Q314" s="120"/>
      <c r="R314" s="120"/>
      <c r="S314" s="111"/>
      <c r="T314" s="113" t="str">
        <f t="shared" si="225"/>
        <v/>
      </c>
      <c r="U314" s="24"/>
      <c r="V314" s="24"/>
      <c r="W314" s="24" t="str">
        <f t="shared" si="228"/>
        <v/>
      </c>
      <c r="X314" s="60"/>
      <c r="AI314" s="69"/>
      <c r="AJ314" s="69"/>
      <c r="AK314" s="119"/>
      <c r="AL314" s="24"/>
      <c r="AM314" s="24"/>
      <c r="AN314" s="24"/>
      <c r="AO314" s="26"/>
      <c r="AP314" s="26"/>
      <c r="AR314" s="19">
        <f t="shared" si="226"/>
        <v>0</v>
      </c>
      <c r="AU314" s="129"/>
      <c r="AV314" s="129"/>
      <c r="FD314" s="19"/>
      <c r="FE314" s="19"/>
      <c r="FF314" s="19"/>
      <c r="FG314" s="20" t="str">
        <f t="shared" ref="FG314:FQ316" si="244" xml:space="preserve"> IF(G557=G547,"",G557)</f>
        <v/>
      </c>
      <c r="FH314" s="20" t="str">
        <f t="shared" si="244"/>
        <v/>
      </c>
      <c r="FI314" s="20" t="str">
        <f t="shared" si="244"/>
        <v/>
      </c>
      <c r="FJ314" s="20" t="str">
        <f t="shared" si="244"/>
        <v/>
      </c>
      <c r="FK314" s="20" t="str">
        <f t="shared" si="244"/>
        <v/>
      </c>
      <c r="FL314" s="20" t="str">
        <f t="shared" si="244"/>
        <v/>
      </c>
      <c r="FM314" s="20" t="str">
        <f t="shared" si="244"/>
        <v/>
      </c>
      <c r="FN314" s="20" t="str">
        <f t="shared" si="244"/>
        <v/>
      </c>
      <c r="FO314" s="20" t="str">
        <f t="shared" si="244"/>
        <v/>
      </c>
      <c r="FP314" s="20" t="str">
        <f t="shared" si="244"/>
        <v/>
      </c>
      <c r="FQ314" s="20" t="str">
        <f t="shared" si="244"/>
        <v/>
      </c>
      <c r="FR314" s="20" t="str">
        <f t="shared" ref="FR314:FT316" si="245" xml:space="preserve"> IF(S557=S547,"",S557)</f>
        <v/>
      </c>
      <c r="FS314" s="20" t="str">
        <f t="shared" si="245"/>
        <v/>
      </c>
      <c r="FT314" s="20" t="str">
        <f t="shared" si="245"/>
        <v/>
      </c>
      <c r="FU314" s="20" t="str">
        <f xml:space="preserve"> IF(W557=W547,"",W557)</f>
        <v/>
      </c>
      <c r="FV314" s="20" t="str">
        <f t="shared" ref="FV314:FZ316" si="246" xml:space="preserve"> IF(Y557=Y547,"",Y557)</f>
        <v/>
      </c>
      <c r="FW314" s="20" t="str">
        <f t="shared" si="246"/>
        <v/>
      </c>
      <c r="FX314" s="20" t="str">
        <f t="shared" si="246"/>
        <v/>
      </c>
      <c r="FY314" s="20" t="str">
        <f t="shared" si="246"/>
        <v/>
      </c>
      <c r="FZ314" s="20" t="str">
        <f t="shared" si="246"/>
        <v/>
      </c>
      <c r="GA314" s="20" t="str">
        <f t="shared" ref="GA314:GJ316" si="247" xml:space="preserve"> IF(AE557=AE547,"",AE557)</f>
        <v/>
      </c>
      <c r="GB314" s="20" t="str">
        <f t="shared" si="247"/>
        <v/>
      </c>
      <c r="GC314" s="20" t="str">
        <f t="shared" si="247"/>
        <v/>
      </c>
      <c r="GD314" s="20" t="str">
        <f t="shared" si="247"/>
        <v/>
      </c>
      <c r="GE314" s="20" t="str">
        <f t="shared" si="247"/>
        <v/>
      </c>
      <c r="GF314" s="20" t="str">
        <f t="shared" si="247"/>
        <v/>
      </c>
      <c r="GG314" s="20" t="str">
        <f t="shared" si="247"/>
        <v/>
      </c>
      <c r="GH314" s="20" t="str">
        <f t="shared" si="247"/>
        <v/>
      </c>
      <c r="GI314" s="20" t="str">
        <f t="shared" si="247"/>
        <v/>
      </c>
      <c r="GJ314" s="20" t="str">
        <f t="shared" si="247"/>
        <v/>
      </c>
      <c r="GK314" s="20" t="str">
        <f t="shared" ref="GK314:GT316" si="248" xml:space="preserve"> IF(AO557=AO547,"",AO557)</f>
        <v/>
      </c>
      <c r="GL314" s="20" t="str">
        <f t="shared" si="248"/>
        <v/>
      </c>
      <c r="GM314" s="20" t="str">
        <f t="shared" si="248"/>
        <v/>
      </c>
      <c r="GN314" s="20" t="str">
        <f t="shared" si="248"/>
        <v/>
      </c>
      <c r="GO314" s="20" t="str">
        <f t="shared" si="248"/>
        <v/>
      </c>
      <c r="GP314" s="20" t="str">
        <f t="shared" si="248"/>
        <v/>
      </c>
      <c r="GQ314" s="20" t="str">
        <f t="shared" si="248"/>
        <v/>
      </c>
      <c r="GR314" s="20" t="str">
        <f t="shared" si="248"/>
        <v/>
      </c>
      <c r="GS314" s="20" t="str">
        <f t="shared" si="248"/>
        <v/>
      </c>
      <c r="GT314" s="20" t="str">
        <f t="shared" si="248"/>
        <v/>
      </c>
      <c r="GU314" s="20" t="str">
        <f t="shared" ref="GU314:HD316" si="249" xml:space="preserve"> IF(AY557=AY547,"",AY557)</f>
        <v/>
      </c>
      <c r="GV314" s="20" t="str">
        <f t="shared" si="249"/>
        <v/>
      </c>
      <c r="GW314" s="20" t="str">
        <f t="shared" si="249"/>
        <v/>
      </c>
      <c r="GX314" s="20" t="str">
        <f t="shared" si="249"/>
        <v/>
      </c>
      <c r="GY314" s="20" t="str">
        <f t="shared" si="249"/>
        <v/>
      </c>
      <c r="GZ314" s="20" t="str">
        <f t="shared" si="249"/>
        <v/>
      </c>
      <c r="HA314" s="20" t="str">
        <f t="shared" si="249"/>
        <v/>
      </c>
      <c r="HB314" s="20" t="str">
        <f t="shared" si="249"/>
        <v/>
      </c>
      <c r="HC314" s="20" t="str">
        <f t="shared" si="249"/>
        <v/>
      </c>
      <c r="HD314" s="20" t="str">
        <f t="shared" si="249"/>
        <v/>
      </c>
      <c r="HE314" s="20" t="str">
        <f t="shared" ref="HE314:HN316" si="250" xml:space="preserve"> IF(BI557=BI547,"",BI557)</f>
        <v/>
      </c>
      <c r="HF314" s="20" t="str">
        <f t="shared" si="250"/>
        <v/>
      </c>
      <c r="HG314" s="20" t="str">
        <f t="shared" si="250"/>
        <v/>
      </c>
      <c r="HH314" s="20" t="str">
        <f t="shared" si="250"/>
        <v/>
      </c>
      <c r="HI314" s="20" t="str">
        <f t="shared" si="250"/>
        <v/>
      </c>
      <c r="HJ314" s="20" t="str">
        <f t="shared" si="250"/>
        <v/>
      </c>
      <c r="HK314" s="20" t="str">
        <f t="shared" si="250"/>
        <v/>
      </c>
      <c r="HL314" s="20" t="str">
        <f t="shared" si="250"/>
        <v/>
      </c>
      <c r="HM314" s="20" t="str">
        <f t="shared" si="250"/>
        <v/>
      </c>
      <c r="HN314" s="20" t="str">
        <f t="shared" si="250"/>
        <v/>
      </c>
      <c r="HO314" s="20" t="str">
        <f t="shared" ref="HO314:HX316" si="251" xml:space="preserve"> IF(BS557=BS547,"",BS557)</f>
        <v/>
      </c>
      <c r="HP314" s="20" t="str">
        <f t="shared" si="251"/>
        <v/>
      </c>
      <c r="HQ314" s="20" t="str">
        <f t="shared" si="251"/>
        <v/>
      </c>
      <c r="HR314" s="20" t="str">
        <f t="shared" si="251"/>
        <v/>
      </c>
      <c r="HS314" s="20" t="str">
        <f t="shared" si="251"/>
        <v/>
      </c>
      <c r="HT314" s="20" t="str">
        <f t="shared" si="251"/>
        <v/>
      </c>
      <c r="HU314" s="20" t="str">
        <f t="shared" si="251"/>
        <v/>
      </c>
      <c r="HV314" s="20" t="str">
        <f t="shared" si="251"/>
        <v/>
      </c>
      <c r="HW314" s="20" t="str">
        <f t="shared" si="251"/>
        <v/>
      </c>
      <c r="HX314" s="20" t="str">
        <f t="shared" si="251"/>
        <v/>
      </c>
      <c r="HY314" s="20" t="str">
        <f t="shared" ref="HY314:IH316" si="252" xml:space="preserve"> IF(CC557=CC547,"",CC557)</f>
        <v/>
      </c>
      <c r="HZ314" s="20" t="str">
        <f t="shared" si="252"/>
        <v/>
      </c>
      <c r="IA314" s="20" t="str">
        <f t="shared" si="252"/>
        <v/>
      </c>
      <c r="IB314" s="20" t="str">
        <f t="shared" si="252"/>
        <v/>
      </c>
      <c r="IC314" s="20" t="str">
        <f t="shared" si="252"/>
        <v/>
      </c>
      <c r="ID314" s="20" t="str">
        <f t="shared" si="252"/>
        <v/>
      </c>
      <c r="IE314" s="20" t="str">
        <f t="shared" si="252"/>
        <v/>
      </c>
      <c r="IF314" s="20" t="str">
        <f t="shared" si="252"/>
        <v/>
      </c>
      <c r="IG314" s="20" t="str">
        <f t="shared" si="252"/>
        <v/>
      </c>
      <c r="IH314" s="20" t="str">
        <f t="shared" si="252"/>
        <v/>
      </c>
      <c r="II314" s="20" t="str">
        <f t="shared" ref="II314:IR316" si="253" xml:space="preserve"> IF(CM557=CM547,"",CM557)</f>
        <v/>
      </c>
      <c r="IJ314" s="20" t="str">
        <f t="shared" si="253"/>
        <v/>
      </c>
      <c r="IK314" s="20" t="str">
        <f t="shared" si="253"/>
        <v/>
      </c>
      <c r="IL314" s="20" t="str">
        <f t="shared" si="253"/>
        <v/>
      </c>
      <c r="IM314" s="20" t="str">
        <f t="shared" si="253"/>
        <v/>
      </c>
      <c r="IN314" s="20" t="str">
        <f t="shared" si="253"/>
        <v/>
      </c>
      <c r="IO314" s="20" t="str">
        <f t="shared" si="253"/>
        <v/>
      </c>
      <c r="IP314" s="20" t="str">
        <f t="shared" si="253"/>
        <v/>
      </c>
      <c r="IQ314" s="20" t="str">
        <f t="shared" si="253"/>
        <v/>
      </c>
      <c r="IR314" s="20" t="str">
        <f t="shared" si="253"/>
        <v/>
      </c>
      <c r="IS314" s="20" t="str">
        <f t="shared" ref="IS314:JB316" si="254" xml:space="preserve"> IF(CW557=CW547,"",CW557)</f>
        <v/>
      </c>
      <c r="IT314" s="20" t="str">
        <f t="shared" si="254"/>
        <v/>
      </c>
      <c r="IU314" s="20" t="str">
        <f t="shared" si="254"/>
        <v/>
      </c>
      <c r="IV314" s="20" t="str">
        <f t="shared" si="254"/>
        <v/>
      </c>
      <c r="IW314" s="20" t="str">
        <f t="shared" si="254"/>
        <v/>
      </c>
      <c r="IX314" s="20" t="str">
        <f t="shared" si="254"/>
        <v/>
      </c>
      <c r="IY314" s="20" t="str">
        <f t="shared" si="254"/>
        <v/>
      </c>
      <c r="IZ314" s="20" t="str">
        <f t="shared" si="254"/>
        <v/>
      </c>
      <c r="JA314" s="20" t="str">
        <f t="shared" si="254"/>
        <v/>
      </c>
      <c r="JB314" s="20" t="str">
        <f t="shared" si="254"/>
        <v/>
      </c>
      <c r="JC314" s="20" t="str">
        <f t="shared" ref="JC314:JL316" si="255" xml:space="preserve"> IF(DG557=DG547,"",DG557)</f>
        <v/>
      </c>
      <c r="JD314" s="20" t="str">
        <f t="shared" si="255"/>
        <v/>
      </c>
      <c r="JE314" s="20" t="str">
        <f t="shared" si="255"/>
        <v/>
      </c>
      <c r="JF314" s="20" t="str">
        <f t="shared" si="255"/>
        <v/>
      </c>
      <c r="JG314" s="20" t="str">
        <f t="shared" si="255"/>
        <v/>
      </c>
      <c r="JH314" s="20" t="str">
        <f t="shared" si="255"/>
        <v/>
      </c>
      <c r="JI314" s="20" t="str">
        <f t="shared" si="255"/>
        <v/>
      </c>
      <c r="JJ314" s="20" t="str">
        <f t="shared" si="255"/>
        <v/>
      </c>
      <c r="JK314" s="20" t="str">
        <f t="shared" si="255"/>
        <v/>
      </c>
      <c r="JL314" s="20" t="str">
        <f t="shared" si="255"/>
        <v/>
      </c>
      <c r="JM314" s="20" t="str">
        <f t="shared" ref="JM314:JV316" si="256" xml:space="preserve"> IF(DQ557=DQ547,"",DQ557)</f>
        <v/>
      </c>
      <c r="JN314" s="20" t="str">
        <f t="shared" si="256"/>
        <v/>
      </c>
      <c r="JO314" s="20" t="str">
        <f t="shared" si="256"/>
        <v/>
      </c>
      <c r="JP314" s="20" t="str">
        <f t="shared" si="256"/>
        <v/>
      </c>
      <c r="JQ314" s="20" t="str">
        <f t="shared" si="256"/>
        <v/>
      </c>
      <c r="JR314" s="20" t="str">
        <f t="shared" si="256"/>
        <v/>
      </c>
      <c r="JS314" s="20" t="str">
        <f t="shared" si="256"/>
        <v/>
      </c>
      <c r="JT314" s="20" t="str">
        <f t="shared" si="256"/>
        <v/>
      </c>
      <c r="JU314" s="20" t="str">
        <f t="shared" si="256"/>
        <v/>
      </c>
      <c r="JV314" s="20" t="str">
        <f t="shared" si="256"/>
        <v/>
      </c>
      <c r="JW314" s="20" t="str">
        <f t="shared" ref="JW314:KD316" si="257" xml:space="preserve"> IF(EA557=EA547,"",EA557)</f>
        <v/>
      </c>
      <c r="JX314" s="20" t="str">
        <f t="shared" si="257"/>
        <v/>
      </c>
      <c r="JY314" s="20" t="str">
        <f t="shared" si="257"/>
        <v/>
      </c>
      <c r="JZ314" s="20" t="str">
        <f t="shared" si="257"/>
        <v/>
      </c>
      <c r="KA314" s="20" t="str">
        <f t="shared" si="257"/>
        <v/>
      </c>
      <c r="KB314" s="20" t="str">
        <f t="shared" si="257"/>
        <v/>
      </c>
      <c r="KC314" s="20" t="str">
        <f t="shared" si="257"/>
        <v/>
      </c>
      <c r="KD314" s="20" t="str">
        <f t="shared" si="257"/>
        <v/>
      </c>
      <c r="KE314" s="20"/>
      <c r="KF314" s="20"/>
      <c r="KG314" s="20"/>
      <c r="KH314" s="20"/>
      <c r="KI314" s="20"/>
      <c r="KJ314" s="20"/>
      <c r="KK314" s="20"/>
      <c r="KL314" s="20"/>
      <c r="KM314" s="20"/>
      <c r="KN314" s="20"/>
      <c r="KO314" s="20"/>
    </row>
    <row r="315" spans="2:301" s="14" customFormat="1" ht="14.75" hidden="1" customHeight="1" x14ac:dyDescent="0.25">
      <c r="B315" s="73"/>
      <c r="C315" s="74"/>
      <c r="D315" s="74"/>
      <c r="E315" s="74"/>
      <c r="F315" s="74"/>
      <c r="G315" s="74" t="str">
        <f t="shared" si="223"/>
        <v/>
      </c>
      <c r="H315" s="74"/>
      <c r="I315" s="74" t="str">
        <f t="shared" si="227"/>
        <v/>
      </c>
      <c r="J315" s="74"/>
      <c r="K315" s="74">
        <f t="shared" si="62"/>
        <v>0</v>
      </c>
      <c r="L315" s="74"/>
      <c r="M315" s="74"/>
      <c r="N315" s="74">
        <f t="shared" si="224"/>
        <v>0</v>
      </c>
      <c r="O315" s="74"/>
      <c r="P315" s="112"/>
      <c r="Q315" s="120"/>
      <c r="R315" s="120"/>
      <c r="S315" s="111"/>
      <c r="T315" s="113" t="str">
        <f t="shared" si="225"/>
        <v/>
      </c>
      <c r="U315" s="24"/>
      <c r="V315" s="24"/>
      <c r="W315" s="24" t="str">
        <f t="shared" si="228"/>
        <v/>
      </c>
      <c r="X315" s="60"/>
      <c r="AI315" s="69"/>
      <c r="AJ315" s="69"/>
      <c r="AK315" s="119"/>
      <c r="AL315" s="24"/>
      <c r="AM315" s="24"/>
      <c r="AN315" s="24"/>
      <c r="AO315" s="26"/>
      <c r="AP315" s="26"/>
      <c r="AR315" s="19">
        <f t="shared" si="226"/>
        <v>0</v>
      </c>
      <c r="AU315" s="129"/>
      <c r="AV315" s="129"/>
      <c r="FD315" s="19"/>
      <c r="FE315" s="19"/>
      <c r="FF315" s="19"/>
      <c r="FG315" s="20" t="str">
        <f t="shared" si="244"/>
        <v/>
      </c>
      <c r="FH315" s="20" t="str">
        <f t="shared" si="244"/>
        <v/>
      </c>
      <c r="FI315" s="20" t="str">
        <f t="shared" si="244"/>
        <v/>
      </c>
      <c r="FJ315" s="20" t="str">
        <f t="shared" si="244"/>
        <v/>
      </c>
      <c r="FK315" s="20" t="str">
        <f t="shared" si="244"/>
        <v/>
      </c>
      <c r="FL315" s="20" t="str">
        <f t="shared" si="244"/>
        <v/>
      </c>
      <c r="FM315" s="20" t="str">
        <f t="shared" si="244"/>
        <v/>
      </c>
      <c r="FN315" s="20" t="str">
        <f t="shared" si="244"/>
        <v/>
      </c>
      <c r="FO315" s="20" t="str">
        <f t="shared" si="244"/>
        <v/>
      </c>
      <c r="FP315" s="20" t="str">
        <f t="shared" si="244"/>
        <v/>
      </c>
      <c r="FQ315" s="20" t="str">
        <f t="shared" si="244"/>
        <v/>
      </c>
      <c r="FR315" s="20" t="str">
        <f t="shared" si="245"/>
        <v/>
      </c>
      <c r="FS315" s="20" t="str">
        <f t="shared" si="245"/>
        <v/>
      </c>
      <c r="FT315" s="20" t="str">
        <f t="shared" si="245"/>
        <v/>
      </c>
      <c r="FU315" s="20" t="str">
        <f xml:space="preserve"> IF(W558=W548,"",W558)</f>
        <v/>
      </c>
      <c r="FV315" s="20" t="str">
        <f t="shared" si="246"/>
        <v/>
      </c>
      <c r="FW315" s="20" t="str">
        <f t="shared" si="246"/>
        <v/>
      </c>
      <c r="FX315" s="20" t="str">
        <f t="shared" si="246"/>
        <v/>
      </c>
      <c r="FY315" s="20" t="str">
        <f t="shared" si="246"/>
        <v/>
      </c>
      <c r="FZ315" s="20" t="str">
        <f t="shared" si="246"/>
        <v/>
      </c>
      <c r="GA315" s="20" t="str">
        <f t="shared" si="247"/>
        <v/>
      </c>
      <c r="GB315" s="20" t="str">
        <f t="shared" si="247"/>
        <v/>
      </c>
      <c r="GC315" s="20" t="str">
        <f t="shared" si="247"/>
        <v/>
      </c>
      <c r="GD315" s="20" t="str">
        <f t="shared" si="247"/>
        <v/>
      </c>
      <c r="GE315" s="20" t="str">
        <f t="shared" si="247"/>
        <v/>
      </c>
      <c r="GF315" s="20" t="str">
        <f t="shared" si="247"/>
        <v/>
      </c>
      <c r="GG315" s="20" t="str">
        <f t="shared" si="247"/>
        <v/>
      </c>
      <c r="GH315" s="20" t="str">
        <f t="shared" si="247"/>
        <v/>
      </c>
      <c r="GI315" s="20" t="str">
        <f t="shared" si="247"/>
        <v/>
      </c>
      <c r="GJ315" s="20" t="str">
        <f t="shared" si="247"/>
        <v/>
      </c>
      <c r="GK315" s="20" t="str">
        <f t="shared" si="248"/>
        <v/>
      </c>
      <c r="GL315" s="20" t="str">
        <f t="shared" si="248"/>
        <v/>
      </c>
      <c r="GM315" s="20" t="str">
        <f t="shared" si="248"/>
        <v/>
      </c>
      <c r="GN315" s="20" t="str">
        <f t="shared" si="248"/>
        <v/>
      </c>
      <c r="GO315" s="20" t="str">
        <f t="shared" si="248"/>
        <v/>
      </c>
      <c r="GP315" s="20" t="str">
        <f t="shared" si="248"/>
        <v/>
      </c>
      <c r="GQ315" s="20" t="str">
        <f t="shared" si="248"/>
        <v/>
      </c>
      <c r="GR315" s="20" t="str">
        <f t="shared" si="248"/>
        <v/>
      </c>
      <c r="GS315" s="20" t="str">
        <f t="shared" si="248"/>
        <v/>
      </c>
      <c r="GT315" s="20" t="str">
        <f t="shared" si="248"/>
        <v/>
      </c>
      <c r="GU315" s="20" t="str">
        <f t="shared" si="249"/>
        <v/>
      </c>
      <c r="GV315" s="20" t="str">
        <f t="shared" si="249"/>
        <v/>
      </c>
      <c r="GW315" s="20" t="str">
        <f t="shared" si="249"/>
        <v/>
      </c>
      <c r="GX315" s="20" t="str">
        <f t="shared" si="249"/>
        <v/>
      </c>
      <c r="GY315" s="20" t="str">
        <f t="shared" si="249"/>
        <v/>
      </c>
      <c r="GZ315" s="20" t="str">
        <f t="shared" si="249"/>
        <v/>
      </c>
      <c r="HA315" s="20" t="str">
        <f t="shared" si="249"/>
        <v/>
      </c>
      <c r="HB315" s="20" t="str">
        <f t="shared" si="249"/>
        <v/>
      </c>
      <c r="HC315" s="20" t="str">
        <f t="shared" si="249"/>
        <v/>
      </c>
      <c r="HD315" s="20" t="str">
        <f t="shared" si="249"/>
        <v/>
      </c>
      <c r="HE315" s="20" t="str">
        <f t="shared" si="250"/>
        <v/>
      </c>
      <c r="HF315" s="20" t="str">
        <f t="shared" si="250"/>
        <v/>
      </c>
      <c r="HG315" s="20" t="str">
        <f t="shared" si="250"/>
        <v/>
      </c>
      <c r="HH315" s="20" t="str">
        <f t="shared" si="250"/>
        <v/>
      </c>
      <c r="HI315" s="20" t="str">
        <f t="shared" si="250"/>
        <v/>
      </c>
      <c r="HJ315" s="20" t="str">
        <f t="shared" si="250"/>
        <v/>
      </c>
      <c r="HK315" s="20" t="str">
        <f t="shared" si="250"/>
        <v/>
      </c>
      <c r="HL315" s="20" t="str">
        <f t="shared" si="250"/>
        <v/>
      </c>
      <c r="HM315" s="20" t="str">
        <f t="shared" si="250"/>
        <v/>
      </c>
      <c r="HN315" s="20" t="str">
        <f t="shared" si="250"/>
        <v/>
      </c>
      <c r="HO315" s="20" t="str">
        <f t="shared" si="251"/>
        <v/>
      </c>
      <c r="HP315" s="20" t="str">
        <f t="shared" si="251"/>
        <v/>
      </c>
      <c r="HQ315" s="20" t="str">
        <f t="shared" si="251"/>
        <v/>
      </c>
      <c r="HR315" s="20" t="str">
        <f t="shared" si="251"/>
        <v/>
      </c>
      <c r="HS315" s="20" t="str">
        <f t="shared" si="251"/>
        <v/>
      </c>
      <c r="HT315" s="20" t="str">
        <f t="shared" si="251"/>
        <v/>
      </c>
      <c r="HU315" s="20" t="str">
        <f t="shared" si="251"/>
        <v/>
      </c>
      <c r="HV315" s="20" t="str">
        <f t="shared" si="251"/>
        <v/>
      </c>
      <c r="HW315" s="20" t="str">
        <f t="shared" si="251"/>
        <v/>
      </c>
      <c r="HX315" s="20" t="str">
        <f t="shared" si="251"/>
        <v/>
      </c>
      <c r="HY315" s="20" t="str">
        <f t="shared" si="252"/>
        <v/>
      </c>
      <c r="HZ315" s="20" t="str">
        <f t="shared" si="252"/>
        <v/>
      </c>
      <c r="IA315" s="20" t="str">
        <f t="shared" si="252"/>
        <v/>
      </c>
      <c r="IB315" s="20" t="str">
        <f t="shared" si="252"/>
        <v/>
      </c>
      <c r="IC315" s="20" t="str">
        <f t="shared" si="252"/>
        <v/>
      </c>
      <c r="ID315" s="20" t="str">
        <f t="shared" si="252"/>
        <v/>
      </c>
      <c r="IE315" s="20" t="str">
        <f t="shared" si="252"/>
        <v/>
      </c>
      <c r="IF315" s="20" t="str">
        <f t="shared" si="252"/>
        <v/>
      </c>
      <c r="IG315" s="20" t="str">
        <f t="shared" si="252"/>
        <v/>
      </c>
      <c r="IH315" s="20" t="str">
        <f t="shared" si="252"/>
        <v/>
      </c>
      <c r="II315" s="20" t="str">
        <f t="shared" si="253"/>
        <v/>
      </c>
      <c r="IJ315" s="20" t="str">
        <f t="shared" si="253"/>
        <v/>
      </c>
      <c r="IK315" s="20" t="str">
        <f t="shared" si="253"/>
        <v/>
      </c>
      <c r="IL315" s="20" t="str">
        <f t="shared" si="253"/>
        <v/>
      </c>
      <c r="IM315" s="20" t="str">
        <f t="shared" si="253"/>
        <v/>
      </c>
      <c r="IN315" s="20" t="str">
        <f t="shared" si="253"/>
        <v/>
      </c>
      <c r="IO315" s="20" t="str">
        <f t="shared" si="253"/>
        <v/>
      </c>
      <c r="IP315" s="20" t="str">
        <f t="shared" si="253"/>
        <v/>
      </c>
      <c r="IQ315" s="20" t="str">
        <f t="shared" si="253"/>
        <v/>
      </c>
      <c r="IR315" s="20" t="str">
        <f t="shared" si="253"/>
        <v/>
      </c>
      <c r="IS315" s="20" t="str">
        <f t="shared" si="254"/>
        <v/>
      </c>
      <c r="IT315" s="20" t="str">
        <f t="shared" si="254"/>
        <v/>
      </c>
      <c r="IU315" s="20" t="str">
        <f t="shared" si="254"/>
        <v/>
      </c>
      <c r="IV315" s="20" t="str">
        <f t="shared" si="254"/>
        <v/>
      </c>
      <c r="IW315" s="20" t="str">
        <f t="shared" si="254"/>
        <v/>
      </c>
      <c r="IX315" s="20" t="str">
        <f t="shared" si="254"/>
        <v/>
      </c>
      <c r="IY315" s="20" t="str">
        <f t="shared" si="254"/>
        <v/>
      </c>
      <c r="IZ315" s="20" t="str">
        <f t="shared" si="254"/>
        <v/>
      </c>
      <c r="JA315" s="20" t="str">
        <f t="shared" si="254"/>
        <v/>
      </c>
      <c r="JB315" s="20" t="str">
        <f t="shared" si="254"/>
        <v/>
      </c>
      <c r="JC315" s="20" t="str">
        <f t="shared" si="255"/>
        <v/>
      </c>
      <c r="JD315" s="20" t="str">
        <f t="shared" si="255"/>
        <v/>
      </c>
      <c r="JE315" s="20" t="str">
        <f t="shared" si="255"/>
        <v/>
      </c>
      <c r="JF315" s="20" t="str">
        <f t="shared" si="255"/>
        <v/>
      </c>
      <c r="JG315" s="20" t="str">
        <f t="shared" si="255"/>
        <v/>
      </c>
      <c r="JH315" s="20" t="str">
        <f t="shared" si="255"/>
        <v/>
      </c>
      <c r="JI315" s="20" t="str">
        <f t="shared" si="255"/>
        <v/>
      </c>
      <c r="JJ315" s="20" t="str">
        <f t="shared" si="255"/>
        <v/>
      </c>
      <c r="JK315" s="20" t="str">
        <f t="shared" si="255"/>
        <v/>
      </c>
      <c r="JL315" s="20" t="str">
        <f t="shared" si="255"/>
        <v/>
      </c>
      <c r="JM315" s="20" t="str">
        <f t="shared" si="256"/>
        <v/>
      </c>
      <c r="JN315" s="20" t="str">
        <f t="shared" si="256"/>
        <v/>
      </c>
      <c r="JO315" s="20" t="str">
        <f t="shared" si="256"/>
        <v/>
      </c>
      <c r="JP315" s="20" t="str">
        <f t="shared" si="256"/>
        <v/>
      </c>
      <c r="JQ315" s="20" t="str">
        <f t="shared" si="256"/>
        <v/>
      </c>
      <c r="JR315" s="20" t="str">
        <f t="shared" si="256"/>
        <v/>
      </c>
      <c r="JS315" s="20" t="str">
        <f t="shared" si="256"/>
        <v/>
      </c>
      <c r="JT315" s="20" t="str">
        <f t="shared" si="256"/>
        <v/>
      </c>
      <c r="JU315" s="20" t="str">
        <f t="shared" si="256"/>
        <v/>
      </c>
      <c r="JV315" s="20" t="str">
        <f t="shared" si="256"/>
        <v/>
      </c>
      <c r="JW315" s="20" t="str">
        <f t="shared" si="257"/>
        <v/>
      </c>
      <c r="JX315" s="20" t="str">
        <f t="shared" si="257"/>
        <v/>
      </c>
      <c r="JY315" s="20" t="str">
        <f t="shared" si="257"/>
        <v/>
      </c>
      <c r="JZ315" s="20" t="str">
        <f t="shared" si="257"/>
        <v/>
      </c>
      <c r="KA315" s="20" t="str">
        <f t="shared" si="257"/>
        <v/>
      </c>
      <c r="KB315" s="20" t="str">
        <f t="shared" si="257"/>
        <v/>
      </c>
      <c r="KC315" s="20" t="str">
        <f t="shared" si="257"/>
        <v/>
      </c>
      <c r="KD315" s="20" t="str">
        <f t="shared" si="257"/>
        <v/>
      </c>
      <c r="KE315" s="20"/>
      <c r="KF315" s="20"/>
      <c r="KG315" s="20"/>
      <c r="KH315" s="20"/>
      <c r="KI315" s="20"/>
      <c r="KJ315" s="20"/>
      <c r="KK315" s="20"/>
      <c r="KL315" s="20"/>
      <c r="KM315" s="20"/>
      <c r="KN315" s="20"/>
      <c r="KO315" s="20"/>
    </row>
    <row r="316" spans="2:301" s="14" customFormat="1" ht="14.75" hidden="1" customHeight="1" x14ac:dyDescent="0.25">
      <c r="B316" s="73"/>
      <c r="C316" s="74"/>
      <c r="D316" s="74"/>
      <c r="E316" s="74"/>
      <c r="F316" s="74"/>
      <c r="G316" s="74" t="str">
        <f t="shared" si="223"/>
        <v/>
      </c>
      <c r="H316" s="74"/>
      <c r="I316" s="74" t="str">
        <f t="shared" si="227"/>
        <v/>
      </c>
      <c r="J316" s="74"/>
      <c r="K316" s="74">
        <f t="shared" ref="K316:K379" si="258">IF((C316&lt;&gt;1),0,IF(W82="TIA1 and TIA2",1,IF(W72 = "TIA1 and TIA2",1,G82)))</f>
        <v>0</v>
      </c>
      <c r="L316" s="74"/>
      <c r="M316" s="74"/>
      <c r="N316" s="74">
        <f t="shared" si="224"/>
        <v>0</v>
      </c>
      <c r="O316" s="74"/>
      <c r="P316" s="112"/>
      <c r="Q316" s="120"/>
      <c r="R316" s="120"/>
      <c r="S316" s="111"/>
      <c r="T316" s="113" t="str">
        <f t="shared" si="225"/>
        <v/>
      </c>
      <c r="U316" s="24"/>
      <c r="V316" s="24"/>
      <c r="W316" s="24" t="str">
        <f t="shared" si="228"/>
        <v/>
      </c>
      <c r="X316" s="60"/>
      <c r="AI316" s="69"/>
      <c r="AJ316" s="69"/>
      <c r="AK316" s="119"/>
      <c r="AL316" s="24"/>
      <c r="AM316" s="24"/>
      <c r="AN316" s="24"/>
      <c r="AO316" s="26"/>
      <c r="AP316" s="26"/>
      <c r="AR316" s="19">
        <f t="shared" si="226"/>
        <v>0</v>
      </c>
      <c r="AU316" s="129"/>
      <c r="AV316" s="129"/>
      <c r="FD316" s="19"/>
      <c r="FE316" s="19"/>
      <c r="FF316" s="19"/>
      <c r="FG316" s="20" t="str">
        <f t="shared" si="244"/>
        <v/>
      </c>
      <c r="FH316" s="20" t="str">
        <f t="shared" si="244"/>
        <v/>
      </c>
      <c r="FI316" s="20" t="str">
        <f t="shared" si="244"/>
        <v/>
      </c>
      <c r="FJ316" s="20" t="str">
        <f t="shared" si="244"/>
        <v/>
      </c>
      <c r="FK316" s="20" t="str">
        <f t="shared" si="244"/>
        <v/>
      </c>
      <c r="FL316" s="20" t="str">
        <f t="shared" si="244"/>
        <v/>
      </c>
      <c r="FM316" s="20" t="str">
        <f t="shared" si="244"/>
        <v/>
      </c>
      <c r="FN316" s="20" t="str">
        <f t="shared" si="244"/>
        <v/>
      </c>
      <c r="FO316" s="20" t="str">
        <f t="shared" si="244"/>
        <v/>
      </c>
      <c r="FP316" s="20" t="str">
        <f t="shared" si="244"/>
        <v/>
      </c>
      <c r="FQ316" s="20" t="str">
        <f t="shared" si="244"/>
        <v/>
      </c>
      <c r="FR316" s="20" t="str">
        <f t="shared" si="245"/>
        <v/>
      </c>
      <c r="FS316" s="20" t="str">
        <f t="shared" si="245"/>
        <v/>
      </c>
      <c r="FT316" s="20" t="str">
        <f t="shared" si="245"/>
        <v/>
      </c>
      <c r="FU316" s="20" t="str">
        <f xml:space="preserve"> IF(W559=W549,"",W559)</f>
        <v/>
      </c>
      <c r="FV316" s="20" t="str">
        <f t="shared" si="246"/>
        <v/>
      </c>
      <c r="FW316" s="20" t="str">
        <f t="shared" si="246"/>
        <v/>
      </c>
      <c r="FX316" s="20" t="str">
        <f t="shared" si="246"/>
        <v/>
      </c>
      <c r="FY316" s="20" t="str">
        <f t="shared" si="246"/>
        <v/>
      </c>
      <c r="FZ316" s="20" t="str">
        <f t="shared" si="246"/>
        <v/>
      </c>
      <c r="GA316" s="20" t="str">
        <f t="shared" si="247"/>
        <v/>
      </c>
      <c r="GB316" s="20" t="str">
        <f t="shared" si="247"/>
        <v/>
      </c>
      <c r="GC316" s="20" t="str">
        <f t="shared" si="247"/>
        <v/>
      </c>
      <c r="GD316" s="20" t="str">
        <f t="shared" si="247"/>
        <v/>
      </c>
      <c r="GE316" s="20" t="str">
        <f t="shared" si="247"/>
        <v/>
      </c>
      <c r="GF316" s="20" t="str">
        <f t="shared" si="247"/>
        <v/>
      </c>
      <c r="GG316" s="20" t="str">
        <f t="shared" si="247"/>
        <v/>
      </c>
      <c r="GH316" s="20" t="str">
        <f t="shared" si="247"/>
        <v/>
      </c>
      <c r="GI316" s="20" t="str">
        <f t="shared" si="247"/>
        <v/>
      </c>
      <c r="GJ316" s="20" t="str">
        <f t="shared" si="247"/>
        <v/>
      </c>
      <c r="GK316" s="20" t="str">
        <f t="shared" si="248"/>
        <v/>
      </c>
      <c r="GL316" s="20" t="str">
        <f t="shared" si="248"/>
        <v/>
      </c>
      <c r="GM316" s="20" t="str">
        <f t="shared" si="248"/>
        <v/>
      </c>
      <c r="GN316" s="20" t="str">
        <f t="shared" si="248"/>
        <v/>
      </c>
      <c r="GO316" s="20" t="str">
        <f t="shared" si="248"/>
        <v/>
      </c>
      <c r="GP316" s="20" t="str">
        <f t="shared" si="248"/>
        <v/>
      </c>
      <c r="GQ316" s="20" t="str">
        <f t="shared" si="248"/>
        <v/>
      </c>
      <c r="GR316" s="20" t="str">
        <f t="shared" si="248"/>
        <v/>
      </c>
      <c r="GS316" s="20" t="str">
        <f t="shared" si="248"/>
        <v/>
      </c>
      <c r="GT316" s="20" t="str">
        <f t="shared" si="248"/>
        <v/>
      </c>
      <c r="GU316" s="20" t="str">
        <f t="shared" si="249"/>
        <v/>
      </c>
      <c r="GV316" s="20" t="str">
        <f t="shared" si="249"/>
        <v/>
      </c>
      <c r="GW316" s="20" t="str">
        <f t="shared" si="249"/>
        <v/>
      </c>
      <c r="GX316" s="20" t="str">
        <f t="shared" si="249"/>
        <v/>
      </c>
      <c r="GY316" s="20" t="str">
        <f t="shared" si="249"/>
        <v/>
      </c>
      <c r="GZ316" s="20" t="str">
        <f t="shared" si="249"/>
        <v/>
      </c>
      <c r="HA316" s="20" t="str">
        <f t="shared" si="249"/>
        <v/>
      </c>
      <c r="HB316" s="20" t="str">
        <f t="shared" si="249"/>
        <v/>
      </c>
      <c r="HC316" s="20" t="str">
        <f t="shared" si="249"/>
        <v/>
      </c>
      <c r="HD316" s="20" t="str">
        <f t="shared" si="249"/>
        <v/>
      </c>
      <c r="HE316" s="20" t="str">
        <f t="shared" si="250"/>
        <v/>
      </c>
      <c r="HF316" s="20" t="str">
        <f t="shared" si="250"/>
        <v/>
      </c>
      <c r="HG316" s="20" t="str">
        <f t="shared" si="250"/>
        <v/>
      </c>
      <c r="HH316" s="20" t="str">
        <f t="shared" si="250"/>
        <v/>
      </c>
      <c r="HI316" s="20" t="str">
        <f t="shared" si="250"/>
        <v/>
      </c>
      <c r="HJ316" s="20" t="str">
        <f t="shared" si="250"/>
        <v/>
      </c>
      <c r="HK316" s="20" t="str">
        <f t="shared" si="250"/>
        <v/>
      </c>
      <c r="HL316" s="20" t="str">
        <f t="shared" si="250"/>
        <v/>
      </c>
      <c r="HM316" s="20" t="str">
        <f t="shared" si="250"/>
        <v/>
      </c>
      <c r="HN316" s="20" t="str">
        <f t="shared" si="250"/>
        <v/>
      </c>
      <c r="HO316" s="20" t="str">
        <f t="shared" si="251"/>
        <v/>
      </c>
      <c r="HP316" s="20" t="str">
        <f t="shared" si="251"/>
        <v/>
      </c>
      <c r="HQ316" s="20" t="str">
        <f t="shared" si="251"/>
        <v/>
      </c>
      <c r="HR316" s="20" t="str">
        <f t="shared" si="251"/>
        <v/>
      </c>
      <c r="HS316" s="20" t="str">
        <f t="shared" si="251"/>
        <v/>
      </c>
      <c r="HT316" s="20" t="str">
        <f t="shared" si="251"/>
        <v/>
      </c>
      <c r="HU316" s="20" t="str">
        <f t="shared" si="251"/>
        <v/>
      </c>
      <c r="HV316" s="20" t="str">
        <f t="shared" si="251"/>
        <v/>
      </c>
      <c r="HW316" s="20" t="str">
        <f t="shared" si="251"/>
        <v/>
      </c>
      <c r="HX316" s="20" t="str">
        <f t="shared" si="251"/>
        <v/>
      </c>
      <c r="HY316" s="20" t="str">
        <f t="shared" si="252"/>
        <v/>
      </c>
      <c r="HZ316" s="20" t="str">
        <f t="shared" si="252"/>
        <v/>
      </c>
      <c r="IA316" s="20" t="str">
        <f t="shared" si="252"/>
        <v/>
      </c>
      <c r="IB316" s="20" t="str">
        <f t="shared" si="252"/>
        <v/>
      </c>
      <c r="IC316" s="20" t="str">
        <f t="shared" si="252"/>
        <v/>
      </c>
      <c r="ID316" s="20" t="str">
        <f t="shared" si="252"/>
        <v/>
      </c>
      <c r="IE316" s="20" t="str">
        <f t="shared" si="252"/>
        <v/>
      </c>
      <c r="IF316" s="20" t="str">
        <f t="shared" si="252"/>
        <v/>
      </c>
      <c r="IG316" s="20" t="str">
        <f t="shared" si="252"/>
        <v/>
      </c>
      <c r="IH316" s="20" t="str">
        <f t="shared" si="252"/>
        <v/>
      </c>
      <c r="II316" s="20" t="str">
        <f t="shared" si="253"/>
        <v/>
      </c>
      <c r="IJ316" s="20" t="str">
        <f t="shared" si="253"/>
        <v/>
      </c>
      <c r="IK316" s="20" t="str">
        <f t="shared" si="253"/>
        <v/>
      </c>
      <c r="IL316" s="20" t="str">
        <f t="shared" si="253"/>
        <v/>
      </c>
      <c r="IM316" s="20" t="str">
        <f t="shared" si="253"/>
        <v/>
      </c>
      <c r="IN316" s="20" t="str">
        <f t="shared" si="253"/>
        <v/>
      </c>
      <c r="IO316" s="20" t="str">
        <f t="shared" si="253"/>
        <v/>
      </c>
      <c r="IP316" s="20" t="str">
        <f t="shared" si="253"/>
        <v/>
      </c>
      <c r="IQ316" s="20" t="str">
        <f t="shared" si="253"/>
        <v/>
      </c>
      <c r="IR316" s="20" t="str">
        <f t="shared" si="253"/>
        <v/>
      </c>
      <c r="IS316" s="20" t="str">
        <f t="shared" si="254"/>
        <v/>
      </c>
      <c r="IT316" s="20" t="str">
        <f t="shared" si="254"/>
        <v/>
      </c>
      <c r="IU316" s="20" t="str">
        <f t="shared" si="254"/>
        <v/>
      </c>
      <c r="IV316" s="20" t="str">
        <f t="shared" si="254"/>
        <v/>
      </c>
      <c r="IW316" s="20" t="str">
        <f t="shared" si="254"/>
        <v/>
      </c>
      <c r="IX316" s="20" t="str">
        <f t="shared" si="254"/>
        <v/>
      </c>
      <c r="IY316" s="20" t="str">
        <f t="shared" si="254"/>
        <v/>
      </c>
      <c r="IZ316" s="20" t="str">
        <f t="shared" si="254"/>
        <v/>
      </c>
      <c r="JA316" s="20" t="str">
        <f t="shared" si="254"/>
        <v/>
      </c>
      <c r="JB316" s="20" t="str">
        <f t="shared" si="254"/>
        <v/>
      </c>
      <c r="JC316" s="20" t="str">
        <f t="shared" si="255"/>
        <v/>
      </c>
      <c r="JD316" s="20" t="str">
        <f t="shared" si="255"/>
        <v/>
      </c>
      <c r="JE316" s="20" t="str">
        <f t="shared" si="255"/>
        <v/>
      </c>
      <c r="JF316" s="20" t="str">
        <f t="shared" si="255"/>
        <v/>
      </c>
      <c r="JG316" s="20" t="str">
        <f t="shared" si="255"/>
        <v/>
      </c>
      <c r="JH316" s="20" t="str">
        <f t="shared" si="255"/>
        <v/>
      </c>
      <c r="JI316" s="20" t="str">
        <f t="shared" si="255"/>
        <v/>
      </c>
      <c r="JJ316" s="20" t="str">
        <f t="shared" si="255"/>
        <v/>
      </c>
      <c r="JK316" s="20" t="str">
        <f t="shared" si="255"/>
        <v/>
      </c>
      <c r="JL316" s="20" t="str">
        <f t="shared" si="255"/>
        <v/>
      </c>
      <c r="JM316" s="20" t="str">
        <f t="shared" si="256"/>
        <v/>
      </c>
      <c r="JN316" s="20" t="str">
        <f t="shared" si="256"/>
        <v/>
      </c>
      <c r="JO316" s="20" t="str">
        <f t="shared" si="256"/>
        <v/>
      </c>
      <c r="JP316" s="20" t="str">
        <f t="shared" si="256"/>
        <v/>
      </c>
      <c r="JQ316" s="20" t="str">
        <f t="shared" si="256"/>
        <v/>
      </c>
      <c r="JR316" s="20" t="str">
        <f t="shared" si="256"/>
        <v/>
      </c>
      <c r="JS316" s="20" t="str">
        <f t="shared" si="256"/>
        <v/>
      </c>
      <c r="JT316" s="20" t="str">
        <f t="shared" si="256"/>
        <v/>
      </c>
      <c r="JU316" s="20" t="str">
        <f t="shared" si="256"/>
        <v/>
      </c>
      <c r="JV316" s="20" t="str">
        <f t="shared" si="256"/>
        <v/>
      </c>
      <c r="JW316" s="20" t="str">
        <f t="shared" si="257"/>
        <v/>
      </c>
      <c r="JX316" s="20" t="str">
        <f t="shared" si="257"/>
        <v/>
      </c>
      <c r="JY316" s="20" t="str">
        <f t="shared" si="257"/>
        <v/>
      </c>
      <c r="JZ316" s="20" t="str">
        <f t="shared" si="257"/>
        <v/>
      </c>
      <c r="KA316" s="20" t="str">
        <f t="shared" si="257"/>
        <v/>
      </c>
      <c r="KB316" s="20" t="str">
        <f t="shared" si="257"/>
        <v/>
      </c>
      <c r="KC316" s="20" t="str">
        <f t="shared" si="257"/>
        <v/>
      </c>
      <c r="KD316" s="20" t="str">
        <f t="shared" si="257"/>
        <v/>
      </c>
      <c r="KE316" s="20"/>
      <c r="KF316" s="20"/>
      <c r="KG316" s="20"/>
      <c r="KH316" s="20"/>
      <c r="KI316" s="20"/>
      <c r="KJ316" s="20"/>
      <c r="KK316" s="20"/>
      <c r="KL316" s="20"/>
      <c r="KM316" s="20"/>
      <c r="KN316" s="20"/>
      <c r="KO316" s="20"/>
    </row>
    <row r="317" spans="2:301" s="14" customFormat="1" ht="15" hidden="1" x14ac:dyDescent="0.25">
      <c r="G317" s="74" t="str">
        <f t="shared" si="223"/>
        <v/>
      </c>
      <c r="I317" s="74" t="str">
        <f t="shared" si="227"/>
        <v/>
      </c>
      <c r="K317" s="74">
        <f t="shared" si="258"/>
        <v>0</v>
      </c>
      <c r="N317" s="74">
        <f t="shared" si="224"/>
        <v>0</v>
      </c>
      <c r="Q317" s="120"/>
      <c r="R317" s="120"/>
      <c r="S317" s="111"/>
      <c r="T317" s="113" t="str">
        <f t="shared" si="225"/>
        <v/>
      </c>
      <c r="W317" s="24" t="str">
        <f t="shared" si="228"/>
        <v/>
      </c>
      <c r="X317" s="60"/>
      <c r="AK317" s="4"/>
      <c r="AL317" s="24"/>
      <c r="AM317" s="24"/>
      <c r="AN317" s="24"/>
      <c r="AO317" s="26"/>
      <c r="AP317" s="26"/>
      <c r="AR317" s="19">
        <f t="shared" si="226"/>
        <v>0</v>
      </c>
      <c r="AU317" s="129"/>
      <c r="AV317" s="129"/>
    </row>
    <row r="318" spans="2:301" s="14" customFormat="1" ht="15" hidden="1" x14ac:dyDescent="0.25">
      <c r="G318" s="74" t="str">
        <f t="shared" si="223"/>
        <v/>
      </c>
      <c r="I318" s="74" t="str">
        <f t="shared" si="227"/>
        <v/>
      </c>
      <c r="K318" s="74">
        <f t="shared" si="258"/>
        <v>0</v>
      </c>
      <c r="N318" s="74">
        <f t="shared" si="224"/>
        <v>0</v>
      </c>
      <c r="Q318" s="120"/>
      <c r="R318" s="120"/>
      <c r="S318" s="111"/>
      <c r="T318" s="113" t="str">
        <f t="shared" si="225"/>
        <v/>
      </c>
      <c r="W318" s="24" t="str">
        <f t="shared" si="228"/>
        <v/>
      </c>
      <c r="X318" s="60"/>
      <c r="AK318" s="4"/>
      <c r="AL318" s="24"/>
      <c r="AM318" s="24"/>
      <c r="AN318" s="24"/>
      <c r="AO318" s="26"/>
      <c r="AP318" s="26"/>
      <c r="AR318" s="19">
        <f t="shared" si="226"/>
        <v>0</v>
      </c>
      <c r="AU318" s="129"/>
      <c r="AV318" s="129"/>
    </row>
    <row r="319" spans="2:301" s="14" customFormat="1" ht="15" hidden="1" x14ac:dyDescent="0.25">
      <c r="G319" s="74" t="str">
        <f t="shared" si="223"/>
        <v/>
      </c>
      <c r="I319" s="74" t="str">
        <f t="shared" si="227"/>
        <v/>
      </c>
      <c r="K319" s="74">
        <f t="shared" si="258"/>
        <v>0</v>
      </c>
      <c r="N319" s="74">
        <f t="shared" si="224"/>
        <v>0</v>
      </c>
      <c r="Q319" s="120"/>
      <c r="R319" s="120"/>
      <c r="S319" s="111"/>
      <c r="T319" s="113" t="str">
        <f t="shared" si="225"/>
        <v/>
      </c>
      <c r="W319" s="24" t="str">
        <f t="shared" si="228"/>
        <v/>
      </c>
      <c r="X319" s="60"/>
      <c r="AK319" s="4"/>
      <c r="AL319" s="24"/>
      <c r="AM319" s="24"/>
      <c r="AN319" s="24"/>
      <c r="AO319" s="26"/>
      <c r="AP319" s="26"/>
      <c r="AR319" s="19">
        <f t="shared" si="226"/>
        <v>0</v>
      </c>
      <c r="AU319" s="129"/>
      <c r="AV319" s="129"/>
    </row>
    <row r="320" spans="2:301" s="14" customFormat="1" ht="15" hidden="1" x14ac:dyDescent="0.25">
      <c r="G320" s="74" t="str">
        <f t="shared" si="223"/>
        <v/>
      </c>
      <c r="I320" s="74" t="str">
        <f t="shared" si="227"/>
        <v/>
      </c>
      <c r="K320" s="74">
        <f t="shared" si="258"/>
        <v>0</v>
      </c>
      <c r="N320" s="74">
        <f t="shared" si="224"/>
        <v>0</v>
      </c>
      <c r="Q320" s="120"/>
      <c r="R320" s="120"/>
      <c r="S320" s="111"/>
      <c r="T320" s="113" t="str">
        <f t="shared" si="225"/>
        <v/>
      </c>
      <c r="W320" s="24" t="str">
        <f t="shared" si="228"/>
        <v/>
      </c>
      <c r="X320" s="60"/>
      <c r="AK320" s="4"/>
      <c r="AL320" s="24"/>
      <c r="AM320" s="24"/>
      <c r="AN320" s="24"/>
      <c r="AO320" s="26"/>
      <c r="AP320" s="26"/>
      <c r="AR320" s="19">
        <f t="shared" si="226"/>
        <v>0</v>
      </c>
      <c r="AU320" s="129"/>
      <c r="AV320" s="129"/>
    </row>
    <row r="321" spans="2:301" s="14" customFormat="1" x14ac:dyDescent="0.35">
      <c r="B321" s="73" t="str">
        <f t="shared" ref="B321" si="259" xml:space="preserve"> IF(B87="","",B87)</f>
        <v/>
      </c>
      <c r="C321" s="74">
        <f t="shared" si="194"/>
        <v>0</v>
      </c>
      <c r="D321" s="74" t="str">
        <f xml:space="preserve"> IF(IF(AND(C321=1,C87="LED"),D87,"")="","",IF(AND(C321=1,C87="LED"),D87,""))</f>
        <v/>
      </c>
      <c r="E321" s="74" t="str">
        <f xml:space="preserve"> IF(IF(AND(C321=1,C87="LED"),E87,"")="","",IF(AND(C321=1,C87="LED"),E87,""))</f>
        <v/>
      </c>
      <c r="F321" s="74" t="str">
        <f xml:space="preserve"> IF((C321&lt;&gt;1),"",MAX(F87,1))</f>
        <v/>
      </c>
      <c r="G321" s="74" t="str">
        <f t="shared" si="223"/>
        <v/>
      </c>
      <c r="H321" s="74" t="str">
        <f xml:space="preserve"> IF((C321&lt;&gt;1),"",MAX(2.5,Q87))</f>
        <v/>
      </c>
      <c r="I321" s="74" t="str">
        <f t="shared" si="227"/>
        <v/>
      </c>
      <c r="J321" s="74">
        <f xml:space="preserve"> IF((C321&lt;&gt;1),0,(J87+$D$3))</f>
        <v>0</v>
      </c>
      <c r="K321" s="74">
        <f t="shared" si="258"/>
        <v>0</v>
      </c>
      <c r="L321" s="74" t="str">
        <f>IF((C321&lt;&gt;1),"",IF(IF(C87="Masked","Always Mask",H87)="","Never mask",IF(C87="Masked","Always Mask",H87)))</f>
        <v/>
      </c>
      <c r="M321" s="74">
        <f xml:space="preserve"> IF(C321&lt;&gt;1,0,I87)</f>
        <v>0</v>
      </c>
      <c r="N321" s="74">
        <f t="shared" si="224"/>
        <v>0</v>
      </c>
      <c r="O321" s="74" t="str">
        <f xml:space="preserve"> IF(C321&lt;&gt;1,"",(F321*55+17.25))</f>
        <v/>
      </c>
      <c r="P321" s="112" t="str">
        <f xml:space="preserve"> IF(C321&lt;&gt;1,"",IF(O321&lt;J321,J321,0))</f>
        <v/>
      </c>
      <c r="Q321" s="120">
        <f xml:space="preserve"> IF(Global!$C$1="AFE4420",1000*AK321*J321/(1000000/'PPG Config'!$C$2)*(2-COUNTBLANK(D321:E321)),1000*(AL321+AM321)*J321/(1000000/'PPG Config'!$C$2))</f>
        <v>0</v>
      </c>
      <c r="R321" s="120"/>
      <c r="S321" s="111" t="str">
        <f>IF((C321&lt;&gt;1),"Only TIA1",W87)</f>
        <v>Only TIA1</v>
      </c>
      <c r="T321" s="113" t="str">
        <f t="shared" si="225"/>
        <v/>
      </c>
      <c r="U321" s="24" t="str">
        <f xml:space="preserve"> IF((C321&lt;&gt;1),"",MAX(2.5,AD87))</f>
        <v/>
      </c>
      <c r="V321" s="24"/>
      <c r="W321" s="24" t="str">
        <f t="shared" si="228"/>
        <v/>
      </c>
      <c r="X321" s="60"/>
      <c r="AI321" s="69">
        <f xml:space="preserve"> IF(C331&gt;C321,1,0)</f>
        <v>0</v>
      </c>
      <c r="AJ321" s="69">
        <f xml:space="preserve"> IF(C321=1,IF(C87="LED",IF(AND(D321="",E321=""),1,0),0),0)</f>
        <v>0</v>
      </c>
      <c r="AK321" s="119">
        <f>IF(COUNTIF(D321:E321,"TX4")&gt;0,'PPG Config'!$C$18,IF(COUNTIF(D321:E321,"TX3")&gt;0,'PPG Config'!$C$17,IF(COUNTIF(D321:E321,"TX2")&gt;0,'PPG Config'!$C$16,IF(COUNTIF(D321:E321,"TX1")&gt;0,'PPG Config'!$C$15,0))))</f>
        <v>0</v>
      </c>
      <c r="AL321" s="24">
        <f xml:space="preserve"> IF(D321="",0,IF(AI87="",0,MIN(AI87,'PPG Config'!$C$8)))</f>
        <v>0</v>
      </c>
      <c r="AM321" s="24">
        <f xml:space="preserve"> IF(E321="",0,IF(AJ87="",0,MIN(AJ87,'PPG Config'!$C$8)))</f>
        <v>0</v>
      </c>
      <c r="AN321" s="24"/>
      <c r="AO321" s="26">
        <f xml:space="preserve"> IF(Global!$C$1="AFE4420",'PPG Phase Definition'!AK321,'PPG Phase Definition'!AL321)</f>
        <v>0</v>
      </c>
      <c r="AP321" s="26">
        <f xml:space="preserve"> IF(Global!$C$1="AFE4420",'PPG Phase Definition'!AK321,'PPG Phase Definition'!AM321)</f>
        <v>0</v>
      </c>
      <c r="AR321" s="19">
        <f t="shared" si="226"/>
        <v>0</v>
      </c>
      <c r="AU321" s="129"/>
      <c r="AV321" s="129"/>
      <c r="FD321" s="19"/>
      <c r="FE321" s="19"/>
      <c r="FF321" s="19">
        <v>9</v>
      </c>
      <c r="FG321" s="20" t="str">
        <f t="shared" ref="FG321:FQ323" si="260" xml:space="preserve"> IF(G560=G550,"",G560)</f>
        <v/>
      </c>
      <c r="FH321" s="20" t="str">
        <f t="shared" si="260"/>
        <v/>
      </c>
      <c r="FI321" s="20" t="str">
        <f t="shared" si="260"/>
        <v/>
      </c>
      <c r="FJ321" s="20" t="str">
        <f t="shared" si="260"/>
        <v/>
      </c>
      <c r="FK321" s="20" t="str">
        <f t="shared" si="260"/>
        <v/>
      </c>
      <c r="FL321" s="20" t="str">
        <f t="shared" si="260"/>
        <v/>
      </c>
      <c r="FM321" s="20" t="str">
        <f t="shared" si="260"/>
        <v/>
      </c>
      <c r="FN321" s="20" t="str">
        <f t="shared" si="260"/>
        <v/>
      </c>
      <c r="FO321" s="20" t="str">
        <f t="shared" si="260"/>
        <v/>
      </c>
      <c r="FP321" s="20" t="str">
        <f t="shared" si="260"/>
        <v/>
      </c>
      <c r="FQ321" s="20" t="str">
        <f t="shared" si="260"/>
        <v/>
      </c>
      <c r="FR321" s="20" t="str">
        <f t="shared" ref="FR321:FT323" si="261" xml:space="preserve"> IF(S560=S550,"",S560)</f>
        <v/>
      </c>
      <c r="FS321" s="20" t="str">
        <f t="shared" si="261"/>
        <v/>
      </c>
      <c r="FT321" s="20" t="str">
        <f t="shared" si="261"/>
        <v/>
      </c>
      <c r="FU321" s="20" t="str">
        <f xml:space="preserve"> IF(W560=W550,"",W560)</f>
        <v/>
      </c>
      <c r="FV321" s="20" t="str">
        <f t="shared" ref="FV321:FZ323" si="262" xml:space="preserve"> IF(Y560=Y550,"",Y560)</f>
        <v/>
      </c>
      <c r="FW321" s="20" t="str">
        <f t="shared" si="262"/>
        <v/>
      </c>
      <c r="FX321" s="20" t="str">
        <f t="shared" si="262"/>
        <v/>
      </c>
      <c r="FY321" s="20" t="str">
        <f t="shared" si="262"/>
        <v/>
      </c>
      <c r="FZ321" s="20" t="str">
        <f t="shared" si="262"/>
        <v/>
      </c>
      <c r="GA321" s="20" t="str">
        <f t="shared" ref="GA321:GJ323" si="263" xml:space="preserve"> IF(AE560=AE550,"",AE560)</f>
        <v/>
      </c>
      <c r="GB321" s="20" t="str">
        <f t="shared" si="263"/>
        <v/>
      </c>
      <c r="GC321" s="20" t="str">
        <f t="shared" si="263"/>
        <v/>
      </c>
      <c r="GD321" s="20" t="str">
        <f t="shared" si="263"/>
        <v/>
      </c>
      <c r="GE321" s="20" t="str">
        <f t="shared" si="263"/>
        <v/>
      </c>
      <c r="GF321" s="20" t="str">
        <f t="shared" si="263"/>
        <v/>
      </c>
      <c r="GG321" s="20" t="str">
        <f t="shared" si="263"/>
        <v/>
      </c>
      <c r="GH321" s="20" t="str">
        <f t="shared" si="263"/>
        <v/>
      </c>
      <c r="GI321" s="20" t="str">
        <f t="shared" si="263"/>
        <v/>
      </c>
      <c r="GJ321" s="20" t="str">
        <f t="shared" si="263"/>
        <v/>
      </c>
      <c r="GK321" s="20" t="str">
        <f t="shared" ref="GK321:GT323" si="264" xml:space="preserve"> IF(AO560=AO550,"",AO560)</f>
        <v/>
      </c>
      <c r="GL321" s="20" t="str">
        <f t="shared" si="264"/>
        <v/>
      </c>
      <c r="GM321" s="20" t="str">
        <f t="shared" si="264"/>
        <v/>
      </c>
      <c r="GN321" s="20" t="str">
        <f t="shared" si="264"/>
        <v/>
      </c>
      <c r="GO321" s="20" t="str">
        <f t="shared" si="264"/>
        <v/>
      </c>
      <c r="GP321" s="20" t="str">
        <f t="shared" si="264"/>
        <v/>
      </c>
      <c r="GQ321" s="20" t="str">
        <f t="shared" si="264"/>
        <v/>
      </c>
      <c r="GR321" s="20" t="str">
        <f t="shared" si="264"/>
        <v/>
      </c>
      <c r="GS321" s="20" t="str">
        <f t="shared" si="264"/>
        <v/>
      </c>
      <c r="GT321" s="20" t="str">
        <f t="shared" si="264"/>
        <v/>
      </c>
      <c r="GU321" s="20" t="str">
        <f t="shared" ref="GU321:HD323" si="265" xml:space="preserve"> IF(AY560=AY550,"",AY560)</f>
        <v/>
      </c>
      <c r="GV321" s="20" t="str">
        <f t="shared" si="265"/>
        <v/>
      </c>
      <c r="GW321" s="20" t="str">
        <f t="shared" si="265"/>
        <v/>
      </c>
      <c r="GX321" s="20" t="str">
        <f t="shared" si="265"/>
        <v/>
      </c>
      <c r="GY321" s="20" t="str">
        <f t="shared" si="265"/>
        <v/>
      </c>
      <c r="GZ321" s="20" t="str">
        <f t="shared" si="265"/>
        <v/>
      </c>
      <c r="HA321" s="20" t="str">
        <f t="shared" si="265"/>
        <v/>
      </c>
      <c r="HB321" s="20" t="str">
        <f t="shared" si="265"/>
        <v/>
      </c>
      <c r="HC321" s="20" t="str">
        <f t="shared" si="265"/>
        <v/>
      </c>
      <c r="HD321" s="20" t="str">
        <f t="shared" si="265"/>
        <v/>
      </c>
      <c r="HE321" s="20" t="str">
        <f t="shared" ref="HE321:HN323" si="266" xml:space="preserve"> IF(BI560=BI550,"",BI560)</f>
        <v/>
      </c>
      <c r="HF321" s="20" t="str">
        <f t="shared" si="266"/>
        <v/>
      </c>
      <c r="HG321" s="20" t="str">
        <f t="shared" si="266"/>
        <v/>
      </c>
      <c r="HH321" s="20" t="str">
        <f t="shared" si="266"/>
        <v/>
      </c>
      <c r="HI321" s="20" t="str">
        <f t="shared" si="266"/>
        <v/>
      </c>
      <c r="HJ321" s="20" t="str">
        <f t="shared" si="266"/>
        <v/>
      </c>
      <c r="HK321" s="20" t="str">
        <f t="shared" si="266"/>
        <v/>
      </c>
      <c r="HL321" s="20" t="str">
        <f t="shared" si="266"/>
        <v/>
      </c>
      <c r="HM321" s="20" t="str">
        <f t="shared" si="266"/>
        <v/>
      </c>
      <c r="HN321" s="20" t="str">
        <f t="shared" si="266"/>
        <v/>
      </c>
      <c r="HO321" s="20" t="str">
        <f t="shared" ref="HO321:HX323" si="267" xml:space="preserve"> IF(BS560=BS550,"",BS560)</f>
        <v/>
      </c>
      <c r="HP321" s="20" t="str">
        <f t="shared" si="267"/>
        <v/>
      </c>
      <c r="HQ321" s="20" t="str">
        <f t="shared" si="267"/>
        <v/>
      </c>
      <c r="HR321" s="20" t="str">
        <f t="shared" si="267"/>
        <v/>
      </c>
      <c r="HS321" s="20" t="str">
        <f t="shared" si="267"/>
        <v/>
      </c>
      <c r="HT321" s="20" t="str">
        <f t="shared" si="267"/>
        <v/>
      </c>
      <c r="HU321" s="20" t="str">
        <f t="shared" si="267"/>
        <v/>
      </c>
      <c r="HV321" s="20" t="str">
        <f t="shared" si="267"/>
        <v/>
      </c>
      <c r="HW321" s="20" t="str">
        <f t="shared" si="267"/>
        <v/>
      </c>
      <c r="HX321" s="20" t="str">
        <f t="shared" si="267"/>
        <v/>
      </c>
      <c r="HY321" s="20" t="str">
        <f t="shared" ref="HY321:IH323" si="268" xml:space="preserve"> IF(CC560=CC550,"",CC560)</f>
        <v/>
      </c>
      <c r="HZ321" s="20" t="str">
        <f t="shared" si="268"/>
        <v/>
      </c>
      <c r="IA321" s="20" t="str">
        <f t="shared" si="268"/>
        <v/>
      </c>
      <c r="IB321" s="20" t="str">
        <f t="shared" si="268"/>
        <v/>
      </c>
      <c r="IC321" s="20" t="str">
        <f t="shared" si="268"/>
        <v/>
      </c>
      <c r="ID321" s="20" t="str">
        <f t="shared" si="268"/>
        <v/>
      </c>
      <c r="IE321" s="20" t="str">
        <f t="shared" si="268"/>
        <v/>
      </c>
      <c r="IF321" s="20" t="str">
        <f t="shared" si="268"/>
        <v/>
      </c>
      <c r="IG321" s="20" t="str">
        <f t="shared" si="268"/>
        <v/>
      </c>
      <c r="IH321" s="20" t="str">
        <f t="shared" si="268"/>
        <v/>
      </c>
      <c r="II321" s="20" t="str">
        <f t="shared" ref="II321:IR323" si="269" xml:space="preserve"> IF(CM560=CM550,"",CM560)</f>
        <v/>
      </c>
      <c r="IJ321" s="20" t="str">
        <f t="shared" si="269"/>
        <v/>
      </c>
      <c r="IK321" s="20" t="str">
        <f t="shared" si="269"/>
        <v/>
      </c>
      <c r="IL321" s="20" t="str">
        <f t="shared" si="269"/>
        <v/>
      </c>
      <c r="IM321" s="20" t="str">
        <f t="shared" si="269"/>
        <v/>
      </c>
      <c r="IN321" s="20" t="str">
        <f t="shared" si="269"/>
        <v/>
      </c>
      <c r="IO321" s="20" t="str">
        <f t="shared" si="269"/>
        <v/>
      </c>
      <c r="IP321" s="20" t="str">
        <f t="shared" si="269"/>
        <v/>
      </c>
      <c r="IQ321" s="20" t="str">
        <f t="shared" si="269"/>
        <v/>
      </c>
      <c r="IR321" s="20" t="str">
        <f t="shared" si="269"/>
        <v/>
      </c>
      <c r="IS321" s="20" t="str">
        <f t="shared" ref="IS321:JB323" si="270" xml:space="preserve"> IF(CW560=CW550,"",CW560)</f>
        <v/>
      </c>
      <c r="IT321" s="20" t="str">
        <f t="shared" si="270"/>
        <v/>
      </c>
      <c r="IU321" s="20" t="str">
        <f t="shared" si="270"/>
        <v/>
      </c>
      <c r="IV321" s="20" t="str">
        <f t="shared" si="270"/>
        <v/>
      </c>
      <c r="IW321" s="20" t="str">
        <f t="shared" si="270"/>
        <v/>
      </c>
      <c r="IX321" s="20" t="str">
        <f t="shared" si="270"/>
        <v/>
      </c>
      <c r="IY321" s="20" t="str">
        <f t="shared" si="270"/>
        <v/>
      </c>
      <c r="IZ321" s="20" t="str">
        <f t="shared" si="270"/>
        <v/>
      </c>
      <c r="JA321" s="20" t="str">
        <f t="shared" si="270"/>
        <v/>
      </c>
      <c r="JB321" s="20" t="str">
        <f t="shared" si="270"/>
        <v/>
      </c>
      <c r="JC321" s="20" t="str">
        <f t="shared" ref="JC321:JL323" si="271" xml:space="preserve"> IF(DG560=DG550,"",DG560)</f>
        <v/>
      </c>
      <c r="JD321" s="20" t="str">
        <f t="shared" si="271"/>
        <v/>
      </c>
      <c r="JE321" s="20" t="str">
        <f t="shared" si="271"/>
        <v/>
      </c>
      <c r="JF321" s="20" t="str">
        <f t="shared" si="271"/>
        <v/>
      </c>
      <c r="JG321" s="20" t="str">
        <f t="shared" si="271"/>
        <v/>
      </c>
      <c r="JH321" s="20" t="str">
        <f t="shared" si="271"/>
        <v/>
      </c>
      <c r="JI321" s="20" t="str">
        <f t="shared" si="271"/>
        <v/>
      </c>
      <c r="JJ321" s="20" t="str">
        <f t="shared" si="271"/>
        <v/>
      </c>
      <c r="JK321" s="20" t="str">
        <f t="shared" si="271"/>
        <v/>
      </c>
      <c r="JL321" s="20" t="str">
        <f t="shared" si="271"/>
        <v/>
      </c>
      <c r="JM321" s="20" t="str">
        <f t="shared" ref="JM321:JV323" si="272" xml:space="preserve"> IF(DQ560=DQ550,"",DQ560)</f>
        <v/>
      </c>
      <c r="JN321" s="20" t="str">
        <f t="shared" si="272"/>
        <v/>
      </c>
      <c r="JO321" s="20" t="str">
        <f t="shared" si="272"/>
        <v/>
      </c>
      <c r="JP321" s="20" t="str">
        <f t="shared" si="272"/>
        <v/>
      </c>
      <c r="JQ321" s="20" t="str">
        <f t="shared" si="272"/>
        <v/>
      </c>
      <c r="JR321" s="20" t="str">
        <f t="shared" si="272"/>
        <v/>
      </c>
      <c r="JS321" s="20" t="str">
        <f t="shared" si="272"/>
        <v/>
      </c>
      <c r="JT321" s="20" t="str">
        <f t="shared" si="272"/>
        <v/>
      </c>
      <c r="JU321" s="20" t="str">
        <f t="shared" si="272"/>
        <v/>
      </c>
      <c r="JV321" s="20" t="str">
        <f t="shared" si="272"/>
        <v/>
      </c>
      <c r="JW321" s="20" t="str">
        <f t="shared" ref="JW321:KD323" si="273" xml:space="preserve"> IF(EA560=EA550,"",EA560)</f>
        <v/>
      </c>
      <c r="JX321" s="20" t="str">
        <f t="shared" si="273"/>
        <v/>
      </c>
      <c r="JY321" s="20" t="str">
        <f t="shared" si="273"/>
        <v/>
      </c>
      <c r="JZ321" s="20" t="str">
        <f t="shared" si="273"/>
        <v/>
      </c>
      <c r="KA321" s="20" t="str">
        <f t="shared" si="273"/>
        <v/>
      </c>
      <c r="KB321" s="20" t="str">
        <f t="shared" si="273"/>
        <v/>
      </c>
      <c r="KC321" s="20" t="str">
        <f t="shared" si="273"/>
        <v/>
      </c>
      <c r="KD321" s="20" t="str">
        <f t="shared" si="273"/>
        <v/>
      </c>
      <c r="KE321" s="20"/>
      <c r="KF321" s="20"/>
      <c r="KG321" s="20"/>
      <c r="KH321" s="20"/>
      <c r="KI321" s="20"/>
      <c r="KJ321" s="20"/>
      <c r="KK321" s="20"/>
      <c r="KL321" s="20"/>
      <c r="KM321" s="20"/>
      <c r="KN321" s="20"/>
      <c r="KO321" s="20"/>
    </row>
    <row r="322" spans="2:301" s="14" customFormat="1" ht="14.75" hidden="1" customHeight="1" x14ac:dyDescent="0.25">
      <c r="B322" s="73"/>
      <c r="C322" s="74"/>
      <c r="D322" s="74"/>
      <c r="E322" s="74"/>
      <c r="F322" s="74"/>
      <c r="G322" s="74" t="str">
        <f t="shared" si="223"/>
        <v/>
      </c>
      <c r="H322" s="74"/>
      <c r="I322" s="74" t="str">
        <f t="shared" si="227"/>
        <v/>
      </c>
      <c r="J322" s="74"/>
      <c r="K322" s="74">
        <f t="shared" si="258"/>
        <v>0</v>
      </c>
      <c r="L322" s="74"/>
      <c r="M322" s="74"/>
      <c r="N322" s="74">
        <f t="shared" si="224"/>
        <v>0</v>
      </c>
      <c r="O322" s="74"/>
      <c r="P322" s="112"/>
      <c r="Q322" s="120"/>
      <c r="R322" s="120"/>
      <c r="S322" s="111"/>
      <c r="T322" s="113" t="str">
        <f t="shared" si="225"/>
        <v/>
      </c>
      <c r="U322" s="24"/>
      <c r="V322" s="24"/>
      <c r="W322" s="24" t="str">
        <f t="shared" si="228"/>
        <v/>
      </c>
      <c r="X322" s="60"/>
      <c r="AI322" s="69"/>
      <c r="AJ322" s="69"/>
      <c r="AK322" s="119"/>
      <c r="AL322" s="24"/>
      <c r="AM322" s="24"/>
      <c r="AN322" s="24"/>
      <c r="AO322" s="26"/>
      <c r="AP322" s="26"/>
      <c r="AR322" s="19">
        <f t="shared" si="226"/>
        <v>0</v>
      </c>
      <c r="AU322" s="129"/>
      <c r="AV322" s="129"/>
      <c r="FD322" s="19"/>
      <c r="FE322" s="19"/>
      <c r="FF322" s="19"/>
      <c r="FG322" s="20" t="str">
        <f t="shared" si="260"/>
        <v/>
      </c>
      <c r="FH322" s="20" t="str">
        <f t="shared" si="260"/>
        <v/>
      </c>
      <c r="FI322" s="20" t="str">
        <f t="shared" si="260"/>
        <v/>
      </c>
      <c r="FJ322" s="20" t="str">
        <f t="shared" si="260"/>
        <v/>
      </c>
      <c r="FK322" s="20" t="str">
        <f t="shared" si="260"/>
        <v/>
      </c>
      <c r="FL322" s="20" t="str">
        <f t="shared" si="260"/>
        <v/>
      </c>
      <c r="FM322" s="20" t="str">
        <f t="shared" si="260"/>
        <v/>
      </c>
      <c r="FN322" s="20" t="str">
        <f t="shared" si="260"/>
        <v/>
      </c>
      <c r="FO322" s="20" t="str">
        <f t="shared" si="260"/>
        <v/>
      </c>
      <c r="FP322" s="20" t="str">
        <f t="shared" si="260"/>
        <v/>
      </c>
      <c r="FQ322" s="20" t="str">
        <f t="shared" si="260"/>
        <v/>
      </c>
      <c r="FR322" s="20" t="str">
        <f t="shared" si="261"/>
        <v/>
      </c>
      <c r="FS322" s="20" t="str">
        <f t="shared" si="261"/>
        <v/>
      </c>
      <c r="FT322" s="20" t="str">
        <f t="shared" si="261"/>
        <v/>
      </c>
      <c r="FU322" s="20" t="str">
        <f xml:space="preserve"> IF(W561=W551,"",W561)</f>
        <v/>
      </c>
      <c r="FV322" s="20" t="str">
        <f t="shared" si="262"/>
        <v/>
      </c>
      <c r="FW322" s="20" t="str">
        <f t="shared" si="262"/>
        <v/>
      </c>
      <c r="FX322" s="20" t="str">
        <f t="shared" si="262"/>
        <v/>
      </c>
      <c r="FY322" s="20" t="str">
        <f t="shared" si="262"/>
        <v/>
      </c>
      <c r="FZ322" s="20" t="str">
        <f t="shared" si="262"/>
        <v/>
      </c>
      <c r="GA322" s="20" t="str">
        <f t="shared" si="263"/>
        <v/>
      </c>
      <c r="GB322" s="20" t="str">
        <f t="shared" si="263"/>
        <v/>
      </c>
      <c r="GC322" s="20" t="str">
        <f t="shared" si="263"/>
        <v/>
      </c>
      <c r="GD322" s="20" t="str">
        <f t="shared" si="263"/>
        <v/>
      </c>
      <c r="GE322" s="20" t="str">
        <f t="shared" si="263"/>
        <v/>
      </c>
      <c r="GF322" s="20" t="str">
        <f t="shared" si="263"/>
        <v/>
      </c>
      <c r="GG322" s="20" t="str">
        <f t="shared" si="263"/>
        <v/>
      </c>
      <c r="GH322" s="20" t="str">
        <f t="shared" si="263"/>
        <v/>
      </c>
      <c r="GI322" s="20" t="str">
        <f t="shared" si="263"/>
        <v/>
      </c>
      <c r="GJ322" s="20" t="str">
        <f t="shared" si="263"/>
        <v/>
      </c>
      <c r="GK322" s="20" t="str">
        <f t="shared" si="264"/>
        <v/>
      </c>
      <c r="GL322" s="20" t="str">
        <f t="shared" si="264"/>
        <v/>
      </c>
      <c r="GM322" s="20" t="str">
        <f t="shared" si="264"/>
        <v/>
      </c>
      <c r="GN322" s="20" t="str">
        <f t="shared" si="264"/>
        <v/>
      </c>
      <c r="GO322" s="20" t="str">
        <f t="shared" si="264"/>
        <v/>
      </c>
      <c r="GP322" s="20" t="str">
        <f t="shared" si="264"/>
        <v/>
      </c>
      <c r="GQ322" s="20" t="str">
        <f t="shared" si="264"/>
        <v/>
      </c>
      <c r="GR322" s="20" t="str">
        <f t="shared" si="264"/>
        <v/>
      </c>
      <c r="GS322" s="20" t="str">
        <f t="shared" si="264"/>
        <v/>
      </c>
      <c r="GT322" s="20" t="str">
        <f t="shared" si="264"/>
        <v/>
      </c>
      <c r="GU322" s="20" t="str">
        <f t="shared" si="265"/>
        <v/>
      </c>
      <c r="GV322" s="20" t="str">
        <f t="shared" si="265"/>
        <v/>
      </c>
      <c r="GW322" s="20" t="str">
        <f t="shared" si="265"/>
        <v/>
      </c>
      <c r="GX322" s="20" t="str">
        <f t="shared" si="265"/>
        <v/>
      </c>
      <c r="GY322" s="20" t="str">
        <f t="shared" si="265"/>
        <v/>
      </c>
      <c r="GZ322" s="20" t="str">
        <f t="shared" si="265"/>
        <v/>
      </c>
      <c r="HA322" s="20" t="str">
        <f t="shared" si="265"/>
        <v/>
      </c>
      <c r="HB322" s="20" t="str">
        <f t="shared" si="265"/>
        <v/>
      </c>
      <c r="HC322" s="20" t="str">
        <f t="shared" si="265"/>
        <v/>
      </c>
      <c r="HD322" s="20" t="str">
        <f t="shared" si="265"/>
        <v/>
      </c>
      <c r="HE322" s="20" t="str">
        <f t="shared" si="266"/>
        <v/>
      </c>
      <c r="HF322" s="20" t="str">
        <f t="shared" si="266"/>
        <v/>
      </c>
      <c r="HG322" s="20" t="str">
        <f t="shared" si="266"/>
        <v/>
      </c>
      <c r="HH322" s="20" t="str">
        <f t="shared" si="266"/>
        <v/>
      </c>
      <c r="HI322" s="20" t="str">
        <f t="shared" si="266"/>
        <v/>
      </c>
      <c r="HJ322" s="20" t="str">
        <f t="shared" si="266"/>
        <v/>
      </c>
      <c r="HK322" s="20" t="str">
        <f t="shared" si="266"/>
        <v/>
      </c>
      <c r="HL322" s="20" t="str">
        <f t="shared" si="266"/>
        <v/>
      </c>
      <c r="HM322" s="20" t="str">
        <f t="shared" si="266"/>
        <v/>
      </c>
      <c r="HN322" s="20" t="str">
        <f t="shared" si="266"/>
        <v/>
      </c>
      <c r="HO322" s="20" t="str">
        <f t="shared" si="267"/>
        <v/>
      </c>
      <c r="HP322" s="20" t="str">
        <f t="shared" si="267"/>
        <v/>
      </c>
      <c r="HQ322" s="20" t="str">
        <f t="shared" si="267"/>
        <v/>
      </c>
      <c r="HR322" s="20" t="str">
        <f t="shared" si="267"/>
        <v/>
      </c>
      <c r="HS322" s="20" t="str">
        <f t="shared" si="267"/>
        <v/>
      </c>
      <c r="HT322" s="20" t="str">
        <f t="shared" si="267"/>
        <v/>
      </c>
      <c r="HU322" s="20" t="str">
        <f t="shared" si="267"/>
        <v/>
      </c>
      <c r="HV322" s="20" t="str">
        <f t="shared" si="267"/>
        <v/>
      </c>
      <c r="HW322" s="20" t="str">
        <f t="shared" si="267"/>
        <v/>
      </c>
      <c r="HX322" s="20" t="str">
        <f t="shared" si="267"/>
        <v/>
      </c>
      <c r="HY322" s="20" t="str">
        <f t="shared" si="268"/>
        <v/>
      </c>
      <c r="HZ322" s="20" t="str">
        <f t="shared" si="268"/>
        <v/>
      </c>
      <c r="IA322" s="20" t="str">
        <f t="shared" si="268"/>
        <v/>
      </c>
      <c r="IB322" s="20" t="str">
        <f t="shared" si="268"/>
        <v/>
      </c>
      <c r="IC322" s="20" t="str">
        <f t="shared" si="268"/>
        <v/>
      </c>
      <c r="ID322" s="20" t="str">
        <f t="shared" si="268"/>
        <v/>
      </c>
      <c r="IE322" s="20" t="str">
        <f t="shared" si="268"/>
        <v/>
      </c>
      <c r="IF322" s="20" t="str">
        <f t="shared" si="268"/>
        <v/>
      </c>
      <c r="IG322" s="20" t="str">
        <f t="shared" si="268"/>
        <v/>
      </c>
      <c r="IH322" s="20" t="str">
        <f t="shared" si="268"/>
        <v/>
      </c>
      <c r="II322" s="20" t="str">
        <f t="shared" si="269"/>
        <v/>
      </c>
      <c r="IJ322" s="20" t="str">
        <f t="shared" si="269"/>
        <v/>
      </c>
      <c r="IK322" s="20" t="str">
        <f t="shared" si="269"/>
        <v/>
      </c>
      <c r="IL322" s="20" t="str">
        <f t="shared" si="269"/>
        <v/>
      </c>
      <c r="IM322" s="20" t="str">
        <f t="shared" si="269"/>
        <v/>
      </c>
      <c r="IN322" s="20" t="str">
        <f t="shared" si="269"/>
        <v/>
      </c>
      <c r="IO322" s="20" t="str">
        <f t="shared" si="269"/>
        <v/>
      </c>
      <c r="IP322" s="20" t="str">
        <f t="shared" si="269"/>
        <v/>
      </c>
      <c r="IQ322" s="20" t="str">
        <f t="shared" si="269"/>
        <v/>
      </c>
      <c r="IR322" s="20" t="str">
        <f t="shared" si="269"/>
        <v/>
      </c>
      <c r="IS322" s="20" t="str">
        <f t="shared" si="270"/>
        <v/>
      </c>
      <c r="IT322" s="20" t="str">
        <f t="shared" si="270"/>
        <v/>
      </c>
      <c r="IU322" s="20" t="str">
        <f t="shared" si="270"/>
        <v/>
      </c>
      <c r="IV322" s="20" t="str">
        <f t="shared" si="270"/>
        <v/>
      </c>
      <c r="IW322" s="20" t="str">
        <f t="shared" si="270"/>
        <v/>
      </c>
      <c r="IX322" s="20" t="str">
        <f t="shared" si="270"/>
        <v/>
      </c>
      <c r="IY322" s="20" t="str">
        <f t="shared" si="270"/>
        <v/>
      </c>
      <c r="IZ322" s="20" t="str">
        <f t="shared" si="270"/>
        <v/>
      </c>
      <c r="JA322" s="20" t="str">
        <f t="shared" si="270"/>
        <v/>
      </c>
      <c r="JB322" s="20" t="str">
        <f t="shared" si="270"/>
        <v/>
      </c>
      <c r="JC322" s="20" t="str">
        <f t="shared" si="271"/>
        <v/>
      </c>
      <c r="JD322" s="20" t="str">
        <f t="shared" si="271"/>
        <v/>
      </c>
      <c r="JE322" s="20" t="str">
        <f t="shared" si="271"/>
        <v/>
      </c>
      <c r="JF322" s="20" t="str">
        <f t="shared" si="271"/>
        <v/>
      </c>
      <c r="JG322" s="20" t="str">
        <f t="shared" si="271"/>
        <v/>
      </c>
      <c r="JH322" s="20" t="str">
        <f t="shared" si="271"/>
        <v/>
      </c>
      <c r="JI322" s="20" t="str">
        <f t="shared" si="271"/>
        <v/>
      </c>
      <c r="JJ322" s="20" t="str">
        <f t="shared" si="271"/>
        <v/>
      </c>
      <c r="JK322" s="20" t="str">
        <f t="shared" si="271"/>
        <v/>
      </c>
      <c r="JL322" s="20" t="str">
        <f t="shared" si="271"/>
        <v/>
      </c>
      <c r="JM322" s="20" t="str">
        <f t="shared" si="272"/>
        <v/>
      </c>
      <c r="JN322" s="20" t="str">
        <f t="shared" si="272"/>
        <v/>
      </c>
      <c r="JO322" s="20" t="str">
        <f t="shared" si="272"/>
        <v/>
      </c>
      <c r="JP322" s="20" t="str">
        <f t="shared" si="272"/>
        <v/>
      </c>
      <c r="JQ322" s="20" t="str">
        <f t="shared" si="272"/>
        <v/>
      </c>
      <c r="JR322" s="20" t="str">
        <f t="shared" si="272"/>
        <v/>
      </c>
      <c r="JS322" s="20" t="str">
        <f t="shared" si="272"/>
        <v/>
      </c>
      <c r="JT322" s="20" t="str">
        <f t="shared" si="272"/>
        <v/>
      </c>
      <c r="JU322" s="20" t="str">
        <f t="shared" si="272"/>
        <v/>
      </c>
      <c r="JV322" s="20" t="str">
        <f t="shared" si="272"/>
        <v/>
      </c>
      <c r="JW322" s="20" t="str">
        <f t="shared" si="273"/>
        <v/>
      </c>
      <c r="JX322" s="20" t="str">
        <f t="shared" si="273"/>
        <v/>
      </c>
      <c r="JY322" s="20" t="str">
        <f t="shared" si="273"/>
        <v/>
      </c>
      <c r="JZ322" s="20" t="str">
        <f t="shared" si="273"/>
        <v/>
      </c>
      <c r="KA322" s="20" t="str">
        <f t="shared" si="273"/>
        <v/>
      </c>
      <c r="KB322" s="20" t="str">
        <f t="shared" si="273"/>
        <v/>
      </c>
      <c r="KC322" s="20" t="str">
        <f t="shared" si="273"/>
        <v/>
      </c>
      <c r="KD322" s="20" t="str">
        <f t="shared" si="273"/>
        <v/>
      </c>
      <c r="KE322" s="20"/>
      <c r="KF322" s="20"/>
      <c r="KG322" s="20"/>
      <c r="KH322" s="20"/>
      <c r="KI322" s="20"/>
      <c r="KJ322" s="20"/>
      <c r="KK322" s="20"/>
      <c r="KL322" s="20"/>
      <c r="KM322" s="20"/>
      <c r="KN322" s="20"/>
      <c r="KO322" s="20"/>
    </row>
    <row r="323" spans="2:301" s="14" customFormat="1" ht="14.75" hidden="1" customHeight="1" x14ac:dyDescent="0.25">
      <c r="B323" s="73"/>
      <c r="C323" s="74"/>
      <c r="D323" s="74"/>
      <c r="E323" s="74"/>
      <c r="F323" s="74"/>
      <c r="G323" s="74" t="str">
        <f t="shared" si="223"/>
        <v/>
      </c>
      <c r="H323" s="74"/>
      <c r="I323" s="74" t="str">
        <f t="shared" si="227"/>
        <v/>
      </c>
      <c r="J323" s="74"/>
      <c r="K323" s="74">
        <f t="shared" si="258"/>
        <v>0</v>
      </c>
      <c r="L323" s="74"/>
      <c r="M323" s="74"/>
      <c r="N323" s="74">
        <f t="shared" si="224"/>
        <v>0</v>
      </c>
      <c r="O323" s="74"/>
      <c r="P323" s="112"/>
      <c r="Q323" s="120"/>
      <c r="R323" s="120"/>
      <c r="S323" s="111"/>
      <c r="T323" s="113" t="str">
        <f t="shared" si="225"/>
        <v/>
      </c>
      <c r="U323" s="24"/>
      <c r="V323" s="24"/>
      <c r="W323" s="24" t="str">
        <f t="shared" si="228"/>
        <v/>
      </c>
      <c r="X323" s="60"/>
      <c r="AI323" s="69"/>
      <c r="AJ323" s="69"/>
      <c r="AK323" s="119"/>
      <c r="AL323" s="24"/>
      <c r="AM323" s="24"/>
      <c r="AN323" s="24"/>
      <c r="AO323" s="26"/>
      <c r="AP323" s="26"/>
      <c r="AR323" s="19">
        <f t="shared" si="226"/>
        <v>0</v>
      </c>
      <c r="AU323" s="129"/>
      <c r="AV323" s="129"/>
      <c r="FD323" s="19"/>
      <c r="FE323" s="19"/>
      <c r="FF323" s="19"/>
      <c r="FG323" s="20" t="str">
        <f t="shared" si="260"/>
        <v/>
      </c>
      <c r="FH323" s="20" t="str">
        <f t="shared" si="260"/>
        <v/>
      </c>
      <c r="FI323" s="20" t="str">
        <f t="shared" si="260"/>
        <v/>
      </c>
      <c r="FJ323" s="20" t="str">
        <f t="shared" si="260"/>
        <v/>
      </c>
      <c r="FK323" s="20" t="str">
        <f t="shared" si="260"/>
        <v/>
      </c>
      <c r="FL323" s="20" t="str">
        <f t="shared" si="260"/>
        <v/>
      </c>
      <c r="FM323" s="20" t="str">
        <f t="shared" si="260"/>
        <v/>
      </c>
      <c r="FN323" s="20" t="str">
        <f t="shared" si="260"/>
        <v/>
      </c>
      <c r="FO323" s="20" t="str">
        <f t="shared" si="260"/>
        <v/>
      </c>
      <c r="FP323" s="20" t="str">
        <f t="shared" si="260"/>
        <v/>
      </c>
      <c r="FQ323" s="20" t="str">
        <f t="shared" si="260"/>
        <v/>
      </c>
      <c r="FR323" s="20" t="str">
        <f t="shared" si="261"/>
        <v/>
      </c>
      <c r="FS323" s="20" t="str">
        <f t="shared" si="261"/>
        <v/>
      </c>
      <c r="FT323" s="20" t="str">
        <f t="shared" si="261"/>
        <v/>
      </c>
      <c r="FU323" s="20" t="str">
        <f xml:space="preserve"> IF(W562=W552,"",W562)</f>
        <v/>
      </c>
      <c r="FV323" s="20" t="str">
        <f t="shared" si="262"/>
        <v/>
      </c>
      <c r="FW323" s="20" t="str">
        <f t="shared" si="262"/>
        <v/>
      </c>
      <c r="FX323" s="20" t="str">
        <f t="shared" si="262"/>
        <v/>
      </c>
      <c r="FY323" s="20" t="str">
        <f t="shared" si="262"/>
        <v/>
      </c>
      <c r="FZ323" s="20" t="str">
        <f t="shared" si="262"/>
        <v/>
      </c>
      <c r="GA323" s="20" t="str">
        <f t="shared" si="263"/>
        <v/>
      </c>
      <c r="GB323" s="20" t="str">
        <f t="shared" si="263"/>
        <v/>
      </c>
      <c r="GC323" s="20" t="str">
        <f t="shared" si="263"/>
        <v/>
      </c>
      <c r="GD323" s="20" t="str">
        <f t="shared" si="263"/>
        <v/>
      </c>
      <c r="GE323" s="20" t="str">
        <f t="shared" si="263"/>
        <v/>
      </c>
      <c r="GF323" s="20" t="str">
        <f t="shared" si="263"/>
        <v/>
      </c>
      <c r="GG323" s="20" t="str">
        <f t="shared" si="263"/>
        <v/>
      </c>
      <c r="GH323" s="20" t="str">
        <f t="shared" si="263"/>
        <v/>
      </c>
      <c r="GI323" s="20" t="str">
        <f t="shared" si="263"/>
        <v/>
      </c>
      <c r="GJ323" s="20" t="str">
        <f t="shared" si="263"/>
        <v/>
      </c>
      <c r="GK323" s="20" t="str">
        <f t="shared" si="264"/>
        <v/>
      </c>
      <c r="GL323" s="20" t="str">
        <f t="shared" si="264"/>
        <v/>
      </c>
      <c r="GM323" s="20" t="str">
        <f t="shared" si="264"/>
        <v/>
      </c>
      <c r="GN323" s="20" t="str">
        <f t="shared" si="264"/>
        <v/>
      </c>
      <c r="GO323" s="20" t="str">
        <f t="shared" si="264"/>
        <v/>
      </c>
      <c r="GP323" s="20" t="str">
        <f t="shared" si="264"/>
        <v/>
      </c>
      <c r="GQ323" s="20" t="str">
        <f t="shared" si="264"/>
        <v/>
      </c>
      <c r="GR323" s="20" t="str">
        <f t="shared" si="264"/>
        <v/>
      </c>
      <c r="GS323" s="20" t="str">
        <f t="shared" si="264"/>
        <v/>
      </c>
      <c r="GT323" s="20" t="str">
        <f t="shared" si="264"/>
        <v/>
      </c>
      <c r="GU323" s="20" t="str">
        <f t="shared" si="265"/>
        <v/>
      </c>
      <c r="GV323" s="20" t="str">
        <f t="shared" si="265"/>
        <v/>
      </c>
      <c r="GW323" s="20" t="str">
        <f t="shared" si="265"/>
        <v/>
      </c>
      <c r="GX323" s="20" t="str">
        <f t="shared" si="265"/>
        <v/>
      </c>
      <c r="GY323" s="20" t="str">
        <f t="shared" si="265"/>
        <v/>
      </c>
      <c r="GZ323" s="20" t="str">
        <f t="shared" si="265"/>
        <v/>
      </c>
      <c r="HA323" s="20" t="str">
        <f t="shared" si="265"/>
        <v/>
      </c>
      <c r="HB323" s="20" t="str">
        <f t="shared" si="265"/>
        <v/>
      </c>
      <c r="HC323" s="20" t="str">
        <f t="shared" si="265"/>
        <v/>
      </c>
      <c r="HD323" s="20" t="str">
        <f t="shared" si="265"/>
        <v/>
      </c>
      <c r="HE323" s="20" t="str">
        <f t="shared" si="266"/>
        <v/>
      </c>
      <c r="HF323" s="20" t="str">
        <f t="shared" si="266"/>
        <v/>
      </c>
      <c r="HG323" s="20" t="str">
        <f t="shared" si="266"/>
        <v/>
      </c>
      <c r="HH323" s="20" t="str">
        <f t="shared" si="266"/>
        <v/>
      </c>
      <c r="HI323" s="20" t="str">
        <f t="shared" si="266"/>
        <v/>
      </c>
      <c r="HJ323" s="20" t="str">
        <f t="shared" si="266"/>
        <v/>
      </c>
      <c r="HK323" s="20" t="str">
        <f t="shared" si="266"/>
        <v/>
      </c>
      <c r="HL323" s="20" t="str">
        <f t="shared" si="266"/>
        <v/>
      </c>
      <c r="HM323" s="20" t="str">
        <f t="shared" si="266"/>
        <v/>
      </c>
      <c r="HN323" s="20" t="str">
        <f t="shared" si="266"/>
        <v/>
      </c>
      <c r="HO323" s="20" t="str">
        <f t="shared" si="267"/>
        <v/>
      </c>
      <c r="HP323" s="20" t="str">
        <f t="shared" si="267"/>
        <v/>
      </c>
      <c r="HQ323" s="20" t="str">
        <f t="shared" si="267"/>
        <v/>
      </c>
      <c r="HR323" s="20" t="str">
        <f t="shared" si="267"/>
        <v/>
      </c>
      <c r="HS323" s="20" t="str">
        <f t="shared" si="267"/>
        <v/>
      </c>
      <c r="HT323" s="20" t="str">
        <f t="shared" si="267"/>
        <v/>
      </c>
      <c r="HU323" s="20" t="str">
        <f t="shared" si="267"/>
        <v/>
      </c>
      <c r="HV323" s="20" t="str">
        <f t="shared" si="267"/>
        <v/>
      </c>
      <c r="HW323" s="20" t="str">
        <f t="shared" si="267"/>
        <v/>
      </c>
      <c r="HX323" s="20" t="str">
        <f t="shared" si="267"/>
        <v/>
      </c>
      <c r="HY323" s="20" t="str">
        <f t="shared" si="268"/>
        <v/>
      </c>
      <c r="HZ323" s="20" t="str">
        <f t="shared" si="268"/>
        <v/>
      </c>
      <c r="IA323" s="20" t="str">
        <f t="shared" si="268"/>
        <v/>
      </c>
      <c r="IB323" s="20" t="str">
        <f t="shared" si="268"/>
        <v/>
      </c>
      <c r="IC323" s="20" t="str">
        <f t="shared" si="268"/>
        <v/>
      </c>
      <c r="ID323" s="20" t="str">
        <f t="shared" si="268"/>
        <v/>
      </c>
      <c r="IE323" s="20" t="str">
        <f t="shared" si="268"/>
        <v/>
      </c>
      <c r="IF323" s="20" t="str">
        <f t="shared" si="268"/>
        <v/>
      </c>
      <c r="IG323" s="20" t="str">
        <f t="shared" si="268"/>
        <v/>
      </c>
      <c r="IH323" s="20" t="str">
        <f t="shared" si="268"/>
        <v/>
      </c>
      <c r="II323" s="20" t="str">
        <f t="shared" si="269"/>
        <v/>
      </c>
      <c r="IJ323" s="20" t="str">
        <f t="shared" si="269"/>
        <v/>
      </c>
      <c r="IK323" s="20" t="str">
        <f t="shared" si="269"/>
        <v/>
      </c>
      <c r="IL323" s="20" t="str">
        <f t="shared" si="269"/>
        <v/>
      </c>
      <c r="IM323" s="20" t="str">
        <f t="shared" si="269"/>
        <v/>
      </c>
      <c r="IN323" s="20" t="str">
        <f t="shared" si="269"/>
        <v/>
      </c>
      <c r="IO323" s="20" t="str">
        <f t="shared" si="269"/>
        <v/>
      </c>
      <c r="IP323" s="20" t="str">
        <f t="shared" si="269"/>
        <v/>
      </c>
      <c r="IQ323" s="20" t="str">
        <f t="shared" si="269"/>
        <v/>
      </c>
      <c r="IR323" s="20" t="str">
        <f t="shared" si="269"/>
        <v/>
      </c>
      <c r="IS323" s="20" t="str">
        <f t="shared" si="270"/>
        <v/>
      </c>
      <c r="IT323" s="20" t="str">
        <f t="shared" si="270"/>
        <v/>
      </c>
      <c r="IU323" s="20" t="str">
        <f t="shared" si="270"/>
        <v/>
      </c>
      <c r="IV323" s="20" t="str">
        <f t="shared" si="270"/>
        <v/>
      </c>
      <c r="IW323" s="20" t="str">
        <f t="shared" si="270"/>
        <v/>
      </c>
      <c r="IX323" s="20" t="str">
        <f t="shared" si="270"/>
        <v/>
      </c>
      <c r="IY323" s="20" t="str">
        <f t="shared" si="270"/>
        <v/>
      </c>
      <c r="IZ323" s="20" t="str">
        <f t="shared" si="270"/>
        <v/>
      </c>
      <c r="JA323" s="20" t="str">
        <f t="shared" si="270"/>
        <v/>
      </c>
      <c r="JB323" s="20" t="str">
        <f t="shared" si="270"/>
        <v/>
      </c>
      <c r="JC323" s="20" t="str">
        <f t="shared" si="271"/>
        <v/>
      </c>
      <c r="JD323" s="20" t="str">
        <f t="shared" si="271"/>
        <v/>
      </c>
      <c r="JE323" s="20" t="str">
        <f t="shared" si="271"/>
        <v/>
      </c>
      <c r="JF323" s="20" t="str">
        <f t="shared" si="271"/>
        <v/>
      </c>
      <c r="JG323" s="20" t="str">
        <f t="shared" si="271"/>
        <v/>
      </c>
      <c r="JH323" s="20" t="str">
        <f t="shared" si="271"/>
        <v/>
      </c>
      <c r="JI323" s="20" t="str">
        <f t="shared" si="271"/>
        <v/>
      </c>
      <c r="JJ323" s="20" t="str">
        <f t="shared" si="271"/>
        <v/>
      </c>
      <c r="JK323" s="20" t="str">
        <f t="shared" si="271"/>
        <v/>
      </c>
      <c r="JL323" s="20" t="str">
        <f t="shared" si="271"/>
        <v/>
      </c>
      <c r="JM323" s="20" t="str">
        <f t="shared" si="272"/>
        <v/>
      </c>
      <c r="JN323" s="20" t="str">
        <f t="shared" si="272"/>
        <v/>
      </c>
      <c r="JO323" s="20" t="str">
        <f t="shared" si="272"/>
        <v/>
      </c>
      <c r="JP323" s="20" t="str">
        <f t="shared" si="272"/>
        <v/>
      </c>
      <c r="JQ323" s="20" t="str">
        <f t="shared" si="272"/>
        <v/>
      </c>
      <c r="JR323" s="20" t="str">
        <f t="shared" si="272"/>
        <v/>
      </c>
      <c r="JS323" s="20" t="str">
        <f t="shared" si="272"/>
        <v/>
      </c>
      <c r="JT323" s="20" t="str">
        <f t="shared" si="272"/>
        <v/>
      </c>
      <c r="JU323" s="20" t="str">
        <f t="shared" si="272"/>
        <v/>
      </c>
      <c r="JV323" s="20" t="str">
        <f t="shared" si="272"/>
        <v/>
      </c>
      <c r="JW323" s="20" t="str">
        <f t="shared" si="273"/>
        <v/>
      </c>
      <c r="JX323" s="20" t="str">
        <f t="shared" si="273"/>
        <v/>
      </c>
      <c r="JY323" s="20" t="str">
        <f t="shared" si="273"/>
        <v/>
      </c>
      <c r="JZ323" s="20" t="str">
        <f t="shared" si="273"/>
        <v/>
      </c>
      <c r="KA323" s="20" t="str">
        <f t="shared" si="273"/>
        <v/>
      </c>
      <c r="KB323" s="20" t="str">
        <f t="shared" si="273"/>
        <v/>
      </c>
      <c r="KC323" s="20" t="str">
        <f t="shared" si="273"/>
        <v/>
      </c>
      <c r="KD323" s="20" t="str">
        <f t="shared" si="273"/>
        <v/>
      </c>
      <c r="KE323" s="20"/>
      <c r="KF323" s="20"/>
      <c r="KG323" s="20"/>
      <c r="KH323" s="20"/>
      <c r="KI323" s="20"/>
      <c r="KJ323" s="20"/>
      <c r="KK323" s="20"/>
      <c r="KL323" s="20"/>
      <c r="KM323" s="20"/>
      <c r="KN323" s="20"/>
      <c r="KO323" s="20"/>
    </row>
    <row r="324" spans="2:301" s="14" customFormat="1" ht="14.75" hidden="1" customHeight="1" x14ac:dyDescent="0.25">
      <c r="B324" s="73"/>
      <c r="C324" s="74"/>
      <c r="D324" s="74"/>
      <c r="E324" s="74"/>
      <c r="F324" s="74"/>
      <c r="G324" s="74" t="str">
        <f t="shared" si="223"/>
        <v/>
      </c>
      <c r="H324" s="74"/>
      <c r="I324" s="74" t="str">
        <f t="shared" si="227"/>
        <v/>
      </c>
      <c r="J324" s="74"/>
      <c r="K324" s="74">
        <f t="shared" si="258"/>
        <v>0</v>
      </c>
      <c r="L324" s="74"/>
      <c r="M324" s="74"/>
      <c r="N324" s="74">
        <f t="shared" si="224"/>
        <v>0</v>
      </c>
      <c r="O324" s="74"/>
      <c r="P324" s="112"/>
      <c r="Q324" s="120"/>
      <c r="R324" s="120"/>
      <c r="S324" s="111"/>
      <c r="T324" s="113" t="str">
        <f t="shared" si="225"/>
        <v/>
      </c>
      <c r="U324" s="24"/>
      <c r="V324" s="24"/>
      <c r="W324" s="24" t="str">
        <f t="shared" si="228"/>
        <v/>
      </c>
      <c r="X324" s="60"/>
      <c r="AI324" s="69"/>
      <c r="AJ324" s="69"/>
      <c r="AK324" s="119"/>
      <c r="AL324" s="24"/>
      <c r="AM324" s="24"/>
      <c r="AN324" s="24"/>
      <c r="AO324" s="26"/>
      <c r="AP324" s="26"/>
      <c r="AR324" s="19">
        <f t="shared" si="226"/>
        <v>0</v>
      </c>
      <c r="AU324" s="129"/>
      <c r="AV324" s="129"/>
      <c r="FD324" s="19"/>
      <c r="FE324" s="19"/>
      <c r="FF324" s="19"/>
      <c r="FG324" s="20" t="str">
        <f t="shared" ref="FG324:FQ326" si="274" xml:space="preserve"> IF(G567=G557,"",G567)</f>
        <v/>
      </c>
      <c r="FH324" s="20" t="str">
        <f t="shared" si="274"/>
        <v/>
      </c>
      <c r="FI324" s="20" t="str">
        <f t="shared" si="274"/>
        <v/>
      </c>
      <c r="FJ324" s="20" t="str">
        <f t="shared" si="274"/>
        <v/>
      </c>
      <c r="FK324" s="20" t="str">
        <f t="shared" si="274"/>
        <v/>
      </c>
      <c r="FL324" s="20" t="str">
        <f t="shared" si="274"/>
        <v/>
      </c>
      <c r="FM324" s="20" t="str">
        <f t="shared" si="274"/>
        <v/>
      </c>
      <c r="FN324" s="20" t="str">
        <f t="shared" si="274"/>
        <v/>
      </c>
      <c r="FO324" s="20" t="str">
        <f t="shared" si="274"/>
        <v/>
      </c>
      <c r="FP324" s="20" t="str">
        <f t="shared" si="274"/>
        <v/>
      </c>
      <c r="FQ324" s="20" t="str">
        <f t="shared" si="274"/>
        <v/>
      </c>
      <c r="FR324" s="20" t="str">
        <f t="shared" ref="FR324:FT326" si="275" xml:space="preserve"> IF(S567=S557,"",S567)</f>
        <v/>
      </c>
      <c r="FS324" s="20" t="str">
        <f t="shared" si="275"/>
        <v/>
      </c>
      <c r="FT324" s="20" t="str">
        <f t="shared" si="275"/>
        <v/>
      </c>
      <c r="FU324" s="20" t="str">
        <f xml:space="preserve"> IF(W567=W557,"",W567)</f>
        <v/>
      </c>
      <c r="FV324" s="20" t="str">
        <f t="shared" ref="FV324:FZ326" si="276" xml:space="preserve"> IF(Y567=Y557,"",Y567)</f>
        <v/>
      </c>
      <c r="FW324" s="20" t="str">
        <f t="shared" si="276"/>
        <v/>
      </c>
      <c r="FX324" s="20" t="str">
        <f t="shared" si="276"/>
        <v/>
      </c>
      <c r="FY324" s="20" t="str">
        <f t="shared" si="276"/>
        <v/>
      </c>
      <c r="FZ324" s="20" t="str">
        <f t="shared" si="276"/>
        <v/>
      </c>
      <c r="GA324" s="20" t="str">
        <f t="shared" ref="GA324:GJ326" si="277" xml:space="preserve"> IF(AE567=AE557,"",AE567)</f>
        <v/>
      </c>
      <c r="GB324" s="20" t="str">
        <f t="shared" si="277"/>
        <v/>
      </c>
      <c r="GC324" s="20" t="str">
        <f t="shared" si="277"/>
        <v/>
      </c>
      <c r="GD324" s="20" t="str">
        <f t="shared" si="277"/>
        <v/>
      </c>
      <c r="GE324" s="20" t="str">
        <f t="shared" si="277"/>
        <v/>
      </c>
      <c r="GF324" s="20" t="str">
        <f t="shared" si="277"/>
        <v/>
      </c>
      <c r="GG324" s="20" t="str">
        <f t="shared" si="277"/>
        <v/>
      </c>
      <c r="GH324" s="20" t="str">
        <f t="shared" si="277"/>
        <v/>
      </c>
      <c r="GI324" s="20" t="str">
        <f t="shared" si="277"/>
        <v/>
      </c>
      <c r="GJ324" s="20" t="str">
        <f t="shared" si="277"/>
        <v/>
      </c>
      <c r="GK324" s="20" t="str">
        <f t="shared" ref="GK324:GT326" si="278" xml:space="preserve"> IF(AO567=AO557,"",AO567)</f>
        <v/>
      </c>
      <c r="GL324" s="20" t="str">
        <f t="shared" si="278"/>
        <v/>
      </c>
      <c r="GM324" s="20" t="str">
        <f t="shared" si="278"/>
        <v/>
      </c>
      <c r="GN324" s="20" t="str">
        <f t="shared" si="278"/>
        <v/>
      </c>
      <c r="GO324" s="20" t="str">
        <f t="shared" si="278"/>
        <v/>
      </c>
      <c r="GP324" s="20" t="str">
        <f t="shared" si="278"/>
        <v/>
      </c>
      <c r="GQ324" s="20" t="str">
        <f t="shared" si="278"/>
        <v/>
      </c>
      <c r="GR324" s="20" t="str">
        <f t="shared" si="278"/>
        <v/>
      </c>
      <c r="GS324" s="20" t="str">
        <f t="shared" si="278"/>
        <v/>
      </c>
      <c r="GT324" s="20" t="str">
        <f t="shared" si="278"/>
        <v/>
      </c>
      <c r="GU324" s="20" t="str">
        <f t="shared" ref="GU324:HD326" si="279" xml:space="preserve"> IF(AY567=AY557,"",AY567)</f>
        <v/>
      </c>
      <c r="GV324" s="20" t="str">
        <f t="shared" si="279"/>
        <v/>
      </c>
      <c r="GW324" s="20" t="str">
        <f t="shared" si="279"/>
        <v/>
      </c>
      <c r="GX324" s="20" t="str">
        <f t="shared" si="279"/>
        <v/>
      </c>
      <c r="GY324" s="20" t="str">
        <f t="shared" si="279"/>
        <v/>
      </c>
      <c r="GZ324" s="20" t="str">
        <f t="shared" si="279"/>
        <v/>
      </c>
      <c r="HA324" s="20" t="str">
        <f t="shared" si="279"/>
        <v/>
      </c>
      <c r="HB324" s="20" t="str">
        <f t="shared" si="279"/>
        <v/>
      </c>
      <c r="HC324" s="20" t="str">
        <f t="shared" si="279"/>
        <v/>
      </c>
      <c r="HD324" s="20" t="str">
        <f t="shared" si="279"/>
        <v/>
      </c>
      <c r="HE324" s="20" t="str">
        <f t="shared" ref="HE324:HN326" si="280" xml:space="preserve"> IF(BI567=BI557,"",BI567)</f>
        <v/>
      </c>
      <c r="HF324" s="20" t="str">
        <f t="shared" si="280"/>
        <v/>
      </c>
      <c r="HG324" s="20" t="str">
        <f t="shared" si="280"/>
        <v/>
      </c>
      <c r="HH324" s="20" t="str">
        <f t="shared" si="280"/>
        <v/>
      </c>
      <c r="HI324" s="20" t="str">
        <f t="shared" si="280"/>
        <v/>
      </c>
      <c r="HJ324" s="20" t="str">
        <f t="shared" si="280"/>
        <v/>
      </c>
      <c r="HK324" s="20" t="str">
        <f t="shared" si="280"/>
        <v/>
      </c>
      <c r="HL324" s="20" t="str">
        <f t="shared" si="280"/>
        <v/>
      </c>
      <c r="HM324" s="20" t="str">
        <f t="shared" si="280"/>
        <v/>
      </c>
      <c r="HN324" s="20" t="str">
        <f t="shared" si="280"/>
        <v/>
      </c>
      <c r="HO324" s="20" t="str">
        <f t="shared" ref="HO324:HX326" si="281" xml:space="preserve"> IF(BS567=BS557,"",BS567)</f>
        <v/>
      </c>
      <c r="HP324" s="20" t="str">
        <f t="shared" si="281"/>
        <v/>
      </c>
      <c r="HQ324" s="20" t="str">
        <f t="shared" si="281"/>
        <v/>
      </c>
      <c r="HR324" s="20" t="str">
        <f t="shared" si="281"/>
        <v/>
      </c>
      <c r="HS324" s="20" t="str">
        <f t="shared" si="281"/>
        <v/>
      </c>
      <c r="HT324" s="20" t="str">
        <f t="shared" si="281"/>
        <v/>
      </c>
      <c r="HU324" s="20" t="str">
        <f t="shared" si="281"/>
        <v/>
      </c>
      <c r="HV324" s="20" t="str">
        <f t="shared" si="281"/>
        <v/>
      </c>
      <c r="HW324" s="20" t="str">
        <f t="shared" si="281"/>
        <v/>
      </c>
      <c r="HX324" s="20" t="str">
        <f t="shared" si="281"/>
        <v/>
      </c>
      <c r="HY324" s="20" t="str">
        <f t="shared" ref="HY324:IH326" si="282" xml:space="preserve"> IF(CC567=CC557,"",CC567)</f>
        <v/>
      </c>
      <c r="HZ324" s="20" t="str">
        <f t="shared" si="282"/>
        <v/>
      </c>
      <c r="IA324" s="20" t="str">
        <f t="shared" si="282"/>
        <v/>
      </c>
      <c r="IB324" s="20" t="str">
        <f t="shared" si="282"/>
        <v/>
      </c>
      <c r="IC324" s="20" t="str">
        <f t="shared" si="282"/>
        <v/>
      </c>
      <c r="ID324" s="20" t="str">
        <f t="shared" si="282"/>
        <v/>
      </c>
      <c r="IE324" s="20" t="str">
        <f t="shared" si="282"/>
        <v/>
      </c>
      <c r="IF324" s="20" t="str">
        <f t="shared" si="282"/>
        <v/>
      </c>
      <c r="IG324" s="20" t="str">
        <f t="shared" si="282"/>
        <v/>
      </c>
      <c r="IH324" s="20" t="str">
        <f t="shared" si="282"/>
        <v/>
      </c>
      <c r="II324" s="20" t="str">
        <f t="shared" ref="II324:IR326" si="283" xml:space="preserve"> IF(CM567=CM557,"",CM567)</f>
        <v/>
      </c>
      <c r="IJ324" s="20" t="str">
        <f t="shared" si="283"/>
        <v/>
      </c>
      <c r="IK324" s="20" t="str">
        <f t="shared" si="283"/>
        <v/>
      </c>
      <c r="IL324" s="20" t="str">
        <f t="shared" si="283"/>
        <v/>
      </c>
      <c r="IM324" s="20" t="str">
        <f t="shared" si="283"/>
        <v/>
      </c>
      <c r="IN324" s="20" t="str">
        <f t="shared" si="283"/>
        <v/>
      </c>
      <c r="IO324" s="20" t="str">
        <f t="shared" si="283"/>
        <v/>
      </c>
      <c r="IP324" s="20" t="str">
        <f t="shared" si="283"/>
        <v/>
      </c>
      <c r="IQ324" s="20" t="str">
        <f t="shared" si="283"/>
        <v/>
      </c>
      <c r="IR324" s="20" t="str">
        <f t="shared" si="283"/>
        <v/>
      </c>
      <c r="IS324" s="20" t="str">
        <f t="shared" ref="IS324:JB326" si="284" xml:space="preserve"> IF(CW567=CW557,"",CW567)</f>
        <v/>
      </c>
      <c r="IT324" s="20" t="str">
        <f t="shared" si="284"/>
        <v/>
      </c>
      <c r="IU324" s="20" t="str">
        <f t="shared" si="284"/>
        <v/>
      </c>
      <c r="IV324" s="20" t="str">
        <f t="shared" si="284"/>
        <v/>
      </c>
      <c r="IW324" s="20" t="str">
        <f t="shared" si="284"/>
        <v/>
      </c>
      <c r="IX324" s="20" t="str">
        <f t="shared" si="284"/>
        <v/>
      </c>
      <c r="IY324" s="20" t="str">
        <f t="shared" si="284"/>
        <v/>
      </c>
      <c r="IZ324" s="20" t="str">
        <f t="shared" si="284"/>
        <v/>
      </c>
      <c r="JA324" s="20" t="str">
        <f t="shared" si="284"/>
        <v/>
      </c>
      <c r="JB324" s="20" t="str">
        <f t="shared" si="284"/>
        <v/>
      </c>
      <c r="JC324" s="20" t="str">
        <f t="shared" ref="JC324:JL326" si="285" xml:space="preserve"> IF(DG567=DG557,"",DG567)</f>
        <v/>
      </c>
      <c r="JD324" s="20" t="str">
        <f t="shared" si="285"/>
        <v/>
      </c>
      <c r="JE324" s="20" t="str">
        <f t="shared" si="285"/>
        <v/>
      </c>
      <c r="JF324" s="20" t="str">
        <f t="shared" si="285"/>
        <v/>
      </c>
      <c r="JG324" s="20" t="str">
        <f t="shared" si="285"/>
        <v/>
      </c>
      <c r="JH324" s="20" t="str">
        <f t="shared" si="285"/>
        <v/>
      </c>
      <c r="JI324" s="20" t="str">
        <f t="shared" si="285"/>
        <v/>
      </c>
      <c r="JJ324" s="20" t="str">
        <f t="shared" si="285"/>
        <v/>
      </c>
      <c r="JK324" s="20" t="str">
        <f t="shared" si="285"/>
        <v/>
      </c>
      <c r="JL324" s="20" t="str">
        <f t="shared" si="285"/>
        <v/>
      </c>
      <c r="JM324" s="20" t="str">
        <f t="shared" ref="JM324:JV326" si="286" xml:space="preserve"> IF(DQ567=DQ557,"",DQ567)</f>
        <v/>
      </c>
      <c r="JN324" s="20" t="str">
        <f t="shared" si="286"/>
        <v/>
      </c>
      <c r="JO324" s="20" t="str">
        <f t="shared" si="286"/>
        <v/>
      </c>
      <c r="JP324" s="20" t="str">
        <f t="shared" si="286"/>
        <v/>
      </c>
      <c r="JQ324" s="20" t="str">
        <f t="shared" si="286"/>
        <v/>
      </c>
      <c r="JR324" s="20" t="str">
        <f t="shared" si="286"/>
        <v/>
      </c>
      <c r="JS324" s="20" t="str">
        <f t="shared" si="286"/>
        <v/>
      </c>
      <c r="JT324" s="20" t="str">
        <f t="shared" si="286"/>
        <v/>
      </c>
      <c r="JU324" s="20" t="str">
        <f t="shared" si="286"/>
        <v/>
      </c>
      <c r="JV324" s="20" t="str">
        <f t="shared" si="286"/>
        <v/>
      </c>
      <c r="JW324" s="20" t="str">
        <f t="shared" ref="JW324:KD326" si="287" xml:space="preserve"> IF(EA567=EA557,"",EA567)</f>
        <v/>
      </c>
      <c r="JX324" s="20" t="str">
        <f t="shared" si="287"/>
        <v/>
      </c>
      <c r="JY324" s="20" t="str">
        <f t="shared" si="287"/>
        <v/>
      </c>
      <c r="JZ324" s="20" t="str">
        <f t="shared" si="287"/>
        <v/>
      </c>
      <c r="KA324" s="20" t="str">
        <f t="shared" si="287"/>
        <v/>
      </c>
      <c r="KB324" s="20" t="str">
        <f t="shared" si="287"/>
        <v/>
      </c>
      <c r="KC324" s="20" t="str">
        <f t="shared" si="287"/>
        <v/>
      </c>
      <c r="KD324" s="20" t="str">
        <f t="shared" si="287"/>
        <v/>
      </c>
      <c r="KE324" s="20"/>
      <c r="KF324" s="20"/>
      <c r="KG324" s="20"/>
      <c r="KH324" s="20"/>
      <c r="KI324" s="20"/>
      <c r="KJ324" s="20"/>
      <c r="KK324" s="20"/>
      <c r="KL324" s="20"/>
      <c r="KM324" s="20"/>
      <c r="KN324" s="20"/>
      <c r="KO324" s="20"/>
    </row>
    <row r="325" spans="2:301" s="14" customFormat="1" ht="14.75" hidden="1" customHeight="1" x14ac:dyDescent="0.25">
      <c r="B325" s="73"/>
      <c r="C325" s="74"/>
      <c r="D325" s="74"/>
      <c r="E325" s="74"/>
      <c r="F325" s="74"/>
      <c r="G325" s="74" t="str">
        <f t="shared" si="223"/>
        <v/>
      </c>
      <c r="H325" s="74"/>
      <c r="I325" s="74" t="str">
        <f t="shared" si="227"/>
        <v/>
      </c>
      <c r="J325" s="74"/>
      <c r="K325" s="74">
        <f t="shared" si="258"/>
        <v>0</v>
      </c>
      <c r="L325" s="74"/>
      <c r="M325" s="74"/>
      <c r="N325" s="74">
        <f t="shared" si="224"/>
        <v>0</v>
      </c>
      <c r="O325" s="74"/>
      <c r="P325" s="112"/>
      <c r="Q325" s="120"/>
      <c r="R325" s="120"/>
      <c r="S325" s="111"/>
      <c r="T325" s="113" t="str">
        <f t="shared" si="225"/>
        <v/>
      </c>
      <c r="U325" s="24"/>
      <c r="V325" s="24"/>
      <c r="W325" s="24" t="str">
        <f t="shared" si="228"/>
        <v/>
      </c>
      <c r="X325" s="60"/>
      <c r="AI325" s="69"/>
      <c r="AJ325" s="69"/>
      <c r="AK325" s="119"/>
      <c r="AL325" s="24"/>
      <c r="AM325" s="24"/>
      <c r="AN325" s="24"/>
      <c r="AO325" s="26"/>
      <c r="AP325" s="26"/>
      <c r="AR325" s="19">
        <f t="shared" si="226"/>
        <v>0</v>
      </c>
      <c r="AU325" s="129"/>
      <c r="AV325" s="129"/>
      <c r="FD325" s="19"/>
      <c r="FE325" s="19"/>
      <c r="FF325" s="19"/>
      <c r="FG325" s="20" t="str">
        <f t="shared" si="274"/>
        <v/>
      </c>
      <c r="FH325" s="20" t="str">
        <f t="shared" si="274"/>
        <v/>
      </c>
      <c r="FI325" s="20" t="str">
        <f t="shared" si="274"/>
        <v/>
      </c>
      <c r="FJ325" s="20" t="str">
        <f t="shared" si="274"/>
        <v/>
      </c>
      <c r="FK325" s="20" t="str">
        <f t="shared" si="274"/>
        <v/>
      </c>
      <c r="FL325" s="20" t="str">
        <f t="shared" si="274"/>
        <v/>
      </c>
      <c r="FM325" s="20" t="str">
        <f t="shared" si="274"/>
        <v/>
      </c>
      <c r="FN325" s="20" t="str">
        <f t="shared" si="274"/>
        <v/>
      </c>
      <c r="FO325" s="20" t="str">
        <f t="shared" si="274"/>
        <v/>
      </c>
      <c r="FP325" s="20" t="str">
        <f t="shared" si="274"/>
        <v/>
      </c>
      <c r="FQ325" s="20" t="str">
        <f t="shared" si="274"/>
        <v/>
      </c>
      <c r="FR325" s="20" t="str">
        <f t="shared" si="275"/>
        <v/>
      </c>
      <c r="FS325" s="20" t="str">
        <f t="shared" si="275"/>
        <v/>
      </c>
      <c r="FT325" s="20" t="str">
        <f t="shared" si="275"/>
        <v/>
      </c>
      <c r="FU325" s="20" t="str">
        <f xml:space="preserve"> IF(W568=W558,"",W568)</f>
        <v/>
      </c>
      <c r="FV325" s="20" t="str">
        <f t="shared" si="276"/>
        <v/>
      </c>
      <c r="FW325" s="20" t="str">
        <f t="shared" si="276"/>
        <v/>
      </c>
      <c r="FX325" s="20" t="str">
        <f t="shared" si="276"/>
        <v/>
      </c>
      <c r="FY325" s="20" t="str">
        <f t="shared" si="276"/>
        <v/>
      </c>
      <c r="FZ325" s="20" t="str">
        <f t="shared" si="276"/>
        <v/>
      </c>
      <c r="GA325" s="20" t="str">
        <f t="shared" si="277"/>
        <v/>
      </c>
      <c r="GB325" s="20" t="str">
        <f t="shared" si="277"/>
        <v/>
      </c>
      <c r="GC325" s="20" t="str">
        <f t="shared" si="277"/>
        <v/>
      </c>
      <c r="GD325" s="20" t="str">
        <f t="shared" si="277"/>
        <v/>
      </c>
      <c r="GE325" s="20" t="str">
        <f t="shared" si="277"/>
        <v/>
      </c>
      <c r="GF325" s="20" t="str">
        <f t="shared" si="277"/>
        <v/>
      </c>
      <c r="GG325" s="20" t="str">
        <f t="shared" si="277"/>
        <v/>
      </c>
      <c r="GH325" s="20" t="str">
        <f t="shared" si="277"/>
        <v/>
      </c>
      <c r="GI325" s="20" t="str">
        <f t="shared" si="277"/>
        <v/>
      </c>
      <c r="GJ325" s="20" t="str">
        <f t="shared" si="277"/>
        <v/>
      </c>
      <c r="GK325" s="20" t="str">
        <f t="shared" si="278"/>
        <v/>
      </c>
      <c r="GL325" s="20" t="str">
        <f t="shared" si="278"/>
        <v/>
      </c>
      <c r="GM325" s="20" t="str">
        <f t="shared" si="278"/>
        <v/>
      </c>
      <c r="GN325" s="20" t="str">
        <f t="shared" si="278"/>
        <v/>
      </c>
      <c r="GO325" s="20" t="str">
        <f t="shared" si="278"/>
        <v/>
      </c>
      <c r="GP325" s="20" t="str">
        <f t="shared" si="278"/>
        <v/>
      </c>
      <c r="GQ325" s="20" t="str">
        <f t="shared" si="278"/>
        <v/>
      </c>
      <c r="GR325" s="20" t="str">
        <f t="shared" si="278"/>
        <v/>
      </c>
      <c r="GS325" s="20" t="str">
        <f t="shared" si="278"/>
        <v/>
      </c>
      <c r="GT325" s="20" t="str">
        <f t="shared" si="278"/>
        <v/>
      </c>
      <c r="GU325" s="20" t="str">
        <f t="shared" si="279"/>
        <v/>
      </c>
      <c r="GV325" s="20" t="str">
        <f t="shared" si="279"/>
        <v/>
      </c>
      <c r="GW325" s="20" t="str">
        <f t="shared" si="279"/>
        <v/>
      </c>
      <c r="GX325" s="20" t="str">
        <f t="shared" si="279"/>
        <v/>
      </c>
      <c r="GY325" s="20" t="str">
        <f t="shared" si="279"/>
        <v/>
      </c>
      <c r="GZ325" s="20" t="str">
        <f t="shared" si="279"/>
        <v/>
      </c>
      <c r="HA325" s="20" t="str">
        <f t="shared" si="279"/>
        <v/>
      </c>
      <c r="HB325" s="20" t="str">
        <f t="shared" si="279"/>
        <v/>
      </c>
      <c r="HC325" s="20" t="str">
        <f t="shared" si="279"/>
        <v/>
      </c>
      <c r="HD325" s="20" t="str">
        <f t="shared" si="279"/>
        <v/>
      </c>
      <c r="HE325" s="20" t="str">
        <f t="shared" si="280"/>
        <v/>
      </c>
      <c r="HF325" s="20" t="str">
        <f t="shared" si="280"/>
        <v/>
      </c>
      <c r="HG325" s="20" t="str">
        <f t="shared" si="280"/>
        <v/>
      </c>
      <c r="HH325" s="20" t="str">
        <f t="shared" si="280"/>
        <v/>
      </c>
      <c r="HI325" s="20" t="str">
        <f t="shared" si="280"/>
        <v/>
      </c>
      <c r="HJ325" s="20" t="str">
        <f t="shared" si="280"/>
        <v/>
      </c>
      <c r="HK325" s="20" t="str">
        <f t="shared" si="280"/>
        <v/>
      </c>
      <c r="HL325" s="20" t="str">
        <f t="shared" si="280"/>
        <v/>
      </c>
      <c r="HM325" s="20" t="str">
        <f t="shared" si="280"/>
        <v/>
      </c>
      <c r="HN325" s="20" t="str">
        <f t="shared" si="280"/>
        <v/>
      </c>
      <c r="HO325" s="20" t="str">
        <f t="shared" si="281"/>
        <v/>
      </c>
      <c r="HP325" s="20" t="str">
        <f t="shared" si="281"/>
        <v/>
      </c>
      <c r="HQ325" s="20" t="str">
        <f t="shared" si="281"/>
        <v/>
      </c>
      <c r="HR325" s="20" t="str">
        <f t="shared" si="281"/>
        <v/>
      </c>
      <c r="HS325" s="20" t="str">
        <f t="shared" si="281"/>
        <v/>
      </c>
      <c r="HT325" s="20" t="str">
        <f t="shared" si="281"/>
        <v/>
      </c>
      <c r="HU325" s="20" t="str">
        <f t="shared" si="281"/>
        <v/>
      </c>
      <c r="HV325" s="20" t="str">
        <f t="shared" si="281"/>
        <v/>
      </c>
      <c r="HW325" s="20" t="str">
        <f t="shared" si="281"/>
        <v/>
      </c>
      <c r="HX325" s="20" t="str">
        <f t="shared" si="281"/>
        <v/>
      </c>
      <c r="HY325" s="20" t="str">
        <f t="shared" si="282"/>
        <v/>
      </c>
      <c r="HZ325" s="20" t="str">
        <f t="shared" si="282"/>
        <v/>
      </c>
      <c r="IA325" s="20" t="str">
        <f t="shared" si="282"/>
        <v/>
      </c>
      <c r="IB325" s="20" t="str">
        <f t="shared" si="282"/>
        <v/>
      </c>
      <c r="IC325" s="20" t="str">
        <f t="shared" si="282"/>
        <v/>
      </c>
      <c r="ID325" s="20" t="str">
        <f t="shared" si="282"/>
        <v/>
      </c>
      <c r="IE325" s="20" t="str">
        <f t="shared" si="282"/>
        <v/>
      </c>
      <c r="IF325" s="20" t="str">
        <f t="shared" si="282"/>
        <v/>
      </c>
      <c r="IG325" s="20" t="str">
        <f t="shared" si="282"/>
        <v/>
      </c>
      <c r="IH325" s="20" t="str">
        <f t="shared" si="282"/>
        <v/>
      </c>
      <c r="II325" s="20" t="str">
        <f t="shared" si="283"/>
        <v/>
      </c>
      <c r="IJ325" s="20" t="str">
        <f t="shared" si="283"/>
        <v/>
      </c>
      <c r="IK325" s="20" t="str">
        <f t="shared" si="283"/>
        <v/>
      </c>
      <c r="IL325" s="20" t="str">
        <f t="shared" si="283"/>
        <v/>
      </c>
      <c r="IM325" s="20" t="str">
        <f t="shared" si="283"/>
        <v/>
      </c>
      <c r="IN325" s="20" t="str">
        <f t="shared" si="283"/>
        <v/>
      </c>
      <c r="IO325" s="20" t="str">
        <f t="shared" si="283"/>
        <v/>
      </c>
      <c r="IP325" s="20" t="str">
        <f t="shared" si="283"/>
        <v/>
      </c>
      <c r="IQ325" s="20" t="str">
        <f t="shared" si="283"/>
        <v/>
      </c>
      <c r="IR325" s="20" t="str">
        <f t="shared" si="283"/>
        <v/>
      </c>
      <c r="IS325" s="20" t="str">
        <f t="shared" si="284"/>
        <v/>
      </c>
      <c r="IT325" s="20" t="str">
        <f t="shared" si="284"/>
        <v/>
      </c>
      <c r="IU325" s="20" t="str">
        <f t="shared" si="284"/>
        <v/>
      </c>
      <c r="IV325" s="20" t="str">
        <f t="shared" si="284"/>
        <v/>
      </c>
      <c r="IW325" s="20" t="str">
        <f t="shared" si="284"/>
        <v/>
      </c>
      <c r="IX325" s="20" t="str">
        <f t="shared" si="284"/>
        <v/>
      </c>
      <c r="IY325" s="20" t="str">
        <f t="shared" si="284"/>
        <v/>
      </c>
      <c r="IZ325" s="20" t="str">
        <f t="shared" si="284"/>
        <v/>
      </c>
      <c r="JA325" s="20" t="str">
        <f t="shared" si="284"/>
        <v/>
      </c>
      <c r="JB325" s="20" t="str">
        <f t="shared" si="284"/>
        <v/>
      </c>
      <c r="JC325" s="20" t="str">
        <f t="shared" si="285"/>
        <v/>
      </c>
      <c r="JD325" s="20" t="str">
        <f t="shared" si="285"/>
        <v/>
      </c>
      <c r="JE325" s="20" t="str">
        <f t="shared" si="285"/>
        <v/>
      </c>
      <c r="JF325" s="20" t="str">
        <f t="shared" si="285"/>
        <v/>
      </c>
      <c r="JG325" s="20" t="str">
        <f t="shared" si="285"/>
        <v/>
      </c>
      <c r="JH325" s="20" t="str">
        <f t="shared" si="285"/>
        <v/>
      </c>
      <c r="JI325" s="20" t="str">
        <f t="shared" si="285"/>
        <v/>
      </c>
      <c r="JJ325" s="20" t="str">
        <f t="shared" si="285"/>
        <v/>
      </c>
      <c r="JK325" s="20" t="str">
        <f t="shared" si="285"/>
        <v/>
      </c>
      <c r="JL325" s="20" t="str">
        <f t="shared" si="285"/>
        <v/>
      </c>
      <c r="JM325" s="20" t="str">
        <f t="shared" si="286"/>
        <v/>
      </c>
      <c r="JN325" s="20" t="str">
        <f t="shared" si="286"/>
        <v/>
      </c>
      <c r="JO325" s="20" t="str">
        <f t="shared" si="286"/>
        <v/>
      </c>
      <c r="JP325" s="20" t="str">
        <f t="shared" si="286"/>
        <v/>
      </c>
      <c r="JQ325" s="20" t="str">
        <f t="shared" si="286"/>
        <v/>
      </c>
      <c r="JR325" s="20" t="str">
        <f t="shared" si="286"/>
        <v/>
      </c>
      <c r="JS325" s="20" t="str">
        <f t="shared" si="286"/>
        <v/>
      </c>
      <c r="JT325" s="20" t="str">
        <f t="shared" si="286"/>
        <v/>
      </c>
      <c r="JU325" s="20" t="str">
        <f t="shared" si="286"/>
        <v/>
      </c>
      <c r="JV325" s="20" t="str">
        <f t="shared" si="286"/>
        <v/>
      </c>
      <c r="JW325" s="20" t="str">
        <f t="shared" si="287"/>
        <v/>
      </c>
      <c r="JX325" s="20" t="str">
        <f t="shared" si="287"/>
        <v/>
      </c>
      <c r="JY325" s="20" t="str">
        <f t="shared" si="287"/>
        <v/>
      </c>
      <c r="JZ325" s="20" t="str">
        <f t="shared" si="287"/>
        <v/>
      </c>
      <c r="KA325" s="20" t="str">
        <f t="shared" si="287"/>
        <v/>
      </c>
      <c r="KB325" s="20" t="str">
        <f t="shared" si="287"/>
        <v/>
      </c>
      <c r="KC325" s="20" t="str">
        <f t="shared" si="287"/>
        <v/>
      </c>
      <c r="KD325" s="20" t="str">
        <f t="shared" si="287"/>
        <v/>
      </c>
      <c r="KE325" s="20"/>
      <c r="KF325" s="20"/>
      <c r="KG325" s="20"/>
      <c r="KH325" s="20"/>
      <c r="KI325" s="20"/>
      <c r="KJ325" s="20"/>
      <c r="KK325" s="20"/>
      <c r="KL325" s="20"/>
      <c r="KM325" s="20"/>
      <c r="KN325" s="20"/>
      <c r="KO325" s="20"/>
    </row>
    <row r="326" spans="2:301" s="14" customFormat="1" ht="14.75" hidden="1" customHeight="1" x14ac:dyDescent="0.25">
      <c r="B326" s="73"/>
      <c r="C326" s="74"/>
      <c r="D326" s="74"/>
      <c r="E326" s="74"/>
      <c r="F326" s="74"/>
      <c r="G326" s="74" t="str">
        <f t="shared" si="223"/>
        <v/>
      </c>
      <c r="H326" s="74"/>
      <c r="I326" s="74" t="str">
        <f t="shared" si="227"/>
        <v/>
      </c>
      <c r="J326" s="74"/>
      <c r="K326" s="74">
        <f t="shared" si="258"/>
        <v>0</v>
      </c>
      <c r="L326" s="74"/>
      <c r="M326" s="74"/>
      <c r="N326" s="74">
        <f t="shared" si="224"/>
        <v>0</v>
      </c>
      <c r="O326" s="74"/>
      <c r="P326" s="112"/>
      <c r="Q326" s="120"/>
      <c r="R326" s="120"/>
      <c r="S326" s="111"/>
      <c r="T326" s="113" t="str">
        <f t="shared" si="225"/>
        <v/>
      </c>
      <c r="U326" s="24"/>
      <c r="V326" s="24"/>
      <c r="W326" s="24" t="str">
        <f t="shared" si="228"/>
        <v/>
      </c>
      <c r="X326" s="60"/>
      <c r="AI326" s="69"/>
      <c r="AJ326" s="69"/>
      <c r="AK326" s="119"/>
      <c r="AL326" s="24"/>
      <c r="AM326" s="24"/>
      <c r="AN326" s="24"/>
      <c r="AO326" s="26"/>
      <c r="AP326" s="26"/>
      <c r="AR326" s="19">
        <f t="shared" si="226"/>
        <v>0</v>
      </c>
      <c r="AU326" s="129"/>
      <c r="AV326" s="129"/>
      <c r="FD326" s="19"/>
      <c r="FE326" s="19"/>
      <c r="FF326" s="19"/>
      <c r="FG326" s="20" t="str">
        <f t="shared" si="274"/>
        <v/>
      </c>
      <c r="FH326" s="20" t="str">
        <f t="shared" si="274"/>
        <v/>
      </c>
      <c r="FI326" s="20" t="str">
        <f t="shared" si="274"/>
        <v/>
      </c>
      <c r="FJ326" s="20" t="str">
        <f t="shared" si="274"/>
        <v/>
      </c>
      <c r="FK326" s="20" t="str">
        <f t="shared" si="274"/>
        <v/>
      </c>
      <c r="FL326" s="20" t="str">
        <f t="shared" si="274"/>
        <v/>
      </c>
      <c r="FM326" s="20" t="str">
        <f t="shared" si="274"/>
        <v/>
      </c>
      <c r="FN326" s="20" t="str">
        <f t="shared" si="274"/>
        <v/>
      </c>
      <c r="FO326" s="20" t="str">
        <f t="shared" si="274"/>
        <v/>
      </c>
      <c r="FP326" s="20" t="str">
        <f t="shared" si="274"/>
        <v/>
      </c>
      <c r="FQ326" s="20" t="str">
        <f t="shared" si="274"/>
        <v/>
      </c>
      <c r="FR326" s="20" t="str">
        <f t="shared" si="275"/>
        <v/>
      </c>
      <c r="FS326" s="20" t="str">
        <f t="shared" si="275"/>
        <v/>
      </c>
      <c r="FT326" s="20" t="str">
        <f t="shared" si="275"/>
        <v/>
      </c>
      <c r="FU326" s="20" t="str">
        <f xml:space="preserve"> IF(W569=W559,"",W569)</f>
        <v/>
      </c>
      <c r="FV326" s="20" t="str">
        <f t="shared" si="276"/>
        <v/>
      </c>
      <c r="FW326" s="20" t="str">
        <f t="shared" si="276"/>
        <v/>
      </c>
      <c r="FX326" s="20" t="str">
        <f t="shared" si="276"/>
        <v/>
      </c>
      <c r="FY326" s="20" t="str">
        <f t="shared" si="276"/>
        <v/>
      </c>
      <c r="FZ326" s="20" t="str">
        <f t="shared" si="276"/>
        <v/>
      </c>
      <c r="GA326" s="20" t="str">
        <f t="shared" si="277"/>
        <v/>
      </c>
      <c r="GB326" s="20" t="str">
        <f t="shared" si="277"/>
        <v/>
      </c>
      <c r="GC326" s="20" t="str">
        <f t="shared" si="277"/>
        <v/>
      </c>
      <c r="GD326" s="20" t="str">
        <f t="shared" si="277"/>
        <v/>
      </c>
      <c r="GE326" s="20" t="str">
        <f t="shared" si="277"/>
        <v/>
      </c>
      <c r="GF326" s="20" t="str">
        <f t="shared" si="277"/>
        <v/>
      </c>
      <c r="GG326" s="20" t="str">
        <f t="shared" si="277"/>
        <v/>
      </c>
      <c r="GH326" s="20" t="str">
        <f t="shared" si="277"/>
        <v/>
      </c>
      <c r="GI326" s="20" t="str">
        <f t="shared" si="277"/>
        <v/>
      </c>
      <c r="GJ326" s="20" t="str">
        <f t="shared" si="277"/>
        <v/>
      </c>
      <c r="GK326" s="20" t="str">
        <f t="shared" si="278"/>
        <v/>
      </c>
      <c r="GL326" s="20" t="str">
        <f t="shared" si="278"/>
        <v/>
      </c>
      <c r="GM326" s="20" t="str">
        <f t="shared" si="278"/>
        <v/>
      </c>
      <c r="GN326" s="20" t="str">
        <f t="shared" si="278"/>
        <v/>
      </c>
      <c r="GO326" s="20" t="str">
        <f t="shared" si="278"/>
        <v/>
      </c>
      <c r="GP326" s="20" t="str">
        <f t="shared" si="278"/>
        <v/>
      </c>
      <c r="GQ326" s="20" t="str">
        <f t="shared" si="278"/>
        <v/>
      </c>
      <c r="GR326" s="20" t="str">
        <f t="shared" si="278"/>
        <v/>
      </c>
      <c r="GS326" s="20" t="str">
        <f t="shared" si="278"/>
        <v/>
      </c>
      <c r="GT326" s="20" t="str">
        <f t="shared" si="278"/>
        <v/>
      </c>
      <c r="GU326" s="20" t="str">
        <f t="shared" si="279"/>
        <v/>
      </c>
      <c r="GV326" s="20" t="str">
        <f t="shared" si="279"/>
        <v/>
      </c>
      <c r="GW326" s="20" t="str">
        <f t="shared" si="279"/>
        <v/>
      </c>
      <c r="GX326" s="20" t="str">
        <f t="shared" si="279"/>
        <v/>
      </c>
      <c r="GY326" s="20" t="str">
        <f t="shared" si="279"/>
        <v/>
      </c>
      <c r="GZ326" s="20" t="str">
        <f t="shared" si="279"/>
        <v/>
      </c>
      <c r="HA326" s="20" t="str">
        <f t="shared" si="279"/>
        <v/>
      </c>
      <c r="HB326" s="20" t="str">
        <f t="shared" si="279"/>
        <v/>
      </c>
      <c r="HC326" s="20" t="str">
        <f t="shared" si="279"/>
        <v/>
      </c>
      <c r="HD326" s="20" t="str">
        <f t="shared" si="279"/>
        <v/>
      </c>
      <c r="HE326" s="20" t="str">
        <f t="shared" si="280"/>
        <v/>
      </c>
      <c r="HF326" s="20" t="str">
        <f t="shared" si="280"/>
        <v/>
      </c>
      <c r="HG326" s="20" t="str">
        <f t="shared" si="280"/>
        <v/>
      </c>
      <c r="HH326" s="20" t="str">
        <f t="shared" si="280"/>
        <v/>
      </c>
      <c r="HI326" s="20" t="str">
        <f t="shared" si="280"/>
        <v/>
      </c>
      <c r="HJ326" s="20" t="str">
        <f t="shared" si="280"/>
        <v/>
      </c>
      <c r="HK326" s="20" t="str">
        <f t="shared" si="280"/>
        <v/>
      </c>
      <c r="HL326" s="20" t="str">
        <f t="shared" si="280"/>
        <v/>
      </c>
      <c r="HM326" s="20" t="str">
        <f t="shared" si="280"/>
        <v/>
      </c>
      <c r="HN326" s="20" t="str">
        <f t="shared" si="280"/>
        <v/>
      </c>
      <c r="HO326" s="20" t="str">
        <f t="shared" si="281"/>
        <v/>
      </c>
      <c r="HP326" s="20" t="str">
        <f t="shared" si="281"/>
        <v/>
      </c>
      <c r="HQ326" s="20" t="str">
        <f t="shared" si="281"/>
        <v/>
      </c>
      <c r="HR326" s="20" t="str">
        <f t="shared" si="281"/>
        <v/>
      </c>
      <c r="HS326" s="20" t="str">
        <f t="shared" si="281"/>
        <v/>
      </c>
      <c r="HT326" s="20" t="str">
        <f t="shared" si="281"/>
        <v/>
      </c>
      <c r="HU326" s="20" t="str">
        <f t="shared" si="281"/>
        <v/>
      </c>
      <c r="HV326" s="20" t="str">
        <f t="shared" si="281"/>
        <v/>
      </c>
      <c r="HW326" s="20" t="str">
        <f t="shared" si="281"/>
        <v/>
      </c>
      <c r="HX326" s="20" t="str">
        <f t="shared" si="281"/>
        <v/>
      </c>
      <c r="HY326" s="20" t="str">
        <f t="shared" si="282"/>
        <v/>
      </c>
      <c r="HZ326" s="20" t="str">
        <f t="shared" si="282"/>
        <v/>
      </c>
      <c r="IA326" s="20" t="str">
        <f t="shared" si="282"/>
        <v/>
      </c>
      <c r="IB326" s="20" t="str">
        <f t="shared" si="282"/>
        <v/>
      </c>
      <c r="IC326" s="20" t="str">
        <f t="shared" si="282"/>
        <v/>
      </c>
      <c r="ID326" s="20" t="str">
        <f t="shared" si="282"/>
        <v/>
      </c>
      <c r="IE326" s="20" t="str">
        <f t="shared" si="282"/>
        <v/>
      </c>
      <c r="IF326" s="20" t="str">
        <f t="shared" si="282"/>
        <v/>
      </c>
      <c r="IG326" s="20" t="str">
        <f t="shared" si="282"/>
        <v/>
      </c>
      <c r="IH326" s="20" t="str">
        <f t="shared" si="282"/>
        <v/>
      </c>
      <c r="II326" s="20" t="str">
        <f t="shared" si="283"/>
        <v/>
      </c>
      <c r="IJ326" s="20" t="str">
        <f t="shared" si="283"/>
        <v/>
      </c>
      <c r="IK326" s="20" t="str">
        <f t="shared" si="283"/>
        <v/>
      </c>
      <c r="IL326" s="20" t="str">
        <f t="shared" si="283"/>
        <v/>
      </c>
      <c r="IM326" s="20" t="str">
        <f t="shared" si="283"/>
        <v/>
      </c>
      <c r="IN326" s="20" t="str">
        <f t="shared" si="283"/>
        <v/>
      </c>
      <c r="IO326" s="20" t="str">
        <f t="shared" si="283"/>
        <v/>
      </c>
      <c r="IP326" s="20" t="str">
        <f t="shared" si="283"/>
        <v/>
      </c>
      <c r="IQ326" s="20" t="str">
        <f t="shared" si="283"/>
        <v/>
      </c>
      <c r="IR326" s="20" t="str">
        <f t="shared" si="283"/>
        <v/>
      </c>
      <c r="IS326" s="20" t="str">
        <f t="shared" si="284"/>
        <v/>
      </c>
      <c r="IT326" s="20" t="str">
        <f t="shared" si="284"/>
        <v/>
      </c>
      <c r="IU326" s="20" t="str">
        <f t="shared" si="284"/>
        <v/>
      </c>
      <c r="IV326" s="20" t="str">
        <f t="shared" si="284"/>
        <v/>
      </c>
      <c r="IW326" s="20" t="str">
        <f t="shared" si="284"/>
        <v/>
      </c>
      <c r="IX326" s="20" t="str">
        <f t="shared" si="284"/>
        <v/>
      </c>
      <c r="IY326" s="20" t="str">
        <f t="shared" si="284"/>
        <v/>
      </c>
      <c r="IZ326" s="20" t="str">
        <f t="shared" si="284"/>
        <v/>
      </c>
      <c r="JA326" s="20" t="str">
        <f t="shared" si="284"/>
        <v/>
      </c>
      <c r="JB326" s="20" t="str">
        <f t="shared" si="284"/>
        <v/>
      </c>
      <c r="JC326" s="20" t="str">
        <f t="shared" si="285"/>
        <v/>
      </c>
      <c r="JD326" s="20" t="str">
        <f t="shared" si="285"/>
        <v/>
      </c>
      <c r="JE326" s="20" t="str">
        <f t="shared" si="285"/>
        <v/>
      </c>
      <c r="JF326" s="20" t="str">
        <f t="shared" si="285"/>
        <v/>
      </c>
      <c r="JG326" s="20" t="str">
        <f t="shared" si="285"/>
        <v/>
      </c>
      <c r="JH326" s="20" t="str">
        <f t="shared" si="285"/>
        <v/>
      </c>
      <c r="JI326" s="20" t="str">
        <f t="shared" si="285"/>
        <v/>
      </c>
      <c r="JJ326" s="20" t="str">
        <f t="shared" si="285"/>
        <v/>
      </c>
      <c r="JK326" s="20" t="str">
        <f t="shared" si="285"/>
        <v/>
      </c>
      <c r="JL326" s="20" t="str">
        <f t="shared" si="285"/>
        <v/>
      </c>
      <c r="JM326" s="20" t="str">
        <f t="shared" si="286"/>
        <v/>
      </c>
      <c r="JN326" s="20" t="str">
        <f t="shared" si="286"/>
        <v/>
      </c>
      <c r="JO326" s="20" t="str">
        <f t="shared" si="286"/>
        <v/>
      </c>
      <c r="JP326" s="20" t="str">
        <f t="shared" si="286"/>
        <v/>
      </c>
      <c r="JQ326" s="20" t="str">
        <f t="shared" si="286"/>
        <v/>
      </c>
      <c r="JR326" s="20" t="str">
        <f t="shared" si="286"/>
        <v/>
      </c>
      <c r="JS326" s="20" t="str">
        <f t="shared" si="286"/>
        <v/>
      </c>
      <c r="JT326" s="20" t="str">
        <f t="shared" si="286"/>
        <v/>
      </c>
      <c r="JU326" s="20" t="str">
        <f t="shared" si="286"/>
        <v/>
      </c>
      <c r="JV326" s="20" t="str">
        <f t="shared" si="286"/>
        <v/>
      </c>
      <c r="JW326" s="20" t="str">
        <f t="shared" si="287"/>
        <v/>
      </c>
      <c r="JX326" s="20" t="str">
        <f t="shared" si="287"/>
        <v/>
      </c>
      <c r="JY326" s="20" t="str">
        <f t="shared" si="287"/>
        <v/>
      </c>
      <c r="JZ326" s="20" t="str">
        <f t="shared" si="287"/>
        <v/>
      </c>
      <c r="KA326" s="20" t="str">
        <f t="shared" si="287"/>
        <v/>
      </c>
      <c r="KB326" s="20" t="str">
        <f t="shared" si="287"/>
        <v/>
      </c>
      <c r="KC326" s="20" t="str">
        <f t="shared" si="287"/>
        <v/>
      </c>
      <c r="KD326" s="20" t="str">
        <f t="shared" si="287"/>
        <v/>
      </c>
      <c r="KE326" s="20"/>
      <c r="KF326" s="20"/>
      <c r="KG326" s="20"/>
      <c r="KH326" s="20"/>
      <c r="KI326" s="20"/>
      <c r="KJ326" s="20"/>
      <c r="KK326" s="20"/>
      <c r="KL326" s="20"/>
      <c r="KM326" s="20"/>
      <c r="KN326" s="20"/>
      <c r="KO326" s="20"/>
    </row>
    <row r="327" spans="2:301" s="14" customFormat="1" ht="15" hidden="1" x14ac:dyDescent="0.25">
      <c r="G327" s="74" t="str">
        <f t="shared" si="223"/>
        <v/>
      </c>
      <c r="I327" s="74" t="str">
        <f t="shared" si="227"/>
        <v/>
      </c>
      <c r="K327" s="74">
        <f t="shared" si="258"/>
        <v>0</v>
      </c>
      <c r="N327" s="74">
        <f t="shared" si="224"/>
        <v>0</v>
      </c>
      <c r="Q327" s="120"/>
      <c r="R327" s="120"/>
      <c r="S327" s="111"/>
      <c r="T327" s="113" t="str">
        <f t="shared" si="225"/>
        <v/>
      </c>
      <c r="W327" s="24" t="str">
        <f t="shared" si="228"/>
        <v/>
      </c>
      <c r="X327" s="60"/>
      <c r="AK327" s="4"/>
      <c r="AL327" s="24"/>
      <c r="AM327" s="24"/>
      <c r="AN327" s="24"/>
      <c r="AO327" s="26"/>
      <c r="AP327" s="26"/>
      <c r="AR327" s="19">
        <f t="shared" si="226"/>
        <v>0</v>
      </c>
      <c r="AU327" s="129"/>
      <c r="AV327" s="129"/>
    </row>
    <row r="328" spans="2:301" s="14" customFormat="1" ht="15" hidden="1" x14ac:dyDescent="0.25">
      <c r="G328" s="74" t="str">
        <f t="shared" si="223"/>
        <v/>
      </c>
      <c r="I328" s="74" t="str">
        <f t="shared" si="227"/>
        <v/>
      </c>
      <c r="K328" s="74">
        <f t="shared" si="258"/>
        <v>0</v>
      </c>
      <c r="N328" s="74">
        <f t="shared" si="224"/>
        <v>0</v>
      </c>
      <c r="Q328" s="120"/>
      <c r="R328" s="120"/>
      <c r="S328" s="111"/>
      <c r="T328" s="113" t="str">
        <f t="shared" si="225"/>
        <v/>
      </c>
      <c r="W328" s="24" t="str">
        <f t="shared" si="228"/>
        <v/>
      </c>
      <c r="X328" s="60"/>
      <c r="AK328" s="4"/>
      <c r="AL328" s="24"/>
      <c r="AM328" s="24"/>
      <c r="AN328" s="24"/>
      <c r="AO328" s="26"/>
      <c r="AP328" s="26"/>
      <c r="AR328" s="19">
        <f t="shared" si="226"/>
        <v>0</v>
      </c>
      <c r="AU328" s="129"/>
      <c r="AV328" s="129"/>
    </row>
    <row r="329" spans="2:301" s="14" customFormat="1" ht="15" hidden="1" x14ac:dyDescent="0.25">
      <c r="G329" s="74" t="str">
        <f t="shared" si="223"/>
        <v/>
      </c>
      <c r="I329" s="74" t="str">
        <f t="shared" si="227"/>
        <v/>
      </c>
      <c r="K329" s="74">
        <f t="shared" si="258"/>
        <v>0</v>
      </c>
      <c r="N329" s="74">
        <f t="shared" si="224"/>
        <v>0</v>
      </c>
      <c r="Q329" s="120"/>
      <c r="R329" s="120"/>
      <c r="S329" s="111"/>
      <c r="T329" s="113" t="str">
        <f t="shared" si="225"/>
        <v/>
      </c>
      <c r="W329" s="24" t="str">
        <f t="shared" si="228"/>
        <v/>
      </c>
      <c r="X329" s="60"/>
      <c r="AK329" s="4"/>
      <c r="AL329" s="24"/>
      <c r="AM329" s="24"/>
      <c r="AN329" s="24"/>
      <c r="AO329" s="26"/>
      <c r="AP329" s="26"/>
      <c r="AR329" s="19">
        <f t="shared" si="226"/>
        <v>0</v>
      </c>
      <c r="AU329" s="129"/>
      <c r="AV329" s="129"/>
    </row>
    <row r="330" spans="2:301" s="14" customFormat="1" ht="15" hidden="1" x14ac:dyDescent="0.25">
      <c r="G330" s="74" t="str">
        <f t="shared" si="223"/>
        <v/>
      </c>
      <c r="I330" s="74" t="str">
        <f t="shared" si="227"/>
        <v/>
      </c>
      <c r="K330" s="74">
        <f t="shared" si="258"/>
        <v>0</v>
      </c>
      <c r="N330" s="74">
        <f t="shared" si="224"/>
        <v>0</v>
      </c>
      <c r="Q330" s="120"/>
      <c r="R330" s="120"/>
      <c r="S330" s="111"/>
      <c r="T330" s="113" t="str">
        <f t="shared" si="225"/>
        <v/>
      </c>
      <c r="W330" s="24" t="str">
        <f t="shared" si="228"/>
        <v/>
      </c>
      <c r="X330" s="60"/>
      <c r="AK330" s="4"/>
      <c r="AL330" s="24"/>
      <c r="AM330" s="24"/>
      <c r="AN330" s="24"/>
      <c r="AO330" s="26"/>
      <c r="AP330" s="26"/>
      <c r="AR330" s="19">
        <f t="shared" si="226"/>
        <v>0</v>
      </c>
      <c r="AU330" s="129"/>
      <c r="AV330" s="129"/>
    </row>
    <row r="331" spans="2:301" s="14" customFormat="1" x14ac:dyDescent="0.35">
      <c r="B331" s="73" t="str">
        <f t="shared" ref="B331" si="288" xml:space="preserve"> IF(B97="","",B97)</f>
        <v/>
      </c>
      <c r="C331" s="74">
        <f t="shared" si="194"/>
        <v>0</v>
      </c>
      <c r="D331" s="74" t="str">
        <f xml:space="preserve"> IF(IF(AND(C331=1,C97="LED"),D97,"")="","",IF(AND(C331=1,C97="LED"),D97,""))</f>
        <v/>
      </c>
      <c r="E331" s="74" t="str">
        <f xml:space="preserve"> IF(IF(AND(C331=1,C97="LED"),E97,"")="","",IF(AND(C331=1,C97="LED"),E97,""))</f>
        <v/>
      </c>
      <c r="F331" s="74" t="str">
        <f xml:space="preserve"> IF((C331&lt;&gt;1),"",MAX(F97,1))</f>
        <v/>
      </c>
      <c r="G331" s="74" t="str">
        <f t="shared" si="223"/>
        <v/>
      </c>
      <c r="H331" s="74" t="str">
        <f xml:space="preserve"> IF((C331&lt;&gt;1),"",MAX(2.5,Q97))</f>
        <v/>
      </c>
      <c r="I331" s="74" t="str">
        <f t="shared" si="227"/>
        <v/>
      </c>
      <c r="J331" s="74">
        <f xml:space="preserve"> IF((C331&lt;&gt;1),0,(J97+$D$3))</f>
        <v>0</v>
      </c>
      <c r="K331" s="74">
        <f t="shared" si="258"/>
        <v>0</v>
      </c>
      <c r="L331" s="74" t="str">
        <f>IF((C331&lt;&gt;1),"",IF(IF(C97="Masked","Always Mask",H97)="","Never mask",IF(C97="Masked","Always Mask",H97)))</f>
        <v/>
      </c>
      <c r="M331" s="74">
        <f xml:space="preserve"> IF(C331&lt;&gt;1,0,I97)</f>
        <v>0</v>
      </c>
      <c r="N331" s="74">
        <f t="shared" si="224"/>
        <v>0</v>
      </c>
      <c r="O331" s="74" t="str">
        <f xml:space="preserve"> IF(C331&lt;&gt;1,"",(F331*55+17.25))</f>
        <v/>
      </c>
      <c r="P331" s="112" t="str">
        <f xml:space="preserve"> IF(C331&lt;&gt;1,"",IF(O331&lt;J331,J331,0))</f>
        <v/>
      </c>
      <c r="Q331" s="120">
        <f xml:space="preserve"> IF(Global!$C$1="AFE4420",1000*AK331*J331/(1000000/'PPG Config'!$C$2)*(2-COUNTBLANK(D331:E331)),1000*(AL331+AM331)*J331/(1000000/'PPG Config'!$C$2))</f>
        <v>0</v>
      </c>
      <c r="R331" s="120"/>
      <c r="S331" s="111" t="str">
        <f>IF((C331&lt;&gt;1),"Only TIA1",W97)</f>
        <v>Only TIA1</v>
      </c>
      <c r="T331" s="113" t="str">
        <f t="shared" si="225"/>
        <v/>
      </c>
      <c r="U331" s="24" t="str">
        <f xml:space="preserve"> IF((C331&lt;&gt;1),"",MAX(2.5,AD97))</f>
        <v/>
      </c>
      <c r="V331" s="24"/>
      <c r="W331" s="24" t="str">
        <f t="shared" si="228"/>
        <v/>
      </c>
      <c r="X331" s="60"/>
      <c r="AI331" s="69">
        <f xml:space="preserve"> IF(C341&gt;C331,1,0)</f>
        <v>0</v>
      </c>
      <c r="AJ331" s="69">
        <f xml:space="preserve"> IF(C331=1,IF(C97="LED",IF(AND(D331="",E331=""),1,0),0),0)</f>
        <v>0</v>
      </c>
      <c r="AK331" s="119">
        <f>IF(COUNTIF(D331:E331,"TX4")&gt;0,'PPG Config'!$C$18,IF(COUNTIF(D331:E331,"TX3")&gt;0,'PPG Config'!$C$17,IF(COUNTIF(D331:E331,"TX2")&gt;0,'PPG Config'!$C$16,IF(COUNTIF(D331:E331,"TX1")&gt;0,'PPG Config'!$C$15,0))))</f>
        <v>0</v>
      </c>
      <c r="AL331" s="24">
        <f xml:space="preserve"> IF(D331="",0,IF(AI97="",0,MIN(AI97,'PPG Config'!$C$8)))</f>
        <v>0</v>
      </c>
      <c r="AM331" s="24">
        <f xml:space="preserve"> IF(E331="",0,IF(AJ97="",0,MIN(AJ97,'PPG Config'!$C$8)))</f>
        <v>0</v>
      </c>
      <c r="AN331" s="24"/>
      <c r="AO331" s="26">
        <f xml:space="preserve"> IF(Global!$C$1="AFE4420",'PPG Phase Definition'!AK331,'PPG Phase Definition'!AL331)</f>
        <v>0</v>
      </c>
      <c r="AP331" s="26">
        <f xml:space="preserve"> IF(Global!$C$1="AFE4420",'PPG Phase Definition'!AK331,'PPG Phase Definition'!AM331)</f>
        <v>0</v>
      </c>
      <c r="AR331" s="19">
        <f t="shared" si="226"/>
        <v>0</v>
      </c>
      <c r="AU331" s="129"/>
      <c r="AV331" s="129"/>
      <c r="FD331" s="19"/>
      <c r="FE331" s="19"/>
      <c r="FF331" s="19">
        <v>10</v>
      </c>
      <c r="FG331" s="20" t="str">
        <f t="shared" ref="FG331:FQ333" si="289" xml:space="preserve"> IF(G570=G560,"",G570)</f>
        <v/>
      </c>
      <c r="FH331" s="20" t="str">
        <f t="shared" si="289"/>
        <v/>
      </c>
      <c r="FI331" s="20" t="str">
        <f t="shared" si="289"/>
        <v/>
      </c>
      <c r="FJ331" s="20" t="str">
        <f t="shared" si="289"/>
        <v/>
      </c>
      <c r="FK331" s="20" t="str">
        <f t="shared" si="289"/>
        <v/>
      </c>
      <c r="FL331" s="20" t="str">
        <f t="shared" si="289"/>
        <v/>
      </c>
      <c r="FM331" s="20" t="str">
        <f t="shared" si="289"/>
        <v/>
      </c>
      <c r="FN331" s="20" t="str">
        <f t="shared" si="289"/>
        <v/>
      </c>
      <c r="FO331" s="20" t="str">
        <f t="shared" si="289"/>
        <v/>
      </c>
      <c r="FP331" s="20" t="str">
        <f t="shared" si="289"/>
        <v/>
      </c>
      <c r="FQ331" s="20" t="str">
        <f t="shared" si="289"/>
        <v/>
      </c>
      <c r="FR331" s="20" t="str">
        <f t="shared" ref="FR331:FT333" si="290" xml:space="preserve"> IF(S570=S560,"",S570)</f>
        <v/>
      </c>
      <c r="FS331" s="20" t="str">
        <f t="shared" si="290"/>
        <v/>
      </c>
      <c r="FT331" s="20" t="str">
        <f t="shared" si="290"/>
        <v/>
      </c>
      <c r="FU331" s="20" t="str">
        <f xml:space="preserve"> IF(W570=W560,"",W570)</f>
        <v/>
      </c>
      <c r="FV331" s="20" t="str">
        <f t="shared" ref="FV331:FZ333" si="291" xml:space="preserve"> IF(Y570=Y560,"",Y570)</f>
        <v/>
      </c>
      <c r="FW331" s="20" t="str">
        <f t="shared" si="291"/>
        <v/>
      </c>
      <c r="FX331" s="20" t="str">
        <f t="shared" si="291"/>
        <v/>
      </c>
      <c r="FY331" s="20" t="str">
        <f t="shared" si="291"/>
        <v/>
      </c>
      <c r="FZ331" s="20" t="str">
        <f t="shared" si="291"/>
        <v/>
      </c>
      <c r="GA331" s="20" t="str">
        <f t="shared" ref="GA331:GJ333" si="292" xml:space="preserve"> IF(AE570=AE560,"",AE570)</f>
        <v/>
      </c>
      <c r="GB331" s="20" t="str">
        <f t="shared" si="292"/>
        <v/>
      </c>
      <c r="GC331" s="20" t="str">
        <f t="shared" si="292"/>
        <v/>
      </c>
      <c r="GD331" s="20" t="str">
        <f t="shared" si="292"/>
        <v/>
      </c>
      <c r="GE331" s="20" t="str">
        <f t="shared" si="292"/>
        <v/>
      </c>
      <c r="GF331" s="20" t="str">
        <f t="shared" si="292"/>
        <v/>
      </c>
      <c r="GG331" s="20" t="str">
        <f t="shared" si="292"/>
        <v/>
      </c>
      <c r="GH331" s="20" t="str">
        <f t="shared" si="292"/>
        <v/>
      </c>
      <c r="GI331" s="20" t="str">
        <f t="shared" si="292"/>
        <v/>
      </c>
      <c r="GJ331" s="20" t="str">
        <f t="shared" si="292"/>
        <v/>
      </c>
      <c r="GK331" s="20" t="str">
        <f t="shared" ref="GK331:GT333" si="293" xml:space="preserve"> IF(AO570=AO560,"",AO570)</f>
        <v/>
      </c>
      <c r="GL331" s="20" t="str">
        <f t="shared" si="293"/>
        <v/>
      </c>
      <c r="GM331" s="20" t="str">
        <f t="shared" si="293"/>
        <v/>
      </c>
      <c r="GN331" s="20" t="str">
        <f t="shared" si="293"/>
        <v/>
      </c>
      <c r="GO331" s="20" t="str">
        <f t="shared" si="293"/>
        <v/>
      </c>
      <c r="GP331" s="20" t="str">
        <f t="shared" si="293"/>
        <v/>
      </c>
      <c r="GQ331" s="20" t="str">
        <f t="shared" si="293"/>
        <v/>
      </c>
      <c r="GR331" s="20" t="str">
        <f t="shared" si="293"/>
        <v/>
      </c>
      <c r="GS331" s="20" t="str">
        <f t="shared" si="293"/>
        <v/>
      </c>
      <c r="GT331" s="20" t="str">
        <f t="shared" si="293"/>
        <v/>
      </c>
      <c r="GU331" s="20" t="str">
        <f t="shared" ref="GU331:HD333" si="294" xml:space="preserve"> IF(AY570=AY560,"",AY570)</f>
        <v/>
      </c>
      <c r="GV331" s="20" t="str">
        <f t="shared" si="294"/>
        <v/>
      </c>
      <c r="GW331" s="20" t="str">
        <f t="shared" si="294"/>
        <v/>
      </c>
      <c r="GX331" s="20" t="str">
        <f t="shared" si="294"/>
        <v/>
      </c>
      <c r="GY331" s="20" t="str">
        <f t="shared" si="294"/>
        <v/>
      </c>
      <c r="GZ331" s="20" t="str">
        <f t="shared" si="294"/>
        <v/>
      </c>
      <c r="HA331" s="20" t="str">
        <f t="shared" si="294"/>
        <v/>
      </c>
      <c r="HB331" s="20" t="str">
        <f t="shared" si="294"/>
        <v/>
      </c>
      <c r="HC331" s="20" t="str">
        <f t="shared" si="294"/>
        <v/>
      </c>
      <c r="HD331" s="20" t="str">
        <f t="shared" si="294"/>
        <v/>
      </c>
      <c r="HE331" s="20" t="str">
        <f t="shared" ref="HE331:HN333" si="295" xml:space="preserve"> IF(BI570=BI560,"",BI570)</f>
        <v/>
      </c>
      <c r="HF331" s="20" t="str">
        <f t="shared" si="295"/>
        <v/>
      </c>
      <c r="HG331" s="20" t="str">
        <f t="shared" si="295"/>
        <v/>
      </c>
      <c r="HH331" s="20" t="str">
        <f t="shared" si="295"/>
        <v/>
      </c>
      <c r="HI331" s="20" t="str">
        <f t="shared" si="295"/>
        <v/>
      </c>
      <c r="HJ331" s="20" t="str">
        <f t="shared" si="295"/>
        <v/>
      </c>
      <c r="HK331" s="20" t="str">
        <f t="shared" si="295"/>
        <v/>
      </c>
      <c r="HL331" s="20" t="str">
        <f t="shared" si="295"/>
        <v/>
      </c>
      <c r="HM331" s="20" t="str">
        <f t="shared" si="295"/>
        <v/>
      </c>
      <c r="HN331" s="20" t="str">
        <f t="shared" si="295"/>
        <v/>
      </c>
      <c r="HO331" s="20" t="str">
        <f t="shared" ref="HO331:HX333" si="296" xml:space="preserve"> IF(BS570=BS560,"",BS570)</f>
        <v/>
      </c>
      <c r="HP331" s="20" t="str">
        <f t="shared" si="296"/>
        <v/>
      </c>
      <c r="HQ331" s="20" t="str">
        <f t="shared" si="296"/>
        <v/>
      </c>
      <c r="HR331" s="20" t="str">
        <f t="shared" si="296"/>
        <v/>
      </c>
      <c r="HS331" s="20" t="str">
        <f t="shared" si="296"/>
        <v/>
      </c>
      <c r="HT331" s="20" t="str">
        <f t="shared" si="296"/>
        <v/>
      </c>
      <c r="HU331" s="20" t="str">
        <f t="shared" si="296"/>
        <v/>
      </c>
      <c r="HV331" s="20" t="str">
        <f t="shared" si="296"/>
        <v/>
      </c>
      <c r="HW331" s="20" t="str">
        <f t="shared" si="296"/>
        <v/>
      </c>
      <c r="HX331" s="20" t="str">
        <f t="shared" si="296"/>
        <v/>
      </c>
      <c r="HY331" s="20" t="str">
        <f t="shared" ref="HY331:IH333" si="297" xml:space="preserve"> IF(CC570=CC560,"",CC570)</f>
        <v/>
      </c>
      <c r="HZ331" s="20" t="str">
        <f t="shared" si="297"/>
        <v/>
      </c>
      <c r="IA331" s="20" t="str">
        <f t="shared" si="297"/>
        <v/>
      </c>
      <c r="IB331" s="20" t="str">
        <f t="shared" si="297"/>
        <v/>
      </c>
      <c r="IC331" s="20" t="str">
        <f t="shared" si="297"/>
        <v/>
      </c>
      <c r="ID331" s="20" t="str">
        <f t="shared" si="297"/>
        <v/>
      </c>
      <c r="IE331" s="20" t="str">
        <f t="shared" si="297"/>
        <v/>
      </c>
      <c r="IF331" s="20" t="str">
        <f t="shared" si="297"/>
        <v/>
      </c>
      <c r="IG331" s="20" t="str">
        <f t="shared" si="297"/>
        <v/>
      </c>
      <c r="IH331" s="20" t="str">
        <f t="shared" si="297"/>
        <v/>
      </c>
      <c r="II331" s="20" t="str">
        <f t="shared" ref="II331:IR333" si="298" xml:space="preserve"> IF(CM570=CM560,"",CM570)</f>
        <v/>
      </c>
      <c r="IJ331" s="20" t="str">
        <f t="shared" si="298"/>
        <v/>
      </c>
      <c r="IK331" s="20" t="str">
        <f t="shared" si="298"/>
        <v/>
      </c>
      <c r="IL331" s="20" t="str">
        <f t="shared" si="298"/>
        <v/>
      </c>
      <c r="IM331" s="20" t="str">
        <f t="shared" si="298"/>
        <v/>
      </c>
      <c r="IN331" s="20" t="str">
        <f t="shared" si="298"/>
        <v/>
      </c>
      <c r="IO331" s="20" t="str">
        <f t="shared" si="298"/>
        <v/>
      </c>
      <c r="IP331" s="20" t="str">
        <f t="shared" si="298"/>
        <v/>
      </c>
      <c r="IQ331" s="20" t="str">
        <f t="shared" si="298"/>
        <v/>
      </c>
      <c r="IR331" s="20" t="str">
        <f t="shared" si="298"/>
        <v/>
      </c>
      <c r="IS331" s="20" t="str">
        <f t="shared" ref="IS331:JB333" si="299" xml:space="preserve"> IF(CW570=CW560,"",CW570)</f>
        <v/>
      </c>
      <c r="IT331" s="20" t="str">
        <f t="shared" si="299"/>
        <v/>
      </c>
      <c r="IU331" s="20" t="str">
        <f t="shared" si="299"/>
        <v/>
      </c>
      <c r="IV331" s="20" t="str">
        <f t="shared" si="299"/>
        <v/>
      </c>
      <c r="IW331" s="20" t="str">
        <f t="shared" si="299"/>
        <v/>
      </c>
      <c r="IX331" s="20" t="str">
        <f t="shared" si="299"/>
        <v/>
      </c>
      <c r="IY331" s="20" t="str">
        <f t="shared" si="299"/>
        <v/>
      </c>
      <c r="IZ331" s="20" t="str">
        <f t="shared" si="299"/>
        <v/>
      </c>
      <c r="JA331" s="20" t="str">
        <f t="shared" si="299"/>
        <v/>
      </c>
      <c r="JB331" s="20" t="str">
        <f t="shared" si="299"/>
        <v/>
      </c>
      <c r="JC331" s="20" t="str">
        <f t="shared" ref="JC331:JL333" si="300" xml:space="preserve"> IF(DG570=DG560,"",DG570)</f>
        <v/>
      </c>
      <c r="JD331" s="20" t="str">
        <f t="shared" si="300"/>
        <v/>
      </c>
      <c r="JE331" s="20" t="str">
        <f t="shared" si="300"/>
        <v/>
      </c>
      <c r="JF331" s="20" t="str">
        <f t="shared" si="300"/>
        <v/>
      </c>
      <c r="JG331" s="20" t="str">
        <f t="shared" si="300"/>
        <v/>
      </c>
      <c r="JH331" s="20" t="str">
        <f t="shared" si="300"/>
        <v/>
      </c>
      <c r="JI331" s="20" t="str">
        <f t="shared" si="300"/>
        <v/>
      </c>
      <c r="JJ331" s="20" t="str">
        <f t="shared" si="300"/>
        <v/>
      </c>
      <c r="JK331" s="20" t="str">
        <f t="shared" si="300"/>
        <v/>
      </c>
      <c r="JL331" s="20" t="str">
        <f t="shared" si="300"/>
        <v/>
      </c>
      <c r="JM331" s="20" t="str">
        <f t="shared" ref="JM331:JV333" si="301" xml:space="preserve"> IF(DQ570=DQ560,"",DQ570)</f>
        <v/>
      </c>
      <c r="JN331" s="20" t="str">
        <f t="shared" si="301"/>
        <v/>
      </c>
      <c r="JO331" s="20" t="str">
        <f t="shared" si="301"/>
        <v/>
      </c>
      <c r="JP331" s="20" t="str">
        <f t="shared" si="301"/>
        <v/>
      </c>
      <c r="JQ331" s="20" t="str">
        <f t="shared" si="301"/>
        <v/>
      </c>
      <c r="JR331" s="20" t="str">
        <f t="shared" si="301"/>
        <v/>
      </c>
      <c r="JS331" s="20" t="str">
        <f t="shared" si="301"/>
        <v/>
      </c>
      <c r="JT331" s="20" t="str">
        <f t="shared" si="301"/>
        <v/>
      </c>
      <c r="JU331" s="20" t="str">
        <f t="shared" si="301"/>
        <v/>
      </c>
      <c r="JV331" s="20" t="str">
        <f t="shared" si="301"/>
        <v/>
      </c>
      <c r="JW331" s="20" t="str">
        <f t="shared" ref="JW331:KD333" si="302" xml:space="preserve"> IF(EA570=EA560,"",EA570)</f>
        <v/>
      </c>
      <c r="JX331" s="20" t="str">
        <f t="shared" si="302"/>
        <v/>
      </c>
      <c r="JY331" s="20" t="str">
        <f t="shared" si="302"/>
        <v/>
      </c>
      <c r="JZ331" s="20" t="str">
        <f t="shared" si="302"/>
        <v/>
      </c>
      <c r="KA331" s="20" t="str">
        <f t="shared" si="302"/>
        <v/>
      </c>
      <c r="KB331" s="20" t="str">
        <f t="shared" si="302"/>
        <v/>
      </c>
      <c r="KC331" s="20" t="str">
        <f t="shared" si="302"/>
        <v/>
      </c>
      <c r="KD331" s="20" t="str">
        <f t="shared" si="302"/>
        <v/>
      </c>
      <c r="KE331" s="20"/>
      <c r="KF331" s="20"/>
      <c r="KG331" s="20"/>
      <c r="KH331" s="20"/>
      <c r="KI331" s="20"/>
      <c r="KJ331" s="20"/>
      <c r="KK331" s="20"/>
      <c r="KL331" s="20"/>
      <c r="KM331" s="20"/>
      <c r="KN331" s="20"/>
      <c r="KO331" s="20"/>
    </row>
    <row r="332" spans="2:301" s="14" customFormat="1" ht="14.75" hidden="1" customHeight="1" x14ac:dyDescent="0.25">
      <c r="B332" s="73"/>
      <c r="C332" s="74"/>
      <c r="D332" s="74"/>
      <c r="E332" s="74"/>
      <c r="F332" s="74"/>
      <c r="G332" s="74" t="str">
        <f t="shared" si="223"/>
        <v/>
      </c>
      <c r="H332" s="74"/>
      <c r="I332" s="74" t="str">
        <f t="shared" si="227"/>
        <v/>
      </c>
      <c r="J332" s="74"/>
      <c r="K332" s="74">
        <f t="shared" si="258"/>
        <v>0</v>
      </c>
      <c r="L332" s="74"/>
      <c r="M332" s="74"/>
      <c r="N332" s="74">
        <f t="shared" si="224"/>
        <v>0</v>
      </c>
      <c r="O332" s="74"/>
      <c r="P332" s="112"/>
      <c r="Q332" s="120"/>
      <c r="R332" s="120"/>
      <c r="S332" s="111"/>
      <c r="T332" s="113" t="str">
        <f t="shared" si="225"/>
        <v/>
      </c>
      <c r="U332" s="24"/>
      <c r="V332" s="24"/>
      <c r="W332" s="24" t="str">
        <f t="shared" si="228"/>
        <v/>
      </c>
      <c r="X332" s="60"/>
      <c r="AI332" s="69"/>
      <c r="AJ332" s="69"/>
      <c r="AK332" s="119"/>
      <c r="AL332" s="24"/>
      <c r="AM332" s="24"/>
      <c r="AN332" s="24"/>
      <c r="AO332" s="26"/>
      <c r="AP332" s="26"/>
      <c r="AR332" s="19">
        <f t="shared" si="226"/>
        <v>0</v>
      </c>
      <c r="AU332" s="129"/>
      <c r="AV332" s="129"/>
      <c r="FD332" s="19"/>
      <c r="FE332" s="19"/>
      <c r="FF332" s="19"/>
      <c r="FG332" s="20" t="str">
        <f t="shared" si="289"/>
        <v/>
      </c>
      <c r="FH332" s="20" t="str">
        <f t="shared" si="289"/>
        <v/>
      </c>
      <c r="FI332" s="20" t="str">
        <f t="shared" si="289"/>
        <v/>
      </c>
      <c r="FJ332" s="20" t="str">
        <f t="shared" si="289"/>
        <v/>
      </c>
      <c r="FK332" s="20" t="str">
        <f t="shared" si="289"/>
        <v/>
      </c>
      <c r="FL332" s="20" t="str">
        <f t="shared" si="289"/>
        <v/>
      </c>
      <c r="FM332" s="20" t="str">
        <f t="shared" si="289"/>
        <v/>
      </c>
      <c r="FN332" s="20" t="str">
        <f t="shared" si="289"/>
        <v/>
      </c>
      <c r="FO332" s="20" t="str">
        <f t="shared" si="289"/>
        <v/>
      </c>
      <c r="FP332" s="20" t="str">
        <f t="shared" si="289"/>
        <v/>
      </c>
      <c r="FQ332" s="20" t="str">
        <f t="shared" si="289"/>
        <v/>
      </c>
      <c r="FR332" s="20" t="str">
        <f t="shared" si="290"/>
        <v/>
      </c>
      <c r="FS332" s="20" t="str">
        <f t="shared" si="290"/>
        <v/>
      </c>
      <c r="FT332" s="20" t="str">
        <f t="shared" si="290"/>
        <v/>
      </c>
      <c r="FU332" s="20" t="str">
        <f xml:space="preserve"> IF(W571=W561,"",W571)</f>
        <v/>
      </c>
      <c r="FV332" s="20" t="str">
        <f t="shared" si="291"/>
        <v/>
      </c>
      <c r="FW332" s="20" t="str">
        <f t="shared" si="291"/>
        <v/>
      </c>
      <c r="FX332" s="20" t="str">
        <f t="shared" si="291"/>
        <v/>
      </c>
      <c r="FY332" s="20" t="str">
        <f t="shared" si="291"/>
        <v/>
      </c>
      <c r="FZ332" s="20" t="str">
        <f t="shared" si="291"/>
        <v/>
      </c>
      <c r="GA332" s="20" t="str">
        <f t="shared" si="292"/>
        <v/>
      </c>
      <c r="GB332" s="20" t="str">
        <f t="shared" si="292"/>
        <v/>
      </c>
      <c r="GC332" s="20" t="str">
        <f t="shared" si="292"/>
        <v/>
      </c>
      <c r="GD332" s="20" t="str">
        <f t="shared" si="292"/>
        <v/>
      </c>
      <c r="GE332" s="20" t="str">
        <f t="shared" si="292"/>
        <v/>
      </c>
      <c r="GF332" s="20" t="str">
        <f t="shared" si="292"/>
        <v/>
      </c>
      <c r="GG332" s="20" t="str">
        <f t="shared" si="292"/>
        <v/>
      </c>
      <c r="GH332" s="20" t="str">
        <f t="shared" si="292"/>
        <v/>
      </c>
      <c r="GI332" s="20" t="str">
        <f t="shared" si="292"/>
        <v/>
      </c>
      <c r="GJ332" s="20" t="str">
        <f t="shared" si="292"/>
        <v/>
      </c>
      <c r="GK332" s="20" t="str">
        <f t="shared" si="293"/>
        <v/>
      </c>
      <c r="GL332" s="20" t="str">
        <f t="shared" si="293"/>
        <v/>
      </c>
      <c r="GM332" s="20" t="str">
        <f t="shared" si="293"/>
        <v/>
      </c>
      <c r="GN332" s="20" t="str">
        <f t="shared" si="293"/>
        <v/>
      </c>
      <c r="GO332" s="20" t="str">
        <f t="shared" si="293"/>
        <v/>
      </c>
      <c r="GP332" s="20" t="str">
        <f t="shared" si="293"/>
        <v/>
      </c>
      <c r="GQ332" s="20" t="str">
        <f t="shared" si="293"/>
        <v/>
      </c>
      <c r="GR332" s="20" t="str">
        <f t="shared" si="293"/>
        <v/>
      </c>
      <c r="GS332" s="20" t="str">
        <f t="shared" si="293"/>
        <v/>
      </c>
      <c r="GT332" s="20" t="str">
        <f t="shared" si="293"/>
        <v/>
      </c>
      <c r="GU332" s="20" t="str">
        <f t="shared" si="294"/>
        <v/>
      </c>
      <c r="GV332" s="20" t="str">
        <f t="shared" si="294"/>
        <v/>
      </c>
      <c r="GW332" s="20" t="str">
        <f t="shared" si="294"/>
        <v/>
      </c>
      <c r="GX332" s="20" t="str">
        <f t="shared" si="294"/>
        <v/>
      </c>
      <c r="GY332" s="20" t="str">
        <f t="shared" si="294"/>
        <v/>
      </c>
      <c r="GZ332" s="20" t="str">
        <f t="shared" si="294"/>
        <v/>
      </c>
      <c r="HA332" s="20" t="str">
        <f t="shared" si="294"/>
        <v/>
      </c>
      <c r="HB332" s="20" t="str">
        <f t="shared" si="294"/>
        <v/>
      </c>
      <c r="HC332" s="20" t="str">
        <f t="shared" si="294"/>
        <v/>
      </c>
      <c r="HD332" s="20" t="str">
        <f t="shared" si="294"/>
        <v/>
      </c>
      <c r="HE332" s="20" t="str">
        <f t="shared" si="295"/>
        <v/>
      </c>
      <c r="HF332" s="20" t="str">
        <f t="shared" si="295"/>
        <v/>
      </c>
      <c r="HG332" s="20" t="str">
        <f t="shared" si="295"/>
        <v/>
      </c>
      <c r="HH332" s="20" t="str">
        <f t="shared" si="295"/>
        <v/>
      </c>
      <c r="HI332" s="20" t="str">
        <f t="shared" si="295"/>
        <v/>
      </c>
      <c r="HJ332" s="20" t="str">
        <f t="shared" si="295"/>
        <v/>
      </c>
      <c r="HK332" s="20" t="str">
        <f t="shared" si="295"/>
        <v/>
      </c>
      <c r="HL332" s="20" t="str">
        <f t="shared" si="295"/>
        <v/>
      </c>
      <c r="HM332" s="20" t="str">
        <f t="shared" si="295"/>
        <v/>
      </c>
      <c r="HN332" s="20" t="str">
        <f t="shared" si="295"/>
        <v/>
      </c>
      <c r="HO332" s="20" t="str">
        <f t="shared" si="296"/>
        <v/>
      </c>
      <c r="HP332" s="20" t="str">
        <f t="shared" si="296"/>
        <v/>
      </c>
      <c r="HQ332" s="20" t="str">
        <f t="shared" si="296"/>
        <v/>
      </c>
      <c r="HR332" s="20" t="str">
        <f t="shared" si="296"/>
        <v/>
      </c>
      <c r="HS332" s="20" t="str">
        <f t="shared" si="296"/>
        <v/>
      </c>
      <c r="HT332" s="20" t="str">
        <f t="shared" si="296"/>
        <v/>
      </c>
      <c r="HU332" s="20" t="str">
        <f t="shared" si="296"/>
        <v/>
      </c>
      <c r="HV332" s="20" t="str">
        <f t="shared" si="296"/>
        <v/>
      </c>
      <c r="HW332" s="20" t="str">
        <f t="shared" si="296"/>
        <v/>
      </c>
      <c r="HX332" s="20" t="str">
        <f t="shared" si="296"/>
        <v/>
      </c>
      <c r="HY332" s="20" t="str">
        <f t="shared" si="297"/>
        <v/>
      </c>
      <c r="HZ332" s="20" t="str">
        <f t="shared" si="297"/>
        <v/>
      </c>
      <c r="IA332" s="20" t="str">
        <f t="shared" si="297"/>
        <v/>
      </c>
      <c r="IB332" s="20" t="str">
        <f t="shared" si="297"/>
        <v/>
      </c>
      <c r="IC332" s="20" t="str">
        <f t="shared" si="297"/>
        <v/>
      </c>
      <c r="ID332" s="20" t="str">
        <f t="shared" si="297"/>
        <v/>
      </c>
      <c r="IE332" s="20" t="str">
        <f t="shared" si="297"/>
        <v/>
      </c>
      <c r="IF332" s="20" t="str">
        <f t="shared" si="297"/>
        <v/>
      </c>
      <c r="IG332" s="20" t="str">
        <f t="shared" si="297"/>
        <v/>
      </c>
      <c r="IH332" s="20" t="str">
        <f t="shared" si="297"/>
        <v/>
      </c>
      <c r="II332" s="20" t="str">
        <f t="shared" si="298"/>
        <v/>
      </c>
      <c r="IJ332" s="20" t="str">
        <f t="shared" si="298"/>
        <v/>
      </c>
      <c r="IK332" s="20" t="str">
        <f t="shared" si="298"/>
        <v/>
      </c>
      <c r="IL332" s="20" t="str">
        <f t="shared" si="298"/>
        <v/>
      </c>
      <c r="IM332" s="20" t="str">
        <f t="shared" si="298"/>
        <v/>
      </c>
      <c r="IN332" s="20" t="str">
        <f t="shared" si="298"/>
        <v/>
      </c>
      <c r="IO332" s="20" t="str">
        <f t="shared" si="298"/>
        <v/>
      </c>
      <c r="IP332" s="20" t="str">
        <f t="shared" si="298"/>
        <v/>
      </c>
      <c r="IQ332" s="20" t="str">
        <f t="shared" si="298"/>
        <v/>
      </c>
      <c r="IR332" s="20" t="str">
        <f t="shared" si="298"/>
        <v/>
      </c>
      <c r="IS332" s="20" t="str">
        <f t="shared" si="299"/>
        <v/>
      </c>
      <c r="IT332" s="20" t="str">
        <f t="shared" si="299"/>
        <v/>
      </c>
      <c r="IU332" s="20" t="str">
        <f t="shared" si="299"/>
        <v/>
      </c>
      <c r="IV332" s="20" t="str">
        <f t="shared" si="299"/>
        <v/>
      </c>
      <c r="IW332" s="20" t="str">
        <f t="shared" si="299"/>
        <v/>
      </c>
      <c r="IX332" s="20" t="str">
        <f t="shared" si="299"/>
        <v/>
      </c>
      <c r="IY332" s="20" t="str">
        <f t="shared" si="299"/>
        <v/>
      </c>
      <c r="IZ332" s="20" t="str">
        <f t="shared" si="299"/>
        <v/>
      </c>
      <c r="JA332" s="20" t="str">
        <f t="shared" si="299"/>
        <v/>
      </c>
      <c r="JB332" s="20" t="str">
        <f t="shared" si="299"/>
        <v/>
      </c>
      <c r="JC332" s="20" t="str">
        <f t="shared" si="300"/>
        <v/>
      </c>
      <c r="JD332" s="20" t="str">
        <f t="shared" si="300"/>
        <v/>
      </c>
      <c r="JE332" s="20" t="str">
        <f t="shared" si="300"/>
        <v/>
      </c>
      <c r="JF332" s="20" t="str">
        <f t="shared" si="300"/>
        <v/>
      </c>
      <c r="JG332" s="20" t="str">
        <f t="shared" si="300"/>
        <v/>
      </c>
      <c r="JH332" s="20" t="str">
        <f t="shared" si="300"/>
        <v/>
      </c>
      <c r="JI332" s="20" t="str">
        <f t="shared" si="300"/>
        <v/>
      </c>
      <c r="JJ332" s="20" t="str">
        <f t="shared" si="300"/>
        <v/>
      </c>
      <c r="JK332" s="20" t="str">
        <f t="shared" si="300"/>
        <v/>
      </c>
      <c r="JL332" s="20" t="str">
        <f t="shared" si="300"/>
        <v/>
      </c>
      <c r="JM332" s="20" t="str">
        <f t="shared" si="301"/>
        <v/>
      </c>
      <c r="JN332" s="20" t="str">
        <f t="shared" si="301"/>
        <v/>
      </c>
      <c r="JO332" s="20" t="str">
        <f t="shared" si="301"/>
        <v/>
      </c>
      <c r="JP332" s="20" t="str">
        <f t="shared" si="301"/>
        <v/>
      </c>
      <c r="JQ332" s="20" t="str">
        <f t="shared" si="301"/>
        <v/>
      </c>
      <c r="JR332" s="20" t="str">
        <f t="shared" si="301"/>
        <v/>
      </c>
      <c r="JS332" s="20" t="str">
        <f t="shared" si="301"/>
        <v/>
      </c>
      <c r="JT332" s="20" t="str">
        <f t="shared" si="301"/>
        <v/>
      </c>
      <c r="JU332" s="20" t="str">
        <f t="shared" si="301"/>
        <v/>
      </c>
      <c r="JV332" s="20" t="str">
        <f t="shared" si="301"/>
        <v/>
      </c>
      <c r="JW332" s="20" t="str">
        <f t="shared" si="302"/>
        <v/>
      </c>
      <c r="JX332" s="20" t="str">
        <f t="shared" si="302"/>
        <v/>
      </c>
      <c r="JY332" s="20" t="str">
        <f t="shared" si="302"/>
        <v/>
      </c>
      <c r="JZ332" s="20" t="str">
        <f t="shared" si="302"/>
        <v/>
      </c>
      <c r="KA332" s="20" t="str">
        <f t="shared" si="302"/>
        <v/>
      </c>
      <c r="KB332" s="20" t="str">
        <f t="shared" si="302"/>
        <v/>
      </c>
      <c r="KC332" s="20" t="str">
        <f t="shared" si="302"/>
        <v/>
      </c>
      <c r="KD332" s="20" t="str">
        <f t="shared" si="302"/>
        <v/>
      </c>
      <c r="KE332" s="20"/>
      <c r="KF332" s="20"/>
      <c r="KG332" s="20"/>
      <c r="KH332" s="20"/>
      <c r="KI332" s="20"/>
      <c r="KJ332" s="20"/>
      <c r="KK332" s="20"/>
      <c r="KL332" s="20"/>
      <c r="KM332" s="20"/>
      <c r="KN332" s="20"/>
      <c r="KO332" s="20"/>
    </row>
    <row r="333" spans="2:301" s="14" customFormat="1" ht="14.75" hidden="1" customHeight="1" x14ac:dyDescent="0.25">
      <c r="B333" s="73"/>
      <c r="C333" s="74"/>
      <c r="D333" s="74"/>
      <c r="E333" s="74"/>
      <c r="F333" s="74"/>
      <c r="G333" s="74" t="str">
        <f t="shared" si="223"/>
        <v/>
      </c>
      <c r="H333" s="74"/>
      <c r="I333" s="74" t="str">
        <f t="shared" si="227"/>
        <v/>
      </c>
      <c r="J333" s="74"/>
      <c r="K333" s="74">
        <f t="shared" si="258"/>
        <v>0</v>
      </c>
      <c r="L333" s="74"/>
      <c r="M333" s="74"/>
      <c r="N333" s="74">
        <f t="shared" si="224"/>
        <v>0</v>
      </c>
      <c r="O333" s="74"/>
      <c r="P333" s="112"/>
      <c r="Q333" s="120"/>
      <c r="R333" s="120"/>
      <c r="S333" s="111"/>
      <c r="T333" s="113" t="str">
        <f t="shared" si="225"/>
        <v/>
      </c>
      <c r="U333" s="24"/>
      <c r="V333" s="24"/>
      <c r="W333" s="24" t="str">
        <f t="shared" si="228"/>
        <v/>
      </c>
      <c r="X333" s="60"/>
      <c r="AI333" s="69"/>
      <c r="AJ333" s="69"/>
      <c r="AK333" s="119"/>
      <c r="AL333" s="24"/>
      <c r="AM333" s="24"/>
      <c r="AN333" s="24"/>
      <c r="AO333" s="26"/>
      <c r="AP333" s="26"/>
      <c r="AR333" s="19">
        <f t="shared" si="226"/>
        <v>0</v>
      </c>
      <c r="AU333" s="129"/>
      <c r="AV333" s="129"/>
      <c r="FD333" s="19"/>
      <c r="FE333" s="19"/>
      <c r="FF333" s="19"/>
      <c r="FG333" s="20" t="str">
        <f t="shared" si="289"/>
        <v/>
      </c>
      <c r="FH333" s="20" t="str">
        <f t="shared" si="289"/>
        <v/>
      </c>
      <c r="FI333" s="20" t="str">
        <f t="shared" si="289"/>
        <v/>
      </c>
      <c r="FJ333" s="20" t="str">
        <f t="shared" si="289"/>
        <v/>
      </c>
      <c r="FK333" s="20" t="str">
        <f t="shared" si="289"/>
        <v/>
      </c>
      <c r="FL333" s="20" t="str">
        <f t="shared" si="289"/>
        <v/>
      </c>
      <c r="FM333" s="20" t="str">
        <f t="shared" si="289"/>
        <v/>
      </c>
      <c r="FN333" s="20" t="str">
        <f t="shared" si="289"/>
        <v/>
      </c>
      <c r="FO333" s="20" t="str">
        <f t="shared" si="289"/>
        <v/>
      </c>
      <c r="FP333" s="20" t="str">
        <f t="shared" si="289"/>
        <v/>
      </c>
      <c r="FQ333" s="20" t="str">
        <f t="shared" si="289"/>
        <v/>
      </c>
      <c r="FR333" s="20" t="str">
        <f t="shared" si="290"/>
        <v/>
      </c>
      <c r="FS333" s="20" t="str">
        <f t="shared" si="290"/>
        <v/>
      </c>
      <c r="FT333" s="20" t="str">
        <f t="shared" si="290"/>
        <v/>
      </c>
      <c r="FU333" s="20" t="str">
        <f xml:space="preserve"> IF(W572=W562,"",W572)</f>
        <v/>
      </c>
      <c r="FV333" s="20" t="str">
        <f t="shared" si="291"/>
        <v/>
      </c>
      <c r="FW333" s="20" t="str">
        <f t="shared" si="291"/>
        <v/>
      </c>
      <c r="FX333" s="20" t="str">
        <f t="shared" si="291"/>
        <v/>
      </c>
      <c r="FY333" s="20" t="str">
        <f t="shared" si="291"/>
        <v/>
      </c>
      <c r="FZ333" s="20" t="str">
        <f t="shared" si="291"/>
        <v/>
      </c>
      <c r="GA333" s="20" t="str">
        <f t="shared" si="292"/>
        <v/>
      </c>
      <c r="GB333" s="20" t="str">
        <f t="shared" si="292"/>
        <v/>
      </c>
      <c r="GC333" s="20" t="str">
        <f t="shared" si="292"/>
        <v/>
      </c>
      <c r="GD333" s="20" t="str">
        <f t="shared" si="292"/>
        <v/>
      </c>
      <c r="GE333" s="20" t="str">
        <f t="shared" si="292"/>
        <v/>
      </c>
      <c r="GF333" s="20" t="str">
        <f t="shared" si="292"/>
        <v/>
      </c>
      <c r="GG333" s="20" t="str">
        <f t="shared" si="292"/>
        <v/>
      </c>
      <c r="GH333" s="20" t="str">
        <f t="shared" si="292"/>
        <v/>
      </c>
      <c r="GI333" s="20" t="str">
        <f t="shared" si="292"/>
        <v/>
      </c>
      <c r="GJ333" s="20" t="str">
        <f t="shared" si="292"/>
        <v/>
      </c>
      <c r="GK333" s="20" t="str">
        <f t="shared" si="293"/>
        <v/>
      </c>
      <c r="GL333" s="20" t="str">
        <f t="shared" si="293"/>
        <v/>
      </c>
      <c r="GM333" s="20" t="str">
        <f t="shared" si="293"/>
        <v/>
      </c>
      <c r="GN333" s="20" t="str">
        <f t="shared" si="293"/>
        <v/>
      </c>
      <c r="GO333" s="20" t="str">
        <f t="shared" si="293"/>
        <v/>
      </c>
      <c r="GP333" s="20" t="str">
        <f t="shared" si="293"/>
        <v/>
      </c>
      <c r="GQ333" s="20" t="str">
        <f t="shared" si="293"/>
        <v/>
      </c>
      <c r="GR333" s="20" t="str">
        <f t="shared" si="293"/>
        <v/>
      </c>
      <c r="GS333" s="20" t="str">
        <f t="shared" si="293"/>
        <v/>
      </c>
      <c r="GT333" s="20" t="str">
        <f t="shared" si="293"/>
        <v/>
      </c>
      <c r="GU333" s="20" t="str">
        <f t="shared" si="294"/>
        <v/>
      </c>
      <c r="GV333" s="20" t="str">
        <f t="shared" si="294"/>
        <v/>
      </c>
      <c r="GW333" s="20" t="str">
        <f t="shared" si="294"/>
        <v/>
      </c>
      <c r="GX333" s="20" t="str">
        <f t="shared" si="294"/>
        <v/>
      </c>
      <c r="GY333" s="20" t="str">
        <f t="shared" si="294"/>
        <v/>
      </c>
      <c r="GZ333" s="20" t="str">
        <f t="shared" si="294"/>
        <v/>
      </c>
      <c r="HA333" s="20" t="str">
        <f t="shared" si="294"/>
        <v/>
      </c>
      <c r="HB333" s="20" t="str">
        <f t="shared" si="294"/>
        <v/>
      </c>
      <c r="HC333" s="20" t="str">
        <f t="shared" si="294"/>
        <v/>
      </c>
      <c r="HD333" s="20" t="str">
        <f t="shared" si="294"/>
        <v/>
      </c>
      <c r="HE333" s="20" t="str">
        <f t="shared" si="295"/>
        <v/>
      </c>
      <c r="HF333" s="20" t="str">
        <f t="shared" si="295"/>
        <v/>
      </c>
      <c r="HG333" s="20" t="str">
        <f t="shared" si="295"/>
        <v/>
      </c>
      <c r="HH333" s="20" t="str">
        <f t="shared" si="295"/>
        <v/>
      </c>
      <c r="HI333" s="20" t="str">
        <f t="shared" si="295"/>
        <v/>
      </c>
      <c r="HJ333" s="20" t="str">
        <f t="shared" si="295"/>
        <v/>
      </c>
      <c r="HK333" s="20" t="str">
        <f t="shared" si="295"/>
        <v/>
      </c>
      <c r="HL333" s="20" t="str">
        <f t="shared" si="295"/>
        <v/>
      </c>
      <c r="HM333" s="20" t="str">
        <f t="shared" si="295"/>
        <v/>
      </c>
      <c r="HN333" s="20" t="str">
        <f t="shared" si="295"/>
        <v/>
      </c>
      <c r="HO333" s="20" t="str">
        <f t="shared" si="296"/>
        <v/>
      </c>
      <c r="HP333" s="20" t="str">
        <f t="shared" si="296"/>
        <v/>
      </c>
      <c r="HQ333" s="20" t="str">
        <f t="shared" si="296"/>
        <v/>
      </c>
      <c r="HR333" s="20" t="str">
        <f t="shared" si="296"/>
        <v/>
      </c>
      <c r="HS333" s="20" t="str">
        <f t="shared" si="296"/>
        <v/>
      </c>
      <c r="HT333" s="20" t="str">
        <f t="shared" si="296"/>
        <v/>
      </c>
      <c r="HU333" s="20" t="str">
        <f t="shared" si="296"/>
        <v/>
      </c>
      <c r="HV333" s="20" t="str">
        <f t="shared" si="296"/>
        <v/>
      </c>
      <c r="HW333" s="20" t="str">
        <f t="shared" si="296"/>
        <v/>
      </c>
      <c r="HX333" s="20" t="str">
        <f t="shared" si="296"/>
        <v/>
      </c>
      <c r="HY333" s="20" t="str">
        <f t="shared" si="297"/>
        <v/>
      </c>
      <c r="HZ333" s="20" t="str">
        <f t="shared" si="297"/>
        <v/>
      </c>
      <c r="IA333" s="20" t="str">
        <f t="shared" si="297"/>
        <v/>
      </c>
      <c r="IB333" s="20" t="str">
        <f t="shared" si="297"/>
        <v/>
      </c>
      <c r="IC333" s="20" t="str">
        <f t="shared" si="297"/>
        <v/>
      </c>
      <c r="ID333" s="20" t="str">
        <f t="shared" si="297"/>
        <v/>
      </c>
      <c r="IE333" s="20" t="str">
        <f t="shared" si="297"/>
        <v/>
      </c>
      <c r="IF333" s="20" t="str">
        <f t="shared" si="297"/>
        <v/>
      </c>
      <c r="IG333" s="20" t="str">
        <f t="shared" si="297"/>
        <v/>
      </c>
      <c r="IH333" s="20" t="str">
        <f t="shared" si="297"/>
        <v/>
      </c>
      <c r="II333" s="20" t="str">
        <f t="shared" si="298"/>
        <v/>
      </c>
      <c r="IJ333" s="20" t="str">
        <f t="shared" si="298"/>
        <v/>
      </c>
      <c r="IK333" s="20" t="str">
        <f t="shared" si="298"/>
        <v/>
      </c>
      <c r="IL333" s="20" t="str">
        <f t="shared" si="298"/>
        <v/>
      </c>
      <c r="IM333" s="20" t="str">
        <f t="shared" si="298"/>
        <v/>
      </c>
      <c r="IN333" s="20" t="str">
        <f t="shared" si="298"/>
        <v/>
      </c>
      <c r="IO333" s="20" t="str">
        <f t="shared" si="298"/>
        <v/>
      </c>
      <c r="IP333" s="20" t="str">
        <f t="shared" si="298"/>
        <v/>
      </c>
      <c r="IQ333" s="20" t="str">
        <f t="shared" si="298"/>
        <v/>
      </c>
      <c r="IR333" s="20" t="str">
        <f t="shared" si="298"/>
        <v/>
      </c>
      <c r="IS333" s="20" t="str">
        <f t="shared" si="299"/>
        <v/>
      </c>
      <c r="IT333" s="20" t="str">
        <f t="shared" si="299"/>
        <v/>
      </c>
      <c r="IU333" s="20" t="str">
        <f t="shared" si="299"/>
        <v/>
      </c>
      <c r="IV333" s="20" t="str">
        <f t="shared" si="299"/>
        <v/>
      </c>
      <c r="IW333" s="20" t="str">
        <f t="shared" si="299"/>
        <v/>
      </c>
      <c r="IX333" s="20" t="str">
        <f t="shared" si="299"/>
        <v/>
      </c>
      <c r="IY333" s="20" t="str">
        <f t="shared" si="299"/>
        <v/>
      </c>
      <c r="IZ333" s="20" t="str">
        <f t="shared" si="299"/>
        <v/>
      </c>
      <c r="JA333" s="20" t="str">
        <f t="shared" si="299"/>
        <v/>
      </c>
      <c r="JB333" s="20" t="str">
        <f t="shared" si="299"/>
        <v/>
      </c>
      <c r="JC333" s="20" t="str">
        <f t="shared" si="300"/>
        <v/>
      </c>
      <c r="JD333" s="20" t="str">
        <f t="shared" si="300"/>
        <v/>
      </c>
      <c r="JE333" s="20" t="str">
        <f t="shared" si="300"/>
        <v/>
      </c>
      <c r="JF333" s="20" t="str">
        <f t="shared" si="300"/>
        <v/>
      </c>
      <c r="JG333" s="20" t="str">
        <f t="shared" si="300"/>
        <v/>
      </c>
      <c r="JH333" s="20" t="str">
        <f t="shared" si="300"/>
        <v/>
      </c>
      <c r="JI333" s="20" t="str">
        <f t="shared" si="300"/>
        <v/>
      </c>
      <c r="JJ333" s="20" t="str">
        <f t="shared" si="300"/>
        <v/>
      </c>
      <c r="JK333" s="20" t="str">
        <f t="shared" si="300"/>
        <v/>
      </c>
      <c r="JL333" s="20" t="str">
        <f t="shared" si="300"/>
        <v/>
      </c>
      <c r="JM333" s="20" t="str">
        <f t="shared" si="301"/>
        <v/>
      </c>
      <c r="JN333" s="20" t="str">
        <f t="shared" si="301"/>
        <v/>
      </c>
      <c r="JO333" s="20" t="str">
        <f t="shared" si="301"/>
        <v/>
      </c>
      <c r="JP333" s="20" t="str">
        <f t="shared" si="301"/>
        <v/>
      </c>
      <c r="JQ333" s="20" t="str">
        <f t="shared" si="301"/>
        <v/>
      </c>
      <c r="JR333" s="20" t="str">
        <f t="shared" si="301"/>
        <v/>
      </c>
      <c r="JS333" s="20" t="str">
        <f t="shared" si="301"/>
        <v/>
      </c>
      <c r="JT333" s="20" t="str">
        <f t="shared" si="301"/>
        <v/>
      </c>
      <c r="JU333" s="20" t="str">
        <f t="shared" si="301"/>
        <v/>
      </c>
      <c r="JV333" s="20" t="str">
        <f t="shared" si="301"/>
        <v/>
      </c>
      <c r="JW333" s="20" t="str">
        <f t="shared" si="302"/>
        <v/>
      </c>
      <c r="JX333" s="20" t="str">
        <f t="shared" si="302"/>
        <v/>
      </c>
      <c r="JY333" s="20" t="str">
        <f t="shared" si="302"/>
        <v/>
      </c>
      <c r="JZ333" s="20" t="str">
        <f t="shared" si="302"/>
        <v/>
      </c>
      <c r="KA333" s="20" t="str">
        <f t="shared" si="302"/>
        <v/>
      </c>
      <c r="KB333" s="20" t="str">
        <f t="shared" si="302"/>
        <v/>
      </c>
      <c r="KC333" s="20" t="str">
        <f t="shared" si="302"/>
        <v/>
      </c>
      <c r="KD333" s="20" t="str">
        <f t="shared" si="302"/>
        <v/>
      </c>
      <c r="KE333" s="20"/>
      <c r="KF333" s="20"/>
      <c r="KG333" s="20"/>
      <c r="KH333" s="20"/>
      <c r="KI333" s="20"/>
      <c r="KJ333" s="20"/>
      <c r="KK333" s="20"/>
      <c r="KL333" s="20"/>
      <c r="KM333" s="20"/>
      <c r="KN333" s="20"/>
      <c r="KO333" s="20"/>
    </row>
    <row r="334" spans="2:301" s="14" customFormat="1" ht="14.75" hidden="1" customHeight="1" x14ac:dyDescent="0.25">
      <c r="B334" s="73"/>
      <c r="C334" s="74"/>
      <c r="D334" s="74"/>
      <c r="E334" s="74"/>
      <c r="F334" s="74"/>
      <c r="G334" s="74" t="str">
        <f t="shared" si="223"/>
        <v/>
      </c>
      <c r="H334" s="74"/>
      <c r="I334" s="74" t="str">
        <f t="shared" si="227"/>
        <v/>
      </c>
      <c r="J334" s="74"/>
      <c r="K334" s="74">
        <f t="shared" si="258"/>
        <v>0</v>
      </c>
      <c r="L334" s="74"/>
      <c r="M334" s="74"/>
      <c r="N334" s="74">
        <f t="shared" si="224"/>
        <v>0</v>
      </c>
      <c r="O334" s="74"/>
      <c r="P334" s="112"/>
      <c r="Q334" s="120"/>
      <c r="R334" s="120"/>
      <c r="S334" s="111"/>
      <c r="T334" s="113" t="str">
        <f t="shared" si="225"/>
        <v/>
      </c>
      <c r="U334" s="24"/>
      <c r="V334" s="24"/>
      <c r="W334" s="24" t="str">
        <f t="shared" si="228"/>
        <v/>
      </c>
      <c r="X334" s="60"/>
      <c r="AI334" s="69"/>
      <c r="AJ334" s="69"/>
      <c r="AK334" s="119"/>
      <c r="AL334" s="24"/>
      <c r="AM334" s="24"/>
      <c r="AN334" s="24"/>
      <c r="AO334" s="26"/>
      <c r="AP334" s="26"/>
      <c r="AR334" s="19">
        <f t="shared" si="226"/>
        <v>0</v>
      </c>
      <c r="AU334" s="129"/>
      <c r="AV334" s="129"/>
      <c r="FD334" s="19"/>
      <c r="FE334" s="19"/>
      <c r="FF334" s="19"/>
      <c r="FG334" s="20" t="str">
        <f t="shared" ref="FG334:FQ336" si="303" xml:space="preserve"> IF(G577=G567,"",G577)</f>
        <v/>
      </c>
      <c r="FH334" s="20" t="str">
        <f t="shared" si="303"/>
        <v/>
      </c>
      <c r="FI334" s="20" t="str">
        <f t="shared" si="303"/>
        <v/>
      </c>
      <c r="FJ334" s="20" t="str">
        <f t="shared" si="303"/>
        <v/>
      </c>
      <c r="FK334" s="20" t="str">
        <f t="shared" si="303"/>
        <v/>
      </c>
      <c r="FL334" s="20" t="str">
        <f t="shared" si="303"/>
        <v/>
      </c>
      <c r="FM334" s="20" t="str">
        <f t="shared" si="303"/>
        <v/>
      </c>
      <c r="FN334" s="20" t="str">
        <f t="shared" si="303"/>
        <v/>
      </c>
      <c r="FO334" s="20" t="str">
        <f t="shared" si="303"/>
        <v/>
      </c>
      <c r="FP334" s="20" t="str">
        <f t="shared" si="303"/>
        <v/>
      </c>
      <c r="FQ334" s="20" t="str">
        <f t="shared" si="303"/>
        <v/>
      </c>
      <c r="FR334" s="20" t="str">
        <f t="shared" ref="FR334:FT336" si="304" xml:space="preserve"> IF(S577=S567,"",S577)</f>
        <v/>
      </c>
      <c r="FS334" s="20" t="str">
        <f t="shared" si="304"/>
        <v/>
      </c>
      <c r="FT334" s="20" t="str">
        <f t="shared" si="304"/>
        <v/>
      </c>
      <c r="FU334" s="20" t="str">
        <f xml:space="preserve"> IF(W577=W567,"",W577)</f>
        <v/>
      </c>
      <c r="FV334" s="20" t="str">
        <f t="shared" ref="FV334:FZ336" si="305" xml:space="preserve"> IF(Y577=Y567,"",Y577)</f>
        <v/>
      </c>
      <c r="FW334" s="20" t="str">
        <f t="shared" si="305"/>
        <v/>
      </c>
      <c r="FX334" s="20" t="str">
        <f t="shared" si="305"/>
        <v/>
      </c>
      <c r="FY334" s="20" t="str">
        <f t="shared" si="305"/>
        <v/>
      </c>
      <c r="FZ334" s="20" t="str">
        <f t="shared" si="305"/>
        <v/>
      </c>
      <c r="GA334" s="20" t="str">
        <f t="shared" ref="GA334:GJ336" si="306" xml:space="preserve"> IF(AE577=AE567,"",AE577)</f>
        <v/>
      </c>
      <c r="GB334" s="20" t="str">
        <f t="shared" si="306"/>
        <v/>
      </c>
      <c r="GC334" s="20" t="str">
        <f t="shared" si="306"/>
        <v/>
      </c>
      <c r="GD334" s="20" t="str">
        <f t="shared" si="306"/>
        <v/>
      </c>
      <c r="GE334" s="20" t="str">
        <f t="shared" si="306"/>
        <v/>
      </c>
      <c r="GF334" s="20" t="str">
        <f t="shared" si="306"/>
        <v/>
      </c>
      <c r="GG334" s="20" t="str">
        <f t="shared" si="306"/>
        <v/>
      </c>
      <c r="GH334" s="20" t="str">
        <f t="shared" si="306"/>
        <v/>
      </c>
      <c r="GI334" s="20" t="str">
        <f t="shared" si="306"/>
        <v/>
      </c>
      <c r="GJ334" s="20" t="str">
        <f t="shared" si="306"/>
        <v/>
      </c>
      <c r="GK334" s="20" t="str">
        <f t="shared" ref="GK334:GT336" si="307" xml:space="preserve"> IF(AO577=AO567,"",AO577)</f>
        <v/>
      </c>
      <c r="GL334" s="20" t="str">
        <f t="shared" si="307"/>
        <v/>
      </c>
      <c r="GM334" s="20" t="str">
        <f t="shared" si="307"/>
        <v/>
      </c>
      <c r="GN334" s="20" t="str">
        <f t="shared" si="307"/>
        <v/>
      </c>
      <c r="GO334" s="20" t="str">
        <f t="shared" si="307"/>
        <v/>
      </c>
      <c r="GP334" s="20" t="str">
        <f t="shared" si="307"/>
        <v/>
      </c>
      <c r="GQ334" s="20" t="str">
        <f t="shared" si="307"/>
        <v/>
      </c>
      <c r="GR334" s="20" t="str">
        <f t="shared" si="307"/>
        <v/>
      </c>
      <c r="GS334" s="20" t="str">
        <f t="shared" si="307"/>
        <v/>
      </c>
      <c r="GT334" s="20" t="str">
        <f t="shared" si="307"/>
        <v/>
      </c>
      <c r="GU334" s="20" t="str">
        <f t="shared" ref="GU334:HD336" si="308" xml:space="preserve"> IF(AY577=AY567,"",AY577)</f>
        <v/>
      </c>
      <c r="GV334" s="20" t="str">
        <f t="shared" si="308"/>
        <v/>
      </c>
      <c r="GW334" s="20" t="str">
        <f t="shared" si="308"/>
        <v/>
      </c>
      <c r="GX334" s="20" t="str">
        <f t="shared" si="308"/>
        <v/>
      </c>
      <c r="GY334" s="20" t="str">
        <f t="shared" si="308"/>
        <v/>
      </c>
      <c r="GZ334" s="20" t="str">
        <f t="shared" si="308"/>
        <v/>
      </c>
      <c r="HA334" s="20" t="str">
        <f t="shared" si="308"/>
        <v/>
      </c>
      <c r="HB334" s="20" t="str">
        <f t="shared" si="308"/>
        <v/>
      </c>
      <c r="HC334" s="20" t="str">
        <f t="shared" si="308"/>
        <v/>
      </c>
      <c r="HD334" s="20" t="str">
        <f t="shared" si="308"/>
        <v/>
      </c>
      <c r="HE334" s="20" t="str">
        <f t="shared" ref="HE334:HN336" si="309" xml:space="preserve"> IF(BI577=BI567,"",BI577)</f>
        <v/>
      </c>
      <c r="HF334" s="20" t="str">
        <f t="shared" si="309"/>
        <v/>
      </c>
      <c r="HG334" s="20" t="str">
        <f t="shared" si="309"/>
        <v/>
      </c>
      <c r="HH334" s="20" t="str">
        <f t="shared" si="309"/>
        <v/>
      </c>
      <c r="HI334" s="20" t="str">
        <f t="shared" si="309"/>
        <v/>
      </c>
      <c r="HJ334" s="20" t="str">
        <f t="shared" si="309"/>
        <v/>
      </c>
      <c r="HK334" s="20" t="str">
        <f t="shared" si="309"/>
        <v/>
      </c>
      <c r="HL334" s="20" t="str">
        <f t="shared" si="309"/>
        <v/>
      </c>
      <c r="HM334" s="20" t="str">
        <f t="shared" si="309"/>
        <v/>
      </c>
      <c r="HN334" s="20" t="str">
        <f t="shared" si="309"/>
        <v/>
      </c>
      <c r="HO334" s="20" t="str">
        <f t="shared" ref="HO334:HX336" si="310" xml:space="preserve"> IF(BS577=BS567,"",BS577)</f>
        <v/>
      </c>
      <c r="HP334" s="20" t="str">
        <f t="shared" si="310"/>
        <v/>
      </c>
      <c r="HQ334" s="20" t="str">
        <f t="shared" si="310"/>
        <v/>
      </c>
      <c r="HR334" s="20" t="str">
        <f t="shared" si="310"/>
        <v/>
      </c>
      <c r="HS334" s="20" t="str">
        <f t="shared" si="310"/>
        <v/>
      </c>
      <c r="HT334" s="20" t="str">
        <f t="shared" si="310"/>
        <v/>
      </c>
      <c r="HU334" s="20" t="str">
        <f t="shared" si="310"/>
        <v/>
      </c>
      <c r="HV334" s="20" t="str">
        <f t="shared" si="310"/>
        <v/>
      </c>
      <c r="HW334" s="20" t="str">
        <f t="shared" si="310"/>
        <v/>
      </c>
      <c r="HX334" s="20" t="str">
        <f t="shared" si="310"/>
        <v/>
      </c>
      <c r="HY334" s="20" t="str">
        <f t="shared" ref="HY334:IH336" si="311" xml:space="preserve"> IF(CC577=CC567,"",CC577)</f>
        <v/>
      </c>
      <c r="HZ334" s="20" t="str">
        <f t="shared" si="311"/>
        <v/>
      </c>
      <c r="IA334" s="20" t="str">
        <f t="shared" si="311"/>
        <v/>
      </c>
      <c r="IB334" s="20" t="str">
        <f t="shared" si="311"/>
        <v/>
      </c>
      <c r="IC334" s="20" t="str">
        <f t="shared" si="311"/>
        <v/>
      </c>
      <c r="ID334" s="20" t="str">
        <f t="shared" si="311"/>
        <v/>
      </c>
      <c r="IE334" s="20" t="str">
        <f t="shared" si="311"/>
        <v/>
      </c>
      <c r="IF334" s="20" t="str">
        <f t="shared" si="311"/>
        <v/>
      </c>
      <c r="IG334" s="20" t="str">
        <f t="shared" si="311"/>
        <v/>
      </c>
      <c r="IH334" s="20" t="str">
        <f t="shared" si="311"/>
        <v/>
      </c>
      <c r="II334" s="20" t="str">
        <f t="shared" ref="II334:IR336" si="312" xml:space="preserve"> IF(CM577=CM567,"",CM577)</f>
        <v/>
      </c>
      <c r="IJ334" s="20" t="str">
        <f t="shared" si="312"/>
        <v/>
      </c>
      <c r="IK334" s="20" t="str">
        <f t="shared" si="312"/>
        <v/>
      </c>
      <c r="IL334" s="20" t="str">
        <f t="shared" si="312"/>
        <v/>
      </c>
      <c r="IM334" s="20" t="str">
        <f t="shared" si="312"/>
        <v/>
      </c>
      <c r="IN334" s="20" t="str">
        <f t="shared" si="312"/>
        <v/>
      </c>
      <c r="IO334" s="20" t="str">
        <f t="shared" si="312"/>
        <v/>
      </c>
      <c r="IP334" s="20" t="str">
        <f t="shared" si="312"/>
        <v/>
      </c>
      <c r="IQ334" s="20" t="str">
        <f t="shared" si="312"/>
        <v/>
      </c>
      <c r="IR334" s="20" t="str">
        <f t="shared" si="312"/>
        <v/>
      </c>
      <c r="IS334" s="20" t="str">
        <f t="shared" ref="IS334:JB336" si="313" xml:space="preserve"> IF(CW577=CW567,"",CW577)</f>
        <v/>
      </c>
      <c r="IT334" s="20" t="str">
        <f t="shared" si="313"/>
        <v/>
      </c>
      <c r="IU334" s="20" t="str">
        <f t="shared" si="313"/>
        <v/>
      </c>
      <c r="IV334" s="20" t="str">
        <f t="shared" si="313"/>
        <v/>
      </c>
      <c r="IW334" s="20" t="str">
        <f t="shared" si="313"/>
        <v/>
      </c>
      <c r="IX334" s="20" t="str">
        <f t="shared" si="313"/>
        <v/>
      </c>
      <c r="IY334" s="20" t="str">
        <f t="shared" si="313"/>
        <v/>
      </c>
      <c r="IZ334" s="20" t="str">
        <f t="shared" si="313"/>
        <v/>
      </c>
      <c r="JA334" s="20" t="str">
        <f t="shared" si="313"/>
        <v/>
      </c>
      <c r="JB334" s="20" t="str">
        <f t="shared" si="313"/>
        <v/>
      </c>
      <c r="JC334" s="20" t="str">
        <f t="shared" ref="JC334:JL336" si="314" xml:space="preserve"> IF(DG577=DG567,"",DG577)</f>
        <v/>
      </c>
      <c r="JD334" s="20" t="str">
        <f t="shared" si="314"/>
        <v/>
      </c>
      <c r="JE334" s="20" t="str">
        <f t="shared" si="314"/>
        <v/>
      </c>
      <c r="JF334" s="20" t="str">
        <f t="shared" si="314"/>
        <v/>
      </c>
      <c r="JG334" s="20" t="str">
        <f t="shared" si="314"/>
        <v/>
      </c>
      <c r="JH334" s="20" t="str">
        <f t="shared" si="314"/>
        <v/>
      </c>
      <c r="JI334" s="20" t="str">
        <f t="shared" si="314"/>
        <v/>
      </c>
      <c r="JJ334" s="20" t="str">
        <f t="shared" si="314"/>
        <v/>
      </c>
      <c r="JK334" s="20" t="str">
        <f t="shared" si="314"/>
        <v/>
      </c>
      <c r="JL334" s="20" t="str">
        <f t="shared" si="314"/>
        <v/>
      </c>
      <c r="JM334" s="20" t="str">
        <f t="shared" ref="JM334:JV336" si="315" xml:space="preserve"> IF(DQ577=DQ567,"",DQ577)</f>
        <v/>
      </c>
      <c r="JN334" s="20" t="str">
        <f t="shared" si="315"/>
        <v/>
      </c>
      <c r="JO334" s="20" t="str">
        <f t="shared" si="315"/>
        <v/>
      </c>
      <c r="JP334" s="20" t="str">
        <f t="shared" si="315"/>
        <v/>
      </c>
      <c r="JQ334" s="20" t="str">
        <f t="shared" si="315"/>
        <v/>
      </c>
      <c r="JR334" s="20" t="str">
        <f t="shared" si="315"/>
        <v/>
      </c>
      <c r="JS334" s="20" t="str">
        <f t="shared" si="315"/>
        <v/>
      </c>
      <c r="JT334" s="20" t="str">
        <f t="shared" si="315"/>
        <v/>
      </c>
      <c r="JU334" s="20" t="str">
        <f t="shared" si="315"/>
        <v/>
      </c>
      <c r="JV334" s="20" t="str">
        <f t="shared" si="315"/>
        <v/>
      </c>
      <c r="JW334" s="20" t="str">
        <f t="shared" ref="JW334:KD336" si="316" xml:space="preserve"> IF(EA577=EA567,"",EA577)</f>
        <v/>
      </c>
      <c r="JX334" s="20" t="str">
        <f t="shared" si="316"/>
        <v/>
      </c>
      <c r="JY334" s="20" t="str">
        <f t="shared" si="316"/>
        <v/>
      </c>
      <c r="JZ334" s="20" t="str">
        <f t="shared" si="316"/>
        <v/>
      </c>
      <c r="KA334" s="20" t="str">
        <f t="shared" si="316"/>
        <v/>
      </c>
      <c r="KB334" s="20" t="str">
        <f t="shared" si="316"/>
        <v/>
      </c>
      <c r="KC334" s="20" t="str">
        <f t="shared" si="316"/>
        <v/>
      </c>
      <c r="KD334" s="20" t="str">
        <f t="shared" si="316"/>
        <v/>
      </c>
      <c r="KE334" s="20"/>
      <c r="KF334" s="20"/>
      <c r="KG334" s="20"/>
      <c r="KH334" s="20"/>
      <c r="KI334" s="20"/>
      <c r="KJ334" s="20"/>
      <c r="KK334" s="20"/>
      <c r="KL334" s="20"/>
      <c r="KM334" s="20"/>
      <c r="KN334" s="20"/>
      <c r="KO334" s="20"/>
    </row>
    <row r="335" spans="2:301" s="14" customFormat="1" ht="14.75" hidden="1" customHeight="1" x14ac:dyDescent="0.25">
      <c r="B335" s="73"/>
      <c r="C335" s="74"/>
      <c r="D335" s="74"/>
      <c r="E335" s="74"/>
      <c r="F335" s="74"/>
      <c r="G335" s="74" t="str">
        <f t="shared" si="223"/>
        <v/>
      </c>
      <c r="H335" s="74"/>
      <c r="I335" s="74" t="str">
        <f t="shared" si="227"/>
        <v/>
      </c>
      <c r="J335" s="74"/>
      <c r="K335" s="74">
        <f t="shared" si="258"/>
        <v>0</v>
      </c>
      <c r="L335" s="74"/>
      <c r="M335" s="74"/>
      <c r="N335" s="74">
        <f t="shared" si="224"/>
        <v>0</v>
      </c>
      <c r="O335" s="74"/>
      <c r="P335" s="112"/>
      <c r="Q335" s="120"/>
      <c r="R335" s="120"/>
      <c r="S335" s="111"/>
      <c r="T335" s="113" t="str">
        <f t="shared" si="225"/>
        <v/>
      </c>
      <c r="U335" s="24"/>
      <c r="V335" s="24"/>
      <c r="W335" s="24" t="str">
        <f t="shared" si="228"/>
        <v/>
      </c>
      <c r="X335" s="60"/>
      <c r="AI335" s="69"/>
      <c r="AJ335" s="69"/>
      <c r="AK335" s="119"/>
      <c r="AL335" s="24"/>
      <c r="AM335" s="24"/>
      <c r="AN335" s="24"/>
      <c r="AO335" s="26"/>
      <c r="AP335" s="26"/>
      <c r="AR335" s="19">
        <f t="shared" si="226"/>
        <v>0</v>
      </c>
      <c r="AU335" s="129"/>
      <c r="AV335" s="129"/>
      <c r="FD335" s="19"/>
      <c r="FE335" s="19"/>
      <c r="FF335" s="19"/>
      <c r="FG335" s="20" t="str">
        <f t="shared" si="303"/>
        <v/>
      </c>
      <c r="FH335" s="20" t="str">
        <f t="shared" si="303"/>
        <v/>
      </c>
      <c r="FI335" s="20" t="str">
        <f t="shared" si="303"/>
        <v/>
      </c>
      <c r="FJ335" s="20" t="str">
        <f t="shared" si="303"/>
        <v/>
      </c>
      <c r="FK335" s="20" t="str">
        <f t="shared" si="303"/>
        <v/>
      </c>
      <c r="FL335" s="20" t="str">
        <f t="shared" si="303"/>
        <v/>
      </c>
      <c r="FM335" s="20" t="str">
        <f t="shared" si="303"/>
        <v/>
      </c>
      <c r="FN335" s="20" t="str">
        <f t="shared" si="303"/>
        <v/>
      </c>
      <c r="FO335" s="20" t="str">
        <f t="shared" si="303"/>
        <v/>
      </c>
      <c r="FP335" s="20" t="str">
        <f t="shared" si="303"/>
        <v/>
      </c>
      <c r="FQ335" s="20" t="str">
        <f t="shared" si="303"/>
        <v/>
      </c>
      <c r="FR335" s="20" t="str">
        <f t="shared" si="304"/>
        <v/>
      </c>
      <c r="FS335" s="20" t="str">
        <f t="shared" si="304"/>
        <v/>
      </c>
      <c r="FT335" s="20" t="str">
        <f t="shared" si="304"/>
        <v/>
      </c>
      <c r="FU335" s="20" t="str">
        <f xml:space="preserve"> IF(W578=W568,"",W578)</f>
        <v/>
      </c>
      <c r="FV335" s="20" t="str">
        <f t="shared" si="305"/>
        <v/>
      </c>
      <c r="FW335" s="20" t="str">
        <f t="shared" si="305"/>
        <v/>
      </c>
      <c r="FX335" s="20" t="str">
        <f t="shared" si="305"/>
        <v/>
      </c>
      <c r="FY335" s="20" t="str">
        <f t="shared" si="305"/>
        <v/>
      </c>
      <c r="FZ335" s="20" t="str">
        <f t="shared" si="305"/>
        <v/>
      </c>
      <c r="GA335" s="20" t="str">
        <f t="shared" si="306"/>
        <v/>
      </c>
      <c r="GB335" s="20" t="str">
        <f t="shared" si="306"/>
        <v/>
      </c>
      <c r="GC335" s="20" t="str">
        <f t="shared" si="306"/>
        <v/>
      </c>
      <c r="GD335" s="20" t="str">
        <f t="shared" si="306"/>
        <v/>
      </c>
      <c r="GE335" s="20" t="str">
        <f t="shared" si="306"/>
        <v/>
      </c>
      <c r="GF335" s="20" t="str">
        <f t="shared" si="306"/>
        <v/>
      </c>
      <c r="GG335" s="20" t="str">
        <f t="shared" si="306"/>
        <v/>
      </c>
      <c r="GH335" s="20" t="str">
        <f t="shared" si="306"/>
        <v/>
      </c>
      <c r="GI335" s="20" t="str">
        <f t="shared" si="306"/>
        <v/>
      </c>
      <c r="GJ335" s="20" t="str">
        <f t="shared" si="306"/>
        <v/>
      </c>
      <c r="GK335" s="20" t="str">
        <f t="shared" si="307"/>
        <v/>
      </c>
      <c r="GL335" s="20" t="str">
        <f t="shared" si="307"/>
        <v/>
      </c>
      <c r="GM335" s="20" t="str">
        <f t="shared" si="307"/>
        <v/>
      </c>
      <c r="GN335" s="20" t="str">
        <f t="shared" si="307"/>
        <v/>
      </c>
      <c r="GO335" s="20" t="str">
        <f t="shared" si="307"/>
        <v/>
      </c>
      <c r="GP335" s="20" t="str">
        <f t="shared" si="307"/>
        <v/>
      </c>
      <c r="GQ335" s="20" t="str">
        <f t="shared" si="307"/>
        <v/>
      </c>
      <c r="GR335" s="20" t="str">
        <f t="shared" si="307"/>
        <v/>
      </c>
      <c r="GS335" s="20" t="str">
        <f t="shared" si="307"/>
        <v/>
      </c>
      <c r="GT335" s="20" t="str">
        <f t="shared" si="307"/>
        <v/>
      </c>
      <c r="GU335" s="20" t="str">
        <f t="shared" si="308"/>
        <v/>
      </c>
      <c r="GV335" s="20" t="str">
        <f t="shared" si="308"/>
        <v/>
      </c>
      <c r="GW335" s="20" t="str">
        <f t="shared" si="308"/>
        <v/>
      </c>
      <c r="GX335" s="20" t="str">
        <f t="shared" si="308"/>
        <v/>
      </c>
      <c r="GY335" s="20" t="str">
        <f t="shared" si="308"/>
        <v/>
      </c>
      <c r="GZ335" s="20" t="str">
        <f t="shared" si="308"/>
        <v/>
      </c>
      <c r="HA335" s="20" t="str">
        <f t="shared" si="308"/>
        <v/>
      </c>
      <c r="HB335" s="20" t="str">
        <f t="shared" si="308"/>
        <v/>
      </c>
      <c r="HC335" s="20" t="str">
        <f t="shared" si="308"/>
        <v/>
      </c>
      <c r="HD335" s="20" t="str">
        <f t="shared" si="308"/>
        <v/>
      </c>
      <c r="HE335" s="20" t="str">
        <f t="shared" si="309"/>
        <v/>
      </c>
      <c r="HF335" s="20" t="str">
        <f t="shared" si="309"/>
        <v/>
      </c>
      <c r="HG335" s="20" t="str">
        <f t="shared" si="309"/>
        <v/>
      </c>
      <c r="HH335" s="20" t="str">
        <f t="shared" si="309"/>
        <v/>
      </c>
      <c r="HI335" s="20" t="str">
        <f t="shared" si="309"/>
        <v/>
      </c>
      <c r="HJ335" s="20" t="str">
        <f t="shared" si="309"/>
        <v/>
      </c>
      <c r="HK335" s="20" t="str">
        <f t="shared" si="309"/>
        <v/>
      </c>
      <c r="HL335" s="20" t="str">
        <f t="shared" si="309"/>
        <v/>
      </c>
      <c r="HM335" s="20" t="str">
        <f t="shared" si="309"/>
        <v/>
      </c>
      <c r="HN335" s="20" t="str">
        <f t="shared" si="309"/>
        <v/>
      </c>
      <c r="HO335" s="20" t="str">
        <f t="shared" si="310"/>
        <v/>
      </c>
      <c r="HP335" s="20" t="str">
        <f t="shared" si="310"/>
        <v/>
      </c>
      <c r="HQ335" s="20" t="str">
        <f t="shared" si="310"/>
        <v/>
      </c>
      <c r="HR335" s="20" t="str">
        <f t="shared" si="310"/>
        <v/>
      </c>
      <c r="HS335" s="20" t="str">
        <f t="shared" si="310"/>
        <v/>
      </c>
      <c r="HT335" s="20" t="str">
        <f t="shared" si="310"/>
        <v/>
      </c>
      <c r="HU335" s="20" t="str">
        <f t="shared" si="310"/>
        <v/>
      </c>
      <c r="HV335" s="20" t="str">
        <f t="shared" si="310"/>
        <v/>
      </c>
      <c r="HW335" s="20" t="str">
        <f t="shared" si="310"/>
        <v/>
      </c>
      <c r="HX335" s="20" t="str">
        <f t="shared" si="310"/>
        <v/>
      </c>
      <c r="HY335" s="20" t="str">
        <f t="shared" si="311"/>
        <v/>
      </c>
      <c r="HZ335" s="20" t="str">
        <f t="shared" si="311"/>
        <v/>
      </c>
      <c r="IA335" s="20" t="str">
        <f t="shared" si="311"/>
        <v/>
      </c>
      <c r="IB335" s="20" t="str">
        <f t="shared" si="311"/>
        <v/>
      </c>
      <c r="IC335" s="20" t="str">
        <f t="shared" si="311"/>
        <v/>
      </c>
      <c r="ID335" s="20" t="str">
        <f t="shared" si="311"/>
        <v/>
      </c>
      <c r="IE335" s="20" t="str">
        <f t="shared" si="311"/>
        <v/>
      </c>
      <c r="IF335" s="20" t="str">
        <f t="shared" si="311"/>
        <v/>
      </c>
      <c r="IG335" s="20" t="str">
        <f t="shared" si="311"/>
        <v/>
      </c>
      <c r="IH335" s="20" t="str">
        <f t="shared" si="311"/>
        <v/>
      </c>
      <c r="II335" s="20" t="str">
        <f t="shared" si="312"/>
        <v/>
      </c>
      <c r="IJ335" s="20" t="str">
        <f t="shared" si="312"/>
        <v/>
      </c>
      <c r="IK335" s="20" t="str">
        <f t="shared" si="312"/>
        <v/>
      </c>
      <c r="IL335" s="20" t="str">
        <f t="shared" si="312"/>
        <v/>
      </c>
      <c r="IM335" s="20" t="str">
        <f t="shared" si="312"/>
        <v/>
      </c>
      <c r="IN335" s="20" t="str">
        <f t="shared" si="312"/>
        <v/>
      </c>
      <c r="IO335" s="20" t="str">
        <f t="shared" si="312"/>
        <v/>
      </c>
      <c r="IP335" s="20" t="str">
        <f t="shared" si="312"/>
        <v/>
      </c>
      <c r="IQ335" s="20" t="str">
        <f t="shared" si="312"/>
        <v/>
      </c>
      <c r="IR335" s="20" t="str">
        <f t="shared" si="312"/>
        <v/>
      </c>
      <c r="IS335" s="20" t="str">
        <f t="shared" si="313"/>
        <v/>
      </c>
      <c r="IT335" s="20" t="str">
        <f t="shared" si="313"/>
        <v/>
      </c>
      <c r="IU335" s="20" t="str">
        <f t="shared" si="313"/>
        <v/>
      </c>
      <c r="IV335" s="20" t="str">
        <f t="shared" si="313"/>
        <v/>
      </c>
      <c r="IW335" s="20" t="str">
        <f t="shared" si="313"/>
        <v/>
      </c>
      <c r="IX335" s="20" t="str">
        <f t="shared" si="313"/>
        <v/>
      </c>
      <c r="IY335" s="20" t="str">
        <f t="shared" si="313"/>
        <v/>
      </c>
      <c r="IZ335" s="20" t="str">
        <f t="shared" si="313"/>
        <v/>
      </c>
      <c r="JA335" s="20" t="str">
        <f t="shared" si="313"/>
        <v/>
      </c>
      <c r="JB335" s="20" t="str">
        <f t="shared" si="313"/>
        <v/>
      </c>
      <c r="JC335" s="20" t="str">
        <f t="shared" si="314"/>
        <v/>
      </c>
      <c r="JD335" s="20" t="str">
        <f t="shared" si="314"/>
        <v/>
      </c>
      <c r="JE335" s="20" t="str">
        <f t="shared" si="314"/>
        <v/>
      </c>
      <c r="JF335" s="20" t="str">
        <f t="shared" si="314"/>
        <v/>
      </c>
      <c r="JG335" s="20" t="str">
        <f t="shared" si="314"/>
        <v/>
      </c>
      <c r="JH335" s="20" t="str">
        <f t="shared" si="314"/>
        <v/>
      </c>
      <c r="JI335" s="20" t="str">
        <f t="shared" si="314"/>
        <v/>
      </c>
      <c r="JJ335" s="20" t="str">
        <f t="shared" si="314"/>
        <v/>
      </c>
      <c r="JK335" s="20" t="str">
        <f t="shared" si="314"/>
        <v/>
      </c>
      <c r="JL335" s="20" t="str">
        <f t="shared" si="314"/>
        <v/>
      </c>
      <c r="JM335" s="20" t="str">
        <f t="shared" si="315"/>
        <v/>
      </c>
      <c r="JN335" s="20" t="str">
        <f t="shared" si="315"/>
        <v/>
      </c>
      <c r="JO335" s="20" t="str">
        <f t="shared" si="315"/>
        <v/>
      </c>
      <c r="JP335" s="20" t="str">
        <f t="shared" si="315"/>
        <v/>
      </c>
      <c r="JQ335" s="20" t="str">
        <f t="shared" si="315"/>
        <v/>
      </c>
      <c r="JR335" s="20" t="str">
        <f t="shared" si="315"/>
        <v/>
      </c>
      <c r="JS335" s="20" t="str">
        <f t="shared" si="315"/>
        <v/>
      </c>
      <c r="JT335" s="20" t="str">
        <f t="shared" si="315"/>
        <v/>
      </c>
      <c r="JU335" s="20" t="str">
        <f t="shared" si="315"/>
        <v/>
      </c>
      <c r="JV335" s="20" t="str">
        <f t="shared" si="315"/>
        <v/>
      </c>
      <c r="JW335" s="20" t="str">
        <f t="shared" si="316"/>
        <v/>
      </c>
      <c r="JX335" s="20" t="str">
        <f t="shared" si="316"/>
        <v/>
      </c>
      <c r="JY335" s="20" t="str">
        <f t="shared" si="316"/>
        <v/>
      </c>
      <c r="JZ335" s="20" t="str">
        <f t="shared" si="316"/>
        <v/>
      </c>
      <c r="KA335" s="20" t="str">
        <f t="shared" si="316"/>
        <v/>
      </c>
      <c r="KB335" s="20" t="str">
        <f t="shared" si="316"/>
        <v/>
      </c>
      <c r="KC335" s="20" t="str">
        <f t="shared" si="316"/>
        <v/>
      </c>
      <c r="KD335" s="20" t="str">
        <f t="shared" si="316"/>
        <v/>
      </c>
      <c r="KE335" s="20"/>
      <c r="KF335" s="20"/>
      <c r="KG335" s="20"/>
      <c r="KH335" s="20"/>
      <c r="KI335" s="20"/>
      <c r="KJ335" s="20"/>
      <c r="KK335" s="20"/>
      <c r="KL335" s="20"/>
      <c r="KM335" s="20"/>
      <c r="KN335" s="20"/>
      <c r="KO335" s="20"/>
    </row>
    <row r="336" spans="2:301" s="14" customFormat="1" ht="14.75" hidden="1" customHeight="1" x14ac:dyDescent="0.25">
      <c r="B336" s="73"/>
      <c r="C336" s="74"/>
      <c r="D336" s="74"/>
      <c r="E336" s="74"/>
      <c r="F336" s="74"/>
      <c r="G336" s="74" t="str">
        <f t="shared" si="223"/>
        <v/>
      </c>
      <c r="H336" s="74"/>
      <c r="I336" s="74" t="str">
        <f t="shared" si="227"/>
        <v/>
      </c>
      <c r="J336" s="74"/>
      <c r="K336" s="74">
        <f t="shared" si="258"/>
        <v>0</v>
      </c>
      <c r="L336" s="74"/>
      <c r="M336" s="74"/>
      <c r="N336" s="74">
        <f t="shared" si="224"/>
        <v>0</v>
      </c>
      <c r="O336" s="74"/>
      <c r="P336" s="112"/>
      <c r="Q336" s="120"/>
      <c r="R336" s="120"/>
      <c r="S336" s="111"/>
      <c r="T336" s="113" t="str">
        <f t="shared" si="225"/>
        <v/>
      </c>
      <c r="U336" s="24"/>
      <c r="V336" s="24"/>
      <c r="W336" s="24" t="str">
        <f t="shared" si="228"/>
        <v/>
      </c>
      <c r="X336" s="60"/>
      <c r="AI336" s="69"/>
      <c r="AJ336" s="69"/>
      <c r="AK336" s="119"/>
      <c r="AL336" s="24"/>
      <c r="AM336" s="24"/>
      <c r="AN336" s="24"/>
      <c r="AO336" s="26"/>
      <c r="AP336" s="26"/>
      <c r="AR336" s="19">
        <f t="shared" si="226"/>
        <v>0</v>
      </c>
      <c r="AU336" s="129"/>
      <c r="AV336" s="129"/>
      <c r="FD336" s="19"/>
      <c r="FE336" s="19"/>
      <c r="FF336" s="19"/>
      <c r="FG336" s="20" t="str">
        <f t="shared" si="303"/>
        <v/>
      </c>
      <c r="FH336" s="20" t="str">
        <f t="shared" si="303"/>
        <v/>
      </c>
      <c r="FI336" s="20" t="str">
        <f t="shared" si="303"/>
        <v/>
      </c>
      <c r="FJ336" s="20" t="str">
        <f t="shared" si="303"/>
        <v/>
      </c>
      <c r="FK336" s="20" t="str">
        <f t="shared" si="303"/>
        <v/>
      </c>
      <c r="FL336" s="20" t="str">
        <f t="shared" si="303"/>
        <v/>
      </c>
      <c r="FM336" s="20" t="str">
        <f t="shared" si="303"/>
        <v/>
      </c>
      <c r="FN336" s="20" t="str">
        <f t="shared" si="303"/>
        <v/>
      </c>
      <c r="FO336" s="20" t="str">
        <f t="shared" si="303"/>
        <v/>
      </c>
      <c r="FP336" s="20" t="str">
        <f t="shared" si="303"/>
        <v/>
      </c>
      <c r="FQ336" s="20" t="str">
        <f t="shared" si="303"/>
        <v/>
      </c>
      <c r="FR336" s="20" t="str">
        <f t="shared" si="304"/>
        <v/>
      </c>
      <c r="FS336" s="20" t="str">
        <f t="shared" si="304"/>
        <v/>
      </c>
      <c r="FT336" s="20" t="str">
        <f t="shared" si="304"/>
        <v/>
      </c>
      <c r="FU336" s="20" t="str">
        <f xml:space="preserve"> IF(W579=W569,"",W579)</f>
        <v/>
      </c>
      <c r="FV336" s="20" t="str">
        <f t="shared" si="305"/>
        <v/>
      </c>
      <c r="FW336" s="20" t="str">
        <f t="shared" si="305"/>
        <v/>
      </c>
      <c r="FX336" s="20" t="str">
        <f t="shared" si="305"/>
        <v/>
      </c>
      <c r="FY336" s="20" t="str">
        <f t="shared" si="305"/>
        <v/>
      </c>
      <c r="FZ336" s="20" t="str">
        <f t="shared" si="305"/>
        <v/>
      </c>
      <c r="GA336" s="20" t="str">
        <f t="shared" si="306"/>
        <v/>
      </c>
      <c r="GB336" s="20" t="str">
        <f t="shared" si="306"/>
        <v/>
      </c>
      <c r="GC336" s="20" t="str">
        <f t="shared" si="306"/>
        <v/>
      </c>
      <c r="GD336" s="20" t="str">
        <f t="shared" si="306"/>
        <v/>
      </c>
      <c r="GE336" s="20" t="str">
        <f t="shared" si="306"/>
        <v/>
      </c>
      <c r="GF336" s="20" t="str">
        <f t="shared" si="306"/>
        <v/>
      </c>
      <c r="GG336" s="20" t="str">
        <f t="shared" si="306"/>
        <v/>
      </c>
      <c r="GH336" s="20" t="str">
        <f t="shared" si="306"/>
        <v/>
      </c>
      <c r="GI336" s="20" t="str">
        <f t="shared" si="306"/>
        <v/>
      </c>
      <c r="GJ336" s="20" t="str">
        <f t="shared" si="306"/>
        <v/>
      </c>
      <c r="GK336" s="20" t="str">
        <f t="shared" si="307"/>
        <v/>
      </c>
      <c r="GL336" s="20" t="str">
        <f t="shared" si="307"/>
        <v/>
      </c>
      <c r="GM336" s="20" t="str">
        <f t="shared" si="307"/>
        <v/>
      </c>
      <c r="GN336" s="20" t="str">
        <f t="shared" si="307"/>
        <v/>
      </c>
      <c r="GO336" s="20" t="str">
        <f t="shared" si="307"/>
        <v/>
      </c>
      <c r="GP336" s="20" t="str">
        <f t="shared" si="307"/>
        <v/>
      </c>
      <c r="GQ336" s="20" t="str">
        <f t="shared" si="307"/>
        <v/>
      </c>
      <c r="GR336" s="20" t="str">
        <f t="shared" si="307"/>
        <v/>
      </c>
      <c r="GS336" s="20" t="str">
        <f t="shared" si="307"/>
        <v/>
      </c>
      <c r="GT336" s="20" t="str">
        <f t="shared" si="307"/>
        <v/>
      </c>
      <c r="GU336" s="20" t="str">
        <f t="shared" si="308"/>
        <v/>
      </c>
      <c r="GV336" s="20" t="str">
        <f t="shared" si="308"/>
        <v/>
      </c>
      <c r="GW336" s="20" t="str">
        <f t="shared" si="308"/>
        <v/>
      </c>
      <c r="GX336" s="20" t="str">
        <f t="shared" si="308"/>
        <v/>
      </c>
      <c r="GY336" s="20" t="str">
        <f t="shared" si="308"/>
        <v/>
      </c>
      <c r="GZ336" s="20" t="str">
        <f t="shared" si="308"/>
        <v/>
      </c>
      <c r="HA336" s="20" t="str">
        <f t="shared" si="308"/>
        <v/>
      </c>
      <c r="HB336" s="20" t="str">
        <f t="shared" si="308"/>
        <v/>
      </c>
      <c r="HC336" s="20" t="str">
        <f t="shared" si="308"/>
        <v/>
      </c>
      <c r="HD336" s="20" t="str">
        <f t="shared" si="308"/>
        <v/>
      </c>
      <c r="HE336" s="20" t="str">
        <f t="shared" si="309"/>
        <v/>
      </c>
      <c r="HF336" s="20" t="str">
        <f t="shared" si="309"/>
        <v/>
      </c>
      <c r="HG336" s="20" t="str">
        <f t="shared" si="309"/>
        <v/>
      </c>
      <c r="HH336" s="20" t="str">
        <f t="shared" si="309"/>
        <v/>
      </c>
      <c r="HI336" s="20" t="str">
        <f t="shared" si="309"/>
        <v/>
      </c>
      <c r="HJ336" s="20" t="str">
        <f t="shared" si="309"/>
        <v/>
      </c>
      <c r="HK336" s="20" t="str">
        <f t="shared" si="309"/>
        <v/>
      </c>
      <c r="HL336" s="20" t="str">
        <f t="shared" si="309"/>
        <v/>
      </c>
      <c r="HM336" s="20" t="str">
        <f t="shared" si="309"/>
        <v/>
      </c>
      <c r="HN336" s="20" t="str">
        <f t="shared" si="309"/>
        <v/>
      </c>
      <c r="HO336" s="20" t="str">
        <f t="shared" si="310"/>
        <v/>
      </c>
      <c r="HP336" s="20" t="str">
        <f t="shared" si="310"/>
        <v/>
      </c>
      <c r="HQ336" s="20" t="str">
        <f t="shared" si="310"/>
        <v/>
      </c>
      <c r="HR336" s="20" t="str">
        <f t="shared" si="310"/>
        <v/>
      </c>
      <c r="HS336" s="20" t="str">
        <f t="shared" si="310"/>
        <v/>
      </c>
      <c r="HT336" s="20" t="str">
        <f t="shared" si="310"/>
        <v/>
      </c>
      <c r="HU336" s="20" t="str">
        <f t="shared" si="310"/>
        <v/>
      </c>
      <c r="HV336" s="20" t="str">
        <f t="shared" si="310"/>
        <v/>
      </c>
      <c r="HW336" s="20" t="str">
        <f t="shared" si="310"/>
        <v/>
      </c>
      <c r="HX336" s="20" t="str">
        <f t="shared" si="310"/>
        <v/>
      </c>
      <c r="HY336" s="20" t="str">
        <f t="shared" si="311"/>
        <v/>
      </c>
      <c r="HZ336" s="20" t="str">
        <f t="shared" si="311"/>
        <v/>
      </c>
      <c r="IA336" s="20" t="str">
        <f t="shared" si="311"/>
        <v/>
      </c>
      <c r="IB336" s="20" t="str">
        <f t="shared" si="311"/>
        <v/>
      </c>
      <c r="IC336" s="20" t="str">
        <f t="shared" si="311"/>
        <v/>
      </c>
      <c r="ID336" s="20" t="str">
        <f t="shared" si="311"/>
        <v/>
      </c>
      <c r="IE336" s="20" t="str">
        <f t="shared" si="311"/>
        <v/>
      </c>
      <c r="IF336" s="20" t="str">
        <f t="shared" si="311"/>
        <v/>
      </c>
      <c r="IG336" s="20" t="str">
        <f t="shared" si="311"/>
        <v/>
      </c>
      <c r="IH336" s="20" t="str">
        <f t="shared" si="311"/>
        <v/>
      </c>
      <c r="II336" s="20" t="str">
        <f t="shared" si="312"/>
        <v/>
      </c>
      <c r="IJ336" s="20" t="str">
        <f t="shared" si="312"/>
        <v/>
      </c>
      <c r="IK336" s="20" t="str">
        <f t="shared" si="312"/>
        <v/>
      </c>
      <c r="IL336" s="20" t="str">
        <f t="shared" si="312"/>
        <v/>
      </c>
      <c r="IM336" s="20" t="str">
        <f t="shared" si="312"/>
        <v/>
      </c>
      <c r="IN336" s="20" t="str">
        <f t="shared" si="312"/>
        <v/>
      </c>
      <c r="IO336" s="20" t="str">
        <f t="shared" si="312"/>
        <v/>
      </c>
      <c r="IP336" s="20" t="str">
        <f t="shared" si="312"/>
        <v/>
      </c>
      <c r="IQ336" s="20" t="str">
        <f t="shared" si="312"/>
        <v/>
      </c>
      <c r="IR336" s="20" t="str">
        <f t="shared" si="312"/>
        <v/>
      </c>
      <c r="IS336" s="20" t="str">
        <f t="shared" si="313"/>
        <v/>
      </c>
      <c r="IT336" s="20" t="str">
        <f t="shared" si="313"/>
        <v/>
      </c>
      <c r="IU336" s="20" t="str">
        <f t="shared" si="313"/>
        <v/>
      </c>
      <c r="IV336" s="20" t="str">
        <f t="shared" si="313"/>
        <v/>
      </c>
      <c r="IW336" s="20" t="str">
        <f t="shared" si="313"/>
        <v/>
      </c>
      <c r="IX336" s="20" t="str">
        <f t="shared" si="313"/>
        <v/>
      </c>
      <c r="IY336" s="20" t="str">
        <f t="shared" si="313"/>
        <v/>
      </c>
      <c r="IZ336" s="20" t="str">
        <f t="shared" si="313"/>
        <v/>
      </c>
      <c r="JA336" s="20" t="str">
        <f t="shared" si="313"/>
        <v/>
      </c>
      <c r="JB336" s="20" t="str">
        <f t="shared" si="313"/>
        <v/>
      </c>
      <c r="JC336" s="20" t="str">
        <f t="shared" si="314"/>
        <v/>
      </c>
      <c r="JD336" s="20" t="str">
        <f t="shared" si="314"/>
        <v/>
      </c>
      <c r="JE336" s="20" t="str">
        <f t="shared" si="314"/>
        <v/>
      </c>
      <c r="JF336" s="20" t="str">
        <f t="shared" si="314"/>
        <v/>
      </c>
      <c r="JG336" s="20" t="str">
        <f t="shared" si="314"/>
        <v/>
      </c>
      <c r="JH336" s="20" t="str">
        <f t="shared" si="314"/>
        <v/>
      </c>
      <c r="JI336" s="20" t="str">
        <f t="shared" si="314"/>
        <v/>
      </c>
      <c r="JJ336" s="20" t="str">
        <f t="shared" si="314"/>
        <v/>
      </c>
      <c r="JK336" s="20" t="str">
        <f t="shared" si="314"/>
        <v/>
      </c>
      <c r="JL336" s="20" t="str">
        <f t="shared" si="314"/>
        <v/>
      </c>
      <c r="JM336" s="20" t="str">
        <f t="shared" si="315"/>
        <v/>
      </c>
      <c r="JN336" s="20" t="str">
        <f t="shared" si="315"/>
        <v/>
      </c>
      <c r="JO336" s="20" t="str">
        <f t="shared" si="315"/>
        <v/>
      </c>
      <c r="JP336" s="20" t="str">
        <f t="shared" si="315"/>
        <v/>
      </c>
      <c r="JQ336" s="20" t="str">
        <f t="shared" si="315"/>
        <v/>
      </c>
      <c r="JR336" s="20" t="str">
        <f t="shared" si="315"/>
        <v/>
      </c>
      <c r="JS336" s="20" t="str">
        <f t="shared" si="315"/>
        <v/>
      </c>
      <c r="JT336" s="20" t="str">
        <f t="shared" si="315"/>
        <v/>
      </c>
      <c r="JU336" s="20" t="str">
        <f t="shared" si="315"/>
        <v/>
      </c>
      <c r="JV336" s="20" t="str">
        <f t="shared" si="315"/>
        <v/>
      </c>
      <c r="JW336" s="20" t="str">
        <f t="shared" si="316"/>
        <v/>
      </c>
      <c r="JX336" s="20" t="str">
        <f t="shared" si="316"/>
        <v/>
      </c>
      <c r="JY336" s="20" t="str">
        <f t="shared" si="316"/>
        <v/>
      </c>
      <c r="JZ336" s="20" t="str">
        <f t="shared" si="316"/>
        <v/>
      </c>
      <c r="KA336" s="20" t="str">
        <f t="shared" si="316"/>
        <v/>
      </c>
      <c r="KB336" s="20" t="str">
        <f t="shared" si="316"/>
        <v/>
      </c>
      <c r="KC336" s="20" t="str">
        <f t="shared" si="316"/>
        <v/>
      </c>
      <c r="KD336" s="20" t="str">
        <f t="shared" si="316"/>
        <v/>
      </c>
      <c r="KE336" s="20"/>
      <c r="KF336" s="20"/>
      <c r="KG336" s="20"/>
      <c r="KH336" s="20"/>
      <c r="KI336" s="20"/>
      <c r="KJ336" s="20"/>
      <c r="KK336" s="20"/>
      <c r="KL336" s="20"/>
      <c r="KM336" s="20"/>
      <c r="KN336" s="20"/>
      <c r="KO336" s="20"/>
    </row>
    <row r="337" spans="2:301" s="14" customFormat="1" ht="15" hidden="1" x14ac:dyDescent="0.25">
      <c r="G337" s="74" t="str">
        <f t="shared" si="223"/>
        <v/>
      </c>
      <c r="I337" s="74" t="str">
        <f t="shared" si="227"/>
        <v/>
      </c>
      <c r="K337" s="74">
        <f t="shared" si="258"/>
        <v>0</v>
      </c>
      <c r="N337" s="74">
        <f t="shared" si="224"/>
        <v>0</v>
      </c>
      <c r="Q337" s="120"/>
      <c r="R337" s="120"/>
      <c r="S337" s="111"/>
      <c r="T337" s="113" t="str">
        <f t="shared" si="225"/>
        <v/>
      </c>
      <c r="W337" s="24" t="str">
        <f t="shared" si="228"/>
        <v/>
      </c>
      <c r="X337" s="60"/>
      <c r="AK337" s="4"/>
      <c r="AL337" s="24"/>
      <c r="AM337" s="24"/>
      <c r="AN337" s="24"/>
      <c r="AO337" s="26"/>
      <c r="AP337" s="26"/>
      <c r="AR337" s="19">
        <f t="shared" si="226"/>
        <v>0</v>
      </c>
      <c r="AU337" s="129"/>
      <c r="AV337" s="129"/>
    </row>
    <row r="338" spans="2:301" s="14" customFormat="1" ht="15" hidden="1" x14ac:dyDescent="0.25">
      <c r="G338" s="74" t="str">
        <f t="shared" si="223"/>
        <v/>
      </c>
      <c r="I338" s="74" t="str">
        <f t="shared" si="227"/>
        <v/>
      </c>
      <c r="K338" s="74">
        <f t="shared" si="258"/>
        <v>0</v>
      </c>
      <c r="N338" s="74">
        <f t="shared" si="224"/>
        <v>0</v>
      </c>
      <c r="Q338" s="120"/>
      <c r="R338" s="120"/>
      <c r="S338" s="111"/>
      <c r="T338" s="113" t="str">
        <f t="shared" si="225"/>
        <v/>
      </c>
      <c r="W338" s="24" t="str">
        <f t="shared" si="228"/>
        <v/>
      </c>
      <c r="X338" s="60"/>
      <c r="AK338" s="4"/>
      <c r="AL338" s="24"/>
      <c r="AM338" s="24"/>
      <c r="AN338" s="24"/>
      <c r="AO338" s="26"/>
      <c r="AP338" s="26"/>
      <c r="AR338" s="19">
        <f t="shared" si="226"/>
        <v>0</v>
      </c>
      <c r="AU338" s="129"/>
      <c r="AV338" s="129"/>
    </row>
    <row r="339" spans="2:301" s="14" customFormat="1" ht="15" hidden="1" x14ac:dyDescent="0.25">
      <c r="G339" s="74" t="str">
        <f t="shared" si="223"/>
        <v/>
      </c>
      <c r="I339" s="74" t="str">
        <f t="shared" si="227"/>
        <v/>
      </c>
      <c r="K339" s="74">
        <f t="shared" si="258"/>
        <v>0</v>
      </c>
      <c r="N339" s="74">
        <f t="shared" si="224"/>
        <v>0</v>
      </c>
      <c r="Q339" s="120"/>
      <c r="R339" s="120"/>
      <c r="S339" s="111"/>
      <c r="T339" s="113" t="str">
        <f t="shared" si="225"/>
        <v/>
      </c>
      <c r="W339" s="24" t="str">
        <f t="shared" si="228"/>
        <v/>
      </c>
      <c r="X339" s="60"/>
      <c r="AK339" s="4"/>
      <c r="AL339" s="24"/>
      <c r="AM339" s="24"/>
      <c r="AN339" s="24"/>
      <c r="AO339" s="26"/>
      <c r="AP339" s="26"/>
      <c r="AR339" s="19">
        <f t="shared" si="226"/>
        <v>0</v>
      </c>
      <c r="AU339" s="129"/>
      <c r="AV339" s="129"/>
    </row>
    <row r="340" spans="2:301" s="14" customFormat="1" ht="15" hidden="1" x14ac:dyDescent="0.25">
      <c r="G340" s="74" t="str">
        <f t="shared" si="223"/>
        <v/>
      </c>
      <c r="I340" s="74" t="str">
        <f t="shared" si="227"/>
        <v/>
      </c>
      <c r="K340" s="74">
        <f t="shared" si="258"/>
        <v>0</v>
      </c>
      <c r="N340" s="74">
        <f t="shared" si="224"/>
        <v>0</v>
      </c>
      <c r="Q340" s="120"/>
      <c r="R340" s="120"/>
      <c r="S340" s="111"/>
      <c r="T340" s="113" t="str">
        <f t="shared" si="225"/>
        <v/>
      </c>
      <c r="W340" s="24" t="str">
        <f t="shared" si="228"/>
        <v/>
      </c>
      <c r="X340" s="60"/>
      <c r="AK340" s="4"/>
      <c r="AL340" s="24"/>
      <c r="AM340" s="24"/>
      <c r="AN340" s="24"/>
      <c r="AO340" s="26"/>
      <c r="AP340" s="26"/>
      <c r="AR340" s="19">
        <f t="shared" si="226"/>
        <v>0</v>
      </c>
      <c r="AU340" s="129"/>
      <c r="AV340" s="129"/>
    </row>
    <row r="341" spans="2:301" s="14" customFormat="1" x14ac:dyDescent="0.35">
      <c r="B341" s="73" t="str">
        <f t="shared" ref="B341" si="317" xml:space="preserve"> IF(B107="","",B107)</f>
        <v/>
      </c>
      <c r="C341" s="74">
        <f t="shared" si="194"/>
        <v>0</v>
      </c>
      <c r="D341" s="74" t="str">
        <f xml:space="preserve"> IF(IF(AND(C341=1,C107="LED"),D107,"")="","",IF(AND(C341=1,C107="LED"),D107,""))</f>
        <v/>
      </c>
      <c r="E341" s="74" t="str">
        <f xml:space="preserve"> IF(IF(AND(C341=1,C107="LED"),E107,"")="","",IF(AND(C341=1,C107="LED"),E107,""))</f>
        <v/>
      </c>
      <c r="F341" s="74" t="str">
        <f xml:space="preserve"> IF((C341&lt;&gt;1),"",MAX(F107,1))</f>
        <v/>
      </c>
      <c r="G341" s="74" t="str">
        <f t="shared" si="223"/>
        <v/>
      </c>
      <c r="H341" s="74" t="str">
        <f xml:space="preserve"> IF((C341&lt;&gt;1),"",MAX(2.5,Q107))</f>
        <v/>
      </c>
      <c r="I341" s="74" t="str">
        <f t="shared" si="227"/>
        <v/>
      </c>
      <c r="J341" s="74">
        <f xml:space="preserve"> IF((C341&lt;&gt;1),0,(J107+$D$3))</f>
        <v>0</v>
      </c>
      <c r="K341" s="74">
        <f t="shared" si="258"/>
        <v>0</v>
      </c>
      <c r="L341" s="74" t="str">
        <f>IF((C341&lt;&gt;1),"",IF(IF(C107="Masked","Always Mask",H107)="","Never mask",IF(C107="Masked","Always Mask",H107)))</f>
        <v/>
      </c>
      <c r="M341" s="74">
        <f xml:space="preserve"> IF(C341&lt;&gt;1,0,I107)</f>
        <v>0</v>
      </c>
      <c r="N341" s="74">
        <f t="shared" si="224"/>
        <v>0</v>
      </c>
      <c r="O341" s="74" t="str">
        <f xml:space="preserve"> IF(C341&lt;&gt;1,"",(F341*55+17.25))</f>
        <v/>
      </c>
      <c r="P341" s="112" t="str">
        <f xml:space="preserve"> IF(C341&lt;&gt;1,"",IF(O341&lt;J341,J341,0))</f>
        <v/>
      </c>
      <c r="Q341" s="120">
        <f xml:space="preserve"> IF(Global!$C$1="AFE4420",1000*AK341*J341/(1000000/'PPG Config'!$C$2)*(2-COUNTBLANK(D341:E341)),1000*(AL341+AM341)*J341/(1000000/'PPG Config'!$C$2))</f>
        <v>0</v>
      </c>
      <c r="R341" s="120"/>
      <c r="S341" s="111" t="str">
        <f>IF((C341&lt;&gt;1),"Only TIA1",W107)</f>
        <v>Only TIA1</v>
      </c>
      <c r="T341" s="113" t="str">
        <f t="shared" si="225"/>
        <v/>
      </c>
      <c r="U341" s="24" t="str">
        <f xml:space="preserve"> IF((C341&lt;&gt;1),"",MAX(2.5,AD107))</f>
        <v/>
      </c>
      <c r="V341" s="24"/>
      <c r="W341" s="24" t="str">
        <f t="shared" si="228"/>
        <v/>
      </c>
      <c r="X341" s="60"/>
      <c r="AI341" s="69">
        <f xml:space="preserve"> IF(C351&gt;C341,1,0)</f>
        <v>0</v>
      </c>
      <c r="AJ341" s="69">
        <f xml:space="preserve"> IF(C341=1,IF(C107="LED",IF(AND(D341="",E341=""),1,0),0),0)</f>
        <v>0</v>
      </c>
      <c r="AK341" s="119">
        <f>IF(COUNTIF(D341:E341,"TX4")&gt;0,'PPG Config'!$C$18,IF(COUNTIF(D341:E341,"TX3")&gt;0,'PPG Config'!$C$17,IF(COUNTIF(D341:E341,"TX2")&gt;0,'PPG Config'!$C$16,IF(COUNTIF(D341:E341,"TX1")&gt;0,'PPG Config'!$C$15,0))))</f>
        <v>0</v>
      </c>
      <c r="AL341" s="24">
        <f xml:space="preserve"> IF(D341="",0,IF(AI107="",0,MIN(AI107,'PPG Config'!$C$8)))</f>
        <v>0</v>
      </c>
      <c r="AM341" s="24">
        <f xml:space="preserve"> IF(E341="",0,IF(AJ107="",0,MIN(AJ107,'PPG Config'!$C$8)))</f>
        <v>0</v>
      </c>
      <c r="AN341" s="24"/>
      <c r="AO341" s="26">
        <f xml:space="preserve"> IF(Global!$C$1="AFE4420",'PPG Phase Definition'!AK341,'PPG Phase Definition'!AL341)</f>
        <v>0</v>
      </c>
      <c r="AP341" s="26">
        <f xml:space="preserve"> IF(Global!$C$1="AFE4420",'PPG Phase Definition'!AK341,'PPG Phase Definition'!AM341)</f>
        <v>0</v>
      </c>
      <c r="AR341" s="19">
        <f t="shared" si="226"/>
        <v>0</v>
      </c>
      <c r="AU341" s="129"/>
      <c r="AV341" s="129"/>
      <c r="FD341" s="19"/>
      <c r="FE341" s="19"/>
      <c r="FF341" s="19">
        <v>11</v>
      </c>
      <c r="FG341" s="20" t="str">
        <f t="shared" ref="FG341:FQ343" si="318" xml:space="preserve"> IF(G580=G570,"",G580)</f>
        <v/>
      </c>
      <c r="FH341" s="20" t="str">
        <f t="shared" si="318"/>
        <v/>
      </c>
      <c r="FI341" s="20" t="str">
        <f t="shared" si="318"/>
        <v/>
      </c>
      <c r="FJ341" s="20" t="str">
        <f t="shared" si="318"/>
        <v/>
      </c>
      <c r="FK341" s="20" t="str">
        <f t="shared" si="318"/>
        <v/>
      </c>
      <c r="FL341" s="20" t="str">
        <f t="shared" si="318"/>
        <v/>
      </c>
      <c r="FM341" s="20" t="str">
        <f t="shared" si="318"/>
        <v/>
      </c>
      <c r="FN341" s="20" t="str">
        <f t="shared" si="318"/>
        <v/>
      </c>
      <c r="FO341" s="20" t="str">
        <f t="shared" si="318"/>
        <v/>
      </c>
      <c r="FP341" s="20" t="str">
        <f t="shared" si="318"/>
        <v/>
      </c>
      <c r="FQ341" s="20" t="str">
        <f t="shared" si="318"/>
        <v/>
      </c>
      <c r="FR341" s="20" t="str">
        <f t="shared" ref="FR341:FT343" si="319" xml:space="preserve"> IF(S580=S570,"",S580)</f>
        <v/>
      </c>
      <c r="FS341" s="20" t="str">
        <f t="shared" si="319"/>
        <v/>
      </c>
      <c r="FT341" s="20" t="str">
        <f t="shared" si="319"/>
        <v/>
      </c>
      <c r="FU341" s="20" t="str">
        <f xml:space="preserve"> IF(W580=W570,"",W580)</f>
        <v/>
      </c>
      <c r="FV341" s="20" t="str">
        <f t="shared" ref="FV341:FZ343" si="320" xml:space="preserve"> IF(Y580=Y570,"",Y580)</f>
        <v/>
      </c>
      <c r="FW341" s="20" t="str">
        <f t="shared" si="320"/>
        <v/>
      </c>
      <c r="FX341" s="20" t="str">
        <f t="shared" si="320"/>
        <v/>
      </c>
      <c r="FY341" s="20" t="str">
        <f t="shared" si="320"/>
        <v/>
      </c>
      <c r="FZ341" s="20" t="str">
        <f t="shared" si="320"/>
        <v/>
      </c>
      <c r="GA341" s="20" t="str">
        <f t="shared" ref="GA341:GJ343" si="321" xml:space="preserve"> IF(AE580=AE570,"",AE580)</f>
        <v/>
      </c>
      <c r="GB341" s="20" t="str">
        <f t="shared" si="321"/>
        <v/>
      </c>
      <c r="GC341" s="20" t="str">
        <f t="shared" si="321"/>
        <v/>
      </c>
      <c r="GD341" s="20" t="str">
        <f t="shared" si="321"/>
        <v/>
      </c>
      <c r="GE341" s="20" t="str">
        <f t="shared" si="321"/>
        <v/>
      </c>
      <c r="GF341" s="20" t="str">
        <f t="shared" si="321"/>
        <v/>
      </c>
      <c r="GG341" s="20" t="str">
        <f t="shared" si="321"/>
        <v/>
      </c>
      <c r="GH341" s="20" t="str">
        <f t="shared" si="321"/>
        <v/>
      </c>
      <c r="GI341" s="20" t="str">
        <f t="shared" si="321"/>
        <v/>
      </c>
      <c r="GJ341" s="20" t="str">
        <f t="shared" si="321"/>
        <v/>
      </c>
      <c r="GK341" s="20" t="str">
        <f t="shared" ref="GK341:GT343" si="322" xml:space="preserve"> IF(AO580=AO570,"",AO580)</f>
        <v/>
      </c>
      <c r="GL341" s="20" t="str">
        <f t="shared" si="322"/>
        <v/>
      </c>
      <c r="GM341" s="20" t="str">
        <f t="shared" si="322"/>
        <v/>
      </c>
      <c r="GN341" s="20" t="str">
        <f t="shared" si="322"/>
        <v/>
      </c>
      <c r="GO341" s="20" t="str">
        <f t="shared" si="322"/>
        <v/>
      </c>
      <c r="GP341" s="20" t="str">
        <f t="shared" si="322"/>
        <v/>
      </c>
      <c r="GQ341" s="20" t="str">
        <f t="shared" si="322"/>
        <v/>
      </c>
      <c r="GR341" s="20" t="str">
        <f t="shared" si="322"/>
        <v/>
      </c>
      <c r="GS341" s="20" t="str">
        <f t="shared" si="322"/>
        <v/>
      </c>
      <c r="GT341" s="20" t="str">
        <f t="shared" si="322"/>
        <v/>
      </c>
      <c r="GU341" s="20" t="str">
        <f t="shared" ref="GU341:HD343" si="323" xml:space="preserve"> IF(AY580=AY570,"",AY580)</f>
        <v/>
      </c>
      <c r="GV341" s="20" t="str">
        <f t="shared" si="323"/>
        <v/>
      </c>
      <c r="GW341" s="20" t="str">
        <f t="shared" si="323"/>
        <v/>
      </c>
      <c r="GX341" s="20" t="str">
        <f t="shared" si="323"/>
        <v/>
      </c>
      <c r="GY341" s="20" t="str">
        <f t="shared" si="323"/>
        <v/>
      </c>
      <c r="GZ341" s="20" t="str">
        <f t="shared" si="323"/>
        <v/>
      </c>
      <c r="HA341" s="20" t="str">
        <f t="shared" si="323"/>
        <v/>
      </c>
      <c r="HB341" s="20" t="str">
        <f t="shared" si="323"/>
        <v/>
      </c>
      <c r="HC341" s="20" t="str">
        <f t="shared" si="323"/>
        <v/>
      </c>
      <c r="HD341" s="20" t="str">
        <f t="shared" si="323"/>
        <v/>
      </c>
      <c r="HE341" s="20" t="str">
        <f t="shared" ref="HE341:HN343" si="324" xml:space="preserve"> IF(BI580=BI570,"",BI580)</f>
        <v/>
      </c>
      <c r="HF341" s="20" t="str">
        <f t="shared" si="324"/>
        <v/>
      </c>
      <c r="HG341" s="20" t="str">
        <f t="shared" si="324"/>
        <v/>
      </c>
      <c r="HH341" s="20" t="str">
        <f t="shared" si="324"/>
        <v/>
      </c>
      <c r="HI341" s="20" t="str">
        <f t="shared" si="324"/>
        <v/>
      </c>
      <c r="HJ341" s="20" t="str">
        <f t="shared" si="324"/>
        <v/>
      </c>
      <c r="HK341" s="20" t="str">
        <f t="shared" si="324"/>
        <v/>
      </c>
      <c r="HL341" s="20" t="str">
        <f t="shared" si="324"/>
        <v/>
      </c>
      <c r="HM341" s="20" t="str">
        <f t="shared" si="324"/>
        <v/>
      </c>
      <c r="HN341" s="20" t="str">
        <f t="shared" si="324"/>
        <v/>
      </c>
      <c r="HO341" s="20" t="str">
        <f t="shared" ref="HO341:HX343" si="325" xml:space="preserve"> IF(BS580=BS570,"",BS580)</f>
        <v/>
      </c>
      <c r="HP341" s="20" t="str">
        <f t="shared" si="325"/>
        <v/>
      </c>
      <c r="HQ341" s="20" t="str">
        <f t="shared" si="325"/>
        <v/>
      </c>
      <c r="HR341" s="20" t="str">
        <f t="shared" si="325"/>
        <v/>
      </c>
      <c r="HS341" s="20" t="str">
        <f t="shared" si="325"/>
        <v/>
      </c>
      <c r="HT341" s="20" t="str">
        <f t="shared" si="325"/>
        <v/>
      </c>
      <c r="HU341" s="20" t="str">
        <f t="shared" si="325"/>
        <v/>
      </c>
      <c r="HV341" s="20" t="str">
        <f t="shared" si="325"/>
        <v/>
      </c>
      <c r="HW341" s="20" t="str">
        <f t="shared" si="325"/>
        <v/>
      </c>
      <c r="HX341" s="20" t="str">
        <f t="shared" si="325"/>
        <v/>
      </c>
      <c r="HY341" s="20" t="str">
        <f t="shared" ref="HY341:IH343" si="326" xml:space="preserve"> IF(CC580=CC570,"",CC580)</f>
        <v/>
      </c>
      <c r="HZ341" s="20" t="str">
        <f t="shared" si="326"/>
        <v/>
      </c>
      <c r="IA341" s="20" t="str">
        <f t="shared" si="326"/>
        <v/>
      </c>
      <c r="IB341" s="20" t="str">
        <f t="shared" si="326"/>
        <v/>
      </c>
      <c r="IC341" s="20" t="str">
        <f t="shared" si="326"/>
        <v/>
      </c>
      <c r="ID341" s="20" t="str">
        <f t="shared" si="326"/>
        <v/>
      </c>
      <c r="IE341" s="20" t="str">
        <f t="shared" si="326"/>
        <v/>
      </c>
      <c r="IF341" s="20" t="str">
        <f t="shared" si="326"/>
        <v/>
      </c>
      <c r="IG341" s="20" t="str">
        <f t="shared" si="326"/>
        <v/>
      </c>
      <c r="IH341" s="20" t="str">
        <f t="shared" si="326"/>
        <v/>
      </c>
      <c r="II341" s="20" t="str">
        <f t="shared" ref="II341:IR343" si="327" xml:space="preserve"> IF(CM580=CM570,"",CM580)</f>
        <v/>
      </c>
      <c r="IJ341" s="20" t="str">
        <f t="shared" si="327"/>
        <v/>
      </c>
      <c r="IK341" s="20" t="str">
        <f t="shared" si="327"/>
        <v/>
      </c>
      <c r="IL341" s="20" t="str">
        <f t="shared" si="327"/>
        <v/>
      </c>
      <c r="IM341" s="20" t="str">
        <f t="shared" si="327"/>
        <v/>
      </c>
      <c r="IN341" s="20" t="str">
        <f t="shared" si="327"/>
        <v/>
      </c>
      <c r="IO341" s="20" t="str">
        <f t="shared" si="327"/>
        <v/>
      </c>
      <c r="IP341" s="20" t="str">
        <f t="shared" si="327"/>
        <v/>
      </c>
      <c r="IQ341" s="20" t="str">
        <f t="shared" si="327"/>
        <v/>
      </c>
      <c r="IR341" s="20" t="str">
        <f t="shared" si="327"/>
        <v/>
      </c>
      <c r="IS341" s="20" t="str">
        <f t="shared" ref="IS341:JB343" si="328" xml:space="preserve"> IF(CW580=CW570,"",CW580)</f>
        <v/>
      </c>
      <c r="IT341" s="20" t="str">
        <f t="shared" si="328"/>
        <v/>
      </c>
      <c r="IU341" s="20" t="str">
        <f t="shared" si="328"/>
        <v/>
      </c>
      <c r="IV341" s="20" t="str">
        <f t="shared" si="328"/>
        <v/>
      </c>
      <c r="IW341" s="20" t="str">
        <f t="shared" si="328"/>
        <v/>
      </c>
      <c r="IX341" s="20" t="str">
        <f t="shared" si="328"/>
        <v/>
      </c>
      <c r="IY341" s="20" t="str">
        <f t="shared" si="328"/>
        <v/>
      </c>
      <c r="IZ341" s="20" t="str">
        <f t="shared" si="328"/>
        <v/>
      </c>
      <c r="JA341" s="20" t="str">
        <f t="shared" si="328"/>
        <v/>
      </c>
      <c r="JB341" s="20" t="str">
        <f t="shared" si="328"/>
        <v/>
      </c>
      <c r="JC341" s="20" t="str">
        <f t="shared" ref="JC341:JL343" si="329" xml:space="preserve"> IF(DG580=DG570,"",DG580)</f>
        <v/>
      </c>
      <c r="JD341" s="20" t="str">
        <f t="shared" si="329"/>
        <v/>
      </c>
      <c r="JE341" s="20" t="str">
        <f t="shared" si="329"/>
        <v/>
      </c>
      <c r="JF341" s="20" t="str">
        <f t="shared" si="329"/>
        <v/>
      </c>
      <c r="JG341" s="20" t="str">
        <f t="shared" si="329"/>
        <v/>
      </c>
      <c r="JH341" s="20" t="str">
        <f t="shared" si="329"/>
        <v/>
      </c>
      <c r="JI341" s="20" t="str">
        <f t="shared" si="329"/>
        <v/>
      </c>
      <c r="JJ341" s="20" t="str">
        <f t="shared" si="329"/>
        <v/>
      </c>
      <c r="JK341" s="20" t="str">
        <f t="shared" si="329"/>
        <v/>
      </c>
      <c r="JL341" s="20" t="str">
        <f t="shared" si="329"/>
        <v/>
      </c>
      <c r="JM341" s="20" t="str">
        <f t="shared" ref="JM341:JV343" si="330" xml:space="preserve"> IF(DQ580=DQ570,"",DQ580)</f>
        <v/>
      </c>
      <c r="JN341" s="20" t="str">
        <f t="shared" si="330"/>
        <v/>
      </c>
      <c r="JO341" s="20" t="str">
        <f t="shared" si="330"/>
        <v/>
      </c>
      <c r="JP341" s="20" t="str">
        <f t="shared" si="330"/>
        <v/>
      </c>
      <c r="JQ341" s="20" t="str">
        <f t="shared" si="330"/>
        <v/>
      </c>
      <c r="JR341" s="20" t="str">
        <f t="shared" si="330"/>
        <v/>
      </c>
      <c r="JS341" s="20" t="str">
        <f t="shared" si="330"/>
        <v/>
      </c>
      <c r="JT341" s="20" t="str">
        <f t="shared" si="330"/>
        <v/>
      </c>
      <c r="JU341" s="20" t="str">
        <f t="shared" si="330"/>
        <v/>
      </c>
      <c r="JV341" s="20" t="str">
        <f t="shared" si="330"/>
        <v/>
      </c>
      <c r="JW341" s="20" t="str">
        <f t="shared" ref="JW341:KD343" si="331" xml:space="preserve"> IF(EA580=EA570,"",EA580)</f>
        <v/>
      </c>
      <c r="JX341" s="20" t="str">
        <f t="shared" si="331"/>
        <v/>
      </c>
      <c r="JY341" s="20" t="str">
        <f t="shared" si="331"/>
        <v/>
      </c>
      <c r="JZ341" s="20" t="str">
        <f t="shared" si="331"/>
        <v/>
      </c>
      <c r="KA341" s="20" t="str">
        <f t="shared" si="331"/>
        <v/>
      </c>
      <c r="KB341" s="20" t="str">
        <f t="shared" si="331"/>
        <v/>
      </c>
      <c r="KC341" s="20" t="str">
        <f t="shared" si="331"/>
        <v/>
      </c>
      <c r="KD341" s="20" t="str">
        <f t="shared" si="331"/>
        <v/>
      </c>
      <c r="KE341" s="20"/>
      <c r="KF341" s="20"/>
      <c r="KG341" s="20"/>
      <c r="KH341" s="20"/>
      <c r="KI341" s="20"/>
      <c r="KJ341" s="20"/>
      <c r="KK341" s="20"/>
      <c r="KL341" s="20"/>
      <c r="KM341" s="20"/>
      <c r="KN341" s="20"/>
      <c r="KO341" s="20"/>
    </row>
    <row r="342" spans="2:301" s="14" customFormat="1" ht="14.75" hidden="1" customHeight="1" x14ac:dyDescent="0.25">
      <c r="B342" s="73"/>
      <c r="C342" s="74"/>
      <c r="D342" s="74"/>
      <c r="E342" s="74"/>
      <c r="F342" s="74"/>
      <c r="G342" s="74" t="str">
        <f t="shared" si="223"/>
        <v/>
      </c>
      <c r="H342" s="74"/>
      <c r="I342" s="74" t="str">
        <f t="shared" si="227"/>
        <v/>
      </c>
      <c r="J342" s="74"/>
      <c r="K342" s="74">
        <f t="shared" si="258"/>
        <v>0</v>
      </c>
      <c r="L342" s="74"/>
      <c r="M342" s="74"/>
      <c r="N342" s="74">
        <f t="shared" si="224"/>
        <v>0</v>
      </c>
      <c r="O342" s="74"/>
      <c r="P342" s="112"/>
      <c r="Q342" s="120"/>
      <c r="R342" s="120"/>
      <c r="S342" s="111"/>
      <c r="T342" s="113" t="str">
        <f t="shared" si="225"/>
        <v/>
      </c>
      <c r="U342" s="24"/>
      <c r="V342" s="24"/>
      <c r="W342" s="24" t="str">
        <f t="shared" si="228"/>
        <v/>
      </c>
      <c r="X342" s="60"/>
      <c r="AI342" s="69"/>
      <c r="AJ342" s="69"/>
      <c r="AK342" s="119"/>
      <c r="AL342" s="24"/>
      <c r="AM342" s="24"/>
      <c r="AN342" s="24"/>
      <c r="AO342" s="26"/>
      <c r="AP342" s="26"/>
      <c r="AR342" s="19">
        <f t="shared" si="226"/>
        <v>0</v>
      </c>
      <c r="AU342" s="129"/>
      <c r="AV342" s="129"/>
      <c r="FD342" s="19"/>
      <c r="FE342" s="19"/>
      <c r="FF342" s="19"/>
      <c r="FG342" s="20" t="str">
        <f t="shared" si="318"/>
        <v/>
      </c>
      <c r="FH342" s="20" t="str">
        <f t="shared" si="318"/>
        <v/>
      </c>
      <c r="FI342" s="20" t="str">
        <f t="shared" si="318"/>
        <v/>
      </c>
      <c r="FJ342" s="20" t="str">
        <f t="shared" si="318"/>
        <v/>
      </c>
      <c r="FK342" s="20" t="str">
        <f t="shared" si="318"/>
        <v/>
      </c>
      <c r="FL342" s="20" t="str">
        <f t="shared" si="318"/>
        <v/>
      </c>
      <c r="FM342" s="20" t="str">
        <f t="shared" si="318"/>
        <v/>
      </c>
      <c r="FN342" s="20" t="str">
        <f t="shared" si="318"/>
        <v/>
      </c>
      <c r="FO342" s="20" t="str">
        <f t="shared" si="318"/>
        <v/>
      </c>
      <c r="FP342" s="20" t="str">
        <f t="shared" si="318"/>
        <v/>
      </c>
      <c r="FQ342" s="20" t="str">
        <f t="shared" si="318"/>
        <v/>
      </c>
      <c r="FR342" s="20" t="str">
        <f t="shared" si="319"/>
        <v/>
      </c>
      <c r="FS342" s="20" t="str">
        <f t="shared" si="319"/>
        <v/>
      </c>
      <c r="FT342" s="20" t="str">
        <f t="shared" si="319"/>
        <v/>
      </c>
      <c r="FU342" s="20" t="str">
        <f xml:space="preserve"> IF(W581=W571,"",W581)</f>
        <v/>
      </c>
      <c r="FV342" s="20" t="str">
        <f t="shared" si="320"/>
        <v/>
      </c>
      <c r="FW342" s="20" t="str">
        <f t="shared" si="320"/>
        <v/>
      </c>
      <c r="FX342" s="20" t="str">
        <f t="shared" si="320"/>
        <v/>
      </c>
      <c r="FY342" s="20" t="str">
        <f t="shared" si="320"/>
        <v/>
      </c>
      <c r="FZ342" s="20" t="str">
        <f t="shared" si="320"/>
        <v/>
      </c>
      <c r="GA342" s="20" t="str">
        <f t="shared" si="321"/>
        <v/>
      </c>
      <c r="GB342" s="20" t="str">
        <f t="shared" si="321"/>
        <v/>
      </c>
      <c r="GC342" s="20" t="str">
        <f t="shared" si="321"/>
        <v/>
      </c>
      <c r="GD342" s="20" t="str">
        <f t="shared" si="321"/>
        <v/>
      </c>
      <c r="GE342" s="20" t="str">
        <f t="shared" si="321"/>
        <v/>
      </c>
      <c r="GF342" s="20" t="str">
        <f t="shared" si="321"/>
        <v/>
      </c>
      <c r="GG342" s="20" t="str">
        <f t="shared" si="321"/>
        <v/>
      </c>
      <c r="GH342" s="20" t="str">
        <f t="shared" si="321"/>
        <v/>
      </c>
      <c r="GI342" s="20" t="str">
        <f t="shared" si="321"/>
        <v/>
      </c>
      <c r="GJ342" s="20" t="str">
        <f t="shared" si="321"/>
        <v/>
      </c>
      <c r="GK342" s="20" t="str">
        <f t="shared" si="322"/>
        <v/>
      </c>
      <c r="GL342" s="20" t="str">
        <f t="shared" si="322"/>
        <v/>
      </c>
      <c r="GM342" s="20" t="str">
        <f t="shared" si="322"/>
        <v/>
      </c>
      <c r="GN342" s="20" t="str">
        <f t="shared" si="322"/>
        <v/>
      </c>
      <c r="GO342" s="20" t="str">
        <f t="shared" si="322"/>
        <v/>
      </c>
      <c r="GP342" s="20" t="str">
        <f t="shared" si="322"/>
        <v/>
      </c>
      <c r="GQ342" s="20" t="str">
        <f t="shared" si="322"/>
        <v/>
      </c>
      <c r="GR342" s="20" t="str">
        <f t="shared" si="322"/>
        <v/>
      </c>
      <c r="GS342" s="20" t="str">
        <f t="shared" si="322"/>
        <v/>
      </c>
      <c r="GT342" s="20" t="str">
        <f t="shared" si="322"/>
        <v/>
      </c>
      <c r="GU342" s="20" t="str">
        <f t="shared" si="323"/>
        <v/>
      </c>
      <c r="GV342" s="20" t="str">
        <f t="shared" si="323"/>
        <v/>
      </c>
      <c r="GW342" s="20" t="str">
        <f t="shared" si="323"/>
        <v/>
      </c>
      <c r="GX342" s="20" t="str">
        <f t="shared" si="323"/>
        <v/>
      </c>
      <c r="GY342" s="20" t="str">
        <f t="shared" si="323"/>
        <v/>
      </c>
      <c r="GZ342" s="20" t="str">
        <f t="shared" si="323"/>
        <v/>
      </c>
      <c r="HA342" s="20" t="str">
        <f t="shared" si="323"/>
        <v/>
      </c>
      <c r="HB342" s="20" t="str">
        <f t="shared" si="323"/>
        <v/>
      </c>
      <c r="HC342" s="20" t="str">
        <f t="shared" si="323"/>
        <v/>
      </c>
      <c r="HD342" s="20" t="str">
        <f t="shared" si="323"/>
        <v/>
      </c>
      <c r="HE342" s="20" t="str">
        <f t="shared" si="324"/>
        <v/>
      </c>
      <c r="HF342" s="20" t="str">
        <f t="shared" si="324"/>
        <v/>
      </c>
      <c r="HG342" s="20" t="str">
        <f t="shared" si="324"/>
        <v/>
      </c>
      <c r="HH342" s="20" t="str">
        <f t="shared" si="324"/>
        <v/>
      </c>
      <c r="HI342" s="20" t="str">
        <f t="shared" si="324"/>
        <v/>
      </c>
      <c r="HJ342" s="20" t="str">
        <f t="shared" si="324"/>
        <v/>
      </c>
      <c r="HK342" s="20" t="str">
        <f t="shared" si="324"/>
        <v/>
      </c>
      <c r="HL342" s="20" t="str">
        <f t="shared" si="324"/>
        <v/>
      </c>
      <c r="HM342" s="20" t="str">
        <f t="shared" si="324"/>
        <v/>
      </c>
      <c r="HN342" s="20" t="str">
        <f t="shared" si="324"/>
        <v/>
      </c>
      <c r="HO342" s="20" t="str">
        <f t="shared" si="325"/>
        <v/>
      </c>
      <c r="HP342" s="20" t="str">
        <f t="shared" si="325"/>
        <v/>
      </c>
      <c r="HQ342" s="20" t="str">
        <f t="shared" si="325"/>
        <v/>
      </c>
      <c r="HR342" s="20" t="str">
        <f t="shared" si="325"/>
        <v/>
      </c>
      <c r="HS342" s="20" t="str">
        <f t="shared" si="325"/>
        <v/>
      </c>
      <c r="HT342" s="20" t="str">
        <f t="shared" si="325"/>
        <v/>
      </c>
      <c r="HU342" s="20" t="str">
        <f t="shared" si="325"/>
        <v/>
      </c>
      <c r="HV342" s="20" t="str">
        <f t="shared" si="325"/>
        <v/>
      </c>
      <c r="HW342" s="20" t="str">
        <f t="shared" si="325"/>
        <v/>
      </c>
      <c r="HX342" s="20" t="str">
        <f t="shared" si="325"/>
        <v/>
      </c>
      <c r="HY342" s="20" t="str">
        <f t="shared" si="326"/>
        <v/>
      </c>
      <c r="HZ342" s="20" t="str">
        <f t="shared" si="326"/>
        <v/>
      </c>
      <c r="IA342" s="20" t="str">
        <f t="shared" si="326"/>
        <v/>
      </c>
      <c r="IB342" s="20" t="str">
        <f t="shared" si="326"/>
        <v/>
      </c>
      <c r="IC342" s="20" t="str">
        <f t="shared" si="326"/>
        <v/>
      </c>
      <c r="ID342" s="20" t="str">
        <f t="shared" si="326"/>
        <v/>
      </c>
      <c r="IE342" s="20" t="str">
        <f t="shared" si="326"/>
        <v/>
      </c>
      <c r="IF342" s="20" t="str">
        <f t="shared" si="326"/>
        <v/>
      </c>
      <c r="IG342" s="20" t="str">
        <f t="shared" si="326"/>
        <v/>
      </c>
      <c r="IH342" s="20" t="str">
        <f t="shared" si="326"/>
        <v/>
      </c>
      <c r="II342" s="20" t="str">
        <f t="shared" si="327"/>
        <v/>
      </c>
      <c r="IJ342" s="20" t="str">
        <f t="shared" si="327"/>
        <v/>
      </c>
      <c r="IK342" s="20" t="str">
        <f t="shared" si="327"/>
        <v/>
      </c>
      <c r="IL342" s="20" t="str">
        <f t="shared" si="327"/>
        <v/>
      </c>
      <c r="IM342" s="20" t="str">
        <f t="shared" si="327"/>
        <v/>
      </c>
      <c r="IN342" s="20" t="str">
        <f t="shared" si="327"/>
        <v/>
      </c>
      <c r="IO342" s="20" t="str">
        <f t="shared" si="327"/>
        <v/>
      </c>
      <c r="IP342" s="20" t="str">
        <f t="shared" si="327"/>
        <v/>
      </c>
      <c r="IQ342" s="20" t="str">
        <f t="shared" si="327"/>
        <v/>
      </c>
      <c r="IR342" s="20" t="str">
        <f t="shared" si="327"/>
        <v/>
      </c>
      <c r="IS342" s="20" t="str">
        <f t="shared" si="328"/>
        <v/>
      </c>
      <c r="IT342" s="20" t="str">
        <f t="shared" si="328"/>
        <v/>
      </c>
      <c r="IU342" s="20" t="str">
        <f t="shared" si="328"/>
        <v/>
      </c>
      <c r="IV342" s="20" t="str">
        <f t="shared" si="328"/>
        <v/>
      </c>
      <c r="IW342" s="20" t="str">
        <f t="shared" si="328"/>
        <v/>
      </c>
      <c r="IX342" s="20" t="str">
        <f t="shared" si="328"/>
        <v/>
      </c>
      <c r="IY342" s="20" t="str">
        <f t="shared" si="328"/>
        <v/>
      </c>
      <c r="IZ342" s="20" t="str">
        <f t="shared" si="328"/>
        <v/>
      </c>
      <c r="JA342" s="20" t="str">
        <f t="shared" si="328"/>
        <v/>
      </c>
      <c r="JB342" s="20" t="str">
        <f t="shared" si="328"/>
        <v/>
      </c>
      <c r="JC342" s="20" t="str">
        <f t="shared" si="329"/>
        <v/>
      </c>
      <c r="JD342" s="20" t="str">
        <f t="shared" si="329"/>
        <v/>
      </c>
      <c r="JE342" s="20" t="str">
        <f t="shared" si="329"/>
        <v/>
      </c>
      <c r="JF342" s="20" t="str">
        <f t="shared" si="329"/>
        <v/>
      </c>
      <c r="JG342" s="20" t="str">
        <f t="shared" si="329"/>
        <v/>
      </c>
      <c r="JH342" s="20" t="str">
        <f t="shared" si="329"/>
        <v/>
      </c>
      <c r="JI342" s="20" t="str">
        <f t="shared" si="329"/>
        <v/>
      </c>
      <c r="JJ342" s="20" t="str">
        <f t="shared" si="329"/>
        <v/>
      </c>
      <c r="JK342" s="20" t="str">
        <f t="shared" si="329"/>
        <v/>
      </c>
      <c r="JL342" s="20" t="str">
        <f t="shared" si="329"/>
        <v/>
      </c>
      <c r="JM342" s="20" t="str">
        <f t="shared" si="330"/>
        <v/>
      </c>
      <c r="JN342" s="20" t="str">
        <f t="shared" si="330"/>
        <v/>
      </c>
      <c r="JO342" s="20" t="str">
        <f t="shared" si="330"/>
        <v/>
      </c>
      <c r="JP342" s="20" t="str">
        <f t="shared" si="330"/>
        <v/>
      </c>
      <c r="JQ342" s="20" t="str">
        <f t="shared" si="330"/>
        <v/>
      </c>
      <c r="JR342" s="20" t="str">
        <f t="shared" si="330"/>
        <v/>
      </c>
      <c r="JS342" s="20" t="str">
        <f t="shared" si="330"/>
        <v/>
      </c>
      <c r="JT342" s="20" t="str">
        <f t="shared" si="330"/>
        <v/>
      </c>
      <c r="JU342" s="20" t="str">
        <f t="shared" si="330"/>
        <v/>
      </c>
      <c r="JV342" s="20" t="str">
        <f t="shared" si="330"/>
        <v/>
      </c>
      <c r="JW342" s="20" t="str">
        <f t="shared" si="331"/>
        <v/>
      </c>
      <c r="JX342" s="20" t="str">
        <f t="shared" si="331"/>
        <v/>
      </c>
      <c r="JY342" s="20" t="str">
        <f t="shared" si="331"/>
        <v/>
      </c>
      <c r="JZ342" s="20" t="str">
        <f t="shared" si="331"/>
        <v/>
      </c>
      <c r="KA342" s="20" t="str">
        <f t="shared" si="331"/>
        <v/>
      </c>
      <c r="KB342" s="20" t="str">
        <f t="shared" si="331"/>
        <v/>
      </c>
      <c r="KC342" s="20" t="str">
        <f t="shared" si="331"/>
        <v/>
      </c>
      <c r="KD342" s="20" t="str">
        <f t="shared" si="331"/>
        <v/>
      </c>
      <c r="KE342" s="20"/>
      <c r="KF342" s="20"/>
      <c r="KG342" s="20"/>
      <c r="KH342" s="20"/>
      <c r="KI342" s="20"/>
      <c r="KJ342" s="20"/>
      <c r="KK342" s="20"/>
      <c r="KL342" s="20"/>
      <c r="KM342" s="20"/>
      <c r="KN342" s="20"/>
      <c r="KO342" s="20"/>
    </row>
    <row r="343" spans="2:301" s="14" customFormat="1" ht="14.75" hidden="1" customHeight="1" x14ac:dyDescent="0.25">
      <c r="B343" s="73"/>
      <c r="C343" s="74"/>
      <c r="D343" s="74"/>
      <c r="E343" s="74"/>
      <c r="F343" s="74"/>
      <c r="G343" s="74" t="str">
        <f t="shared" si="223"/>
        <v/>
      </c>
      <c r="H343" s="74"/>
      <c r="I343" s="74" t="str">
        <f t="shared" si="227"/>
        <v/>
      </c>
      <c r="J343" s="74"/>
      <c r="K343" s="74">
        <f t="shared" si="258"/>
        <v>0</v>
      </c>
      <c r="L343" s="74"/>
      <c r="M343" s="74"/>
      <c r="N343" s="74">
        <f t="shared" si="224"/>
        <v>0</v>
      </c>
      <c r="O343" s="74"/>
      <c r="P343" s="112"/>
      <c r="Q343" s="120"/>
      <c r="R343" s="120"/>
      <c r="S343" s="111"/>
      <c r="T343" s="113" t="str">
        <f t="shared" si="225"/>
        <v/>
      </c>
      <c r="U343" s="24"/>
      <c r="V343" s="24"/>
      <c r="W343" s="24" t="str">
        <f t="shared" si="228"/>
        <v/>
      </c>
      <c r="X343" s="60"/>
      <c r="AI343" s="69"/>
      <c r="AJ343" s="69"/>
      <c r="AK343" s="119"/>
      <c r="AL343" s="24"/>
      <c r="AM343" s="24"/>
      <c r="AN343" s="24"/>
      <c r="AO343" s="26"/>
      <c r="AP343" s="26"/>
      <c r="AR343" s="19">
        <f t="shared" si="226"/>
        <v>0</v>
      </c>
      <c r="AU343" s="129"/>
      <c r="AV343" s="129"/>
      <c r="FD343" s="19"/>
      <c r="FE343" s="19"/>
      <c r="FF343" s="19"/>
      <c r="FG343" s="20" t="str">
        <f t="shared" si="318"/>
        <v/>
      </c>
      <c r="FH343" s="20" t="str">
        <f t="shared" si="318"/>
        <v/>
      </c>
      <c r="FI343" s="20" t="str">
        <f t="shared" si="318"/>
        <v/>
      </c>
      <c r="FJ343" s="20" t="str">
        <f t="shared" si="318"/>
        <v/>
      </c>
      <c r="FK343" s="20" t="str">
        <f t="shared" si="318"/>
        <v/>
      </c>
      <c r="FL343" s="20" t="str">
        <f t="shared" si="318"/>
        <v/>
      </c>
      <c r="FM343" s="20" t="str">
        <f t="shared" si="318"/>
        <v/>
      </c>
      <c r="FN343" s="20" t="str">
        <f t="shared" si="318"/>
        <v/>
      </c>
      <c r="FO343" s="20" t="str">
        <f t="shared" si="318"/>
        <v/>
      </c>
      <c r="FP343" s="20" t="str">
        <f t="shared" si="318"/>
        <v/>
      </c>
      <c r="FQ343" s="20" t="str">
        <f t="shared" si="318"/>
        <v/>
      </c>
      <c r="FR343" s="20" t="str">
        <f t="shared" si="319"/>
        <v/>
      </c>
      <c r="FS343" s="20" t="str">
        <f t="shared" si="319"/>
        <v/>
      </c>
      <c r="FT343" s="20" t="str">
        <f t="shared" si="319"/>
        <v/>
      </c>
      <c r="FU343" s="20" t="str">
        <f xml:space="preserve"> IF(W582=W572,"",W582)</f>
        <v/>
      </c>
      <c r="FV343" s="20" t="str">
        <f t="shared" si="320"/>
        <v/>
      </c>
      <c r="FW343" s="20" t="str">
        <f t="shared" si="320"/>
        <v/>
      </c>
      <c r="FX343" s="20" t="str">
        <f t="shared" si="320"/>
        <v/>
      </c>
      <c r="FY343" s="20" t="str">
        <f t="shared" si="320"/>
        <v/>
      </c>
      <c r="FZ343" s="20" t="str">
        <f t="shared" si="320"/>
        <v/>
      </c>
      <c r="GA343" s="20" t="str">
        <f t="shared" si="321"/>
        <v/>
      </c>
      <c r="GB343" s="20" t="str">
        <f t="shared" si="321"/>
        <v/>
      </c>
      <c r="GC343" s="20" t="str">
        <f t="shared" si="321"/>
        <v/>
      </c>
      <c r="GD343" s="20" t="str">
        <f t="shared" si="321"/>
        <v/>
      </c>
      <c r="GE343" s="20" t="str">
        <f t="shared" si="321"/>
        <v/>
      </c>
      <c r="GF343" s="20" t="str">
        <f t="shared" si="321"/>
        <v/>
      </c>
      <c r="GG343" s="20" t="str">
        <f t="shared" si="321"/>
        <v/>
      </c>
      <c r="GH343" s="20" t="str">
        <f t="shared" si="321"/>
        <v/>
      </c>
      <c r="GI343" s="20" t="str">
        <f t="shared" si="321"/>
        <v/>
      </c>
      <c r="GJ343" s="20" t="str">
        <f t="shared" si="321"/>
        <v/>
      </c>
      <c r="GK343" s="20" t="str">
        <f t="shared" si="322"/>
        <v/>
      </c>
      <c r="GL343" s="20" t="str">
        <f t="shared" si="322"/>
        <v/>
      </c>
      <c r="GM343" s="20" t="str">
        <f t="shared" si="322"/>
        <v/>
      </c>
      <c r="GN343" s="20" t="str">
        <f t="shared" si="322"/>
        <v/>
      </c>
      <c r="GO343" s="20" t="str">
        <f t="shared" si="322"/>
        <v/>
      </c>
      <c r="GP343" s="20" t="str">
        <f t="shared" si="322"/>
        <v/>
      </c>
      <c r="GQ343" s="20" t="str">
        <f t="shared" si="322"/>
        <v/>
      </c>
      <c r="GR343" s="20" t="str">
        <f t="shared" si="322"/>
        <v/>
      </c>
      <c r="GS343" s="20" t="str">
        <f t="shared" si="322"/>
        <v/>
      </c>
      <c r="GT343" s="20" t="str">
        <f t="shared" si="322"/>
        <v/>
      </c>
      <c r="GU343" s="20" t="str">
        <f t="shared" si="323"/>
        <v/>
      </c>
      <c r="GV343" s="20" t="str">
        <f t="shared" si="323"/>
        <v/>
      </c>
      <c r="GW343" s="20" t="str">
        <f t="shared" si="323"/>
        <v/>
      </c>
      <c r="GX343" s="20" t="str">
        <f t="shared" si="323"/>
        <v/>
      </c>
      <c r="GY343" s="20" t="str">
        <f t="shared" si="323"/>
        <v/>
      </c>
      <c r="GZ343" s="20" t="str">
        <f t="shared" si="323"/>
        <v/>
      </c>
      <c r="HA343" s="20" t="str">
        <f t="shared" si="323"/>
        <v/>
      </c>
      <c r="HB343" s="20" t="str">
        <f t="shared" si="323"/>
        <v/>
      </c>
      <c r="HC343" s="20" t="str">
        <f t="shared" si="323"/>
        <v/>
      </c>
      <c r="HD343" s="20" t="str">
        <f t="shared" si="323"/>
        <v/>
      </c>
      <c r="HE343" s="20" t="str">
        <f t="shared" si="324"/>
        <v/>
      </c>
      <c r="HF343" s="20" t="str">
        <f t="shared" si="324"/>
        <v/>
      </c>
      <c r="HG343" s="20" t="str">
        <f t="shared" si="324"/>
        <v/>
      </c>
      <c r="HH343" s="20" t="str">
        <f t="shared" si="324"/>
        <v/>
      </c>
      <c r="HI343" s="20" t="str">
        <f t="shared" si="324"/>
        <v/>
      </c>
      <c r="HJ343" s="20" t="str">
        <f t="shared" si="324"/>
        <v/>
      </c>
      <c r="HK343" s="20" t="str">
        <f t="shared" si="324"/>
        <v/>
      </c>
      <c r="HL343" s="20" t="str">
        <f t="shared" si="324"/>
        <v/>
      </c>
      <c r="HM343" s="20" t="str">
        <f t="shared" si="324"/>
        <v/>
      </c>
      <c r="HN343" s="20" t="str">
        <f t="shared" si="324"/>
        <v/>
      </c>
      <c r="HO343" s="20" t="str">
        <f t="shared" si="325"/>
        <v/>
      </c>
      <c r="HP343" s="20" t="str">
        <f t="shared" si="325"/>
        <v/>
      </c>
      <c r="HQ343" s="20" t="str">
        <f t="shared" si="325"/>
        <v/>
      </c>
      <c r="HR343" s="20" t="str">
        <f t="shared" si="325"/>
        <v/>
      </c>
      <c r="HS343" s="20" t="str">
        <f t="shared" si="325"/>
        <v/>
      </c>
      <c r="HT343" s="20" t="str">
        <f t="shared" si="325"/>
        <v/>
      </c>
      <c r="HU343" s="20" t="str">
        <f t="shared" si="325"/>
        <v/>
      </c>
      <c r="HV343" s="20" t="str">
        <f t="shared" si="325"/>
        <v/>
      </c>
      <c r="HW343" s="20" t="str">
        <f t="shared" si="325"/>
        <v/>
      </c>
      <c r="HX343" s="20" t="str">
        <f t="shared" si="325"/>
        <v/>
      </c>
      <c r="HY343" s="20" t="str">
        <f t="shared" si="326"/>
        <v/>
      </c>
      <c r="HZ343" s="20" t="str">
        <f t="shared" si="326"/>
        <v/>
      </c>
      <c r="IA343" s="20" t="str">
        <f t="shared" si="326"/>
        <v/>
      </c>
      <c r="IB343" s="20" t="str">
        <f t="shared" si="326"/>
        <v/>
      </c>
      <c r="IC343" s="20" t="str">
        <f t="shared" si="326"/>
        <v/>
      </c>
      <c r="ID343" s="20" t="str">
        <f t="shared" si="326"/>
        <v/>
      </c>
      <c r="IE343" s="20" t="str">
        <f t="shared" si="326"/>
        <v/>
      </c>
      <c r="IF343" s="20" t="str">
        <f t="shared" si="326"/>
        <v/>
      </c>
      <c r="IG343" s="20" t="str">
        <f t="shared" si="326"/>
        <v/>
      </c>
      <c r="IH343" s="20" t="str">
        <f t="shared" si="326"/>
        <v/>
      </c>
      <c r="II343" s="20" t="str">
        <f t="shared" si="327"/>
        <v/>
      </c>
      <c r="IJ343" s="20" t="str">
        <f t="shared" si="327"/>
        <v/>
      </c>
      <c r="IK343" s="20" t="str">
        <f t="shared" si="327"/>
        <v/>
      </c>
      <c r="IL343" s="20" t="str">
        <f t="shared" si="327"/>
        <v/>
      </c>
      <c r="IM343" s="20" t="str">
        <f t="shared" si="327"/>
        <v/>
      </c>
      <c r="IN343" s="20" t="str">
        <f t="shared" si="327"/>
        <v/>
      </c>
      <c r="IO343" s="20" t="str">
        <f t="shared" si="327"/>
        <v/>
      </c>
      <c r="IP343" s="20" t="str">
        <f t="shared" si="327"/>
        <v/>
      </c>
      <c r="IQ343" s="20" t="str">
        <f t="shared" si="327"/>
        <v/>
      </c>
      <c r="IR343" s="20" t="str">
        <f t="shared" si="327"/>
        <v/>
      </c>
      <c r="IS343" s="20" t="str">
        <f t="shared" si="328"/>
        <v/>
      </c>
      <c r="IT343" s="20" t="str">
        <f t="shared" si="328"/>
        <v/>
      </c>
      <c r="IU343" s="20" t="str">
        <f t="shared" si="328"/>
        <v/>
      </c>
      <c r="IV343" s="20" t="str">
        <f t="shared" si="328"/>
        <v/>
      </c>
      <c r="IW343" s="20" t="str">
        <f t="shared" si="328"/>
        <v/>
      </c>
      <c r="IX343" s="20" t="str">
        <f t="shared" si="328"/>
        <v/>
      </c>
      <c r="IY343" s="20" t="str">
        <f t="shared" si="328"/>
        <v/>
      </c>
      <c r="IZ343" s="20" t="str">
        <f t="shared" si="328"/>
        <v/>
      </c>
      <c r="JA343" s="20" t="str">
        <f t="shared" si="328"/>
        <v/>
      </c>
      <c r="JB343" s="20" t="str">
        <f t="shared" si="328"/>
        <v/>
      </c>
      <c r="JC343" s="20" t="str">
        <f t="shared" si="329"/>
        <v/>
      </c>
      <c r="JD343" s="20" t="str">
        <f t="shared" si="329"/>
        <v/>
      </c>
      <c r="JE343" s="20" t="str">
        <f t="shared" si="329"/>
        <v/>
      </c>
      <c r="JF343" s="20" t="str">
        <f t="shared" si="329"/>
        <v/>
      </c>
      <c r="JG343" s="20" t="str">
        <f t="shared" si="329"/>
        <v/>
      </c>
      <c r="JH343" s="20" t="str">
        <f t="shared" si="329"/>
        <v/>
      </c>
      <c r="JI343" s="20" t="str">
        <f t="shared" si="329"/>
        <v/>
      </c>
      <c r="JJ343" s="20" t="str">
        <f t="shared" si="329"/>
        <v/>
      </c>
      <c r="JK343" s="20" t="str">
        <f t="shared" si="329"/>
        <v/>
      </c>
      <c r="JL343" s="20" t="str">
        <f t="shared" si="329"/>
        <v/>
      </c>
      <c r="JM343" s="20" t="str">
        <f t="shared" si="330"/>
        <v/>
      </c>
      <c r="JN343" s="20" t="str">
        <f t="shared" si="330"/>
        <v/>
      </c>
      <c r="JO343" s="20" t="str">
        <f t="shared" si="330"/>
        <v/>
      </c>
      <c r="JP343" s="20" t="str">
        <f t="shared" si="330"/>
        <v/>
      </c>
      <c r="JQ343" s="20" t="str">
        <f t="shared" si="330"/>
        <v/>
      </c>
      <c r="JR343" s="20" t="str">
        <f t="shared" si="330"/>
        <v/>
      </c>
      <c r="JS343" s="20" t="str">
        <f t="shared" si="330"/>
        <v/>
      </c>
      <c r="JT343" s="20" t="str">
        <f t="shared" si="330"/>
        <v/>
      </c>
      <c r="JU343" s="20" t="str">
        <f t="shared" si="330"/>
        <v/>
      </c>
      <c r="JV343" s="20" t="str">
        <f t="shared" si="330"/>
        <v/>
      </c>
      <c r="JW343" s="20" t="str">
        <f t="shared" si="331"/>
        <v/>
      </c>
      <c r="JX343" s="20" t="str">
        <f t="shared" si="331"/>
        <v/>
      </c>
      <c r="JY343" s="20" t="str">
        <f t="shared" si="331"/>
        <v/>
      </c>
      <c r="JZ343" s="20" t="str">
        <f t="shared" si="331"/>
        <v/>
      </c>
      <c r="KA343" s="20" t="str">
        <f t="shared" si="331"/>
        <v/>
      </c>
      <c r="KB343" s="20" t="str">
        <f t="shared" si="331"/>
        <v/>
      </c>
      <c r="KC343" s="20" t="str">
        <f t="shared" si="331"/>
        <v/>
      </c>
      <c r="KD343" s="20" t="str">
        <f t="shared" si="331"/>
        <v/>
      </c>
      <c r="KE343" s="20"/>
      <c r="KF343" s="20"/>
      <c r="KG343" s="20"/>
      <c r="KH343" s="20"/>
      <c r="KI343" s="20"/>
      <c r="KJ343" s="20"/>
      <c r="KK343" s="20"/>
      <c r="KL343" s="20"/>
      <c r="KM343" s="20"/>
      <c r="KN343" s="20"/>
      <c r="KO343" s="20"/>
    </row>
    <row r="344" spans="2:301" s="14" customFormat="1" ht="14.75" hidden="1" customHeight="1" x14ac:dyDescent="0.25">
      <c r="B344" s="73"/>
      <c r="C344" s="74"/>
      <c r="D344" s="74"/>
      <c r="E344" s="74"/>
      <c r="F344" s="74"/>
      <c r="G344" s="74" t="str">
        <f t="shared" si="223"/>
        <v/>
      </c>
      <c r="H344" s="74"/>
      <c r="I344" s="74" t="str">
        <f t="shared" si="227"/>
        <v/>
      </c>
      <c r="J344" s="74"/>
      <c r="K344" s="74">
        <f t="shared" si="258"/>
        <v>0</v>
      </c>
      <c r="L344" s="74"/>
      <c r="M344" s="74"/>
      <c r="N344" s="74">
        <f t="shared" si="224"/>
        <v>0</v>
      </c>
      <c r="O344" s="74"/>
      <c r="P344" s="112"/>
      <c r="Q344" s="120"/>
      <c r="R344" s="120"/>
      <c r="S344" s="111"/>
      <c r="T344" s="113" t="str">
        <f t="shared" si="225"/>
        <v/>
      </c>
      <c r="U344" s="24"/>
      <c r="V344" s="24"/>
      <c r="W344" s="24" t="str">
        <f t="shared" si="228"/>
        <v/>
      </c>
      <c r="X344" s="60"/>
      <c r="AI344" s="69"/>
      <c r="AJ344" s="69"/>
      <c r="AK344" s="119"/>
      <c r="AL344" s="24"/>
      <c r="AM344" s="24"/>
      <c r="AN344" s="24"/>
      <c r="AO344" s="26"/>
      <c r="AP344" s="26"/>
      <c r="AR344" s="19">
        <f t="shared" si="226"/>
        <v>0</v>
      </c>
      <c r="AU344" s="129"/>
      <c r="AV344" s="129"/>
      <c r="FD344" s="19"/>
      <c r="FE344" s="19"/>
      <c r="FF344" s="19"/>
      <c r="FG344" s="20" t="str">
        <f t="shared" ref="FG344:FQ346" si="332" xml:space="preserve"> IF(G587=G577,"",G587)</f>
        <v/>
      </c>
      <c r="FH344" s="20" t="str">
        <f t="shared" si="332"/>
        <v/>
      </c>
      <c r="FI344" s="20" t="str">
        <f t="shared" si="332"/>
        <v/>
      </c>
      <c r="FJ344" s="20" t="str">
        <f t="shared" si="332"/>
        <v/>
      </c>
      <c r="FK344" s="20" t="str">
        <f t="shared" si="332"/>
        <v/>
      </c>
      <c r="FL344" s="20" t="str">
        <f t="shared" si="332"/>
        <v/>
      </c>
      <c r="FM344" s="20" t="str">
        <f t="shared" si="332"/>
        <v/>
      </c>
      <c r="FN344" s="20" t="str">
        <f t="shared" si="332"/>
        <v/>
      </c>
      <c r="FO344" s="20" t="str">
        <f t="shared" si="332"/>
        <v/>
      </c>
      <c r="FP344" s="20" t="str">
        <f t="shared" si="332"/>
        <v/>
      </c>
      <c r="FQ344" s="20" t="str">
        <f t="shared" si="332"/>
        <v/>
      </c>
      <c r="FR344" s="20" t="str">
        <f t="shared" ref="FR344:FT346" si="333" xml:space="preserve"> IF(S587=S577,"",S587)</f>
        <v/>
      </c>
      <c r="FS344" s="20" t="str">
        <f t="shared" si="333"/>
        <v/>
      </c>
      <c r="FT344" s="20" t="str">
        <f t="shared" si="333"/>
        <v/>
      </c>
      <c r="FU344" s="20" t="str">
        <f xml:space="preserve"> IF(W587=W577,"",W587)</f>
        <v/>
      </c>
      <c r="FV344" s="20" t="str">
        <f t="shared" ref="FV344:FZ346" si="334" xml:space="preserve"> IF(Y587=Y577,"",Y587)</f>
        <v/>
      </c>
      <c r="FW344" s="20" t="str">
        <f t="shared" si="334"/>
        <v/>
      </c>
      <c r="FX344" s="20" t="str">
        <f t="shared" si="334"/>
        <v/>
      </c>
      <c r="FY344" s="20" t="str">
        <f t="shared" si="334"/>
        <v/>
      </c>
      <c r="FZ344" s="20" t="str">
        <f t="shared" si="334"/>
        <v/>
      </c>
      <c r="GA344" s="20" t="str">
        <f t="shared" ref="GA344:GJ346" si="335" xml:space="preserve"> IF(AE587=AE577,"",AE587)</f>
        <v/>
      </c>
      <c r="GB344" s="20" t="str">
        <f t="shared" si="335"/>
        <v/>
      </c>
      <c r="GC344" s="20" t="str">
        <f t="shared" si="335"/>
        <v/>
      </c>
      <c r="GD344" s="20" t="str">
        <f t="shared" si="335"/>
        <v/>
      </c>
      <c r="GE344" s="20" t="str">
        <f t="shared" si="335"/>
        <v/>
      </c>
      <c r="GF344" s="20" t="str">
        <f t="shared" si="335"/>
        <v/>
      </c>
      <c r="GG344" s="20" t="str">
        <f t="shared" si="335"/>
        <v/>
      </c>
      <c r="GH344" s="20" t="str">
        <f t="shared" si="335"/>
        <v/>
      </c>
      <c r="GI344" s="20" t="str">
        <f t="shared" si="335"/>
        <v/>
      </c>
      <c r="GJ344" s="20" t="str">
        <f t="shared" si="335"/>
        <v/>
      </c>
      <c r="GK344" s="20" t="str">
        <f t="shared" ref="GK344:GT346" si="336" xml:space="preserve"> IF(AO587=AO577,"",AO587)</f>
        <v/>
      </c>
      <c r="GL344" s="20" t="str">
        <f t="shared" si="336"/>
        <v/>
      </c>
      <c r="GM344" s="20" t="str">
        <f t="shared" si="336"/>
        <v/>
      </c>
      <c r="GN344" s="20" t="str">
        <f t="shared" si="336"/>
        <v/>
      </c>
      <c r="GO344" s="20" t="str">
        <f t="shared" si="336"/>
        <v/>
      </c>
      <c r="GP344" s="20" t="str">
        <f t="shared" si="336"/>
        <v/>
      </c>
      <c r="GQ344" s="20" t="str">
        <f t="shared" si="336"/>
        <v/>
      </c>
      <c r="GR344" s="20" t="str">
        <f t="shared" si="336"/>
        <v/>
      </c>
      <c r="GS344" s="20" t="str">
        <f t="shared" si="336"/>
        <v/>
      </c>
      <c r="GT344" s="20" t="str">
        <f t="shared" si="336"/>
        <v/>
      </c>
      <c r="GU344" s="20" t="str">
        <f t="shared" ref="GU344:HD346" si="337" xml:space="preserve"> IF(AY587=AY577,"",AY587)</f>
        <v/>
      </c>
      <c r="GV344" s="20" t="str">
        <f t="shared" si="337"/>
        <v/>
      </c>
      <c r="GW344" s="20" t="str">
        <f t="shared" si="337"/>
        <v/>
      </c>
      <c r="GX344" s="20" t="str">
        <f t="shared" si="337"/>
        <v/>
      </c>
      <c r="GY344" s="20" t="str">
        <f t="shared" si="337"/>
        <v/>
      </c>
      <c r="GZ344" s="20" t="str">
        <f t="shared" si="337"/>
        <v/>
      </c>
      <c r="HA344" s="20" t="str">
        <f t="shared" si="337"/>
        <v/>
      </c>
      <c r="HB344" s="20" t="str">
        <f t="shared" si="337"/>
        <v/>
      </c>
      <c r="HC344" s="20" t="str">
        <f t="shared" si="337"/>
        <v/>
      </c>
      <c r="HD344" s="20" t="str">
        <f t="shared" si="337"/>
        <v/>
      </c>
      <c r="HE344" s="20" t="str">
        <f t="shared" ref="HE344:HN346" si="338" xml:space="preserve"> IF(BI587=BI577,"",BI587)</f>
        <v/>
      </c>
      <c r="HF344" s="20" t="str">
        <f t="shared" si="338"/>
        <v/>
      </c>
      <c r="HG344" s="20" t="str">
        <f t="shared" si="338"/>
        <v/>
      </c>
      <c r="HH344" s="20" t="str">
        <f t="shared" si="338"/>
        <v/>
      </c>
      <c r="HI344" s="20" t="str">
        <f t="shared" si="338"/>
        <v/>
      </c>
      <c r="HJ344" s="20" t="str">
        <f t="shared" si="338"/>
        <v/>
      </c>
      <c r="HK344" s="20" t="str">
        <f t="shared" si="338"/>
        <v/>
      </c>
      <c r="HL344" s="20" t="str">
        <f t="shared" si="338"/>
        <v/>
      </c>
      <c r="HM344" s="20" t="str">
        <f t="shared" si="338"/>
        <v/>
      </c>
      <c r="HN344" s="20" t="str">
        <f t="shared" si="338"/>
        <v/>
      </c>
      <c r="HO344" s="20" t="str">
        <f t="shared" ref="HO344:HX346" si="339" xml:space="preserve"> IF(BS587=BS577,"",BS587)</f>
        <v/>
      </c>
      <c r="HP344" s="20" t="str">
        <f t="shared" si="339"/>
        <v/>
      </c>
      <c r="HQ344" s="20" t="str">
        <f t="shared" si="339"/>
        <v/>
      </c>
      <c r="HR344" s="20" t="str">
        <f t="shared" si="339"/>
        <v/>
      </c>
      <c r="HS344" s="20" t="str">
        <f t="shared" si="339"/>
        <v/>
      </c>
      <c r="HT344" s="20" t="str">
        <f t="shared" si="339"/>
        <v/>
      </c>
      <c r="HU344" s="20" t="str">
        <f t="shared" si="339"/>
        <v/>
      </c>
      <c r="HV344" s="20" t="str">
        <f t="shared" si="339"/>
        <v/>
      </c>
      <c r="HW344" s="20" t="str">
        <f t="shared" si="339"/>
        <v/>
      </c>
      <c r="HX344" s="20" t="str">
        <f t="shared" si="339"/>
        <v/>
      </c>
      <c r="HY344" s="20" t="str">
        <f t="shared" ref="HY344:IH346" si="340" xml:space="preserve"> IF(CC587=CC577,"",CC587)</f>
        <v/>
      </c>
      <c r="HZ344" s="20" t="str">
        <f t="shared" si="340"/>
        <v/>
      </c>
      <c r="IA344" s="20" t="str">
        <f t="shared" si="340"/>
        <v/>
      </c>
      <c r="IB344" s="20" t="str">
        <f t="shared" si="340"/>
        <v/>
      </c>
      <c r="IC344" s="20" t="str">
        <f t="shared" si="340"/>
        <v/>
      </c>
      <c r="ID344" s="20" t="str">
        <f t="shared" si="340"/>
        <v/>
      </c>
      <c r="IE344" s="20" t="str">
        <f t="shared" si="340"/>
        <v/>
      </c>
      <c r="IF344" s="20" t="str">
        <f t="shared" si="340"/>
        <v/>
      </c>
      <c r="IG344" s="20" t="str">
        <f t="shared" si="340"/>
        <v/>
      </c>
      <c r="IH344" s="20" t="str">
        <f t="shared" si="340"/>
        <v/>
      </c>
      <c r="II344" s="20" t="str">
        <f t="shared" ref="II344:IR346" si="341" xml:space="preserve"> IF(CM587=CM577,"",CM587)</f>
        <v/>
      </c>
      <c r="IJ344" s="20" t="str">
        <f t="shared" si="341"/>
        <v/>
      </c>
      <c r="IK344" s="20" t="str">
        <f t="shared" si="341"/>
        <v/>
      </c>
      <c r="IL344" s="20" t="str">
        <f t="shared" si="341"/>
        <v/>
      </c>
      <c r="IM344" s="20" t="str">
        <f t="shared" si="341"/>
        <v/>
      </c>
      <c r="IN344" s="20" t="str">
        <f t="shared" si="341"/>
        <v/>
      </c>
      <c r="IO344" s="20" t="str">
        <f t="shared" si="341"/>
        <v/>
      </c>
      <c r="IP344" s="20" t="str">
        <f t="shared" si="341"/>
        <v/>
      </c>
      <c r="IQ344" s="20" t="str">
        <f t="shared" si="341"/>
        <v/>
      </c>
      <c r="IR344" s="20" t="str">
        <f t="shared" si="341"/>
        <v/>
      </c>
      <c r="IS344" s="20" t="str">
        <f t="shared" ref="IS344:JB346" si="342" xml:space="preserve"> IF(CW587=CW577,"",CW587)</f>
        <v/>
      </c>
      <c r="IT344" s="20" t="str">
        <f t="shared" si="342"/>
        <v/>
      </c>
      <c r="IU344" s="20" t="str">
        <f t="shared" si="342"/>
        <v/>
      </c>
      <c r="IV344" s="20" t="str">
        <f t="shared" si="342"/>
        <v/>
      </c>
      <c r="IW344" s="20" t="str">
        <f t="shared" si="342"/>
        <v/>
      </c>
      <c r="IX344" s="20" t="str">
        <f t="shared" si="342"/>
        <v/>
      </c>
      <c r="IY344" s="20" t="str">
        <f t="shared" si="342"/>
        <v/>
      </c>
      <c r="IZ344" s="20" t="str">
        <f t="shared" si="342"/>
        <v/>
      </c>
      <c r="JA344" s="20" t="str">
        <f t="shared" si="342"/>
        <v/>
      </c>
      <c r="JB344" s="20" t="str">
        <f t="shared" si="342"/>
        <v/>
      </c>
      <c r="JC344" s="20" t="str">
        <f t="shared" ref="JC344:JL346" si="343" xml:space="preserve"> IF(DG587=DG577,"",DG587)</f>
        <v/>
      </c>
      <c r="JD344" s="20" t="str">
        <f t="shared" si="343"/>
        <v/>
      </c>
      <c r="JE344" s="20" t="str">
        <f t="shared" si="343"/>
        <v/>
      </c>
      <c r="JF344" s="20" t="str">
        <f t="shared" si="343"/>
        <v/>
      </c>
      <c r="JG344" s="20" t="str">
        <f t="shared" si="343"/>
        <v/>
      </c>
      <c r="JH344" s="20" t="str">
        <f t="shared" si="343"/>
        <v/>
      </c>
      <c r="JI344" s="20" t="str">
        <f t="shared" si="343"/>
        <v/>
      </c>
      <c r="JJ344" s="20" t="str">
        <f t="shared" si="343"/>
        <v/>
      </c>
      <c r="JK344" s="20" t="str">
        <f t="shared" si="343"/>
        <v/>
      </c>
      <c r="JL344" s="20" t="str">
        <f t="shared" si="343"/>
        <v/>
      </c>
      <c r="JM344" s="20" t="str">
        <f t="shared" ref="JM344:JV346" si="344" xml:space="preserve"> IF(DQ587=DQ577,"",DQ587)</f>
        <v/>
      </c>
      <c r="JN344" s="20" t="str">
        <f t="shared" si="344"/>
        <v/>
      </c>
      <c r="JO344" s="20" t="str">
        <f t="shared" si="344"/>
        <v/>
      </c>
      <c r="JP344" s="20" t="str">
        <f t="shared" si="344"/>
        <v/>
      </c>
      <c r="JQ344" s="20" t="str">
        <f t="shared" si="344"/>
        <v/>
      </c>
      <c r="JR344" s="20" t="str">
        <f t="shared" si="344"/>
        <v/>
      </c>
      <c r="JS344" s="20" t="str">
        <f t="shared" si="344"/>
        <v/>
      </c>
      <c r="JT344" s="20" t="str">
        <f t="shared" si="344"/>
        <v/>
      </c>
      <c r="JU344" s="20" t="str">
        <f t="shared" si="344"/>
        <v/>
      </c>
      <c r="JV344" s="20" t="str">
        <f t="shared" si="344"/>
        <v/>
      </c>
      <c r="JW344" s="20" t="str">
        <f t="shared" ref="JW344:KD346" si="345" xml:space="preserve"> IF(EA587=EA577,"",EA587)</f>
        <v/>
      </c>
      <c r="JX344" s="20" t="str">
        <f t="shared" si="345"/>
        <v/>
      </c>
      <c r="JY344" s="20" t="str">
        <f t="shared" si="345"/>
        <v/>
      </c>
      <c r="JZ344" s="20" t="str">
        <f t="shared" si="345"/>
        <v/>
      </c>
      <c r="KA344" s="20" t="str">
        <f t="shared" si="345"/>
        <v/>
      </c>
      <c r="KB344" s="20" t="str">
        <f t="shared" si="345"/>
        <v/>
      </c>
      <c r="KC344" s="20" t="str">
        <f t="shared" si="345"/>
        <v/>
      </c>
      <c r="KD344" s="20" t="str">
        <f t="shared" si="345"/>
        <v/>
      </c>
      <c r="KE344" s="20"/>
      <c r="KF344" s="20"/>
      <c r="KG344" s="20"/>
      <c r="KH344" s="20"/>
      <c r="KI344" s="20"/>
      <c r="KJ344" s="20"/>
      <c r="KK344" s="20"/>
      <c r="KL344" s="20"/>
      <c r="KM344" s="20"/>
      <c r="KN344" s="20"/>
      <c r="KO344" s="20"/>
    </row>
    <row r="345" spans="2:301" s="14" customFormat="1" ht="14.75" hidden="1" customHeight="1" x14ac:dyDescent="0.25">
      <c r="B345" s="73"/>
      <c r="C345" s="74"/>
      <c r="D345" s="74"/>
      <c r="E345" s="74"/>
      <c r="F345" s="74"/>
      <c r="G345" s="74" t="str">
        <f t="shared" si="223"/>
        <v/>
      </c>
      <c r="H345" s="74"/>
      <c r="I345" s="74" t="str">
        <f t="shared" si="227"/>
        <v/>
      </c>
      <c r="J345" s="74"/>
      <c r="K345" s="74">
        <f t="shared" si="258"/>
        <v>0</v>
      </c>
      <c r="L345" s="74"/>
      <c r="M345" s="74"/>
      <c r="N345" s="74">
        <f t="shared" si="224"/>
        <v>0</v>
      </c>
      <c r="O345" s="74"/>
      <c r="P345" s="112"/>
      <c r="Q345" s="120"/>
      <c r="R345" s="120"/>
      <c r="S345" s="111"/>
      <c r="T345" s="113" t="str">
        <f t="shared" si="225"/>
        <v/>
      </c>
      <c r="U345" s="24"/>
      <c r="V345" s="24"/>
      <c r="W345" s="24" t="str">
        <f t="shared" si="228"/>
        <v/>
      </c>
      <c r="X345" s="60"/>
      <c r="AI345" s="69"/>
      <c r="AJ345" s="69"/>
      <c r="AK345" s="119"/>
      <c r="AL345" s="24"/>
      <c r="AM345" s="24"/>
      <c r="AN345" s="24"/>
      <c r="AO345" s="26"/>
      <c r="AP345" s="26"/>
      <c r="AR345" s="19">
        <f t="shared" si="226"/>
        <v>0</v>
      </c>
      <c r="AU345" s="129"/>
      <c r="AV345" s="129"/>
      <c r="FD345" s="19"/>
      <c r="FE345" s="19"/>
      <c r="FF345" s="19"/>
      <c r="FG345" s="20" t="str">
        <f t="shared" si="332"/>
        <v/>
      </c>
      <c r="FH345" s="20" t="str">
        <f t="shared" si="332"/>
        <v/>
      </c>
      <c r="FI345" s="20" t="str">
        <f t="shared" si="332"/>
        <v/>
      </c>
      <c r="FJ345" s="20" t="str">
        <f t="shared" si="332"/>
        <v/>
      </c>
      <c r="FK345" s="20" t="str">
        <f t="shared" si="332"/>
        <v/>
      </c>
      <c r="FL345" s="20" t="str">
        <f t="shared" si="332"/>
        <v/>
      </c>
      <c r="FM345" s="20" t="str">
        <f t="shared" si="332"/>
        <v/>
      </c>
      <c r="FN345" s="20" t="str">
        <f t="shared" si="332"/>
        <v/>
      </c>
      <c r="FO345" s="20" t="str">
        <f t="shared" si="332"/>
        <v/>
      </c>
      <c r="FP345" s="20" t="str">
        <f t="shared" si="332"/>
        <v/>
      </c>
      <c r="FQ345" s="20" t="str">
        <f t="shared" si="332"/>
        <v/>
      </c>
      <c r="FR345" s="20" t="str">
        <f t="shared" si="333"/>
        <v/>
      </c>
      <c r="FS345" s="20" t="str">
        <f t="shared" si="333"/>
        <v/>
      </c>
      <c r="FT345" s="20" t="str">
        <f t="shared" si="333"/>
        <v/>
      </c>
      <c r="FU345" s="20" t="str">
        <f xml:space="preserve"> IF(W588=W578,"",W588)</f>
        <v/>
      </c>
      <c r="FV345" s="20" t="str">
        <f t="shared" si="334"/>
        <v/>
      </c>
      <c r="FW345" s="20" t="str">
        <f t="shared" si="334"/>
        <v/>
      </c>
      <c r="FX345" s="20" t="str">
        <f t="shared" si="334"/>
        <v/>
      </c>
      <c r="FY345" s="20" t="str">
        <f t="shared" si="334"/>
        <v/>
      </c>
      <c r="FZ345" s="20" t="str">
        <f t="shared" si="334"/>
        <v/>
      </c>
      <c r="GA345" s="20" t="str">
        <f t="shared" si="335"/>
        <v/>
      </c>
      <c r="GB345" s="20" t="str">
        <f t="shared" si="335"/>
        <v/>
      </c>
      <c r="GC345" s="20" t="str">
        <f t="shared" si="335"/>
        <v/>
      </c>
      <c r="GD345" s="20" t="str">
        <f t="shared" si="335"/>
        <v/>
      </c>
      <c r="GE345" s="20" t="str">
        <f t="shared" si="335"/>
        <v/>
      </c>
      <c r="GF345" s="20" t="str">
        <f t="shared" si="335"/>
        <v/>
      </c>
      <c r="GG345" s="20" t="str">
        <f t="shared" si="335"/>
        <v/>
      </c>
      <c r="GH345" s="20" t="str">
        <f t="shared" si="335"/>
        <v/>
      </c>
      <c r="GI345" s="20" t="str">
        <f t="shared" si="335"/>
        <v/>
      </c>
      <c r="GJ345" s="20" t="str">
        <f t="shared" si="335"/>
        <v/>
      </c>
      <c r="GK345" s="20" t="str">
        <f t="shared" si="336"/>
        <v/>
      </c>
      <c r="GL345" s="20" t="str">
        <f t="shared" si="336"/>
        <v/>
      </c>
      <c r="GM345" s="20" t="str">
        <f t="shared" si="336"/>
        <v/>
      </c>
      <c r="GN345" s="20" t="str">
        <f t="shared" si="336"/>
        <v/>
      </c>
      <c r="GO345" s="20" t="str">
        <f t="shared" si="336"/>
        <v/>
      </c>
      <c r="GP345" s="20" t="str">
        <f t="shared" si="336"/>
        <v/>
      </c>
      <c r="GQ345" s="20" t="str">
        <f t="shared" si="336"/>
        <v/>
      </c>
      <c r="GR345" s="20" t="str">
        <f t="shared" si="336"/>
        <v/>
      </c>
      <c r="GS345" s="20" t="str">
        <f t="shared" si="336"/>
        <v/>
      </c>
      <c r="GT345" s="20" t="str">
        <f t="shared" si="336"/>
        <v/>
      </c>
      <c r="GU345" s="20" t="str">
        <f t="shared" si="337"/>
        <v/>
      </c>
      <c r="GV345" s="20" t="str">
        <f t="shared" si="337"/>
        <v/>
      </c>
      <c r="GW345" s="20" t="str">
        <f t="shared" si="337"/>
        <v/>
      </c>
      <c r="GX345" s="20" t="str">
        <f t="shared" si="337"/>
        <v/>
      </c>
      <c r="GY345" s="20" t="str">
        <f t="shared" si="337"/>
        <v/>
      </c>
      <c r="GZ345" s="20" t="str">
        <f t="shared" si="337"/>
        <v/>
      </c>
      <c r="HA345" s="20" t="str">
        <f t="shared" si="337"/>
        <v/>
      </c>
      <c r="HB345" s="20" t="str">
        <f t="shared" si="337"/>
        <v/>
      </c>
      <c r="HC345" s="20" t="str">
        <f t="shared" si="337"/>
        <v/>
      </c>
      <c r="HD345" s="20" t="str">
        <f t="shared" si="337"/>
        <v/>
      </c>
      <c r="HE345" s="20" t="str">
        <f t="shared" si="338"/>
        <v/>
      </c>
      <c r="HF345" s="20" t="str">
        <f t="shared" si="338"/>
        <v/>
      </c>
      <c r="HG345" s="20" t="str">
        <f t="shared" si="338"/>
        <v/>
      </c>
      <c r="HH345" s="20" t="str">
        <f t="shared" si="338"/>
        <v/>
      </c>
      <c r="HI345" s="20" t="str">
        <f t="shared" si="338"/>
        <v/>
      </c>
      <c r="HJ345" s="20" t="str">
        <f t="shared" si="338"/>
        <v/>
      </c>
      <c r="HK345" s="20" t="str">
        <f t="shared" si="338"/>
        <v/>
      </c>
      <c r="HL345" s="20" t="str">
        <f t="shared" si="338"/>
        <v/>
      </c>
      <c r="HM345" s="20" t="str">
        <f t="shared" si="338"/>
        <v/>
      </c>
      <c r="HN345" s="20" t="str">
        <f t="shared" si="338"/>
        <v/>
      </c>
      <c r="HO345" s="20" t="str">
        <f t="shared" si="339"/>
        <v/>
      </c>
      <c r="HP345" s="20" t="str">
        <f t="shared" si="339"/>
        <v/>
      </c>
      <c r="HQ345" s="20" t="str">
        <f t="shared" si="339"/>
        <v/>
      </c>
      <c r="HR345" s="20" t="str">
        <f t="shared" si="339"/>
        <v/>
      </c>
      <c r="HS345" s="20" t="str">
        <f t="shared" si="339"/>
        <v/>
      </c>
      <c r="HT345" s="20" t="str">
        <f t="shared" si="339"/>
        <v/>
      </c>
      <c r="HU345" s="20" t="str">
        <f t="shared" si="339"/>
        <v/>
      </c>
      <c r="HV345" s="20" t="str">
        <f t="shared" si="339"/>
        <v/>
      </c>
      <c r="HW345" s="20" t="str">
        <f t="shared" si="339"/>
        <v/>
      </c>
      <c r="HX345" s="20" t="str">
        <f t="shared" si="339"/>
        <v/>
      </c>
      <c r="HY345" s="20" t="str">
        <f t="shared" si="340"/>
        <v/>
      </c>
      <c r="HZ345" s="20" t="str">
        <f t="shared" si="340"/>
        <v/>
      </c>
      <c r="IA345" s="20" t="str">
        <f t="shared" si="340"/>
        <v/>
      </c>
      <c r="IB345" s="20" t="str">
        <f t="shared" si="340"/>
        <v/>
      </c>
      <c r="IC345" s="20" t="str">
        <f t="shared" si="340"/>
        <v/>
      </c>
      <c r="ID345" s="20" t="str">
        <f t="shared" si="340"/>
        <v/>
      </c>
      <c r="IE345" s="20" t="str">
        <f t="shared" si="340"/>
        <v/>
      </c>
      <c r="IF345" s="20" t="str">
        <f t="shared" si="340"/>
        <v/>
      </c>
      <c r="IG345" s="20" t="str">
        <f t="shared" si="340"/>
        <v/>
      </c>
      <c r="IH345" s="20" t="str">
        <f t="shared" si="340"/>
        <v/>
      </c>
      <c r="II345" s="20" t="str">
        <f t="shared" si="341"/>
        <v/>
      </c>
      <c r="IJ345" s="20" t="str">
        <f t="shared" si="341"/>
        <v/>
      </c>
      <c r="IK345" s="20" t="str">
        <f t="shared" si="341"/>
        <v/>
      </c>
      <c r="IL345" s="20" t="str">
        <f t="shared" si="341"/>
        <v/>
      </c>
      <c r="IM345" s="20" t="str">
        <f t="shared" si="341"/>
        <v/>
      </c>
      <c r="IN345" s="20" t="str">
        <f t="shared" si="341"/>
        <v/>
      </c>
      <c r="IO345" s="20" t="str">
        <f t="shared" si="341"/>
        <v/>
      </c>
      <c r="IP345" s="20" t="str">
        <f t="shared" si="341"/>
        <v/>
      </c>
      <c r="IQ345" s="20" t="str">
        <f t="shared" si="341"/>
        <v/>
      </c>
      <c r="IR345" s="20" t="str">
        <f t="shared" si="341"/>
        <v/>
      </c>
      <c r="IS345" s="20" t="str">
        <f t="shared" si="342"/>
        <v/>
      </c>
      <c r="IT345" s="20" t="str">
        <f t="shared" si="342"/>
        <v/>
      </c>
      <c r="IU345" s="20" t="str">
        <f t="shared" si="342"/>
        <v/>
      </c>
      <c r="IV345" s="20" t="str">
        <f t="shared" si="342"/>
        <v/>
      </c>
      <c r="IW345" s="20" t="str">
        <f t="shared" si="342"/>
        <v/>
      </c>
      <c r="IX345" s="20" t="str">
        <f t="shared" si="342"/>
        <v/>
      </c>
      <c r="IY345" s="20" t="str">
        <f t="shared" si="342"/>
        <v/>
      </c>
      <c r="IZ345" s="20" t="str">
        <f t="shared" si="342"/>
        <v/>
      </c>
      <c r="JA345" s="20" t="str">
        <f t="shared" si="342"/>
        <v/>
      </c>
      <c r="JB345" s="20" t="str">
        <f t="shared" si="342"/>
        <v/>
      </c>
      <c r="JC345" s="20" t="str">
        <f t="shared" si="343"/>
        <v/>
      </c>
      <c r="JD345" s="20" t="str">
        <f t="shared" si="343"/>
        <v/>
      </c>
      <c r="JE345" s="20" t="str">
        <f t="shared" si="343"/>
        <v/>
      </c>
      <c r="JF345" s="20" t="str">
        <f t="shared" si="343"/>
        <v/>
      </c>
      <c r="JG345" s="20" t="str">
        <f t="shared" si="343"/>
        <v/>
      </c>
      <c r="JH345" s="20" t="str">
        <f t="shared" si="343"/>
        <v/>
      </c>
      <c r="JI345" s="20" t="str">
        <f t="shared" si="343"/>
        <v/>
      </c>
      <c r="JJ345" s="20" t="str">
        <f t="shared" si="343"/>
        <v/>
      </c>
      <c r="JK345" s="20" t="str">
        <f t="shared" si="343"/>
        <v/>
      </c>
      <c r="JL345" s="20" t="str">
        <f t="shared" si="343"/>
        <v/>
      </c>
      <c r="JM345" s="20" t="str">
        <f t="shared" si="344"/>
        <v/>
      </c>
      <c r="JN345" s="20" t="str">
        <f t="shared" si="344"/>
        <v/>
      </c>
      <c r="JO345" s="20" t="str">
        <f t="shared" si="344"/>
        <v/>
      </c>
      <c r="JP345" s="20" t="str">
        <f t="shared" si="344"/>
        <v/>
      </c>
      <c r="JQ345" s="20" t="str">
        <f t="shared" si="344"/>
        <v/>
      </c>
      <c r="JR345" s="20" t="str">
        <f t="shared" si="344"/>
        <v/>
      </c>
      <c r="JS345" s="20" t="str">
        <f t="shared" si="344"/>
        <v/>
      </c>
      <c r="JT345" s="20" t="str">
        <f t="shared" si="344"/>
        <v/>
      </c>
      <c r="JU345" s="20" t="str">
        <f t="shared" si="344"/>
        <v/>
      </c>
      <c r="JV345" s="20" t="str">
        <f t="shared" si="344"/>
        <v/>
      </c>
      <c r="JW345" s="20" t="str">
        <f t="shared" si="345"/>
        <v/>
      </c>
      <c r="JX345" s="20" t="str">
        <f t="shared" si="345"/>
        <v/>
      </c>
      <c r="JY345" s="20" t="str">
        <f t="shared" si="345"/>
        <v/>
      </c>
      <c r="JZ345" s="20" t="str">
        <f t="shared" si="345"/>
        <v/>
      </c>
      <c r="KA345" s="20" t="str">
        <f t="shared" si="345"/>
        <v/>
      </c>
      <c r="KB345" s="20" t="str">
        <f t="shared" si="345"/>
        <v/>
      </c>
      <c r="KC345" s="20" t="str">
        <f t="shared" si="345"/>
        <v/>
      </c>
      <c r="KD345" s="20" t="str">
        <f t="shared" si="345"/>
        <v/>
      </c>
      <c r="KE345" s="20"/>
      <c r="KF345" s="20"/>
      <c r="KG345" s="20"/>
      <c r="KH345" s="20"/>
      <c r="KI345" s="20"/>
      <c r="KJ345" s="20"/>
      <c r="KK345" s="20"/>
      <c r="KL345" s="20"/>
      <c r="KM345" s="20"/>
      <c r="KN345" s="20"/>
      <c r="KO345" s="20"/>
    </row>
    <row r="346" spans="2:301" s="14" customFormat="1" ht="14.75" hidden="1" customHeight="1" x14ac:dyDescent="0.25">
      <c r="B346" s="73"/>
      <c r="C346" s="74"/>
      <c r="D346" s="74"/>
      <c r="E346" s="74"/>
      <c r="F346" s="74"/>
      <c r="G346" s="74" t="str">
        <f t="shared" si="223"/>
        <v/>
      </c>
      <c r="H346" s="74"/>
      <c r="I346" s="74" t="str">
        <f t="shared" si="227"/>
        <v/>
      </c>
      <c r="J346" s="74"/>
      <c r="K346" s="74">
        <f t="shared" si="258"/>
        <v>0</v>
      </c>
      <c r="L346" s="74"/>
      <c r="M346" s="74"/>
      <c r="N346" s="74">
        <f t="shared" si="224"/>
        <v>0</v>
      </c>
      <c r="O346" s="74"/>
      <c r="P346" s="112"/>
      <c r="Q346" s="120"/>
      <c r="R346" s="120"/>
      <c r="S346" s="111"/>
      <c r="T346" s="113" t="str">
        <f t="shared" si="225"/>
        <v/>
      </c>
      <c r="U346" s="24"/>
      <c r="V346" s="24"/>
      <c r="W346" s="24" t="str">
        <f t="shared" si="228"/>
        <v/>
      </c>
      <c r="X346" s="60"/>
      <c r="AI346" s="69"/>
      <c r="AJ346" s="69"/>
      <c r="AK346" s="119"/>
      <c r="AL346" s="24"/>
      <c r="AM346" s="24"/>
      <c r="AN346" s="24"/>
      <c r="AO346" s="26"/>
      <c r="AP346" s="26"/>
      <c r="AR346" s="19">
        <f t="shared" si="226"/>
        <v>0</v>
      </c>
      <c r="AU346" s="129"/>
      <c r="AV346" s="129"/>
      <c r="FD346" s="19"/>
      <c r="FE346" s="19"/>
      <c r="FF346" s="19"/>
      <c r="FG346" s="20" t="str">
        <f t="shared" si="332"/>
        <v/>
      </c>
      <c r="FH346" s="20" t="str">
        <f t="shared" si="332"/>
        <v/>
      </c>
      <c r="FI346" s="20" t="str">
        <f t="shared" si="332"/>
        <v/>
      </c>
      <c r="FJ346" s="20" t="str">
        <f t="shared" si="332"/>
        <v/>
      </c>
      <c r="FK346" s="20" t="str">
        <f t="shared" si="332"/>
        <v/>
      </c>
      <c r="FL346" s="20" t="str">
        <f t="shared" si="332"/>
        <v/>
      </c>
      <c r="FM346" s="20" t="str">
        <f t="shared" si="332"/>
        <v/>
      </c>
      <c r="FN346" s="20" t="str">
        <f t="shared" si="332"/>
        <v/>
      </c>
      <c r="FO346" s="20" t="str">
        <f t="shared" si="332"/>
        <v/>
      </c>
      <c r="FP346" s="20" t="str">
        <f t="shared" si="332"/>
        <v/>
      </c>
      <c r="FQ346" s="20" t="str">
        <f t="shared" si="332"/>
        <v/>
      </c>
      <c r="FR346" s="20" t="str">
        <f t="shared" si="333"/>
        <v/>
      </c>
      <c r="FS346" s="20" t="str">
        <f t="shared" si="333"/>
        <v/>
      </c>
      <c r="FT346" s="20" t="str">
        <f t="shared" si="333"/>
        <v/>
      </c>
      <c r="FU346" s="20" t="str">
        <f xml:space="preserve"> IF(W589=W579,"",W589)</f>
        <v/>
      </c>
      <c r="FV346" s="20" t="str">
        <f t="shared" si="334"/>
        <v/>
      </c>
      <c r="FW346" s="20" t="str">
        <f t="shared" si="334"/>
        <v/>
      </c>
      <c r="FX346" s="20" t="str">
        <f t="shared" si="334"/>
        <v/>
      </c>
      <c r="FY346" s="20" t="str">
        <f t="shared" si="334"/>
        <v/>
      </c>
      <c r="FZ346" s="20" t="str">
        <f t="shared" si="334"/>
        <v/>
      </c>
      <c r="GA346" s="20" t="str">
        <f t="shared" si="335"/>
        <v/>
      </c>
      <c r="GB346" s="20" t="str">
        <f t="shared" si="335"/>
        <v/>
      </c>
      <c r="GC346" s="20" t="str">
        <f t="shared" si="335"/>
        <v/>
      </c>
      <c r="GD346" s="20" t="str">
        <f t="shared" si="335"/>
        <v/>
      </c>
      <c r="GE346" s="20" t="str">
        <f t="shared" si="335"/>
        <v/>
      </c>
      <c r="GF346" s="20" t="str">
        <f t="shared" si="335"/>
        <v/>
      </c>
      <c r="GG346" s="20" t="str">
        <f t="shared" si="335"/>
        <v/>
      </c>
      <c r="GH346" s="20" t="str">
        <f t="shared" si="335"/>
        <v/>
      </c>
      <c r="GI346" s="20" t="str">
        <f t="shared" si="335"/>
        <v/>
      </c>
      <c r="GJ346" s="20" t="str">
        <f t="shared" si="335"/>
        <v/>
      </c>
      <c r="GK346" s="20" t="str">
        <f t="shared" si="336"/>
        <v/>
      </c>
      <c r="GL346" s="20" t="str">
        <f t="shared" si="336"/>
        <v/>
      </c>
      <c r="GM346" s="20" t="str">
        <f t="shared" si="336"/>
        <v/>
      </c>
      <c r="GN346" s="20" t="str">
        <f t="shared" si="336"/>
        <v/>
      </c>
      <c r="GO346" s="20" t="str">
        <f t="shared" si="336"/>
        <v/>
      </c>
      <c r="GP346" s="20" t="str">
        <f t="shared" si="336"/>
        <v/>
      </c>
      <c r="GQ346" s="20" t="str">
        <f t="shared" si="336"/>
        <v/>
      </c>
      <c r="GR346" s="20" t="str">
        <f t="shared" si="336"/>
        <v/>
      </c>
      <c r="GS346" s="20" t="str">
        <f t="shared" si="336"/>
        <v/>
      </c>
      <c r="GT346" s="20" t="str">
        <f t="shared" si="336"/>
        <v/>
      </c>
      <c r="GU346" s="20" t="str">
        <f t="shared" si="337"/>
        <v/>
      </c>
      <c r="GV346" s="20" t="str">
        <f t="shared" si="337"/>
        <v/>
      </c>
      <c r="GW346" s="20" t="str">
        <f t="shared" si="337"/>
        <v/>
      </c>
      <c r="GX346" s="20" t="str">
        <f t="shared" si="337"/>
        <v/>
      </c>
      <c r="GY346" s="20" t="str">
        <f t="shared" si="337"/>
        <v/>
      </c>
      <c r="GZ346" s="20" t="str">
        <f t="shared" si="337"/>
        <v/>
      </c>
      <c r="HA346" s="20" t="str">
        <f t="shared" si="337"/>
        <v/>
      </c>
      <c r="HB346" s="20" t="str">
        <f t="shared" si="337"/>
        <v/>
      </c>
      <c r="HC346" s="20" t="str">
        <f t="shared" si="337"/>
        <v/>
      </c>
      <c r="HD346" s="20" t="str">
        <f t="shared" si="337"/>
        <v/>
      </c>
      <c r="HE346" s="20" t="str">
        <f t="shared" si="338"/>
        <v/>
      </c>
      <c r="HF346" s="20" t="str">
        <f t="shared" si="338"/>
        <v/>
      </c>
      <c r="HG346" s="20" t="str">
        <f t="shared" si="338"/>
        <v/>
      </c>
      <c r="HH346" s="20" t="str">
        <f t="shared" si="338"/>
        <v/>
      </c>
      <c r="HI346" s="20" t="str">
        <f t="shared" si="338"/>
        <v/>
      </c>
      <c r="HJ346" s="20" t="str">
        <f t="shared" si="338"/>
        <v/>
      </c>
      <c r="HK346" s="20" t="str">
        <f t="shared" si="338"/>
        <v/>
      </c>
      <c r="HL346" s="20" t="str">
        <f t="shared" si="338"/>
        <v/>
      </c>
      <c r="HM346" s="20" t="str">
        <f t="shared" si="338"/>
        <v/>
      </c>
      <c r="HN346" s="20" t="str">
        <f t="shared" si="338"/>
        <v/>
      </c>
      <c r="HO346" s="20" t="str">
        <f t="shared" si="339"/>
        <v/>
      </c>
      <c r="HP346" s="20" t="str">
        <f t="shared" si="339"/>
        <v/>
      </c>
      <c r="HQ346" s="20" t="str">
        <f t="shared" si="339"/>
        <v/>
      </c>
      <c r="HR346" s="20" t="str">
        <f t="shared" si="339"/>
        <v/>
      </c>
      <c r="HS346" s="20" t="str">
        <f t="shared" si="339"/>
        <v/>
      </c>
      <c r="HT346" s="20" t="str">
        <f t="shared" si="339"/>
        <v/>
      </c>
      <c r="HU346" s="20" t="str">
        <f t="shared" si="339"/>
        <v/>
      </c>
      <c r="HV346" s="20" t="str">
        <f t="shared" si="339"/>
        <v/>
      </c>
      <c r="HW346" s="20" t="str">
        <f t="shared" si="339"/>
        <v/>
      </c>
      <c r="HX346" s="20" t="str">
        <f t="shared" si="339"/>
        <v/>
      </c>
      <c r="HY346" s="20" t="str">
        <f t="shared" si="340"/>
        <v/>
      </c>
      <c r="HZ346" s="20" t="str">
        <f t="shared" si="340"/>
        <v/>
      </c>
      <c r="IA346" s="20" t="str">
        <f t="shared" si="340"/>
        <v/>
      </c>
      <c r="IB346" s="20" t="str">
        <f t="shared" si="340"/>
        <v/>
      </c>
      <c r="IC346" s="20" t="str">
        <f t="shared" si="340"/>
        <v/>
      </c>
      <c r="ID346" s="20" t="str">
        <f t="shared" si="340"/>
        <v/>
      </c>
      <c r="IE346" s="20" t="str">
        <f t="shared" si="340"/>
        <v/>
      </c>
      <c r="IF346" s="20" t="str">
        <f t="shared" si="340"/>
        <v/>
      </c>
      <c r="IG346" s="20" t="str">
        <f t="shared" si="340"/>
        <v/>
      </c>
      <c r="IH346" s="20" t="str">
        <f t="shared" si="340"/>
        <v/>
      </c>
      <c r="II346" s="20" t="str">
        <f t="shared" si="341"/>
        <v/>
      </c>
      <c r="IJ346" s="20" t="str">
        <f t="shared" si="341"/>
        <v/>
      </c>
      <c r="IK346" s="20" t="str">
        <f t="shared" si="341"/>
        <v/>
      </c>
      <c r="IL346" s="20" t="str">
        <f t="shared" si="341"/>
        <v/>
      </c>
      <c r="IM346" s="20" t="str">
        <f t="shared" si="341"/>
        <v/>
      </c>
      <c r="IN346" s="20" t="str">
        <f t="shared" si="341"/>
        <v/>
      </c>
      <c r="IO346" s="20" t="str">
        <f t="shared" si="341"/>
        <v/>
      </c>
      <c r="IP346" s="20" t="str">
        <f t="shared" si="341"/>
        <v/>
      </c>
      <c r="IQ346" s="20" t="str">
        <f t="shared" si="341"/>
        <v/>
      </c>
      <c r="IR346" s="20" t="str">
        <f t="shared" si="341"/>
        <v/>
      </c>
      <c r="IS346" s="20" t="str">
        <f t="shared" si="342"/>
        <v/>
      </c>
      <c r="IT346" s="20" t="str">
        <f t="shared" si="342"/>
        <v/>
      </c>
      <c r="IU346" s="20" t="str">
        <f t="shared" si="342"/>
        <v/>
      </c>
      <c r="IV346" s="20" t="str">
        <f t="shared" si="342"/>
        <v/>
      </c>
      <c r="IW346" s="20" t="str">
        <f t="shared" si="342"/>
        <v/>
      </c>
      <c r="IX346" s="20" t="str">
        <f t="shared" si="342"/>
        <v/>
      </c>
      <c r="IY346" s="20" t="str">
        <f t="shared" si="342"/>
        <v/>
      </c>
      <c r="IZ346" s="20" t="str">
        <f t="shared" si="342"/>
        <v/>
      </c>
      <c r="JA346" s="20" t="str">
        <f t="shared" si="342"/>
        <v/>
      </c>
      <c r="JB346" s="20" t="str">
        <f t="shared" si="342"/>
        <v/>
      </c>
      <c r="JC346" s="20" t="str">
        <f t="shared" si="343"/>
        <v/>
      </c>
      <c r="JD346" s="20" t="str">
        <f t="shared" si="343"/>
        <v/>
      </c>
      <c r="JE346" s="20" t="str">
        <f t="shared" si="343"/>
        <v/>
      </c>
      <c r="JF346" s="20" t="str">
        <f t="shared" si="343"/>
        <v/>
      </c>
      <c r="JG346" s="20" t="str">
        <f t="shared" si="343"/>
        <v/>
      </c>
      <c r="JH346" s="20" t="str">
        <f t="shared" si="343"/>
        <v/>
      </c>
      <c r="JI346" s="20" t="str">
        <f t="shared" si="343"/>
        <v/>
      </c>
      <c r="JJ346" s="20" t="str">
        <f t="shared" si="343"/>
        <v/>
      </c>
      <c r="JK346" s="20" t="str">
        <f t="shared" si="343"/>
        <v/>
      </c>
      <c r="JL346" s="20" t="str">
        <f t="shared" si="343"/>
        <v/>
      </c>
      <c r="JM346" s="20" t="str">
        <f t="shared" si="344"/>
        <v/>
      </c>
      <c r="JN346" s="20" t="str">
        <f t="shared" si="344"/>
        <v/>
      </c>
      <c r="JO346" s="20" t="str">
        <f t="shared" si="344"/>
        <v/>
      </c>
      <c r="JP346" s="20" t="str">
        <f t="shared" si="344"/>
        <v/>
      </c>
      <c r="JQ346" s="20" t="str">
        <f t="shared" si="344"/>
        <v/>
      </c>
      <c r="JR346" s="20" t="str">
        <f t="shared" si="344"/>
        <v/>
      </c>
      <c r="JS346" s="20" t="str">
        <f t="shared" si="344"/>
        <v/>
      </c>
      <c r="JT346" s="20" t="str">
        <f t="shared" si="344"/>
        <v/>
      </c>
      <c r="JU346" s="20" t="str">
        <f t="shared" si="344"/>
        <v/>
      </c>
      <c r="JV346" s="20" t="str">
        <f t="shared" si="344"/>
        <v/>
      </c>
      <c r="JW346" s="20" t="str">
        <f t="shared" si="345"/>
        <v/>
      </c>
      <c r="JX346" s="20" t="str">
        <f t="shared" si="345"/>
        <v/>
      </c>
      <c r="JY346" s="20" t="str">
        <f t="shared" si="345"/>
        <v/>
      </c>
      <c r="JZ346" s="20" t="str">
        <f t="shared" si="345"/>
        <v/>
      </c>
      <c r="KA346" s="20" t="str">
        <f t="shared" si="345"/>
        <v/>
      </c>
      <c r="KB346" s="20" t="str">
        <f t="shared" si="345"/>
        <v/>
      </c>
      <c r="KC346" s="20" t="str">
        <f t="shared" si="345"/>
        <v/>
      </c>
      <c r="KD346" s="20" t="str">
        <f t="shared" si="345"/>
        <v/>
      </c>
      <c r="KE346" s="20"/>
      <c r="KF346" s="20"/>
      <c r="KG346" s="20"/>
      <c r="KH346" s="20"/>
      <c r="KI346" s="20"/>
      <c r="KJ346" s="20"/>
      <c r="KK346" s="20"/>
      <c r="KL346" s="20"/>
      <c r="KM346" s="20"/>
      <c r="KN346" s="20"/>
      <c r="KO346" s="20"/>
    </row>
    <row r="347" spans="2:301" s="14" customFormat="1" ht="15" hidden="1" x14ac:dyDescent="0.25">
      <c r="G347" s="74" t="str">
        <f t="shared" si="223"/>
        <v/>
      </c>
      <c r="I347" s="74" t="str">
        <f t="shared" si="227"/>
        <v/>
      </c>
      <c r="K347" s="74">
        <f t="shared" si="258"/>
        <v>0</v>
      </c>
      <c r="N347" s="74">
        <f t="shared" si="224"/>
        <v>0</v>
      </c>
      <c r="Q347" s="120"/>
      <c r="R347" s="120"/>
      <c r="S347" s="111"/>
      <c r="T347" s="113" t="str">
        <f t="shared" si="225"/>
        <v/>
      </c>
      <c r="W347" s="24" t="str">
        <f t="shared" si="228"/>
        <v/>
      </c>
      <c r="X347" s="60"/>
      <c r="AK347" s="4"/>
      <c r="AL347" s="24"/>
      <c r="AM347" s="24"/>
      <c r="AN347" s="24"/>
      <c r="AO347" s="26"/>
      <c r="AP347" s="26"/>
      <c r="AR347" s="19">
        <f t="shared" si="226"/>
        <v>0</v>
      </c>
      <c r="AU347" s="129"/>
      <c r="AV347" s="129"/>
    </row>
    <row r="348" spans="2:301" s="14" customFormat="1" ht="15" hidden="1" x14ac:dyDescent="0.25">
      <c r="G348" s="74" t="str">
        <f t="shared" si="223"/>
        <v/>
      </c>
      <c r="I348" s="74" t="str">
        <f t="shared" si="227"/>
        <v/>
      </c>
      <c r="K348" s="74">
        <f t="shared" si="258"/>
        <v>0</v>
      </c>
      <c r="N348" s="74">
        <f t="shared" si="224"/>
        <v>0</v>
      </c>
      <c r="Q348" s="120"/>
      <c r="R348" s="120"/>
      <c r="S348" s="111"/>
      <c r="T348" s="113" t="str">
        <f t="shared" si="225"/>
        <v/>
      </c>
      <c r="W348" s="24" t="str">
        <f t="shared" si="228"/>
        <v/>
      </c>
      <c r="X348" s="60"/>
      <c r="AK348" s="4"/>
      <c r="AL348" s="24"/>
      <c r="AM348" s="24"/>
      <c r="AN348" s="24"/>
      <c r="AO348" s="26"/>
      <c r="AP348" s="26"/>
      <c r="AR348" s="19">
        <f t="shared" si="226"/>
        <v>0</v>
      </c>
      <c r="AU348" s="129"/>
      <c r="AV348" s="129"/>
    </row>
    <row r="349" spans="2:301" s="14" customFormat="1" ht="15" hidden="1" x14ac:dyDescent="0.25">
      <c r="G349" s="74" t="str">
        <f t="shared" si="223"/>
        <v/>
      </c>
      <c r="I349" s="74" t="str">
        <f t="shared" si="227"/>
        <v/>
      </c>
      <c r="K349" s="74">
        <f t="shared" si="258"/>
        <v>0</v>
      </c>
      <c r="N349" s="74">
        <f t="shared" si="224"/>
        <v>0</v>
      </c>
      <c r="Q349" s="120"/>
      <c r="R349" s="120"/>
      <c r="S349" s="111"/>
      <c r="T349" s="113" t="str">
        <f t="shared" si="225"/>
        <v/>
      </c>
      <c r="W349" s="24" t="str">
        <f t="shared" si="228"/>
        <v/>
      </c>
      <c r="X349" s="60"/>
      <c r="AK349" s="4"/>
      <c r="AL349" s="24"/>
      <c r="AM349" s="24"/>
      <c r="AN349" s="24"/>
      <c r="AO349" s="26"/>
      <c r="AP349" s="26"/>
      <c r="AR349" s="19">
        <f t="shared" si="226"/>
        <v>0</v>
      </c>
      <c r="AU349" s="129"/>
      <c r="AV349" s="129"/>
    </row>
    <row r="350" spans="2:301" s="14" customFormat="1" ht="15" hidden="1" x14ac:dyDescent="0.25">
      <c r="G350" s="74" t="str">
        <f t="shared" si="223"/>
        <v/>
      </c>
      <c r="I350" s="74" t="str">
        <f t="shared" si="227"/>
        <v/>
      </c>
      <c r="K350" s="74">
        <f t="shared" si="258"/>
        <v>0</v>
      </c>
      <c r="N350" s="74">
        <f t="shared" si="224"/>
        <v>0</v>
      </c>
      <c r="Q350" s="120"/>
      <c r="R350" s="120"/>
      <c r="S350" s="111"/>
      <c r="T350" s="113" t="str">
        <f t="shared" si="225"/>
        <v/>
      </c>
      <c r="W350" s="24" t="str">
        <f t="shared" si="228"/>
        <v/>
      </c>
      <c r="X350" s="60"/>
      <c r="AK350" s="4"/>
      <c r="AL350" s="24"/>
      <c r="AM350" s="24"/>
      <c r="AN350" s="24"/>
      <c r="AO350" s="26"/>
      <c r="AP350" s="26"/>
      <c r="AR350" s="19">
        <f t="shared" si="226"/>
        <v>0</v>
      </c>
      <c r="AU350" s="129"/>
      <c r="AV350" s="129"/>
    </row>
    <row r="351" spans="2:301" s="14" customFormat="1" x14ac:dyDescent="0.35">
      <c r="B351" s="73" t="str">
        <f t="shared" ref="B351" si="346" xml:space="preserve"> IF(B117="","",B117)</f>
        <v/>
      </c>
      <c r="C351" s="74">
        <f t="shared" ref="C351:C391" si="347" xml:space="preserve"> IF(B351="",0,1)</f>
        <v>0</v>
      </c>
      <c r="D351" s="74" t="str">
        <f xml:space="preserve"> IF(IF(AND(C351=1,C117="LED"),D117,"")="","",IF(AND(C351=1,C117="LED"),D117,""))</f>
        <v/>
      </c>
      <c r="E351" s="74" t="str">
        <f xml:space="preserve"> IF(IF(AND(C351=1,C117="LED"),E117,"")="","",IF(AND(C351=1,C117="LED"),E117,""))</f>
        <v/>
      </c>
      <c r="F351" s="74" t="str">
        <f xml:space="preserve"> IF((C351&lt;&gt;1),"",MAX(F117,1))</f>
        <v/>
      </c>
      <c r="G351" s="74" t="str">
        <f t="shared" si="223"/>
        <v/>
      </c>
      <c r="H351" s="74" t="str">
        <f xml:space="preserve"> IF((C351&lt;&gt;1),"",MAX(2.5,Q117))</f>
        <v/>
      </c>
      <c r="I351" s="74" t="str">
        <f t="shared" si="227"/>
        <v/>
      </c>
      <c r="J351" s="74">
        <f xml:space="preserve"> IF((C351&lt;&gt;1),0,(J117+$D$3))</f>
        <v>0</v>
      </c>
      <c r="K351" s="74">
        <f t="shared" si="258"/>
        <v>0</v>
      </c>
      <c r="L351" s="74" t="str">
        <f>IF((C351&lt;&gt;1),"",IF(IF(C117="Masked","Always Mask",H117)="","Never mask",IF(C117="Masked","Always Mask",H117)))</f>
        <v/>
      </c>
      <c r="M351" s="74">
        <f xml:space="preserve"> IF(C351&lt;&gt;1,0,I117)</f>
        <v>0</v>
      </c>
      <c r="N351" s="74">
        <f t="shared" si="224"/>
        <v>0</v>
      </c>
      <c r="O351" s="74" t="str">
        <f xml:space="preserve"> IF(C351&lt;&gt;1,"",(F351*55+17.25))</f>
        <v/>
      </c>
      <c r="P351" s="112" t="str">
        <f xml:space="preserve"> IF(C351&lt;&gt;1,"",IF(O351&lt;J351,J351,0))</f>
        <v/>
      </c>
      <c r="Q351" s="120">
        <f xml:space="preserve"> IF(Global!$C$1="AFE4420",1000*AK351*J351/(1000000/'PPG Config'!$C$2)*(2-COUNTBLANK(D351:E351)),1000*(AL351+AM351)*J351/(1000000/'PPG Config'!$C$2))</f>
        <v>0</v>
      </c>
      <c r="R351" s="120"/>
      <c r="S351" s="111" t="str">
        <f>IF((C351&lt;&gt;1),"Only TIA1",W117)</f>
        <v>Only TIA1</v>
      </c>
      <c r="T351" s="113" t="str">
        <f t="shared" si="225"/>
        <v/>
      </c>
      <c r="U351" s="24" t="str">
        <f xml:space="preserve"> IF((C351&lt;&gt;1),"",MAX(2.5,AD117))</f>
        <v/>
      </c>
      <c r="V351" s="24"/>
      <c r="W351" s="24" t="str">
        <f t="shared" si="228"/>
        <v/>
      </c>
      <c r="X351" s="60"/>
      <c r="AI351" s="69">
        <f xml:space="preserve"> IF(C361&gt;C351,1,0)</f>
        <v>0</v>
      </c>
      <c r="AJ351" s="69">
        <f xml:space="preserve"> IF(C351=1,IF(C117="LED",IF(AND(D351="",E351=""),1,0),0),0)</f>
        <v>0</v>
      </c>
      <c r="AK351" s="119">
        <f>IF(COUNTIF(D351:E351,"TX4")&gt;0,'PPG Config'!$C$18,IF(COUNTIF(D351:E351,"TX3")&gt;0,'PPG Config'!$C$17,IF(COUNTIF(D351:E351,"TX2")&gt;0,'PPG Config'!$C$16,IF(COUNTIF(D351:E351,"TX1")&gt;0,'PPG Config'!$C$15,0))))</f>
        <v>0</v>
      </c>
      <c r="AL351" s="24">
        <f xml:space="preserve"> IF(D351="",0,IF(AI117="",0,MIN(AI117,'PPG Config'!$C$8)))</f>
        <v>0</v>
      </c>
      <c r="AM351" s="24">
        <f xml:space="preserve"> IF(E351="",0,IF(AJ117="",0,MIN(AJ117,'PPG Config'!$C$8)))</f>
        <v>0</v>
      </c>
      <c r="AN351" s="24"/>
      <c r="AO351" s="26">
        <f xml:space="preserve"> IF(Global!$C$1="AFE4420",'PPG Phase Definition'!AK351,'PPG Phase Definition'!AL351)</f>
        <v>0</v>
      </c>
      <c r="AP351" s="26">
        <f xml:space="preserve"> IF(Global!$C$1="AFE4420",'PPG Phase Definition'!AK351,'PPG Phase Definition'!AM351)</f>
        <v>0</v>
      </c>
      <c r="AR351" s="19">
        <f t="shared" si="226"/>
        <v>0</v>
      </c>
      <c r="AU351" s="129"/>
      <c r="AV351" s="129"/>
      <c r="FD351" s="19"/>
      <c r="FE351" s="19"/>
      <c r="FF351" s="19">
        <v>12</v>
      </c>
      <c r="FG351" s="20" t="str">
        <f t="shared" ref="FG351:FQ353" si="348" xml:space="preserve"> IF(G590=G580,"",G590)</f>
        <v/>
      </c>
      <c r="FH351" s="20" t="str">
        <f t="shared" si="348"/>
        <v/>
      </c>
      <c r="FI351" s="20" t="str">
        <f t="shared" si="348"/>
        <v/>
      </c>
      <c r="FJ351" s="20" t="str">
        <f t="shared" si="348"/>
        <v/>
      </c>
      <c r="FK351" s="20" t="str">
        <f t="shared" si="348"/>
        <v/>
      </c>
      <c r="FL351" s="20" t="str">
        <f t="shared" si="348"/>
        <v/>
      </c>
      <c r="FM351" s="20" t="str">
        <f t="shared" si="348"/>
        <v/>
      </c>
      <c r="FN351" s="20" t="str">
        <f t="shared" si="348"/>
        <v/>
      </c>
      <c r="FO351" s="20" t="str">
        <f t="shared" si="348"/>
        <v/>
      </c>
      <c r="FP351" s="20" t="str">
        <f t="shared" si="348"/>
        <v/>
      </c>
      <c r="FQ351" s="20" t="str">
        <f t="shared" si="348"/>
        <v/>
      </c>
      <c r="FR351" s="20" t="str">
        <f t="shared" ref="FR351:FT353" si="349" xml:space="preserve"> IF(S590=S580,"",S590)</f>
        <v/>
      </c>
      <c r="FS351" s="20" t="str">
        <f t="shared" si="349"/>
        <v/>
      </c>
      <c r="FT351" s="20" t="str">
        <f t="shared" si="349"/>
        <v/>
      </c>
      <c r="FU351" s="20" t="str">
        <f xml:space="preserve"> IF(W590=W580,"",W590)</f>
        <v/>
      </c>
      <c r="FV351" s="20" t="str">
        <f t="shared" ref="FV351:FZ353" si="350" xml:space="preserve"> IF(Y590=Y580,"",Y590)</f>
        <v/>
      </c>
      <c r="FW351" s="20" t="str">
        <f t="shared" si="350"/>
        <v/>
      </c>
      <c r="FX351" s="20" t="str">
        <f t="shared" si="350"/>
        <v/>
      </c>
      <c r="FY351" s="20" t="str">
        <f t="shared" si="350"/>
        <v/>
      </c>
      <c r="FZ351" s="20" t="str">
        <f t="shared" si="350"/>
        <v/>
      </c>
      <c r="GA351" s="20" t="str">
        <f t="shared" ref="GA351:GJ353" si="351" xml:space="preserve"> IF(AE590=AE580,"",AE590)</f>
        <v/>
      </c>
      <c r="GB351" s="20" t="str">
        <f t="shared" si="351"/>
        <v/>
      </c>
      <c r="GC351" s="20" t="str">
        <f t="shared" si="351"/>
        <v/>
      </c>
      <c r="GD351" s="20" t="str">
        <f t="shared" si="351"/>
        <v/>
      </c>
      <c r="GE351" s="20" t="str">
        <f t="shared" si="351"/>
        <v/>
      </c>
      <c r="GF351" s="20" t="str">
        <f t="shared" si="351"/>
        <v/>
      </c>
      <c r="GG351" s="20" t="str">
        <f t="shared" si="351"/>
        <v/>
      </c>
      <c r="GH351" s="20" t="str">
        <f t="shared" si="351"/>
        <v/>
      </c>
      <c r="GI351" s="20" t="str">
        <f t="shared" si="351"/>
        <v/>
      </c>
      <c r="GJ351" s="20" t="str">
        <f t="shared" si="351"/>
        <v/>
      </c>
      <c r="GK351" s="20" t="str">
        <f t="shared" ref="GK351:GT353" si="352" xml:space="preserve"> IF(AO590=AO580,"",AO590)</f>
        <v/>
      </c>
      <c r="GL351" s="20" t="str">
        <f t="shared" si="352"/>
        <v/>
      </c>
      <c r="GM351" s="20" t="str">
        <f t="shared" si="352"/>
        <v/>
      </c>
      <c r="GN351" s="20" t="str">
        <f t="shared" si="352"/>
        <v/>
      </c>
      <c r="GO351" s="20" t="str">
        <f t="shared" si="352"/>
        <v/>
      </c>
      <c r="GP351" s="20" t="str">
        <f t="shared" si="352"/>
        <v/>
      </c>
      <c r="GQ351" s="20" t="str">
        <f t="shared" si="352"/>
        <v/>
      </c>
      <c r="GR351" s="20" t="str">
        <f t="shared" si="352"/>
        <v/>
      </c>
      <c r="GS351" s="20" t="str">
        <f t="shared" si="352"/>
        <v/>
      </c>
      <c r="GT351" s="20" t="str">
        <f t="shared" si="352"/>
        <v/>
      </c>
      <c r="GU351" s="20" t="str">
        <f t="shared" ref="GU351:HD353" si="353" xml:space="preserve"> IF(AY590=AY580,"",AY590)</f>
        <v/>
      </c>
      <c r="GV351" s="20" t="str">
        <f t="shared" si="353"/>
        <v/>
      </c>
      <c r="GW351" s="20" t="str">
        <f t="shared" si="353"/>
        <v/>
      </c>
      <c r="GX351" s="20" t="str">
        <f t="shared" si="353"/>
        <v/>
      </c>
      <c r="GY351" s="20" t="str">
        <f t="shared" si="353"/>
        <v/>
      </c>
      <c r="GZ351" s="20" t="str">
        <f t="shared" si="353"/>
        <v/>
      </c>
      <c r="HA351" s="20" t="str">
        <f t="shared" si="353"/>
        <v/>
      </c>
      <c r="HB351" s="20" t="str">
        <f t="shared" si="353"/>
        <v/>
      </c>
      <c r="HC351" s="20" t="str">
        <f t="shared" si="353"/>
        <v/>
      </c>
      <c r="HD351" s="20" t="str">
        <f t="shared" si="353"/>
        <v/>
      </c>
      <c r="HE351" s="20" t="str">
        <f t="shared" ref="HE351:HN353" si="354" xml:space="preserve"> IF(BI590=BI580,"",BI590)</f>
        <v/>
      </c>
      <c r="HF351" s="20" t="str">
        <f t="shared" si="354"/>
        <v/>
      </c>
      <c r="HG351" s="20" t="str">
        <f t="shared" si="354"/>
        <v/>
      </c>
      <c r="HH351" s="20" t="str">
        <f t="shared" si="354"/>
        <v/>
      </c>
      <c r="HI351" s="20" t="str">
        <f t="shared" si="354"/>
        <v/>
      </c>
      <c r="HJ351" s="20" t="str">
        <f t="shared" si="354"/>
        <v/>
      </c>
      <c r="HK351" s="20" t="str">
        <f t="shared" si="354"/>
        <v/>
      </c>
      <c r="HL351" s="20" t="str">
        <f t="shared" si="354"/>
        <v/>
      </c>
      <c r="HM351" s="20" t="str">
        <f t="shared" si="354"/>
        <v/>
      </c>
      <c r="HN351" s="20" t="str">
        <f t="shared" si="354"/>
        <v/>
      </c>
      <c r="HO351" s="20" t="str">
        <f t="shared" ref="HO351:HX353" si="355" xml:space="preserve"> IF(BS590=BS580,"",BS590)</f>
        <v/>
      </c>
      <c r="HP351" s="20" t="str">
        <f t="shared" si="355"/>
        <v/>
      </c>
      <c r="HQ351" s="20" t="str">
        <f t="shared" si="355"/>
        <v/>
      </c>
      <c r="HR351" s="20" t="str">
        <f t="shared" si="355"/>
        <v/>
      </c>
      <c r="HS351" s="20" t="str">
        <f t="shared" si="355"/>
        <v/>
      </c>
      <c r="HT351" s="20" t="str">
        <f t="shared" si="355"/>
        <v/>
      </c>
      <c r="HU351" s="20" t="str">
        <f t="shared" si="355"/>
        <v/>
      </c>
      <c r="HV351" s="20" t="str">
        <f t="shared" si="355"/>
        <v/>
      </c>
      <c r="HW351" s="20" t="str">
        <f t="shared" si="355"/>
        <v/>
      </c>
      <c r="HX351" s="20" t="str">
        <f t="shared" si="355"/>
        <v/>
      </c>
      <c r="HY351" s="20" t="str">
        <f t="shared" ref="HY351:IH353" si="356" xml:space="preserve"> IF(CC590=CC580,"",CC590)</f>
        <v/>
      </c>
      <c r="HZ351" s="20" t="str">
        <f t="shared" si="356"/>
        <v/>
      </c>
      <c r="IA351" s="20" t="str">
        <f t="shared" si="356"/>
        <v/>
      </c>
      <c r="IB351" s="20" t="str">
        <f t="shared" si="356"/>
        <v/>
      </c>
      <c r="IC351" s="20" t="str">
        <f t="shared" si="356"/>
        <v/>
      </c>
      <c r="ID351" s="20" t="str">
        <f t="shared" si="356"/>
        <v/>
      </c>
      <c r="IE351" s="20" t="str">
        <f t="shared" si="356"/>
        <v/>
      </c>
      <c r="IF351" s="20" t="str">
        <f t="shared" si="356"/>
        <v/>
      </c>
      <c r="IG351" s="20" t="str">
        <f t="shared" si="356"/>
        <v/>
      </c>
      <c r="IH351" s="20" t="str">
        <f t="shared" si="356"/>
        <v/>
      </c>
      <c r="II351" s="20" t="str">
        <f t="shared" ref="II351:IR353" si="357" xml:space="preserve"> IF(CM590=CM580,"",CM590)</f>
        <v/>
      </c>
      <c r="IJ351" s="20" t="str">
        <f t="shared" si="357"/>
        <v/>
      </c>
      <c r="IK351" s="20" t="str">
        <f t="shared" si="357"/>
        <v/>
      </c>
      <c r="IL351" s="20" t="str">
        <f t="shared" si="357"/>
        <v/>
      </c>
      <c r="IM351" s="20" t="str">
        <f t="shared" si="357"/>
        <v/>
      </c>
      <c r="IN351" s="20" t="str">
        <f t="shared" si="357"/>
        <v/>
      </c>
      <c r="IO351" s="20" t="str">
        <f t="shared" si="357"/>
        <v/>
      </c>
      <c r="IP351" s="20" t="str">
        <f t="shared" si="357"/>
        <v/>
      </c>
      <c r="IQ351" s="20" t="str">
        <f t="shared" si="357"/>
        <v/>
      </c>
      <c r="IR351" s="20" t="str">
        <f t="shared" si="357"/>
        <v/>
      </c>
      <c r="IS351" s="20" t="str">
        <f t="shared" ref="IS351:JB353" si="358" xml:space="preserve"> IF(CW590=CW580,"",CW590)</f>
        <v/>
      </c>
      <c r="IT351" s="20" t="str">
        <f t="shared" si="358"/>
        <v/>
      </c>
      <c r="IU351" s="20" t="str">
        <f t="shared" si="358"/>
        <v/>
      </c>
      <c r="IV351" s="20" t="str">
        <f t="shared" si="358"/>
        <v/>
      </c>
      <c r="IW351" s="20" t="str">
        <f t="shared" si="358"/>
        <v/>
      </c>
      <c r="IX351" s="20" t="str">
        <f t="shared" si="358"/>
        <v/>
      </c>
      <c r="IY351" s="20" t="str">
        <f t="shared" si="358"/>
        <v/>
      </c>
      <c r="IZ351" s="20" t="str">
        <f t="shared" si="358"/>
        <v/>
      </c>
      <c r="JA351" s="20" t="str">
        <f t="shared" si="358"/>
        <v/>
      </c>
      <c r="JB351" s="20" t="str">
        <f t="shared" si="358"/>
        <v/>
      </c>
      <c r="JC351" s="20" t="str">
        <f t="shared" ref="JC351:JL353" si="359" xml:space="preserve"> IF(DG590=DG580,"",DG590)</f>
        <v/>
      </c>
      <c r="JD351" s="20" t="str">
        <f t="shared" si="359"/>
        <v/>
      </c>
      <c r="JE351" s="20" t="str">
        <f t="shared" si="359"/>
        <v/>
      </c>
      <c r="JF351" s="20" t="str">
        <f t="shared" si="359"/>
        <v/>
      </c>
      <c r="JG351" s="20" t="str">
        <f t="shared" si="359"/>
        <v/>
      </c>
      <c r="JH351" s="20" t="str">
        <f t="shared" si="359"/>
        <v/>
      </c>
      <c r="JI351" s="20" t="str">
        <f t="shared" si="359"/>
        <v/>
      </c>
      <c r="JJ351" s="20" t="str">
        <f t="shared" si="359"/>
        <v/>
      </c>
      <c r="JK351" s="20" t="str">
        <f t="shared" si="359"/>
        <v/>
      </c>
      <c r="JL351" s="20" t="str">
        <f t="shared" si="359"/>
        <v/>
      </c>
      <c r="JM351" s="20" t="str">
        <f t="shared" ref="JM351:JV353" si="360" xml:space="preserve"> IF(DQ590=DQ580,"",DQ590)</f>
        <v/>
      </c>
      <c r="JN351" s="20" t="str">
        <f t="shared" si="360"/>
        <v/>
      </c>
      <c r="JO351" s="20" t="str">
        <f t="shared" si="360"/>
        <v/>
      </c>
      <c r="JP351" s="20" t="str">
        <f t="shared" si="360"/>
        <v/>
      </c>
      <c r="JQ351" s="20" t="str">
        <f t="shared" si="360"/>
        <v/>
      </c>
      <c r="JR351" s="20" t="str">
        <f t="shared" si="360"/>
        <v/>
      </c>
      <c r="JS351" s="20" t="str">
        <f t="shared" si="360"/>
        <v/>
      </c>
      <c r="JT351" s="20" t="str">
        <f t="shared" si="360"/>
        <v/>
      </c>
      <c r="JU351" s="20" t="str">
        <f t="shared" si="360"/>
        <v/>
      </c>
      <c r="JV351" s="20" t="str">
        <f t="shared" si="360"/>
        <v/>
      </c>
      <c r="JW351" s="20" t="str">
        <f t="shared" ref="JW351:KD353" si="361" xml:space="preserve"> IF(EA590=EA580,"",EA590)</f>
        <v/>
      </c>
      <c r="JX351" s="20" t="str">
        <f t="shared" si="361"/>
        <v/>
      </c>
      <c r="JY351" s="20" t="str">
        <f t="shared" si="361"/>
        <v/>
      </c>
      <c r="JZ351" s="20" t="str">
        <f t="shared" si="361"/>
        <v/>
      </c>
      <c r="KA351" s="20" t="str">
        <f t="shared" si="361"/>
        <v/>
      </c>
      <c r="KB351" s="20" t="str">
        <f t="shared" si="361"/>
        <v/>
      </c>
      <c r="KC351" s="20" t="str">
        <f t="shared" si="361"/>
        <v/>
      </c>
      <c r="KD351" s="20" t="str">
        <f t="shared" si="361"/>
        <v/>
      </c>
      <c r="KE351" s="20"/>
      <c r="KF351" s="20"/>
      <c r="KG351" s="20"/>
      <c r="KH351" s="20"/>
      <c r="KI351" s="20"/>
      <c r="KJ351" s="20"/>
      <c r="KK351" s="20"/>
      <c r="KL351" s="20"/>
      <c r="KM351" s="20"/>
      <c r="KN351" s="20"/>
      <c r="KO351" s="20"/>
    </row>
    <row r="352" spans="2:301" s="14" customFormat="1" ht="14.75" hidden="1" customHeight="1" x14ac:dyDescent="0.25">
      <c r="B352" s="73"/>
      <c r="C352" s="74"/>
      <c r="D352" s="74"/>
      <c r="E352" s="74"/>
      <c r="F352" s="74"/>
      <c r="G352" s="74" t="str">
        <f t="shared" si="223"/>
        <v/>
      </c>
      <c r="H352" s="74"/>
      <c r="I352" s="74" t="str">
        <f t="shared" si="227"/>
        <v/>
      </c>
      <c r="J352" s="74"/>
      <c r="K352" s="74">
        <f t="shared" si="258"/>
        <v>0</v>
      </c>
      <c r="L352" s="74"/>
      <c r="M352" s="74"/>
      <c r="N352" s="74">
        <f t="shared" si="224"/>
        <v>0</v>
      </c>
      <c r="O352" s="74"/>
      <c r="P352" s="112"/>
      <c r="Q352" s="120"/>
      <c r="R352" s="120"/>
      <c r="S352" s="111"/>
      <c r="T352" s="113" t="str">
        <f t="shared" si="225"/>
        <v/>
      </c>
      <c r="U352" s="24"/>
      <c r="V352" s="24"/>
      <c r="W352" s="24" t="str">
        <f t="shared" si="228"/>
        <v/>
      </c>
      <c r="X352" s="60"/>
      <c r="AI352" s="69"/>
      <c r="AJ352" s="69"/>
      <c r="AK352" s="119"/>
      <c r="AL352" s="24"/>
      <c r="AM352" s="24"/>
      <c r="AN352" s="24"/>
      <c r="AO352" s="26"/>
      <c r="AP352" s="26"/>
      <c r="AR352" s="19">
        <f t="shared" si="226"/>
        <v>0</v>
      </c>
      <c r="AU352" s="129"/>
      <c r="AV352" s="129"/>
      <c r="FD352" s="19"/>
      <c r="FE352" s="19"/>
      <c r="FF352" s="19"/>
      <c r="FG352" s="20" t="str">
        <f t="shared" si="348"/>
        <v/>
      </c>
      <c r="FH352" s="20" t="str">
        <f t="shared" si="348"/>
        <v/>
      </c>
      <c r="FI352" s="20" t="str">
        <f t="shared" si="348"/>
        <v/>
      </c>
      <c r="FJ352" s="20" t="str">
        <f t="shared" si="348"/>
        <v/>
      </c>
      <c r="FK352" s="20" t="str">
        <f t="shared" si="348"/>
        <v/>
      </c>
      <c r="FL352" s="20" t="str">
        <f t="shared" si="348"/>
        <v/>
      </c>
      <c r="FM352" s="20" t="str">
        <f t="shared" si="348"/>
        <v/>
      </c>
      <c r="FN352" s="20" t="str">
        <f t="shared" si="348"/>
        <v/>
      </c>
      <c r="FO352" s="20" t="str">
        <f t="shared" si="348"/>
        <v/>
      </c>
      <c r="FP352" s="20" t="str">
        <f t="shared" si="348"/>
        <v/>
      </c>
      <c r="FQ352" s="20" t="str">
        <f t="shared" si="348"/>
        <v/>
      </c>
      <c r="FR352" s="20" t="str">
        <f t="shared" si="349"/>
        <v/>
      </c>
      <c r="FS352" s="20" t="str">
        <f t="shared" si="349"/>
        <v/>
      </c>
      <c r="FT352" s="20" t="str">
        <f t="shared" si="349"/>
        <v/>
      </c>
      <c r="FU352" s="20" t="str">
        <f xml:space="preserve"> IF(W591=W581,"",W591)</f>
        <v/>
      </c>
      <c r="FV352" s="20" t="str">
        <f t="shared" si="350"/>
        <v/>
      </c>
      <c r="FW352" s="20" t="str">
        <f t="shared" si="350"/>
        <v/>
      </c>
      <c r="FX352" s="20" t="str">
        <f t="shared" si="350"/>
        <v/>
      </c>
      <c r="FY352" s="20" t="str">
        <f t="shared" si="350"/>
        <v/>
      </c>
      <c r="FZ352" s="20" t="str">
        <f t="shared" si="350"/>
        <v/>
      </c>
      <c r="GA352" s="20" t="str">
        <f t="shared" si="351"/>
        <v/>
      </c>
      <c r="GB352" s="20" t="str">
        <f t="shared" si="351"/>
        <v/>
      </c>
      <c r="GC352" s="20" t="str">
        <f t="shared" si="351"/>
        <v/>
      </c>
      <c r="GD352" s="20" t="str">
        <f t="shared" si="351"/>
        <v/>
      </c>
      <c r="GE352" s="20" t="str">
        <f t="shared" si="351"/>
        <v/>
      </c>
      <c r="GF352" s="20" t="str">
        <f t="shared" si="351"/>
        <v/>
      </c>
      <c r="GG352" s="20" t="str">
        <f t="shared" si="351"/>
        <v/>
      </c>
      <c r="GH352" s="20" t="str">
        <f t="shared" si="351"/>
        <v/>
      </c>
      <c r="GI352" s="20" t="str">
        <f t="shared" si="351"/>
        <v/>
      </c>
      <c r="GJ352" s="20" t="str">
        <f t="shared" si="351"/>
        <v/>
      </c>
      <c r="GK352" s="20" t="str">
        <f t="shared" si="352"/>
        <v/>
      </c>
      <c r="GL352" s="20" t="str">
        <f t="shared" si="352"/>
        <v/>
      </c>
      <c r="GM352" s="20" t="str">
        <f t="shared" si="352"/>
        <v/>
      </c>
      <c r="GN352" s="20" t="str">
        <f t="shared" si="352"/>
        <v/>
      </c>
      <c r="GO352" s="20" t="str">
        <f t="shared" si="352"/>
        <v/>
      </c>
      <c r="GP352" s="20" t="str">
        <f t="shared" si="352"/>
        <v/>
      </c>
      <c r="GQ352" s="20" t="str">
        <f t="shared" si="352"/>
        <v/>
      </c>
      <c r="GR352" s="20" t="str">
        <f t="shared" si="352"/>
        <v/>
      </c>
      <c r="GS352" s="20" t="str">
        <f t="shared" si="352"/>
        <v/>
      </c>
      <c r="GT352" s="20" t="str">
        <f t="shared" si="352"/>
        <v/>
      </c>
      <c r="GU352" s="20" t="str">
        <f t="shared" si="353"/>
        <v/>
      </c>
      <c r="GV352" s="20" t="str">
        <f t="shared" si="353"/>
        <v/>
      </c>
      <c r="GW352" s="20" t="str">
        <f t="shared" si="353"/>
        <v/>
      </c>
      <c r="GX352" s="20" t="str">
        <f t="shared" si="353"/>
        <v/>
      </c>
      <c r="GY352" s="20" t="str">
        <f t="shared" si="353"/>
        <v/>
      </c>
      <c r="GZ352" s="20" t="str">
        <f t="shared" si="353"/>
        <v/>
      </c>
      <c r="HA352" s="20" t="str">
        <f t="shared" si="353"/>
        <v/>
      </c>
      <c r="HB352" s="20" t="str">
        <f t="shared" si="353"/>
        <v/>
      </c>
      <c r="HC352" s="20" t="str">
        <f t="shared" si="353"/>
        <v/>
      </c>
      <c r="HD352" s="20" t="str">
        <f t="shared" si="353"/>
        <v/>
      </c>
      <c r="HE352" s="20" t="str">
        <f t="shared" si="354"/>
        <v/>
      </c>
      <c r="HF352" s="20" t="str">
        <f t="shared" si="354"/>
        <v/>
      </c>
      <c r="HG352" s="20" t="str">
        <f t="shared" si="354"/>
        <v/>
      </c>
      <c r="HH352" s="20" t="str">
        <f t="shared" si="354"/>
        <v/>
      </c>
      <c r="HI352" s="20" t="str">
        <f t="shared" si="354"/>
        <v/>
      </c>
      <c r="HJ352" s="20" t="str">
        <f t="shared" si="354"/>
        <v/>
      </c>
      <c r="HK352" s="20" t="str">
        <f t="shared" si="354"/>
        <v/>
      </c>
      <c r="HL352" s="20" t="str">
        <f t="shared" si="354"/>
        <v/>
      </c>
      <c r="HM352" s="20" t="str">
        <f t="shared" si="354"/>
        <v/>
      </c>
      <c r="HN352" s="20" t="str">
        <f t="shared" si="354"/>
        <v/>
      </c>
      <c r="HO352" s="20" t="str">
        <f t="shared" si="355"/>
        <v/>
      </c>
      <c r="HP352" s="20" t="str">
        <f t="shared" si="355"/>
        <v/>
      </c>
      <c r="HQ352" s="20" t="str">
        <f t="shared" si="355"/>
        <v/>
      </c>
      <c r="HR352" s="20" t="str">
        <f t="shared" si="355"/>
        <v/>
      </c>
      <c r="HS352" s="20" t="str">
        <f t="shared" si="355"/>
        <v/>
      </c>
      <c r="HT352" s="20" t="str">
        <f t="shared" si="355"/>
        <v/>
      </c>
      <c r="HU352" s="20" t="str">
        <f t="shared" si="355"/>
        <v/>
      </c>
      <c r="HV352" s="20" t="str">
        <f t="shared" si="355"/>
        <v/>
      </c>
      <c r="HW352" s="20" t="str">
        <f t="shared" si="355"/>
        <v/>
      </c>
      <c r="HX352" s="20" t="str">
        <f t="shared" si="355"/>
        <v/>
      </c>
      <c r="HY352" s="20" t="str">
        <f t="shared" si="356"/>
        <v/>
      </c>
      <c r="HZ352" s="20" t="str">
        <f t="shared" si="356"/>
        <v/>
      </c>
      <c r="IA352" s="20" t="str">
        <f t="shared" si="356"/>
        <v/>
      </c>
      <c r="IB352" s="20" t="str">
        <f t="shared" si="356"/>
        <v/>
      </c>
      <c r="IC352" s="20" t="str">
        <f t="shared" si="356"/>
        <v/>
      </c>
      <c r="ID352" s="20" t="str">
        <f t="shared" si="356"/>
        <v/>
      </c>
      <c r="IE352" s="20" t="str">
        <f t="shared" si="356"/>
        <v/>
      </c>
      <c r="IF352" s="20" t="str">
        <f t="shared" si="356"/>
        <v/>
      </c>
      <c r="IG352" s="20" t="str">
        <f t="shared" si="356"/>
        <v/>
      </c>
      <c r="IH352" s="20" t="str">
        <f t="shared" si="356"/>
        <v/>
      </c>
      <c r="II352" s="20" t="str">
        <f t="shared" si="357"/>
        <v/>
      </c>
      <c r="IJ352" s="20" t="str">
        <f t="shared" si="357"/>
        <v/>
      </c>
      <c r="IK352" s="20" t="str">
        <f t="shared" si="357"/>
        <v/>
      </c>
      <c r="IL352" s="20" t="str">
        <f t="shared" si="357"/>
        <v/>
      </c>
      <c r="IM352" s="20" t="str">
        <f t="shared" si="357"/>
        <v/>
      </c>
      <c r="IN352" s="20" t="str">
        <f t="shared" si="357"/>
        <v/>
      </c>
      <c r="IO352" s="20" t="str">
        <f t="shared" si="357"/>
        <v/>
      </c>
      <c r="IP352" s="20" t="str">
        <f t="shared" si="357"/>
        <v/>
      </c>
      <c r="IQ352" s="20" t="str">
        <f t="shared" si="357"/>
        <v/>
      </c>
      <c r="IR352" s="20" t="str">
        <f t="shared" si="357"/>
        <v/>
      </c>
      <c r="IS352" s="20" t="str">
        <f t="shared" si="358"/>
        <v/>
      </c>
      <c r="IT352" s="20" t="str">
        <f t="shared" si="358"/>
        <v/>
      </c>
      <c r="IU352" s="20" t="str">
        <f t="shared" si="358"/>
        <v/>
      </c>
      <c r="IV352" s="20" t="str">
        <f t="shared" si="358"/>
        <v/>
      </c>
      <c r="IW352" s="20" t="str">
        <f t="shared" si="358"/>
        <v/>
      </c>
      <c r="IX352" s="20" t="str">
        <f t="shared" si="358"/>
        <v/>
      </c>
      <c r="IY352" s="20" t="str">
        <f t="shared" si="358"/>
        <v/>
      </c>
      <c r="IZ352" s="20" t="str">
        <f t="shared" si="358"/>
        <v/>
      </c>
      <c r="JA352" s="20" t="str">
        <f t="shared" si="358"/>
        <v/>
      </c>
      <c r="JB352" s="20" t="str">
        <f t="shared" si="358"/>
        <v/>
      </c>
      <c r="JC352" s="20" t="str">
        <f t="shared" si="359"/>
        <v/>
      </c>
      <c r="JD352" s="20" t="str">
        <f t="shared" si="359"/>
        <v/>
      </c>
      <c r="JE352" s="20" t="str">
        <f t="shared" si="359"/>
        <v/>
      </c>
      <c r="JF352" s="20" t="str">
        <f t="shared" si="359"/>
        <v/>
      </c>
      <c r="JG352" s="20" t="str">
        <f t="shared" si="359"/>
        <v/>
      </c>
      <c r="JH352" s="20" t="str">
        <f t="shared" si="359"/>
        <v/>
      </c>
      <c r="JI352" s="20" t="str">
        <f t="shared" si="359"/>
        <v/>
      </c>
      <c r="JJ352" s="20" t="str">
        <f t="shared" si="359"/>
        <v/>
      </c>
      <c r="JK352" s="20" t="str">
        <f t="shared" si="359"/>
        <v/>
      </c>
      <c r="JL352" s="20" t="str">
        <f t="shared" si="359"/>
        <v/>
      </c>
      <c r="JM352" s="20" t="str">
        <f t="shared" si="360"/>
        <v/>
      </c>
      <c r="JN352" s="20" t="str">
        <f t="shared" si="360"/>
        <v/>
      </c>
      <c r="JO352" s="20" t="str">
        <f t="shared" si="360"/>
        <v/>
      </c>
      <c r="JP352" s="20" t="str">
        <f t="shared" si="360"/>
        <v/>
      </c>
      <c r="JQ352" s="20" t="str">
        <f t="shared" si="360"/>
        <v/>
      </c>
      <c r="JR352" s="20" t="str">
        <f t="shared" si="360"/>
        <v/>
      </c>
      <c r="JS352" s="20" t="str">
        <f t="shared" si="360"/>
        <v/>
      </c>
      <c r="JT352" s="20" t="str">
        <f t="shared" si="360"/>
        <v/>
      </c>
      <c r="JU352" s="20" t="str">
        <f t="shared" si="360"/>
        <v/>
      </c>
      <c r="JV352" s="20" t="str">
        <f t="shared" si="360"/>
        <v/>
      </c>
      <c r="JW352" s="20" t="str">
        <f t="shared" si="361"/>
        <v/>
      </c>
      <c r="JX352" s="20" t="str">
        <f t="shared" si="361"/>
        <v/>
      </c>
      <c r="JY352" s="20" t="str">
        <f t="shared" si="361"/>
        <v/>
      </c>
      <c r="JZ352" s="20" t="str">
        <f t="shared" si="361"/>
        <v/>
      </c>
      <c r="KA352" s="20" t="str">
        <f t="shared" si="361"/>
        <v/>
      </c>
      <c r="KB352" s="20" t="str">
        <f t="shared" si="361"/>
        <v/>
      </c>
      <c r="KC352" s="20" t="str">
        <f t="shared" si="361"/>
        <v/>
      </c>
      <c r="KD352" s="20" t="str">
        <f t="shared" si="361"/>
        <v/>
      </c>
      <c r="KE352" s="20"/>
      <c r="KF352" s="20"/>
      <c r="KG352" s="20"/>
      <c r="KH352" s="20"/>
      <c r="KI352" s="20"/>
      <c r="KJ352" s="20"/>
      <c r="KK352" s="20"/>
      <c r="KL352" s="20"/>
      <c r="KM352" s="20"/>
      <c r="KN352" s="20"/>
      <c r="KO352" s="20"/>
    </row>
    <row r="353" spans="2:301" s="14" customFormat="1" ht="14.75" hidden="1" customHeight="1" x14ac:dyDescent="0.25">
      <c r="B353" s="73"/>
      <c r="C353" s="74"/>
      <c r="D353" s="74"/>
      <c r="E353" s="74"/>
      <c r="F353" s="74"/>
      <c r="G353" s="74" t="str">
        <f t="shared" si="223"/>
        <v/>
      </c>
      <c r="H353" s="74"/>
      <c r="I353" s="74" t="str">
        <f t="shared" si="227"/>
        <v/>
      </c>
      <c r="J353" s="74"/>
      <c r="K353" s="74">
        <f t="shared" si="258"/>
        <v>0</v>
      </c>
      <c r="L353" s="74"/>
      <c r="M353" s="74"/>
      <c r="N353" s="74">
        <f t="shared" si="224"/>
        <v>0</v>
      </c>
      <c r="O353" s="74"/>
      <c r="P353" s="112"/>
      <c r="Q353" s="120"/>
      <c r="R353" s="120"/>
      <c r="S353" s="111"/>
      <c r="T353" s="113" t="str">
        <f t="shared" si="225"/>
        <v/>
      </c>
      <c r="U353" s="24"/>
      <c r="V353" s="24"/>
      <c r="W353" s="24" t="str">
        <f t="shared" si="228"/>
        <v/>
      </c>
      <c r="X353" s="60"/>
      <c r="AI353" s="69"/>
      <c r="AJ353" s="69"/>
      <c r="AK353" s="119"/>
      <c r="AL353" s="24"/>
      <c r="AM353" s="24"/>
      <c r="AN353" s="24"/>
      <c r="AO353" s="26"/>
      <c r="AP353" s="26"/>
      <c r="AR353" s="19">
        <f t="shared" si="226"/>
        <v>0</v>
      </c>
      <c r="AU353" s="129"/>
      <c r="AV353" s="129"/>
      <c r="FD353" s="19"/>
      <c r="FE353" s="19"/>
      <c r="FF353" s="19"/>
      <c r="FG353" s="20" t="str">
        <f t="shared" si="348"/>
        <v/>
      </c>
      <c r="FH353" s="20" t="str">
        <f t="shared" si="348"/>
        <v/>
      </c>
      <c r="FI353" s="20" t="str">
        <f t="shared" si="348"/>
        <v/>
      </c>
      <c r="FJ353" s="20" t="str">
        <f t="shared" si="348"/>
        <v/>
      </c>
      <c r="FK353" s="20" t="str">
        <f t="shared" si="348"/>
        <v/>
      </c>
      <c r="FL353" s="20" t="str">
        <f t="shared" si="348"/>
        <v/>
      </c>
      <c r="FM353" s="20" t="str">
        <f t="shared" si="348"/>
        <v/>
      </c>
      <c r="FN353" s="20" t="str">
        <f t="shared" si="348"/>
        <v/>
      </c>
      <c r="FO353" s="20" t="str">
        <f t="shared" si="348"/>
        <v/>
      </c>
      <c r="FP353" s="20" t="str">
        <f t="shared" si="348"/>
        <v/>
      </c>
      <c r="FQ353" s="20" t="str">
        <f t="shared" si="348"/>
        <v/>
      </c>
      <c r="FR353" s="20" t="str">
        <f t="shared" si="349"/>
        <v/>
      </c>
      <c r="FS353" s="20" t="str">
        <f t="shared" si="349"/>
        <v/>
      </c>
      <c r="FT353" s="20" t="str">
        <f t="shared" si="349"/>
        <v/>
      </c>
      <c r="FU353" s="20" t="str">
        <f xml:space="preserve"> IF(W592=W582,"",W592)</f>
        <v/>
      </c>
      <c r="FV353" s="20" t="str">
        <f t="shared" si="350"/>
        <v/>
      </c>
      <c r="FW353" s="20" t="str">
        <f t="shared" si="350"/>
        <v/>
      </c>
      <c r="FX353" s="20" t="str">
        <f t="shared" si="350"/>
        <v/>
      </c>
      <c r="FY353" s="20" t="str">
        <f t="shared" si="350"/>
        <v/>
      </c>
      <c r="FZ353" s="20" t="str">
        <f t="shared" si="350"/>
        <v/>
      </c>
      <c r="GA353" s="20" t="str">
        <f t="shared" si="351"/>
        <v/>
      </c>
      <c r="GB353" s="20" t="str">
        <f t="shared" si="351"/>
        <v/>
      </c>
      <c r="GC353" s="20" t="str">
        <f t="shared" si="351"/>
        <v/>
      </c>
      <c r="GD353" s="20" t="str">
        <f t="shared" si="351"/>
        <v/>
      </c>
      <c r="GE353" s="20" t="str">
        <f t="shared" si="351"/>
        <v/>
      </c>
      <c r="GF353" s="20" t="str">
        <f t="shared" si="351"/>
        <v/>
      </c>
      <c r="GG353" s="20" t="str">
        <f t="shared" si="351"/>
        <v/>
      </c>
      <c r="GH353" s="20" t="str">
        <f t="shared" si="351"/>
        <v/>
      </c>
      <c r="GI353" s="20" t="str">
        <f t="shared" si="351"/>
        <v/>
      </c>
      <c r="GJ353" s="20" t="str">
        <f t="shared" si="351"/>
        <v/>
      </c>
      <c r="GK353" s="20" t="str">
        <f t="shared" si="352"/>
        <v/>
      </c>
      <c r="GL353" s="20" t="str">
        <f t="shared" si="352"/>
        <v/>
      </c>
      <c r="GM353" s="20" t="str">
        <f t="shared" si="352"/>
        <v/>
      </c>
      <c r="GN353" s="20" t="str">
        <f t="shared" si="352"/>
        <v/>
      </c>
      <c r="GO353" s="20" t="str">
        <f t="shared" si="352"/>
        <v/>
      </c>
      <c r="GP353" s="20" t="str">
        <f t="shared" si="352"/>
        <v/>
      </c>
      <c r="GQ353" s="20" t="str">
        <f t="shared" si="352"/>
        <v/>
      </c>
      <c r="GR353" s="20" t="str">
        <f t="shared" si="352"/>
        <v/>
      </c>
      <c r="GS353" s="20" t="str">
        <f t="shared" si="352"/>
        <v/>
      </c>
      <c r="GT353" s="20" t="str">
        <f t="shared" si="352"/>
        <v/>
      </c>
      <c r="GU353" s="20" t="str">
        <f t="shared" si="353"/>
        <v/>
      </c>
      <c r="GV353" s="20" t="str">
        <f t="shared" si="353"/>
        <v/>
      </c>
      <c r="GW353" s="20" t="str">
        <f t="shared" si="353"/>
        <v/>
      </c>
      <c r="GX353" s="20" t="str">
        <f t="shared" si="353"/>
        <v/>
      </c>
      <c r="GY353" s="20" t="str">
        <f t="shared" si="353"/>
        <v/>
      </c>
      <c r="GZ353" s="20" t="str">
        <f t="shared" si="353"/>
        <v/>
      </c>
      <c r="HA353" s="20" t="str">
        <f t="shared" si="353"/>
        <v/>
      </c>
      <c r="HB353" s="20" t="str">
        <f t="shared" si="353"/>
        <v/>
      </c>
      <c r="HC353" s="20" t="str">
        <f t="shared" si="353"/>
        <v/>
      </c>
      <c r="HD353" s="20" t="str">
        <f t="shared" si="353"/>
        <v/>
      </c>
      <c r="HE353" s="20" t="str">
        <f t="shared" si="354"/>
        <v/>
      </c>
      <c r="HF353" s="20" t="str">
        <f t="shared" si="354"/>
        <v/>
      </c>
      <c r="HG353" s="20" t="str">
        <f t="shared" si="354"/>
        <v/>
      </c>
      <c r="HH353" s="20" t="str">
        <f t="shared" si="354"/>
        <v/>
      </c>
      <c r="HI353" s="20" t="str">
        <f t="shared" si="354"/>
        <v/>
      </c>
      <c r="HJ353" s="20" t="str">
        <f t="shared" si="354"/>
        <v/>
      </c>
      <c r="HK353" s="20" t="str">
        <f t="shared" si="354"/>
        <v/>
      </c>
      <c r="HL353" s="20" t="str">
        <f t="shared" si="354"/>
        <v/>
      </c>
      <c r="HM353" s="20" t="str">
        <f t="shared" si="354"/>
        <v/>
      </c>
      <c r="HN353" s="20" t="str">
        <f t="shared" si="354"/>
        <v/>
      </c>
      <c r="HO353" s="20" t="str">
        <f t="shared" si="355"/>
        <v/>
      </c>
      <c r="HP353" s="20" t="str">
        <f t="shared" si="355"/>
        <v/>
      </c>
      <c r="HQ353" s="20" t="str">
        <f t="shared" si="355"/>
        <v/>
      </c>
      <c r="HR353" s="20" t="str">
        <f t="shared" si="355"/>
        <v/>
      </c>
      <c r="HS353" s="20" t="str">
        <f t="shared" si="355"/>
        <v/>
      </c>
      <c r="HT353" s="20" t="str">
        <f t="shared" si="355"/>
        <v/>
      </c>
      <c r="HU353" s="20" t="str">
        <f t="shared" si="355"/>
        <v/>
      </c>
      <c r="HV353" s="20" t="str">
        <f t="shared" si="355"/>
        <v/>
      </c>
      <c r="HW353" s="20" t="str">
        <f t="shared" si="355"/>
        <v/>
      </c>
      <c r="HX353" s="20" t="str">
        <f t="shared" si="355"/>
        <v/>
      </c>
      <c r="HY353" s="20" t="str">
        <f t="shared" si="356"/>
        <v/>
      </c>
      <c r="HZ353" s="20" t="str">
        <f t="shared" si="356"/>
        <v/>
      </c>
      <c r="IA353" s="20" t="str">
        <f t="shared" si="356"/>
        <v/>
      </c>
      <c r="IB353" s="20" t="str">
        <f t="shared" si="356"/>
        <v/>
      </c>
      <c r="IC353" s="20" t="str">
        <f t="shared" si="356"/>
        <v/>
      </c>
      <c r="ID353" s="20" t="str">
        <f t="shared" si="356"/>
        <v/>
      </c>
      <c r="IE353" s="20" t="str">
        <f t="shared" si="356"/>
        <v/>
      </c>
      <c r="IF353" s="20" t="str">
        <f t="shared" si="356"/>
        <v/>
      </c>
      <c r="IG353" s="20" t="str">
        <f t="shared" si="356"/>
        <v/>
      </c>
      <c r="IH353" s="20" t="str">
        <f t="shared" si="356"/>
        <v/>
      </c>
      <c r="II353" s="20" t="str">
        <f t="shared" si="357"/>
        <v/>
      </c>
      <c r="IJ353" s="20" t="str">
        <f t="shared" si="357"/>
        <v/>
      </c>
      <c r="IK353" s="20" t="str">
        <f t="shared" si="357"/>
        <v/>
      </c>
      <c r="IL353" s="20" t="str">
        <f t="shared" si="357"/>
        <v/>
      </c>
      <c r="IM353" s="20" t="str">
        <f t="shared" si="357"/>
        <v/>
      </c>
      <c r="IN353" s="20" t="str">
        <f t="shared" si="357"/>
        <v/>
      </c>
      <c r="IO353" s="20" t="str">
        <f t="shared" si="357"/>
        <v/>
      </c>
      <c r="IP353" s="20" t="str">
        <f t="shared" si="357"/>
        <v/>
      </c>
      <c r="IQ353" s="20" t="str">
        <f t="shared" si="357"/>
        <v/>
      </c>
      <c r="IR353" s="20" t="str">
        <f t="shared" si="357"/>
        <v/>
      </c>
      <c r="IS353" s="20" t="str">
        <f t="shared" si="358"/>
        <v/>
      </c>
      <c r="IT353" s="20" t="str">
        <f t="shared" si="358"/>
        <v/>
      </c>
      <c r="IU353" s="20" t="str">
        <f t="shared" si="358"/>
        <v/>
      </c>
      <c r="IV353" s="20" t="str">
        <f t="shared" si="358"/>
        <v/>
      </c>
      <c r="IW353" s="20" t="str">
        <f t="shared" si="358"/>
        <v/>
      </c>
      <c r="IX353" s="20" t="str">
        <f t="shared" si="358"/>
        <v/>
      </c>
      <c r="IY353" s="20" t="str">
        <f t="shared" si="358"/>
        <v/>
      </c>
      <c r="IZ353" s="20" t="str">
        <f t="shared" si="358"/>
        <v/>
      </c>
      <c r="JA353" s="20" t="str">
        <f t="shared" si="358"/>
        <v/>
      </c>
      <c r="JB353" s="20" t="str">
        <f t="shared" si="358"/>
        <v/>
      </c>
      <c r="JC353" s="20" t="str">
        <f t="shared" si="359"/>
        <v/>
      </c>
      <c r="JD353" s="20" t="str">
        <f t="shared" si="359"/>
        <v/>
      </c>
      <c r="JE353" s="20" t="str">
        <f t="shared" si="359"/>
        <v/>
      </c>
      <c r="JF353" s="20" t="str">
        <f t="shared" si="359"/>
        <v/>
      </c>
      <c r="JG353" s="20" t="str">
        <f t="shared" si="359"/>
        <v/>
      </c>
      <c r="JH353" s="20" t="str">
        <f t="shared" si="359"/>
        <v/>
      </c>
      <c r="JI353" s="20" t="str">
        <f t="shared" si="359"/>
        <v/>
      </c>
      <c r="JJ353" s="20" t="str">
        <f t="shared" si="359"/>
        <v/>
      </c>
      <c r="JK353" s="20" t="str">
        <f t="shared" si="359"/>
        <v/>
      </c>
      <c r="JL353" s="20" t="str">
        <f t="shared" si="359"/>
        <v/>
      </c>
      <c r="JM353" s="20" t="str">
        <f t="shared" si="360"/>
        <v/>
      </c>
      <c r="JN353" s="20" t="str">
        <f t="shared" si="360"/>
        <v/>
      </c>
      <c r="JO353" s="20" t="str">
        <f t="shared" si="360"/>
        <v/>
      </c>
      <c r="JP353" s="20" t="str">
        <f t="shared" si="360"/>
        <v/>
      </c>
      <c r="JQ353" s="20" t="str">
        <f t="shared" si="360"/>
        <v/>
      </c>
      <c r="JR353" s="20" t="str">
        <f t="shared" si="360"/>
        <v/>
      </c>
      <c r="JS353" s="20" t="str">
        <f t="shared" si="360"/>
        <v/>
      </c>
      <c r="JT353" s="20" t="str">
        <f t="shared" si="360"/>
        <v/>
      </c>
      <c r="JU353" s="20" t="str">
        <f t="shared" si="360"/>
        <v/>
      </c>
      <c r="JV353" s="20" t="str">
        <f t="shared" si="360"/>
        <v/>
      </c>
      <c r="JW353" s="20" t="str">
        <f t="shared" si="361"/>
        <v/>
      </c>
      <c r="JX353" s="20" t="str">
        <f t="shared" si="361"/>
        <v/>
      </c>
      <c r="JY353" s="20" t="str">
        <f t="shared" si="361"/>
        <v/>
      </c>
      <c r="JZ353" s="20" t="str">
        <f t="shared" si="361"/>
        <v/>
      </c>
      <c r="KA353" s="20" t="str">
        <f t="shared" si="361"/>
        <v/>
      </c>
      <c r="KB353" s="20" t="str">
        <f t="shared" si="361"/>
        <v/>
      </c>
      <c r="KC353" s="20" t="str">
        <f t="shared" si="361"/>
        <v/>
      </c>
      <c r="KD353" s="20" t="str">
        <f t="shared" si="361"/>
        <v/>
      </c>
      <c r="KE353" s="20"/>
      <c r="KF353" s="20"/>
      <c r="KG353" s="20"/>
      <c r="KH353" s="20"/>
      <c r="KI353" s="20"/>
      <c r="KJ353" s="20"/>
      <c r="KK353" s="20"/>
      <c r="KL353" s="20"/>
      <c r="KM353" s="20"/>
      <c r="KN353" s="20"/>
      <c r="KO353" s="20"/>
    </row>
    <row r="354" spans="2:301" s="14" customFormat="1" ht="14.75" hidden="1" customHeight="1" x14ac:dyDescent="0.25">
      <c r="B354" s="73"/>
      <c r="C354" s="74"/>
      <c r="D354" s="74"/>
      <c r="E354" s="74"/>
      <c r="F354" s="74"/>
      <c r="G354" s="74" t="str">
        <f t="shared" si="223"/>
        <v/>
      </c>
      <c r="H354" s="74"/>
      <c r="I354" s="74" t="str">
        <f t="shared" si="227"/>
        <v/>
      </c>
      <c r="J354" s="74"/>
      <c r="K354" s="74">
        <f t="shared" si="258"/>
        <v>0</v>
      </c>
      <c r="L354" s="74"/>
      <c r="M354" s="74"/>
      <c r="N354" s="74">
        <f t="shared" si="224"/>
        <v>0</v>
      </c>
      <c r="O354" s="74"/>
      <c r="P354" s="112"/>
      <c r="Q354" s="120"/>
      <c r="R354" s="120"/>
      <c r="S354" s="111"/>
      <c r="T354" s="113" t="str">
        <f t="shared" si="225"/>
        <v/>
      </c>
      <c r="U354" s="24"/>
      <c r="V354" s="24"/>
      <c r="W354" s="24" t="str">
        <f t="shared" si="228"/>
        <v/>
      </c>
      <c r="X354" s="60"/>
      <c r="AI354" s="69"/>
      <c r="AJ354" s="69"/>
      <c r="AK354" s="119"/>
      <c r="AL354" s="24"/>
      <c r="AM354" s="24"/>
      <c r="AN354" s="24"/>
      <c r="AO354" s="26"/>
      <c r="AP354" s="26"/>
      <c r="AR354" s="19">
        <f t="shared" si="226"/>
        <v>0</v>
      </c>
      <c r="AU354" s="129"/>
      <c r="AV354" s="129"/>
      <c r="FD354" s="19"/>
      <c r="FE354" s="19"/>
      <c r="FF354" s="19"/>
      <c r="FG354" s="20" t="str">
        <f t="shared" ref="FG354:FQ356" si="362" xml:space="preserve"> IF(G597=G587,"",G597)</f>
        <v/>
      </c>
      <c r="FH354" s="20" t="str">
        <f t="shared" si="362"/>
        <v/>
      </c>
      <c r="FI354" s="20" t="str">
        <f t="shared" si="362"/>
        <v/>
      </c>
      <c r="FJ354" s="20" t="str">
        <f t="shared" si="362"/>
        <v/>
      </c>
      <c r="FK354" s="20" t="str">
        <f t="shared" si="362"/>
        <v/>
      </c>
      <c r="FL354" s="20" t="str">
        <f t="shared" si="362"/>
        <v/>
      </c>
      <c r="FM354" s="20" t="str">
        <f t="shared" si="362"/>
        <v/>
      </c>
      <c r="FN354" s="20" t="str">
        <f t="shared" si="362"/>
        <v/>
      </c>
      <c r="FO354" s="20" t="str">
        <f t="shared" si="362"/>
        <v/>
      </c>
      <c r="FP354" s="20" t="str">
        <f t="shared" si="362"/>
        <v/>
      </c>
      <c r="FQ354" s="20" t="str">
        <f t="shared" si="362"/>
        <v/>
      </c>
      <c r="FR354" s="20" t="str">
        <f t="shared" ref="FR354:FT356" si="363" xml:space="preserve"> IF(S597=S587,"",S597)</f>
        <v/>
      </c>
      <c r="FS354" s="20" t="str">
        <f t="shared" si="363"/>
        <v/>
      </c>
      <c r="FT354" s="20" t="str">
        <f t="shared" si="363"/>
        <v/>
      </c>
      <c r="FU354" s="20" t="str">
        <f xml:space="preserve"> IF(W597=W587,"",W597)</f>
        <v/>
      </c>
      <c r="FV354" s="20" t="str">
        <f t="shared" ref="FV354:FZ356" si="364" xml:space="preserve"> IF(Y597=Y587,"",Y597)</f>
        <v/>
      </c>
      <c r="FW354" s="20" t="str">
        <f t="shared" si="364"/>
        <v/>
      </c>
      <c r="FX354" s="20" t="str">
        <f t="shared" si="364"/>
        <v/>
      </c>
      <c r="FY354" s="20" t="str">
        <f t="shared" si="364"/>
        <v/>
      </c>
      <c r="FZ354" s="20" t="str">
        <f t="shared" si="364"/>
        <v/>
      </c>
      <c r="GA354" s="20" t="str">
        <f t="shared" ref="GA354:GJ356" si="365" xml:space="preserve"> IF(AE597=AE587,"",AE597)</f>
        <v/>
      </c>
      <c r="GB354" s="20" t="str">
        <f t="shared" si="365"/>
        <v/>
      </c>
      <c r="GC354" s="20" t="str">
        <f t="shared" si="365"/>
        <v/>
      </c>
      <c r="GD354" s="20" t="str">
        <f t="shared" si="365"/>
        <v/>
      </c>
      <c r="GE354" s="20" t="str">
        <f t="shared" si="365"/>
        <v/>
      </c>
      <c r="GF354" s="20" t="str">
        <f t="shared" si="365"/>
        <v/>
      </c>
      <c r="GG354" s="20" t="str">
        <f t="shared" si="365"/>
        <v/>
      </c>
      <c r="GH354" s="20" t="str">
        <f t="shared" si="365"/>
        <v/>
      </c>
      <c r="GI354" s="20" t="str">
        <f t="shared" si="365"/>
        <v/>
      </c>
      <c r="GJ354" s="20" t="str">
        <f t="shared" si="365"/>
        <v/>
      </c>
      <c r="GK354" s="20" t="str">
        <f t="shared" ref="GK354:GT356" si="366" xml:space="preserve"> IF(AO597=AO587,"",AO597)</f>
        <v/>
      </c>
      <c r="GL354" s="20" t="str">
        <f t="shared" si="366"/>
        <v/>
      </c>
      <c r="GM354" s="20" t="str">
        <f t="shared" si="366"/>
        <v/>
      </c>
      <c r="GN354" s="20" t="str">
        <f t="shared" si="366"/>
        <v/>
      </c>
      <c r="GO354" s="20" t="str">
        <f t="shared" si="366"/>
        <v/>
      </c>
      <c r="GP354" s="20" t="str">
        <f t="shared" si="366"/>
        <v/>
      </c>
      <c r="GQ354" s="20" t="str">
        <f t="shared" si="366"/>
        <v/>
      </c>
      <c r="GR354" s="20" t="str">
        <f t="shared" si="366"/>
        <v/>
      </c>
      <c r="GS354" s="20" t="str">
        <f t="shared" si="366"/>
        <v/>
      </c>
      <c r="GT354" s="20" t="str">
        <f t="shared" si="366"/>
        <v/>
      </c>
      <c r="GU354" s="20" t="str">
        <f t="shared" ref="GU354:HD356" si="367" xml:space="preserve"> IF(AY597=AY587,"",AY597)</f>
        <v/>
      </c>
      <c r="GV354" s="20" t="str">
        <f t="shared" si="367"/>
        <v/>
      </c>
      <c r="GW354" s="20" t="str">
        <f t="shared" si="367"/>
        <v/>
      </c>
      <c r="GX354" s="20" t="str">
        <f t="shared" si="367"/>
        <v/>
      </c>
      <c r="GY354" s="20" t="str">
        <f t="shared" si="367"/>
        <v/>
      </c>
      <c r="GZ354" s="20" t="str">
        <f t="shared" si="367"/>
        <v/>
      </c>
      <c r="HA354" s="20" t="str">
        <f t="shared" si="367"/>
        <v/>
      </c>
      <c r="HB354" s="20" t="str">
        <f t="shared" si="367"/>
        <v/>
      </c>
      <c r="HC354" s="20" t="str">
        <f t="shared" si="367"/>
        <v/>
      </c>
      <c r="HD354" s="20" t="str">
        <f t="shared" si="367"/>
        <v/>
      </c>
      <c r="HE354" s="20" t="str">
        <f t="shared" ref="HE354:HN356" si="368" xml:space="preserve"> IF(BI597=BI587,"",BI597)</f>
        <v/>
      </c>
      <c r="HF354" s="20" t="str">
        <f t="shared" si="368"/>
        <v/>
      </c>
      <c r="HG354" s="20" t="str">
        <f t="shared" si="368"/>
        <v/>
      </c>
      <c r="HH354" s="20" t="str">
        <f t="shared" si="368"/>
        <v/>
      </c>
      <c r="HI354" s="20" t="str">
        <f t="shared" si="368"/>
        <v/>
      </c>
      <c r="HJ354" s="20" t="str">
        <f t="shared" si="368"/>
        <v/>
      </c>
      <c r="HK354" s="20" t="str">
        <f t="shared" si="368"/>
        <v/>
      </c>
      <c r="HL354" s="20" t="str">
        <f t="shared" si="368"/>
        <v/>
      </c>
      <c r="HM354" s="20" t="str">
        <f t="shared" si="368"/>
        <v/>
      </c>
      <c r="HN354" s="20" t="str">
        <f t="shared" si="368"/>
        <v/>
      </c>
      <c r="HO354" s="20" t="str">
        <f t="shared" ref="HO354:HX356" si="369" xml:space="preserve"> IF(BS597=BS587,"",BS597)</f>
        <v/>
      </c>
      <c r="HP354" s="20" t="str">
        <f t="shared" si="369"/>
        <v/>
      </c>
      <c r="HQ354" s="20" t="str">
        <f t="shared" si="369"/>
        <v/>
      </c>
      <c r="HR354" s="20" t="str">
        <f t="shared" si="369"/>
        <v/>
      </c>
      <c r="HS354" s="20" t="str">
        <f t="shared" si="369"/>
        <v/>
      </c>
      <c r="HT354" s="20" t="str">
        <f t="shared" si="369"/>
        <v/>
      </c>
      <c r="HU354" s="20" t="str">
        <f t="shared" si="369"/>
        <v/>
      </c>
      <c r="HV354" s="20" t="str">
        <f t="shared" si="369"/>
        <v/>
      </c>
      <c r="HW354" s="20" t="str">
        <f t="shared" si="369"/>
        <v/>
      </c>
      <c r="HX354" s="20" t="str">
        <f t="shared" si="369"/>
        <v/>
      </c>
      <c r="HY354" s="20" t="str">
        <f t="shared" ref="HY354:IH356" si="370" xml:space="preserve"> IF(CC597=CC587,"",CC597)</f>
        <v/>
      </c>
      <c r="HZ354" s="20" t="str">
        <f t="shared" si="370"/>
        <v/>
      </c>
      <c r="IA354" s="20" t="str">
        <f t="shared" si="370"/>
        <v/>
      </c>
      <c r="IB354" s="20" t="str">
        <f t="shared" si="370"/>
        <v/>
      </c>
      <c r="IC354" s="20" t="str">
        <f t="shared" si="370"/>
        <v/>
      </c>
      <c r="ID354" s="20" t="str">
        <f t="shared" si="370"/>
        <v/>
      </c>
      <c r="IE354" s="20" t="str">
        <f t="shared" si="370"/>
        <v/>
      </c>
      <c r="IF354" s="20" t="str">
        <f t="shared" si="370"/>
        <v/>
      </c>
      <c r="IG354" s="20" t="str">
        <f t="shared" si="370"/>
        <v/>
      </c>
      <c r="IH354" s="20" t="str">
        <f t="shared" si="370"/>
        <v/>
      </c>
      <c r="II354" s="20" t="str">
        <f t="shared" ref="II354:IR356" si="371" xml:space="preserve"> IF(CM597=CM587,"",CM597)</f>
        <v/>
      </c>
      <c r="IJ354" s="20" t="str">
        <f t="shared" si="371"/>
        <v/>
      </c>
      <c r="IK354" s="20" t="str">
        <f t="shared" si="371"/>
        <v/>
      </c>
      <c r="IL354" s="20" t="str">
        <f t="shared" si="371"/>
        <v/>
      </c>
      <c r="IM354" s="20" t="str">
        <f t="shared" si="371"/>
        <v/>
      </c>
      <c r="IN354" s="20" t="str">
        <f t="shared" si="371"/>
        <v/>
      </c>
      <c r="IO354" s="20" t="str">
        <f t="shared" si="371"/>
        <v/>
      </c>
      <c r="IP354" s="20" t="str">
        <f t="shared" si="371"/>
        <v/>
      </c>
      <c r="IQ354" s="20" t="str">
        <f t="shared" si="371"/>
        <v/>
      </c>
      <c r="IR354" s="20" t="str">
        <f t="shared" si="371"/>
        <v/>
      </c>
      <c r="IS354" s="20" t="str">
        <f t="shared" ref="IS354:JB356" si="372" xml:space="preserve"> IF(CW597=CW587,"",CW597)</f>
        <v/>
      </c>
      <c r="IT354" s="20" t="str">
        <f t="shared" si="372"/>
        <v/>
      </c>
      <c r="IU354" s="20" t="str">
        <f t="shared" si="372"/>
        <v/>
      </c>
      <c r="IV354" s="20" t="str">
        <f t="shared" si="372"/>
        <v/>
      </c>
      <c r="IW354" s="20" t="str">
        <f t="shared" si="372"/>
        <v/>
      </c>
      <c r="IX354" s="20" t="str">
        <f t="shared" si="372"/>
        <v/>
      </c>
      <c r="IY354" s="20" t="str">
        <f t="shared" si="372"/>
        <v/>
      </c>
      <c r="IZ354" s="20" t="str">
        <f t="shared" si="372"/>
        <v/>
      </c>
      <c r="JA354" s="20" t="str">
        <f t="shared" si="372"/>
        <v/>
      </c>
      <c r="JB354" s="20" t="str">
        <f t="shared" si="372"/>
        <v/>
      </c>
      <c r="JC354" s="20" t="str">
        <f t="shared" ref="JC354:JL356" si="373" xml:space="preserve"> IF(DG597=DG587,"",DG597)</f>
        <v/>
      </c>
      <c r="JD354" s="20" t="str">
        <f t="shared" si="373"/>
        <v/>
      </c>
      <c r="JE354" s="20" t="str">
        <f t="shared" si="373"/>
        <v/>
      </c>
      <c r="JF354" s="20" t="str">
        <f t="shared" si="373"/>
        <v/>
      </c>
      <c r="JG354" s="20" t="str">
        <f t="shared" si="373"/>
        <v/>
      </c>
      <c r="JH354" s="20" t="str">
        <f t="shared" si="373"/>
        <v/>
      </c>
      <c r="JI354" s="20" t="str">
        <f t="shared" si="373"/>
        <v/>
      </c>
      <c r="JJ354" s="20" t="str">
        <f t="shared" si="373"/>
        <v/>
      </c>
      <c r="JK354" s="20" t="str">
        <f t="shared" si="373"/>
        <v/>
      </c>
      <c r="JL354" s="20" t="str">
        <f t="shared" si="373"/>
        <v/>
      </c>
      <c r="JM354" s="20" t="str">
        <f t="shared" ref="JM354:JV356" si="374" xml:space="preserve"> IF(DQ597=DQ587,"",DQ597)</f>
        <v/>
      </c>
      <c r="JN354" s="20" t="str">
        <f t="shared" si="374"/>
        <v/>
      </c>
      <c r="JO354" s="20" t="str">
        <f t="shared" si="374"/>
        <v/>
      </c>
      <c r="JP354" s="20" t="str">
        <f t="shared" si="374"/>
        <v/>
      </c>
      <c r="JQ354" s="20" t="str">
        <f t="shared" si="374"/>
        <v/>
      </c>
      <c r="JR354" s="20" t="str">
        <f t="shared" si="374"/>
        <v/>
      </c>
      <c r="JS354" s="20" t="str">
        <f t="shared" si="374"/>
        <v/>
      </c>
      <c r="JT354" s="20" t="str">
        <f t="shared" si="374"/>
        <v/>
      </c>
      <c r="JU354" s="20" t="str">
        <f t="shared" si="374"/>
        <v/>
      </c>
      <c r="JV354" s="20" t="str">
        <f t="shared" si="374"/>
        <v/>
      </c>
      <c r="JW354" s="20" t="str">
        <f t="shared" ref="JW354:KD356" si="375" xml:space="preserve"> IF(EA597=EA587,"",EA597)</f>
        <v/>
      </c>
      <c r="JX354" s="20" t="str">
        <f t="shared" si="375"/>
        <v/>
      </c>
      <c r="JY354" s="20" t="str">
        <f t="shared" si="375"/>
        <v/>
      </c>
      <c r="JZ354" s="20" t="str">
        <f t="shared" si="375"/>
        <v/>
      </c>
      <c r="KA354" s="20" t="str">
        <f t="shared" si="375"/>
        <v/>
      </c>
      <c r="KB354" s="20" t="str">
        <f t="shared" si="375"/>
        <v/>
      </c>
      <c r="KC354" s="20" t="str">
        <f t="shared" si="375"/>
        <v/>
      </c>
      <c r="KD354" s="20" t="str">
        <f t="shared" si="375"/>
        <v/>
      </c>
      <c r="KE354" s="20"/>
      <c r="KF354" s="20"/>
      <c r="KG354" s="20"/>
      <c r="KH354" s="20"/>
      <c r="KI354" s="20"/>
      <c r="KJ354" s="20"/>
      <c r="KK354" s="20"/>
      <c r="KL354" s="20"/>
      <c r="KM354" s="20"/>
      <c r="KN354" s="20"/>
      <c r="KO354" s="20"/>
    </row>
    <row r="355" spans="2:301" s="14" customFormat="1" ht="14.75" hidden="1" customHeight="1" x14ac:dyDescent="0.25">
      <c r="B355" s="73"/>
      <c r="C355" s="74"/>
      <c r="D355" s="74"/>
      <c r="E355" s="74"/>
      <c r="F355" s="74"/>
      <c r="G355" s="74" t="str">
        <f t="shared" si="223"/>
        <v/>
      </c>
      <c r="H355" s="74"/>
      <c r="I355" s="74" t="str">
        <f t="shared" si="227"/>
        <v/>
      </c>
      <c r="J355" s="74"/>
      <c r="K355" s="74">
        <f t="shared" si="258"/>
        <v>0</v>
      </c>
      <c r="L355" s="74"/>
      <c r="M355" s="74"/>
      <c r="N355" s="74">
        <f t="shared" si="224"/>
        <v>0</v>
      </c>
      <c r="O355" s="74"/>
      <c r="P355" s="112"/>
      <c r="Q355" s="120"/>
      <c r="R355" s="120"/>
      <c r="S355" s="111"/>
      <c r="T355" s="113" t="str">
        <f t="shared" si="225"/>
        <v/>
      </c>
      <c r="U355" s="24"/>
      <c r="V355" s="24"/>
      <c r="W355" s="24" t="str">
        <f t="shared" si="228"/>
        <v/>
      </c>
      <c r="X355" s="60"/>
      <c r="AI355" s="69"/>
      <c r="AJ355" s="69"/>
      <c r="AK355" s="119"/>
      <c r="AL355" s="24"/>
      <c r="AM355" s="24"/>
      <c r="AN355" s="24"/>
      <c r="AO355" s="26"/>
      <c r="AP355" s="26"/>
      <c r="AR355" s="19">
        <f t="shared" si="226"/>
        <v>0</v>
      </c>
      <c r="AU355" s="129"/>
      <c r="AV355" s="129"/>
      <c r="FD355" s="19"/>
      <c r="FE355" s="19"/>
      <c r="FF355" s="19"/>
      <c r="FG355" s="20" t="str">
        <f t="shared" si="362"/>
        <v/>
      </c>
      <c r="FH355" s="20" t="str">
        <f t="shared" si="362"/>
        <v/>
      </c>
      <c r="FI355" s="20" t="str">
        <f t="shared" si="362"/>
        <v/>
      </c>
      <c r="FJ355" s="20" t="str">
        <f t="shared" si="362"/>
        <v/>
      </c>
      <c r="FK355" s="20" t="str">
        <f t="shared" si="362"/>
        <v/>
      </c>
      <c r="FL355" s="20" t="str">
        <f t="shared" si="362"/>
        <v/>
      </c>
      <c r="FM355" s="20" t="str">
        <f t="shared" si="362"/>
        <v/>
      </c>
      <c r="FN355" s="20" t="str">
        <f t="shared" si="362"/>
        <v/>
      </c>
      <c r="FO355" s="20" t="str">
        <f t="shared" si="362"/>
        <v/>
      </c>
      <c r="FP355" s="20" t="str">
        <f t="shared" si="362"/>
        <v/>
      </c>
      <c r="FQ355" s="20" t="str">
        <f t="shared" si="362"/>
        <v/>
      </c>
      <c r="FR355" s="20" t="str">
        <f t="shared" si="363"/>
        <v/>
      </c>
      <c r="FS355" s="20" t="str">
        <f t="shared" si="363"/>
        <v/>
      </c>
      <c r="FT355" s="20" t="str">
        <f t="shared" si="363"/>
        <v/>
      </c>
      <c r="FU355" s="20" t="str">
        <f xml:space="preserve"> IF(W598=W588,"",W598)</f>
        <v/>
      </c>
      <c r="FV355" s="20" t="str">
        <f t="shared" si="364"/>
        <v/>
      </c>
      <c r="FW355" s="20" t="str">
        <f t="shared" si="364"/>
        <v/>
      </c>
      <c r="FX355" s="20" t="str">
        <f t="shared" si="364"/>
        <v/>
      </c>
      <c r="FY355" s="20" t="str">
        <f t="shared" si="364"/>
        <v/>
      </c>
      <c r="FZ355" s="20" t="str">
        <f t="shared" si="364"/>
        <v/>
      </c>
      <c r="GA355" s="20" t="str">
        <f t="shared" si="365"/>
        <v/>
      </c>
      <c r="GB355" s="20" t="str">
        <f t="shared" si="365"/>
        <v/>
      </c>
      <c r="GC355" s="20" t="str">
        <f t="shared" si="365"/>
        <v/>
      </c>
      <c r="GD355" s="20" t="str">
        <f t="shared" si="365"/>
        <v/>
      </c>
      <c r="GE355" s="20" t="str">
        <f t="shared" si="365"/>
        <v/>
      </c>
      <c r="GF355" s="20" t="str">
        <f t="shared" si="365"/>
        <v/>
      </c>
      <c r="GG355" s="20" t="str">
        <f t="shared" si="365"/>
        <v/>
      </c>
      <c r="GH355" s="20" t="str">
        <f t="shared" si="365"/>
        <v/>
      </c>
      <c r="GI355" s="20" t="str">
        <f t="shared" si="365"/>
        <v/>
      </c>
      <c r="GJ355" s="20" t="str">
        <f t="shared" si="365"/>
        <v/>
      </c>
      <c r="GK355" s="20" t="str">
        <f t="shared" si="366"/>
        <v/>
      </c>
      <c r="GL355" s="20" t="str">
        <f t="shared" si="366"/>
        <v/>
      </c>
      <c r="GM355" s="20" t="str">
        <f t="shared" si="366"/>
        <v/>
      </c>
      <c r="GN355" s="20" t="str">
        <f t="shared" si="366"/>
        <v/>
      </c>
      <c r="GO355" s="20" t="str">
        <f t="shared" si="366"/>
        <v/>
      </c>
      <c r="GP355" s="20" t="str">
        <f t="shared" si="366"/>
        <v/>
      </c>
      <c r="GQ355" s="20" t="str">
        <f t="shared" si="366"/>
        <v/>
      </c>
      <c r="GR355" s="20" t="str">
        <f t="shared" si="366"/>
        <v/>
      </c>
      <c r="GS355" s="20" t="str">
        <f t="shared" si="366"/>
        <v/>
      </c>
      <c r="GT355" s="20" t="str">
        <f t="shared" si="366"/>
        <v/>
      </c>
      <c r="GU355" s="20" t="str">
        <f t="shared" si="367"/>
        <v/>
      </c>
      <c r="GV355" s="20" t="str">
        <f t="shared" si="367"/>
        <v/>
      </c>
      <c r="GW355" s="20" t="str">
        <f t="shared" si="367"/>
        <v/>
      </c>
      <c r="GX355" s="20" t="str">
        <f t="shared" si="367"/>
        <v/>
      </c>
      <c r="GY355" s="20" t="str">
        <f t="shared" si="367"/>
        <v/>
      </c>
      <c r="GZ355" s="20" t="str">
        <f t="shared" si="367"/>
        <v/>
      </c>
      <c r="HA355" s="20" t="str">
        <f t="shared" si="367"/>
        <v/>
      </c>
      <c r="HB355" s="20" t="str">
        <f t="shared" si="367"/>
        <v/>
      </c>
      <c r="HC355" s="20" t="str">
        <f t="shared" si="367"/>
        <v/>
      </c>
      <c r="HD355" s="20" t="str">
        <f t="shared" si="367"/>
        <v/>
      </c>
      <c r="HE355" s="20" t="str">
        <f t="shared" si="368"/>
        <v/>
      </c>
      <c r="HF355" s="20" t="str">
        <f t="shared" si="368"/>
        <v/>
      </c>
      <c r="HG355" s="20" t="str">
        <f t="shared" si="368"/>
        <v/>
      </c>
      <c r="HH355" s="20" t="str">
        <f t="shared" si="368"/>
        <v/>
      </c>
      <c r="HI355" s="20" t="str">
        <f t="shared" si="368"/>
        <v/>
      </c>
      <c r="HJ355" s="20" t="str">
        <f t="shared" si="368"/>
        <v/>
      </c>
      <c r="HK355" s="20" t="str">
        <f t="shared" si="368"/>
        <v/>
      </c>
      <c r="HL355" s="20" t="str">
        <f t="shared" si="368"/>
        <v/>
      </c>
      <c r="HM355" s="20" t="str">
        <f t="shared" si="368"/>
        <v/>
      </c>
      <c r="HN355" s="20" t="str">
        <f t="shared" si="368"/>
        <v/>
      </c>
      <c r="HO355" s="20" t="str">
        <f t="shared" si="369"/>
        <v/>
      </c>
      <c r="HP355" s="20" t="str">
        <f t="shared" si="369"/>
        <v/>
      </c>
      <c r="HQ355" s="20" t="str">
        <f t="shared" si="369"/>
        <v/>
      </c>
      <c r="HR355" s="20" t="str">
        <f t="shared" si="369"/>
        <v/>
      </c>
      <c r="HS355" s="20" t="str">
        <f t="shared" si="369"/>
        <v/>
      </c>
      <c r="HT355" s="20" t="str">
        <f t="shared" si="369"/>
        <v/>
      </c>
      <c r="HU355" s="20" t="str">
        <f t="shared" si="369"/>
        <v/>
      </c>
      <c r="HV355" s="20" t="str">
        <f t="shared" si="369"/>
        <v/>
      </c>
      <c r="HW355" s="20" t="str">
        <f t="shared" si="369"/>
        <v/>
      </c>
      <c r="HX355" s="20" t="str">
        <f t="shared" si="369"/>
        <v/>
      </c>
      <c r="HY355" s="20" t="str">
        <f t="shared" si="370"/>
        <v/>
      </c>
      <c r="HZ355" s="20" t="str">
        <f t="shared" si="370"/>
        <v/>
      </c>
      <c r="IA355" s="20" t="str">
        <f t="shared" si="370"/>
        <v/>
      </c>
      <c r="IB355" s="20" t="str">
        <f t="shared" si="370"/>
        <v/>
      </c>
      <c r="IC355" s="20" t="str">
        <f t="shared" si="370"/>
        <v/>
      </c>
      <c r="ID355" s="20" t="str">
        <f t="shared" si="370"/>
        <v/>
      </c>
      <c r="IE355" s="20" t="str">
        <f t="shared" si="370"/>
        <v/>
      </c>
      <c r="IF355" s="20" t="str">
        <f t="shared" si="370"/>
        <v/>
      </c>
      <c r="IG355" s="20" t="str">
        <f t="shared" si="370"/>
        <v/>
      </c>
      <c r="IH355" s="20" t="str">
        <f t="shared" si="370"/>
        <v/>
      </c>
      <c r="II355" s="20" t="str">
        <f t="shared" si="371"/>
        <v/>
      </c>
      <c r="IJ355" s="20" t="str">
        <f t="shared" si="371"/>
        <v/>
      </c>
      <c r="IK355" s="20" t="str">
        <f t="shared" si="371"/>
        <v/>
      </c>
      <c r="IL355" s="20" t="str">
        <f t="shared" si="371"/>
        <v/>
      </c>
      <c r="IM355" s="20" t="str">
        <f t="shared" si="371"/>
        <v/>
      </c>
      <c r="IN355" s="20" t="str">
        <f t="shared" si="371"/>
        <v/>
      </c>
      <c r="IO355" s="20" t="str">
        <f t="shared" si="371"/>
        <v/>
      </c>
      <c r="IP355" s="20" t="str">
        <f t="shared" si="371"/>
        <v/>
      </c>
      <c r="IQ355" s="20" t="str">
        <f t="shared" si="371"/>
        <v/>
      </c>
      <c r="IR355" s="20" t="str">
        <f t="shared" si="371"/>
        <v/>
      </c>
      <c r="IS355" s="20" t="str">
        <f t="shared" si="372"/>
        <v/>
      </c>
      <c r="IT355" s="20" t="str">
        <f t="shared" si="372"/>
        <v/>
      </c>
      <c r="IU355" s="20" t="str">
        <f t="shared" si="372"/>
        <v/>
      </c>
      <c r="IV355" s="20" t="str">
        <f t="shared" si="372"/>
        <v/>
      </c>
      <c r="IW355" s="20" t="str">
        <f t="shared" si="372"/>
        <v/>
      </c>
      <c r="IX355" s="20" t="str">
        <f t="shared" si="372"/>
        <v/>
      </c>
      <c r="IY355" s="20" t="str">
        <f t="shared" si="372"/>
        <v/>
      </c>
      <c r="IZ355" s="20" t="str">
        <f t="shared" si="372"/>
        <v/>
      </c>
      <c r="JA355" s="20" t="str">
        <f t="shared" si="372"/>
        <v/>
      </c>
      <c r="JB355" s="20" t="str">
        <f t="shared" si="372"/>
        <v/>
      </c>
      <c r="JC355" s="20" t="str">
        <f t="shared" si="373"/>
        <v/>
      </c>
      <c r="JD355" s="20" t="str">
        <f t="shared" si="373"/>
        <v/>
      </c>
      <c r="JE355" s="20" t="str">
        <f t="shared" si="373"/>
        <v/>
      </c>
      <c r="JF355" s="20" t="str">
        <f t="shared" si="373"/>
        <v/>
      </c>
      <c r="JG355" s="20" t="str">
        <f t="shared" si="373"/>
        <v/>
      </c>
      <c r="JH355" s="20" t="str">
        <f t="shared" si="373"/>
        <v/>
      </c>
      <c r="JI355" s="20" t="str">
        <f t="shared" si="373"/>
        <v/>
      </c>
      <c r="JJ355" s="20" t="str">
        <f t="shared" si="373"/>
        <v/>
      </c>
      <c r="JK355" s="20" t="str">
        <f t="shared" si="373"/>
        <v/>
      </c>
      <c r="JL355" s="20" t="str">
        <f t="shared" si="373"/>
        <v/>
      </c>
      <c r="JM355" s="20" t="str">
        <f t="shared" si="374"/>
        <v/>
      </c>
      <c r="JN355" s="20" t="str">
        <f t="shared" si="374"/>
        <v/>
      </c>
      <c r="JO355" s="20" t="str">
        <f t="shared" si="374"/>
        <v/>
      </c>
      <c r="JP355" s="20" t="str">
        <f t="shared" si="374"/>
        <v/>
      </c>
      <c r="JQ355" s="20" t="str">
        <f t="shared" si="374"/>
        <v/>
      </c>
      <c r="JR355" s="20" t="str">
        <f t="shared" si="374"/>
        <v/>
      </c>
      <c r="JS355" s="20" t="str">
        <f t="shared" si="374"/>
        <v/>
      </c>
      <c r="JT355" s="20" t="str">
        <f t="shared" si="374"/>
        <v/>
      </c>
      <c r="JU355" s="20" t="str">
        <f t="shared" si="374"/>
        <v/>
      </c>
      <c r="JV355" s="20" t="str">
        <f t="shared" si="374"/>
        <v/>
      </c>
      <c r="JW355" s="20" t="str">
        <f t="shared" si="375"/>
        <v/>
      </c>
      <c r="JX355" s="20" t="str">
        <f t="shared" si="375"/>
        <v/>
      </c>
      <c r="JY355" s="20" t="str">
        <f t="shared" si="375"/>
        <v/>
      </c>
      <c r="JZ355" s="20" t="str">
        <f t="shared" si="375"/>
        <v/>
      </c>
      <c r="KA355" s="20" t="str">
        <f t="shared" si="375"/>
        <v/>
      </c>
      <c r="KB355" s="20" t="str">
        <f t="shared" si="375"/>
        <v/>
      </c>
      <c r="KC355" s="20" t="str">
        <f t="shared" si="375"/>
        <v/>
      </c>
      <c r="KD355" s="20" t="str">
        <f t="shared" si="375"/>
        <v/>
      </c>
      <c r="KE355" s="20"/>
      <c r="KF355" s="20"/>
      <c r="KG355" s="20"/>
      <c r="KH355" s="20"/>
      <c r="KI355" s="20"/>
      <c r="KJ355" s="20"/>
      <c r="KK355" s="20"/>
      <c r="KL355" s="20"/>
      <c r="KM355" s="20"/>
      <c r="KN355" s="20"/>
      <c r="KO355" s="20"/>
    </row>
    <row r="356" spans="2:301" s="14" customFormat="1" ht="14.75" hidden="1" customHeight="1" x14ac:dyDescent="0.25">
      <c r="B356" s="73"/>
      <c r="C356" s="74"/>
      <c r="D356" s="74"/>
      <c r="E356" s="74"/>
      <c r="F356" s="74"/>
      <c r="G356" s="74" t="str">
        <f t="shared" si="223"/>
        <v/>
      </c>
      <c r="H356" s="74"/>
      <c r="I356" s="74" t="str">
        <f t="shared" si="227"/>
        <v/>
      </c>
      <c r="J356" s="74"/>
      <c r="K356" s="74">
        <f t="shared" si="258"/>
        <v>0</v>
      </c>
      <c r="L356" s="74"/>
      <c r="M356" s="74"/>
      <c r="N356" s="74">
        <f t="shared" si="224"/>
        <v>0</v>
      </c>
      <c r="O356" s="74"/>
      <c r="P356" s="112"/>
      <c r="Q356" s="120"/>
      <c r="R356" s="120"/>
      <c r="S356" s="111"/>
      <c r="T356" s="113" t="str">
        <f t="shared" si="225"/>
        <v/>
      </c>
      <c r="U356" s="24"/>
      <c r="V356" s="24"/>
      <c r="W356" s="24" t="str">
        <f t="shared" si="228"/>
        <v/>
      </c>
      <c r="X356" s="60"/>
      <c r="AI356" s="69"/>
      <c r="AJ356" s="69"/>
      <c r="AK356" s="119"/>
      <c r="AL356" s="24"/>
      <c r="AM356" s="24"/>
      <c r="AN356" s="24"/>
      <c r="AO356" s="26"/>
      <c r="AP356" s="26"/>
      <c r="AR356" s="19">
        <f t="shared" si="226"/>
        <v>0</v>
      </c>
      <c r="AU356" s="129"/>
      <c r="AV356" s="129"/>
      <c r="FD356" s="19"/>
      <c r="FE356" s="19"/>
      <c r="FF356" s="19"/>
      <c r="FG356" s="20" t="str">
        <f t="shared" si="362"/>
        <v/>
      </c>
      <c r="FH356" s="20" t="str">
        <f t="shared" si="362"/>
        <v/>
      </c>
      <c r="FI356" s="20" t="str">
        <f t="shared" si="362"/>
        <v/>
      </c>
      <c r="FJ356" s="20" t="str">
        <f t="shared" si="362"/>
        <v/>
      </c>
      <c r="FK356" s="20" t="str">
        <f t="shared" si="362"/>
        <v/>
      </c>
      <c r="FL356" s="20" t="str">
        <f t="shared" si="362"/>
        <v/>
      </c>
      <c r="FM356" s="20" t="str">
        <f t="shared" si="362"/>
        <v/>
      </c>
      <c r="FN356" s="20" t="str">
        <f t="shared" si="362"/>
        <v/>
      </c>
      <c r="FO356" s="20" t="str">
        <f t="shared" si="362"/>
        <v/>
      </c>
      <c r="FP356" s="20" t="str">
        <f t="shared" si="362"/>
        <v/>
      </c>
      <c r="FQ356" s="20" t="str">
        <f t="shared" si="362"/>
        <v/>
      </c>
      <c r="FR356" s="20" t="str">
        <f t="shared" si="363"/>
        <v/>
      </c>
      <c r="FS356" s="20" t="str">
        <f t="shared" si="363"/>
        <v/>
      </c>
      <c r="FT356" s="20" t="str">
        <f t="shared" si="363"/>
        <v/>
      </c>
      <c r="FU356" s="20" t="str">
        <f xml:space="preserve"> IF(W599=W589,"",W599)</f>
        <v/>
      </c>
      <c r="FV356" s="20" t="str">
        <f t="shared" si="364"/>
        <v/>
      </c>
      <c r="FW356" s="20" t="str">
        <f t="shared" si="364"/>
        <v/>
      </c>
      <c r="FX356" s="20" t="str">
        <f t="shared" si="364"/>
        <v/>
      </c>
      <c r="FY356" s="20" t="str">
        <f t="shared" si="364"/>
        <v/>
      </c>
      <c r="FZ356" s="20" t="str">
        <f t="shared" si="364"/>
        <v/>
      </c>
      <c r="GA356" s="20" t="str">
        <f t="shared" si="365"/>
        <v/>
      </c>
      <c r="GB356" s="20" t="str">
        <f t="shared" si="365"/>
        <v/>
      </c>
      <c r="GC356" s="20" t="str">
        <f t="shared" si="365"/>
        <v/>
      </c>
      <c r="GD356" s="20" t="str">
        <f t="shared" si="365"/>
        <v/>
      </c>
      <c r="GE356" s="20" t="str">
        <f t="shared" si="365"/>
        <v/>
      </c>
      <c r="GF356" s="20" t="str">
        <f t="shared" si="365"/>
        <v/>
      </c>
      <c r="GG356" s="20" t="str">
        <f t="shared" si="365"/>
        <v/>
      </c>
      <c r="GH356" s="20" t="str">
        <f t="shared" si="365"/>
        <v/>
      </c>
      <c r="GI356" s="20" t="str">
        <f t="shared" si="365"/>
        <v/>
      </c>
      <c r="GJ356" s="20" t="str">
        <f t="shared" si="365"/>
        <v/>
      </c>
      <c r="GK356" s="20" t="str">
        <f t="shared" si="366"/>
        <v/>
      </c>
      <c r="GL356" s="20" t="str">
        <f t="shared" si="366"/>
        <v/>
      </c>
      <c r="GM356" s="20" t="str">
        <f t="shared" si="366"/>
        <v/>
      </c>
      <c r="GN356" s="20" t="str">
        <f t="shared" si="366"/>
        <v/>
      </c>
      <c r="GO356" s="20" t="str">
        <f t="shared" si="366"/>
        <v/>
      </c>
      <c r="GP356" s="20" t="str">
        <f t="shared" si="366"/>
        <v/>
      </c>
      <c r="GQ356" s="20" t="str">
        <f t="shared" si="366"/>
        <v/>
      </c>
      <c r="GR356" s="20" t="str">
        <f t="shared" si="366"/>
        <v/>
      </c>
      <c r="GS356" s="20" t="str">
        <f t="shared" si="366"/>
        <v/>
      </c>
      <c r="GT356" s="20" t="str">
        <f t="shared" si="366"/>
        <v/>
      </c>
      <c r="GU356" s="20" t="str">
        <f t="shared" si="367"/>
        <v/>
      </c>
      <c r="GV356" s="20" t="str">
        <f t="shared" si="367"/>
        <v/>
      </c>
      <c r="GW356" s="20" t="str">
        <f t="shared" si="367"/>
        <v/>
      </c>
      <c r="GX356" s="20" t="str">
        <f t="shared" si="367"/>
        <v/>
      </c>
      <c r="GY356" s="20" t="str">
        <f t="shared" si="367"/>
        <v/>
      </c>
      <c r="GZ356" s="20" t="str">
        <f t="shared" si="367"/>
        <v/>
      </c>
      <c r="HA356" s="20" t="str">
        <f t="shared" si="367"/>
        <v/>
      </c>
      <c r="HB356" s="20" t="str">
        <f t="shared" si="367"/>
        <v/>
      </c>
      <c r="HC356" s="20" t="str">
        <f t="shared" si="367"/>
        <v/>
      </c>
      <c r="HD356" s="20" t="str">
        <f t="shared" si="367"/>
        <v/>
      </c>
      <c r="HE356" s="20" t="str">
        <f t="shared" si="368"/>
        <v/>
      </c>
      <c r="HF356" s="20" t="str">
        <f t="shared" si="368"/>
        <v/>
      </c>
      <c r="HG356" s="20" t="str">
        <f t="shared" si="368"/>
        <v/>
      </c>
      <c r="HH356" s="20" t="str">
        <f t="shared" si="368"/>
        <v/>
      </c>
      <c r="HI356" s="20" t="str">
        <f t="shared" si="368"/>
        <v/>
      </c>
      <c r="HJ356" s="20" t="str">
        <f t="shared" si="368"/>
        <v/>
      </c>
      <c r="HK356" s="20" t="str">
        <f t="shared" si="368"/>
        <v/>
      </c>
      <c r="HL356" s="20" t="str">
        <f t="shared" si="368"/>
        <v/>
      </c>
      <c r="HM356" s="20" t="str">
        <f t="shared" si="368"/>
        <v/>
      </c>
      <c r="HN356" s="20" t="str">
        <f t="shared" si="368"/>
        <v/>
      </c>
      <c r="HO356" s="20" t="str">
        <f t="shared" si="369"/>
        <v/>
      </c>
      <c r="HP356" s="20" t="str">
        <f t="shared" si="369"/>
        <v/>
      </c>
      <c r="HQ356" s="20" t="str">
        <f t="shared" si="369"/>
        <v/>
      </c>
      <c r="HR356" s="20" t="str">
        <f t="shared" si="369"/>
        <v/>
      </c>
      <c r="HS356" s="20" t="str">
        <f t="shared" si="369"/>
        <v/>
      </c>
      <c r="HT356" s="20" t="str">
        <f t="shared" si="369"/>
        <v/>
      </c>
      <c r="HU356" s="20" t="str">
        <f t="shared" si="369"/>
        <v/>
      </c>
      <c r="HV356" s="20" t="str">
        <f t="shared" si="369"/>
        <v/>
      </c>
      <c r="HW356" s="20" t="str">
        <f t="shared" si="369"/>
        <v/>
      </c>
      <c r="HX356" s="20" t="str">
        <f t="shared" si="369"/>
        <v/>
      </c>
      <c r="HY356" s="20" t="str">
        <f t="shared" si="370"/>
        <v/>
      </c>
      <c r="HZ356" s="20" t="str">
        <f t="shared" si="370"/>
        <v/>
      </c>
      <c r="IA356" s="20" t="str">
        <f t="shared" si="370"/>
        <v/>
      </c>
      <c r="IB356" s="20" t="str">
        <f t="shared" si="370"/>
        <v/>
      </c>
      <c r="IC356" s="20" t="str">
        <f t="shared" si="370"/>
        <v/>
      </c>
      <c r="ID356" s="20" t="str">
        <f t="shared" si="370"/>
        <v/>
      </c>
      <c r="IE356" s="20" t="str">
        <f t="shared" si="370"/>
        <v/>
      </c>
      <c r="IF356" s="20" t="str">
        <f t="shared" si="370"/>
        <v/>
      </c>
      <c r="IG356" s="20" t="str">
        <f t="shared" si="370"/>
        <v/>
      </c>
      <c r="IH356" s="20" t="str">
        <f t="shared" si="370"/>
        <v/>
      </c>
      <c r="II356" s="20" t="str">
        <f t="shared" si="371"/>
        <v/>
      </c>
      <c r="IJ356" s="20" t="str">
        <f t="shared" si="371"/>
        <v/>
      </c>
      <c r="IK356" s="20" t="str">
        <f t="shared" si="371"/>
        <v/>
      </c>
      <c r="IL356" s="20" t="str">
        <f t="shared" si="371"/>
        <v/>
      </c>
      <c r="IM356" s="20" t="str">
        <f t="shared" si="371"/>
        <v/>
      </c>
      <c r="IN356" s="20" t="str">
        <f t="shared" si="371"/>
        <v/>
      </c>
      <c r="IO356" s="20" t="str">
        <f t="shared" si="371"/>
        <v/>
      </c>
      <c r="IP356" s="20" t="str">
        <f t="shared" si="371"/>
        <v/>
      </c>
      <c r="IQ356" s="20" t="str">
        <f t="shared" si="371"/>
        <v/>
      </c>
      <c r="IR356" s="20" t="str">
        <f t="shared" si="371"/>
        <v/>
      </c>
      <c r="IS356" s="20" t="str">
        <f t="shared" si="372"/>
        <v/>
      </c>
      <c r="IT356" s="20" t="str">
        <f t="shared" si="372"/>
        <v/>
      </c>
      <c r="IU356" s="20" t="str">
        <f t="shared" si="372"/>
        <v/>
      </c>
      <c r="IV356" s="20" t="str">
        <f t="shared" si="372"/>
        <v/>
      </c>
      <c r="IW356" s="20" t="str">
        <f t="shared" si="372"/>
        <v/>
      </c>
      <c r="IX356" s="20" t="str">
        <f t="shared" si="372"/>
        <v/>
      </c>
      <c r="IY356" s="20" t="str">
        <f t="shared" si="372"/>
        <v/>
      </c>
      <c r="IZ356" s="20" t="str">
        <f t="shared" si="372"/>
        <v/>
      </c>
      <c r="JA356" s="20" t="str">
        <f t="shared" si="372"/>
        <v/>
      </c>
      <c r="JB356" s="20" t="str">
        <f t="shared" si="372"/>
        <v/>
      </c>
      <c r="JC356" s="20" t="str">
        <f t="shared" si="373"/>
        <v/>
      </c>
      <c r="JD356" s="20" t="str">
        <f t="shared" si="373"/>
        <v/>
      </c>
      <c r="JE356" s="20" t="str">
        <f t="shared" si="373"/>
        <v/>
      </c>
      <c r="JF356" s="20" t="str">
        <f t="shared" si="373"/>
        <v/>
      </c>
      <c r="JG356" s="20" t="str">
        <f t="shared" si="373"/>
        <v/>
      </c>
      <c r="JH356" s="20" t="str">
        <f t="shared" si="373"/>
        <v/>
      </c>
      <c r="JI356" s="20" t="str">
        <f t="shared" si="373"/>
        <v/>
      </c>
      <c r="JJ356" s="20" t="str">
        <f t="shared" si="373"/>
        <v/>
      </c>
      <c r="JK356" s="20" t="str">
        <f t="shared" si="373"/>
        <v/>
      </c>
      <c r="JL356" s="20" t="str">
        <f t="shared" si="373"/>
        <v/>
      </c>
      <c r="JM356" s="20" t="str">
        <f t="shared" si="374"/>
        <v/>
      </c>
      <c r="JN356" s="20" t="str">
        <f t="shared" si="374"/>
        <v/>
      </c>
      <c r="JO356" s="20" t="str">
        <f t="shared" si="374"/>
        <v/>
      </c>
      <c r="JP356" s="20" t="str">
        <f t="shared" si="374"/>
        <v/>
      </c>
      <c r="JQ356" s="20" t="str">
        <f t="shared" si="374"/>
        <v/>
      </c>
      <c r="JR356" s="20" t="str">
        <f t="shared" si="374"/>
        <v/>
      </c>
      <c r="JS356" s="20" t="str">
        <f t="shared" si="374"/>
        <v/>
      </c>
      <c r="JT356" s="20" t="str">
        <f t="shared" si="374"/>
        <v/>
      </c>
      <c r="JU356" s="20" t="str">
        <f t="shared" si="374"/>
        <v/>
      </c>
      <c r="JV356" s="20" t="str">
        <f t="shared" si="374"/>
        <v/>
      </c>
      <c r="JW356" s="20" t="str">
        <f t="shared" si="375"/>
        <v/>
      </c>
      <c r="JX356" s="20" t="str">
        <f t="shared" si="375"/>
        <v/>
      </c>
      <c r="JY356" s="20" t="str">
        <f t="shared" si="375"/>
        <v/>
      </c>
      <c r="JZ356" s="20" t="str">
        <f t="shared" si="375"/>
        <v/>
      </c>
      <c r="KA356" s="20" t="str">
        <f t="shared" si="375"/>
        <v/>
      </c>
      <c r="KB356" s="20" t="str">
        <f t="shared" si="375"/>
        <v/>
      </c>
      <c r="KC356" s="20" t="str">
        <f t="shared" si="375"/>
        <v/>
      </c>
      <c r="KD356" s="20" t="str">
        <f t="shared" si="375"/>
        <v/>
      </c>
      <c r="KE356" s="20"/>
      <c r="KF356" s="20"/>
      <c r="KG356" s="20"/>
      <c r="KH356" s="20"/>
      <c r="KI356" s="20"/>
      <c r="KJ356" s="20"/>
      <c r="KK356" s="20"/>
      <c r="KL356" s="20"/>
      <c r="KM356" s="20"/>
      <c r="KN356" s="20"/>
      <c r="KO356" s="20"/>
    </row>
    <row r="357" spans="2:301" s="14" customFormat="1" ht="15" hidden="1" x14ac:dyDescent="0.25">
      <c r="G357" s="74" t="str">
        <f t="shared" si="223"/>
        <v/>
      </c>
      <c r="I357" s="74" t="str">
        <f t="shared" si="227"/>
        <v/>
      </c>
      <c r="K357" s="74">
        <f t="shared" si="258"/>
        <v>0</v>
      </c>
      <c r="N357" s="74">
        <f t="shared" si="224"/>
        <v>0</v>
      </c>
      <c r="Q357" s="120"/>
      <c r="R357" s="120"/>
      <c r="S357" s="111"/>
      <c r="T357" s="113" t="str">
        <f t="shared" si="225"/>
        <v/>
      </c>
      <c r="W357" s="24" t="str">
        <f t="shared" si="228"/>
        <v/>
      </c>
      <c r="X357" s="60"/>
      <c r="AK357" s="4"/>
      <c r="AL357" s="24"/>
      <c r="AM357" s="24"/>
      <c r="AN357" s="24"/>
      <c r="AO357" s="26"/>
      <c r="AP357" s="26"/>
      <c r="AR357" s="19">
        <f t="shared" si="226"/>
        <v>0</v>
      </c>
      <c r="AU357" s="129"/>
      <c r="AV357" s="129"/>
    </row>
    <row r="358" spans="2:301" s="14" customFormat="1" ht="15" hidden="1" x14ac:dyDescent="0.25">
      <c r="G358" s="74" t="str">
        <f t="shared" si="223"/>
        <v/>
      </c>
      <c r="I358" s="74" t="str">
        <f t="shared" si="227"/>
        <v/>
      </c>
      <c r="K358" s="74">
        <f t="shared" si="258"/>
        <v>0</v>
      </c>
      <c r="N358" s="74">
        <f t="shared" si="224"/>
        <v>0</v>
      </c>
      <c r="Q358" s="120"/>
      <c r="R358" s="120"/>
      <c r="S358" s="111"/>
      <c r="T358" s="113" t="str">
        <f t="shared" si="225"/>
        <v/>
      </c>
      <c r="W358" s="24" t="str">
        <f t="shared" si="228"/>
        <v/>
      </c>
      <c r="X358" s="60"/>
      <c r="AK358" s="4"/>
      <c r="AL358" s="24"/>
      <c r="AM358" s="24"/>
      <c r="AN358" s="24"/>
      <c r="AO358" s="26"/>
      <c r="AP358" s="26"/>
      <c r="AR358" s="19">
        <f t="shared" si="226"/>
        <v>0</v>
      </c>
      <c r="AU358" s="129"/>
      <c r="AV358" s="129"/>
    </row>
    <row r="359" spans="2:301" s="14" customFormat="1" ht="15" hidden="1" x14ac:dyDescent="0.25">
      <c r="G359" s="74" t="str">
        <f t="shared" si="223"/>
        <v/>
      </c>
      <c r="I359" s="74" t="str">
        <f t="shared" si="227"/>
        <v/>
      </c>
      <c r="K359" s="74">
        <f t="shared" si="258"/>
        <v>0</v>
      </c>
      <c r="N359" s="74">
        <f t="shared" si="224"/>
        <v>0</v>
      </c>
      <c r="Q359" s="120"/>
      <c r="R359" s="120"/>
      <c r="S359" s="111"/>
      <c r="T359" s="113" t="str">
        <f t="shared" si="225"/>
        <v/>
      </c>
      <c r="W359" s="24" t="str">
        <f t="shared" si="228"/>
        <v/>
      </c>
      <c r="X359" s="60"/>
      <c r="AK359" s="4"/>
      <c r="AL359" s="24"/>
      <c r="AM359" s="24"/>
      <c r="AN359" s="24"/>
      <c r="AO359" s="26"/>
      <c r="AP359" s="26"/>
      <c r="AR359" s="19">
        <f t="shared" si="226"/>
        <v>0</v>
      </c>
      <c r="AU359" s="129"/>
      <c r="AV359" s="129"/>
    </row>
    <row r="360" spans="2:301" s="14" customFormat="1" ht="15" hidden="1" x14ac:dyDescent="0.25">
      <c r="G360" s="74" t="str">
        <f t="shared" si="223"/>
        <v/>
      </c>
      <c r="I360" s="74" t="str">
        <f t="shared" si="227"/>
        <v/>
      </c>
      <c r="K360" s="74">
        <f t="shared" si="258"/>
        <v>0</v>
      </c>
      <c r="N360" s="74">
        <f t="shared" si="224"/>
        <v>0</v>
      </c>
      <c r="Q360" s="120"/>
      <c r="R360" s="120"/>
      <c r="S360" s="111"/>
      <c r="T360" s="113" t="str">
        <f t="shared" si="225"/>
        <v/>
      </c>
      <c r="W360" s="24" t="str">
        <f t="shared" si="228"/>
        <v/>
      </c>
      <c r="X360" s="60"/>
      <c r="AK360" s="4"/>
      <c r="AL360" s="24"/>
      <c r="AM360" s="24"/>
      <c r="AN360" s="24"/>
      <c r="AO360" s="26"/>
      <c r="AP360" s="26"/>
      <c r="AR360" s="19">
        <f t="shared" si="226"/>
        <v>0</v>
      </c>
      <c r="AU360" s="129"/>
      <c r="AV360" s="129"/>
    </row>
    <row r="361" spans="2:301" s="14" customFormat="1" x14ac:dyDescent="0.35">
      <c r="B361" s="73" t="str">
        <f t="shared" ref="B361" si="376" xml:space="preserve"> IF(B127="","",B127)</f>
        <v/>
      </c>
      <c r="C361" s="74">
        <f t="shared" si="347"/>
        <v>0</v>
      </c>
      <c r="D361" s="74" t="str">
        <f xml:space="preserve"> IF(IF(AND(C361=1,C127="LED"),D127,"")="","",IF(AND(C361=1,C127="LED"),D127,""))</f>
        <v/>
      </c>
      <c r="E361" s="74" t="str">
        <f xml:space="preserve"> IF(IF(AND(C361=1,C127="LED"),E127,"")="","",IF(AND(C361=1,C127="LED"),E127,""))</f>
        <v/>
      </c>
      <c r="F361" s="74" t="str">
        <f xml:space="preserve"> IF((C361&lt;&gt;1),"",MAX(F127,1))</f>
        <v/>
      </c>
      <c r="G361" s="74" t="str">
        <f t="shared" si="223"/>
        <v/>
      </c>
      <c r="H361" s="74" t="str">
        <f xml:space="preserve"> IF((C361&lt;&gt;1),"",MAX(2.5,Q127))</f>
        <v/>
      </c>
      <c r="I361" s="74" t="str">
        <f t="shared" si="227"/>
        <v/>
      </c>
      <c r="J361" s="74">
        <f xml:space="preserve"> IF((C361&lt;&gt;1),0,(J127+$D$3))</f>
        <v>0</v>
      </c>
      <c r="K361" s="74">
        <f t="shared" si="258"/>
        <v>0</v>
      </c>
      <c r="L361" s="74" t="str">
        <f>IF((C361&lt;&gt;1),"",IF(IF(C127="Masked","Always Mask",H127)="","Never mask",IF(C127="Masked","Always Mask",H127)))</f>
        <v/>
      </c>
      <c r="M361" s="74">
        <f xml:space="preserve"> IF(C361&lt;&gt;1,0,I127)</f>
        <v>0</v>
      </c>
      <c r="N361" s="74">
        <f t="shared" si="224"/>
        <v>0</v>
      </c>
      <c r="O361" s="74" t="str">
        <f xml:space="preserve"> IF(C361&lt;&gt;1,"",(F361*55+17.25))</f>
        <v/>
      </c>
      <c r="P361" s="112" t="str">
        <f xml:space="preserve"> IF(C361&lt;&gt;1,"",IF(O361&lt;J361,J361,0))</f>
        <v/>
      </c>
      <c r="Q361" s="120">
        <f xml:space="preserve"> IF(Global!$C$1="AFE4420",1000*AK361*J361/(1000000/'PPG Config'!$C$2)*(2-COUNTBLANK(D361:E361)),1000*(AL361+AM361)*J361/(1000000/'PPG Config'!$C$2))</f>
        <v>0</v>
      </c>
      <c r="R361" s="120"/>
      <c r="S361" s="111" t="str">
        <f>IF((C361&lt;&gt;1),"Only TIA1",W127)</f>
        <v>Only TIA1</v>
      </c>
      <c r="T361" s="113" t="str">
        <f t="shared" si="225"/>
        <v/>
      </c>
      <c r="U361" s="24" t="str">
        <f xml:space="preserve"> IF((C361&lt;&gt;1),"",MAX(2.5,AD127))</f>
        <v/>
      </c>
      <c r="V361" s="24"/>
      <c r="W361" s="24" t="str">
        <f t="shared" si="228"/>
        <v/>
      </c>
      <c r="X361" s="60"/>
      <c r="AI361" s="69">
        <f xml:space="preserve"> IF(C371&gt;C361,1,0)</f>
        <v>0</v>
      </c>
      <c r="AJ361" s="69">
        <f xml:space="preserve"> IF(C361=1,IF(C127="LED",IF(AND(D361="",E361=""),1,0),0),0)</f>
        <v>0</v>
      </c>
      <c r="AK361" s="119">
        <f>IF(COUNTIF(D361:E361,"TX4")&gt;0,'PPG Config'!$C$18,IF(COUNTIF(D361:E361,"TX3")&gt;0,'PPG Config'!$C$17,IF(COUNTIF(D361:E361,"TX2")&gt;0,'PPG Config'!$C$16,IF(COUNTIF(D361:E361,"TX1")&gt;0,'PPG Config'!$C$15,0))))</f>
        <v>0</v>
      </c>
      <c r="AL361" s="24">
        <f xml:space="preserve"> IF(D361="",0,IF(AI127="",0,MIN(AI127,'PPG Config'!$C$8)))</f>
        <v>0</v>
      </c>
      <c r="AM361" s="24">
        <f xml:space="preserve"> IF(E361="",0,IF(AJ127="",0,MIN(AJ127,'PPG Config'!$C$8)))</f>
        <v>0</v>
      </c>
      <c r="AN361" s="24"/>
      <c r="AO361" s="26">
        <f xml:space="preserve"> IF(Global!$C$1="AFE4420",'PPG Phase Definition'!AK361,'PPG Phase Definition'!AL361)</f>
        <v>0</v>
      </c>
      <c r="AP361" s="26">
        <f xml:space="preserve"> IF(Global!$C$1="AFE4420",'PPG Phase Definition'!AK361,'PPG Phase Definition'!AM361)</f>
        <v>0</v>
      </c>
      <c r="AR361" s="19">
        <f t="shared" si="226"/>
        <v>0</v>
      </c>
      <c r="AU361" s="129"/>
      <c r="AV361" s="129"/>
      <c r="FD361" s="19"/>
      <c r="FE361" s="19"/>
      <c r="FF361" s="19">
        <v>13</v>
      </c>
      <c r="FG361" s="20" t="str">
        <f t="shared" ref="FG361:FQ363" si="377" xml:space="preserve"> IF(G600=G590,"",G600)</f>
        <v/>
      </c>
      <c r="FH361" s="20" t="str">
        <f t="shared" si="377"/>
        <v/>
      </c>
      <c r="FI361" s="20" t="str">
        <f t="shared" si="377"/>
        <v/>
      </c>
      <c r="FJ361" s="20" t="str">
        <f t="shared" si="377"/>
        <v/>
      </c>
      <c r="FK361" s="20" t="str">
        <f t="shared" si="377"/>
        <v/>
      </c>
      <c r="FL361" s="20" t="str">
        <f t="shared" si="377"/>
        <v/>
      </c>
      <c r="FM361" s="20" t="str">
        <f t="shared" si="377"/>
        <v/>
      </c>
      <c r="FN361" s="20" t="str">
        <f t="shared" si="377"/>
        <v/>
      </c>
      <c r="FO361" s="20" t="str">
        <f t="shared" si="377"/>
        <v/>
      </c>
      <c r="FP361" s="20" t="str">
        <f t="shared" si="377"/>
        <v/>
      </c>
      <c r="FQ361" s="20" t="str">
        <f t="shared" si="377"/>
        <v/>
      </c>
      <c r="FR361" s="20" t="str">
        <f t="shared" ref="FR361:FT363" si="378" xml:space="preserve"> IF(S600=S590,"",S600)</f>
        <v/>
      </c>
      <c r="FS361" s="20" t="str">
        <f t="shared" si="378"/>
        <v/>
      </c>
      <c r="FT361" s="20" t="str">
        <f t="shared" si="378"/>
        <v/>
      </c>
      <c r="FU361" s="20" t="str">
        <f xml:space="preserve"> IF(W600=W590,"",W600)</f>
        <v/>
      </c>
      <c r="FV361" s="20" t="str">
        <f t="shared" ref="FV361:FZ363" si="379" xml:space="preserve"> IF(Y600=Y590,"",Y600)</f>
        <v/>
      </c>
      <c r="FW361" s="20" t="str">
        <f t="shared" si="379"/>
        <v/>
      </c>
      <c r="FX361" s="20" t="str">
        <f t="shared" si="379"/>
        <v/>
      </c>
      <c r="FY361" s="20" t="str">
        <f t="shared" si="379"/>
        <v/>
      </c>
      <c r="FZ361" s="20" t="str">
        <f t="shared" si="379"/>
        <v/>
      </c>
      <c r="GA361" s="20" t="str">
        <f t="shared" ref="GA361:GJ363" si="380" xml:space="preserve"> IF(AE600=AE590,"",AE600)</f>
        <v/>
      </c>
      <c r="GB361" s="20" t="str">
        <f t="shared" si="380"/>
        <v/>
      </c>
      <c r="GC361" s="20" t="str">
        <f t="shared" si="380"/>
        <v/>
      </c>
      <c r="GD361" s="20" t="str">
        <f t="shared" si="380"/>
        <v/>
      </c>
      <c r="GE361" s="20" t="str">
        <f t="shared" si="380"/>
        <v/>
      </c>
      <c r="GF361" s="20" t="str">
        <f t="shared" si="380"/>
        <v/>
      </c>
      <c r="GG361" s="20" t="str">
        <f t="shared" si="380"/>
        <v/>
      </c>
      <c r="GH361" s="20" t="str">
        <f t="shared" si="380"/>
        <v/>
      </c>
      <c r="GI361" s="20" t="str">
        <f t="shared" si="380"/>
        <v/>
      </c>
      <c r="GJ361" s="20" t="str">
        <f t="shared" si="380"/>
        <v/>
      </c>
      <c r="GK361" s="20" t="str">
        <f t="shared" ref="GK361:GT363" si="381" xml:space="preserve"> IF(AO600=AO590,"",AO600)</f>
        <v/>
      </c>
      <c r="GL361" s="20" t="str">
        <f t="shared" si="381"/>
        <v/>
      </c>
      <c r="GM361" s="20" t="str">
        <f t="shared" si="381"/>
        <v/>
      </c>
      <c r="GN361" s="20" t="str">
        <f t="shared" si="381"/>
        <v/>
      </c>
      <c r="GO361" s="20" t="str">
        <f t="shared" si="381"/>
        <v/>
      </c>
      <c r="GP361" s="20" t="str">
        <f t="shared" si="381"/>
        <v/>
      </c>
      <c r="GQ361" s="20" t="str">
        <f t="shared" si="381"/>
        <v/>
      </c>
      <c r="GR361" s="20" t="str">
        <f t="shared" si="381"/>
        <v/>
      </c>
      <c r="GS361" s="20" t="str">
        <f t="shared" si="381"/>
        <v/>
      </c>
      <c r="GT361" s="20" t="str">
        <f t="shared" si="381"/>
        <v/>
      </c>
      <c r="GU361" s="20" t="str">
        <f t="shared" ref="GU361:HD363" si="382" xml:space="preserve"> IF(AY600=AY590,"",AY600)</f>
        <v/>
      </c>
      <c r="GV361" s="20" t="str">
        <f t="shared" si="382"/>
        <v/>
      </c>
      <c r="GW361" s="20" t="str">
        <f t="shared" si="382"/>
        <v/>
      </c>
      <c r="GX361" s="20" t="str">
        <f t="shared" si="382"/>
        <v/>
      </c>
      <c r="GY361" s="20" t="str">
        <f t="shared" si="382"/>
        <v/>
      </c>
      <c r="GZ361" s="20" t="str">
        <f t="shared" si="382"/>
        <v/>
      </c>
      <c r="HA361" s="20" t="str">
        <f t="shared" si="382"/>
        <v/>
      </c>
      <c r="HB361" s="20" t="str">
        <f t="shared" si="382"/>
        <v/>
      </c>
      <c r="HC361" s="20" t="str">
        <f t="shared" si="382"/>
        <v/>
      </c>
      <c r="HD361" s="20" t="str">
        <f t="shared" si="382"/>
        <v/>
      </c>
      <c r="HE361" s="20" t="str">
        <f t="shared" ref="HE361:HN363" si="383" xml:space="preserve"> IF(BI600=BI590,"",BI600)</f>
        <v/>
      </c>
      <c r="HF361" s="20" t="str">
        <f t="shared" si="383"/>
        <v/>
      </c>
      <c r="HG361" s="20" t="str">
        <f t="shared" si="383"/>
        <v/>
      </c>
      <c r="HH361" s="20" t="str">
        <f t="shared" si="383"/>
        <v/>
      </c>
      <c r="HI361" s="20" t="str">
        <f t="shared" si="383"/>
        <v/>
      </c>
      <c r="HJ361" s="20" t="str">
        <f t="shared" si="383"/>
        <v/>
      </c>
      <c r="HK361" s="20" t="str">
        <f t="shared" si="383"/>
        <v/>
      </c>
      <c r="HL361" s="20" t="str">
        <f t="shared" si="383"/>
        <v/>
      </c>
      <c r="HM361" s="20" t="str">
        <f t="shared" si="383"/>
        <v/>
      </c>
      <c r="HN361" s="20" t="str">
        <f t="shared" si="383"/>
        <v/>
      </c>
      <c r="HO361" s="20" t="str">
        <f t="shared" ref="HO361:HX363" si="384" xml:space="preserve"> IF(BS600=BS590,"",BS600)</f>
        <v/>
      </c>
      <c r="HP361" s="20" t="str">
        <f t="shared" si="384"/>
        <v/>
      </c>
      <c r="HQ361" s="20" t="str">
        <f t="shared" si="384"/>
        <v/>
      </c>
      <c r="HR361" s="20" t="str">
        <f t="shared" si="384"/>
        <v/>
      </c>
      <c r="HS361" s="20" t="str">
        <f t="shared" si="384"/>
        <v/>
      </c>
      <c r="HT361" s="20" t="str">
        <f t="shared" si="384"/>
        <v/>
      </c>
      <c r="HU361" s="20" t="str">
        <f t="shared" si="384"/>
        <v/>
      </c>
      <c r="HV361" s="20" t="str">
        <f t="shared" si="384"/>
        <v/>
      </c>
      <c r="HW361" s="20" t="str">
        <f t="shared" si="384"/>
        <v/>
      </c>
      <c r="HX361" s="20" t="str">
        <f t="shared" si="384"/>
        <v/>
      </c>
      <c r="HY361" s="20" t="str">
        <f t="shared" ref="HY361:IH363" si="385" xml:space="preserve"> IF(CC600=CC590,"",CC600)</f>
        <v/>
      </c>
      <c r="HZ361" s="20" t="str">
        <f t="shared" si="385"/>
        <v/>
      </c>
      <c r="IA361" s="20" t="str">
        <f t="shared" si="385"/>
        <v/>
      </c>
      <c r="IB361" s="20" t="str">
        <f t="shared" si="385"/>
        <v/>
      </c>
      <c r="IC361" s="20" t="str">
        <f t="shared" si="385"/>
        <v/>
      </c>
      <c r="ID361" s="20" t="str">
        <f t="shared" si="385"/>
        <v/>
      </c>
      <c r="IE361" s="20" t="str">
        <f t="shared" si="385"/>
        <v/>
      </c>
      <c r="IF361" s="20" t="str">
        <f t="shared" si="385"/>
        <v/>
      </c>
      <c r="IG361" s="20" t="str">
        <f t="shared" si="385"/>
        <v/>
      </c>
      <c r="IH361" s="20" t="str">
        <f t="shared" si="385"/>
        <v/>
      </c>
      <c r="II361" s="20" t="str">
        <f t="shared" ref="II361:IR363" si="386" xml:space="preserve"> IF(CM600=CM590,"",CM600)</f>
        <v/>
      </c>
      <c r="IJ361" s="20" t="str">
        <f t="shared" si="386"/>
        <v/>
      </c>
      <c r="IK361" s="20" t="str">
        <f t="shared" si="386"/>
        <v/>
      </c>
      <c r="IL361" s="20" t="str">
        <f t="shared" si="386"/>
        <v/>
      </c>
      <c r="IM361" s="20" t="str">
        <f t="shared" si="386"/>
        <v/>
      </c>
      <c r="IN361" s="20" t="str">
        <f t="shared" si="386"/>
        <v/>
      </c>
      <c r="IO361" s="20" t="str">
        <f t="shared" si="386"/>
        <v/>
      </c>
      <c r="IP361" s="20" t="str">
        <f t="shared" si="386"/>
        <v/>
      </c>
      <c r="IQ361" s="20" t="str">
        <f t="shared" si="386"/>
        <v/>
      </c>
      <c r="IR361" s="20" t="str">
        <f t="shared" si="386"/>
        <v/>
      </c>
      <c r="IS361" s="20" t="str">
        <f t="shared" ref="IS361:JB363" si="387" xml:space="preserve"> IF(CW600=CW590,"",CW600)</f>
        <v/>
      </c>
      <c r="IT361" s="20" t="str">
        <f t="shared" si="387"/>
        <v/>
      </c>
      <c r="IU361" s="20" t="str">
        <f t="shared" si="387"/>
        <v/>
      </c>
      <c r="IV361" s="20" t="str">
        <f t="shared" si="387"/>
        <v/>
      </c>
      <c r="IW361" s="20" t="str">
        <f t="shared" si="387"/>
        <v/>
      </c>
      <c r="IX361" s="20" t="str">
        <f t="shared" si="387"/>
        <v/>
      </c>
      <c r="IY361" s="20" t="str">
        <f t="shared" si="387"/>
        <v/>
      </c>
      <c r="IZ361" s="20" t="str">
        <f t="shared" si="387"/>
        <v/>
      </c>
      <c r="JA361" s="20" t="str">
        <f t="shared" si="387"/>
        <v/>
      </c>
      <c r="JB361" s="20" t="str">
        <f t="shared" si="387"/>
        <v/>
      </c>
      <c r="JC361" s="20" t="str">
        <f t="shared" ref="JC361:JL363" si="388" xml:space="preserve"> IF(DG600=DG590,"",DG600)</f>
        <v/>
      </c>
      <c r="JD361" s="20" t="str">
        <f t="shared" si="388"/>
        <v/>
      </c>
      <c r="JE361" s="20" t="str">
        <f t="shared" si="388"/>
        <v/>
      </c>
      <c r="JF361" s="20" t="str">
        <f t="shared" si="388"/>
        <v/>
      </c>
      <c r="JG361" s="20" t="str">
        <f t="shared" si="388"/>
        <v/>
      </c>
      <c r="JH361" s="20" t="str">
        <f t="shared" si="388"/>
        <v/>
      </c>
      <c r="JI361" s="20" t="str">
        <f t="shared" si="388"/>
        <v/>
      </c>
      <c r="JJ361" s="20" t="str">
        <f t="shared" si="388"/>
        <v/>
      </c>
      <c r="JK361" s="20" t="str">
        <f t="shared" si="388"/>
        <v/>
      </c>
      <c r="JL361" s="20" t="str">
        <f t="shared" si="388"/>
        <v/>
      </c>
      <c r="JM361" s="20" t="str">
        <f t="shared" ref="JM361:JV363" si="389" xml:space="preserve"> IF(DQ600=DQ590,"",DQ600)</f>
        <v/>
      </c>
      <c r="JN361" s="20" t="str">
        <f t="shared" si="389"/>
        <v/>
      </c>
      <c r="JO361" s="20" t="str">
        <f t="shared" si="389"/>
        <v/>
      </c>
      <c r="JP361" s="20" t="str">
        <f t="shared" si="389"/>
        <v/>
      </c>
      <c r="JQ361" s="20" t="str">
        <f t="shared" si="389"/>
        <v/>
      </c>
      <c r="JR361" s="20" t="str">
        <f t="shared" si="389"/>
        <v/>
      </c>
      <c r="JS361" s="20" t="str">
        <f t="shared" si="389"/>
        <v/>
      </c>
      <c r="JT361" s="20" t="str">
        <f t="shared" si="389"/>
        <v/>
      </c>
      <c r="JU361" s="20" t="str">
        <f t="shared" si="389"/>
        <v/>
      </c>
      <c r="JV361" s="20" t="str">
        <f t="shared" si="389"/>
        <v/>
      </c>
      <c r="JW361" s="20" t="str">
        <f t="shared" ref="JW361:KD363" si="390" xml:space="preserve"> IF(EA600=EA590,"",EA600)</f>
        <v/>
      </c>
      <c r="JX361" s="20" t="str">
        <f t="shared" si="390"/>
        <v/>
      </c>
      <c r="JY361" s="20" t="str">
        <f t="shared" si="390"/>
        <v/>
      </c>
      <c r="JZ361" s="20" t="str">
        <f t="shared" si="390"/>
        <v/>
      </c>
      <c r="KA361" s="20" t="str">
        <f t="shared" si="390"/>
        <v/>
      </c>
      <c r="KB361" s="20" t="str">
        <f t="shared" si="390"/>
        <v/>
      </c>
      <c r="KC361" s="20" t="str">
        <f t="shared" si="390"/>
        <v/>
      </c>
      <c r="KD361" s="20" t="str">
        <f t="shared" si="390"/>
        <v/>
      </c>
      <c r="KE361" s="20"/>
      <c r="KF361" s="20"/>
      <c r="KG361" s="20"/>
      <c r="KH361" s="20"/>
      <c r="KI361" s="20"/>
      <c r="KJ361" s="20"/>
      <c r="KK361" s="20"/>
      <c r="KL361" s="20"/>
      <c r="KM361" s="20"/>
      <c r="KN361" s="20"/>
      <c r="KO361" s="20"/>
    </row>
    <row r="362" spans="2:301" s="14" customFormat="1" ht="14.75" hidden="1" customHeight="1" x14ac:dyDescent="0.25">
      <c r="B362" s="73"/>
      <c r="C362" s="74"/>
      <c r="D362" s="74"/>
      <c r="E362" s="74"/>
      <c r="F362" s="74"/>
      <c r="G362" s="74" t="str">
        <f t="shared" si="223"/>
        <v/>
      </c>
      <c r="H362" s="74"/>
      <c r="I362" s="74" t="str">
        <f t="shared" si="227"/>
        <v/>
      </c>
      <c r="J362" s="74"/>
      <c r="K362" s="74">
        <f t="shared" si="258"/>
        <v>0</v>
      </c>
      <c r="L362" s="74"/>
      <c r="M362" s="74"/>
      <c r="N362" s="74">
        <f t="shared" si="224"/>
        <v>0</v>
      </c>
      <c r="O362" s="74"/>
      <c r="P362" s="112"/>
      <c r="Q362" s="120"/>
      <c r="R362" s="120"/>
      <c r="S362" s="111"/>
      <c r="T362" s="113" t="str">
        <f t="shared" si="225"/>
        <v/>
      </c>
      <c r="U362" s="24"/>
      <c r="V362" s="24"/>
      <c r="W362" s="24" t="str">
        <f t="shared" si="228"/>
        <v/>
      </c>
      <c r="X362" s="60"/>
      <c r="AI362" s="69"/>
      <c r="AJ362" s="69"/>
      <c r="AK362" s="119"/>
      <c r="AL362" s="24"/>
      <c r="AM362" s="24"/>
      <c r="AN362" s="24"/>
      <c r="AO362" s="26"/>
      <c r="AP362" s="26"/>
      <c r="AR362" s="19">
        <f t="shared" si="226"/>
        <v>0</v>
      </c>
      <c r="AU362" s="129"/>
      <c r="AV362" s="129"/>
      <c r="FD362" s="19"/>
      <c r="FE362" s="19"/>
      <c r="FF362" s="19"/>
      <c r="FG362" s="20" t="str">
        <f t="shared" si="377"/>
        <v/>
      </c>
      <c r="FH362" s="20" t="str">
        <f t="shared" si="377"/>
        <v/>
      </c>
      <c r="FI362" s="20" t="str">
        <f t="shared" si="377"/>
        <v/>
      </c>
      <c r="FJ362" s="20" t="str">
        <f t="shared" si="377"/>
        <v/>
      </c>
      <c r="FK362" s="20" t="str">
        <f t="shared" si="377"/>
        <v/>
      </c>
      <c r="FL362" s="20" t="str">
        <f t="shared" si="377"/>
        <v/>
      </c>
      <c r="FM362" s="20" t="str">
        <f t="shared" si="377"/>
        <v/>
      </c>
      <c r="FN362" s="20" t="str">
        <f t="shared" si="377"/>
        <v/>
      </c>
      <c r="FO362" s="20" t="str">
        <f t="shared" si="377"/>
        <v/>
      </c>
      <c r="FP362" s="20" t="str">
        <f t="shared" si="377"/>
        <v/>
      </c>
      <c r="FQ362" s="20" t="str">
        <f t="shared" si="377"/>
        <v/>
      </c>
      <c r="FR362" s="20" t="str">
        <f t="shared" si="378"/>
        <v/>
      </c>
      <c r="FS362" s="20" t="str">
        <f t="shared" si="378"/>
        <v/>
      </c>
      <c r="FT362" s="20" t="str">
        <f t="shared" si="378"/>
        <v/>
      </c>
      <c r="FU362" s="20" t="str">
        <f xml:space="preserve"> IF(W601=W591,"",W601)</f>
        <v/>
      </c>
      <c r="FV362" s="20" t="str">
        <f t="shared" si="379"/>
        <v/>
      </c>
      <c r="FW362" s="20" t="str">
        <f t="shared" si="379"/>
        <v/>
      </c>
      <c r="FX362" s="20" t="str">
        <f t="shared" si="379"/>
        <v/>
      </c>
      <c r="FY362" s="20" t="str">
        <f t="shared" si="379"/>
        <v/>
      </c>
      <c r="FZ362" s="20" t="str">
        <f t="shared" si="379"/>
        <v/>
      </c>
      <c r="GA362" s="20" t="str">
        <f t="shared" si="380"/>
        <v/>
      </c>
      <c r="GB362" s="20" t="str">
        <f t="shared" si="380"/>
        <v/>
      </c>
      <c r="GC362" s="20" t="str">
        <f t="shared" si="380"/>
        <v/>
      </c>
      <c r="GD362" s="20" t="str">
        <f t="shared" si="380"/>
        <v/>
      </c>
      <c r="GE362" s="20" t="str">
        <f t="shared" si="380"/>
        <v/>
      </c>
      <c r="GF362" s="20" t="str">
        <f t="shared" si="380"/>
        <v/>
      </c>
      <c r="GG362" s="20" t="str">
        <f t="shared" si="380"/>
        <v/>
      </c>
      <c r="GH362" s="20" t="str">
        <f t="shared" si="380"/>
        <v/>
      </c>
      <c r="GI362" s="20" t="str">
        <f t="shared" si="380"/>
        <v/>
      </c>
      <c r="GJ362" s="20" t="str">
        <f t="shared" si="380"/>
        <v/>
      </c>
      <c r="GK362" s="20" t="str">
        <f t="shared" si="381"/>
        <v/>
      </c>
      <c r="GL362" s="20" t="str">
        <f t="shared" si="381"/>
        <v/>
      </c>
      <c r="GM362" s="20" t="str">
        <f t="shared" si="381"/>
        <v/>
      </c>
      <c r="GN362" s="20" t="str">
        <f t="shared" si="381"/>
        <v/>
      </c>
      <c r="GO362" s="20" t="str">
        <f t="shared" si="381"/>
        <v/>
      </c>
      <c r="GP362" s="20" t="str">
        <f t="shared" si="381"/>
        <v/>
      </c>
      <c r="GQ362" s="20" t="str">
        <f t="shared" si="381"/>
        <v/>
      </c>
      <c r="GR362" s="20" t="str">
        <f t="shared" si="381"/>
        <v/>
      </c>
      <c r="GS362" s="20" t="str">
        <f t="shared" si="381"/>
        <v/>
      </c>
      <c r="GT362" s="20" t="str">
        <f t="shared" si="381"/>
        <v/>
      </c>
      <c r="GU362" s="20" t="str">
        <f t="shared" si="382"/>
        <v/>
      </c>
      <c r="GV362" s="20" t="str">
        <f t="shared" si="382"/>
        <v/>
      </c>
      <c r="GW362" s="20" t="str">
        <f t="shared" si="382"/>
        <v/>
      </c>
      <c r="GX362" s="20" t="str">
        <f t="shared" si="382"/>
        <v/>
      </c>
      <c r="GY362" s="20" t="str">
        <f t="shared" si="382"/>
        <v/>
      </c>
      <c r="GZ362" s="20" t="str">
        <f t="shared" si="382"/>
        <v/>
      </c>
      <c r="HA362" s="20" t="str">
        <f t="shared" si="382"/>
        <v/>
      </c>
      <c r="HB362" s="20" t="str">
        <f t="shared" si="382"/>
        <v/>
      </c>
      <c r="HC362" s="20" t="str">
        <f t="shared" si="382"/>
        <v/>
      </c>
      <c r="HD362" s="20" t="str">
        <f t="shared" si="382"/>
        <v/>
      </c>
      <c r="HE362" s="20" t="str">
        <f t="shared" si="383"/>
        <v/>
      </c>
      <c r="HF362" s="20" t="str">
        <f t="shared" si="383"/>
        <v/>
      </c>
      <c r="HG362" s="20" t="str">
        <f t="shared" si="383"/>
        <v/>
      </c>
      <c r="HH362" s="20" t="str">
        <f t="shared" si="383"/>
        <v/>
      </c>
      <c r="HI362" s="20" t="str">
        <f t="shared" si="383"/>
        <v/>
      </c>
      <c r="HJ362" s="20" t="str">
        <f t="shared" si="383"/>
        <v/>
      </c>
      <c r="HK362" s="20" t="str">
        <f t="shared" si="383"/>
        <v/>
      </c>
      <c r="HL362" s="20" t="str">
        <f t="shared" si="383"/>
        <v/>
      </c>
      <c r="HM362" s="20" t="str">
        <f t="shared" si="383"/>
        <v/>
      </c>
      <c r="HN362" s="20" t="str">
        <f t="shared" si="383"/>
        <v/>
      </c>
      <c r="HO362" s="20" t="str">
        <f t="shared" si="384"/>
        <v/>
      </c>
      <c r="HP362" s="20" t="str">
        <f t="shared" si="384"/>
        <v/>
      </c>
      <c r="HQ362" s="20" t="str">
        <f t="shared" si="384"/>
        <v/>
      </c>
      <c r="HR362" s="20" t="str">
        <f t="shared" si="384"/>
        <v/>
      </c>
      <c r="HS362" s="20" t="str">
        <f t="shared" si="384"/>
        <v/>
      </c>
      <c r="HT362" s="20" t="str">
        <f t="shared" si="384"/>
        <v/>
      </c>
      <c r="HU362" s="20" t="str">
        <f t="shared" si="384"/>
        <v/>
      </c>
      <c r="HV362" s="20" t="str">
        <f t="shared" si="384"/>
        <v/>
      </c>
      <c r="HW362" s="20" t="str">
        <f t="shared" si="384"/>
        <v/>
      </c>
      <c r="HX362" s="20" t="str">
        <f t="shared" si="384"/>
        <v/>
      </c>
      <c r="HY362" s="20" t="str">
        <f t="shared" si="385"/>
        <v/>
      </c>
      <c r="HZ362" s="20" t="str">
        <f t="shared" si="385"/>
        <v/>
      </c>
      <c r="IA362" s="20" t="str">
        <f t="shared" si="385"/>
        <v/>
      </c>
      <c r="IB362" s="20" t="str">
        <f t="shared" si="385"/>
        <v/>
      </c>
      <c r="IC362" s="20" t="str">
        <f t="shared" si="385"/>
        <v/>
      </c>
      <c r="ID362" s="20" t="str">
        <f t="shared" si="385"/>
        <v/>
      </c>
      <c r="IE362" s="20" t="str">
        <f t="shared" si="385"/>
        <v/>
      </c>
      <c r="IF362" s="20" t="str">
        <f t="shared" si="385"/>
        <v/>
      </c>
      <c r="IG362" s="20" t="str">
        <f t="shared" si="385"/>
        <v/>
      </c>
      <c r="IH362" s="20" t="str">
        <f t="shared" si="385"/>
        <v/>
      </c>
      <c r="II362" s="20" t="str">
        <f t="shared" si="386"/>
        <v/>
      </c>
      <c r="IJ362" s="20" t="str">
        <f t="shared" si="386"/>
        <v/>
      </c>
      <c r="IK362" s="20" t="str">
        <f t="shared" si="386"/>
        <v/>
      </c>
      <c r="IL362" s="20" t="str">
        <f t="shared" si="386"/>
        <v/>
      </c>
      <c r="IM362" s="20" t="str">
        <f t="shared" si="386"/>
        <v/>
      </c>
      <c r="IN362" s="20" t="str">
        <f t="shared" si="386"/>
        <v/>
      </c>
      <c r="IO362" s="20" t="str">
        <f t="shared" si="386"/>
        <v/>
      </c>
      <c r="IP362" s="20" t="str">
        <f t="shared" si="386"/>
        <v/>
      </c>
      <c r="IQ362" s="20" t="str">
        <f t="shared" si="386"/>
        <v/>
      </c>
      <c r="IR362" s="20" t="str">
        <f t="shared" si="386"/>
        <v/>
      </c>
      <c r="IS362" s="20" t="str">
        <f t="shared" si="387"/>
        <v/>
      </c>
      <c r="IT362" s="20" t="str">
        <f t="shared" si="387"/>
        <v/>
      </c>
      <c r="IU362" s="20" t="str">
        <f t="shared" si="387"/>
        <v/>
      </c>
      <c r="IV362" s="20" t="str">
        <f t="shared" si="387"/>
        <v/>
      </c>
      <c r="IW362" s="20" t="str">
        <f t="shared" si="387"/>
        <v/>
      </c>
      <c r="IX362" s="20" t="str">
        <f t="shared" si="387"/>
        <v/>
      </c>
      <c r="IY362" s="20" t="str">
        <f t="shared" si="387"/>
        <v/>
      </c>
      <c r="IZ362" s="20" t="str">
        <f t="shared" si="387"/>
        <v/>
      </c>
      <c r="JA362" s="20" t="str">
        <f t="shared" si="387"/>
        <v/>
      </c>
      <c r="JB362" s="20" t="str">
        <f t="shared" si="387"/>
        <v/>
      </c>
      <c r="JC362" s="20" t="str">
        <f t="shared" si="388"/>
        <v/>
      </c>
      <c r="JD362" s="20" t="str">
        <f t="shared" si="388"/>
        <v/>
      </c>
      <c r="JE362" s="20" t="str">
        <f t="shared" si="388"/>
        <v/>
      </c>
      <c r="JF362" s="20" t="str">
        <f t="shared" si="388"/>
        <v/>
      </c>
      <c r="JG362" s="20" t="str">
        <f t="shared" si="388"/>
        <v/>
      </c>
      <c r="JH362" s="20" t="str">
        <f t="shared" si="388"/>
        <v/>
      </c>
      <c r="JI362" s="20" t="str">
        <f t="shared" si="388"/>
        <v/>
      </c>
      <c r="JJ362" s="20" t="str">
        <f t="shared" si="388"/>
        <v/>
      </c>
      <c r="JK362" s="20" t="str">
        <f t="shared" si="388"/>
        <v/>
      </c>
      <c r="JL362" s="20" t="str">
        <f t="shared" si="388"/>
        <v/>
      </c>
      <c r="JM362" s="20" t="str">
        <f t="shared" si="389"/>
        <v/>
      </c>
      <c r="JN362" s="20" t="str">
        <f t="shared" si="389"/>
        <v/>
      </c>
      <c r="JO362" s="20" t="str">
        <f t="shared" si="389"/>
        <v/>
      </c>
      <c r="JP362" s="20" t="str">
        <f t="shared" si="389"/>
        <v/>
      </c>
      <c r="JQ362" s="20" t="str">
        <f t="shared" si="389"/>
        <v/>
      </c>
      <c r="JR362" s="20" t="str">
        <f t="shared" si="389"/>
        <v/>
      </c>
      <c r="JS362" s="20" t="str">
        <f t="shared" si="389"/>
        <v/>
      </c>
      <c r="JT362" s="20" t="str">
        <f t="shared" si="389"/>
        <v/>
      </c>
      <c r="JU362" s="20" t="str">
        <f t="shared" si="389"/>
        <v/>
      </c>
      <c r="JV362" s="20" t="str">
        <f t="shared" si="389"/>
        <v/>
      </c>
      <c r="JW362" s="20" t="str">
        <f t="shared" si="390"/>
        <v/>
      </c>
      <c r="JX362" s="20" t="str">
        <f t="shared" si="390"/>
        <v/>
      </c>
      <c r="JY362" s="20" t="str">
        <f t="shared" si="390"/>
        <v/>
      </c>
      <c r="JZ362" s="20" t="str">
        <f t="shared" si="390"/>
        <v/>
      </c>
      <c r="KA362" s="20" t="str">
        <f t="shared" si="390"/>
        <v/>
      </c>
      <c r="KB362" s="20" t="str">
        <f t="shared" si="390"/>
        <v/>
      </c>
      <c r="KC362" s="20" t="str">
        <f t="shared" si="390"/>
        <v/>
      </c>
      <c r="KD362" s="20" t="str">
        <f t="shared" si="390"/>
        <v/>
      </c>
      <c r="KE362" s="20"/>
      <c r="KF362" s="20"/>
      <c r="KG362" s="20"/>
      <c r="KH362" s="20"/>
      <c r="KI362" s="20"/>
      <c r="KJ362" s="20"/>
      <c r="KK362" s="20"/>
      <c r="KL362" s="20"/>
      <c r="KM362" s="20"/>
      <c r="KN362" s="20"/>
      <c r="KO362" s="20"/>
    </row>
    <row r="363" spans="2:301" s="14" customFormat="1" ht="14.75" hidden="1" customHeight="1" x14ac:dyDescent="0.25">
      <c r="B363" s="73"/>
      <c r="C363" s="74"/>
      <c r="D363" s="74"/>
      <c r="E363" s="74"/>
      <c r="F363" s="74"/>
      <c r="G363" s="74" t="str">
        <f t="shared" si="223"/>
        <v/>
      </c>
      <c r="H363" s="74"/>
      <c r="I363" s="74" t="str">
        <f t="shared" si="227"/>
        <v/>
      </c>
      <c r="J363" s="74"/>
      <c r="K363" s="74">
        <f t="shared" si="258"/>
        <v>0</v>
      </c>
      <c r="L363" s="74"/>
      <c r="M363" s="74"/>
      <c r="N363" s="74">
        <f t="shared" si="224"/>
        <v>0</v>
      </c>
      <c r="O363" s="74"/>
      <c r="P363" s="112"/>
      <c r="Q363" s="120"/>
      <c r="R363" s="120"/>
      <c r="S363" s="111"/>
      <c r="T363" s="113" t="str">
        <f t="shared" si="225"/>
        <v/>
      </c>
      <c r="U363" s="24"/>
      <c r="V363" s="24"/>
      <c r="W363" s="24" t="str">
        <f t="shared" si="228"/>
        <v/>
      </c>
      <c r="X363" s="60"/>
      <c r="AI363" s="69"/>
      <c r="AJ363" s="69"/>
      <c r="AK363" s="119"/>
      <c r="AL363" s="24"/>
      <c r="AM363" s="24"/>
      <c r="AN363" s="24"/>
      <c r="AO363" s="26"/>
      <c r="AP363" s="26"/>
      <c r="AR363" s="19">
        <f t="shared" si="226"/>
        <v>0</v>
      </c>
      <c r="AU363" s="129"/>
      <c r="AV363" s="129"/>
      <c r="FD363" s="19"/>
      <c r="FE363" s="19"/>
      <c r="FF363" s="19"/>
      <c r="FG363" s="20" t="str">
        <f t="shared" si="377"/>
        <v/>
      </c>
      <c r="FH363" s="20" t="str">
        <f t="shared" si="377"/>
        <v/>
      </c>
      <c r="FI363" s="20" t="str">
        <f t="shared" si="377"/>
        <v/>
      </c>
      <c r="FJ363" s="20" t="str">
        <f t="shared" si="377"/>
        <v/>
      </c>
      <c r="FK363" s="20" t="str">
        <f t="shared" si="377"/>
        <v/>
      </c>
      <c r="FL363" s="20" t="str">
        <f t="shared" si="377"/>
        <v/>
      </c>
      <c r="FM363" s="20" t="str">
        <f t="shared" si="377"/>
        <v/>
      </c>
      <c r="FN363" s="20" t="str">
        <f t="shared" si="377"/>
        <v/>
      </c>
      <c r="FO363" s="20" t="str">
        <f t="shared" si="377"/>
        <v/>
      </c>
      <c r="FP363" s="20" t="str">
        <f t="shared" si="377"/>
        <v/>
      </c>
      <c r="FQ363" s="20" t="str">
        <f t="shared" si="377"/>
        <v/>
      </c>
      <c r="FR363" s="20" t="str">
        <f t="shared" si="378"/>
        <v/>
      </c>
      <c r="FS363" s="20" t="str">
        <f t="shared" si="378"/>
        <v/>
      </c>
      <c r="FT363" s="20" t="str">
        <f t="shared" si="378"/>
        <v/>
      </c>
      <c r="FU363" s="20" t="str">
        <f xml:space="preserve"> IF(W602=W592,"",W602)</f>
        <v/>
      </c>
      <c r="FV363" s="20" t="str">
        <f t="shared" si="379"/>
        <v/>
      </c>
      <c r="FW363" s="20" t="str">
        <f t="shared" si="379"/>
        <v/>
      </c>
      <c r="FX363" s="20" t="str">
        <f t="shared" si="379"/>
        <v/>
      </c>
      <c r="FY363" s="20" t="str">
        <f t="shared" si="379"/>
        <v/>
      </c>
      <c r="FZ363" s="20" t="str">
        <f t="shared" si="379"/>
        <v/>
      </c>
      <c r="GA363" s="20" t="str">
        <f t="shared" si="380"/>
        <v/>
      </c>
      <c r="GB363" s="20" t="str">
        <f t="shared" si="380"/>
        <v/>
      </c>
      <c r="GC363" s="20" t="str">
        <f t="shared" si="380"/>
        <v/>
      </c>
      <c r="GD363" s="20" t="str">
        <f t="shared" si="380"/>
        <v/>
      </c>
      <c r="GE363" s="20" t="str">
        <f t="shared" si="380"/>
        <v/>
      </c>
      <c r="GF363" s="20" t="str">
        <f t="shared" si="380"/>
        <v/>
      </c>
      <c r="GG363" s="20" t="str">
        <f t="shared" si="380"/>
        <v/>
      </c>
      <c r="GH363" s="20" t="str">
        <f t="shared" si="380"/>
        <v/>
      </c>
      <c r="GI363" s="20" t="str">
        <f t="shared" si="380"/>
        <v/>
      </c>
      <c r="GJ363" s="20" t="str">
        <f t="shared" si="380"/>
        <v/>
      </c>
      <c r="GK363" s="20" t="str">
        <f t="shared" si="381"/>
        <v/>
      </c>
      <c r="GL363" s="20" t="str">
        <f t="shared" si="381"/>
        <v/>
      </c>
      <c r="GM363" s="20" t="str">
        <f t="shared" si="381"/>
        <v/>
      </c>
      <c r="GN363" s="20" t="str">
        <f t="shared" si="381"/>
        <v/>
      </c>
      <c r="GO363" s="20" t="str">
        <f t="shared" si="381"/>
        <v/>
      </c>
      <c r="GP363" s="20" t="str">
        <f t="shared" si="381"/>
        <v/>
      </c>
      <c r="GQ363" s="20" t="str">
        <f t="shared" si="381"/>
        <v/>
      </c>
      <c r="GR363" s="20" t="str">
        <f t="shared" si="381"/>
        <v/>
      </c>
      <c r="GS363" s="20" t="str">
        <f t="shared" si="381"/>
        <v/>
      </c>
      <c r="GT363" s="20" t="str">
        <f t="shared" si="381"/>
        <v/>
      </c>
      <c r="GU363" s="20" t="str">
        <f t="shared" si="382"/>
        <v/>
      </c>
      <c r="GV363" s="20" t="str">
        <f t="shared" si="382"/>
        <v/>
      </c>
      <c r="GW363" s="20" t="str">
        <f t="shared" si="382"/>
        <v/>
      </c>
      <c r="GX363" s="20" t="str">
        <f t="shared" si="382"/>
        <v/>
      </c>
      <c r="GY363" s="20" t="str">
        <f t="shared" si="382"/>
        <v/>
      </c>
      <c r="GZ363" s="20" t="str">
        <f t="shared" si="382"/>
        <v/>
      </c>
      <c r="HA363" s="20" t="str">
        <f t="shared" si="382"/>
        <v/>
      </c>
      <c r="HB363" s="20" t="str">
        <f t="shared" si="382"/>
        <v/>
      </c>
      <c r="HC363" s="20" t="str">
        <f t="shared" si="382"/>
        <v/>
      </c>
      <c r="HD363" s="20" t="str">
        <f t="shared" si="382"/>
        <v/>
      </c>
      <c r="HE363" s="20" t="str">
        <f t="shared" si="383"/>
        <v/>
      </c>
      <c r="HF363" s="20" t="str">
        <f t="shared" si="383"/>
        <v/>
      </c>
      <c r="HG363" s="20" t="str">
        <f t="shared" si="383"/>
        <v/>
      </c>
      <c r="HH363" s="20" t="str">
        <f t="shared" si="383"/>
        <v/>
      </c>
      <c r="HI363" s="20" t="str">
        <f t="shared" si="383"/>
        <v/>
      </c>
      <c r="HJ363" s="20" t="str">
        <f t="shared" si="383"/>
        <v/>
      </c>
      <c r="HK363" s="20" t="str">
        <f t="shared" si="383"/>
        <v/>
      </c>
      <c r="HL363" s="20" t="str">
        <f t="shared" si="383"/>
        <v/>
      </c>
      <c r="HM363" s="20" t="str">
        <f t="shared" si="383"/>
        <v/>
      </c>
      <c r="HN363" s="20" t="str">
        <f t="shared" si="383"/>
        <v/>
      </c>
      <c r="HO363" s="20" t="str">
        <f t="shared" si="384"/>
        <v/>
      </c>
      <c r="HP363" s="20" t="str">
        <f t="shared" si="384"/>
        <v/>
      </c>
      <c r="HQ363" s="20" t="str">
        <f t="shared" si="384"/>
        <v/>
      </c>
      <c r="HR363" s="20" t="str">
        <f t="shared" si="384"/>
        <v/>
      </c>
      <c r="HS363" s="20" t="str">
        <f t="shared" si="384"/>
        <v/>
      </c>
      <c r="HT363" s="20" t="str">
        <f t="shared" si="384"/>
        <v/>
      </c>
      <c r="HU363" s="20" t="str">
        <f t="shared" si="384"/>
        <v/>
      </c>
      <c r="HV363" s="20" t="str">
        <f t="shared" si="384"/>
        <v/>
      </c>
      <c r="HW363" s="20" t="str">
        <f t="shared" si="384"/>
        <v/>
      </c>
      <c r="HX363" s="20" t="str">
        <f t="shared" si="384"/>
        <v/>
      </c>
      <c r="HY363" s="20" t="str">
        <f t="shared" si="385"/>
        <v/>
      </c>
      <c r="HZ363" s="20" t="str">
        <f t="shared" si="385"/>
        <v/>
      </c>
      <c r="IA363" s="20" t="str">
        <f t="shared" si="385"/>
        <v/>
      </c>
      <c r="IB363" s="20" t="str">
        <f t="shared" si="385"/>
        <v/>
      </c>
      <c r="IC363" s="20" t="str">
        <f t="shared" si="385"/>
        <v/>
      </c>
      <c r="ID363" s="20" t="str">
        <f t="shared" si="385"/>
        <v/>
      </c>
      <c r="IE363" s="20" t="str">
        <f t="shared" si="385"/>
        <v/>
      </c>
      <c r="IF363" s="20" t="str">
        <f t="shared" si="385"/>
        <v/>
      </c>
      <c r="IG363" s="20" t="str">
        <f t="shared" si="385"/>
        <v/>
      </c>
      <c r="IH363" s="20" t="str">
        <f t="shared" si="385"/>
        <v/>
      </c>
      <c r="II363" s="20" t="str">
        <f t="shared" si="386"/>
        <v/>
      </c>
      <c r="IJ363" s="20" t="str">
        <f t="shared" si="386"/>
        <v/>
      </c>
      <c r="IK363" s="20" t="str">
        <f t="shared" si="386"/>
        <v/>
      </c>
      <c r="IL363" s="20" t="str">
        <f t="shared" si="386"/>
        <v/>
      </c>
      <c r="IM363" s="20" t="str">
        <f t="shared" si="386"/>
        <v/>
      </c>
      <c r="IN363" s="20" t="str">
        <f t="shared" si="386"/>
        <v/>
      </c>
      <c r="IO363" s="20" t="str">
        <f t="shared" si="386"/>
        <v/>
      </c>
      <c r="IP363" s="20" t="str">
        <f t="shared" si="386"/>
        <v/>
      </c>
      <c r="IQ363" s="20" t="str">
        <f t="shared" si="386"/>
        <v/>
      </c>
      <c r="IR363" s="20" t="str">
        <f t="shared" si="386"/>
        <v/>
      </c>
      <c r="IS363" s="20" t="str">
        <f t="shared" si="387"/>
        <v/>
      </c>
      <c r="IT363" s="20" t="str">
        <f t="shared" si="387"/>
        <v/>
      </c>
      <c r="IU363" s="20" t="str">
        <f t="shared" si="387"/>
        <v/>
      </c>
      <c r="IV363" s="20" t="str">
        <f t="shared" si="387"/>
        <v/>
      </c>
      <c r="IW363" s="20" t="str">
        <f t="shared" si="387"/>
        <v/>
      </c>
      <c r="IX363" s="20" t="str">
        <f t="shared" si="387"/>
        <v/>
      </c>
      <c r="IY363" s="20" t="str">
        <f t="shared" si="387"/>
        <v/>
      </c>
      <c r="IZ363" s="20" t="str">
        <f t="shared" si="387"/>
        <v/>
      </c>
      <c r="JA363" s="20" t="str">
        <f t="shared" si="387"/>
        <v/>
      </c>
      <c r="JB363" s="20" t="str">
        <f t="shared" si="387"/>
        <v/>
      </c>
      <c r="JC363" s="20" t="str">
        <f t="shared" si="388"/>
        <v/>
      </c>
      <c r="JD363" s="20" t="str">
        <f t="shared" si="388"/>
        <v/>
      </c>
      <c r="JE363" s="20" t="str">
        <f t="shared" si="388"/>
        <v/>
      </c>
      <c r="JF363" s="20" t="str">
        <f t="shared" si="388"/>
        <v/>
      </c>
      <c r="JG363" s="20" t="str">
        <f t="shared" si="388"/>
        <v/>
      </c>
      <c r="JH363" s="20" t="str">
        <f t="shared" si="388"/>
        <v/>
      </c>
      <c r="JI363" s="20" t="str">
        <f t="shared" si="388"/>
        <v/>
      </c>
      <c r="JJ363" s="20" t="str">
        <f t="shared" si="388"/>
        <v/>
      </c>
      <c r="JK363" s="20" t="str">
        <f t="shared" si="388"/>
        <v/>
      </c>
      <c r="JL363" s="20" t="str">
        <f t="shared" si="388"/>
        <v/>
      </c>
      <c r="JM363" s="20" t="str">
        <f t="shared" si="389"/>
        <v/>
      </c>
      <c r="JN363" s="20" t="str">
        <f t="shared" si="389"/>
        <v/>
      </c>
      <c r="JO363" s="20" t="str">
        <f t="shared" si="389"/>
        <v/>
      </c>
      <c r="JP363" s="20" t="str">
        <f t="shared" si="389"/>
        <v/>
      </c>
      <c r="JQ363" s="20" t="str">
        <f t="shared" si="389"/>
        <v/>
      </c>
      <c r="JR363" s="20" t="str">
        <f t="shared" si="389"/>
        <v/>
      </c>
      <c r="JS363" s="20" t="str">
        <f t="shared" si="389"/>
        <v/>
      </c>
      <c r="JT363" s="20" t="str">
        <f t="shared" si="389"/>
        <v/>
      </c>
      <c r="JU363" s="20" t="str">
        <f t="shared" si="389"/>
        <v/>
      </c>
      <c r="JV363" s="20" t="str">
        <f t="shared" si="389"/>
        <v/>
      </c>
      <c r="JW363" s="20" t="str">
        <f t="shared" si="390"/>
        <v/>
      </c>
      <c r="JX363" s="20" t="str">
        <f t="shared" si="390"/>
        <v/>
      </c>
      <c r="JY363" s="20" t="str">
        <f t="shared" si="390"/>
        <v/>
      </c>
      <c r="JZ363" s="20" t="str">
        <f t="shared" si="390"/>
        <v/>
      </c>
      <c r="KA363" s="20" t="str">
        <f t="shared" si="390"/>
        <v/>
      </c>
      <c r="KB363" s="20" t="str">
        <f t="shared" si="390"/>
        <v/>
      </c>
      <c r="KC363" s="20" t="str">
        <f t="shared" si="390"/>
        <v/>
      </c>
      <c r="KD363" s="20" t="str">
        <f t="shared" si="390"/>
        <v/>
      </c>
      <c r="KE363" s="20"/>
      <c r="KF363" s="20"/>
      <c r="KG363" s="20"/>
      <c r="KH363" s="20"/>
      <c r="KI363" s="20"/>
      <c r="KJ363" s="20"/>
      <c r="KK363" s="20"/>
      <c r="KL363" s="20"/>
      <c r="KM363" s="20"/>
      <c r="KN363" s="20"/>
      <c r="KO363" s="20"/>
    </row>
    <row r="364" spans="2:301" s="14" customFormat="1" ht="14.75" hidden="1" customHeight="1" x14ac:dyDescent="0.25">
      <c r="B364" s="73"/>
      <c r="C364" s="74"/>
      <c r="D364" s="74"/>
      <c r="E364" s="74"/>
      <c r="F364" s="74"/>
      <c r="G364" s="74" t="str">
        <f t="shared" si="223"/>
        <v/>
      </c>
      <c r="H364" s="74"/>
      <c r="I364" s="74" t="str">
        <f t="shared" si="227"/>
        <v/>
      </c>
      <c r="J364" s="74"/>
      <c r="K364" s="74">
        <f t="shared" si="258"/>
        <v>0</v>
      </c>
      <c r="L364" s="74"/>
      <c r="M364" s="74"/>
      <c r="N364" s="74">
        <f t="shared" si="224"/>
        <v>0</v>
      </c>
      <c r="O364" s="74"/>
      <c r="P364" s="112"/>
      <c r="Q364" s="120"/>
      <c r="R364" s="120"/>
      <c r="S364" s="111"/>
      <c r="T364" s="113" t="str">
        <f t="shared" si="225"/>
        <v/>
      </c>
      <c r="U364" s="24"/>
      <c r="V364" s="24"/>
      <c r="W364" s="24" t="str">
        <f t="shared" si="228"/>
        <v/>
      </c>
      <c r="X364" s="60"/>
      <c r="AI364" s="69"/>
      <c r="AJ364" s="69"/>
      <c r="AK364" s="119"/>
      <c r="AL364" s="24"/>
      <c r="AM364" s="24"/>
      <c r="AN364" s="24"/>
      <c r="AO364" s="26"/>
      <c r="AP364" s="26"/>
      <c r="AR364" s="19">
        <f t="shared" si="226"/>
        <v>0</v>
      </c>
      <c r="AU364" s="129"/>
      <c r="AV364" s="129"/>
      <c r="FD364" s="19"/>
      <c r="FE364" s="19"/>
      <c r="FF364" s="19"/>
      <c r="FG364" s="20" t="str">
        <f t="shared" ref="FG364:FQ366" si="391" xml:space="preserve"> IF(G607=G597,"",G607)</f>
        <v/>
      </c>
      <c r="FH364" s="20" t="str">
        <f t="shared" si="391"/>
        <v/>
      </c>
      <c r="FI364" s="20" t="str">
        <f t="shared" si="391"/>
        <v/>
      </c>
      <c r="FJ364" s="20" t="str">
        <f t="shared" si="391"/>
        <v/>
      </c>
      <c r="FK364" s="20" t="str">
        <f t="shared" si="391"/>
        <v/>
      </c>
      <c r="FL364" s="20" t="str">
        <f t="shared" si="391"/>
        <v/>
      </c>
      <c r="FM364" s="20" t="str">
        <f t="shared" si="391"/>
        <v/>
      </c>
      <c r="FN364" s="20" t="str">
        <f t="shared" si="391"/>
        <v/>
      </c>
      <c r="FO364" s="20" t="str">
        <f t="shared" si="391"/>
        <v/>
      </c>
      <c r="FP364" s="20" t="str">
        <f t="shared" si="391"/>
        <v/>
      </c>
      <c r="FQ364" s="20" t="str">
        <f t="shared" si="391"/>
        <v/>
      </c>
      <c r="FR364" s="20" t="str">
        <f t="shared" ref="FR364:FT366" si="392" xml:space="preserve"> IF(S607=S597,"",S607)</f>
        <v/>
      </c>
      <c r="FS364" s="20" t="str">
        <f t="shared" si="392"/>
        <v/>
      </c>
      <c r="FT364" s="20" t="str">
        <f t="shared" si="392"/>
        <v/>
      </c>
      <c r="FU364" s="20" t="str">
        <f xml:space="preserve"> IF(W607=W597,"",W607)</f>
        <v/>
      </c>
      <c r="FV364" s="20" t="str">
        <f t="shared" ref="FV364:FZ366" si="393" xml:space="preserve"> IF(Y607=Y597,"",Y607)</f>
        <v/>
      </c>
      <c r="FW364" s="20" t="str">
        <f t="shared" si="393"/>
        <v/>
      </c>
      <c r="FX364" s="20" t="str">
        <f t="shared" si="393"/>
        <v/>
      </c>
      <c r="FY364" s="20" t="str">
        <f t="shared" si="393"/>
        <v/>
      </c>
      <c r="FZ364" s="20" t="str">
        <f t="shared" si="393"/>
        <v/>
      </c>
      <c r="GA364" s="20" t="str">
        <f t="shared" ref="GA364:GJ366" si="394" xml:space="preserve"> IF(AE607=AE597,"",AE607)</f>
        <v/>
      </c>
      <c r="GB364" s="20" t="str">
        <f t="shared" si="394"/>
        <v/>
      </c>
      <c r="GC364" s="20" t="str">
        <f t="shared" si="394"/>
        <v/>
      </c>
      <c r="GD364" s="20" t="str">
        <f t="shared" si="394"/>
        <v/>
      </c>
      <c r="GE364" s="20" t="str">
        <f t="shared" si="394"/>
        <v/>
      </c>
      <c r="GF364" s="20" t="str">
        <f t="shared" si="394"/>
        <v/>
      </c>
      <c r="GG364" s="20" t="str">
        <f t="shared" si="394"/>
        <v/>
      </c>
      <c r="GH364" s="20" t="str">
        <f t="shared" si="394"/>
        <v/>
      </c>
      <c r="GI364" s="20" t="str">
        <f t="shared" si="394"/>
        <v/>
      </c>
      <c r="GJ364" s="20" t="str">
        <f t="shared" si="394"/>
        <v/>
      </c>
      <c r="GK364" s="20" t="str">
        <f t="shared" ref="GK364:GT366" si="395" xml:space="preserve"> IF(AO607=AO597,"",AO607)</f>
        <v/>
      </c>
      <c r="GL364" s="20" t="str">
        <f t="shared" si="395"/>
        <v/>
      </c>
      <c r="GM364" s="20" t="str">
        <f t="shared" si="395"/>
        <v/>
      </c>
      <c r="GN364" s="20" t="str">
        <f t="shared" si="395"/>
        <v/>
      </c>
      <c r="GO364" s="20" t="str">
        <f t="shared" si="395"/>
        <v/>
      </c>
      <c r="GP364" s="20" t="str">
        <f t="shared" si="395"/>
        <v/>
      </c>
      <c r="GQ364" s="20" t="str">
        <f t="shared" si="395"/>
        <v/>
      </c>
      <c r="GR364" s="20" t="str">
        <f t="shared" si="395"/>
        <v/>
      </c>
      <c r="GS364" s="20" t="str">
        <f t="shared" si="395"/>
        <v/>
      </c>
      <c r="GT364" s="20" t="str">
        <f t="shared" si="395"/>
        <v/>
      </c>
      <c r="GU364" s="20" t="str">
        <f t="shared" ref="GU364:HD366" si="396" xml:space="preserve"> IF(AY607=AY597,"",AY607)</f>
        <v/>
      </c>
      <c r="GV364" s="20" t="str">
        <f t="shared" si="396"/>
        <v/>
      </c>
      <c r="GW364" s="20" t="str">
        <f t="shared" si="396"/>
        <v/>
      </c>
      <c r="GX364" s="20" t="str">
        <f t="shared" si="396"/>
        <v/>
      </c>
      <c r="GY364" s="20" t="str">
        <f t="shared" si="396"/>
        <v/>
      </c>
      <c r="GZ364" s="20" t="str">
        <f t="shared" si="396"/>
        <v/>
      </c>
      <c r="HA364" s="20" t="str">
        <f t="shared" si="396"/>
        <v/>
      </c>
      <c r="HB364" s="20" t="str">
        <f t="shared" si="396"/>
        <v/>
      </c>
      <c r="HC364" s="20" t="str">
        <f t="shared" si="396"/>
        <v/>
      </c>
      <c r="HD364" s="20" t="str">
        <f t="shared" si="396"/>
        <v/>
      </c>
      <c r="HE364" s="20" t="str">
        <f t="shared" ref="HE364:HN366" si="397" xml:space="preserve"> IF(BI607=BI597,"",BI607)</f>
        <v/>
      </c>
      <c r="HF364" s="20" t="str">
        <f t="shared" si="397"/>
        <v/>
      </c>
      <c r="HG364" s="20" t="str">
        <f t="shared" si="397"/>
        <v/>
      </c>
      <c r="HH364" s="20" t="str">
        <f t="shared" si="397"/>
        <v/>
      </c>
      <c r="HI364" s="20" t="str">
        <f t="shared" si="397"/>
        <v/>
      </c>
      <c r="HJ364" s="20" t="str">
        <f t="shared" si="397"/>
        <v/>
      </c>
      <c r="HK364" s="20" t="str">
        <f t="shared" si="397"/>
        <v/>
      </c>
      <c r="HL364" s="20" t="str">
        <f t="shared" si="397"/>
        <v/>
      </c>
      <c r="HM364" s="20" t="str">
        <f t="shared" si="397"/>
        <v/>
      </c>
      <c r="HN364" s="20" t="str">
        <f t="shared" si="397"/>
        <v/>
      </c>
      <c r="HO364" s="20" t="str">
        <f t="shared" ref="HO364:HX366" si="398" xml:space="preserve"> IF(BS607=BS597,"",BS607)</f>
        <v/>
      </c>
      <c r="HP364" s="20" t="str">
        <f t="shared" si="398"/>
        <v/>
      </c>
      <c r="HQ364" s="20" t="str">
        <f t="shared" si="398"/>
        <v/>
      </c>
      <c r="HR364" s="20" t="str">
        <f t="shared" si="398"/>
        <v/>
      </c>
      <c r="HS364" s="20" t="str">
        <f t="shared" si="398"/>
        <v/>
      </c>
      <c r="HT364" s="20" t="str">
        <f t="shared" si="398"/>
        <v/>
      </c>
      <c r="HU364" s="20" t="str">
        <f t="shared" si="398"/>
        <v/>
      </c>
      <c r="HV364" s="20" t="str">
        <f t="shared" si="398"/>
        <v/>
      </c>
      <c r="HW364" s="20" t="str">
        <f t="shared" si="398"/>
        <v/>
      </c>
      <c r="HX364" s="20" t="str">
        <f t="shared" si="398"/>
        <v/>
      </c>
      <c r="HY364" s="20" t="str">
        <f t="shared" ref="HY364:IH366" si="399" xml:space="preserve"> IF(CC607=CC597,"",CC607)</f>
        <v/>
      </c>
      <c r="HZ364" s="20" t="str">
        <f t="shared" si="399"/>
        <v/>
      </c>
      <c r="IA364" s="20" t="str">
        <f t="shared" si="399"/>
        <v/>
      </c>
      <c r="IB364" s="20" t="str">
        <f t="shared" si="399"/>
        <v/>
      </c>
      <c r="IC364" s="20" t="str">
        <f t="shared" si="399"/>
        <v/>
      </c>
      <c r="ID364" s="20" t="str">
        <f t="shared" si="399"/>
        <v/>
      </c>
      <c r="IE364" s="20" t="str">
        <f t="shared" si="399"/>
        <v/>
      </c>
      <c r="IF364" s="20" t="str">
        <f t="shared" si="399"/>
        <v/>
      </c>
      <c r="IG364" s="20" t="str">
        <f t="shared" si="399"/>
        <v/>
      </c>
      <c r="IH364" s="20" t="str">
        <f t="shared" si="399"/>
        <v/>
      </c>
      <c r="II364" s="20" t="str">
        <f t="shared" ref="II364:IR366" si="400" xml:space="preserve"> IF(CM607=CM597,"",CM607)</f>
        <v/>
      </c>
      <c r="IJ364" s="20" t="str">
        <f t="shared" si="400"/>
        <v/>
      </c>
      <c r="IK364" s="20" t="str">
        <f t="shared" si="400"/>
        <v/>
      </c>
      <c r="IL364" s="20" t="str">
        <f t="shared" si="400"/>
        <v/>
      </c>
      <c r="IM364" s="20" t="str">
        <f t="shared" si="400"/>
        <v/>
      </c>
      <c r="IN364" s="20" t="str">
        <f t="shared" si="400"/>
        <v/>
      </c>
      <c r="IO364" s="20" t="str">
        <f t="shared" si="400"/>
        <v/>
      </c>
      <c r="IP364" s="20" t="str">
        <f t="shared" si="400"/>
        <v/>
      </c>
      <c r="IQ364" s="20" t="str">
        <f t="shared" si="400"/>
        <v/>
      </c>
      <c r="IR364" s="20" t="str">
        <f t="shared" si="400"/>
        <v/>
      </c>
      <c r="IS364" s="20" t="str">
        <f t="shared" ref="IS364:JB366" si="401" xml:space="preserve"> IF(CW607=CW597,"",CW607)</f>
        <v/>
      </c>
      <c r="IT364" s="20" t="str">
        <f t="shared" si="401"/>
        <v/>
      </c>
      <c r="IU364" s="20" t="str">
        <f t="shared" si="401"/>
        <v/>
      </c>
      <c r="IV364" s="20" t="str">
        <f t="shared" si="401"/>
        <v/>
      </c>
      <c r="IW364" s="20" t="str">
        <f t="shared" si="401"/>
        <v/>
      </c>
      <c r="IX364" s="20" t="str">
        <f t="shared" si="401"/>
        <v/>
      </c>
      <c r="IY364" s="20" t="str">
        <f t="shared" si="401"/>
        <v/>
      </c>
      <c r="IZ364" s="20" t="str">
        <f t="shared" si="401"/>
        <v/>
      </c>
      <c r="JA364" s="20" t="str">
        <f t="shared" si="401"/>
        <v/>
      </c>
      <c r="JB364" s="20" t="str">
        <f t="shared" si="401"/>
        <v/>
      </c>
      <c r="JC364" s="20" t="str">
        <f t="shared" ref="JC364:JL366" si="402" xml:space="preserve"> IF(DG607=DG597,"",DG607)</f>
        <v/>
      </c>
      <c r="JD364" s="20" t="str">
        <f t="shared" si="402"/>
        <v/>
      </c>
      <c r="JE364" s="20" t="str">
        <f t="shared" si="402"/>
        <v/>
      </c>
      <c r="JF364" s="20" t="str">
        <f t="shared" si="402"/>
        <v/>
      </c>
      <c r="JG364" s="20" t="str">
        <f t="shared" si="402"/>
        <v/>
      </c>
      <c r="JH364" s="20" t="str">
        <f t="shared" si="402"/>
        <v/>
      </c>
      <c r="JI364" s="20" t="str">
        <f t="shared" si="402"/>
        <v/>
      </c>
      <c r="JJ364" s="20" t="str">
        <f t="shared" si="402"/>
        <v/>
      </c>
      <c r="JK364" s="20" t="str">
        <f t="shared" si="402"/>
        <v/>
      </c>
      <c r="JL364" s="20" t="str">
        <f t="shared" si="402"/>
        <v/>
      </c>
      <c r="JM364" s="20" t="str">
        <f t="shared" ref="JM364:JV366" si="403" xml:space="preserve"> IF(DQ607=DQ597,"",DQ607)</f>
        <v/>
      </c>
      <c r="JN364" s="20" t="str">
        <f t="shared" si="403"/>
        <v/>
      </c>
      <c r="JO364" s="20" t="str">
        <f t="shared" si="403"/>
        <v/>
      </c>
      <c r="JP364" s="20" t="str">
        <f t="shared" si="403"/>
        <v/>
      </c>
      <c r="JQ364" s="20" t="str">
        <f t="shared" si="403"/>
        <v/>
      </c>
      <c r="JR364" s="20" t="str">
        <f t="shared" si="403"/>
        <v/>
      </c>
      <c r="JS364" s="20" t="str">
        <f t="shared" si="403"/>
        <v/>
      </c>
      <c r="JT364" s="20" t="str">
        <f t="shared" si="403"/>
        <v/>
      </c>
      <c r="JU364" s="20" t="str">
        <f t="shared" si="403"/>
        <v/>
      </c>
      <c r="JV364" s="20" t="str">
        <f t="shared" si="403"/>
        <v/>
      </c>
      <c r="JW364" s="20" t="str">
        <f t="shared" ref="JW364:KD366" si="404" xml:space="preserve"> IF(EA607=EA597,"",EA607)</f>
        <v/>
      </c>
      <c r="JX364" s="20" t="str">
        <f t="shared" si="404"/>
        <v/>
      </c>
      <c r="JY364" s="20" t="str">
        <f t="shared" si="404"/>
        <v/>
      </c>
      <c r="JZ364" s="20" t="str">
        <f t="shared" si="404"/>
        <v/>
      </c>
      <c r="KA364" s="20" t="str">
        <f t="shared" si="404"/>
        <v/>
      </c>
      <c r="KB364" s="20" t="str">
        <f t="shared" si="404"/>
        <v/>
      </c>
      <c r="KC364" s="20" t="str">
        <f t="shared" si="404"/>
        <v/>
      </c>
      <c r="KD364" s="20" t="str">
        <f t="shared" si="404"/>
        <v/>
      </c>
      <c r="KE364" s="20"/>
      <c r="KF364" s="20"/>
      <c r="KG364" s="20"/>
      <c r="KH364" s="20"/>
      <c r="KI364" s="20"/>
      <c r="KJ364" s="20"/>
      <c r="KK364" s="20"/>
      <c r="KL364" s="20"/>
      <c r="KM364" s="20"/>
      <c r="KN364" s="20"/>
      <c r="KO364" s="20"/>
    </row>
    <row r="365" spans="2:301" s="14" customFormat="1" ht="14.75" hidden="1" customHeight="1" x14ac:dyDescent="0.25">
      <c r="B365" s="73"/>
      <c r="C365" s="74"/>
      <c r="D365" s="74"/>
      <c r="E365" s="74"/>
      <c r="F365" s="74"/>
      <c r="G365" s="74" t="str">
        <f t="shared" si="223"/>
        <v/>
      </c>
      <c r="H365" s="74"/>
      <c r="I365" s="74" t="str">
        <f t="shared" si="227"/>
        <v/>
      </c>
      <c r="J365" s="74"/>
      <c r="K365" s="74">
        <f t="shared" si="258"/>
        <v>0</v>
      </c>
      <c r="L365" s="74"/>
      <c r="M365" s="74"/>
      <c r="N365" s="74">
        <f t="shared" si="224"/>
        <v>0</v>
      </c>
      <c r="O365" s="74"/>
      <c r="P365" s="112"/>
      <c r="Q365" s="120"/>
      <c r="R365" s="120"/>
      <c r="S365" s="111"/>
      <c r="T365" s="113" t="str">
        <f t="shared" si="225"/>
        <v/>
      </c>
      <c r="U365" s="24"/>
      <c r="V365" s="24"/>
      <c r="W365" s="24" t="str">
        <f t="shared" si="228"/>
        <v/>
      </c>
      <c r="X365" s="60"/>
      <c r="AI365" s="69"/>
      <c r="AJ365" s="69"/>
      <c r="AK365" s="119"/>
      <c r="AL365" s="24"/>
      <c r="AM365" s="24"/>
      <c r="AN365" s="24"/>
      <c r="AO365" s="26"/>
      <c r="AP365" s="26"/>
      <c r="AR365" s="19">
        <f t="shared" si="226"/>
        <v>0</v>
      </c>
      <c r="AU365" s="129"/>
      <c r="AV365" s="129"/>
      <c r="FD365" s="19"/>
      <c r="FE365" s="19"/>
      <c r="FF365" s="19"/>
      <c r="FG365" s="20" t="str">
        <f t="shared" si="391"/>
        <v/>
      </c>
      <c r="FH365" s="20" t="str">
        <f t="shared" si="391"/>
        <v/>
      </c>
      <c r="FI365" s="20" t="str">
        <f t="shared" si="391"/>
        <v/>
      </c>
      <c r="FJ365" s="20" t="str">
        <f t="shared" si="391"/>
        <v/>
      </c>
      <c r="FK365" s="20" t="str">
        <f t="shared" si="391"/>
        <v/>
      </c>
      <c r="FL365" s="20" t="str">
        <f t="shared" si="391"/>
        <v/>
      </c>
      <c r="FM365" s="20" t="str">
        <f t="shared" si="391"/>
        <v/>
      </c>
      <c r="FN365" s="20" t="str">
        <f t="shared" si="391"/>
        <v/>
      </c>
      <c r="FO365" s="20" t="str">
        <f t="shared" si="391"/>
        <v/>
      </c>
      <c r="FP365" s="20" t="str">
        <f t="shared" si="391"/>
        <v/>
      </c>
      <c r="FQ365" s="20" t="str">
        <f t="shared" si="391"/>
        <v/>
      </c>
      <c r="FR365" s="20" t="str">
        <f t="shared" si="392"/>
        <v/>
      </c>
      <c r="FS365" s="20" t="str">
        <f t="shared" si="392"/>
        <v/>
      </c>
      <c r="FT365" s="20" t="str">
        <f t="shared" si="392"/>
        <v/>
      </c>
      <c r="FU365" s="20" t="str">
        <f xml:space="preserve"> IF(W608=W598,"",W608)</f>
        <v/>
      </c>
      <c r="FV365" s="20" t="str">
        <f t="shared" si="393"/>
        <v/>
      </c>
      <c r="FW365" s="20" t="str">
        <f t="shared" si="393"/>
        <v/>
      </c>
      <c r="FX365" s="20" t="str">
        <f t="shared" si="393"/>
        <v/>
      </c>
      <c r="FY365" s="20" t="str">
        <f t="shared" si="393"/>
        <v/>
      </c>
      <c r="FZ365" s="20" t="str">
        <f t="shared" si="393"/>
        <v/>
      </c>
      <c r="GA365" s="20" t="str">
        <f t="shared" si="394"/>
        <v/>
      </c>
      <c r="GB365" s="20" t="str">
        <f t="shared" si="394"/>
        <v/>
      </c>
      <c r="GC365" s="20" t="str">
        <f t="shared" si="394"/>
        <v/>
      </c>
      <c r="GD365" s="20" t="str">
        <f t="shared" si="394"/>
        <v/>
      </c>
      <c r="GE365" s="20" t="str">
        <f t="shared" si="394"/>
        <v/>
      </c>
      <c r="GF365" s="20" t="str">
        <f t="shared" si="394"/>
        <v/>
      </c>
      <c r="GG365" s="20" t="str">
        <f t="shared" si="394"/>
        <v/>
      </c>
      <c r="GH365" s="20" t="str">
        <f t="shared" si="394"/>
        <v/>
      </c>
      <c r="GI365" s="20" t="str">
        <f t="shared" si="394"/>
        <v/>
      </c>
      <c r="GJ365" s="20" t="str">
        <f t="shared" si="394"/>
        <v/>
      </c>
      <c r="GK365" s="20" t="str">
        <f t="shared" si="395"/>
        <v/>
      </c>
      <c r="GL365" s="20" t="str">
        <f t="shared" si="395"/>
        <v/>
      </c>
      <c r="GM365" s="20" t="str">
        <f t="shared" si="395"/>
        <v/>
      </c>
      <c r="GN365" s="20" t="str">
        <f t="shared" si="395"/>
        <v/>
      </c>
      <c r="GO365" s="20" t="str">
        <f t="shared" si="395"/>
        <v/>
      </c>
      <c r="GP365" s="20" t="str">
        <f t="shared" si="395"/>
        <v/>
      </c>
      <c r="GQ365" s="20" t="str">
        <f t="shared" si="395"/>
        <v/>
      </c>
      <c r="GR365" s="20" t="str">
        <f t="shared" si="395"/>
        <v/>
      </c>
      <c r="GS365" s="20" t="str">
        <f t="shared" si="395"/>
        <v/>
      </c>
      <c r="GT365" s="20" t="str">
        <f t="shared" si="395"/>
        <v/>
      </c>
      <c r="GU365" s="20" t="str">
        <f t="shared" si="396"/>
        <v/>
      </c>
      <c r="GV365" s="20" t="str">
        <f t="shared" si="396"/>
        <v/>
      </c>
      <c r="GW365" s="20" t="str">
        <f t="shared" si="396"/>
        <v/>
      </c>
      <c r="GX365" s="20" t="str">
        <f t="shared" si="396"/>
        <v/>
      </c>
      <c r="GY365" s="20" t="str">
        <f t="shared" si="396"/>
        <v/>
      </c>
      <c r="GZ365" s="20" t="str">
        <f t="shared" si="396"/>
        <v/>
      </c>
      <c r="HA365" s="20" t="str">
        <f t="shared" si="396"/>
        <v/>
      </c>
      <c r="HB365" s="20" t="str">
        <f t="shared" si="396"/>
        <v/>
      </c>
      <c r="HC365" s="20" t="str">
        <f t="shared" si="396"/>
        <v/>
      </c>
      <c r="HD365" s="20" t="str">
        <f t="shared" si="396"/>
        <v/>
      </c>
      <c r="HE365" s="20" t="str">
        <f t="shared" si="397"/>
        <v/>
      </c>
      <c r="HF365" s="20" t="str">
        <f t="shared" si="397"/>
        <v/>
      </c>
      <c r="HG365" s="20" t="str">
        <f t="shared" si="397"/>
        <v/>
      </c>
      <c r="HH365" s="20" t="str">
        <f t="shared" si="397"/>
        <v/>
      </c>
      <c r="HI365" s="20" t="str">
        <f t="shared" si="397"/>
        <v/>
      </c>
      <c r="HJ365" s="20" t="str">
        <f t="shared" si="397"/>
        <v/>
      </c>
      <c r="HK365" s="20" t="str">
        <f t="shared" si="397"/>
        <v/>
      </c>
      <c r="HL365" s="20" t="str">
        <f t="shared" si="397"/>
        <v/>
      </c>
      <c r="HM365" s="20" t="str">
        <f t="shared" si="397"/>
        <v/>
      </c>
      <c r="HN365" s="20" t="str">
        <f t="shared" si="397"/>
        <v/>
      </c>
      <c r="HO365" s="20" t="str">
        <f t="shared" si="398"/>
        <v/>
      </c>
      <c r="HP365" s="20" t="str">
        <f t="shared" si="398"/>
        <v/>
      </c>
      <c r="HQ365" s="20" t="str">
        <f t="shared" si="398"/>
        <v/>
      </c>
      <c r="HR365" s="20" t="str">
        <f t="shared" si="398"/>
        <v/>
      </c>
      <c r="HS365" s="20" t="str">
        <f t="shared" si="398"/>
        <v/>
      </c>
      <c r="HT365" s="20" t="str">
        <f t="shared" si="398"/>
        <v/>
      </c>
      <c r="HU365" s="20" t="str">
        <f t="shared" si="398"/>
        <v/>
      </c>
      <c r="HV365" s="20" t="str">
        <f t="shared" si="398"/>
        <v/>
      </c>
      <c r="HW365" s="20" t="str">
        <f t="shared" si="398"/>
        <v/>
      </c>
      <c r="HX365" s="20" t="str">
        <f t="shared" si="398"/>
        <v/>
      </c>
      <c r="HY365" s="20" t="str">
        <f t="shared" si="399"/>
        <v/>
      </c>
      <c r="HZ365" s="20" t="str">
        <f t="shared" si="399"/>
        <v/>
      </c>
      <c r="IA365" s="20" t="str">
        <f t="shared" si="399"/>
        <v/>
      </c>
      <c r="IB365" s="20" t="str">
        <f t="shared" si="399"/>
        <v/>
      </c>
      <c r="IC365" s="20" t="str">
        <f t="shared" si="399"/>
        <v/>
      </c>
      <c r="ID365" s="20" t="str">
        <f t="shared" si="399"/>
        <v/>
      </c>
      <c r="IE365" s="20" t="str">
        <f t="shared" si="399"/>
        <v/>
      </c>
      <c r="IF365" s="20" t="str">
        <f t="shared" si="399"/>
        <v/>
      </c>
      <c r="IG365" s="20" t="str">
        <f t="shared" si="399"/>
        <v/>
      </c>
      <c r="IH365" s="20" t="str">
        <f t="shared" si="399"/>
        <v/>
      </c>
      <c r="II365" s="20" t="str">
        <f t="shared" si="400"/>
        <v/>
      </c>
      <c r="IJ365" s="20" t="str">
        <f t="shared" si="400"/>
        <v/>
      </c>
      <c r="IK365" s="20" t="str">
        <f t="shared" si="400"/>
        <v/>
      </c>
      <c r="IL365" s="20" t="str">
        <f t="shared" si="400"/>
        <v/>
      </c>
      <c r="IM365" s="20" t="str">
        <f t="shared" si="400"/>
        <v/>
      </c>
      <c r="IN365" s="20" t="str">
        <f t="shared" si="400"/>
        <v/>
      </c>
      <c r="IO365" s="20" t="str">
        <f t="shared" si="400"/>
        <v/>
      </c>
      <c r="IP365" s="20" t="str">
        <f t="shared" si="400"/>
        <v/>
      </c>
      <c r="IQ365" s="20" t="str">
        <f t="shared" si="400"/>
        <v/>
      </c>
      <c r="IR365" s="20" t="str">
        <f t="shared" si="400"/>
        <v/>
      </c>
      <c r="IS365" s="20" t="str">
        <f t="shared" si="401"/>
        <v/>
      </c>
      <c r="IT365" s="20" t="str">
        <f t="shared" si="401"/>
        <v/>
      </c>
      <c r="IU365" s="20" t="str">
        <f t="shared" si="401"/>
        <v/>
      </c>
      <c r="IV365" s="20" t="str">
        <f t="shared" si="401"/>
        <v/>
      </c>
      <c r="IW365" s="20" t="str">
        <f t="shared" si="401"/>
        <v/>
      </c>
      <c r="IX365" s="20" t="str">
        <f t="shared" si="401"/>
        <v/>
      </c>
      <c r="IY365" s="20" t="str">
        <f t="shared" si="401"/>
        <v/>
      </c>
      <c r="IZ365" s="20" t="str">
        <f t="shared" si="401"/>
        <v/>
      </c>
      <c r="JA365" s="20" t="str">
        <f t="shared" si="401"/>
        <v/>
      </c>
      <c r="JB365" s="20" t="str">
        <f t="shared" si="401"/>
        <v/>
      </c>
      <c r="JC365" s="20" t="str">
        <f t="shared" si="402"/>
        <v/>
      </c>
      <c r="JD365" s="20" t="str">
        <f t="shared" si="402"/>
        <v/>
      </c>
      <c r="JE365" s="20" t="str">
        <f t="shared" si="402"/>
        <v/>
      </c>
      <c r="JF365" s="20" t="str">
        <f t="shared" si="402"/>
        <v/>
      </c>
      <c r="JG365" s="20" t="str">
        <f t="shared" si="402"/>
        <v/>
      </c>
      <c r="JH365" s="20" t="str">
        <f t="shared" si="402"/>
        <v/>
      </c>
      <c r="JI365" s="20" t="str">
        <f t="shared" si="402"/>
        <v/>
      </c>
      <c r="JJ365" s="20" t="str">
        <f t="shared" si="402"/>
        <v/>
      </c>
      <c r="JK365" s="20" t="str">
        <f t="shared" si="402"/>
        <v/>
      </c>
      <c r="JL365" s="20" t="str">
        <f t="shared" si="402"/>
        <v/>
      </c>
      <c r="JM365" s="20" t="str">
        <f t="shared" si="403"/>
        <v/>
      </c>
      <c r="JN365" s="20" t="str">
        <f t="shared" si="403"/>
        <v/>
      </c>
      <c r="JO365" s="20" t="str">
        <f t="shared" si="403"/>
        <v/>
      </c>
      <c r="JP365" s="20" t="str">
        <f t="shared" si="403"/>
        <v/>
      </c>
      <c r="JQ365" s="20" t="str">
        <f t="shared" si="403"/>
        <v/>
      </c>
      <c r="JR365" s="20" t="str">
        <f t="shared" si="403"/>
        <v/>
      </c>
      <c r="JS365" s="20" t="str">
        <f t="shared" si="403"/>
        <v/>
      </c>
      <c r="JT365" s="20" t="str">
        <f t="shared" si="403"/>
        <v/>
      </c>
      <c r="JU365" s="20" t="str">
        <f t="shared" si="403"/>
        <v/>
      </c>
      <c r="JV365" s="20" t="str">
        <f t="shared" si="403"/>
        <v/>
      </c>
      <c r="JW365" s="20" t="str">
        <f t="shared" si="404"/>
        <v/>
      </c>
      <c r="JX365" s="20" t="str">
        <f t="shared" si="404"/>
        <v/>
      </c>
      <c r="JY365" s="20" t="str">
        <f t="shared" si="404"/>
        <v/>
      </c>
      <c r="JZ365" s="20" t="str">
        <f t="shared" si="404"/>
        <v/>
      </c>
      <c r="KA365" s="20" t="str">
        <f t="shared" si="404"/>
        <v/>
      </c>
      <c r="KB365" s="20" t="str">
        <f t="shared" si="404"/>
        <v/>
      </c>
      <c r="KC365" s="20" t="str">
        <f t="shared" si="404"/>
        <v/>
      </c>
      <c r="KD365" s="20" t="str">
        <f t="shared" si="404"/>
        <v/>
      </c>
      <c r="KE365" s="20"/>
      <c r="KF365" s="20"/>
      <c r="KG365" s="20"/>
      <c r="KH365" s="20"/>
      <c r="KI365" s="20"/>
      <c r="KJ365" s="20"/>
      <c r="KK365" s="20"/>
      <c r="KL365" s="20"/>
      <c r="KM365" s="20"/>
      <c r="KN365" s="20"/>
      <c r="KO365" s="20"/>
    </row>
    <row r="366" spans="2:301" s="14" customFormat="1" ht="14.75" hidden="1" customHeight="1" x14ac:dyDescent="0.25">
      <c r="B366" s="73"/>
      <c r="C366" s="74"/>
      <c r="D366" s="74"/>
      <c r="E366" s="74"/>
      <c r="F366" s="74"/>
      <c r="G366" s="74" t="str">
        <f t="shared" si="223"/>
        <v/>
      </c>
      <c r="H366" s="74"/>
      <c r="I366" s="74" t="str">
        <f t="shared" si="227"/>
        <v/>
      </c>
      <c r="J366" s="74"/>
      <c r="K366" s="74">
        <f t="shared" si="258"/>
        <v>0</v>
      </c>
      <c r="L366" s="74"/>
      <c r="M366" s="74"/>
      <c r="N366" s="74">
        <f t="shared" si="224"/>
        <v>0</v>
      </c>
      <c r="O366" s="74"/>
      <c r="P366" s="112"/>
      <c r="Q366" s="120"/>
      <c r="R366" s="120"/>
      <c r="S366" s="111"/>
      <c r="T366" s="113" t="str">
        <f t="shared" si="225"/>
        <v/>
      </c>
      <c r="U366" s="24"/>
      <c r="V366" s="24"/>
      <c r="W366" s="24" t="str">
        <f t="shared" si="228"/>
        <v/>
      </c>
      <c r="X366" s="60"/>
      <c r="AI366" s="69"/>
      <c r="AJ366" s="69"/>
      <c r="AK366" s="119"/>
      <c r="AL366" s="24"/>
      <c r="AM366" s="24"/>
      <c r="AN366" s="24"/>
      <c r="AO366" s="26"/>
      <c r="AP366" s="26"/>
      <c r="AR366" s="19">
        <f t="shared" si="226"/>
        <v>0</v>
      </c>
      <c r="AU366" s="129"/>
      <c r="AV366" s="129"/>
      <c r="FD366" s="19"/>
      <c r="FE366" s="19"/>
      <c r="FF366" s="19"/>
      <c r="FG366" s="20" t="str">
        <f t="shared" si="391"/>
        <v/>
      </c>
      <c r="FH366" s="20" t="str">
        <f t="shared" si="391"/>
        <v/>
      </c>
      <c r="FI366" s="20" t="str">
        <f t="shared" si="391"/>
        <v/>
      </c>
      <c r="FJ366" s="20" t="str">
        <f t="shared" si="391"/>
        <v/>
      </c>
      <c r="FK366" s="20" t="str">
        <f t="shared" si="391"/>
        <v/>
      </c>
      <c r="FL366" s="20" t="str">
        <f t="shared" si="391"/>
        <v/>
      </c>
      <c r="FM366" s="20" t="str">
        <f t="shared" si="391"/>
        <v/>
      </c>
      <c r="FN366" s="20" t="str">
        <f t="shared" si="391"/>
        <v/>
      </c>
      <c r="FO366" s="20" t="str">
        <f t="shared" si="391"/>
        <v/>
      </c>
      <c r="FP366" s="20" t="str">
        <f t="shared" si="391"/>
        <v/>
      </c>
      <c r="FQ366" s="20" t="str">
        <f t="shared" si="391"/>
        <v/>
      </c>
      <c r="FR366" s="20" t="str">
        <f t="shared" si="392"/>
        <v/>
      </c>
      <c r="FS366" s="20" t="str">
        <f t="shared" si="392"/>
        <v/>
      </c>
      <c r="FT366" s="20" t="str">
        <f t="shared" si="392"/>
        <v/>
      </c>
      <c r="FU366" s="20" t="str">
        <f xml:space="preserve"> IF(W609=W599,"",W609)</f>
        <v/>
      </c>
      <c r="FV366" s="20" t="str">
        <f t="shared" si="393"/>
        <v/>
      </c>
      <c r="FW366" s="20" t="str">
        <f t="shared" si="393"/>
        <v/>
      </c>
      <c r="FX366" s="20" t="str">
        <f t="shared" si="393"/>
        <v/>
      </c>
      <c r="FY366" s="20" t="str">
        <f t="shared" si="393"/>
        <v/>
      </c>
      <c r="FZ366" s="20" t="str">
        <f t="shared" si="393"/>
        <v/>
      </c>
      <c r="GA366" s="20" t="str">
        <f t="shared" si="394"/>
        <v/>
      </c>
      <c r="GB366" s="20" t="str">
        <f t="shared" si="394"/>
        <v/>
      </c>
      <c r="GC366" s="20" t="str">
        <f t="shared" si="394"/>
        <v/>
      </c>
      <c r="GD366" s="20" t="str">
        <f t="shared" si="394"/>
        <v/>
      </c>
      <c r="GE366" s="20" t="str">
        <f t="shared" si="394"/>
        <v/>
      </c>
      <c r="GF366" s="20" t="str">
        <f t="shared" si="394"/>
        <v/>
      </c>
      <c r="GG366" s="20" t="str">
        <f t="shared" si="394"/>
        <v/>
      </c>
      <c r="GH366" s="20" t="str">
        <f t="shared" si="394"/>
        <v/>
      </c>
      <c r="GI366" s="20" t="str">
        <f t="shared" si="394"/>
        <v/>
      </c>
      <c r="GJ366" s="20" t="str">
        <f t="shared" si="394"/>
        <v/>
      </c>
      <c r="GK366" s="20" t="str">
        <f t="shared" si="395"/>
        <v/>
      </c>
      <c r="GL366" s="20" t="str">
        <f t="shared" si="395"/>
        <v/>
      </c>
      <c r="GM366" s="20" t="str">
        <f t="shared" si="395"/>
        <v/>
      </c>
      <c r="GN366" s="20" t="str">
        <f t="shared" si="395"/>
        <v/>
      </c>
      <c r="GO366" s="20" t="str">
        <f t="shared" si="395"/>
        <v/>
      </c>
      <c r="GP366" s="20" t="str">
        <f t="shared" si="395"/>
        <v/>
      </c>
      <c r="GQ366" s="20" t="str">
        <f t="shared" si="395"/>
        <v/>
      </c>
      <c r="GR366" s="20" t="str">
        <f t="shared" si="395"/>
        <v/>
      </c>
      <c r="GS366" s="20" t="str">
        <f t="shared" si="395"/>
        <v/>
      </c>
      <c r="GT366" s="20" t="str">
        <f t="shared" si="395"/>
        <v/>
      </c>
      <c r="GU366" s="20" t="str">
        <f t="shared" si="396"/>
        <v/>
      </c>
      <c r="GV366" s="20" t="str">
        <f t="shared" si="396"/>
        <v/>
      </c>
      <c r="GW366" s="20" t="str">
        <f t="shared" si="396"/>
        <v/>
      </c>
      <c r="GX366" s="20" t="str">
        <f t="shared" si="396"/>
        <v/>
      </c>
      <c r="GY366" s="20" t="str">
        <f t="shared" si="396"/>
        <v/>
      </c>
      <c r="GZ366" s="20" t="str">
        <f t="shared" si="396"/>
        <v/>
      </c>
      <c r="HA366" s="20" t="str">
        <f t="shared" si="396"/>
        <v/>
      </c>
      <c r="HB366" s="20" t="str">
        <f t="shared" si="396"/>
        <v/>
      </c>
      <c r="HC366" s="20" t="str">
        <f t="shared" si="396"/>
        <v/>
      </c>
      <c r="HD366" s="20" t="str">
        <f t="shared" si="396"/>
        <v/>
      </c>
      <c r="HE366" s="20" t="str">
        <f t="shared" si="397"/>
        <v/>
      </c>
      <c r="HF366" s="20" t="str">
        <f t="shared" si="397"/>
        <v/>
      </c>
      <c r="HG366" s="20" t="str">
        <f t="shared" si="397"/>
        <v/>
      </c>
      <c r="HH366" s="20" t="str">
        <f t="shared" si="397"/>
        <v/>
      </c>
      <c r="HI366" s="20" t="str">
        <f t="shared" si="397"/>
        <v/>
      </c>
      <c r="HJ366" s="20" t="str">
        <f t="shared" si="397"/>
        <v/>
      </c>
      <c r="HK366" s="20" t="str">
        <f t="shared" si="397"/>
        <v/>
      </c>
      <c r="HL366" s="20" t="str">
        <f t="shared" si="397"/>
        <v/>
      </c>
      <c r="HM366" s="20" t="str">
        <f t="shared" si="397"/>
        <v/>
      </c>
      <c r="HN366" s="20" t="str">
        <f t="shared" si="397"/>
        <v/>
      </c>
      <c r="HO366" s="20" t="str">
        <f t="shared" si="398"/>
        <v/>
      </c>
      <c r="HP366" s="20" t="str">
        <f t="shared" si="398"/>
        <v/>
      </c>
      <c r="HQ366" s="20" t="str">
        <f t="shared" si="398"/>
        <v/>
      </c>
      <c r="HR366" s="20" t="str">
        <f t="shared" si="398"/>
        <v/>
      </c>
      <c r="HS366" s="20" t="str">
        <f t="shared" si="398"/>
        <v/>
      </c>
      <c r="HT366" s="20" t="str">
        <f t="shared" si="398"/>
        <v/>
      </c>
      <c r="HU366" s="20" t="str">
        <f t="shared" si="398"/>
        <v/>
      </c>
      <c r="HV366" s="20" t="str">
        <f t="shared" si="398"/>
        <v/>
      </c>
      <c r="HW366" s="20" t="str">
        <f t="shared" si="398"/>
        <v/>
      </c>
      <c r="HX366" s="20" t="str">
        <f t="shared" si="398"/>
        <v/>
      </c>
      <c r="HY366" s="20" t="str">
        <f t="shared" si="399"/>
        <v/>
      </c>
      <c r="HZ366" s="20" t="str">
        <f t="shared" si="399"/>
        <v/>
      </c>
      <c r="IA366" s="20" t="str">
        <f t="shared" si="399"/>
        <v/>
      </c>
      <c r="IB366" s="20" t="str">
        <f t="shared" si="399"/>
        <v/>
      </c>
      <c r="IC366" s="20" t="str">
        <f t="shared" si="399"/>
        <v/>
      </c>
      <c r="ID366" s="20" t="str">
        <f t="shared" si="399"/>
        <v/>
      </c>
      <c r="IE366" s="20" t="str">
        <f t="shared" si="399"/>
        <v/>
      </c>
      <c r="IF366" s="20" t="str">
        <f t="shared" si="399"/>
        <v/>
      </c>
      <c r="IG366" s="20" t="str">
        <f t="shared" si="399"/>
        <v/>
      </c>
      <c r="IH366" s="20" t="str">
        <f t="shared" si="399"/>
        <v/>
      </c>
      <c r="II366" s="20" t="str">
        <f t="shared" si="400"/>
        <v/>
      </c>
      <c r="IJ366" s="20" t="str">
        <f t="shared" si="400"/>
        <v/>
      </c>
      <c r="IK366" s="20" t="str">
        <f t="shared" si="400"/>
        <v/>
      </c>
      <c r="IL366" s="20" t="str">
        <f t="shared" si="400"/>
        <v/>
      </c>
      <c r="IM366" s="20" t="str">
        <f t="shared" si="400"/>
        <v/>
      </c>
      <c r="IN366" s="20" t="str">
        <f t="shared" si="400"/>
        <v/>
      </c>
      <c r="IO366" s="20" t="str">
        <f t="shared" si="400"/>
        <v/>
      </c>
      <c r="IP366" s="20" t="str">
        <f t="shared" si="400"/>
        <v/>
      </c>
      <c r="IQ366" s="20" t="str">
        <f t="shared" si="400"/>
        <v/>
      </c>
      <c r="IR366" s="20" t="str">
        <f t="shared" si="400"/>
        <v/>
      </c>
      <c r="IS366" s="20" t="str">
        <f t="shared" si="401"/>
        <v/>
      </c>
      <c r="IT366" s="20" t="str">
        <f t="shared" si="401"/>
        <v/>
      </c>
      <c r="IU366" s="20" t="str">
        <f t="shared" si="401"/>
        <v/>
      </c>
      <c r="IV366" s="20" t="str">
        <f t="shared" si="401"/>
        <v/>
      </c>
      <c r="IW366" s="20" t="str">
        <f t="shared" si="401"/>
        <v/>
      </c>
      <c r="IX366" s="20" t="str">
        <f t="shared" si="401"/>
        <v/>
      </c>
      <c r="IY366" s="20" t="str">
        <f t="shared" si="401"/>
        <v/>
      </c>
      <c r="IZ366" s="20" t="str">
        <f t="shared" si="401"/>
        <v/>
      </c>
      <c r="JA366" s="20" t="str">
        <f t="shared" si="401"/>
        <v/>
      </c>
      <c r="JB366" s="20" t="str">
        <f t="shared" si="401"/>
        <v/>
      </c>
      <c r="JC366" s="20" t="str">
        <f t="shared" si="402"/>
        <v/>
      </c>
      <c r="JD366" s="20" t="str">
        <f t="shared" si="402"/>
        <v/>
      </c>
      <c r="JE366" s="20" t="str">
        <f t="shared" si="402"/>
        <v/>
      </c>
      <c r="JF366" s="20" t="str">
        <f t="shared" si="402"/>
        <v/>
      </c>
      <c r="JG366" s="20" t="str">
        <f t="shared" si="402"/>
        <v/>
      </c>
      <c r="JH366" s="20" t="str">
        <f t="shared" si="402"/>
        <v/>
      </c>
      <c r="JI366" s="20" t="str">
        <f t="shared" si="402"/>
        <v/>
      </c>
      <c r="JJ366" s="20" t="str">
        <f t="shared" si="402"/>
        <v/>
      </c>
      <c r="JK366" s="20" t="str">
        <f t="shared" si="402"/>
        <v/>
      </c>
      <c r="JL366" s="20" t="str">
        <f t="shared" si="402"/>
        <v/>
      </c>
      <c r="JM366" s="20" t="str">
        <f t="shared" si="403"/>
        <v/>
      </c>
      <c r="JN366" s="20" t="str">
        <f t="shared" si="403"/>
        <v/>
      </c>
      <c r="JO366" s="20" t="str">
        <f t="shared" si="403"/>
        <v/>
      </c>
      <c r="JP366" s="20" t="str">
        <f t="shared" si="403"/>
        <v/>
      </c>
      <c r="JQ366" s="20" t="str">
        <f t="shared" si="403"/>
        <v/>
      </c>
      <c r="JR366" s="20" t="str">
        <f t="shared" si="403"/>
        <v/>
      </c>
      <c r="JS366" s="20" t="str">
        <f t="shared" si="403"/>
        <v/>
      </c>
      <c r="JT366" s="20" t="str">
        <f t="shared" si="403"/>
        <v/>
      </c>
      <c r="JU366" s="20" t="str">
        <f t="shared" si="403"/>
        <v/>
      </c>
      <c r="JV366" s="20" t="str">
        <f t="shared" si="403"/>
        <v/>
      </c>
      <c r="JW366" s="20" t="str">
        <f t="shared" si="404"/>
        <v/>
      </c>
      <c r="JX366" s="20" t="str">
        <f t="shared" si="404"/>
        <v/>
      </c>
      <c r="JY366" s="20" t="str">
        <f t="shared" si="404"/>
        <v/>
      </c>
      <c r="JZ366" s="20" t="str">
        <f t="shared" si="404"/>
        <v/>
      </c>
      <c r="KA366" s="20" t="str">
        <f t="shared" si="404"/>
        <v/>
      </c>
      <c r="KB366" s="20" t="str">
        <f t="shared" si="404"/>
        <v/>
      </c>
      <c r="KC366" s="20" t="str">
        <f t="shared" si="404"/>
        <v/>
      </c>
      <c r="KD366" s="20" t="str">
        <f t="shared" si="404"/>
        <v/>
      </c>
      <c r="KE366" s="20"/>
      <c r="KF366" s="20"/>
      <c r="KG366" s="20"/>
      <c r="KH366" s="20"/>
      <c r="KI366" s="20"/>
      <c r="KJ366" s="20"/>
      <c r="KK366" s="20"/>
      <c r="KL366" s="20"/>
      <c r="KM366" s="20"/>
      <c r="KN366" s="20"/>
      <c r="KO366" s="20"/>
    </row>
    <row r="367" spans="2:301" s="14" customFormat="1" ht="15" hidden="1" x14ac:dyDescent="0.25">
      <c r="G367" s="74" t="str">
        <f t="shared" si="223"/>
        <v/>
      </c>
      <c r="I367" s="74" t="str">
        <f t="shared" si="227"/>
        <v/>
      </c>
      <c r="K367" s="74">
        <f t="shared" si="258"/>
        <v>0</v>
      </c>
      <c r="N367" s="74">
        <f t="shared" si="224"/>
        <v>0</v>
      </c>
      <c r="Q367" s="120"/>
      <c r="R367" s="120"/>
      <c r="S367" s="111"/>
      <c r="T367" s="113" t="str">
        <f t="shared" si="225"/>
        <v/>
      </c>
      <c r="W367" s="24" t="str">
        <f t="shared" si="228"/>
        <v/>
      </c>
      <c r="X367" s="60"/>
      <c r="AK367" s="4"/>
      <c r="AL367" s="24"/>
      <c r="AM367" s="24"/>
      <c r="AN367" s="24"/>
      <c r="AO367" s="26"/>
      <c r="AP367" s="26"/>
      <c r="AR367" s="19">
        <f t="shared" si="226"/>
        <v>0</v>
      </c>
      <c r="AU367" s="129"/>
      <c r="AV367" s="129"/>
    </row>
    <row r="368" spans="2:301" s="14" customFormat="1" ht="15" hidden="1" x14ac:dyDescent="0.25">
      <c r="G368" s="74" t="str">
        <f t="shared" si="223"/>
        <v/>
      </c>
      <c r="I368" s="74" t="str">
        <f t="shared" si="227"/>
        <v/>
      </c>
      <c r="K368" s="74">
        <f t="shared" si="258"/>
        <v>0</v>
      </c>
      <c r="N368" s="74">
        <f t="shared" si="224"/>
        <v>0</v>
      </c>
      <c r="Q368" s="120"/>
      <c r="R368" s="120"/>
      <c r="S368" s="111"/>
      <c r="T368" s="113" t="str">
        <f t="shared" si="225"/>
        <v/>
      </c>
      <c r="W368" s="24" t="str">
        <f t="shared" si="228"/>
        <v/>
      </c>
      <c r="X368" s="60"/>
      <c r="AK368" s="4"/>
      <c r="AL368" s="24"/>
      <c r="AM368" s="24"/>
      <c r="AN368" s="24"/>
      <c r="AO368" s="26"/>
      <c r="AP368" s="26"/>
      <c r="AR368" s="19">
        <f t="shared" si="226"/>
        <v>0</v>
      </c>
      <c r="AU368" s="129"/>
      <c r="AV368" s="129"/>
    </row>
    <row r="369" spans="2:301" s="14" customFormat="1" ht="15" hidden="1" x14ac:dyDescent="0.25">
      <c r="G369" s="74" t="str">
        <f t="shared" ref="G369:G432" si="405">IF(C369=1,P135,"")</f>
        <v/>
      </c>
      <c r="I369" s="74" t="str">
        <f t="shared" si="227"/>
        <v/>
      </c>
      <c r="K369" s="74">
        <f t="shared" si="258"/>
        <v>0</v>
      </c>
      <c r="N369" s="74">
        <f t="shared" ref="N369:N432" si="406" xml:space="preserve"> IF(B369="",0,IF(OR((I135=1),(C369&lt;&gt;1)),0,IF(L369="8X mask",0.125,IF(L369="16X mask",0.0625,IF(L369="32X mask",0.03125,IF(L369="Never mask",1,IF(L369="2X mask",0.5,IF(L369="4X mask",0.25,IF(L369=0,0,0))))))))* IF(W135="TIA1 and TIA2",2,1))</f>
        <v>0</v>
      </c>
      <c r="Q369" s="120"/>
      <c r="R369" s="120"/>
      <c r="S369" s="111"/>
      <c r="T369" s="113" t="str">
        <f t="shared" ref="T369:T432" si="407" xml:space="preserve"> IF(C369=1,AC135,"")</f>
        <v/>
      </c>
      <c r="W369" s="24" t="str">
        <f t="shared" si="228"/>
        <v/>
      </c>
      <c r="X369" s="60"/>
      <c r="AK369" s="4"/>
      <c r="AL369" s="24"/>
      <c r="AM369" s="24"/>
      <c r="AN369" s="24"/>
      <c r="AO369" s="26"/>
      <c r="AP369" s="26"/>
      <c r="AR369" s="19">
        <f t="shared" ref="AR369:AR432" si="408" xml:space="preserve"> IF(AND((C369=1),(W135="TIA1 and TIA2"),(G145=0)),1,0)</f>
        <v>0</v>
      </c>
      <c r="AU369" s="129"/>
      <c r="AV369" s="129"/>
    </row>
    <row r="370" spans="2:301" s="14" customFormat="1" ht="15" hidden="1" x14ac:dyDescent="0.25">
      <c r="G370" s="74" t="str">
        <f t="shared" si="405"/>
        <v/>
      </c>
      <c r="I370" s="74" t="str">
        <f t="shared" ref="I370:I433" si="409">IF(C370&lt;&gt;1,"",IF(AND(C136&lt;&gt;"Dummy amb",C136&lt;&gt;"Masked"),MIN(IF(R136="",0,R136)),""))</f>
        <v/>
      </c>
      <c r="K370" s="74">
        <f t="shared" si="258"/>
        <v>0</v>
      </c>
      <c r="N370" s="74">
        <f t="shared" si="406"/>
        <v>0</v>
      </c>
      <c r="Q370" s="120"/>
      <c r="R370" s="120"/>
      <c r="S370" s="111"/>
      <c r="T370" s="113" t="str">
        <f t="shared" si="407"/>
        <v/>
      </c>
      <c r="W370" s="24" t="str">
        <f t="shared" ref="W370:W433" si="410">IF(C370&lt;&gt;1,"",IF(AND(C136&lt;&gt;"Dummy amb",C136&lt;&gt;"Masked"),MIN(IF(AE136="",0,AE136)),""))</f>
        <v/>
      </c>
      <c r="X370" s="60"/>
      <c r="AK370" s="4"/>
      <c r="AL370" s="24"/>
      <c r="AM370" s="24"/>
      <c r="AN370" s="24"/>
      <c r="AO370" s="26"/>
      <c r="AP370" s="26"/>
      <c r="AR370" s="19">
        <f t="shared" si="408"/>
        <v>0</v>
      </c>
      <c r="AU370" s="129"/>
      <c r="AV370" s="129"/>
    </row>
    <row r="371" spans="2:301" s="14" customFormat="1" x14ac:dyDescent="0.35">
      <c r="B371" s="73" t="str">
        <f t="shared" ref="B371" si="411" xml:space="preserve"> IF(B137="","",B137)</f>
        <v/>
      </c>
      <c r="C371" s="74">
        <f t="shared" si="347"/>
        <v>0</v>
      </c>
      <c r="D371" s="74" t="str">
        <f xml:space="preserve"> IF(IF(AND(C371=1,C137="LED"),D137,"")="","",IF(AND(C371=1,C137="LED"),D137,""))</f>
        <v/>
      </c>
      <c r="E371" s="74" t="str">
        <f xml:space="preserve"> IF(IF(AND(C371=1,C137="LED"),E137,"")="","",IF(AND(C371=1,C137="LED"),E137,""))</f>
        <v/>
      </c>
      <c r="F371" s="74" t="str">
        <f xml:space="preserve"> IF((C371&lt;&gt;1),"",MAX(F137,1))</f>
        <v/>
      </c>
      <c r="G371" s="74" t="str">
        <f t="shared" si="405"/>
        <v/>
      </c>
      <c r="H371" s="74" t="str">
        <f xml:space="preserve"> IF((C371&lt;&gt;1),"",MAX(2.5,Q137))</f>
        <v/>
      </c>
      <c r="I371" s="74" t="str">
        <f t="shared" si="409"/>
        <v/>
      </c>
      <c r="J371" s="74">
        <f xml:space="preserve"> IF((C371&lt;&gt;1),0,(J137+$D$3))</f>
        <v>0</v>
      </c>
      <c r="K371" s="74">
        <f t="shared" si="258"/>
        <v>0</v>
      </c>
      <c r="L371" s="74" t="str">
        <f>IF((C371&lt;&gt;1),"",IF(IF(C137="Masked","Always Mask",H137)="","Never mask",IF(C137="Masked","Always Mask",H137)))</f>
        <v/>
      </c>
      <c r="M371" s="74">
        <f xml:space="preserve"> IF(C371&lt;&gt;1,0,I137)</f>
        <v>0</v>
      </c>
      <c r="N371" s="74">
        <f t="shared" si="406"/>
        <v>0</v>
      </c>
      <c r="O371" s="74" t="str">
        <f xml:space="preserve"> IF(C371&lt;&gt;1,"",(F371*55+17.25))</f>
        <v/>
      </c>
      <c r="P371" s="112" t="str">
        <f xml:space="preserve"> IF(C371&lt;&gt;1,"",IF(O371&lt;J371,J371,0))</f>
        <v/>
      </c>
      <c r="Q371" s="120">
        <f xml:space="preserve"> IF(Global!$C$1="AFE4420",1000*AK371*J371/(1000000/'PPG Config'!$C$2)*(2-COUNTBLANK(D371:E371)),1000*(AL371+AM371)*J371/(1000000/'PPG Config'!$C$2))</f>
        <v>0</v>
      </c>
      <c r="R371" s="120"/>
      <c r="S371" s="111" t="str">
        <f>IF((C371&lt;&gt;1),"Only TIA1",W137)</f>
        <v>Only TIA1</v>
      </c>
      <c r="T371" s="113" t="str">
        <f t="shared" si="407"/>
        <v/>
      </c>
      <c r="U371" s="24" t="str">
        <f xml:space="preserve"> IF((C371&lt;&gt;1),"",MAX(2.5,AD137))</f>
        <v/>
      </c>
      <c r="V371" s="24"/>
      <c r="W371" s="24" t="str">
        <f t="shared" si="410"/>
        <v/>
      </c>
      <c r="X371" s="60"/>
      <c r="AI371" s="69">
        <f xml:space="preserve"> IF(C381&gt;C371,1,0)</f>
        <v>0</v>
      </c>
      <c r="AJ371" s="69">
        <f xml:space="preserve"> IF(C371=1,IF(C137="LED",IF(AND(D371="",E371=""),1,0),0),0)</f>
        <v>0</v>
      </c>
      <c r="AK371" s="119">
        <f>IF(COUNTIF(D371:E371,"TX4")&gt;0,'PPG Config'!$C$18,IF(COUNTIF(D371:E371,"TX3")&gt;0,'PPG Config'!$C$17,IF(COUNTIF(D371:E371,"TX2")&gt;0,'PPG Config'!$C$16,IF(COUNTIF(D371:E371,"TX1")&gt;0,'PPG Config'!$C$15,0))))</f>
        <v>0</v>
      </c>
      <c r="AL371" s="24">
        <f xml:space="preserve"> IF(D371="",0,IF(AI137="",0,MIN(AI137,'PPG Config'!$C$8)))</f>
        <v>0</v>
      </c>
      <c r="AM371" s="24">
        <f xml:space="preserve"> IF(E371="",0,IF(AJ137="",0,MIN(AJ137,'PPG Config'!$C$8)))</f>
        <v>0</v>
      </c>
      <c r="AN371" s="24"/>
      <c r="AO371" s="26">
        <f xml:space="preserve"> IF(Global!$C$1="AFE4420",'PPG Phase Definition'!AK371,'PPG Phase Definition'!AL371)</f>
        <v>0</v>
      </c>
      <c r="AP371" s="26">
        <f xml:space="preserve"> IF(Global!$C$1="AFE4420",'PPG Phase Definition'!AK371,'PPG Phase Definition'!AM371)</f>
        <v>0</v>
      </c>
      <c r="AR371" s="19">
        <f t="shared" si="408"/>
        <v>0</v>
      </c>
      <c r="AU371" s="129"/>
      <c r="AV371" s="129"/>
      <c r="FD371" s="19"/>
      <c r="FE371" s="19"/>
      <c r="FF371" s="19">
        <v>14</v>
      </c>
      <c r="FG371" s="20" t="str">
        <f t="shared" ref="FG371:FQ373" si="412" xml:space="preserve"> IF(G610=G600,"",G610)</f>
        <v/>
      </c>
      <c r="FH371" s="20" t="str">
        <f t="shared" si="412"/>
        <v/>
      </c>
      <c r="FI371" s="20" t="str">
        <f t="shared" si="412"/>
        <v/>
      </c>
      <c r="FJ371" s="20" t="str">
        <f t="shared" si="412"/>
        <v/>
      </c>
      <c r="FK371" s="20" t="str">
        <f t="shared" si="412"/>
        <v/>
      </c>
      <c r="FL371" s="20" t="str">
        <f t="shared" si="412"/>
        <v/>
      </c>
      <c r="FM371" s="20" t="str">
        <f t="shared" si="412"/>
        <v/>
      </c>
      <c r="FN371" s="20" t="str">
        <f t="shared" si="412"/>
        <v/>
      </c>
      <c r="FO371" s="20" t="str">
        <f t="shared" si="412"/>
        <v/>
      </c>
      <c r="FP371" s="20" t="str">
        <f t="shared" si="412"/>
        <v/>
      </c>
      <c r="FQ371" s="20" t="str">
        <f t="shared" si="412"/>
        <v/>
      </c>
      <c r="FR371" s="20" t="str">
        <f t="shared" ref="FR371:FT373" si="413" xml:space="preserve"> IF(S610=S600,"",S610)</f>
        <v/>
      </c>
      <c r="FS371" s="20" t="str">
        <f t="shared" si="413"/>
        <v/>
      </c>
      <c r="FT371" s="20" t="str">
        <f t="shared" si="413"/>
        <v/>
      </c>
      <c r="FU371" s="20" t="str">
        <f xml:space="preserve"> IF(W610=W600,"",W610)</f>
        <v/>
      </c>
      <c r="FV371" s="20" t="str">
        <f t="shared" ref="FV371:FZ373" si="414" xml:space="preserve"> IF(Y610=Y600,"",Y610)</f>
        <v/>
      </c>
      <c r="FW371" s="20" t="str">
        <f t="shared" si="414"/>
        <v/>
      </c>
      <c r="FX371" s="20" t="str">
        <f t="shared" si="414"/>
        <v/>
      </c>
      <c r="FY371" s="20" t="str">
        <f t="shared" si="414"/>
        <v/>
      </c>
      <c r="FZ371" s="20" t="str">
        <f t="shared" si="414"/>
        <v/>
      </c>
      <c r="GA371" s="20" t="str">
        <f t="shared" ref="GA371:GJ373" si="415" xml:space="preserve"> IF(AE610=AE600,"",AE610)</f>
        <v/>
      </c>
      <c r="GB371" s="20" t="str">
        <f t="shared" si="415"/>
        <v/>
      </c>
      <c r="GC371" s="20" t="str">
        <f t="shared" si="415"/>
        <v/>
      </c>
      <c r="GD371" s="20" t="str">
        <f t="shared" si="415"/>
        <v/>
      </c>
      <c r="GE371" s="20" t="str">
        <f t="shared" si="415"/>
        <v/>
      </c>
      <c r="GF371" s="20" t="str">
        <f t="shared" si="415"/>
        <v/>
      </c>
      <c r="GG371" s="20" t="str">
        <f t="shared" si="415"/>
        <v/>
      </c>
      <c r="GH371" s="20" t="str">
        <f t="shared" si="415"/>
        <v/>
      </c>
      <c r="GI371" s="20" t="str">
        <f t="shared" si="415"/>
        <v/>
      </c>
      <c r="GJ371" s="20" t="str">
        <f t="shared" si="415"/>
        <v/>
      </c>
      <c r="GK371" s="20" t="str">
        <f t="shared" ref="GK371:GT373" si="416" xml:space="preserve"> IF(AO610=AO600,"",AO610)</f>
        <v/>
      </c>
      <c r="GL371" s="20" t="str">
        <f t="shared" si="416"/>
        <v/>
      </c>
      <c r="GM371" s="20" t="str">
        <f t="shared" si="416"/>
        <v/>
      </c>
      <c r="GN371" s="20" t="str">
        <f t="shared" si="416"/>
        <v/>
      </c>
      <c r="GO371" s="20" t="str">
        <f t="shared" si="416"/>
        <v/>
      </c>
      <c r="GP371" s="20" t="str">
        <f t="shared" si="416"/>
        <v/>
      </c>
      <c r="GQ371" s="20" t="str">
        <f t="shared" si="416"/>
        <v/>
      </c>
      <c r="GR371" s="20" t="str">
        <f t="shared" si="416"/>
        <v/>
      </c>
      <c r="GS371" s="20" t="str">
        <f t="shared" si="416"/>
        <v/>
      </c>
      <c r="GT371" s="20" t="str">
        <f t="shared" si="416"/>
        <v/>
      </c>
      <c r="GU371" s="20" t="str">
        <f t="shared" ref="GU371:HD373" si="417" xml:space="preserve"> IF(AY610=AY600,"",AY610)</f>
        <v/>
      </c>
      <c r="GV371" s="20" t="str">
        <f t="shared" si="417"/>
        <v/>
      </c>
      <c r="GW371" s="20" t="str">
        <f t="shared" si="417"/>
        <v/>
      </c>
      <c r="GX371" s="20" t="str">
        <f t="shared" si="417"/>
        <v/>
      </c>
      <c r="GY371" s="20" t="str">
        <f t="shared" si="417"/>
        <v/>
      </c>
      <c r="GZ371" s="20" t="str">
        <f t="shared" si="417"/>
        <v/>
      </c>
      <c r="HA371" s="20" t="str">
        <f t="shared" si="417"/>
        <v/>
      </c>
      <c r="HB371" s="20" t="str">
        <f t="shared" si="417"/>
        <v/>
      </c>
      <c r="HC371" s="20" t="str">
        <f t="shared" si="417"/>
        <v/>
      </c>
      <c r="HD371" s="20" t="str">
        <f t="shared" si="417"/>
        <v/>
      </c>
      <c r="HE371" s="20" t="str">
        <f t="shared" ref="HE371:HN373" si="418" xml:space="preserve"> IF(BI610=BI600,"",BI610)</f>
        <v/>
      </c>
      <c r="HF371" s="20" t="str">
        <f t="shared" si="418"/>
        <v/>
      </c>
      <c r="HG371" s="20" t="str">
        <f t="shared" si="418"/>
        <v/>
      </c>
      <c r="HH371" s="20" t="str">
        <f t="shared" si="418"/>
        <v/>
      </c>
      <c r="HI371" s="20" t="str">
        <f t="shared" si="418"/>
        <v/>
      </c>
      <c r="HJ371" s="20" t="str">
        <f t="shared" si="418"/>
        <v/>
      </c>
      <c r="HK371" s="20" t="str">
        <f t="shared" si="418"/>
        <v/>
      </c>
      <c r="HL371" s="20" t="str">
        <f t="shared" si="418"/>
        <v/>
      </c>
      <c r="HM371" s="20" t="str">
        <f t="shared" si="418"/>
        <v/>
      </c>
      <c r="HN371" s="20" t="str">
        <f t="shared" si="418"/>
        <v/>
      </c>
      <c r="HO371" s="20" t="str">
        <f t="shared" ref="HO371:HX373" si="419" xml:space="preserve"> IF(BS610=BS600,"",BS610)</f>
        <v/>
      </c>
      <c r="HP371" s="20" t="str">
        <f t="shared" si="419"/>
        <v/>
      </c>
      <c r="HQ371" s="20" t="str">
        <f t="shared" si="419"/>
        <v/>
      </c>
      <c r="HR371" s="20" t="str">
        <f t="shared" si="419"/>
        <v/>
      </c>
      <c r="HS371" s="20" t="str">
        <f t="shared" si="419"/>
        <v/>
      </c>
      <c r="HT371" s="20" t="str">
        <f t="shared" si="419"/>
        <v/>
      </c>
      <c r="HU371" s="20" t="str">
        <f t="shared" si="419"/>
        <v/>
      </c>
      <c r="HV371" s="20" t="str">
        <f t="shared" si="419"/>
        <v/>
      </c>
      <c r="HW371" s="20" t="str">
        <f t="shared" si="419"/>
        <v/>
      </c>
      <c r="HX371" s="20" t="str">
        <f t="shared" si="419"/>
        <v/>
      </c>
      <c r="HY371" s="20" t="str">
        <f t="shared" ref="HY371:IH373" si="420" xml:space="preserve"> IF(CC610=CC600,"",CC610)</f>
        <v/>
      </c>
      <c r="HZ371" s="20" t="str">
        <f t="shared" si="420"/>
        <v/>
      </c>
      <c r="IA371" s="20" t="str">
        <f t="shared" si="420"/>
        <v/>
      </c>
      <c r="IB371" s="20" t="str">
        <f t="shared" si="420"/>
        <v/>
      </c>
      <c r="IC371" s="20" t="str">
        <f t="shared" si="420"/>
        <v/>
      </c>
      <c r="ID371" s="20" t="str">
        <f t="shared" si="420"/>
        <v/>
      </c>
      <c r="IE371" s="20" t="str">
        <f t="shared" si="420"/>
        <v/>
      </c>
      <c r="IF371" s="20" t="str">
        <f t="shared" si="420"/>
        <v/>
      </c>
      <c r="IG371" s="20" t="str">
        <f t="shared" si="420"/>
        <v/>
      </c>
      <c r="IH371" s="20" t="str">
        <f t="shared" si="420"/>
        <v/>
      </c>
      <c r="II371" s="20" t="str">
        <f t="shared" ref="II371:IR373" si="421" xml:space="preserve"> IF(CM610=CM600,"",CM610)</f>
        <v/>
      </c>
      <c r="IJ371" s="20" t="str">
        <f t="shared" si="421"/>
        <v/>
      </c>
      <c r="IK371" s="20" t="str">
        <f t="shared" si="421"/>
        <v/>
      </c>
      <c r="IL371" s="20" t="str">
        <f t="shared" si="421"/>
        <v/>
      </c>
      <c r="IM371" s="20" t="str">
        <f t="shared" si="421"/>
        <v/>
      </c>
      <c r="IN371" s="20" t="str">
        <f t="shared" si="421"/>
        <v/>
      </c>
      <c r="IO371" s="20" t="str">
        <f t="shared" si="421"/>
        <v/>
      </c>
      <c r="IP371" s="20" t="str">
        <f t="shared" si="421"/>
        <v/>
      </c>
      <c r="IQ371" s="20" t="str">
        <f t="shared" si="421"/>
        <v/>
      </c>
      <c r="IR371" s="20" t="str">
        <f t="shared" si="421"/>
        <v/>
      </c>
      <c r="IS371" s="20" t="str">
        <f t="shared" ref="IS371:JB373" si="422" xml:space="preserve"> IF(CW610=CW600,"",CW610)</f>
        <v/>
      </c>
      <c r="IT371" s="20" t="str">
        <f t="shared" si="422"/>
        <v/>
      </c>
      <c r="IU371" s="20" t="str">
        <f t="shared" si="422"/>
        <v/>
      </c>
      <c r="IV371" s="20" t="str">
        <f t="shared" si="422"/>
        <v/>
      </c>
      <c r="IW371" s="20" t="str">
        <f t="shared" si="422"/>
        <v/>
      </c>
      <c r="IX371" s="20" t="str">
        <f t="shared" si="422"/>
        <v/>
      </c>
      <c r="IY371" s="20" t="str">
        <f t="shared" si="422"/>
        <v/>
      </c>
      <c r="IZ371" s="20" t="str">
        <f t="shared" si="422"/>
        <v/>
      </c>
      <c r="JA371" s="20" t="str">
        <f t="shared" si="422"/>
        <v/>
      </c>
      <c r="JB371" s="20" t="str">
        <f t="shared" si="422"/>
        <v/>
      </c>
      <c r="JC371" s="20" t="str">
        <f t="shared" ref="JC371:JL373" si="423" xml:space="preserve"> IF(DG610=DG600,"",DG610)</f>
        <v/>
      </c>
      <c r="JD371" s="20" t="str">
        <f t="shared" si="423"/>
        <v/>
      </c>
      <c r="JE371" s="20" t="str">
        <f t="shared" si="423"/>
        <v/>
      </c>
      <c r="JF371" s="20" t="str">
        <f t="shared" si="423"/>
        <v/>
      </c>
      <c r="JG371" s="20" t="str">
        <f t="shared" si="423"/>
        <v/>
      </c>
      <c r="JH371" s="20" t="str">
        <f t="shared" si="423"/>
        <v/>
      </c>
      <c r="JI371" s="20" t="str">
        <f t="shared" si="423"/>
        <v/>
      </c>
      <c r="JJ371" s="20" t="str">
        <f t="shared" si="423"/>
        <v/>
      </c>
      <c r="JK371" s="20" t="str">
        <f t="shared" si="423"/>
        <v/>
      </c>
      <c r="JL371" s="20" t="str">
        <f t="shared" si="423"/>
        <v/>
      </c>
      <c r="JM371" s="20" t="str">
        <f t="shared" ref="JM371:JV373" si="424" xml:space="preserve"> IF(DQ610=DQ600,"",DQ610)</f>
        <v/>
      </c>
      <c r="JN371" s="20" t="str">
        <f t="shared" si="424"/>
        <v/>
      </c>
      <c r="JO371" s="20" t="str">
        <f t="shared" si="424"/>
        <v/>
      </c>
      <c r="JP371" s="20" t="str">
        <f t="shared" si="424"/>
        <v/>
      </c>
      <c r="JQ371" s="20" t="str">
        <f t="shared" si="424"/>
        <v/>
      </c>
      <c r="JR371" s="20" t="str">
        <f t="shared" si="424"/>
        <v/>
      </c>
      <c r="JS371" s="20" t="str">
        <f t="shared" si="424"/>
        <v/>
      </c>
      <c r="JT371" s="20" t="str">
        <f t="shared" si="424"/>
        <v/>
      </c>
      <c r="JU371" s="20" t="str">
        <f t="shared" si="424"/>
        <v/>
      </c>
      <c r="JV371" s="20" t="str">
        <f t="shared" si="424"/>
        <v/>
      </c>
      <c r="JW371" s="20" t="str">
        <f t="shared" ref="JW371:KD373" si="425" xml:space="preserve"> IF(EA610=EA600,"",EA610)</f>
        <v/>
      </c>
      <c r="JX371" s="20" t="str">
        <f t="shared" si="425"/>
        <v/>
      </c>
      <c r="JY371" s="20" t="str">
        <f t="shared" si="425"/>
        <v/>
      </c>
      <c r="JZ371" s="20" t="str">
        <f t="shared" si="425"/>
        <v/>
      </c>
      <c r="KA371" s="20" t="str">
        <f t="shared" si="425"/>
        <v/>
      </c>
      <c r="KB371" s="20" t="str">
        <f t="shared" si="425"/>
        <v/>
      </c>
      <c r="KC371" s="20" t="str">
        <f t="shared" si="425"/>
        <v/>
      </c>
      <c r="KD371" s="20" t="str">
        <f t="shared" si="425"/>
        <v/>
      </c>
      <c r="KE371" s="20"/>
      <c r="KF371" s="20"/>
      <c r="KG371" s="20"/>
      <c r="KH371" s="20"/>
      <c r="KI371" s="20"/>
      <c r="KJ371" s="20"/>
      <c r="KK371" s="20"/>
      <c r="KL371" s="20"/>
      <c r="KM371" s="20"/>
      <c r="KN371" s="20"/>
      <c r="KO371" s="20"/>
    </row>
    <row r="372" spans="2:301" s="14" customFormat="1" ht="14.75" hidden="1" customHeight="1" x14ac:dyDescent="0.25">
      <c r="B372" s="73"/>
      <c r="C372" s="74"/>
      <c r="D372" s="74"/>
      <c r="E372" s="74"/>
      <c r="F372" s="74"/>
      <c r="G372" s="74" t="str">
        <f t="shared" si="405"/>
        <v/>
      </c>
      <c r="H372" s="74"/>
      <c r="I372" s="74" t="str">
        <f t="shared" si="409"/>
        <v/>
      </c>
      <c r="J372" s="74"/>
      <c r="K372" s="74">
        <f t="shared" si="258"/>
        <v>0</v>
      </c>
      <c r="L372" s="74"/>
      <c r="M372" s="74"/>
      <c r="N372" s="74">
        <f t="shared" si="406"/>
        <v>0</v>
      </c>
      <c r="O372" s="74"/>
      <c r="P372" s="112"/>
      <c r="Q372" s="120"/>
      <c r="R372" s="120"/>
      <c r="S372" s="111"/>
      <c r="T372" s="113" t="str">
        <f t="shared" si="407"/>
        <v/>
      </c>
      <c r="U372" s="24"/>
      <c r="V372" s="24"/>
      <c r="W372" s="24" t="str">
        <f t="shared" si="410"/>
        <v/>
      </c>
      <c r="X372" s="60"/>
      <c r="AI372" s="69"/>
      <c r="AJ372" s="69"/>
      <c r="AK372" s="119"/>
      <c r="AL372" s="24"/>
      <c r="AM372" s="24"/>
      <c r="AN372" s="24"/>
      <c r="AO372" s="26"/>
      <c r="AP372" s="26"/>
      <c r="AR372" s="19">
        <f t="shared" si="408"/>
        <v>0</v>
      </c>
      <c r="AU372" s="129"/>
      <c r="AV372" s="129"/>
      <c r="FD372" s="19"/>
      <c r="FE372" s="19"/>
      <c r="FF372" s="19"/>
      <c r="FG372" s="20" t="str">
        <f t="shared" si="412"/>
        <v/>
      </c>
      <c r="FH372" s="20" t="str">
        <f t="shared" si="412"/>
        <v/>
      </c>
      <c r="FI372" s="20" t="str">
        <f t="shared" si="412"/>
        <v/>
      </c>
      <c r="FJ372" s="20" t="str">
        <f t="shared" si="412"/>
        <v/>
      </c>
      <c r="FK372" s="20" t="str">
        <f t="shared" si="412"/>
        <v/>
      </c>
      <c r="FL372" s="20" t="str">
        <f t="shared" si="412"/>
        <v/>
      </c>
      <c r="FM372" s="20" t="str">
        <f t="shared" si="412"/>
        <v/>
      </c>
      <c r="FN372" s="20" t="str">
        <f t="shared" si="412"/>
        <v/>
      </c>
      <c r="FO372" s="20" t="str">
        <f t="shared" si="412"/>
        <v/>
      </c>
      <c r="FP372" s="20" t="str">
        <f t="shared" si="412"/>
        <v/>
      </c>
      <c r="FQ372" s="20" t="str">
        <f t="shared" si="412"/>
        <v/>
      </c>
      <c r="FR372" s="20" t="str">
        <f t="shared" si="413"/>
        <v/>
      </c>
      <c r="FS372" s="20" t="str">
        <f t="shared" si="413"/>
        <v/>
      </c>
      <c r="FT372" s="20" t="str">
        <f t="shared" si="413"/>
        <v/>
      </c>
      <c r="FU372" s="20" t="str">
        <f xml:space="preserve"> IF(W611=W601,"",W611)</f>
        <v/>
      </c>
      <c r="FV372" s="20" t="str">
        <f t="shared" si="414"/>
        <v/>
      </c>
      <c r="FW372" s="20" t="str">
        <f t="shared" si="414"/>
        <v/>
      </c>
      <c r="FX372" s="20" t="str">
        <f t="shared" si="414"/>
        <v/>
      </c>
      <c r="FY372" s="20" t="str">
        <f t="shared" si="414"/>
        <v/>
      </c>
      <c r="FZ372" s="20" t="str">
        <f t="shared" si="414"/>
        <v/>
      </c>
      <c r="GA372" s="20" t="str">
        <f t="shared" si="415"/>
        <v/>
      </c>
      <c r="GB372" s="20" t="str">
        <f t="shared" si="415"/>
        <v/>
      </c>
      <c r="GC372" s="20" t="str">
        <f t="shared" si="415"/>
        <v/>
      </c>
      <c r="GD372" s="20" t="str">
        <f t="shared" si="415"/>
        <v/>
      </c>
      <c r="GE372" s="20" t="str">
        <f t="shared" si="415"/>
        <v/>
      </c>
      <c r="GF372" s="20" t="str">
        <f t="shared" si="415"/>
        <v/>
      </c>
      <c r="GG372" s="20" t="str">
        <f t="shared" si="415"/>
        <v/>
      </c>
      <c r="GH372" s="20" t="str">
        <f t="shared" si="415"/>
        <v/>
      </c>
      <c r="GI372" s="20" t="str">
        <f t="shared" si="415"/>
        <v/>
      </c>
      <c r="GJ372" s="20" t="str">
        <f t="shared" si="415"/>
        <v/>
      </c>
      <c r="GK372" s="20" t="str">
        <f t="shared" si="416"/>
        <v/>
      </c>
      <c r="GL372" s="20" t="str">
        <f t="shared" si="416"/>
        <v/>
      </c>
      <c r="GM372" s="20" t="str">
        <f t="shared" si="416"/>
        <v/>
      </c>
      <c r="GN372" s="20" t="str">
        <f t="shared" si="416"/>
        <v/>
      </c>
      <c r="GO372" s="20" t="str">
        <f t="shared" si="416"/>
        <v/>
      </c>
      <c r="GP372" s="20" t="str">
        <f t="shared" si="416"/>
        <v/>
      </c>
      <c r="GQ372" s="20" t="str">
        <f t="shared" si="416"/>
        <v/>
      </c>
      <c r="GR372" s="20" t="str">
        <f t="shared" si="416"/>
        <v/>
      </c>
      <c r="GS372" s="20" t="str">
        <f t="shared" si="416"/>
        <v/>
      </c>
      <c r="GT372" s="20" t="str">
        <f t="shared" si="416"/>
        <v/>
      </c>
      <c r="GU372" s="20" t="str">
        <f t="shared" si="417"/>
        <v/>
      </c>
      <c r="GV372" s="20" t="str">
        <f t="shared" si="417"/>
        <v/>
      </c>
      <c r="GW372" s="20" t="str">
        <f t="shared" si="417"/>
        <v/>
      </c>
      <c r="GX372" s="20" t="str">
        <f t="shared" si="417"/>
        <v/>
      </c>
      <c r="GY372" s="20" t="str">
        <f t="shared" si="417"/>
        <v/>
      </c>
      <c r="GZ372" s="20" t="str">
        <f t="shared" si="417"/>
        <v/>
      </c>
      <c r="HA372" s="20" t="str">
        <f t="shared" si="417"/>
        <v/>
      </c>
      <c r="HB372" s="20" t="str">
        <f t="shared" si="417"/>
        <v/>
      </c>
      <c r="HC372" s="20" t="str">
        <f t="shared" si="417"/>
        <v/>
      </c>
      <c r="HD372" s="20" t="str">
        <f t="shared" si="417"/>
        <v/>
      </c>
      <c r="HE372" s="20" t="str">
        <f t="shared" si="418"/>
        <v/>
      </c>
      <c r="HF372" s="20" t="str">
        <f t="shared" si="418"/>
        <v/>
      </c>
      <c r="HG372" s="20" t="str">
        <f t="shared" si="418"/>
        <v/>
      </c>
      <c r="HH372" s="20" t="str">
        <f t="shared" si="418"/>
        <v/>
      </c>
      <c r="HI372" s="20" t="str">
        <f t="shared" si="418"/>
        <v/>
      </c>
      <c r="HJ372" s="20" t="str">
        <f t="shared" si="418"/>
        <v/>
      </c>
      <c r="HK372" s="20" t="str">
        <f t="shared" si="418"/>
        <v/>
      </c>
      <c r="HL372" s="20" t="str">
        <f t="shared" si="418"/>
        <v/>
      </c>
      <c r="HM372" s="20" t="str">
        <f t="shared" si="418"/>
        <v/>
      </c>
      <c r="HN372" s="20" t="str">
        <f t="shared" si="418"/>
        <v/>
      </c>
      <c r="HO372" s="20" t="str">
        <f t="shared" si="419"/>
        <v/>
      </c>
      <c r="HP372" s="20" t="str">
        <f t="shared" si="419"/>
        <v/>
      </c>
      <c r="HQ372" s="20" t="str">
        <f t="shared" si="419"/>
        <v/>
      </c>
      <c r="HR372" s="20" t="str">
        <f t="shared" si="419"/>
        <v/>
      </c>
      <c r="HS372" s="20" t="str">
        <f t="shared" si="419"/>
        <v/>
      </c>
      <c r="HT372" s="20" t="str">
        <f t="shared" si="419"/>
        <v/>
      </c>
      <c r="HU372" s="20" t="str">
        <f t="shared" si="419"/>
        <v/>
      </c>
      <c r="HV372" s="20" t="str">
        <f t="shared" si="419"/>
        <v/>
      </c>
      <c r="HW372" s="20" t="str">
        <f t="shared" si="419"/>
        <v/>
      </c>
      <c r="HX372" s="20" t="str">
        <f t="shared" si="419"/>
        <v/>
      </c>
      <c r="HY372" s="20" t="str">
        <f t="shared" si="420"/>
        <v/>
      </c>
      <c r="HZ372" s="20" t="str">
        <f t="shared" si="420"/>
        <v/>
      </c>
      <c r="IA372" s="20" t="str">
        <f t="shared" si="420"/>
        <v/>
      </c>
      <c r="IB372" s="20" t="str">
        <f t="shared" si="420"/>
        <v/>
      </c>
      <c r="IC372" s="20" t="str">
        <f t="shared" si="420"/>
        <v/>
      </c>
      <c r="ID372" s="20" t="str">
        <f t="shared" si="420"/>
        <v/>
      </c>
      <c r="IE372" s="20" t="str">
        <f t="shared" si="420"/>
        <v/>
      </c>
      <c r="IF372" s="20" t="str">
        <f t="shared" si="420"/>
        <v/>
      </c>
      <c r="IG372" s="20" t="str">
        <f t="shared" si="420"/>
        <v/>
      </c>
      <c r="IH372" s="20" t="str">
        <f t="shared" si="420"/>
        <v/>
      </c>
      <c r="II372" s="20" t="str">
        <f t="shared" si="421"/>
        <v/>
      </c>
      <c r="IJ372" s="20" t="str">
        <f t="shared" si="421"/>
        <v/>
      </c>
      <c r="IK372" s="20" t="str">
        <f t="shared" si="421"/>
        <v/>
      </c>
      <c r="IL372" s="20" t="str">
        <f t="shared" si="421"/>
        <v/>
      </c>
      <c r="IM372" s="20" t="str">
        <f t="shared" si="421"/>
        <v/>
      </c>
      <c r="IN372" s="20" t="str">
        <f t="shared" si="421"/>
        <v/>
      </c>
      <c r="IO372" s="20" t="str">
        <f t="shared" si="421"/>
        <v/>
      </c>
      <c r="IP372" s="20" t="str">
        <f t="shared" si="421"/>
        <v/>
      </c>
      <c r="IQ372" s="20" t="str">
        <f t="shared" si="421"/>
        <v/>
      </c>
      <c r="IR372" s="20" t="str">
        <f t="shared" si="421"/>
        <v/>
      </c>
      <c r="IS372" s="20" t="str">
        <f t="shared" si="422"/>
        <v/>
      </c>
      <c r="IT372" s="20" t="str">
        <f t="shared" si="422"/>
        <v/>
      </c>
      <c r="IU372" s="20" t="str">
        <f t="shared" si="422"/>
        <v/>
      </c>
      <c r="IV372" s="20" t="str">
        <f t="shared" si="422"/>
        <v/>
      </c>
      <c r="IW372" s="20" t="str">
        <f t="shared" si="422"/>
        <v/>
      </c>
      <c r="IX372" s="20" t="str">
        <f t="shared" si="422"/>
        <v/>
      </c>
      <c r="IY372" s="20" t="str">
        <f t="shared" si="422"/>
        <v/>
      </c>
      <c r="IZ372" s="20" t="str">
        <f t="shared" si="422"/>
        <v/>
      </c>
      <c r="JA372" s="20" t="str">
        <f t="shared" si="422"/>
        <v/>
      </c>
      <c r="JB372" s="20" t="str">
        <f t="shared" si="422"/>
        <v/>
      </c>
      <c r="JC372" s="20" t="str">
        <f t="shared" si="423"/>
        <v/>
      </c>
      <c r="JD372" s="20" t="str">
        <f t="shared" si="423"/>
        <v/>
      </c>
      <c r="JE372" s="20" t="str">
        <f t="shared" si="423"/>
        <v/>
      </c>
      <c r="JF372" s="20" t="str">
        <f t="shared" si="423"/>
        <v/>
      </c>
      <c r="JG372" s="20" t="str">
        <f t="shared" si="423"/>
        <v/>
      </c>
      <c r="JH372" s="20" t="str">
        <f t="shared" si="423"/>
        <v/>
      </c>
      <c r="JI372" s="20" t="str">
        <f t="shared" si="423"/>
        <v/>
      </c>
      <c r="JJ372" s="20" t="str">
        <f t="shared" si="423"/>
        <v/>
      </c>
      <c r="JK372" s="20" t="str">
        <f t="shared" si="423"/>
        <v/>
      </c>
      <c r="JL372" s="20" t="str">
        <f t="shared" si="423"/>
        <v/>
      </c>
      <c r="JM372" s="20" t="str">
        <f t="shared" si="424"/>
        <v/>
      </c>
      <c r="JN372" s="20" t="str">
        <f t="shared" si="424"/>
        <v/>
      </c>
      <c r="JO372" s="20" t="str">
        <f t="shared" si="424"/>
        <v/>
      </c>
      <c r="JP372" s="20" t="str">
        <f t="shared" si="424"/>
        <v/>
      </c>
      <c r="JQ372" s="20" t="str">
        <f t="shared" si="424"/>
        <v/>
      </c>
      <c r="JR372" s="20" t="str">
        <f t="shared" si="424"/>
        <v/>
      </c>
      <c r="JS372" s="20" t="str">
        <f t="shared" si="424"/>
        <v/>
      </c>
      <c r="JT372" s="20" t="str">
        <f t="shared" si="424"/>
        <v/>
      </c>
      <c r="JU372" s="20" t="str">
        <f t="shared" si="424"/>
        <v/>
      </c>
      <c r="JV372" s="20" t="str">
        <f t="shared" si="424"/>
        <v/>
      </c>
      <c r="JW372" s="20" t="str">
        <f t="shared" si="425"/>
        <v/>
      </c>
      <c r="JX372" s="20" t="str">
        <f t="shared" si="425"/>
        <v/>
      </c>
      <c r="JY372" s="20" t="str">
        <f t="shared" si="425"/>
        <v/>
      </c>
      <c r="JZ372" s="20" t="str">
        <f t="shared" si="425"/>
        <v/>
      </c>
      <c r="KA372" s="20" t="str">
        <f t="shared" si="425"/>
        <v/>
      </c>
      <c r="KB372" s="20" t="str">
        <f t="shared" si="425"/>
        <v/>
      </c>
      <c r="KC372" s="20" t="str">
        <f t="shared" si="425"/>
        <v/>
      </c>
      <c r="KD372" s="20" t="str">
        <f t="shared" si="425"/>
        <v/>
      </c>
      <c r="KE372" s="20"/>
      <c r="KF372" s="20"/>
      <c r="KG372" s="20"/>
      <c r="KH372" s="20"/>
      <c r="KI372" s="20"/>
      <c r="KJ372" s="20"/>
      <c r="KK372" s="20"/>
      <c r="KL372" s="20"/>
      <c r="KM372" s="20"/>
      <c r="KN372" s="20"/>
      <c r="KO372" s="20"/>
    </row>
    <row r="373" spans="2:301" s="14" customFormat="1" ht="14.75" hidden="1" customHeight="1" x14ac:dyDescent="0.25">
      <c r="B373" s="73"/>
      <c r="C373" s="74"/>
      <c r="D373" s="74"/>
      <c r="E373" s="74"/>
      <c r="F373" s="74"/>
      <c r="G373" s="74" t="str">
        <f t="shared" si="405"/>
        <v/>
      </c>
      <c r="H373" s="74"/>
      <c r="I373" s="74" t="str">
        <f t="shared" si="409"/>
        <v/>
      </c>
      <c r="J373" s="74"/>
      <c r="K373" s="74">
        <f t="shared" si="258"/>
        <v>0</v>
      </c>
      <c r="L373" s="74"/>
      <c r="M373" s="74"/>
      <c r="N373" s="74">
        <f t="shared" si="406"/>
        <v>0</v>
      </c>
      <c r="O373" s="74"/>
      <c r="P373" s="112"/>
      <c r="Q373" s="120"/>
      <c r="R373" s="120"/>
      <c r="S373" s="111"/>
      <c r="T373" s="113" t="str">
        <f t="shared" si="407"/>
        <v/>
      </c>
      <c r="U373" s="24"/>
      <c r="V373" s="24"/>
      <c r="W373" s="24" t="str">
        <f t="shared" si="410"/>
        <v/>
      </c>
      <c r="X373" s="60"/>
      <c r="AI373" s="69"/>
      <c r="AJ373" s="69"/>
      <c r="AK373" s="119"/>
      <c r="AL373" s="24"/>
      <c r="AM373" s="24"/>
      <c r="AN373" s="24"/>
      <c r="AO373" s="26"/>
      <c r="AP373" s="26"/>
      <c r="AR373" s="19">
        <f t="shared" si="408"/>
        <v>0</v>
      </c>
      <c r="AU373" s="129"/>
      <c r="AV373" s="129"/>
      <c r="FD373" s="19"/>
      <c r="FE373" s="19"/>
      <c r="FF373" s="19"/>
      <c r="FG373" s="20" t="str">
        <f t="shared" si="412"/>
        <v/>
      </c>
      <c r="FH373" s="20" t="str">
        <f t="shared" si="412"/>
        <v/>
      </c>
      <c r="FI373" s="20" t="str">
        <f t="shared" si="412"/>
        <v/>
      </c>
      <c r="FJ373" s="20" t="str">
        <f t="shared" si="412"/>
        <v/>
      </c>
      <c r="FK373" s="20" t="str">
        <f t="shared" si="412"/>
        <v/>
      </c>
      <c r="FL373" s="20" t="str">
        <f t="shared" si="412"/>
        <v/>
      </c>
      <c r="FM373" s="20" t="str">
        <f t="shared" si="412"/>
        <v/>
      </c>
      <c r="FN373" s="20" t="str">
        <f t="shared" si="412"/>
        <v/>
      </c>
      <c r="FO373" s="20" t="str">
        <f t="shared" si="412"/>
        <v/>
      </c>
      <c r="FP373" s="20" t="str">
        <f t="shared" si="412"/>
        <v/>
      </c>
      <c r="FQ373" s="20" t="str">
        <f t="shared" si="412"/>
        <v/>
      </c>
      <c r="FR373" s="20" t="str">
        <f t="shared" si="413"/>
        <v/>
      </c>
      <c r="FS373" s="20" t="str">
        <f t="shared" si="413"/>
        <v/>
      </c>
      <c r="FT373" s="20" t="str">
        <f t="shared" si="413"/>
        <v/>
      </c>
      <c r="FU373" s="20" t="str">
        <f xml:space="preserve"> IF(W612=W602,"",W612)</f>
        <v/>
      </c>
      <c r="FV373" s="20" t="str">
        <f t="shared" si="414"/>
        <v/>
      </c>
      <c r="FW373" s="20" t="str">
        <f t="shared" si="414"/>
        <v/>
      </c>
      <c r="FX373" s="20" t="str">
        <f t="shared" si="414"/>
        <v/>
      </c>
      <c r="FY373" s="20" t="str">
        <f t="shared" si="414"/>
        <v/>
      </c>
      <c r="FZ373" s="20" t="str">
        <f t="shared" si="414"/>
        <v/>
      </c>
      <c r="GA373" s="20" t="str">
        <f t="shared" si="415"/>
        <v/>
      </c>
      <c r="GB373" s="20" t="str">
        <f t="shared" si="415"/>
        <v/>
      </c>
      <c r="GC373" s="20" t="str">
        <f t="shared" si="415"/>
        <v/>
      </c>
      <c r="GD373" s="20" t="str">
        <f t="shared" si="415"/>
        <v/>
      </c>
      <c r="GE373" s="20" t="str">
        <f t="shared" si="415"/>
        <v/>
      </c>
      <c r="GF373" s="20" t="str">
        <f t="shared" si="415"/>
        <v/>
      </c>
      <c r="GG373" s="20" t="str">
        <f t="shared" si="415"/>
        <v/>
      </c>
      <c r="GH373" s="20" t="str">
        <f t="shared" si="415"/>
        <v/>
      </c>
      <c r="GI373" s="20" t="str">
        <f t="shared" si="415"/>
        <v/>
      </c>
      <c r="GJ373" s="20" t="str">
        <f t="shared" si="415"/>
        <v/>
      </c>
      <c r="GK373" s="20" t="str">
        <f t="shared" si="416"/>
        <v/>
      </c>
      <c r="GL373" s="20" t="str">
        <f t="shared" si="416"/>
        <v/>
      </c>
      <c r="GM373" s="20" t="str">
        <f t="shared" si="416"/>
        <v/>
      </c>
      <c r="GN373" s="20" t="str">
        <f t="shared" si="416"/>
        <v/>
      </c>
      <c r="GO373" s="20" t="str">
        <f t="shared" si="416"/>
        <v/>
      </c>
      <c r="GP373" s="20" t="str">
        <f t="shared" si="416"/>
        <v/>
      </c>
      <c r="GQ373" s="20" t="str">
        <f t="shared" si="416"/>
        <v/>
      </c>
      <c r="GR373" s="20" t="str">
        <f t="shared" si="416"/>
        <v/>
      </c>
      <c r="GS373" s="20" t="str">
        <f t="shared" si="416"/>
        <v/>
      </c>
      <c r="GT373" s="20" t="str">
        <f t="shared" si="416"/>
        <v/>
      </c>
      <c r="GU373" s="20" t="str">
        <f t="shared" si="417"/>
        <v/>
      </c>
      <c r="GV373" s="20" t="str">
        <f t="shared" si="417"/>
        <v/>
      </c>
      <c r="GW373" s="20" t="str">
        <f t="shared" si="417"/>
        <v/>
      </c>
      <c r="GX373" s="20" t="str">
        <f t="shared" si="417"/>
        <v/>
      </c>
      <c r="GY373" s="20" t="str">
        <f t="shared" si="417"/>
        <v/>
      </c>
      <c r="GZ373" s="20" t="str">
        <f t="shared" si="417"/>
        <v/>
      </c>
      <c r="HA373" s="20" t="str">
        <f t="shared" si="417"/>
        <v/>
      </c>
      <c r="HB373" s="20" t="str">
        <f t="shared" si="417"/>
        <v/>
      </c>
      <c r="HC373" s="20" t="str">
        <f t="shared" si="417"/>
        <v/>
      </c>
      <c r="HD373" s="20" t="str">
        <f t="shared" si="417"/>
        <v/>
      </c>
      <c r="HE373" s="20" t="str">
        <f t="shared" si="418"/>
        <v/>
      </c>
      <c r="HF373" s="20" t="str">
        <f t="shared" si="418"/>
        <v/>
      </c>
      <c r="HG373" s="20" t="str">
        <f t="shared" si="418"/>
        <v/>
      </c>
      <c r="HH373" s="20" t="str">
        <f t="shared" si="418"/>
        <v/>
      </c>
      <c r="HI373" s="20" t="str">
        <f t="shared" si="418"/>
        <v/>
      </c>
      <c r="HJ373" s="20" t="str">
        <f t="shared" si="418"/>
        <v/>
      </c>
      <c r="HK373" s="20" t="str">
        <f t="shared" si="418"/>
        <v/>
      </c>
      <c r="HL373" s="20" t="str">
        <f t="shared" si="418"/>
        <v/>
      </c>
      <c r="HM373" s="20" t="str">
        <f t="shared" si="418"/>
        <v/>
      </c>
      <c r="HN373" s="20" t="str">
        <f t="shared" si="418"/>
        <v/>
      </c>
      <c r="HO373" s="20" t="str">
        <f t="shared" si="419"/>
        <v/>
      </c>
      <c r="HP373" s="20" t="str">
        <f t="shared" si="419"/>
        <v/>
      </c>
      <c r="HQ373" s="20" t="str">
        <f t="shared" si="419"/>
        <v/>
      </c>
      <c r="HR373" s="20" t="str">
        <f t="shared" si="419"/>
        <v/>
      </c>
      <c r="HS373" s="20" t="str">
        <f t="shared" si="419"/>
        <v/>
      </c>
      <c r="HT373" s="20" t="str">
        <f t="shared" si="419"/>
        <v/>
      </c>
      <c r="HU373" s="20" t="str">
        <f t="shared" si="419"/>
        <v/>
      </c>
      <c r="HV373" s="20" t="str">
        <f t="shared" si="419"/>
        <v/>
      </c>
      <c r="HW373" s="20" t="str">
        <f t="shared" si="419"/>
        <v/>
      </c>
      <c r="HX373" s="20" t="str">
        <f t="shared" si="419"/>
        <v/>
      </c>
      <c r="HY373" s="20" t="str">
        <f t="shared" si="420"/>
        <v/>
      </c>
      <c r="HZ373" s="20" t="str">
        <f t="shared" si="420"/>
        <v/>
      </c>
      <c r="IA373" s="20" t="str">
        <f t="shared" si="420"/>
        <v/>
      </c>
      <c r="IB373" s="20" t="str">
        <f t="shared" si="420"/>
        <v/>
      </c>
      <c r="IC373" s="20" t="str">
        <f t="shared" si="420"/>
        <v/>
      </c>
      <c r="ID373" s="20" t="str">
        <f t="shared" si="420"/>
        <v/>
      </c>
      <c r="IE373" s="20" t="str">
        <f t="shared" si="420"/>
        <v/>
      </c>
      <c r="IF373" s="20" t="str">
        <f t="shared" si="420"/>
        <v/>
      </c>
      <c r="IG373" s="20" t="str">
        <f t="shared" si="420"/>
        <v/>
      </c>
      <c r="IH373" s="20" t="str">
        <f t="shared" si="420"/>
        <v/>
      </c>
      <c r="II373" s="20" t="str">
        <f t="shared" si="421"/>
        <v/>
      </c>
      <c r="IJ373" s="20" t="str">
        <f t="shared" si="421"/>
        <v/>
      </c>
      <c r="IK373" s="20" t="str">
        <f t="shared" si="421"/>
        <v/>
      </c>
      <c r="IL373" s="20" t="str">
        <f t="shared" si="421"/>
        <v/>
      </c>
      <c r="IM373" s="20" t="str">
        <f t="shared" si="421"/>
        <v/>
      </c>
      <c r="IN373" s="20" t="str">
        <f t="shared" si="421"/>
        <v/>
      </c>
      <c r="IO373" s="20" t="str">
        <f t="shared" si="421"/>
        <v/>
      </c>
      <c r="IP373" s="20" t="str">
        <f t="shared" si="421"/>
        <v/>
      </c>
      <c r="IQ373" s="20" t="str">
        <f t="shared" si="421"/>
        <v/>
      </c>
      <c r="IR373" s="20" t="str">
        <f t="shared" si="421"/>
        <v/>
      </c>
      <c r="IS373" s="20" t="str">
        <f t="shared" si="422"/>
        <v/>
      </c>
      <c r="IT373" s="20" t="str">
        <f t="shared" si="422"/>
        <v/>
      </c>
      <c r="IU373" s="20" t="str">
        <f t="shared" si="422"/>
        <v/>
      </c>
      <c r="IV373" s="20" t="str">
        <f t="shared" si="422"/>
        <v/>
      </c>
      <c r="IW373" s="20" t="str">
        <f t="shared" si="422"/>
        <v/>
      </c>
      <c r="IX373" s="20" t="str">
        <f t="shared" si="422"/>
        <v/>
      </c>
      <c r="IY373" s="20" t="str">
        <f t="shared" si="422"/>
        <v/>
      </c>
      <c r="IZ373" s="20" t="str">
        <f t="shared" si="422"/>
        <v/>
      </c>
      <c r="JA373" s="20" t="str">
        <f t="shared" si="422"/>
        <v/>
      </c>
      <c r="JB373" s="20" t="str">
        <f t="shared" si="422"/>
        <v/>
      </c>
      <c r="JC373" s="20" t="str">
        <f t="shared" si="423"/>
        <v/>
      </c>
      <c r="JD373" s="20" t="str">
        <f t="shared" si="423"/>
        <v/>
      </c>
      <c r="JE373" s="20" t="str">
        <f t="shared" si="423"/>
        <v/>
      </c>
      <c r="JF373" s="20" t="str">
        <f t="shared" si="423"/>
        <v/>
      </c>
      <c r="JG373" s="20" t="str">
        <f t="shared" si="423"/>
        <v/>
      </c>
      <c r="JH373" s="20" t="str">
        <f t="shared" si="423"/>
        <v/>
      </c>
      <c r="JI373" s="20" t="str">
        <f t="shared" si="423"/>
        <v/>
      </c>
      <c r="JJ373" s="20" t="str">
        <f t="shared" si="423"/>
        <v/>
      </c>
      <c r="JK373" s="20" t="str">
        <f t="shared" si="423"/>
        <v/>
      </c>
      <c r="JL373" s="20" t="str">
        <f t="shared" si="423"/>
        <v/>
      </c>
      <c r="JM373" s="20" t="str">
        <f t="shared" si="424"/>
        <v/>
      </c>
      <c r="JN373" s="20" t="str">
        <f t="shared" si="424"/>
        <v/>
      </c>
      <c r="JO373" s="20" t="str">
        <f t="shared" si="424"/>
        <v/>
      </c>
      <c r="JP373" s="20" t="str">
        <f t="shared" si="424"/>
        <v/>
      </c>
      <c r="JQ373" s="20" t="str">
        <f t="shared" si="424"/>
        <v/>
      </c>
      <c r="JR373" s="20" t="str">
        <f t="shared" si="424"/>
        <v/>
      </c>
      <c r="JS373" s="20" t="str">
        <f t="shared" si="424"/>
        <v/>
      </c>
      <c r="JT373" s="20" t="str">
        <f t="shared" si="424"/>
        <v/>
      </c>
      <c r="JU373" s="20" t="str">
        <f t="shared" si="424"/>
        <v/>
      </c>
      <c r="JV373" s="20" t="str">
        <f t="shared" si="424"/>
        <v/>
      </c>
      <c r="JW373" s="20" t="str">
        <f t="shared" si="425"/>
        <v/>
      </c>
      <c r="JX373" s="20" t="str">
        <f t="shared" si="425"/>
        <v/>
      </c>
      <c r="JY373" s="20" t="str">
        <f t="shared" si="425"/>
        <v/>
      </c>
      <c r="JZ373" s="20" t="str">
        <f t="shared" si="425"/>
        <v/>
      </c>
      <c r="KA373" s="20" t="str">
        <f t="shared" si="425"/>
        <v/>
      </c>
      <c r="KB373" s="20" t="str">
        <f t="shared" si="425"/>
        <v/>
      </c>
      <c r="KC373" s="20" t="str">
        <f t="shared" si="425"/>
        <v/>
      </c>
      <c r="KD373" s="20" t="str">
        <f t="shared" si="425"/>
        <v/>
      </c>
      <c r="KE373" s="20"/>
      <c r="KF373" s="20"/>
      <c r="KG373" s="20"/>
      <c r="KH373" s="20"/>
      <c r="KI373" s="20"/>
      <c r="KJ373" s="20"/>
      <c r="KK373" s="20"/>
      <c r="KL373" s="20"/>
      <c r="KM373" s="20"/>
      <c r="KN373" s="20"/>
      <c r="KO373" s="20"/>
    </row>
    <row r="374" spans="2:301" s="14" customFormat="1" ht="14.75" hidden="1" customHeight="1" x14ac:dyDescent="0.25">
      <c r="B374" s="73"/>
      <c r="C374" s="74"/>
      <c r="D374" s="74"/>
      <c r="E374" s="74"/>
      <c r="F374" s="74"/>
      <c r="G374" s="74" t="str">
        <f t="shared" si="405"/>
        <v/>
      </c>
      <c r="H374" s="74"/>
      <c r="I374" s="74" t="str">
        <f t="shared" si="409"/>
        <v/>
      </c>
      <c r="J374" s="74"/>
      <c r="K374" s="74">
        <f t="shared" si="258"/>
        <v>0</v>
      </c>
      <c r="L374" s="74"/>
      <c r="M374" s="74"/>
      <c r="N374" s="74">
        <f t="shared" si="406"/>
        <v>0</v>
      </c>
      <c r="O374" s="74"/>
      <c r="P374" s="112"/>
      <c r="Q374" s="120"/>
      <c r="R374" s="120"/>
      <c r="S374" s="111"/>
      <c r="T374" s="113" t="str">
        <f t="shared" si="407"/>
        <v/>
      </c>
      <c r="U374" s="24"/>
      <c r="V374" s="24"/>
      <c r="W374" s="24" t="str">
        <f t="shared" si="410"/>
        <v/>
      </c>
      <c r="X374" s="60"/>
      <c r="AI374" s="69"/>
      <c r="AJ374" s="69"/>
      <c r="AK374" s="119"/>
      <c r="AL374" s="24"/>
      <c r="AM374" s="24"/>
      <c r="AN374" s="24"/>
      <c r="AO374" s="26"/>
      <c r="AP374" s="26"/>
      <c r="AR374" s="19">
        <f t="shared" si="408"/>
        <v>0</v>
      </c>
      <c r="AU374" s="129"/>
      <c r="AV374" s="129"/>
      <c r="FD374" s="19"/>
      <c r="FE374" s="19"/>
      <c r="FF374" s="19"/>
      <c r="FG374" s="20" t="str">
        <f t="shared" ref="FG374:FQ376" si="426" xml:space="preserve"> IF(G617=G607,"",G617)</f>
        <v/>
      </c>
      <c r="FH374" s="20" t="str">
        <f t="shared" si="426"/>
        <v/>
      </c>
      <c r="FI374" s="20" t="str">
        <f t="shared" si="426"/>
        <v/>
      </c>
      <c r="FJ374" s="20" t="str">
        <f t="shared" si="426"/>
        <v/>
      </c>
      <c r="FK374" s="20" t="str">
        <f t="shared" si="426"/>
        <v/>
      </c>
      <c r="FL374" s="20" t="str">
        <f t="shared" si="426"/>
        <v/>
      </c>
      <c r="FM374" s="20" t="str">
        <f t="shared" si="426"/>
        <v/>
      </c>
      <c r="FN374" s="20" t="str">
        <f t="shared" si="426"/>
        <v/>
      </c>
      <c r="FO374" s="20" t="str">
        <f t="shared" si="426"/>
        <v/>
      </c>
      <c r="FP374" s="20" t="str">
        <f t="shared" si="426"/>
        <v/>
      </c>
      <c r="FQ374" s="20" t="str">
        <f t="shared" si="426"/>
        <v/>
      </c>
      <c r="FR374" s="20" t="str">
        <f t="shared" ref="FR374:FT376" si="427" xml:space="preserve"> IF(S617=S607,"",S617)</f>
        <v/>
      </c>
      <c r="FS374" s="20" t="str">
        <f t="shared" si="427"/>
        <v/>
      </c>
      <c r="FT374" s="20" t="str">
        <f t="shared" si="427"/>
        <v/>
      </c>
      <c r="FU374" s="20" t="str">
        <f xml:space="preserve"> IF(W617=W607,"",W617)</f>
        <v/>
      </c>
      <c r="FV374" s="20" t="str">
        <f t="shared" ref="FV374:FZ376" si="428" xml:space="preserve"> IF(Y617=Y607,"",Y617)</f>
        <v/>
      </c>
      <c r="FW374" s="20" t="str">
        <f t="shared" si="428"/>
        <v/>
      </c>
      <c r="FX374" s="20" t="str">
        <f t="shared" si="428"/>
        <v/>
      </c>
      <c r="FY374" s="20" t="str">
        <f t="shared" si="428"/>
        <v/>
      </c>
      <c r="FZ374" s="20" t="str">
        <f t="shared" si="428"/>
        <v/>
      </c>
      <c r="GA374" s="20" t="str">
        <f t="shared" ref="GA374:GJ376" si="429" xml:space="preserve"> IF(AE617=AE607,"",AE617)</f>
        <v/>
      </c>
      <c r="GB374" s="20" t="str">
        <f t="shared" si="429"/>
        <v/>
      </c>
      <c r="GC374" s="20" t="str">
        <f t="shared" si="429"/>
        <v/>
      </c>
      <c r="GD374" s="20" t="str">
        <f t="shared" si="429"/>
        <v/>
      </c>
      <c r="GE374" s="20" t="str">
        <f t="shared" si="429"/>
        <v/>
      </c>
      <c r="GF374" s="20" t="str">
        <f t="shared" si="429"/>
        <v/>
      </c>
      <c r="GG374" s="20" t="str">
        <f t="shared" si="429"/>
        <v/>
      </c>
      <c r="GH374" s="20" t="str">
        <f t="shared" si="429"/>
        <v/>
      </c>
      <c r="GI374" s="20" t="str">
        <f t="shared" si="429"/>
        <v/>
      </c>
      <c r="GJ374" s="20" t="str">
        <f t="shared" si="429"/>
        <v/>
      </c>
      <c r="GK374" s="20" t="str">
        <f t="shared" ref="GK374:GT376" si="430" xml:space="preserve"> IF(AO617=AO607,"",AO617)</f>
        <v/>
      </c>
      <c r="GL374" s="20" t="str">
        <f t="shared" si="430"/>
        <v/>
      </c>
      <c r="GM374" s="20" t="str">
        <f t="shared" si="430"/>
        <v/>
      </c>
      <c r="GN374" s="20" t="str">
        <f t="shared" si="430"/>
        <v/>
      </c>
      <c r="GO374" s="20" t="str">
        <f t="shared" si="430"/>
        <v/>
      </c>
      <c r="GP374" s="20" t="str">
        <f t="shared" si="430"/>
        <v/>
      </c>
      <c r="GQ374" s="20" t="str">
        <f t="shared" si="430"/>
        <v/>
      </c>
      <c r="GR374" s="20" t="str">
        <f t="shared" si="430"/>
        <v/>
      </c>
      <c r="GS374" s="20" t="str">
        <f t="shared" si="430"/>
        <v/>
      </c>
      <c r="GT374" s="20" t="str">
        <f t="shared" si="430"/>
        <v/>
      </c>
      <c r="GU374" s="20" t="str">
        <f t="shared" ref="GU374:HD376" si="431" xml:space="preserve"> IF(AY617=AY607,"",AY617)</f>
        <v/>
      </c>
      <c r="GV374" s="20" t="str">
        <f t="shared" si="431"/>
        <v/>
      </c>
      <c r="GW374" s="20" t="str">
        <f t="shared" si="431"/>
        <v/>
      </c>
      <c r="GX374" s="20" t="str">
        <f t="shared" si="431"/>
        <v/>
      </c>
      <c r="GY374" s="20" t="str">
        <f t="shared" si="431"/>
        <v/>
      </c>
      <c r="GZ374" s="20" t="str">
        <f t="shared" si="431"/>
        <v/>
      </c>
      <c r="HA374" s="20" t="str">
        <f t="shared" si="431"/>
        <v/>
      </c>
      <c r="HB374" s="20" t="str">
        <f t="shared" si="431"/>
        <v/>
      </c>
      <c r="HC374" s="20" t="str">
        <f t="shared" si="431"/>
        <v/>
      </c>
      <c r="HD374" s="20" t="str">
        <f t="shared" si="431"/>
        <v/>
      </c>
      <c r="HE374" s="20" t="str">
        <f t="shared" ref="HE374:HN376" si="432" xml:space="preserve"> IF(BI617=BI607,"",BI617)</f>
        <v/>
      </c>
      <c r="HF374" s="20" t="str">
        <f t="shared" si="432"/>
        <v/>
      </c>
      <c r="HG374" s="20" t="str">
        <f t="shared" si="432"/>
        <v/>
      </c>
      <c r="HH374" s="20" t="str">
        <f t="shared" si="432"/>
        <v/>
      </c>
      <c r="HI374" s="20" t="str">
        <f t="shared" si="432"/>
        <v/>
      </c>
      <c r="HJ374" s="20" t="str">
        <f t="shared" si="432"/>
        <v/>
      </c>
      <c r="HK374" s="20" t="str">
        <f t="shared" si="432"/>
        <v/>
      </c>
      <c r="HL374" s="20" t="str">
        <f t="shared" si="432"/>
        <v/>
      </c>
      <c r="HM374" s="20" t="str">
        <f t="shared" si="432"/>
        <v/>
      </c>
      <c r="HN374" s="20" t="str">
        <f t="shared" si="432"/>
        <v/>
      </c>
      <c r="HO374" s="20" t="str">
        <f t="shared" ref="HO374:HX376" si="433" xml:space="preserve"> IF(BS617=BS607,"",BS617)</f>
        <v/>
      </c>
      <c r="HP374" s="20" t="str">
        <f t="shared" si="433"/>
        <v/>
      </c>
      <c r="HQ374" s="20" t="str">
        <f t="shared" si="433"/>
        <v/>
      </c>
      <c r="HR374" s="20" t="str">
        <f t="shared" si="433"/>
        <v/>
      </c>
      <c r="HS374" s="20" t="str">
        <f t="shared" si="433"/>
        <v/>
      </c>
      <c r="HT374" s="20" t="str">
        <f t="shared" si="433"/>
        <v/>
      </c>
      <c r="HU374" s="20" t="str">
        <f t="shared" si="433"/>
        <v/>
      </c>
      <c r="HV374" s="20" t="str">
        <f t="shared" si="433"/>
        <v/>
      </c>
      <c r="HW374" s="20" t="str">
        <f t="shared" si="433"/>
        <v/>
      </c>
      <c r="HX374" s="20" t="str">
        <f t="shared" si="433"/>
        <v/>
      </c>
      <c r="HY374" s="20" t="str">
        <f t="shared" ref="HY374:IH376" si="434" xml:space="preserve"> IF(CC617=CC607,"",CC617)</f>
        <v/>
      </c>
      <c r="HZ374" s="20" t="str">
        <f t="shared" si="434"/>
        <v/>
      </c>
      <c r="IA374" s="20" t="str">
        <f t="shared" si="434"/>
        <v/>
      </c>
      <c r="IB374" s="20" t="str">
        <f t="shared" si="434"/>
        <v/>
      </c>
      <c r="IC374" s="20" t="str">
        <f t="shared" si="434"/>
        <v/>
      </c>
      <c r="ID374" s="20" t="str">
        <f t="shared" si="434"/>
        <v/>
      </c>
      <c r="IE374" s="20" t="str">
        <f t="shared" si="434"/>
        <v/>
      </c>
      <c r="IF374" s="20" t="str">
        <f t="shared" si="434"/>
        <v/>
      </c>
      <c r="IG374" s="20" t="str">
        <f t="shared" si="434"/>
        <v/>
      </c>
      <c r="IH374" s="20" t="str">
        <f t="shared" si="434"/>
        <v/>
      </c>
      <c r="II374" s="20" t="str">
        <f t="shared" ref="II374:IR376" si="435" xml:space="preserve"> IF(CM617=CM607,"",CM617)</f>
        <v/>
      </c>
      <c r="IJ374" s="20" t="str">
        <f t="shared" si="435"/>
        <v/>
      </c>
      <c r="IK374" s="20" t="str">
        <f t="shared" si="435"/>
        <v/>
      </c>
      <c r="IL374" s="20" t="str">
        <f t="shared" si="435"/>
        <v/>
      </c>
      <c r="IM374" s="20" t="str">
        <f t="shared" si="435"/>
        <v/>
      </c>
      <c r="IN374" s="20" t="str">
        <f t="shared" si="435"/>
        <v/>
      </c>
      <c r="IO374" s="20" t="str">
        <f t="shared" si="435"/>
        <v/>
      </c>
      <c r="IP374" s="20" t="str">
        <f t="shared" si="435"/>
        <v/>
      </c>
      <c r="IQ374" s="20" t="str">
        <f t="shared" si="435"/>
        <v/>
      </c>
      <c r="IR374" s="20" t="str">
        <f t="shared" si="435"/>
        <v/>
      </c>
      <c r="IS374" s="20" t="str">
        <f t="shared" ref="IS374:JB376" si="436" xml:space="preserve"> IF(CW617=CW607,"",CW617)</f>
        <v/>
      </c>
      <c r="IT374" s="20" t="str">
        <f t="shared" si="436"/>
        <v/>
      </c>
      <c r="IU374" s="20" t="str">
        <f t="shared" si="436"/>
        <v/>
      </c>
      <c r="IV374" s="20" t="str">
        <f t="shared" si="436"/>
        <v/>
      </c>
      <c r="IW374" s="20" t="str">
        <f t="shared" si="436"/>
        <v/>
      </c>
      <c r="IX374" s="20" t="str">
        <f t="shared" si="436"/>
        <v/>
      </c>
      <c r="IY374" s="20" t="str">
        <f t="shared" si="436"/>
        <v/>
      </c>
      <c r="IZ374" s="20" t="str">
        <f t="shared" si="436"/>
        <v/>
      </c>
      <c r="JA374" s="20" t="str">
        <f t="shared" si="436"/>
        <v/>
      </c>
      <c r="JB374" s="20" t="str">
        <f t="shared" si="436"/>
        <v/>
      </c>
      <c r="JC374" s="20" t="str">
        <f t="shared" ref="JC374:JL376" si="437" xml:space="preserve"> IF(DG617=DG607,"",DG617)</f>
        <v/>
      </c>
      <c r="JD374" s="20" t="str">
        <f t="shared" si="437"/>
        <v/>
      </c>
      <c r="JE374" s="20" t="str">
        <f t="shared" si="437"/>
        <v/>
      </c>
      <c r="JF374" s="20" t="str">
        <f t="shared" si="437"/>
        <v/>
      </c>
      <c r="JG374" s="20" t="str">
        <f t="shared" si="437"/>
        <v/>
      </c>
      <c r="JH374" s="20" t="str">
        <f t="shared" si="437"/>
        <v/>
      </c>
      <c r="JI374" s="20" t="str">
        <f t="shared" si="437"/>
        <v/>
      </c>
      <c r="JJ374" s="20" t="str">
        <f t="shared" si="437"/>
        <v/>
      </c>
      <c r="JK374" s="20" t="str">
        <f t="shared" si="437"/>
        <v/>
      </c>
      <c r="JL374" s="20" t="str">
        <f t="shared" si="437"/>
        <v/>
      </c>
      <c r="JM374" s="20" t="str">
        <f t="shared" ref="JM374:JV376" si="438" xml:space="preserve"> IF(DQ617=DQ607,"",DQ617)</f>
        <v/>
      </c>
      <c r="JN374" s="20" t="str">
        <f t="shared" si="438"/>
        <v/>
      </c>
      <c r="JO374" s="20" t="str">
        <f t="shared" si="438"/>
        <v/>
      </c>
      <c r="JP374" s="20" t="str">
        <f t="shared" si="438"/>
        <v/>
      </c>
      <c r="JQ374" s="20" t="str">
        <f t="shared" si="438"/>
        <v/>
      </c>
      <c r="JR374" s="20" t="str">
        <f t="shared" si="438"/>
        <v/>
      </c>
      <c r="JS374" s="20" t="str">
        <f t="shared" si="438"/>
        <v/>
      </c>
      <c r="JT374" s="20" t="str">
        <f t="shared" si="438"/>
        <v/>
      </c>
      <c r="JU374" s="20" t="str">
        <f t="shared" si="438"/>
        <v/>
      </c>
      <c r="JV374" s="20" t="str">
        <f t="shared" si="438"/>
        <v/>
      </c>
      <c r="JW374" s="20" t="str">
        <f t="shared" ref="JW374:KD376" si="439" xml:space="preserve"> IF(EA617=EA607,"",EA617)</f>
        <v/>
      </c>
      <c r="JX374" s="20" t="str">
        <f t="shared" si="439"/>
        <v/>
      </c>
      <c r="JY374" s="20" t="str">
        <f t="shared" si="439"/>
        <v/>
      </c>
      <c r="JZ374" s="20" t="str">
        <f t="shared" si="439"/>
        <v/>
      </c>
      <c r="KA374" s="20" t="str">
        <f t="shared" si="439"/>
        <v/>
      </c>
      <c r="KB374" s="20" t="str">
        <f t="shared" si="439"/>
        <v/>
      </c>
      <c r="KC374" s="20" t="str">
        <f t="shared" si="439"/>
        <v/>
      </c>
      <c r="KD374" s="20" t="str">
        <f t="shared" si="439"/>
        <v/>
      </c>
      <c r="KE374" s="20"/>
      <c r="KF374" s="20"/>
      <c r="KG374" s="20"/>
      <c r="KH374" s="20"/>
      <c r="KI374" s="20"/>
      <c r="KJ374" s="20"/>
      <c r="KK374" s="20"/>
      <c r="KL374" s="20"/>
      <c r="KM374" s="20"/>
      <c r="KN374" s="20"/>
      <c r="KO374" s="20"/>
    </row>
    <row r="375" spans="2:301" s="14" customFormat="1" ht="14.75" hidden="1" customHeight="1" x14ac:dyDescent="0.25">
      <c r="B375" s="73"/>
      <c r="C375" s="74"/>
      <c r="D375" s="74"/>
      <c r="E375" s="74"/>
      <c r="F375" s="74"/>
      <c r="G375" s="74" t="str">
        <f t="shared" si="405"/>
        <v/>
      </c>
      <c r="H375" s="74"/>
      <c r="I375" s="74" t="str">
        <f t="shared" si="409"/>
        <v/>
      </c>
      <c r="J375" s="74"/>
      <c r="K375" s="74">
        <f t="shared" si="258"/>
        <v>0</v>
      </c>
      <c r="L375" s="74"/>
      <c r="M375" s="74"/>
      <c r="N375" s="74">
        <f t="shared" si="406"/>
        <v>0</v>
      </c>
      <c r="O375" s="74"/>
      <c r="P375" s="112"/>
      <c r="Q375" s="120"/>
      <c r="R375" s="120"/>
      <c r="S375" s="111"/>
      <c r="T375" s="113" t="str">
        <f t="shared" si="407"/>
        <v/>
      </c>
      <c r="U375" s="24"/>
      <c r="V375" s="24"/>
      <c r="W375" s="24" t="str">
        <f t="shared" si="410"/>
        <v/>
      </c>
      <c r="X375" s="60"/>
      <c r="AI375" s="69"/>
      <c r="AJ375" s="69"/>
      <c r="AK375" s="119"/>
      <c r="AL375" s="24"/>
      <c r="AM375" s="24"/>
      <c r="AN375" s="24"/>
      <c r="AO375" s="26"/>
      <c r="AP375" s="26"/>
      <c r="AR375" s="19">
        <f t="shared" si="408"/>
        <v>0</v>
      </c>
      <c r="AU375" s="129"/>
      <c r="AV375" s="129"/>
      <c r="FD375" s="19"/>
      <c r="FE375" s="19"/>
      <c r="FF375" s="19"/>
      <c r="FG375" s="20" t="str">
        <f t="shared" si="426"/>
        <v/>
      </c>
      <c r="FH375" s="20" t="str">
        <f t="shared" si="426"/>
        <v/>
      </c>
      <c r="FI375" s="20" t="str">
        <f t="shared" si="426"/>
        <v/>
      </c>
      <c r="FJ375" s="20" t="str">
        <f t="shared" si="426"/>
        <v/>
      </c>
      <c r="FK375" s="20" t="str">
        <f t="shared" si="426"/>
        <v/>
      </c>
      <c r="FL375" s="20" t="str">
        <f t="shared" si="426"/>
        <v/>
      </c>
      <c r="FM375" s="20" t="str">
        <f t="shared" si="426"/>
        <v/>
      </c>
      <c r="FN375" s="20" t="str">
        <f t="shared" si="426"/>
        <v/>
      </c>
      <c r="FO375" s="20" t="str">
        <f t="shared" si="426"/>
        <v/>
      </c>
      <c r="FP375" s="20" t="str">
        <f t="shared" si="426"/>
        <v/>
      </c>
      <c r="FQ375" s="20" t="str">
        <f t="shared" si="426"/>
        <v/>
      </c>
      <c r="FR375" s="20" t="str">
        <f t="shared" si="427"/>
        <v/>
      </c>
      <c r="FS375" s="20" t="str">
        <f t="shared" si="427"/>
        <v/>
      </c>
      <c r="FT375" s="20" t="str">
        <f t="shared" si="427"/>
        <v/>
      </c>
      <c r="FU375" s="20" t="str">
        <f xml:space="preserve"> IF(W618=W608,"",W618)</f>
        <v/>
      </c>
      <c r="FV375" s="20" t="str">
        <f t="shared" si="428"/>
        <v/>
      </c>
      <c r="FW375" s="20" t="str">
        <f t="shared" si="428"/>
        <v/>
      </c>
      <c r="FX375" s="20" t="str">
        <f t="shared" si="428"/>
        <v/>
      </c>
      <c r="FY375" s="20" t="str">
        <f t="shared" si="428"/>
        <v/>
      </c>
      <c r="FZ375" s="20" t="str">
        <f t="shared" si="428"/>
        <v/>
      </c>
      <c r="GA375" s="20" t="str">
        <f t="shared" si="429"/>
        <v/>
      </c>
      <c r="GB375" s="20" t="str">
        <f t="shared" si="429"/>
        <v/>
      </c>
      <c r="GC375" s="20" t="str">
        <f t="shared" si="429"/>
        <v/>
      </c>
      <c r="GD375" s="20" t="str">
        <f t="shared" si="429"/>
        <v/>
      </c>
      <c r="GE375" s="20" t="str">
        <f t="shared" si="429"/>
        <v/>
      </c>
      <c r="GF375" s="20" t="str">
        <f t="shared" si="429"/>
        <v/>
      </c>
      <c r="GG375" s="20" t="str">
        <f t="shared" si="429"/>
        <v/>
      </c>
      <c r="GH375" s="20" t="str">
        <f t="shared" si="429"/>
        <v/>
      </c>
      <c r="GI375" s="20" t="str">
        <f t="shared" si="429"/>
        <v/>
      </c>
      <c r="GJ375" s="20" t="str">
        <f t="shared" si="429"/>
        <v/>
      </c>
      <c r="GK375" s="20" t="str">
        <f t="shared" si="430"/>
        <v/>
      </c>
      <c r="GL375" s="20" t="str">
        <f t="shared" si="430"/>
        <v/>
      </c>
      <c r="GM375" s="20" t="str">
        <f t="shared" si="430"/>
        <v/>
      </c>
      <c r="GN375" s="20" t="str">
        <f t="shared" si="430"/>
        <v/>
      </c>
      <c r="GO375" s="20" t="str">
        <f t="shared" si="430"/>
        <v/>
      </c>
      <c r="GP375" s="20" t="str">
        <f t="shared" si="430"/>
        <v/>
      </c>
      <c r="GQ375" s="20" t="str">
        <f t="shared" si="430"/>
        <v/>
      </c>
      <c r="GR375" s="20" t="str">
        <f t="shared" si="430"/>
        <v/>
      </c>
      <c r="GS375" s="20" t="str">
        <f t="shared" si="430"/>
        <v/>
      </c>
      <c r="GT375" s="20" t="str">
        <f t="shared" si="430"/>
        <v/>
      </c>
      <c r="GU375" s="20" t="str">
        <f t="shared" si="431"/>
        <v/>
      </c>
      <c r="GV375" s="20" t="str">
        <f t="shared" si="431"/>
        <v/>
      </c>
      <c r="GW375" s="20" t="str">
        <f t="shared" si="431"/>
        <v/>
      </c>
      <c r="GX375" s="20" t="str">
        <f t="shared" si="431"/>
        <v/>
      </c>
      <c r="GY375" s="20" t="str">
        <f t="shared" si="431"/>
        <v/>
      </c>
      <c r="GZ375" s="20" t="str">
        <f t="shared" si="431"/>
        <v/>
      </c>
      <c r="HA375" s="20" t="str">
        <f t="shared" si="431"/>
        <v/>
      </c>
      <c r="HB375" s="20" t="str">
        <f t="shared" si="431"/>
        <v/>
      </c>
      <c r="HC375" s="20" t="str">
        <f t="shared" si="431"/>
        <v/>
      </c>
      <c r="HD375" s="20" t="str">
        <f t="shared" si="431"/>
        <v/>
      </c>
      <c r="HE375" s="20" t="str">
        <f t="shared" si="432"/>
        <v/>
      </c>
      <c r="HF375" s="20" t="str">
        <f t="shared" si="432"/>
        <v/>
      </c>
      <c r="HG375" s="20" t="str">
        <f t="shared" si="432"/>
        <v/>
      </c>
      <c r="HH375" s="20" t="str">
        <f t="shared" si="432"/>
        <v/>
      </c>
      <c r="HI375" s="20" t="str">
        <f t="shared" si="432"/>
        <v/>
      </c>
      <c r="HJ375" s="20" t="str">
        <f t="shared" si="432"/>
        <v/>
      </c>
      <c r="HK375" s="20" t="str">
        <f t="shared" si="432"/>
        <v/>
      </c>
      <c r="HL375" s="20" t="str">
        <f t="shared" si="432"/>
        <v/>
      </c>
      <c r="HM375" s="20" t="str">
        <f t="shared" si="432"/>
        <v/>
      </c>
      <c r="HN375" s="20" t="str">
        <f t="shared" si="432"/>
        <v/>
      </c>
      <c r="HO375" s="20" t="str">
        <f t="shared" si="433"/>
        <v/>
      </c>
      <c r="HP375" s="20" t="str">
        <f t="shared" si="433"/>
        <v/>
      </c>
      <c r="HQ375" s="20" t="str">
        <f t="shared" si="433"/>
        <v/>
      </c>
      <c r="HR375" s="20" t="str">
        <f t="shared" si="433"/>
        <v/>
      </c>
      <c r="HS375" s="20" t="str">
        <f t="shared" si="433"/>
        <v/>
      </c>
      <c r="HT375" s="20" t="str">
        <f t="shared" si="433"/>
        <v/>
      </c>
      <c r="HU375" s="20" t="str">
        <f t="shared" si="433"/>
        <v/>
      </c>
      <c r="HV375" s="20" t="str">
        <f t="shared" si="433"/>
        <v/>
      </c>
      <c r="HW375" s="20" t="str">
        <f t="shared" si="433"/>
        <v/>
      </c>
      <c r="HX375" s="20" t="str">
        <f t="shared" si="433"/>
        <v/>
      </c>
      <c r="HY375" s="20" t="str">
        <f t="shared" si="434"/>
        <v/>
      </c>
      <c r="HZ375" s="20" t="str">
        <f t="shared" si="434"/>
        <v/>
      </c>
      <c r="IA375" s="20" t="str">
        <f t="shared" si="434"/>
        <v/>
      </c>
      <c r="IB375" s="20" t="str">
        <f t="shared" si="434"/>
        <v/>
      </c>
      <c r="IC375" s="20" t="str">
        <f t="shared" si="434"/>
        <v/>
      </c>
      <c r="ID375" s="20" t="str">
        <f t="shared" si="434"/>
        <v/>
      </c>
      <c r="IE375" s="20" t="str">
        <f t="shared" si="434"/>
        <v/>
      </c>
      <c r="IF375" s="20" t="str">
        <f t="shared" si="434"/>
        <v/>
      </c>
      <c r="IG375" s="20" t="str">
        <f t="shared" si="434"/>
        <v/>
      </c>
      <c r="IH375" s="20" t="str">
        <f t="shared" si="434"/>
        <v/>
      </c>
      <c r="II375" s="20" t="str">
        <f t="shared" si="435"/>
        <v/>
      </c>
      <c r="IJ375" s="20" t="str">
        <f t="shared" si="435"/>
        <v/>
      </c>
      <c r="IK375" s="20" t="str">
        <f t="shared" si="435"/>
        <v/>
      </c>
      <c r="IL375" s="20" t="str">
        <f t="shared" si="435"/>
        <v/>
      </c>
      <c r="IM375" s="20" t="str">
        <f t="shared" si="435"/>
        <v/>
      </c>
      <c r="IN375" s="20" t="str">
        <f t="shared" si="435"/>
        <v/>
      </c>
      <c r="IO375" s="20" t="str">
        <f t="shared" si="435"/>
        <v/>
      </c>
      <c r="IP375" s="20" t="str">
        <f t="shared" si="435"/>
        <v/>
      </c>
      <c r="IQ375" s="20" t="str">
        <f t="shared" si="435"/>
        <v/>
      </c>
      <c r="IR375" s="20" t="str">
        <f t="shared" si="435"/>
        <v/>
      </c>
      <c r="IS375" s="20" t="str">
        <f t="shared" si="436"/>
        <v/>
      </c>
      <c r="IT375" s="20" t="str">
        <f t="shared" si="436"/>
        <v/>
      </c>
      <c r="IU375" s="20" t="str">
        <f t="shared" si="436"/>
        <v/>
      </c>
      <c r="IV375" s="20" t="str">
        <f t="shared" si="436"/>
        <v/>
      </c>
      <c r="IW375" s="20" t="str">
        <f t="shared" si="436"/>
        <v/>
      </c>
      <c r="IX375" s="20" t="str">
        <f t="shared" si="436"/>
        <v/>
      </c>
      <c r="IY375" s="20" t="str">
        <f t="shared" si="436"/>
        <v/>
      </c>
      <c r="IZ375" s="20" t="str">
        <f t="shared" si="436"/>
        <v/>
      </c>
      <c r="JA375" s="20" t="str">
        <f t="shared" si="436"/>
        <v/>
      </c>
      <c r="JB375" s="20" t="str">
        <f t="shared" si="436"/>
        <v/>
      </c>
      <c r="JC375" s="20" t="str">
        <f t="shared" si="437"/>
        <v/>
      </c>
      <c r="JD375" s="20" t="str">
        <f t="shared" si="437"/>
        <v/>
      </c>
      <c r="JE375" s="20" t="str">
        <f t="shared" si="437"/>
        <v/>
      </c>
      <c r="JF375" s="20" t="str">
        <f t="shared" si="437"/>
        <v/>
      </c>
      <c r="JG375" s="20" t="str">
        <f t="shared" si="437"/>
        <v/>
      </c>
      <c r="JH375" s="20" t="str">
        <f t="shared" si="437"/>
        <v/>
      </c>
      <c r="JI375" s="20" t="str">
        <f t="shared" si="437"/>
        <v/>
      </c>
      <c r="JJ375" s="20" t="str">
        <f t="shared" si="437"/>
        <v/>
      </c>
      <c r="JK375" s="20" t="str">
        <f t="shared" si="437"/>
        <v/>
      </c>
      <c r="JL375" s="20" t="str">
        <f t="shared" si="437"/>
        <v/>
      </c>
      <c r="JM375" s="20" t="str">
        <f t="shared" si="438"/>
        <v/>
      </c>
      <c r="JN375" s="20" t="str">
        <f t="shared" si="438"/>
        <v/>
      </c>
      <c r="JO375" s="20" t="str">
        <f t="shared" si="438"/>
        <v/>
      </c>
      <c r="JP375" s="20" t="str">
        <f t="shared" si="438"/>
        <v/>
      </c>
      <c r="JQ375" s="20" t="str">
        <f t="shared" si="438"/>
        <v/>
      </c>
      <c r="JR375" s="20" t="str">
        <f t="shared" si="438"/>
        <v/>
      </c>
      <c r="JS375" s="20" t="str">
        <f t="shared" si="438"/>
        <v/>
      </c>
      <c r="JT375" s="20" t="str">
        <f t="shared" si="438"/>
        <v/>
      </c>
      <c r="JU375" s="20" t="str">
        <f t="shared" si="438"/>
        <v/>
      </c>
      <c r="JV375" s="20" t="str">
        <f t="shared" si="438"/>
        <v/>
      </c>
      <c r="JW375" s="20" t="str">
        <f t="shared" si="439"/>
        <v/>
      </c>
      <c r="JX375" s="20" t="str">
        <f t="shared" si="439"/>
        <v/>
      </c>
      <c r="JY375" s="20" t="str">
        <f t="shared" si="439"/>
        <v/>
      </c>
      <c r="JZ375" s="20" t="str">
        <f t="shared" si="439"/>
        <v/>
      </c>
      <c r="KA375" s="20" t="str">
        <f t="shared" si="439"/>
        <v/>
      </c>
      <c r="KB375" s="20" t="str">
        <f t="shared" si="439"/>
        <v/>
      </c>
      <c r="KC375" s="20" t="str">
        <f t="shared" si="439"/>
        <v/>
      </c>
      <c r="KD375" s="20" t="str">
        <f t="shared" si="439"/>
        <v/>
      </c>
      <c r="KE375" s="20"/>
      <c r="KF375" s="20"/>
      <c r="KG375" s="20"/>
      <c r="KH375" s="20"/>
      <c r="KI375" s="20"/>
      <c r="KJ375" s="20"/>
      <c r="KK375" s="20"/>
      <c r="KL375" s="20"/>
      <c r="KM375" s="20"/>
      <c r="KN375" s="20"/>
      <c r="KO375" s="20"/>
    </row>
    <row r="376" spans="2:301" s="14" customFormat="1" ht="14.75" hidden="1" customHeight="1" x14ac:dyDescent="0.25">
      <c r="B376" s="73"/>
      <c r="C376" s="74"/>
      <c r="D376" s="74"/>
      <c r="E376" s="74"/>
      <c r="F376" s="74"/>
      <c r="G376" s="74" t="str">
        <f t="shared" si="405"/>
        <v/>
      </c>
      <c r="H376" s="74"/>
      <c r="I376" s="74" t="str">
        <f t="shared" si="409"/>
        <v/>
      </c>
      <c r="J376" s="74"/>
      <c r="K376" s="74">
        <f t="shared" si="258"/>
        <v>0</v>
      </c>
      <c r="L376" s="74"/>
      <c r="M376" s="74"/>
      <c r="N376" s="74">
        <f t="shared" si="406"/>
        <v>0</v>
      </c>
      <c r="O376" s="74"/>
      <c r="P376" s="112"/>
      <c r="Q376" s="120"/>
      <c r="R376" s="120"/>
      <c r="S376" s="111"/>
      <c r="T376" s="113" t="str">
        <f t="shared" si="407"/>
        <v/>
      </c>
      <c r="U376" s="24"/>
      <c r="V376" s="24"/>
      <c r="W376" s="24" t="str">
        <f t="shared" si="410"/>
        <v/>
      </c>
      <c r="X376" s="60"/>
      <c r="AI376" s="69"/>
      <c r="AJ376" s="69"/>
      <c r="AK376" s="119"/>
      <c r="AL376" s="24"/>
      <c r="AM376" s="24"/>
      <c r="AN376" s="24"/>
      <c r="AO376" s="26"/>
      <c r="AP376" s="26"/>
      <c r="AR376" s="19">
        <f t="shared" si="408"/>
        <v>0</v>
      </c>
      <c r="AU376" s="129"/>
      <c r="AV376" s="129"/>
      <c r="FD376" s="19"/>
      <c r="FE376" s="19"/>
      <c r="FF376" s="19"/>
      <c r="FG376" s="20" t="str">
        <f t="shared" si="426"/>
        <v/>
      </c>
      <c r="FH376" s="20" t="str">
        <f t="shared" si="426"/>
        <v/>
      </c>
      <c r="FI376" s="20" t="str">
        <f t="shared" si="426"/>
        <v/>
      </c>
      <c r="FJ376" s="20" t="str">
        <f t="shared" si="426"/>
        <v/>
      </c>
      <c r="FK376" s="20" t="str">
        <f t="shared" si="426"/>
        <v/>
      </c>
      <c r="FL376" s="20" t="str">
        <f t="shared" si="426"/>
        <v/>
      </c>
      <c r="FM376" s="20" t="str">
        <f t="shared" si="426"/>
        <v/>
      </c>
      <c r="FN376" s="20" t="str">
        <f t="shared" si="426"/>
        <v/>
      </c>
      <c r="FO376" s="20" t="str">
        <f t="shared" si="426"/>
        <v/>
      </c>
      <c r="FP376" s="20" t="str">
        <f t="shared" si="426"/>
        <v/>
      </c>
      <c r="FQ376" s="20" t="str">
        <f t="shared" si="426"/>
        <v/>
      </c>
      <c r="FR376" s="20" t="str">
        <f t="shared" si="427"/>
        <v/>
      </c>
      <c r="FS376" s="20" t="str">
        <f t="shared" si="427"/>
        <v/>
      </c>
      <c r="FT376" s="20" t="str">
        <f t="shared" si="427"/>
        <v/>
      </c>
      <c r="FU376" s="20" t="str">
        <f xml:space="preserve"> IF(W619=W609,"",W619)</f>
        <v/>
      </c>
      <c r="FV376" s="20" t="str">
        <f t="shared" si="428"/>
        <v/>
      </c>
      <c r="FW376" s="20" t="str">
        <f t="shared" si="428"/>
        <v/>
      </c>
      <c r="FX376" s="20" t="str">
        <f t="shared" si="428"/>
        <v/>
      </c>
      <c r="FY376" s="20" t="str">
        <f t="shared" si="428"/>
        <v/>
      </c>
      <c r="FZ376" s="20" t="str">
        <f t="shared" si="428"/>
        <v/>
      </c>
      <c r="GA376" s="20" t="str">
        <f t="shared" si="429"/>
        <v/>
      </c>
      <c r="GB376" s="20" t="str">
        <f t="shared" si="429"/>
        <v/>
      </c>
      <c r="GC376" s="20" t="str">
        <f t="shared" si="429"/>
        <v/>
      </c>
      <c r="GD376" s="20" t="str">
        <f t="shared" si="429"/>
        <v/>
      </c>
      <c r="GE376" s="20" t="str">
        <f t="shared" si="429"/>
        <v/>
      </c>
      <c r="GF376" s="20" t="str">
        <f t="shared" si="429"/>
        <v/>
      </c>
      <c r="GG376" s="20" t="str">
        <f t="shared" si="429"/>
        <v/>
      </c>
      <c r="GH376" s="20" t="str">
        <f t="shared" si="429"/>
        <v/>
      </c>
      <c r="GI376" s="20" t="str">
        <f t="shared" si="429"/>
        <v/>
      </c>
      <c r="GJ376" s="20" t="str">
        <f t="shared" si="429"/>
        <v/>
      </c>
      <c r="GK376" s="20" t="str">
        <f t="shared" si="430"/>
        <v/>
      </c>
      <c r="GL376" s="20" t="str">
        <f t="shared" si="430"/>
        <v/>
      </c>
      <c r="GM376" s="20" t="str">
        <f t="shared" si="430"/>
        <v/>
      </c>
      <c r="GN376" s="20" t="str">
        <f t="shared" si="430"/>
        <v/>
      </c>
      <c r="GO376" s="20" t="str">
        <f t="shared" si="430"/>
        <v/>
      </c>
      <c r="GP376" s="20" t="str">
        <f t="shared" si="430"/>
        <v/>
      </c>
      <c r="GQ376" s="20" t="str">
        <f t="shared" si="430"/>
        <v/>
      </c>
      <c r="GR376" s="20" t="str">
        <f t="shared" si="430"/>
        <v/>
      </c>
      <c r="GS376" s="20" t="str">
        <f t="shared" si="430"/>
        <v/>
      </c>
      <c r="GT376" s="20" t="str">
        <f t="shared" si="430"/>
        <v/>
      </c>
      <c r="GU376" s="20" t="str">
        <f t="shared" si="431"/>
        <v/>
      </c>
      <c r="GV376" s="20" t="str">
        <f t="shared" si="431"/>
        <v/>
      </c>
      <c r="GW376" s="20" t="str">
        <f t="shared" si="431"/>
        <v/>
      </c>
      <c r="GX376" s="20" t="str">
        <f t="shared" si="431"/>
        <v/>
      </c>
      <c r="GY376" s="20" t="str">
        <f t="shared" si="431"/>
        <v/>
      </c>
      <c r="GZ376" s="20" t="str">
        <f t="shared" si="431"/>
        <v/>
      </c>
      <c r="HA376" s="20" t="str">
        <f t="shared" si="431"/>
        <v/>
      </c>
      <c r="HB376" s="20" t="str">
        <f t="shared" si="431"/>
        <v/>
      </c>
      <c r="HC376" s="20" t="str">
        <f t="shared" si="431"/>
        <v/>
      </c>
      <c r="HD376" s="20" t="str">
        <f t="shared" si="431"/>
        <v/>
      </c>
      <c r="HE376" s="20" t="str">
        <f t="shared" si="432"/>
        <v/>
      </c>
      <c r="HF376" s="20" t="str">
        <f t="shared" si="432"/>
        <v/>
      </c>
      <c r="HG376" s="20" t="str">
        <f t="shared" si="432"/>
        <v/>
      </c>
      <c r="HH376" s="20" t="str">
        <f t="shared" si="432"/>
        <v/>
      </c>
      <c r="HI376" s="20" t="str">
        <f t="shared" si="432"/>
        <v/>
      </c>
      <c r="HJ376" s="20" t="str">
        <f t="shared" si="432"/>
        <v/>
      </c>
      <c r="HK376" s="20" t="str">
        <f t="shared" si="432"/>
        <v/>
      </c>
      <c r="HL376" s="20" t="str">
        <f t="shared" si="432"/>
        <v/>
      </c>
      <c r="HM376" s="20" t="str">
        <f t="shared" si="432"/>
        <v/>
      </c>
      <c r="HN376" s="20" t="str">
        <f t="shared" si="432"/>
        <v/>
      </c>
      <c r="HO376" s="20" t="str">
        <f t="shared" si="433"/>
        <v/>
      </c>
      <c r="HP376" s="20" t="str">
        <f t="shared" si="433"/>
        <v/>
      </c>
      <c r="HQ376" s="20" t="str">
        <f t="shared" si="433"/>
        <v/>
      </c>
      <c r="HR376" s="20" t="str">
        <f t="shared" si="433"/>
        <v/>
      </c>
      <c r="HS376" s="20" t="str">
        <f t="shared" si="433"/>
        <v/>
      </c>
      <c r="HT376" s="20" t="str">
        <f t="shared" si="433"/>
        <v/>
      </c>
      <c r="HU376" s="20" t="str">
        <f t="shared" si="433"/>
        <v/>
      </c>
      <c r="HV376" s="20" t="str">
        <f t="shared" si="433"/>
        <v/>
      </c>
      <c r="HW376" s="20" t="str">
        <f t="shared" si="433"/>
        <v/>
      </c>
      <c r="HX376" s="20" t="str">
        <f t="shared" si="433"/>
        <v/>
      </c>
      <c r="HY376" s="20" t="str">
        <f t="shared" si="434"/>
        <v/>
      </c>
      <c r="HZ376" s="20" t="str">
        <f t="shared" si="434"/>
        <v/>
      </c>
      <c r="IA376" s="20" t="str">
        <f t="shared" si="434"/>
        <v/>
      </c>
      <c r="IB376" s="20" t="str">
        <f t="shared" si="434"/>
        <v/>
      </c>
      <c r="IC376" s="20" t="str">
        <f t="shared" si="434"/>
        <v/>
      </c>
      <c r="ID376" s="20" t="str">
        <f t="shared" si="434"/>
        <v/>
      </c>
      <c r="IE376" s="20" t="str">
        <f t="shared" si="434"/>
        <v/>
      </c>
      <c r="IF376" s="20" t="str">
        <f t="shared" si="434"/>
        <v/>
      </c>
      <c r="IG376" s="20" t="str">
        <f t="shared" si="434"/>
        <v/>
      </c>
      <c r="IH376" s="20" t="str">
        <f t="shared" si="434"/>
        <v/>
      </c>
      <c r="II376" s="20" t="str">
        <f t="shared" si="435"/>
        <v/>
      </c>
      <c r="IJ376" s="20" t="str">
        <f t="shared" si="435"/>
        <v/>
      </c>
      <c r="IK376" s="20" t="str">
        <f t="shared" si="435"/>
        <v/>
      </c>
      <c r="IL376" s="20" t="str">
        <f t="shared" si="435"/>
        <v/>
      </c>
      <c r="IM376" s="20" t="str">
        <f t="shared" si="435"/>
        <v/>
      </c>
      <c r="IN376" s="20" t="str">
        <f t="shared" si="435"/>
        <v/>
      </c>
      <c r="IO376" s="20" t="str">
        <f t="shared" si="435"/>
        <v/>
      </c>
      <c r="IP376" s="20" t="str">
        <f t="shared" si="435"/>
        <v/>
      </c>
      <c r="IQ376" s="20" t="str">
        <f t="shared" si="435"/>
        <v/>
      </c>
      <c r="IR376" s="20" t="str">
        <f t="shared" si="435"/>
        <v/>
      </c>
      <c r="IS376" s="20" t="str">
        <f t="shared" si="436"/>
        <v/>
      </c>
      <c r="IT376" s="20" t="str">
        <f t="shared" si="436"/>
        <v/>
      </c>
      <c r="IU376" s="20" t="str">
        <f t="shared" si="436"/>
        <v/>
      </c>
      <c r="IV376" s="20" t="str">
        <f t="shared" si="436"/>
        <v/>
      </c>
      <c r="IW376" s="20" t="str">
        <f t="shared" si="436"/>
        <v/>
      </c>
      <c r="IX376" s="20" t="str">
        <f t="shared" si="436"/>
        <v/>
      </c>
      <c r="IY376" s="20" t="str">
        <f t="shared" si="436"/>
        <v/>
      </c>
      <c r="IZ376" s="20" t="str">
        <f t="shared" si="436"/>
        <v/>
      </c>
      <c r="JA376" s="20" t="str">
        <f t="shared" si="436"/>
        <v/>
      </c>
      <c r="JB376" s="20" t="str">
        <f t="shared" si="436"/>
        <v/>
      </c>
      <c r="JC376" s="20" t="str">
        <f t="shared" si="437"/>
        <v/>
      </c>
      <c r="JD376" s="20" t="str">
        <f t="shared" si="437"/>
        <v/>
      </c>
      <c r="JE376" s="20" t="str">
        <f t="shared" si="437"/>
        <v/>
      </c>
      <c r="JF376" s="20" t="str">
        <f t="shared" si="437"/>
        <v/>
      </c>
      <c r="JG376" s="20" t="str">
        <f t="shared" si="437"/>
        <v/>
      </c>
      <c r="JH376" s="20" t="str">
        <f t="shared" si="437"/>
        <v/>
      </c>
      <c r="JI376" s="20" t="str">
        <f t="shared" si="437"/>
        <v/>
      </c>
      <c r="JJ376" s="20" t="str">
        <f t="shared" si="437"/>
        <v/>
      </c>
      <c r="JK376" s="20" t="str">
        <f t="shared" si="437"/>
        <v/>
      </c>
      <c r="JL376" s="20" t="str">
        <f t="shared" si="437"/>
        <v/>
      </c>
      <c r="JM376" s="20" t="str">
        <f t="shared" si="438"/>
        <v/>
      </c>
      <c r="JN376" s="20" t="str">
        <f t="shared" si="438"/>
        <v/>
      </c>
      <c r="JO376" s="20" t="str">
        <f t="shared" si="438"/>
        <v/>
      </c>
      <c r="JP376" s="20" t="str">
        <f t="shared" si="438"/>
        <v/>
      </c>
      <c r="JQ376" s="20" t="str">
        <f t="shared" si="438"/>
        <v/>
      </c>
      <c r="JR376" s="20" t="str">
        <f t="shared" si="438"/>
        <v/>
      </c>
      <c r="JS376" s="20" t="str">
        <f t="shared" si="438"/>
        <v/>
      </c>
      <c r="JT376" s="20" t="str">
        <f t="shared" si="438"/>
        <v/>
      </c>
      <c r="JU376" s="20" t="str">
        <f t="shared" si="438"/>
        <v/>
      </c>
      <c r="JV376" s="20" t="str">
        <f t="shared" si="438"/>
        <v/>
      </c>
      <c r="JW376" s="20" t="str">
        <f t="shared" si="439"/>
        <v/>
      </c>
      <c r="JX376" s="20" t="str">
        <f t="shared" si="439"/>
        <v/>
      </c>
      <c r="JY376" s="20" t="str">
        <f t="shared" si="439"/>
        <v/>
      </c>
      <c r="JZ376" s="20" t="str">
        <f t="shared" si="439"/>
        <v/>
      </c>
      <c r="KA376" s="20" t="str">
        <f t="shared" si="439"/>
        <v/>
      </c>
      <c r="KB376" s="20" t="str">
        <f t="shared" si="439"/>
        <v/>
      </c>
      <c r="KC376" s="20" t="str">
        <f t="shared" si="439"/>
        <v/>
      </c>
      <c r="KD376" s="20" t="str">
        <f t="shared" si="439"/>
        <v/>
      </c>
      <c r="KE376" s="20"/>
      <c r="KF376" s="20"/>
      <c r="KG376" s="20"/>
      <c r="KH376" s="20"/>
      <c r="KI376" s="20"/>
      <c r="KJ376" s="20"/>
      <c r="KK376" s="20"/>
      <c r="KL376" s="20"/>
      <c r="KM376" s="20"/>
      <c r="KN376" s="20"/>
      <c r="KO376" s="20"/>
    </row>
    <row r="377" spans="2:301" s="14" customFormat="1" ht="15" hidden="1" x14ac:dyDescent="0.25">
      <c r="G377" s="74" t="str">
        <f t="shared" si="405"/>
        <v/>
      </c>
      <c r="I377" s="74" t="str">
        <f t="shared" si="409"/>
        <v/>
      </c>
      <c r="K377" s="74">
        <f t="shared" si="258"/>
        <v>0</v>
      </c>
      <c r="N377" s="74">
        <f t="shared" si="406"/>
        <v>0</v>
      </c>
      <c r="Q377" s="120"/>
      <c r="R377" s="120"/>
      <c r="S377" s="111"/>
      <c r="T377" s="113" t="str">
        <f t="shared" si="407"/>
        <v/>
      </c>
      <c r="W377" s="24" t="str">
        <f t="shared" si="410"/>
        <v/>
      </c>
      <c r="X377" s="60"/>
      <c r="AK377" s="4"/>
      <c r="AL377" s="24"/>
      <c r="AM377" s="24"/>
      <c r="AN377" s="24"/>
      <c r="AO377" s="26"/>
      <c r="AP377" s="26"/>
      <c r="AR377" s="19">
        <f t="shared" si="408"/>
        <v>0</v>
      </c>
      <c r="AU377" s="129"/>
      <c r="AV377" s="129"/>
    </row>
    <row r="378" spans="2:301" s="14" customFormat="1" ht="15" hidden="1" x14ac:dyDescent="0.25">
      <c r="G378" s="74" t="str">
        <f t="shared" si="405"/>
        <v/>
      </c>
      <c r="I378" s="74" t="str">
        <f t="shared" si="409"/>
        <v/>
      </c>
      <c r="K378" s="74">
        <f t="shared" si="258"/>
        <v>0</v>
      </c>
      <c r="N378" s="74">
        <f t="shared" si="406"/>
        <v>0</v>
      </c>
      <c r="Q378" s="120"/>
      <c r="R378" s="120"/>
      <c r="S378" s="111"/>
      <c r="T378" s="113" t="str">
        <f t="shared" si="407"/>
        <v/>
      </c>
      <c r="W378" s="24" t="str">
        <f t="shared" si="410"/>
        <v/>
      </c>
      <c r="X378" s="60"/>
      <c r="AK378" s="4"/>
      <c r="AL378" s="24"/>
      <c r="AM378" s="24"/>
      <c r="AN378" s="24"/>
      <c r="AO378" s="26"/>
      <c r="AP378" s="26"/>
      <c r="AR378" s="19">
        <f t="shared" si="408"/>
        <v>0</v>
      </c>
      <c r="AU378" s="129"/>
      <c r="AV378" s="129"/>
    </row>
    <row r="379" spans="2:301" s="14" customFormat="1" ht="15" hidden="1" x14ac:dyDescent="0.25">
      <c r="G379" s="74" t="str">
        <f t="shared" si="405"/>
        <v/>
      </c>
      <c r="I379" s="74" t="str">
        <f t="shared" si="409"/>
        <v/>
      </c>
      <c r="K379" s="74">
        <f t="shared" si="258"/>
        <v>0</v>
      </c>
      <c r="N379" s="74">
        <f t="shared" si="406"/>
        <v>0</v>
      </c>
      <c r="Q379" s="120"/>
      <c r="R379" s="120"/>
      <c r="S379" s="111"/>
      <c r="T379" s="113" t="str">
        <f t="shared" si="407"/>
        <v/>
      </c>
      <c r="W379" s="24" t="str">
        <f t="shared" si="410"/>
        <v/>
      </c>
      <c r="X379" s="60"/>
      <c r="AK379" s="4"/>
      <c r="AL379" s="24"/>
      <c r="AM379" s="24"/>
      <c r="AN379" s="24"/>
      <c r="AO379" s="26"/>
      <c r="AP379" s="26"/>
      <c r="AR379" s="19">
        <f t="shared" si="408"/>
        <v>0</v>
      </c>
      <c r="AU379" s="129"/>
      <c r="AV379" s="129"/>
    </row>
    <row r="380" spans="2:301" s="14" customFormat="1" ht="15" hidden="1" x14ac:dyDescent="0.25">
      <c r="G380" s="74" t="str">
        <f t="shared" si="405"/>
        <v/>
      </c>
      <c r="I380" s="74" t="str">
        <f t="shared" si="409"/>
        <v/>
      </c>
      <c r="K380" s="74">
        <f t="shared" ref="K380:K443" si="440">IF((C380&lt;&gt;1),0,IF(W146="TIA1 and TIA2",1,IF(W136 = "TIA1 and TIA2",1,G146)))</f>
        <v>0</v>
      </c>
      <c r="N380" s="74">
        <f t="shared" si="406"/>
        <v>0</v>
      </c>
      <c r="Q380" s="120"/>
      <c r="R380" s="120"/>
      <c r="S380" s="111"/>
      <c r="T380" s="113" t="str">
        <f t="shared" si="407"/>
        <v/>
      </c>
      <c r="W380" s="24" t="str">
        <f t="shared" si="410"/>
        <v/>
      </c>
      <c r="X380" s="60"/>
      <c r="AK380" s="4"/>
      <c r="AL380" s="24"/>
      <c r="AM380" s="24"/>
      <c r="AN380" s="24"/>
      <c r="AO380" s="26"/>
      <c r="AP380" s="26"/>
      <c r="AR380" s="19">
        <f t="shared" si="408"/>
        <v>0</v>
      </c>
      <c r="AU380" s="129"/>
      <c r="AV380" s="129"/>
    </row>
    <row r="381" spans="2:301" s="14" customFormat="1" x14ac:dyDescent="0.35">
      <c r="B381" s="73" t="str">
        <f t="shared" ref="B381" si="441" xml:space="preserve"> IF(B147="","",B147)</f>
        <v/>
      </c>
      <c r="C381" s="74">
        <f t="shared" si="347"/>
        <v>0</v>
      </c>
      <c r="D381" s="74" t="str">
        <f xml:space="preserve"> IF(IF(AND(C381=1,C147="LED"),D147,"")="","",IF(AND(C381=1,C147="LED"),D147,""))</f>
        <v/>
      </c>
      <c r="E381" s="74" t="str">
        <f xml:space="preserve"> IF(IF(AND(C381=1,C147="LED"),E147,"")="","",IF(AND(C381=1,C147="LED"),E147,""))</f>
        <v/>
      </c>
      <c r="F381" s="74" t="str">
        <f xml:space="preserve"> IF((C381&lt;&gt;1),"",MAX(F147,1))</f>
        <v/>
      </c>
      <c r="G381" s="74" t="str">
        <f t="shared" si="405"/>
        <v/>
      </c>
      <c r="H381" s="74" t="str">
        <f xml:space="preserve"> IF((C381&lt;&gt;1),"",MAX(2.5,Q147))</f>
        <v/>
      </c>
      <c r="I381" s="74" t="str">
        <f t="shared" si="409"/>
        <v/>
      </c>
      <c r="J381" s="74">
        <f xml:space="preserve"> IF((C381&lt;&gt;1),0,(J147+$D$3))</f>
        <v>0</v>
      </c>
      <c r="K381" s="74">
        <f t="shared" si="440"/>
        <v>0</v>
      </c>
      <c r="L381" s="74" t="str">
        <f>IF((C381&lt;&gt;1),"",IF(IF(C147="Masked","Always Mask",H147)="","Never mask",IF(C147="Masked","Always Mask",H147)))</f>
        <v/>
      </c>
      <c r="M381" s="74">
        <f xml:space="preserve"> IF(C381&lt;&gt;1,0,I147)</f>
        <v>0</v>
      </c>
      <c r="N381" s="74">
        <f t="shared" si="406"/>
        <v>0</v>
      </c>
      <c r="O381" s="74" t="str">
        <f xml:space="preserve"> IF(C381&lt;&gt;1,"",(F381*55+17.25))</f>
        <v/>
      </c>
      <c r="P381" s="112" t="str">
        <f xml:space="preserve"> IF(C381&lt;&gt;1,"",IF(O381&lt;J381,J381,0))</f>
        <v/>
      </c>
      <c r="Q381" s="120">
        <f xml:space="preserve"> IF(Global!$C$1="AFE4420",1000*AK381*J381/(1000000/'PPG Config'!$C$2)*(2-COUNTBLANK(D381:E381)),1000*(AL381+AM381)*J381/(1000000/'PPG Config'!$C$2))</f>
        <v>0</v>
      </c>
      <c r="R381" s="120"/>
      <c r="S381" s="111" t="str">
        <f>IF((C381&lt;&gt;1),"Only TIA1",W147)</f>
        <v>Only TIA1</v>
      </c>
      <c r="T381" s="113" t="str">
        <f t="shared" si="407"/>
        <v/>
      </c>
      <c r="U381" s="24" t="str">
        <f xml:space="preserve"> IF((C381&lt;&gt;1),"",MAX(2.5,AD147))</f>
        <v/>
      </c>
      <c r="V381" s="24"/>
      <c r="W381" s="24" t="str">
        <f t="shared" si="410"/>
        <v/>
      </c>
      <c r="X381" s="60"/>
      <c r="AI381" s="69">
        <f xml:space="preserve"> IF(C391&gt;C381,1,0)</f>
        <v>0</v>
      </c>
      <c r="AJ381" s="69">
        <f xml:space="preserve"> IF(C381=1,IF(C147="LED",IF(AND(D381="",E381=""),1,0),0),0)</f>
        <v>0</v>
      </c>
      <c r="AK381" s="119">
        <f>IF(COUNTIF(D381:E381,"TX4")&gt;0,'PPG Config'!$C$18,IF(COUNTIF(D381:E381,"TX3")&gt;0,'PPG Config'!$C$17,IF(COUNTIF(D381:E381,"TX2")&gt;0,'PPG Config'!$C$16,IF(COUNTIF(D381:E381,"TX1")&gt;0,'PPG Config'!$C$15,0))))</f>
        <v>0</v>
      </c>
      <c r="AL381" s="24">
        <f xml:space="preserve"> IF(D381="",0,IF(AI147="",0,MIN(AI147,'PPG Config'!$C$8)))</f>
        <v>0</v>
      </c>
      <c r="AM381" s="24">
        <f xml:space="preserve"> IF(E381="",0,IF(AJ147="",0,MIN(AJ147,'PPG Config'!$C$8)))</f>
        <v>0</v>
      </c>
      <c r="AN381" s="24"/>
      <c r="AO381" s="26">
        <f xml:space="preserve"> IF(Global!$C$1="AFE4420",'PPG Phase Definition'!AK381,'PPG Phase Definition'!AL381)</f>
        <v>0</v>
      </c>
      <c r="AP381" s="26">
        <f xml:space="preserve"> IF(Global!$C$1="AFE4420",'PPG Phase Definition'!AK381,'PPG Phase Definition'!AM381)</f>
        <v>0</v>
      </c>
      <c r="AR381" s="19">
        <f t="shared" si="408"/>
        <v>0</v>
      </c>
      <c r="AU381" s="129"/>
      <c r="AV381" s="129"/>
      <c r="FD381" s="19"/>
      <c r="FE381" s="19"/>
      <c r="FF381" s="19">
        <v>15</v>
      </c>
      <c r="FG381" s="20" t="str">
        <f t="shared" ref="FG381:FQ383" si="442" xml:space="preserve"> IF(G620=G610,"",G620)</f>
        <v/>
      </c>
      <c r="FH381" s="20" t="str">
        <f t="shared" si="442"/>
        <v/>
      </c>
      <c r="FI381" s="20" t="str">
        <f t="shared" si="442"/>
        <v/>
      </c>
      <c r="FJ381" s="20" t="str">
        <f t="shared" si="442"/>
        <v/>
      </c>
      <c r="FK381" s="20" t="str">
        <f t="shared" si="442"/>
        <v/>
      </c>
      <c r="FL381" s="20" t="str">
        <f t="shared" si="442"/>
        <v/>
      </c>
      <c r="FM381" s="20" t="str">
        <f t="shared" si="442"/>
        <v/>
      </c>
      <c r="FN381" s="20" t="str">
        <f t="shared" si="442"/>
        <v/>
      </c>
      <c r="FO381" s="20" t="str">
        <f t="shared" si="442"/>
        <v/>
      </c>
      <c r="FP381" s="20" t="str">
        <f t="shared" si="442"/>
        <v/>
      </c>
      <c r="FQ381" s="20" t="str">
        <f t="shared" si="442"/>
        <v/>
      </c>
      <c r="FR381" s="20" t="str">
        <f t="shared" ref="FR381:FT383" si="443" xml:space="preserve"> IF(S620=S610,"",S620)</f>
        <v/>
      </c>
      <c r="FS381" s="20" t="str">
        <f t="shared" si="443"/>
        <v/>
      </c>
      <c r="FT381" s="20" t="str">
        <f t="shared" si="443"/>
        <v/>
      </c>
      <c r="FU381" s="20" t="str">
        <f xml:space="preserve"> IF(W620=W610,"",W620)</f>
        <v/>
      </c>
      <c r="FV381" s="20" t="str">
        <f t="shared" ref="FV381:FZ383" si="444" xml:space="preserve"> IF(Y620=Y610,"",Y620)</f>
        <v/>
      </c>
      <c r="FW381" s="20" t="str">
        <f t="shared" si="444"/>
        <v/>
      </c>
      <c r="FX381" s="20" t="str">
        <f t="shared" si="444"/>
        <v/>
      </c>
      <c r="FY381" s="20" t="str">
        <f t="shared" si="444"/>
        <v/>
      </c>
      <c r="FZ381" s="20" t="str">
        <f t="shared" si="444"/>
        <v/>
      </c>
      <c r="GA381" s="20" t="str">
        <f t="shared" ref="GA381:GJ383" si="445" xml:space="preserve"> IF(AE620=AE610,"",AE620)</f>
        <v/>
      </c>
      <c r="GB381" s="20" t="str">
        <f t="shared" si="445"/>
        <v/>
      </c>
      <c r="GC381" s="20" t="str">
        <f t="shared" si="445"/>
        <v/>
      </c>
      <c r="GD381" s="20" t="str">
        <f t="shared" si="445"/>
        <v/>
      </c>
      <c r="GE381" s="20" t="str">
        <f t="shared" si="445"/>
        <v/>
      </c>
      <c r="GF381" s="20" t="str">
        <f t="shared" si="445"/>
        <v/>
      </c>
      <c r="GG381" s="20" t="str">
        <f t="shared" si="445"/>
        <v/>
      </c>
      <c r="GH381" s="20" t="str">
        <f t="shared" si="445"/>
        <v/>
      </c>
      <c r="GI381" s="20" t="str">
        <f t="shared" si="445"/>
        <v/>
      </c>
      <c r="GJ381" s="20" t="str">
        <f t="shared" si="445"/>
        <v/>
      </c>
      <c r="GK381" s="20" t="str">
        <f t="shared" ref="GK381:GT383" si="446" xml:space="preserve"> IF(AO620=AO610,"",AO620)</f>
        <v/>
      </c>
      <c r="GL381" s="20" t="str">
        <f t="shared" si="446"/>
        <v/>
      </c>
      <c r="GM381" s="20" t="str">
        <f t="shared" si="446"/>
        <v/>
      </c>
      <c r="GN381" s="20" t="str">
        <f t="shared" si="446"/>
        <v/>
      </c>
      <c r="GO381" s="20" t="str">
        <f t="shared" si="446"/>
        <v/>
      </c>
      <c r="GP381" s="20" t="str">
        <f t="shared" si="446"/>
        <v/>
      </c>
      <c r="GQ381" s="20" t="str">
        <f t="shared" si="446"/>
        <v/>
      </c>
      <c r="GR381" s="20" t="str">
        <f t="shared" si="446"/>
        <v/>
      </c>
      <c r="GS381" s="20" t="str">
        <f t="shared" si="446"/>
        <v/>
      </c>
      <c r="GT381" s="20" t="str">
        <f t="shared" si="446"/>
        <v/>
      </c>
      <c r="GU381" s="20" t="str">
        <f t="shared" ref="GU381:HD383" si="447" xml:space="preserve"> IF(AY620=AY610,"",AY620)</f>
        <v/>
      </c>
      <c r="GV381" s="20" t="str">
        <f t="shared" si="447"/>
        <v/>
      </c>
      <c r="GW381" s="20" t="str">
        <f t="shared" si="447"/>
        <v/>
      </c>
      <c r="GX381" s="20" t="str">
        <f t="shared" si="447"/>
        <v/>
      </c>
      <c r="GY381" s="20" t="str">
        <f t="shared" si="447"/>
        <v/>
      </c>
      <c r="GZ381" s="20" t="str">
        <f t="shared" si="447"/>
        <v/>
      </c>
      <c r="HA381" s="20" t="str">
        <f t="shared" si="447"/>
        <v/>
      </c>
      <c r="HB381" s="20" t="str">
        <f t="shared" si="447"/>
        <v/>
      </c>
      <c r="HC381" s="20" t="str">
        <f t="shared" si="447"/>
        <v/>
      </c>
      <c r="HD381" s="20" t="str">
        <f t="shared" si="447"/>
        <v/>
      </c>
      <c r="HE381" s="20" t="str">
        <f t="shared" ref="HE381:HN383" si="448" xml:space="preserve"> IF(BI620=BI610,"",BI620)</f>
        <v/>
      </c>
      <c r="HF381" s="20" t="str">
        <f t="shared" si="448"/>
        <v/>
      </c>
      <c r="HG381" s="20" t="str">
        <f t="shared" si="448"/>
        <v/>
      </c>
      <c r="HH381" s="20" t="str">
        <f t="shared" si="448"/>
        <v/>
      </c>
      <c r="HI381" s="20" t="str">
        <f t="shared" si="448"/>
        <v/>
      </c>
      <c r="HJ381" s="20" t="str">
        <f t="shared" si="448"/>
        <v/>
      </c>
      <c r="HK381" s="20" t="str">
        <f t="shared" si="448"/>
        <v/>
      </c>
      <c r="HL381" s="20" t="str">
        <f t="shared" si="448"/>
        <v/>
      </c>
      <c r="HM381" s="20" t="str">
        <f t="shared" si="448"/>
        <v/>
      </c>
      <c r="HN381" s="20" t="str">
        <f t="shared" si="448"/>
        <v/>
      </c>
      <c r="HO381" s="20" t="str">
        <f t="shared" ref="HO381:HX383" si="449" xml:space="preserve"> IF(BS620=BS610,"",BS620)</f>
        <v/>
      </c>
      <c r="HP381" s="20" t="str">
        <f t="shared" si="449"/>
        <v/>
      </c>
      <c r="HQ381" s="20" t="str">
        <f t="shared" si="449"/>
        <v/>
      </c>
      <c r="HR381" s="20" t="str">
        <f t="shared" si="449"/>
        <v/>
      </c>
      <c r="HS381" s="20" t="str">
        <f t="shared" si="449"/>
        <v/>
      </c>
      <c r="HT381" s="20" t="str">
        <f t="shared" si="449"/>
        <v/>
      </c>
      <c r="HU381" s="20" t="str">
        <f t="shared" si="449"/>
        <v/>
      </c>
      <c r="HV381" s="20" t="str">
        <f t="shared" si="449"/>
        <v/>
      </c>
      <c r="HW381" s="20" t="str">
        <f t="shared" si="449"/>
        <v/>
      </c>
      <c r="HX381" s="20" t="str">
        <f t="shared" si="449"/>
        <v/>
      </c>
      <c r="HY381" s="20" t="str">
        <f t="shared" ref="HY381:IH383" si="450" xml:space="preserve"> IF(CC620=CC610,"",CC620)</f>
        <v/>
      </c>
      <c r="HZ381" s="20" t="str">
        <f t="shared" si="450"/>
        <v/>
      </c>
      <c r="IA381" s="20" t="str">
        <f t="shared" si="450"/>
        <v/>
      </c>
      <c r="IB381" s="20" t="str">
        <f t="shared" si="450"/>
        <v/>
      </c>
      <c r="IC381" s="20" t="str">
        <f t="shared" si="450"/>
        <v/>
      </c>
      <c r="ID381" s="20" t="str">
        <f t="shared" si="450"/>
        <v/>
      </c>
      <c r="IE381" s="20" t="str">
        <f t="shared" si="450"/>
        <v/>
      </c>
      <c r="IF381" s="20" t="str">
        <f t="shared" si="450"/>
        <v/>
      </c>
      <c r="IG381" s="20" t="str">
        <f t="shared" si="450"/>
        <v/>
      </c>
      <c r="IH381" s="20" t="str">
        <f t="shared" si="450"/>
        <v/>
      </c>
      <c r="II381" s="20" t="str">
        <f t="shared" ref="II381:IR383" si="451" xml:space="preserve"> IF(CM620=CM610,"",CM620)</f>
        <v/>
      </c>
      <c r="IJ381" s="20" t="str">
        <f t="shared" si="451"/>
        <v/>
      </c>
      <c r="IK381" s="20" t="str">
        <f t="shared" si="451"/>
        <v/>
      </c>
      <c r="IL381" s="20" t="str">
        <f t="shared" si="451"/>
        <v/>
      </c>
      <c r="IM381" s="20" t="str">
        <f t="shared" si="451"/>
        <v/>
      </c>
      <c r="IN381" s="20" t="str">
        <f t="shared" si="451"/>
        <v/>
      </c>
      <c r="IO381" s="20" t="str">
        <f t="shared" si="451"/>
        <v/>
      </c>
      <c r="IP381" s="20" t="str">
        <f t="shared" si="451"/>
        <v/>
      </c>
      <c r="IQ381" s="20" t="str">
        <f t="shared" si="451"/>
        <v/>
      </c>
      <c r="IR381" s="20" t="str">
        <f t="shared" si="451"/>
        <v/>
      </c>
      <c r="IS381" s="20" t="str">
        <f t="shared" ref="IS381:JB383" si="452" xml:space="preserve"> IF(CW620=CW610,"",CW620)</f>
        <v/>
      </c>
      <c r="IT381" s="20" t="str">
        <f t="shared" si="452"/>
        <v/>
      </c>
      <c r="IU381" s="20" t="str">
        <f t="shared" si="452"/>
        <v/>
      </c>
      <c r="IV381" s="20" t="str">
        <f t="shared" si="452"/>
        <v/>
      </c>
      <c r="IW381" s="20" t="str">
        <f t="shared" si="452"/>
        <v/>
      </c>
      <c r="IX381" s="20" t="str">
        <f t="shared" si="452"/>
        <v/>
      </c>
      <c r="IY381" s="20" t="str">
        <f t="shared" si="452"/>
        <v/>
      </c>
      <c r="IZ381" s="20" t="str">
        <f t="shared" si="452"/>
        <v/>
      </c>
      <c r="JA381" s="20" t="str">
        <f t="shared" si="452"/>
        <v/>
      </c>
      <c r="JB381" s="20" t="str">
        <f t="shared" si="452"/>
        <v/>
      </c>
      <c r="JC381" s="20" t="str">
        <f t="shared" ref="JC381:JL383" si="453" xml:space="preserve"> IF(DG620=DG610,"",DG620)</f>
        <v/>
      </c>
      <c r="JD381" s="20" t="str">
        <f t="shared" si="453"/>
        <v/>
      </c>
      <c r="JE381" s="20" t="str">
        <f t="shared" si="453"/>
        <v/>
      </c>
      <c r="JF381" s="20" t="str">
        <f t="shared" si="453"/>
        <v/>
      </c>
      <c r="JG381" s="20" t="str">
        <f t="shared" si="453"/>
        <v/>
      </c>
      <c r="JH381" s="20" t="str">
        <f t="shared" si="453"/>
        <v/>
      </c>
      <c r="JI381" s="20" t="str">
        <f t="shared" si="453"/>
        <v/>
      </c>
      <c r="JJ381" s="20" t="str">
        <f t="shared" si="453"/>
        <v/>
      </c>
      <c r="JK381" s="20" t="str">
        <f t="shared" si="453"/>
        <v/>
      </c>
      <c r="JL381" s="20" t="str">
        <f t="shared" si="453"/>
        <v/>
      </c>
      <c r="JM381" s="20" t="str">
        <f t="shared" ref="JM381:JV383" si="454" xml:space="preserve"> IF(DQ620=DQ610,"",DQ620)</f>
        <v/>
      </c>
      <c r="JN381" s="20" t="str">
        <f t="shared" si="454"/>
        <v/>
      </c>
      <c r="JO381" s="20" t="str">
        <f t="shared" si="454"/>
        <v/>
      </c>
      <c r="JP381" s="20" t="str">
        <f t="shared" si="454"/>
        <v/>
      </c>
      <c r="JQ381" s="20" t="str">
        <f t="shared" si="454"/>
        <v/>
      </c>
      <c r="JR381" s="20" t="str">
        <f t="shared" si="454"/>
        <v/>
      </c>
      <c r="JS381" s="20" t="str">
        <f t="shared" si="454"/>
        <v/>
      </c>
      <c r="JT381" s="20" t="str">
        <f t="shared" si="454"/>
        <v/>
      </c>
      <c r="JU381" s="20" t="str">
        <f t="shared" si="454"/>
        <v/>
      </c>
      <c r="JV381" s="20" t="str">
        <f t="shared" si="454"/>
        <v/>
      </c>
      <c r="JW381" s="20" t="str">
        <f t="shared" ref="JW381:KD383" si="455" xml:space="preserve"> IF(EA620=EA610,"",EA620)</f>
        <v/>
      </c>
      <c r="JX381" s="20" t="str">
        <f t="shared" si="455"/>
        <v/>
      </c>
      <c r="JY381" s="20" t="str">
        <f t="shared" si="455"/>
        <v/>
      </c>
      <c r="JZ381" s="20" t="str">
        <f t="shared" si="455"/>
        <v/>
      </c>
      <c r="KA381" s="20" t="str">
        <f t="shared" si="455"/>
        <v/>
      </c>
      <c r="KB381" s="20" t="str">
        <f t="shared" si="455"/>
        <v/>
      </c>
      <c r="KC381" s="20" t="str">
        <f t="shared" si="455"/>
        <v/>
      </c>
      <c r="KD381" s="20" t="str">
        <f t="shared" si="455"/>
        <v/>
      </c>
      <c r="KE381" s="20"/>
      <c r="KF381" s="20"/>
      <c r="KG381" s="20"/>
      <c r="KH381" s="20"/>
      <c r="KI381" s="20"/>
      <c r="KJ381" s="20"/>
      <c r="KK381" s="20"/>
      <c r="KL381" s="20"/>
      <c r="KM381" s="20"/>
      <c r="KN381" s="20"/>
      <c r="KO381" s="20"/>
    </row>
    <row r="382" spans="2:301" s="14" customFormat="1" ht="14.75" hidden="1" customHeight="1" x14ac:dyDescent="0.25">
      <c r="B382" s="73"/>
      <c r="C382" s="74"/>
      <c r="D382" s="74"/>
      <c r="E382" s="74"/>
      <c r="F382" s="74"/>
      <c r="G382" s="74" t="str">
        <f t="shared" si="405"/>
        <v/>
      </c>
      <c r="H382" s="74"/>
      <c r="I382" s="74" t="str">
        <f t="shared" si="409"/>
        <v/>
      </c>
      <c r="J382" s="74"/>
      <c r="K382" s="74">
        <f t="shared" si="440"/>
        <v>0</v>
      </c>
      <c r="L382" s="74"/>
      <c r="M382" s="74"/>
      <c r="N382" s="74">
        <f t="shared" si="406"/>
        <v>0</v>
      </c>
      <c r="O382" s="74"/>
      <c r="P382" s="112"/>
      <c r="Q382" s="120"/>
      <c r="R382" s="120"/>
      <c r="S382" s="111"/>
      <c r="T382" s="113" t="str">
        <f t="shared" si="407"/>
        <v/>
      </c>
      <c r="U382" s="24"/>
      <c r="V382" s="24"/>
      <c r="W382" s="24" t="str">
        <f t="shared" si="410"/>
        <v/>
      </c>
      <c r="X382" s="60"/>
      <c r="AI382" s="69"/>
      <c r="AJ382" s="69"/>
      <c r="AK382" s="119"/>
      <c r="AL382" s="24"/>
      <c r="AM382" s="24"/>
      <c r="AN382" s="24"/>
      <c r="AO382" s="26"/>
      <c r="AP382" s="26"/>
      <c r="AR382" s="19">
        <f t="shared" si="408"/>
        <v>0</v>
      </c>
      <c r="AU382" s="129"/>
      <c r="AV382" s="129"/>
      <c r="FD382" s="19"/>
      <c r="FE382" s="19"/>
      <c r="FF382" s="19"/>
      <c r="FG382" s="20" t="str">
        <f t="shared" si="442"/>
        <v/>
      </c>
      <c r="FH382" s="20" t="str">
        <f t="shared" si="442"/>
        <v/>
      </c>
      <c r="FI382" s="20" t="str">
        <f t="shared" si="442"/>
        <v/>
      </c>
      <c r="FJ382" s="20" t="str">
        <f t="shared" si="442"/>
        <v/>
      </c>
      <c r="FK382" s="20" t="str">
        <f t="shared" si="442"/>
        <v/>
      </c>
      <c r="FL382" s="20" t="str">
        <f t="shared" si="442"/>
        <v/>
      </c>
      <c r="FM382" s="20" t="str">
        <f t="shared" si="442"/>
        <v/>
      </c>
      <c r="FN382" s="20" t="str">
        <f t="shared" si="442"/>
        <v/>
      </c>
      <c r="FO382" s="20" t="str">
        <f t="shared" si="442"/>
        <v/>
      </c>
      <c r="FP382" s="20" t="str">
        <f t="shared" si="442"/>
        <v/>
      </c>
      <c r="FQ382" s="20" t="str">
        <f t="shared" si="442"/>
        <v/>
      </c>
      <c r="FR382" s="20" t="str">
        <f t="shared" si="443"/>
        <v/>
      </c>
      <c r="FS382" s="20" t="str">
        <f t="shared" si="443"/>
        <v/>
      </c>
      <c r="FT382" s="20" t="str">
        <f t="shared" si="443"/>
        <v/>
      </c>
      <c r="FU382" s="20" t="str">
        <f xml:space="preserve"> IF(W621=W611,"",W621)</f>
        <v/>
      </c>
      <c r="FV382" s="20" t="str">
        <f t="shared" si="444"/>
        <v/>
      </c>
      <c r="FW382" s="20" t="str">
        <f t="shared" si="444"/>
        <v/>
      </c>
      <c r="FX382" s="20" t="str">
        <f t="shared" si="444"/>
        <v/>
      </c>
      <c r="FY382" s="20" t="str">
        <f t="shared" si="444"/>
        <v/>
      </c>
      <c r="FZ382" s="20" t="str">
        <f t="shared" si="444"/>
        <v/>
      </c>
      <c r="GA382" s="20" t="str">
        <f t="shared" si="445"/>
        <v/>
      </c>
      <c r="GB382" s="20" t="str">
        <f t="shared" si="445"/>
        <v/>
      </c>
      <c r="GC382" s="20" t="str">
        <f t="shared" si="445"/>
        <v/>
      </c>
      <c r="GD382" s="20" t="str">
        <f t="shared" si="445"/>
        <v/>
      </c>
      <c r="GE382" s="20" t="str">
        <f t="shared" si="445"/>
        <v/>
      </c>
      <c r="GF382" s="20" t="str">
        <f t="shared" si="445"/>
        <v/>
      </c>
      <c r="GG382" s="20" t="str">
        <f t="shared" si="445"/>
        <v/>
      </c>
      <c r="GH382" s="20" t="str">
        <f t="shared" si="445"/>
        <v/>
      </c>
      <c r="GI382" s="20" t="str">
        <f t="shared" si="445"/>
        <v/>
      </c>
      <c r="GJ382" s="20" t="str">
        <f t="shared" si="445"/>
        <v/>
      </c>
      <c r="GK382" s="20" t="str">
        <f t="shared" si="446"/>
        <v/>
      </c>
      <c r="GL382" s="20" t="str">
        <f t="shared" si="446"/>
        <v/>
      </c>
      <c r="GM382" s="20" t="str">
        <f t="shared" si="446"/>
        <v/>
      </c>
      <c r="GN382" s="20" t="str">
        <f t="shared" si="446"/>
        <v/>
      </c>
      <c r="GO382" s="20" t="str">
        <f t="shared" si="446"/>
        <v/>
      </c>
      <c r="GP382" s="20" t="str">
        <f t="shared" si="446"/>
        <v/>
      </c>
      <c r="GQ382" s="20" t="str">
        <f t="shared" si="446"/>
        <v/>
      </c>
      <c r="GR382" s="20" t="str">
        <f t="shared" si="446"/>
        <v/>
      </c>
      <c r="GS382" s="20" t="str">
        <f t="shared" si="446"/>
        <v/>
      </c>
      <c r="GT382" s="20" t="str">
        <f t="shared" si="446"/>
        <v/>
      </c>
      <c r="GU382" s="20" t="str">
        <f t="shared" si="447"/>
        <v/>
      </c>
      <c r="GV382" s="20" t="str">
        <f t="shared" si="447"/>
        <v/>
      </c>
      <c r="GW382" s="20" t="str">
        <f t="shared" si="447"/>
        <v/>
      </c>
      <c r="GX382" s="20" t="str">
        <f t="shared" si="447"/>
        <v/>
      </c>
      <c r="GY382" s="20" t="str">
        <f t="shared" si="447"/>
        <v/>
      </c>
      <c r="GZ382" s="20" t="str">
        <f t="shared" si="447"/>
        <v/>
      </c>
      <c r="HA382" s="20" t="str">
        <f t="shared" si="447"/>
        <v/>
      </c>
      <c r="HB382" s="20" t="str">
        <f t="shared" si="447"/>
        <v/>
      </c>
      <c r="HC382" s="20" t="str">
        <f t="shared" si="447"/>
        <v/>
      </c>
      <c r="HD382" s="20" t="str">
        <f t="shared" si="447"/>
        <v/>
      </c>
      <c r="HE382" s="20" t="str">
        <f t="shared" si="448"/>
        <v/>
      </c>
      <c r="HF382" s="20" t="str">
        <f t="shared" si="448"/>
        <v/>
      </c>
      <c r="HG382" s="20" t="str">
        <f t="shared" si="448"/>
        <v/>
      </c>
      <c r="HH382" s="20" t="str">
        <f t="shared" si="448"/>
        <v/>
      </c>
      <c r="HI382" s="20" t="str">
        <f t="shared" si="448"/>
        <v/>
      </c>
      <c r="HJ382" s="20" t="str">
        <f t="shared" si="448"/>
        <v/>
      </c>
      <c r="HK382" s="20" t="str">
        <f t="shared" si="448"/>
        <v/>
      </c>
      <c r="HL382" s="20" t="str">
        <f t="shared" si="448"/>
        <v/>
      </c>
      <c r="HM382" s="20" t="str">
        <f t="shared" si="448"/>
        <v/>
      </c>
      <c r="HN382" s="20" t="str">
        <f t="shared" si="448"/>
        <v/>
      </c>
      <c r="HO382" s="20" t="str">
        <f t="shared" si="449"/>
        <v/>
      </c>
      <c r="HP382" s="20" t="str">
        <f t="shared" si="449"/>
        <v/>
      </c>
      <c r="HQ382" s="20" t="str">
        <f t="shared" si="449"/>
        <v/>
      </c>
      <c r="HR382" s="20" t="str">
        <f t="shared" si="449"/>
        <v/>
      </c>
      <c r="HS382" s="20" t="str">
        <f t="shared" si="449"/>
        <v/>
      </c>
      <c r="HT382" s="20" t="str">
        <f t="shared" si="449"/>
        <v/>
      </c>
      <c r="HU382" s="20" t="str">
        <f t="shared" si="449"/>
        <v/>
      </c>
      <c r="HV382" s="20" t="str">
        <f t="shared" si="449"/>
        <v/>
      </c>
      <c r="HW382" s="20" t="str">
        <f t="shared" si="449"/>
        <v/>
      </c>
      <c r="HX382" s="20" t="str">
        <f t="shared" si="449"/>
        <v/>
      </c>
      <c r="HY382" s="20" t="str">
        <f t="shared" si="450"/>
        <v/>
      </c>
      <c r="HZ382" s="20" t="str">
        <f t="shared" si="450"/>
        <v/>
      </c>
      <c r="IA382" s="20" t="str">
        <f t="shared" si="450"/>
        <v/>
      </c>
      <c r="IB382" s="20" t="str">
        <f t="shared" si="450"/>
        <v/>
      </c>
      <c r="IC382" s="20" t="str">
        <f t="shared" si="450"/>
        <v/>
      </c>
      <c r="ID382" s="20" t="str">
        <f t="shared" si="450"/>
        <v/>
      </c>
      <c r="IE382" s="20" t="str">
        <f t="shared" si="450"/>
        <v/>
      </c>
      <c r="IF382" s="20" t="str">
        <f t="shared" si="450"/>
        <v/>
      </c>
      <c r="IG382" s="20" t="str">
        <f t="shared" si="450"/>
        <v/>
      </c>
      <c r="IH382" s="20" t="str">
        <f t="shared" si="450"/>
        <v/>
      </c>
      <c r="II382" s="20" t="str">
        <f t="shared" si="451"/>
        <v/>
      </c>
      <c r="IJ382" s="20" t="str">
        <f t="shared" si="451"/>
        <v/>
      </c>
      <c r="IK382" s="20" t="str">
        <f t="shared" si="451"/>
        <v/>
      </c>
      <c r="IL382" s="20" t="str">
        <f t="shared" si="451"/>
        <v/>
      </c>
      <c r="IM382" s="20" t="str">
        <f t="shared" si="451"/>
        <v/>
      </c>
      <c r="IN382" s="20" t="str">
        <f t="shared" si="451"/>
        <v/>
      </c>
      <c r="IO382" s="20" t="str">
        <f t="shared" si="451"/>
        <v/>
      </c>
      <c r="IP382" s="20" t="str">
        <f t="shared" si="451"/>
        <v/>
      </c>
      <c r="IQ382" s="20" t="str">
        <f t="shared" si="451"/>
        <v/>
      </c>
      <c r="IR382" s="20" t="str">
        <f t="shared" si="451"/>
        <v/>
      </c>
      <c r="IS382" s="20" t="str">
        <f t="shared" si="452"/>
        <v/>
      </c>
      <c r="IT382" s="20" t="str">
        <f t="shared" si="452"/>
        <v/>
      </c>
      <c r="IU382" s="20" t="str">
        <f t="shared" si="452"/>
        <v/>
      </c>
      <c r="IV382" s="20" t="str">
        <f t="shared" si="452"/>
        <v/>
      </c>
      <c r="IW382" s="20" t="str">
        <f t="shared" si="452"/>
        <v/>
      </c>
      <c r="IX382" s="20" t="str">
        <f t="shared" si="452"/>
        <v/>
      </c>
      <c r="IY382" s="20" t="str">
        <f t="shared" si="452"/>
        <v/>
      </c>
      <c r="IZ382" s="20" t="str">
        <f t="shared" si="452"/>
        <v/>
      </c>
      <c r="JA382" s="20" t="str">
        <f t="shared" si="452"/>
        <v/>
      </c>
      <c r="JB382" s="20" t="str">
        <f t="shared" si="452"/>
        <v/>
      </c>
      <c r="JC382" s="20" t="str">
        <f t="shared" si="453"/>
        <v/>
      </c>
      <c r="JD382" s="20" t="str">
        <f t="shared" si="453"/>
        <v/>
      </c>
      <c r="JE382" s="20" t="str">
        <f t="shared" si="453"/>
        <v/>
      </c>
      <c r="JF382" s="20" t="str">
        <f t="shared" si="453"/>
        <v/>
      </c>
      <c r="JG382" s="20" t="str">
        <f t="shared" si="453"/>
        <v/>
      </c>
      <c r="JH382" s="20" t="str">
        <f t="shared" si="453"/>
        <v/>
      </c>
      <c r="JI382" s="20" t="str">
        <f t="shared" si="453"/>
        <v/>
      </c>
      <c r="JJ382" s="20" t="str">
        <f t="shared" si="453"/>
        <v/>
      </c>
      <c r="JK382" s="20" t="str">
        <f t="shared" si="453"/>
        <v/>
      </c>
      <c r="JL382" s="20" t="str">
        <f t="shared" si="453"/>
        <v/>
      </c>
      <c r="JM382" s="20" t="str">
        <f t="shared" si="454"/>
        <v/>
      </c>
      <c r="JN382" s="20" t="str">
        <f t="shared" si="454"/>
        <v/>
      </c>
      <c r="JO382" s="20" t="str">
        <f t="shared" si="454"/>
        <v/>
      </c>
      <c r="JP382" s="20" t="str">
        <f t="shared" si="454"/>
        <v/>
      </c>
      <c r="JQ382" s="20" t="str">
        <f t="shared" si="454"/>
        <v/>
      </c>
      <c r="JR382" s="20" t="str">
        <f t="shared" si="454"/>
        <v/>
      </c>
      <c r="JS382" s="20" t="str">
        <f t="shared" si="454"/>
        <v/>
      </c>
      <c r="JT382" s="20" t="str">
        <f t="shared" si="454"/>
        <v/>
      </c>
      <c r="JU382" s="20" t="str">
        <f t="shared" si="454"/>
        <v/>
      </c>
      <c r="JV382" s="20" t="str">
        <f t="shared" si="454"/>
        <v/>
      </c>
      <c r="JW382" s="20" t="str">
        <f t="shared" si="455"/>
        <v/>
      </c>
      <c r="JX382" s="20" t="str">
        <f t="shared" si="455"/>
        <v/>
      </c>
      <c r="JY382" s="20" t="str">
        <f t="shared" si="455"/>
        <v/>
      </c>
      <c r="JZ382" s="20" t="str">
        <f t="shared" si="455"/>
        <v/>
      </c>
      <c r="KA382" s="20" t="str">
        <f t="shared" si="455"/>
        <v/>
      </c>
      <c r="KB382" s="20" t="str">
        <f t="shared" si="455"/>
        <v/>
      </c>
      <c r="KC382" s="20" t="str">
        <f t="shared" si="455"/>
        <v/>
      </c>
      <c r="KD382" s="20" t="str">
        <f t="shared" si="455"/>
        <v/>
      </c>
      <c r="KE382" s="20"/>
      <c r="KF382" s="20"/>
      <c r="KG382" s="20"/>
      <c r="KH382" s="20"/>
      <c r="KI382" s="20"/>
      <c r="KJ382" s="20"/>
      <c r="KK382" s="20"/>
      <c r="KL382" s="20"/>
      <c r="KM382" s="20"/>
      <c r="KN382" s="20"/>
      <c r="KO382" s="20"/>
    </row>
    <row r="383" spans="2:301" s="14" customFormat="1" ht="14.75" hidden="1" customHeight="1" x14ac:dyDescent="0.25">
      <c r="B383" s="73"/>
      <c r="C383" s="74"/>
      <c r="D383" s="74"/>
      <c r="E383" s="74"/>
      <c r="F383" s="74"/>
      <c r="G383" s="74" t="str">
        <f t="shared" si="405"/>
        <v/>
      </c>
      <c r="H383" s="74"/>
      <c r="I383" s="74" t="str">
        <f t="shared" si="409"/>
        <v/>
      </c>
      <c r="J383" s="74"/>
      <c r="K383" s="74">
        <f t="shared" si="440"/>
        <v>0</v>
      </c>
      <c r="L383" s="74"/>
      <c r="M383" s="74"/>
      <c r="N383" s="74">
        <f t="shared" si="406"/>
        <v>0</v>
      </c>
      <c r="O383" s="74"/>
      <c r="P383" s="112"/>
      <c r="Q383" s="120"/>
      <c r="R383" s="120"/>
      <c r="S383" s="111"/>
      <c r="T383" s="113" t="str">
        <f t="shared" si="407"/>
        <v/>
      </c>
      <c r="U383" s="24"/>
      <c r="V383" s="24"/>
      <c r="W383" s="24" t="str">
        <f t="shared" si="410"/>
        <v/>
      </c>
      <c r="X383" s="60"/>
      <c r="AI383" s="69"/>
      <c r="AJ383" s="69"/>
      <c r="AK383" s="119"/>
      <c r="AL383" s="24"/>
      <c r="AM383" s="24"/>
      <c r="AN383" s="24"/>
      <c r="AO383" s="26"/>
      <c r="AP383" s="26"/>
      <c r="AR383" s="19">
        <f t="shared" si="408"/>
        <v>0</v>
      </c>
      <c r="AU383" s="129"/>
      <c r="AV383" s="129"/>
      <c r="FD383" s="19"/>
      <c r="FE383" s="19"/>
      <c r="FF383" s="19"/>
      <c r="FG383" s="20" t="str">
        <f t="shared" si="442"/>
        <v/>
      </c>
      <c r="FH383" s="20" t="str">
        <f t="shared" si="442"/>
        <v/>
      </c>
      <c r="FI383" s="20" t="str">
        <f t="shared" si="442"/>
        <v/>
      </c>
      <c r="FJ383" s="20" t="str">
        <f t="shared" si="442"/>
        <v/>
      </c>
      <c r="FK383" s="20" t="str">
        <f t="shared" si="442"/>
        <v/>
      </c>
      <c r="FL383" s="20" t="str">
        <f t="shared" si="442"/>
        <v/>
      </c>
      <c r="FM383" s="20" t="str">
        <f t="shared" si="442"/>
        <v/>
      </c>
      <c r="FN383" s="20" t="str">
        <f t="shared" si="442"/>
        <v/>
      </c>
      <c r="FO383" s="20" t="str">
        <f t="shared" si="442"/>
        <v/>
      </c>
      <c r="FP383" s="20" t="str">
        <f t="shared" si="442"/>
        <v/>
      </c>
      <c r="FQ383" s="20" t="str">
        <f t="shared" si="442"/>
        <v/>
      </c>
      <c r="FR383" s="20" t="str">
        <f t="shared" si="443"/>
        <v/>
      </c>
      <c r="FS383" s="20" t="str">
        <f t="shared" si="443"/>
        <v/>
      </c>
      <c r="FT383" s="20" t="str">
        <f t="shared" si="443"/>
        <v/>
      </c>
      <c r="FU383" s="20" t="str">
        <f xml:space="preserve"> IF(W622=W612,"",W622)</f>
        <v/>
      </c>
      <c r="FV383" s="20" t="str">
        <f t="shared" si="444"/>
        <v/>
      </c>
      <c r="FW383" s="20" t="str">
        <f t="shared" si="444"/>
        <v/>
      </c>
      <c r="FX383" s="20" t="str">
        <f t="shared" si="444"/>
        <v/>
      </c>
      <c r="FY383" s="20" t="str">
        <f t="shared" si="444"/>
        <v/>
      </c>
      <c r="FZ383" s="20" t="str">
        <f t="shared" si="444"/>
        <v/>
      </c>
      <c r="GA383" s="20" t="str">
        <f t="shared" si="445"/>
        <v/>
      </c>
      <c r="GB383" s="20" t="str">
        <f t="shared" si="445"/>
        <v/>
      </c>
      <c r="GC383" s="20" t="str">
        <f t="shared" si="445"/>
        <v/>
      </c>
      <c r="GD383" s="20" t="str">
        <f t="shared" si="445"/>
        <v/>
      </c>
      <c r="GE383" s="20" t="str">
        <f t="shared" si="445"/>
        <v/>
      </c>
      <c r="GF383" s="20" t="str">
        <f t="shared" si="445"/>
        <v/>
      </c>
      <c r="GG383" s="20" t="str">
        <f t="shared" si="445"/>
        <v/>
      </c>
      <c r="GH383" s="20" t="str">
        <f t="shared" si="445"/>
        <v/>
      </c>
      <c r="GI383" s="20" t="str">
        <f t="shared" si="445"/>
        <v/>
      </c>
      <c r="GJ383" s="20" t="str">
        <f t="shared" si="445"/>
        <v/>
      </c>
      <c r="GK383" s="20" t="str">
        <f t="shared" si="446"/>
        <v/>
      </c>
      <c r="GL383" s="20" t="str">
        <f t="shared" si="446"/>
        <v/>
      </c>
      <c r="GM383" s="20" t="str">
        <f t="shared" si="446"/>
        <v/>
      </c>
      <c r="GN383" s="20" t="str">
        <f t="shared" si="446"/>
        <v/>
      </c>
      <c r="GO383" s="20" t="str">
        <f t="shared" si="446"/>
        <v/>
      </c>
      <c r="GP383" s="20" t="str">
        <f t="shared" si="446"/>
        <v/>
      </c>
      <c r="GQ383" s="20" t="str">
        <f t="shared" si="446"/>
        <v/>
      </c>
      <c r="GR383" s="20" t="str">
        <f t="shared" si="446"/>
        <v/>
      </c>
      <c r="GS383" s="20" t="str">
        <f t="shared" si="446"/>
        <v/>
      </c>
      <c r="GT383" s="20" t="str">
        <f t="shared" si="446"/>
        <v/>
      </c>
      <c r="GU383" s="20" t="str">
        <f t="shared" si="447"/>
        <v/>
      </c>
      <c r="GV383" s="20" t="str">
        <f t="shared" si="447"/>
        <v/>
      </c>
      <c r="GW383" s="20" t="str">
        <f t="shared" si="447"/>
        <v/>
      </c>
      <c r="GX383" s="20" t="str">
        <f t="shared" si="447"/>
        <v/>
      </c>
      <c r="GY383" s="20" t="str">
        <f t="shared" si="447"/>
        <v/>
      </c>
      <c r="GZ383" s="20" t="str">
        <f t="shared" si="447"/>
        <v/>
      </c>
      <c r="HA383" s="20" t="str">
        <f t="shared" si="447"/>
        <v/>
      </c>
      <c r="HB383" s="20" t="str">
        <f t="shared" si="447"/>
        <v/>
      </c>
      <c r="HC383" s="20" t="str">
        <f t="shared" si="447"/>
        <v/>
      </c>
      <c r="HD383" s="20" t="str">
        <f t="shared" si="447"/>
        <v/>
      </c>
      <c r="HE383" s="20" t="str">
        <f t="shared" si="448"/>
        <v/>
      </c>
      <c r="HF383" s="20" t="str">
        <f t="shared" si="448"/>
        <v/>
      </c>
      <c r="HG383" s="20" t="str">
        <f t="shared" si="448"/>
        <v/>
      </c>
      <c r="HH383" s="20" t="str">
        <f t="shared" si="448"/>
        <v/>
      </c>
      <c r="HI383" s="20" t="str">
        <f t="shared" si="448"/>
        <v/>
      </c>
      <c r="HJ383" s="20" t="str">
        <f t="shared" si="448"/>
        <v/>
      </c>
      <c r="HK383" s="20" t="str">
        <f t="shared" si="448"/>
        <v/>
      </c>
      <c r="HL383" s="20" t="str">
        <f t="shared" si="448"/>
        <v/>
      </c>
      <c r="HM383" s="20" t="str">
        <f t="shared" si="448"/>
        <v/>
      </c>
      <c r="HN383" s="20" t="str">
        <f t="shared" si="448"/>
        <v/>
      </c>
      <c r="HO383" s="20" t="str">
        <f t="shared" si="449"/>
        <v/>
      </c>
      <c r="HP383" s="20" t="str">
        <f t="shared" si="449"/>
        <v/>
      </c>
      <c r="HQ383" s="20" t="str">
        <f t="shared" si="449"/>
        <v/>
      </c>
      <c r="HR383" s="20" t="str">
        <f t="shared" si="449"/>
        <v/>
      </c>
      <c r="HS383" s="20" t="str">
        <f t="shared" si="449"/>
        <v/>
      </c>
      <c r="HT383" s="20" t="str">
        <f t="shared" si="449"/>
        <v/>
      </c>
      <c r="HU383" s="20" t="str">
        <f t="shared" si="449"/>
        <v/>
      </c>
      <c r="HV383" s="20" t="str">
        <f t="shared" si="449"/>
        <v/>
      </c>
      <c r="HW383" s="20" t="str">
        <f t="shared" si="449"/>
        <v/>
      </c>
      <c r="HX383" s="20" t="str">
        <f t="shared" si="449"/>
        <v/>
      </c>
      <c r="HY383" s="20" t="str">
        <f t="shared" si="450"/>
        <v/>
      </c>
      <c r="HZ383" s="20" t="str">
        <f t="shared" si="450"/>
        <v/>
      </c>
      <c r="IA383" s="20" t="str">
        <f t="shared" si="450"/>
        <v/>
      </c>
      <c r="IB383" s="20" t="str">
        <f t="shared" si="450"/>
        <v/>
      </c>
      <c r="IC383" s="20" t="str">
        <f t="shared" si="450"/>
        <v/>
      </c>
      <c r="ID383" s="20" t="str">
        <f t="shared" si="450"/>
        <v/>
      </c>
      <c r="IE383" s="20" t="str">
        <f t="shared" si="450"/>
        <v/>
      </c>
      <c r="IF383" s="20" t="str">
        <f t="shared" si="450"/>
        <v/>
      </c>
      <c r="IG383" s="20" t="str">
        <f t="shared" si="450"/>
        <v/>
      </c>
      <c r="IH383" s="20" t="str">
        <f t="shared" si="450"/>
        <v/>
      </c>
      <c r="II383" s="20" t="str">
        <f t="shared" si="451"/>
        <v/>
      </c>
      <c r="IJ383" s="20" t="str">
        <f t="shared" si="451"/>
        <v/>
      </c>
      <c r="IK383" s="20" t="str">
        <f t="shared" si="451"/>
        <v/>
      </c>
      <c r="IL383" s="20" t="str">
        <f t="shared" si="451"/>
        <v/>
      </c>
      <c r="IM383" s="20" t="str">
        <f t="shared" si="451"/>
        <v/>
      </c>
      <c r="IN383" s="20" t="str">
        <f t="shared" si="451"/>
        <v/>
      </c>
      <c r="IO383" s="20" t="str">
        <f t="shared" si="451"/>
        <v/>
      </c>
      <c r="IP383" s="20" t="str">
        <f t="shared" si="451"/>
        <v/>
      </c>
      <c r="IQ383" s="20" t="str">
        <f t="shared" si="451"/>
        <v/>
      </c>
      <c r="IR383" s="20" t="str">
        <f t="shared" si="451"/>
        <v/>
      </c>
      <c r="IS383" s="20" t="str">
        <f t="shared" si="452"/>
        <v/>
      </c>
      <c r="IT383" s="20" t="str">
        <f t="shared" si="452"/>
        <v/>
      </c>
      <c r="IU383" s="20" t="str">
        <f t="shared" si="452"/>
        <v/>
      </c>
      <c r="IV383" s="20" t="str">
        <f t="shared" si="452"/>
        <v/>
      </c>
      <c r="IW383" s="20" t="str">
        <f t="shared" si="452"/>
        <v/>
      </c>
      <c r="IX383" s="20" t="str">
        <f t="shared" si="452"/>
        <v/>
      </c>
      <c r="IY383" s="20" t="str">
        <f t="shared" si="452"/>
        <v/>
      </c>
      <c r="IZ383" s="20" t="str">
        <f t="shared" si="452"/>
        <v/>
      </c>
      <c r="JA383" s="20" t="str">
        <f t="shared" si="452"/>
        <v/>
      </c>
      <c r="JB383" s="20" t="str">
        <f t="shared" si="452"/>
        <v/>
      </c>
      <c r="JC383" s="20" t="str">
        <f t="shared" si="453"/>
        <v/>
      </c>
      <c r="JD383" s="20" t="str">
        <f t="shared" si="453"/>
        <v/>
      </c>
      <c r="JE383" s="20" t="str">
        <f t="shared" si="453"/>
        <v/>
      </c>
      <c r="JF383" s="20" t="str">
        <f t="shared" si="453"/>
        <v/>
      </c>
      <c r="JG383" s="20" t="str">
        <f t="shared" si="453"/>
        <v/>
      </c>
      <c r="JH383" s="20" t="str">
        <f t="shared" si="453"/>
        <v/>
      </c>
      <c r="JI383" s="20" t="str">
        <f t="shared" si="453"/>
        <v/>
      </c>
      <c r="JJ383" s="20" t="str">
        <f t="shared" si="453"/>
        <v/>
      </c>
      <c r="JK383" s="20" t="str">
        <f t="shared" si="453"/>
        <v/>
      </c>
      <c r="JL383" s="20" t="str">
        <f t="shared" si="453"/>
        <v/>
      </c>
      <c r="JM383" s="20" t="str">
        <f t="shared" si="454"/>
        <v/>
      </c>
      <c r="JN383" s="20" t="str">
        <f t="shared" si="454"/>
        <v/>
      </c>
      <c r="JO383" s="20" t="str">
        <f t="shared" si="454"/>
        <v/>
      </c>
      <c r="JP383" s="20" t="str">
        <f t="shared" si="454"/>
        <v/>
      </c>
      <c r="JQ383" s="20" t="str">
        <f t="shared" si="454"/>
        <v/>
      </c>
      <c r="JR383" s="20" t="str">
        <f t="shared" si="454"/>
        <v/>
      </c>
      <c r="JS383" s="20" t="str">
        <f t="shared" si="454"/>
        <v/>
      </c>
      <c r="JT383" s="20" t="str">
        <f t="shared" si="454"/>
        <v/>
      </c>
      <c r="JU383" s="20" t="str">
        <f t="shared" si="454"/>
        <v/>
      </c>
      <c r="JV383" s="20" t="str">
        <f t="shared" si="454"/>
        <v/>
      </c>
      <c r="JW383" s="20" t="str">
        <f t="shared" si="455"/>
        <v/>
      </c>
      <c r="JX383" s="20" t="str">
        <f t="shared" si="455"/>
        <v/>
      </c>
      <c r="JY383" s="20" t="str">
        <f t="shared" si="455"/>
        <v/>
      </c>
      <c r="JZ383" s="20" t="str">
        <f t="shared" si="455"/>
        <v/>
      </c>
      <c r="KA383" s="20" t="str">
        <f t="shared" si="455"/>
        <v/>
      </c>
      <c r="KB383" s="20" t="str">
        <f t="shared" si="455"/>
        <v/>
      </c>
      <c r="KC383" s="20" t="str">
        <f t="shared" si="455"/>
        <v/>
      </c>
      <c r="KD383" s="20" t="str">
        <f t="shared" si="455"/>
        <v/>
      </c>
      <c r="KE383" s="20"/>
      <c r="KF383" s="20"/>
      <c r="KG383" s="20"/>
      <c r="KH383" s="20"/>
      <c r="KI383" s="20"/>
      <c r="KJ383" s="20"/>
      <c r="KK383" s="20"/>
      <c r="KL383" s="20"/>
      <c r="KM383" s="20"/>
      <c r="KN383" s="20"/>
      <c r="KO383" s="20"/>
    </row>
    <row r="384" spans="2:301" s="14" customFormat="1" ht="14.75" hidden="1" customHeight="1" x14ac:dyDescent="0.25">
      <c r="B384" s="73"/>
      <c r="C384" s="74"/>
      <c r="D384" s="74"/>
      <c r="E384" s="74"/>
      <c r="F384" s="74"/>
      <c r="G384" s="74" t="str">
        <f t="shared" si="405"/>
        <v/>
      </c>
      <c r="H384" s="74"/>
      <c r="I384" s="74" t="str">
        <f t="shared" si="409"/>
        <v/>
      </c>
      <c r="J384" s="74"/>
      <c r="K384" s="74">
        <f t="shared" si="440"/>
        <v>0</v>
      </c>
      <c r="L384" s="74"/>
      <c r="M384" s="74"/>
      <c r="N384" s="74">
        <f t="shared" si="406"/>
        <v>0</v>
      </c>
      <c r="O384" s="74"/>
      <c r="P384" s="112"/>
      <c r="Q384" s="120"/>
      <c r="R384" s="120"/>
      <c r="S384" s="111"/>
      <c r="T384" s="113" t="str">
        <f t="shared" si="407"/>
        <v/>
      </c>
      <c r="U384" s="24"/>
      <c r="V384" s="24"/>
      <c r="W384" s="24" t="str">
        <f t="shared" si="410"/>
        <v/>
      </c>
      <c r="X384" s="60"/>
      <c r="AI384" s="69"/>
      <c r="AJ384" s="69"/>
      <c r="AK384" s="119"/>
      <c r="AL384" s="24"/>
      <c r="AM384" s="24"/>
      <c r="AN384" s="24"/>
      <c r="AO384" s="26"/>
      <c r="AP384" s="26"/>
      <c r="AR384" s="19">
        <f t="shared" si="408"/>
        <v>0</v>
      </c>
      <c r="AU384" s="129"/>
      <c r="AV384" s="129"/>
      <c r="FD384" s="19"/>
      <c r="FE384" s="19"/>
      <c r="FF384" s="19"/>
      <c r="FG384" s="20" t="str">
        <f t="shared" ref="FG384:FQ386" si="456" xml:space="preserve"> IF(G627=G617,"",G627)</f>
        <v/>
      </c>
      <c r="FH384" s="20" t="str">
        <f t="shared" si="456"/>
        <v/>
      </c>
      <c r="FI384" s="20" t="str">
        <f t="shared" si="456"/>
        <v/>
      </c>
      <c r="FJ384" s="20" t="str">
        <f t="shared" si="456"/>
        <v/>
      </c>
      <c r="FK384" s="20" t="str">
        <f t="shared" si="456"/>
        <v/>
      </c>
      <c r="FL384" s="20" t="str">
        <f t="shared" si="456"/>
        <v/>
      </c>
      <c r="FM384" s="20" t="str">
        <f t="shared" si="456"/>
        <v/>
      </c>
      <c r="FN384" s="20" t="str">
        <f t="shared" si="456"/>
        <v/>
      </c>
      <c r="FO384" s="20" t="str">
        <f t="shared" si="456"/>
        <v/>
      </c>
      <c r="FP384" s="20" t="str">
        <f t="shared" si="456"/>
        <v/>
      </c>
      <c r="FQ384" s="20" t="str">
        <f t="shared" si="456"/>
        <v/>
      </c>
      <c r="FR384" s="20" t="str">
        <f t="shared" ref="FR384:FT386" si="457" xml:space="preserve"> IF(S627=S617,"",S627)</f>
        <v/>
      </c>
      <c r="FS384" s="20" t="str">
        <f t="shared" si="457"/>
        <v/>
      </c>
      <c r="FT384" s="20" t="str">
        <f t="shared" si="457"/>
        <v/>
      </c>
      <c r="FU384" s="20" t="str">
        <f xml:space="preserve"> IF(W627=W617,"",W627)</f>
        <v/>
      </c>
      <c r="FV384" s="20" t="str">
        <f t="shared" ref="FV384:FZ386" si="458" xml:space="preserve"> IF(Y627=Y617,"",Y627)</f>
        <v/>
      </c>
      <c r="FW384" s="20" t="str">
        <f t="shared" si="458"/>
        <v/>
      </c>
      <c r="FX384" s="20" t="str">
        <f t="shared" si="458"/>
        <v/>
      </c>
      <c r="FY384" s="20" t="str">
        <f t="shared" si="458"/>
        <v/>
      </c>
      <c r="FZ384" s="20" t="str">
        <f t="shared" si="458"/>
        <v/>
      </c>
      <c r="GA384" s="20" t="str">
        <f t="shared" ref="GA384:GJ386" si="459" xml:space="preserve"> IF(AE627=AE617,"",AE627)</f>
        <v/>
      </c>
      <c r="GB384" s="20" t="str">
        <f t="shared" si="459"/>
        <v/>
      </c>
      <c r="GC384" s="20" t="str">
        <f t="shared" si="459"/>
        <v/>
      </c>
      <c r="GD384" s="20" t="str">
        <f t="shared" si="459"/>
        <v/>
      </c>
      <c r="GE384" s="20" t="str">
        <f t="shared" si="459"/>
        <v/>
      </c>
      <c r="GF384" s="20" t="str">
        <f t="shared" si="459"/>
        <v/>
      </c>
      <c r="GG384" s="20" t="str">
        <f t="shared" si="459"/>
        <v/>
      </c>
      <c r="GH384" s="20" t="str">
        <f t="shared" si="459"/>
        <v/>
      </c>
      <c r="GI384" s="20" t="str">
        <f t="shared" si="459"/>
        <v/>
      </c>
      <c r="GJ384" s="20" t="str">
        <f t="shared" si="459"/>
        <v/>
      </c>
      <c r="GK384" s="20" t="str">
        <f t="shared" ref="GK384:GT386" si="460" xml:space="preserve"> IF(AO627=AO617,"",AO627)</f>
        <v/>
      </c>
      <c r="GL384" s="20" t="str">
        <f t="shared" si="460"/>
        <v/>
      </c>
      <c r="GM384" s="20" t="str">
        <f t="shared" si="460"/>
        <v/>
      </c>
      <c r="GN384" s="20" t="str">
        <f t="shared" si="460"/>
        <v/>
      </c>
      <c r="GO384" s="20" t="str">
        <f t="shared" si="460"/>
        <v/>
      </c>
      <c r="GP384" s="20" t="str">
        <f t="shared" si="460"/>
        <v/>
      </c>
      <c r="GQ384" s="20" t="str">
        <f t="shared" si="460"/>
        <v/>
      </c>
      <c r="GR384" s="20" t="str">
        <f t="shared" si="460"/>
        <v/>
      </c>
      <c r="GS384" s="20" t="str">
        <f t="shared" si="460"/>
        <v/>
      </c>
      <c r="GT384" s="20" t="str">
        <f t="shared" si="460"/>
        <v/>
      </c>
      <c r="GU384" s="20" t="str">
        <f t="shared" ref="GU384:HD386" si="461" xml:space="preserve"> IF(AY627=AY617,"",AY627)</f>
        <v/>
      </c>
      <c r="GV384" s="20" t="str">
        <f t="shared" si="461"/>
        <v/>
      </c>
      <c r="GW384" s="20" t="str">
        <f t="shared" si="461"/>
        <v/>
      </c>
      <c r="GX384" s="20" t="str">
        <f t="shared" si="461"/>
        <v/>
      </c>
      <c r="GY384" s="20" t="str">
        <f t="shared" si="461"/>
        <v/>
      </c>
      <c r="GZ384" s="20" t="str">
        <f t="shared" si="461"/>
        <v/>
      </c>
      <c r="HA384" s="20" t="str">
        <f t="shared" si="461"/>
        <v/>
      </c>
      <c r="HB384" s="20" t="str">
        <f t="shared" si="461"/>
        <v/>
      </c>
      <c r="HC384" s="20" t="str">
        <f t="shared" si="461"/>
        <v/>
      </c>
      <c r="HD384" s="20" t="str">
        <f t="shared" si="461"/>
        <v/>
      </c>
      <c r="HE384" s="20" t="str">
        <f t="shared" ref="HE384:HN386" si="462" xml:space="preserve"> IF(BI627=BI617,"",BI627)</f>
        <v/>
      </c>
      <c r="HF384" s="20" t="str">
        <f t="shared" si="462"/>
        <v/>
      </c>
      <c r="HG384" s="20" t="str">
        <f t="shared" si="462"/>
        <v/>
      </c>
      <c r="HH384" s="20" t="str">
        <f t="shared" si="462"/>
        <v/>
      </c>
      <c r="HI384" s="20" t="str">
        <f t="shared" si="462"/>
        <v/>
      </c>
      <c r="HJ384" s="20" t="str">
        <f t="shared" si="462"/>
        <v/>
      </c>
      <c r="HK384" s="20" t="str">
        <f t="shared" si="462"/>
        <v/>
      </c>
      <c r="HL384" s="20" t="str">
        <f t="shared" si="462"/>
        <v/>
      </c>
      <c r="HM384" s="20" t="str">
        <f t="shared" si="462"/>
        <v/>
      </c>
      <c r="HN384" s="20" t="str">
        <f t="shared" si="462"/>
        <v/>
      </c>
      <c r="HO384" s="20" t="str">
        <f t="shared" ref="HO384:HX386" si="463" xml:space="preserve"> IF(BS627=BS617,"",BS627)</f>
        <v/>
      </c>
      <c r="HP384" s="20" t="str">
        <f t="shared" si="463"/>
        <v/>
      </c>
      <c r="HQ384" s="20" t="str">
        <f t="shared" si="463"/>
        <v/>
      </c>
      <c r="HR384" s="20" t="str">
        <f t="shared" si="463"/>
        <v/>
      </c>
      <c r="HS384" s="20" t="str">
        <f t="shared" si="463"/>
        <v/>
      </c>
      <c r="HT384" s="20" t="str">
        <f t="shared" si="463"/>
        <v/>
      </c>
      <c r="HU384" s="20" t="str">
        <f t="shared" si="463"/>
        <v/>
      </c>
      <c r="HV384" s="20" t="str">
        <f t="shared" si="463"/>
        <v/>
      </c>
      <c r="HW384" s="20" t="str">
        <f t="shared" si="463"/>
        <v/>
      </c>
      <c r="HX384" s="20" t="str">
        <f t="shared" si="463"/>
        <v/>
      </c>
      <c r="HY384" s="20" t="str">
        <f t="shared" ref="HY384:IH386" si="464" xml:space="preserve"> IF(CC627=CC617,"",CC627)</f>
        <v/>
      </c>
      <c r="HZ384" s="20" t="str">
        <f t="shared" si="464"/>
        <v/>
      </c>
      <c r="IA384" s="20" t="str">
        <f t="shared" si="464"/>
        <v/>
      </c>
      <c r="IB384" s="20" t="str">
        <f t="shared" si="464"/>
        <v/>
      </c>
      <c r="IC384" s="20" t="str">
        <f t="shared" si="464"/>
        <v/>
      </c>
      <c r="ID384" s="20" t="str">
        <f t="shared" si="464"/>
        <v/>
      </c>
      <c r="IE384" s="20" t="str">
        <f t="shared" si="464"/>
        <v/>
      </c>
      <c r="IF384" s="20" t="str">
        <f t="shared" si="464"/>
        <v/>
      </c>
      <c r="IG384" s="20" t="str">
        <f t="shared" si="464"/>
        <v/>
      </c>
      <c r="IH384" s="20" t="str">
        <f t="shared" si="464"/>
        <v/>
      </c>
      <c r="II384" s="20" t="str">
        <f t="shared" ref="II384:IR386" si="465" xml:space="preserve"> IF(CM627=CM617,"",CM627)</f>
        <v/>
      </c>
      <c r="IJ384" s="20" t="str">
        <f t="shared" si="465"/>
        <v/>
      </c>
      <c r="IK384" s="20" t="str">
        <f t="shared" si="465"/>
        <v/>
      </c>
      <c r="IL384" s="20" t="str">
        <f t="shared" si="465"/>
        <v/>
      </c>
      <c r="IM384" s="20" t="str">
        <f t="shared" si="465"/>
        <v/>
      </c>
      <c r="IN384" s="20" t="str">
        <f t="shared" si="465"/>
        <v/>
      </c>
      <c r="IO384" s="20" t="str">
        <f t="shared" si="465"/>
        <v/>
      </c>
      <c r="IP384" s="20" t="str">
        <f t="shared" si="465"/>
        <v/>
      </c>
      <c r="IQ384" s="20" t="str">
        <f t="shared" si="465"/>
        <v/>
      </c>
      <c r="IR384" s="20" t="str">
        <f t="shared" si="465"/>
        <v/>
      </c>
      <c r="IS384" s="20" t="str">
        <f t="shared" ref="IS384:JB386" si="466" xml:space="preserve"> IF(CW627=CW617,"",CW627)</f>
        <v/>
      </c>
      <c r="IT384" s="20" t="str">
        <f t="shared" si="466"/>
        <v/>
      </c>
      <c r="IU384" s="20" t="str">
        <f t="shared" si="466"/>
        <v/>
      </c>
      <c r="IV384" s="20" t="str">
        <f t="shared" si="466"/>
        <v/>
      </c>
      <c r="IW384" s="20" t="str">
        <f t="shared" si="466"/>
        <v/>
      </c>
      <c r="IX384" s="20" t="str">
        <f t="shared" si="466"/>
        <v/>
      </c>
      <c r="IY384" s="20" t="str">
        <f t="shared" si="466"/>
        <v/>
      </c>
      <c r="IZ384" s="20" t="str">
        <f t="shared" si="466"/>
        <v/>
      </c>
      <c r="JA384" s="20" t="str">
        <f t="shared" si="466"/>
        <v/>
      </c>
      <c r="JB384" s="20" t="str">
        <f t="shared" si="466"/>
        <v/>
      </c>
      <c r="JC384" s="20" t="str">
        <f t="shared" ref="JC384:JL386" si="467" xml:space="preserve"> IF(DG627=DG617,"",DG627)</f>
        <v/>
      </c>
      <c r="JD384" s="20" t="str">
        <f t="shared" si="467"/>
        <v/>
      </c>
      <c r="JE384" s="20" t="str">
        <f t="shared" si="467"/>
        <v/>
      </c>
      <c r="JF384" s="20" t="str">
        <f t="shared" si="467"/>
        <v/>
      </c>
      <c r="JG384" s="20" t="str">
        <f t="shared" si="467"/>
        <v/>
      </c>
      <c r="JH384" s="20" t="str">
        <f t="shared" si="467"/>
        <v/>
      </c>
      <c r="JI384" s="20" t="str">
        <f t="shared" si="467"/>
        <v/>
      </c>
      <c r="JJ384" s="20" t="str">
        <f t="shared" si="467"/>
        <v/>
      </c>
      <c r="JK384" s="20" t="str">
        <f t="shared" si="467"/>
        <v/>
      </c>
      <c r="JL384" s="20" t="str">
        <f t="shared" si="467"/>
        <v/>
      </c>
      <c r="JM384" s="20" t="str">
        <f t="shared" ref="JM384:JV386" si="468" xml:space="preserve"> IF(DQ627=DQ617,"",DQ627)</f>
        <v/>
      </c>
      <c r="JN384" s="20" t="str">
        <f t="shared" si="468"/>
        <v/>
      </c>
      <c r="JO384" s="20" t="str">
        <f t="shared" si="468"/>
        <v/>
      </c>
      <c r="JP384" s="20" t="str">
        <f t="shared" si="468"/>
        <v/>
      </c>
      <c r="JQ384" s="20" t="str">
        <f t="shared" si="468"/>
        <v/>
      </c>
      <c r="JR384" s="20" t="str">
        <f t="shared" si="468"/>
        <v/>
      </c>
      <c r="JS384" s="20" t="str">
        <f t="shared" si="468"/>
        <v/>
      </c>
      <c r="JT384" s="20" t="str">
        <f t="shared" si="468"/>
        <v/>
      </c>
      <c r="JU384" s="20" t="str">
        <f t="shared" si="468"/>
        <v/>
      </c>
      <c r="JV384" s="20" t="str">
        <f t="shared" si="468"/>
        <v/>
      </c>
      <c r="JW384" s="20" t="str">
        <f t="shared" ref="JW384:KD386" si="469" xml:space="preserve"> IF(EA627=EA617,"",EA627)</f>
        <v/>
      </c>
      <c r="JX384" s="20" t="str">
        <f t="shared" si="469"/>
        <v/>
      </c>
      <c r="JY384" s="20" t="str">
        <f t="shared" si="469"/>
        <v/>
      </c>
      <c r="JZ384" s="20" t="str">
        <f t="shared" si="469"/>
        <v/>
      </c>
      <c r="KA384" s="20" t="str">
        <f t="shared" si="469"/>
        <v/>
      </c>
      <c r="KB384" s="20" t="str">
        <f t="shared" si="469"/>
        <v/>
      </c>
      <c r="KC384" s="20" t="str">
        <f t="shared" si="469"/>
        <v/>
      </c>
      <c r="KD384" s="20" t="str">
        <f t="shared" si="469"/>
        <v/>
      </c>
      <c r="KE384" s="20"/>
      <c r="KF384" s="20"/>
      <c r="KG384" s="20"/>
      <c r="KH384" s="20"/>
      <c r="KI384" s="20"/>
      <c r="KJ384" s="20"/>
      <c r="KK384" s="20"/>
      <c r="KL384" s="20"/>
      <c r="KM384" s="20"/>
      <c r="KN384" s="20"/>
      <c r="KO384" s="20"/>
    </row>
    <row r="385" spans="2:301" s="14" customFormat="1" ht="14.75" hidden="1" customHeight="1" x14ac:dyDescent="0.25">
      <c r="B385" s="73"/>
      <c r="C385" s="74"/>
      <c r="D385" s="74"/>
      <c r="E385" s="74"/>
      <c r="F385" s="74"/>
      <c r="G385" s="74" t="str">
        <f t="shared" si="405"/>
        <v/>
      </c>
      <c r="H385" s="74"/>
      <c r="I385" s="74" t="str">
        <f t="shared" si="409"/>
        <v/>
      </c>
      <c r="J385" s="74"/>
      <c r="K385" s="74">
        <f t="shared" si="440"/>
        <v>0</v>
      </c>
      <c r="L385" s="74"/>
      <c r="M385" s="74"/>
      <c r="N385" s="74">
        <f t="shared" si="406"/>
        <v>0</v>
      </c>
      <c r="O385" s="74"/>
      <c r="P385" s="112"/>
      <c r="Q385" s="120"/>
      <c r="R385" s="120"/>
      <c r="S385" s="111"/>
      <c r="T385" s="113" t="str">
        <f t="shared" si="407"/>
        <v/>
      </c>
      <c r="U385" s="24"/>
      <c r="V385" s="24"/>
      <c r="W385" s="24" t="str">
        <f t="shared" si="410"/>
        <v/>
      </c>
      <c r="X385" s="60"/>
      <c r="AI385" s="69"/>
      <c r="AJ385" s="69"/>
      <c r="AK385" s="119"/>
      <c r="AL385" s="24"/>
      <c r="AM385" s="24"/>
      <c r="AN385" s="24"/>
      <c r="AO385" s="26"/>
      <c r="AP385" s="26"/>
      <c r="AR385" s="19">
        <f t="shared" si="408"/>
        <v>0</v>
      </c>
      <c r="AU385" s="129"/>
      <c r="AV385" s="129"/>
      <c r="FD385" s="19"/>
      <c r="FE385" s="19"/>
      <c r="FF385" s="19"/>
      <c r="FG385" s="20" t="str">
        <f t="shared" si="456"/>
        <v/>
      </c>
      <c r="FH385" s="20" t="str">
        <f t="shared" si="456"/>
        <v/>
      </c>
      <c r="FI385" s="20" t="str">
        <f t="shared" si="456"/>
        <v/>
      </c>
      <c r="FJ385" s="20" t="str">
        <f t="shared" si="456"/>
        <v/>
      </c>
      <c r="FK385" s="20" t="str">
        <f t="shared" si="456"/>
        <v/>
      </c>
      <c r="FL385" s="20" t="str">
        <f t="shared" si="456"/>
        <v/>
      </c>
      <c r="FM385" s="20" t="str">
        <f t="shared" si="456"/>
        <v/>
      </c>
      <c r="FN385" s="20" t="str">
        <f t="shared" si="456"/>
        <v/>
      </c>
      <c r="FO385" s="20" t="str">
        <f t="shared" si="456"/>
        <v/>
      </c>
      <c r="FP385" s="20" t="str">
        <f t="shared" si="456"/>
        <v/>
      </c>
      <c r="FQ385" s="20" t="str">
        <f t="shared" si="456"/>
        <v/>
      </c>
      <c r="FR385" s="20" t="str">
        <f t="shared" si="457"/>
        <v/>
      </c>
      <c r="FS385" s="20" t="str">
        <f t="shared" si="457"/>
        <v/>
      </c>
      <c r="FT385" s="20" t="str">
        <f t="shared" si="457"/>
        <v/>
      </c>
      <c r="FU385" s="20" t="str">
        <f xml:space="preserve"> IF(W628=W618,"",W628)</f>
        <v/>
      </c>
      <c r="FV385" s="20" t="str">
        <f t="shared" si="458"/>
        <v/>
      </c>
      <c r="FW385" s="20" t="str">
        <f t="shared" si="458"/>
        <v/>
      </c>
      <c r="FX385" s="20" t="str">
        <f t="shared" si="458"/>
        <v/>
      </c>
      <c r="FY385" s="20" t="str">
        <f t="shared" si="458"/>
        <v/>
      </c>
      <c r="FZ385" s="20" t="str">
        <f t="shared" si="458"/>
        <v/>
      </c>
      <c r="GA385" s="20" t="str">
        <f t="shared" si="459"/>
        <v/>
      </c>
      <c r="GB385" s="20" t="str">
        <f t="shared" si="459"/>
        <v/>
      </c>
      <c r="GC385" s="20" t="str">
        <f t="shared" si="459"/>
        <v/>
      </c>
      <c r="GD385" s="20" t="str">
        <f t="shared" si="459"/>
        <v/>
      </c>
      <c r="GE385" s="20" t="str">
        <f t="shared" si="459"/>
        <v/>
      </c>
      <c r="GF385" s="20" t="str">
        <f t="shared" si="459"/>
        <v/>
      </c>
      <c r="GG385" s="20" t="str">
        <f t="shared" si="459"/>
        <v/>
      </c>
      <c r="GH385" s="20" t="str">
        <f t="shared" si="459"/>
        <v/>
      </c>
      <c r="GI385" s="20" t="str">
        <f t="shared" si="459"/>
        <v/>
      </c>
      <c r="GJ385" s="20" t="str">
        <f t="shared" si="459"/>
        <v/>
      </c>
      <c r="GK385" s="20" t="str">
        <f t="shared" si="460"/>
        <v/>
      </c>
      <c r="GL385" s="20" t="str">
        <f t="shared" si="460"/>
        <v/>
      </c>
      <c r="GM385" s="20" t="str">
        <f t="shared" si="460"/>
        <v/>
      </c>
      <c r="GN385" s="20" t="str">
        <f t="shared" si="460"/>
        <v/>
      </c>
      <c r="GO385" s="20" t="str">
        <f t="shared" si="460"/>
        <v/>
      </c>
      <c r="GP385" s="20" t="str">
        <f t="shared" si="460"/>
        <v/>
      </c>
      <c r="GQ385" s="20" t="str">
        <f t="shared" si="460"/>
        <v/>
      </c>
      <c r="GR385" s="20" t="str">
        <f t="shared" si="460"/>
        <v/>
      </c>
      <c r="GS385" s="20" t="str">
        <f t="shared" si="460"/>
        <v/>
      </c>
      <c r="GT385" s="20" t="str">
        <f t="shared" si="460"/>
        <v/>
      </c>
      <c r="GU385" s="20" t="str">
        <f t="shared" si="461"/>
        <v/>
      </c>
      <c r="GV385" s="20" t="str">
        <f t="shared" si="461"/>
        <v/>
      </c>
      <c r="GW385" s="20" t="str">
        <f t="shared" si="461"/>
        <v/>
      </c>
      <c r="GX385" s="20" t="str">
        <f t="shared" si="461"/>
        <v/>
      </c>
      <c r="GY385" s="20" t="str">
        <f t="shared" si="461"/>
        <v/>
      </c>
      <c r="GZ385" s="20" t="str">
        <f t="shared" si="461"/>
        <v/>
      </c>
      <c r="HA385" s="20" t="str">
        <f t="shared" si="461"/>
        <v/>
      </c>
      <c r="HB385" s="20" t="str">
        <f t="shared" si="461"/>
        <v/>
      </c>
      <c r="HC385" s="20" t="str">
        <f t="shared" si="461"/>
        <v/>
      </c>
      <c r="HD385" s="20" t="str">
        <f t="shared" si="461"/>
        <v/>
      </c>
      <c r="HE385" s="20" t="str">
        <f t="shared" si="462"/>
        <v/>
      </c>
      <c r="HF385" s="20" t="str">
        <f t="shared" si="462"/>
        <v/>
      </c>
      <c r="HG385" s="20" t="str">
        <f t="shared" si="462"/>
        <v/>
      </c>
      <c r="HH385" s="20" t="str">
        <f t="shared" si="462"/>
        <v/>
      </c>
      <c r="HI385" s="20" t="str">
        <f t="shared" si="462"/>
        <v/>
      </c>
      <c r="HJ385" s="20" t="str">
        <f t="shared" si="462"/>
        <v/>
      </c>
      <c r="HK385" s="20" t="str">
        <f t="shared" si="462"/>
        <v/>
      </c>
      <c r="HL385" s="20" t="str">
        <f t="shared" si="462"/>
        <v/>
      </c>
      <c r="HM385" s="20" t="str">
        <f t="shared" si="462"/>
        <v/>
      </c>
      <c r="HN385" s="20" t="str">
        <f t="shared" si="462"/>
        <v/>
      </c>
      <c r="HO385" s="20" t="str">
        <f t="shared" si="463"/>
        <v/>
      </c>
      <c r="HP385" s="20" t="str">
        <f t="shared" si="463"/>
        <v/>
      </c>
      <c r="HQ385" s="20" t="str">
        <f t="shared" si="463"/>
        <v/>
      </c>
      <c r="HR385" s="20" t="str">
        <f t="shared" si="463"/>
        <v/>
      </c>
      <c r="HS385" s="20" t="str">
        <f t="shared" si="463"/>
        <v/>
      </c>
      <c r="HT385" s="20" t="str">
        <f t="shared" si="463"/>
        <v/>
      </c>
      <c r="HU385" s="20" t="str">
        <f t="shared" si="463"/>
        <v/>
      </c>
      <c r="HV385" s="20" t="str">
        <f t="shared" si="463"/>
        <v/>
      </c>
      <c r="HW385" s="20" t="str">
        <f t="shared" si="463"/>
        <v/>
      </c>
      <c r="HX385" s="20" t="str">
        <f t="shared" si="463"/>
        <v/>
      </c>
      <c r="HY385" s="20" t="str">
        <f t="shared" si="464"/>
        <v/>
      </c>
      <c r="HZ385" s="20" t="str">
        <f t="shared" si="464"/>
        <v/>
      </c>
      <c r="IA385" s="20" t="str">
        <f t="shared" si="464"/>
        <v/>
      </c>
      <c r="IB385" s="20" t="str">
        <f t="shared" si="464"/>
        <v/>
      </c>
      <c r="IC385" s="20" t="str">
        <f t="shared" si="464"/>
        <v/>
      </c>
      <c r="ID385" s="20" t="str">
        <f t="shared" si="464"/>
        <v/>
      </c>
      <c r="IE385" s="20" t="str">
        <f t="shared" si="464"/>
        <v/>
      </c>
      <c r="IF385" s="20" t="str">
        <f t="shared" si="464"/>
        <v/>
      </c>
      <c r="IG385" s="20" t="str">
        <f t="shared" si="464"/>
        <v/>
      </c>
      <c r="IH385" s="20" t="str">
        <f t="shared" si="464"/>
        <v/>
      </c>
      <c r="II385" s="20" t="str">
        <f t="shared" si="465"/>
        <v/>
      </c>
      <c r="IJ385" s="20" t="str">
        <f t="shared" si="465"/>
        <v/>
      </c>
      <c r="IK385" s="20" t="str">
        <f t="shared" si="465"/>
        <v/>
      </c>
      <c r="IL385" s="20" t="str">
        <f t="shared" si="465"/>
        <v/>
      </c>
      <c r="IM385" s="20" t="str">
        <f t="shared" si="465"/>
        <v/>
      </c>
      <c r="IN385" s="20" t="str">
        <f t="shared" si="465"/>
        <v/>
      </c>
      <c r="IO385" s="20" t="str">
        <f t="shared" si="465"/>
        <v/>
      </c>
      <c r="IP385" s="20" t="str">
        <f t="shared" si="465"/>
        <v/>
      </c>
      <c r="IQ385" s="20" t="str">
        <f t="shared" si="465"/>
        <v/>
      </c>
      <c r="IR385" s="20" t="str">
        <f t="shared" si="465"/>
        <v/>
      </c>
      <c r="IS385" s="20" t="str">
        <f t="shared" si="466"/>
        <v/>
      </c>
      <c r="IT385" s="20" t="str">
        <f t="shared" si="466"/>
        <v/>
      </c>
      <c r="IU385" s="20" t="str">
        <f t="shared" si="466"/>
        <v/>
      </c>
      <c r="IV385" s="20" t="str">
        <f t="shared" si="466"/>
        <v/>
      </c>
      <c r="IW385" s="20" t="str">
        <f t="shared" si="466"/>
        <v/>
      </c>
      <c r="IX385" s="20" t="str">
        <f t="shared" si="466"/>
        <v/>
      </c>
      <c r="IY385" s="20" t="str">
        <f t="shared" si="466"/>
        <v/>
      </c>
      <c r="IZ385" s="20" t="str">
        <f t="shared" si="466"/>
        <v/>
      </c>
      <c r="JA385" s="20" t="str">
        <f t="shared" si="466"/>
        <v/>
      </c>
      <c r="JB385" s="20" t="str">
        <f t="shared" si="466"/>
        <v/>
      </c>
      <c r="JC385" s="20" t="str">
        <f t="shared" si="467"/>
        <v/>
      </c>
      <c r="JD385" s="20" t="str">
        <f t="shared" si="467"/>
        <v/>
      </c>
      <c r="JE385" s="20" t="str">
        <f t="shared" si="467"/>
        <v/>
      </c>
      <c r="JF385" s="20" t="str">
        <f t="shared" si="467"/>
        <v/>
      </c>
      <c r="JG385" s="20" t="str">
        <f t="shared" si="467"/>
        <v/>
      </c>
      <c r="JH385" s="20" t="str">
        <f t="shared" si="467"/>
        <v/>
      </c>
      <c r="JI385" s="20" t="str">
        <f t="shared" si="467"/>
        <v/>
      </c>
      <c r="JJ385" s="20" t="str">
        <f t="shared" si="467"/>
        <v/>
      </c>
      <c r="JK385" s="20" t="str">
        <f t="shared" si="467"/>
        <v/>
      </c>
      <c r="JL385" s="20" t="str">
        <f t="shared" si="467"/>
        <v/>
      </c>
      <c r="JM385" s="20" t="str">
        <f t="shared" si="468"/>
        <v/>
      </c>
      <c r="JN385" s="20" t="str">
        <f t="shared" si="468"/>
        <v/>
      </c>
      <c r="JO385" s="20" t="str">
        <f t="shared" si="468"/>
        <v/>
      </c>
      <c r="JP385" s="20" t="str">
        <f t="shared" si="468"/>
        <v/>
      </c>
      <c r="JQ385" s="20" t="str">
        <f t="shared" si="468"/>
        <v/>
      </c>
      <c r="JR385" s="20" t="str">
        <f t="shared" si="468"/>
        <v/>
      </c>
      <c r="JS385" s="20" t="str">
        <f t="shared" si="468"/>
        <v/>
      </c>
      <c r="JT385" s="20" t="str">
        <f t="shared" si="468"/>
        <v/>
      </c>
      <c r="JU385" s="20" t="str">
        <f t="shared" si="468"/>
        <v/>
      </c>
      <c r="JV385" s="20" t="str">
        <f t="shared" si="468"/>
        <v/>
      </c>
      <c r="JW385" s="20" t="str">
        <f t="shared" si="469"/>
        <v/>
      </c>
      <c r="JX385" s="20" t="str">
        <f t="shared" si="469"/>
        <v/>
      </c>
      <c r="JY385" s="20" t="str">
        <f t="shared" si="469"/>
        <v/>
      </c>
      <c r="JZ385" s="20" t="str">
        <f t="shared" si="469"/>
        <v/>
      </c>
      <c r="KA385" s="20" t="str">
        <f t="shared" si="469"/>
        <v/>
      </c>
      <c r="KB385" s="20" t="str">
        <f t="shared" si="469"/>
        <v/>
      </c>
      <c r="KC385" s="20" t="str">
        <f t="shared" si="469"/>
        <v/>
      </c>
      <c r="KD385" s="20" t="str">
        <f t="shared" si="469"/>
        <v/>
      </c>
      <c r="KE385" s="20"/>
      <c r="KF385" s="20"/>
      <c r="KG385" s="20"/>
      <c r="KH385" s="20"/>
      <c r="KI385" s="20"/>
      <c r="KJ385" s="20"/>
      <c r="KK385" s="20"/>
      <c r="KL385" s="20"/>
      <c r="KM385" s="20"/>
      <c r="KN385" s="20"/>
      <c r="KO385" s="20"/>
    </row>
    <row r="386" spans="2:301" s="14" customFormat="1" ht="14.75" hidden="1" customHeight="1" x14ac:dyDescent="0.25">
      <c r="B386" s="73"/>
      <c r="C386" s="74"/>
      <c r="D386" s="74"/>
      <c r="E386" s="74"/>
      <c r="F386" s="74"/>
      <c r="G386" s="74" t="str">
        <f t="shared" si="405"/>
        <v/>
      </c>
      <c r="H386" s="74"/>
      <c r="I386" s="74" t="str">
        <f t="shared" si="409"/>
        <v/>
      </c>
      <c r="J386" s="74"/>
      <c r="K386" s="74">
        <f t="shared" si="440"/>
        <v>0</v>
      </c>
      <c r="L386" s="74"/>
      <c r="M386" s="74"/>
      <c r="N386" s="74">
        <f t="shared" si="406"/>
        <v>0</v>
      </c>
      <c r="O386" s="74"/>
      <c r="P386" s="112"/>
      <c r="Q386" s="120"/>
      <c r="R386" s="120"/>
      <c r="S386" s="111"/>
      <c r="T386" s="113" t="str">
        <f t="shared" si="407"/>
        <v/>
      </c>
      <c r="U386" s="24"/>
      <c r="V386" s="24"/>
      <c r="W386" s="24" t="str">
        <f t="shared" si="410"/>
        <v/>
      </c>
      <c r="X386" s="60"/>
      <c r="AI386" s="69"/>
      <c r="AJ386" s="69"/>
      <c r="AK386" s="119"/>
      <c r="AL386" s="24"/>
      <c r="AM386" s="24"/>
      <c r="AN386" s="24"/>
      <c r="AO386" s="26"/>
      <c r="AP386" s="26"/>
      <c r="AR386" s="19">
        <f t="shared" si="408"/>
        <v>0</v>
      </c>
      <c r="AU386" s="129"/>
      <c r="AV386" s="129"/>
      <c r="FD386" s="19"/>
      <c r="FE386" s="19"/>
      <c r="FF386" s="19"/>
      <c r="FG386" s="20" t="str">
        <f t="shared" si="456"/>
        <v/>
      </c>
      <c r="FH386" s="20" t="str">
        <f t="shared" si="456"/>
        <v/>
      </c>
      <c r="FI386" s="20" t="str">
        <f t="shared" si="456"/>
        <v/>
      </c>
      <c r="FJ386" s="20" t="str">
        <f t="shared" si="456"/>
        <v/>
      </c>
      <c r="FK386" s="20" t="str">
        <f t="shared" si="456"/>
        <v/>
      </c>
      <c r="FL386" s="20" t="str">
        <f t="shared" si="456"/>
        <v/>
      </c>
      <c r="FM386" s="20" t="str">
        <f t="shared" si="456"/>
        <v/>
      </c>
      <c r="FN386" s="20" t="str">
        <f t="shared" si="456"/>
        <v/>
      </c>
      <c r="FO386" s="20" t="str">
        <f t="shared" si="456"/>
        <v/>
      </c>
      <c r="FP386" s="20" t="str">
        <f t="shared" si="456"/>
        <v/>
      </c>
      <c r="FQ386" s="20" t="str">
        <f t="shared" si="456"/>
        <v/>
      </c>
      <c r="FR386" s="20" t="str">
        <f t="shared" si="457"/>
        <v/>
      </c>
      <c r="FS386" s="20" t="str">
        <f t="shared" si="457"/>
        <v/>
      </c>
      <c r="FT386" s="20" t="str">
        <f t="shared" si="457"/>
        <v/>
      </c>
      <c r="FU386" s="20" t="str">
        <f xml:space="preserve"> IF(W629=W619,"",W629)</f>
        <v/>
      </c>
      <c r="FV386" s="20" t="str">
        <f t="shared" si="458"/>
        <v/>
      </c>
      <c r="FW386" s="20" t="str">
        <f t="shared" si="458"/>
        <v/>
      </c>
      <c r="FX386" s="20" t="str">
        <f t="shared" si="458"/>
        <v/>
      </c>
      <c r="FY386" s="20" t="str">
        <f t="shared" si="458"/>
        <v/>
      </c>
      <c r="FZ386" s="20" t="str">
        <f t="shared" si="458"/>
        <v/>
      </c>
      <c r="GA386" s="20" t="str">
        <f t="shared" si="459"/>
        <v/>
      </c>
      <c r="GB386" s="20" t="str">
        <f t="shared" si="459"/>
        <v/>
      </c>
      <c r="GC386" s="20" t="str">
        <f t="shared" si="459"/>
        <v/>
      </c>
      <c r="GD386" s="20" t="str">
        <f t="shared" si="459"/>
        <v/>
      </c>
      <c r="GE386" s="20" t="str">
        <f t="shared" si="459"/>
        <v/>
      </c>
      <c r="GF386" s="20" t="str">
        <f t="shared" si="459"/>
        <v/>
      </c>
      <c r="GG386" s="20" t="str">
        <f t="shared" si="459"/>
        <v/>
      </c>
      <c r="GH386" s="20" t="str">
        <f t="shared" si="459"/>
        <v/>
      </c>
      <c r="GI386" s="20" t="str">
        <f t="shared" si="459"/>
        <v/>
      </c>
      <c r="GJ386" s="20" t="str">
        <f t="shared" si="459"/>
        <v/>
      </c>
      <c r="GK386" s="20" t="str">
        <f t="shared" si="460"/>
        <v/>
      </c>
      <c r="GL386" s="20" t="str">
        <f t="shared" si="460"/>
        <v/>
      </c>
      <c r="GM386" s="20" t="str">
        <f t="shared" si="460"/>
        <v/>
      </c>
      <c r="GN386" s="20" t="str">
        <f t="shared" si="460"/>
        <v/>
      </c>
      <c r="GO386" s="20" t="str">
        <f t="shared" si="460"/>
        <v/>
      </c>
      <c r="GP386" s="20" t="str">
        <f t="shared" si="460"/>
        <v/>
      </c>
      <c r="GQ386" s="20" t="str">
        <f t="shared" si="460"/>
        <v/>
      </c>
      <c r="GR386" s="20" t="str">
        <f t="shared" si="460"/>
        <v/>
      </c>
      <c r="GS386" s="20" t="str">
        <f t="shared" si="460"/>
        <v/>
      </c>
      <c r="GT386" s="20" t="str">
        <f t="shared" si="460"/>
        <v/>
      </c>
      <c r="GU386" s="20" t="str">
        <f t="shared" si="461"/>
        <v/>
      </c>
      <c r="GV386" s="20" t="str">
        <f t="shared" si="461"/>
        <v/>
      </c>
      <c r="GW386" s="20" t="str">
        <f t="shared" si="461"/>
        <v/>
      </c>
      <c r="GX386" s="20" t="str">
        <f t="shared" si="461"/>
        <v/>
      </c>
      <c r="GY386" s="20" t="str">
        <f t="shared" si="461"/>
        <v/>
      </c>
      <c r="GZ386" s="20" t="str">
        <f t="shared" si="461"/>
        <v/>
      </c>
      <c r="HA386" s="20" t="str">
        <f t="shared" si="461"/>
        <v/>
      </c>
      <c r="HB386" s="20" t="str">
        <f t="shared" si="461"/>
        <v/>
      </c>
      <c r="HC386" s="20" t="str">
        <f t="shared" si="461"/>
        <v/>
      </c>
      <c r="HD386" s="20" t="str">
        <f t="shared" si="461"/>
        <v/>
      </c>
      <c r="HE386" s="20" t="str">
        <f t="shared" si="462"/>
        <v/>
      </c>
      <c r="HF386" s="20" t="str">
        <f t="shared" si="462"/>
        <v/>
      </c>
      <c r="HG386" s="20" t="str">
        <f t="shared" si="462"/>
        <v/>
      </c>
      <c r="HH386" s="20" t="str">
        <f t="shared" si="462"/>
        <v/>
      </c>
      <c r="HI386" s="20" t="str">
        <f t="shared" si="462"/>
        <v/>
      </c>
      <c r="HJ386" s="20" t="str">
        <f t="shared" si="462"/>
        <v/>
      </c>
      <c r="HK386" s="20" t="str">
        <f t="shared" si="462"/>
        <v/>
      </c>
      <c r="HL386" s="20" t="str">
        <f t="shared" si="462"/>
        <v/>
      </c>
      <c r="HM386" s="20" t="str">
        <f t="shared" si="462"/>
        <v/>
      </c>
      <c r="HN386" s="20" t="str">
        <f t="shared" si="462"/>
        <v/>
      </c>
      <c r="HO386" s="20" t="str">
        <f t="shared" si="463"/>
        <v/>
      </c>
      <c r="HP386" s="20" t="str">
        <f t="shared" si="463"/>
        <v/>
      </c>
      <c r="HQ386" s="20" t="str">
        <f t="shared" si="463"/>
        <v/>
      </c>
      <c r="HR386" s="20" t="str">
        <f t="shared" si="463"/>
        <v/>
      </c>
      <c r="HS386" s="20" t="str">
        <f t="shared" si="463"/>
        <v/>
      </c>
      <c r="HT386" s="20" t="str">
        <f t="shared" si="463"/>
        <v/>
      </c>
      <c r="HU386" s="20" t="str">
        <f t="shared" si="463"/>
        <v/>
      </c>
      <c r="HV386" s="20" t="str">
        <f t="shared" si="463"/>
        <v/>
      </c>
      <c r="HW386" s="20" t="str">
        <f t="shared" si="463"/>
        <v/>
      </c>
      <c r="HX386" s="20" t="str">
        <f t="shared" si="463"/>
        <v/>
      </c>
      <c r="HY386" s="20" t="str">
        <f t="shared" si="464"/>
        <v/>
      </c>
      <c r="HZ386" s="20" t="str">
        <f t="shared" si="464"/>
        <v/>
      </c>
      <c r="IA386" s="20" t="str">
        <f t="shared" si="464"/>
        <v/>
      </c>
      <c r="IB386" s="20" t="str">
        <f t="shared" si="464"/>
        <v/>
      </c>
      <c r="IC386" s="20" t="str">
        <f t="shared" si="464"/>
        <v/>
      </c>
      <c r="ID386" s="20" t="str">
        <f t="shared" si="464"/>
        <v/>
      </c>
      <c r="IE386" s="20" t="str">
        <f t="shared" si="464"/>
        <v/>
      </c>
      <c r="IF386" s="20" t="str">
        <f t="shared" si="464"/>
        <v/>
      </c>
      <c r="IG386" s="20" t="str">
        <f t="shared" si="464"/>
        <v/>
      </c>
      <c r="IH386" s="20" t="str">
        <f t="shared" si="464"/>
        <v/>
      </c>
      <c r="II386" s="20" t="str">
        <f t="shared" si="465"/>
        <v/>
      </c>
      <c r="IJ386" s="20" t="str">
        <f t="shared" si="465"/>
        <v/>
      </c>
      <c r="IK386" s="20" t="str">
        <f t="shared" si="465"/>
        <v/>
      </c>
      <c r="IL386" s="20" t="str">
        <f t="shared" si="465"/>
        <v/>
      </c>
      <c r="IM386" s="20" t="str">
        <f t="shared" si="465"/>
        <v/>
      </c>
      <c r="IN386" s="20" t="str">
        <f t="shared" si="465"/>
        <v/>
      </c>
      <c r="IO386" s="20" t="str">
        <f t="shared" si="465"/>
        <v/>
      </c>
      <c r="IP386" s="20" t="str">
        <f t="shared" si="465"/>
        <v/>
      </c>
      <c r="IQ386" s="20" t="str">
        <f t="shared" si="465"/>
        <v/>
      </c>
      <c r="IR386" s="20" t="str">
        <f t="shared" si="465"/>
        <v/>
      </c>
      <c r="IS386" s="20" t="str">
        <f t="shared" si="466"/>
        <v/>
      </c>
      <c r="IT386" s="20" t="str">
        <f t="shared" si="466"/>
        <v/>
      </c>
      <c r="IU386" s="20" t="str">
        <f t="shared" si="466"/>
        <v/>
      </c>
      <c r="IV386" s="20" t="str">
        <f t="shared" si="466"/>
        <v/>
      </c>
      <c r="IW386" s="20" t="str">
        <f t="shared" si="466"/>
        <v/>
      </c>
      <c r="IX386" s="20" t="str">
        <f t="shared" si="466"/>
        <v/>
      </c>
      <c r="IY386" s="20" t="str">
        <f t="shared" si="466"/>
        <v/>
      </c>
      <c r="IZ386" s="20" t="str">
        <f t="shared" si="466"/>
        <v/>
      </c>
      <c r="JA386" s="20" t="str">
        <f t="shared" si="466"/>
        <v/>
      </c>
      <c r="JB386" s="20" t="str">
        <f t="shared" si="466"/>
        <v/>
      </c>
      <c r="JC386" s="20" t="str">
        <f t="shared" si="467"/>
        <v/>
      </c>
      <c r="JD386" s="20" t="str">
        <f t="shared" si="467"/>
        <v/>
      </c>
      <c r="JE386" s="20" t="str">
        <f t="shared" si="467"/>
        <v/>
      </c>
      <c r="JF386" s="20" t="str">
        <f t="shared" si="467"/>
        <v/>
      </c>
      <c r="JG386" s="20" t="str">
        <f t="shared" si="467"/>
        <v/>
      </c>
      <c r="JH386" s="20" t="str">
        <f t="shared" si="467"/>
        <v/>
      </c>
      <c r="JI386" s="20" t="str">
        <f t="shared" si="467"/>
        <v/>
      </c>
      <c r="JJ386" s="20" t="str">
        <f t="shared" si="467"/>
        <v/>
      </c>
      <c r="JK386" s="20" t="str">
        <f t="shared" si="467"/>
        <v/>
      </c>
      <c r="JL386" s="20" t="str">
        <f t="shared" si="467"/>
        <v/>
      </c>
      <c r="JM386" s="20" t="str">
        <f t="shared" si="468"/>
        <v/>
      </c>
      <c r="JN386" s="20" t="str">
        <f t="shared" si="468"/>
        <v/>
      </c>
      <c r="JO386" s="20" t="str">
        <f t="shared" si="468"/>
        <v/>
      </c>
      <c r="JP386" s="20" t="str">
        <f t="shared" si="468"/>
        <v/>
      </c>
      <c r="JQ386" s="20" t="str">
        <f t="shared" si="468"/>
        <v/>
      </c>
      <c r="JR386" s="20" t="str">
        <f t="shared" si="468"/>
        <v/>
      </c>
      <c r="JS386" s="20" t="str">
        <f t="shared" si="468"/>
        <v/>
      </c>
      <c r="JT386" s="20" t="str">
        <f t="shared" si="468"/>
        <v/>
      </c>
      <c r="JU386" s="20" t="str">
        <f t="shared" si="468"/>
        <v/>
      </c>
      <c r="JV386" s="20" t="str">
        <f t="shared" si="468"/>
        <v/>
      </c>
      <c r="JW386" s="20" t="str">
        <f t="shared" si="469"/>
        <v/>
      </c>
      <c r="JX386" s="20" t="str">
        <f t="shared" si="469"/>
        <v/>
      </c>
      <c r="JY386" s="20" t="str">
        <f t="shared" si="469"/>
        <v/>
      </c>
      <c r="JZ386" s="20" t="str">
        <f t="shared" si="469"/>
        <v/>
      </c>
      <c r="KA386" s="20" t="str">
        <f t="shared" si="469"/>
        <v/>
      </c>
      <c r="KB386" s="20" t="str">
        <f t="shared" si="469"/>
        <v/>
      </c>
      <c r="KC386" s="20" t="str">
        <f t="shared" si="469"/>
        <v/>
      </c>
      <c r="KD386" s="20" t="str">
        <f t="shared" si="469"/>
        <v/>
      </c>
      <c r="KE386" s="20"/>
      <c r="KF386" s="20"/>
      <c r="KG386" s="20"/>
      <c r="KH386" s="20"/>
      <c r="KI386" s="20"/>
      <c r="KJ386" s="20"/>
      <c r="KK386" s="20"/>
      <c r="KL386" s="20"/>
      <c r="KM386" s="20"/>
      <c r="KN386" s="20"/>
      <c r="KO386" s="20"/>
    </row>
    <row r="387" spans="2:301" s="14" customFormat="1" ht="15" hidden="1" x14ac:dyDescent="0.25">
      <c r="G387" s="74" t="str">
        <f t="shared" si="405"/>
        <v/>
      </c>
      <c r="I387" s="74" t="str">
        <f t="shared" si="409"/>
        <v/>
      </c>
      <c r="K387" s="74">
        <f t="shared" si="440"/>
        <v>0</v>
      </c>
      <c r="N387" s="74">
        <f t="shared" si="406"/>
        <v>0</v>
      </c>
      <c r="Q387" s="120"/>
      <c r="R387" s="120"/>
      <c r="S387" s="111"/>
      <c r="T387" s="113" t="str">
        <f t="shared" si="407"/>
        <v/>
      </c>
      <c r="W387" s="24" t="str">
        <f t="shared" si="410"/>
        <v/>
      </c>
      <c r="X387" s="60"/>
      <c r="AK387" s="4"/>
      <c r="AL387" s="24"/>
      <c r="AM387" s="24"/>
      <c r="AN387" s="24"/>
      <c r="AO387" s="26"/>
      <c r="AP387" s="26"/>
      <c r="AR387" s="19">
        <f t="shared" si="408"/>
        <v>0</v>
      </c>
      <c r="AU387" s="129"/>
      <c r="AV387" s="129"/>
    </row>
    <row r="388" spans="2:301" s="14" customFormat="1" ht="15" hidden="1" x14ac:dyDescent="0.25">
      <c r="G388" s="74" t="str">
        <f t="shared" si="405"/>
        <v/>
      </c>
      <c r="I388" s="74" t="str">
        <f t="shared" si="409"/>
        <v/>
      </c>
      <c r="K388" s="74">
        <f t="shared" si="440"/>
        <v>0</v>
      </c>
      <c r="N388" s="74">
        <f t="shared" si="406"/>
        <v>0</v>
      </c>
      <c r="Q388" s="120"/>
      <c r="R388" s="120"/>
      <c r="S388" s="111"/>
      <c r="T388" s="113" t="str">
        <f t="shared" si="407"/>
        <v/>
      </c>
      <c r="W388" s="24" t="str">
        <f t="shared" si="410"/>
        <v/>
      </c>
      <c r="X388" s="60"/>
      <c r="AK388" s="4"/>
      <c r="AL388" s="24"/>
      <c r="AM388" s="24"/>
      <c r="AN388" s="24"/>
      <c r="AO388" s="26"/>
      <c r="AP388" s="26"/>
      <c r="AR388" s="19">
        <f t="shared" si="408"/>
        <v>0</v>
      </c>
      <c r="AU388" s="129"/>
      <c r="AV388" s="129"/>
    </row>
    <row r="389" spans="2:301" s="14" customFormat="1" ht="15" hidden="1" x14ac:dyDescent="0.25">
      <c r="G389" s="74" t="str">
        <f t="shared" si="405"/>
        <v/>
      </c>
      <c r="I389" s="74" t="str">
        <f t="shared" si="409"/>
        <v/>
      </c>
      <c r="K389" s="74">
        <f t="shared" si="440"/>
        <v>0</v>
      </c>
      <c r="N389" s="74">
        <f t="shared" si="406"/>
        <v>0</v>
      </c>
      <c r="Q389" s="120"/>
      <c r="R389" s="120"/>
      <c r="S389" s="111"/>
      <c r="T389" s="113" t="str">
        <f t="shared" si="407"/>
        <v/>
      </c>
      <c r="W389" s="24" t="str">
        <f t="shared" si="410"/>
        <v/>
      </c>
      <c r="X389" s="60"/>
      <c r="AK389" s="4"/>
      <c r="AL389" s="24"/>
      <c r="AM389" s="24"/>
      <c r="AN389" s="24"/>
      <c r="AO389" s="26"/>
      <c r="AP389" s="26"/>
      <c r="AR389" s="19">
        <f t="shared" si="408"/>
        <v>0</v>
      </c>
      <c r="AU389" s="129"/>
      <c r="AV389" s="129"/>
    </row>
    <row r="390" spans="2:301" s="14" customFormat="1" ht="15" hidden="1" x14ac:dyDescent="0.25">
      <c r="G390" s="74" t="str">
        <f t="shared" si="405"/>
        <v/>
      </c>
      <c r="I390" s="74" t="str">
        <f t="shared" si="409"/>
        <v/>
      </c>
      <c r="K390" s="74">
        <f t="shared" si="440"/>
        <v>0</v>
      </c>
      <c r="N390" s="74">
        <f t="shared" si="406"/>
        <v>0</v>
      </c>
      <c r="Q390" s="120"/>
      <c r="R390" s="120"/>
      <c r="S390" s="111"/>
      <c r="T390" s="113" t="str">
        <f t="shared" si="407"/>
        <v/>
      </c>
      <c r="W390" s="24" t="str">
        <f t="shared" si="410"/>
        <v/>
      </c>
      <c r="X390" s="60"/>
      <c r="AK390" s="4"/>
      <c r="AL390" s="24"/>
      <c r="AM390" s="24"/>
      <c r="AN390" s="24"/>
      <c r="AO390" s="26"/>
      <c r="AP390" s="26"/>
      <c r="AR390" s="19">
        <f t="shared" si="408"/>
        <v>0</v>
      </c>
      <c r="AU390" s="129"/>
      <c r="AV390" s="129"/>
    </row>
    <row r="391" spans="2:301" s="14" customFormat="1" x14ac:dyDescent="0.35">
      <c r="B391" s="73" t="str">
        <f t="shared" ref="B391" si="470" xml:space="preserve"> IF(B157="","",B157)</f>
        <v/>
      </c>
      <c r="C391" s="74">
        <f t="shared" si="347"/>
        <v>0</v>
      </c>
      <c r="D391" s="74" t="str">
        <f xml:space="preserve"> IF(IF(AND(C391=1,C157="LED"),D157,"")="","",IF(AND(C391=1,C157="LED"),D157,""))</f>
        <v/>
      </c>
      <c r="E391" s="74" t="str">
        <f xml:space="preserve"> IF(IF(AND(C391=1,C157="LED"),E157,"")="","",IF(AND(C391=1,C157="LED"),E157,""))</f>
        <v/>
      </c>
      <c r="F391" s="74" t="str">
        <f xml:space="preserve"> IF((C391&lt;&gt;1),"",MAX(F157,1))</f>
        <v/>
      </c>
      <c r="G391" s="74" t="str">
        <f t="shared" si="405"/>
        <v/>
      </c>
      <c r="H391" s="74" t="str">
        <f xml:space="preserve"> IF((C391&lt;&gt;1),"",MAX(2.5,Q157))</f>
        <v/>
      </c>
      <c r="I391" s="74" t="str">
        <f t="shared" si="409"/>
        <v/>
      </c>
      <c r="J391" s="74">
        <f xml:space="preserve"> IF((C391&lt;&gt;1),0,(J157+$D$3))</f>
        <v>0</v>
      </c>
      <c r="K391" s="74">
        <f t="shared" si="440"/>
        <v>0</v>
      </c>
      <c r="L391" s="74" t="str">
        <f>IF((C391&lt;&gt;1),"",IF(IF(C157="Masked","Always Mask",H157)="","Never mask",IF(C157="Masked","Always Mask",H157)))</f>
        <v/>
      </c>
      <c r="M391" s="74">
        <f xml:space="preserve"> IF(C391&lt;&gt;1,0,I157)</f>
        <v>0</v>
      </c>
      <c r="N391" s="74">
        <f t="shared" si="406"/>
        <v>0</v>
      </c>
      <c r="O391" s="74" t="str">
        <f xml:space="preserve"> IF(C391&lt;&gt;1,"",(F391*55+17.25))</f>
        <v/>
      </c>
      <c r="P391" s="112" t="str">
        <f xml:space="preserve"> IF(C391&lt;&gt;1,"",IF(O391&lt;J391,J391,0))</f>
        <v/>
      </c>
      <c r="Q391" s="120">
        <f xml:space="preserve"> IF(Global!$C$1="AFE4420",1000*AK391*J391/(1000000/'PPG Config'!$C$2)*(2-COUNTBLANK(D391:E391)),1000*(AL391+AM391)*J391/(1000000/'PPG Config'!$C$2))</f>
        <v>0</v>
      </c>
      <c r="R391" s="120"/>
      <c r="S391" s="111" t="str">
        <f>IF((C391&lt;&gt;1),"Only TIA1",W157)</f>
        <v>Only TIA1</v>
      </c>
      <c r="T391" s="113" t="str">
        <f t="shared" si="407"/>
        <v/>
      </c>
      <c r="U391" s="24" t="str">
        <f xml:space="preserve"> IF((C391&lt;&gt;1),"",MAX(2.5,AD157))</f>
        <v/>
      </c>
      <c r="V391" s="24"/>
      <c r="W391" s="24" t="str">
        <f t="shared" si="410"/>
        <v/>
      </c>
      <c r="X391" s="60"/>
      <c r="AI391" s="69">
        <f xml:space="preserve"> IF(C401&gt;C391,1,0)</f>
        <v>0</v>
      </c>
      <c r="AJ391" s="69">
        <f xml:space="preserve"> IF(C391=1,IF(C157="LED",IF(AND(D391="",E391=""),1,0),0),0)</f>
        <v>0</v>
      </c>
      <c r="AK391" s="119">
        <f>IF(COUNTIF(D391:E391,"TX4")&gt;0,'PPG Config'!$C$18,IF(COUNTIF(D391:E391,"TX3")&gt;0,'PPG Config'!$C$17,IF(COUNTIF(D391:E391,"TX2")&gt;0,'PPG Config'!$C$16,IF(COUNTIF(D391:E391,"TX1")&gt;0,'PPG Config'!$C$15,0))))</f>
        <v>0</v>
      </c>
      <c r="AL391" s="24">
        <f xml:space="preserve"> IF(D391="",0,IF(AI157="",0,MIN(AI157,'PPG Config'!$C$8)))</f>
        <v>0</v>
      </c>
      <c r="AM391" s="24">
        <f xml:space="preserve"> IF(E391="",0,IF(AJ157="",0,MIN(AJ157,'PPG Config'!$C$8)))</f>
        <v>0</v>
      </c>
      <c r="AN391" s="24"/>
      <c r="AO391" s="26">
        <f xml:space="preserve"> IF(Global!$C$1="AFE4420",'PPG Phase Definition'!AK391,'PPG Phase Definition'!AL391)</f>
        <v>0</v>
      </c>
      <c r="AP391" s="26">
        <f xml:space="preserve"> IF(Global!$C$1="AFE4420",'PPG Phase Definition'!AK391,'PPG Phase Definition'!AM391)</f>
        <v>0</v>
      </c>
      <c r="AR391" s="19">
        <f t="shared" si="408"/>
        <v>0</v>
      </c>
      <c r="AU391" s="129"/>
      <c r="AV391" s="129"/>
      <c r="FD391" s="19"/>
      <c r="FE391" s="19"/>
      <c r="FF391" s="19">
        <v>16</v>
      </c>
      <c r="FG391" s="20" t="str">
        <f t="shared" ref="FG391:FQ391" si="471" xml:space="preserve"> IF(G630=G620,"",G630)</f>
        <v/>
      </c>
      <c r="FH391" s="20" t="str">
        <f t="shared" si="471"/>
        <v/>
      </c>
      <c r="FI391" s="20" t="str">
        <f t="shared" si="471"/>
        <v/>
      </c>
      <c r="FJ391" s="20" t="str">
        <f t="shared" si="471"/>
        <v/>
      </c>
      <c r="FK391" s="20" t="str">
        <f t="shared" si="471"/>
        <v/>
      </c>
      <c r="FL391" s="20" t="str">
        <f t="shared" si="471"/>
        <v/>
      </c>
      <c r="FM391" s="20" t="str">
        <f t="shared" si="471"/>
        <v/>
      </c>
      <c r="FN391" s="20" t="str">
        <f t="shared" si="471"/>
        <v/>
      </c>
      <c r="FO391" s="20" t="str">
        <f t="shared" si="471"/>
        <v/>
      </c>
      <c r="FP391" s="20" t="str">
        <f t="shared" si="471"/>
        <v/>
      </c>
      <c r="FQ391" s="20" t="str">
        <f t="shared" si="471"/>
        <v/>
      </c>
      <c r="FR391" s="20" t="str">
        <f xml:space="preserve"> IF(S630=S620,"",S630)</f>
        <v/>
      </c>
      <c r="FS391" s="20" t="str">
        <f xml:space="preserve"> IF(T630=T620,"",T630)</f>
        <v/>
      </c>
      <c r="FT391" s="20" t="str">
        <f xml:space="preserve"> IF(U630=U620,"",U630)</f>
        <v/>
      </c>
      <c r="FU391" s="20" t="str">
        <f xml:space="preserve"> IF(W630=W620,"",W630)</f>
        <v/>
      </c>
      <c r="FV391" s="20" t="str">
        <f t="shared" ref="FV391:FW391" si="472" xml:space="preserve"> IF(Y630=Y620,"",Y630)</f>
        <v/>
      </c>
      <c r="FW391" s="20" t="str">
        <f t="shared" si="472"/>
        <v/>
      </c>
      <c r="FX391" s="20" t="str">
        <f t="shared" ref="FX391" si="473" xml:space="preserve"> IF(AA630=AA620,"",AA630)</f>
        <v/>
      </c>
      <c r="FY391" s="20" t="str">
        <f t="shared" ref="FY391" si="474" xml:space="preserve"> IF(AB630=AB620,"",AB630)</f>
        <v/>
      </c>
      <c r="FZ391" s="20" t="str">
        <f t="shared" ref="FZ391" si="475" xml:space="preserve"> IF(AC630=AC620,"",AC630)</f>
        <v/>
      </c>
      <c r="GA391" s="20" t="str">
        <f t="shared" ref="GA391" si="476" xml:space="preserve"> IF(AE630=AE620,"",AE630)</f>
        <v/>
      </c>
      <c r="GB391" s="20" t="str">
        <f t="shared" ref="GB391" si="477" xml:space="preserve"> IF(AF630=AF620,"",AF630)</f>
        <v/>
      </c>
      <c r="GC391" s="20" t="str">
        <f t="shared" ref="GC391" si="478" xml:space="preserve"> IF(AG630=AG620,"",AG630)</f>
        <v/>
      </c>
      <c r="GD391" s="20" t="str">
        <f t="shared" ref="GD391" si="479" xml:space="preserve"> IF(AH630=AH620,"",AH630)</f>
        <v/>
      </c>
      <c r="GE391" s="20" t="str">
        <f t="shared" ref="GE391" si="480" xml:space="preserve"> IF(AI630=AI620,"",AI630)</f>
        <v/>
      </c>
      <c r="GF391" s="20" t="str">
        <f t="shared" ref="GF391" si="481" xml:space="preserve"> IF(AJ630=AJ620,"",AJ630)</f>
        <v/>
      </c>
      <c r="GG391" s="20" t="str">
        <f t="shared" ref="GG391" si="482" xml:space="preserve"> IF(AK630=AK620,"",AK630)</f>
        <v/>
      </c>
      <c r="GH391" s="20" t="str">
        <f t="shared" ref="GH391" si="483" xml:space="preserve"> IF(AL630=AL620,"",AL630)</f>
        <v/>
      </c>
      <c r="GI391" s="20" t="str">
        <f t="shared" ref="GI391" si="484" xml:space="preserve"> IF(AM630=AM620,"",AM630)</f>
        <v/>
      </c>
      <c r="GJ391" s="20" t="str">
        <f t="shared" ref="GJ391" si="485" xml:space="preserve"> IF(AN630=AN620,"",AN630)</f>
        <v/>
      </c>
      <c r="GK391" s="20" t="str">
        <f t="shared" ref="GK391" si="486" xml:space="preserve"> IF(AO630=AO620,"",AO630)</f>
        <v/>
      </c>
      <c r="GL391" s="20" t="str">
        <f t="shared" ref="GL391" si="487" xml:space="preserve"> IF(AP630=AP620,"",AP630)</f>
        <v/>
      </c>
      <c r="GM391" s="20" t="str">
        <f t="shared" ref="GM391" si="488" xml:space="preserve"> IF(AQ630=AQ620,"",AQ630)</f>
        <v/>
      </c>
      <c r="GN391" s="20" t="str">
        <f t="shared" ref="GN391" si="489" xml:space="preserve"> IF(AR630=AR620,"",AR630)</f>
        <v/>
      </c>
      <c r="GO391" s="20" t="str">
        <f t="shared" ref="GO391" si="490" xml:space="preserve"> IF(AS630=AS620,"",AS630)</f>
        <v/>
      </c>
      <c r="GP391" s="20" t="str">
        <f t="shared" ref="GP391" si="491" xml:space="preserve"> IF(AT630=AT620,"",AT630)</f>
        <v/>
      </c>
      <c r="GQ391" s="20" t="str">
        <f t="shared" ref="GQ391" si="492" xml:space="preserve"> IF(AU630=AU620,"",AU630)</f>
        <v/>
      </c>
      <c r="GR391" s="20" t="str">
        <f t="shared" ref="GR391" si="493" xml:space="preserve"> IF(AV630=AV620,"",AV630)</f>
        <v/>
      </c>
      <c r="GS391" s="20" t="str">
        <f t="shared" ref="GS391" si="494" xml:space="preserve"> IF(AW630=AW620,"",AW630)</f>
        <v/>
      </c>
      <c r="GT391" s="20" t="str">
        <f t="shared" ref="GT391" si="495" xml:space="preserve"> IF(AX630=AX620,"",AX630)</f>
        <v/>
      </c>
      <c r="GU391" s="20" t="str">
        <f t="shared" ref="GU391" si="496" xml:space="preserve"> IF(AY630=AY620,"",AY630)</f>
        <v/>
      </c>
      <c r="GV391" s="20" t="str">
        <f t="shared" ref="GV391" si="497" xml:space="preserve"> IF(AZ630=AZ620,"",AZ630)</f>
        <v/>
      </c>
      <c r="GW391" s="20" t="str">
        <f t="shared" ref="GW391" si="498" xml:space="preserve"> IF(BA630=BA620,"",BA630)</f>
        <v/>
      </c>
      <c r="GX391" s="20" t="str">
        <f t="shared" ref="GX391" si="499" xml:space="preserve"> IF(BB630=BB620,"",BB630)</f>
        <v/>
      </c>
      <c r="GY391" s="20" t="str">
        <f t="shared" ref="GY391" si="500" xml:space="preserve"> IF(BC630=BC620,"",BC630)</f>
        <v/>
      </c>
      <c r="GZ391" s="20" t="str">
        <f t="shared" ref="GZ391" si="501" xml:space="preserve"> IF(BD630=BD620,"",BD630)</f>
        <v/>
      </c>
      <c r="HA391" s="20" t="str">
        <f t="shared" ref="HA391" si="502" xml:space="preserve"> IF(BE630=BE620,"",BE630)</f>
        <v/>
      </c>
      <c r="HB391" s="20" t="str">
        <f t="shared" ref="HB391" si="503" xml:space="preserve"> IF(BF630=BF620,"",BF630)</f>
        <v/>
      </c>
      <c r="HC391" s="20" t="str">
        <f t="shared" ref="HC391" si="504" xml:space="preserve"> IF(BG630=BG620,"",BG630)</f>
        <v/>
      </c>
      <c r="HD391" s="20" t="str">
        <f t="shared" ref="HD391" si="505" xml:space="preserve"> IF(BH630=BH620,"",BH630)</f>
        <v/>
      </c>
      <c r="HE391" s="20" t="str">
        <f t="shared" ref="HE391" si="506" xml:space="preserve"> IF(BI630=BI620,"",BI630)</f>
        <v/>
      </c>
      <c r="HF391" s="20" t="str">
        <f t="shared" ref="HF391" si="507" xml:space="preserve"> IF(BJ630=BJ620,"",BJ630)</f>
        <v/>
      </c>
      <c r="HG391" s="20" t="str">
        <f t="shared" ref="HG391" si="508" xml:space="preserve"> IF(BK630=BK620,"",BK630)</f>
        <v/>
      </c>
      <c r="HH391" s="20" t="str">
        <f t="shared" ref="HH391" si="509" xml:space="preserve"> IF(BL630=BL620,"",BL630)</f>
        <v/>
      </c>
      <c r="HI391" s="20" t="str">
        <f t="shared" ref="HI391" si="510" xml:space="preserve"> IF(BM630=BM620,"",BM630)</f>
        <v/>
      </c>
      <c r="HJ391" s="20" t="str">
        <f t="shared" ref="HJ391" si="511" xml:space="preserve"> IF(BN630=BN620,"",BN630)</f>
        <v/>
      </c>
      <c r="HK391" s="20" t="str">
        <f t="shared" ref="HK391" si="512" xml:space="preserve"> IF(BO630=BO620,"",BO630)</f>
        <v/>
      </c>
      <c r="HL391" s="20" t="str">
        <f t="shared" ref="HL391" si="513" xml:space="preserve"> IF(BP630=BP620,"",BP630)</f>
        <v/>
      </c>
      <c r="HM391" s="20" t="str">
        <f t="shared" ref="HM391" si="514" xml:space="preserve"> IF(BQ630=BQ620,"",BQ630)</f>
        <v/>
      </c>
      <c r="HN391" s="20" t="str">
        <f t="shared" ref="HN391" si="515" xml:space="preserve"> IF(BR630=BR620,"",BR630)</f>
        <v/>
      </c>
      <c r="HO391" s="20" t="str">
        <f t="shared" ref="HO391" si="516" xml:space="preserve"> IF(BS630=BS620,"",BS630)</f>
        <v/>
      </c>
      <c r="HP391" s="20" t="str">
        <f t="shared" ref="HP391" si="517" xml:space="preserve"> IF(BT630=BT620,"",BT630)</f>
        <v/>
      </c>
      <c r="HQ391" s="20" t="str">
        <f t="shared" ref="HQ391" si="518" xml:space="preserve"> IF(BU630=BU620,"",BU630)</f>
        <v/>
      </c>
      <c r="HR391" s="20" t="str">
        <f t="shared" ref="HR391" si="519" xml:space="preserve"> IF(BV630=BV620,"",BV630)</f>
        <v/>
      </c>
      <c r="HS391" s="20" t="str">
        <f t="shared" ref="HS391" si="520" xml:space="preserve"> IF(BW630=BW620,"",BW630)</f>
        <v/>
      </c>
      <c r="HT391" s="20" t="str">
        <f t="shared" ref="HT391" si="521" xml:space="preserve"> IF(BX630=BX620,"",BX630)</f>
        <v/>
      </c>
      <c r="HU391" s="20" t="str">
        <f t="shared" ref="HU391" si="522" xml:space="preserve"> IF(BY630=BY620,"",BY630)</f>
        <v/>
      </c>
      <c r="HV391" s="20" t="str">
        <f t="shared" ref="HV391" si="523" xml:space="preserve"> IF(BZ630=BZ620,"",BZ630)</f>
        <v/>
      </c>
      <c r="HW391" s="20" t="str">
        <f t="shared" ref="HW391" si="524" xml:space="preserve"> IF(CA630=CA620,"",CA630)</f>
        <v/>
      </c>
      <c r="HX391" s="20" t="str">
        <f t="shared" ref="HX391" si="525" xml:space="preserve"> IF(CB630=CB620,"",CB630)</f>
        <v/>
      </c>
      <c r="HY391" s="20" t="str">
        <f t="shared" ref="HY391" si="526" xml:space="preserve"> IF(CC630=CC620,"",CC630)</f>
        <v/>
      </c>
      <c r="HZ391" s="20" t="str">
        <f t="shared" ref="HZ391" si="527" xml:space="preserve"> IF(CD630=CD620,"",CD630)</f>
        <v/>
      </c>
      <c r="IA391" s="20" t="str">
        <f t="shared" ref="IA391" si="528" xml:space="preserve"> IF(CE630=CE620,"",CE630)</f>
        <v/>
      </c>
      <c r="IB391" s="20" t="str">
        <f t="shared" ref="IB391" si="529" xml:space="preserve"> IF(CF630=CF620,"",CF630)</f>
        <v/>
      </c>
      <c r="IC391" s="20" t="str">
        <f t="shared" ref="IC391" si="530" xml:space="preserve"> IF(CG630=CG620,"",CG630)</f>
        <v/>
      </c>
      <c r="ID391" s="20" t="str">
        <f t="shared" ref="ID391" si="531" xml:space="preserve"> IF(CH630=CH620,"",CH630)</f>
        <v/>
      </c>
      <c r="IE391" s="20" t="str">
        <f t="shared" ref="IE391" si="532" xml:space="preserve"> IF(CI630=CI620,"",CI630)</f>
        <v/>
      </c>
      <c r="IF391" s="20" t="str">
        <f t="shared" ref="IF391" si="533" xml:space="preserve"> IF(CJ630=CJ620,"",CJ630)</f>
        <v/>
      </c>
      <c r="IG391" s="20" t="str">
        <f t="shared" ref="IG391" si="534" xml:space="preserve"> IF(CK630=CK620,"",CK630)</f>
        <v/>
      </c>
      <c r="IH391" s="20" t="str">
        <f t="shared" ref="IH391" si="535" xml:space="preserve"> IF(CL630=CL620,"",CL630)</f>
        <v/>
      </c>
      <c r="II391" s="20" t="str">
        <f t="shared" ref="II391" si="536" xml:space="preserve"> IF(CM630=CM620,"",CM630)</f>
        <v/>
      </c>
      <c r="IJ391" s="20" t="str">
        <f t="shared" ref="IJ391" si="537" xml:space="preserve"> IF(CN630=CN620,"",CN630)</f>
        <v/>
      </c>
      <c r="IK391" s="20" t="str">
        <f t="shared" ref="IK391" si="538" xml:space="preserve"> IF(CO630=CO620,"",CO630)</f>
        <v/>
      </c>
      <c r="IL391" s="20" t="str">
        <f t="shared" ref="IL391" si="539" xml:space="preserve"> IF(CP630=CP620,"",CP630)</f>
        <v/>
      </c>
      <c r="IM391" s="20" t="str">
        <f t="shared" ref="IM391" si="540" xml:space="preserve"> IF(CQ630=CQ620,"",CQ630)</f>
        <v/>
      </c>
      <c r="IN391" s="20" t="str">
        <f t="shared" ref="IN391" si="541" xml:space="preserve"> IF(CR630=CR620,"",CR630)</f>
        <v/>
      </c>
      <c r="IO391" s="20" t="str">
        <f t="shared" ref="IO391" si="542" xml:space="preserve"> IF(CS630=CS620,"",CS630)</f>
        <v/>
      </c>
      <c r="IP391" s="20" t="str">
        <f t="shared" ref="IP391" si="543" xml:space="preserve"> IF(CT630=CT620,"",CT630)</f>
        <v/>
      </c>
      <c r="IQ391" s="20" t="str">
        <f t="shared" ref="IQ391" si="544" xml:space="preserve"> IF(CU630=CU620,"",CU630)</f>
        <v/>
      </c>
      <c r="IR391" s="20" t="str">
        <f t="shared" ref="IR391" si="545" xml:space="preserve"> IF(CV630=CV620,"",CV630)</f>
        <v/>
      </c>
      <c r="IS391" s="20" t="str">
        <f t="shared" ref="IS391" si="546" xml:space="preserve"> IF(CW630=CW620,"",CW630)</f>
        <v/>
      </c>
      <c r="IT391" s="20" t="str">
        <f t="shared" ref="IT391" si="547" xml:space="preserve"> IF(CX630=CX620,"",CX630)</f>
        <v/>
      </c>
      <c r="IU391" s="20" t="str">
        <f t="shared" ref="IU391" si="548" xml:space="preserve"> IF(CY630=CY620,"",CY630)</f>
        <v/>
      </c>
      <c r="IV391" s="20" t="str">
        <f t="shared" ref="IV391" si="549" xml:space="preserve"> IF(CZ630=CZ620,"",CZ630)</f>
        <v/>
      </c>
      <c r="IW391" s="20" t="str">
        <f t="shared" ref="IW391" si="550" xml:space="preserve"> IF(DA630=DA620,"",DA630)</f>
        <v/>
      </c>
      <c r="IX391" s="20" t="str">
        <f t="shared" ref="IX391" si="551" xml:space="preserve"> IF(DB630=DB620,"",DB630)</f>
        <v/>
      </c>
      <c r="IY391" s="20" t="str">
        <f t="shared" ref="IY391" si="552" xml:space="preserve"> IF(DC630=DC620,"",DC630)</f>
        <v/>
      </c>
      <c r="IZ391" s="20" t="str">
        <f t="shared" ref="IZ391" si="553" xml:space="preserve"> IF(DD630=DD620,"",DD630)</f>
        <v/>
      </c>
      <c r="JA391" s="20" t="str">
        <f t="shared" ref="JA391" si="554" xml:space="preserve"> IF(DE630=DE620,"",DE630)</f>
        <v/>
      </c>
      <c r="JB391" s="20" t="str">
        <f t="shared" ref="JB391" si="555" xml:space="preserve"> IF(DF630=DF620,"",DF630)</f>
        <v/>
      </c>
      <c r="JC391" s="20" t="str">
        <f t="shared" ref="JC391" si="556" xml:space="preserve"> IF(DG630=DG620,"",DG630)</f>
        <v/>
      </c>
      <c r="JD391" s="20" t="str">
        <f t="shared" ref="JD391" si="557" xml:space="preserve"> IF(DH630=DH620,"",DH630)</f>
        <v/>
      </c>
      <c r="JE391" s="20" t="str">
        <f t="shared" ref="JE391" si="558" xml:space="preserve"> IF(DI630=DI620,"",DI630)</f>
        <v/>
      </c>
      <c r="JF391" s="20" t="str">
        <f t="shared" ref="JF391" si="559" xml:space="preserve"> IF(DJ630=DJ620,"",DJ630)</f>
        <v/>
      </c>
      <c r="JG391" s="20" t="str">
        <f t="shared" ref="JG391" si="560" xml:space="preserve"> IF(DK630=DK620,"",DK630)</f>
        <v/>
      </c>
      <c r="JH391" s="20" t="str">
        <f t="shared" ref="JH391" si="561" xml:space="preserve"> IF(DL630=DL620,"",DL630)</f>
        <v/>
      </c>
      <c r="JI391" s="20" t="str">
        <f t="shared" ref="JI391" si="562" xml:space="preserve"> IF(DM630=DM620,"",DM630)</f>
        <v/>
      </c>
      <c r="JJ391" s="20" t="str">
        <f t="shared" ref="JJ391" si="563" xml:space="preserve"> IF(DN630=DN620,"",DN630)</f>
        <v/>
      </c>
      <c r="JK391" s="20" t="str">
        <f t="shared" ref="JK391" si="564" xml:space="preserve"> IF(DO630=DO620,"",DO630)</f>
        <v/>
      </c>
      <c r="JL391" s="20" t="str">
        <f t="shared" ref="JL391" si="565" xml:space="preserve"> IF(DP630=DP620,"",DP630)</f>
        <v/>
      </c>
      <c r="JM391" s="20" t="str">
        <f t="shared" ref="JM391" si="566" xml:space="preserve"> IF(DQ630=DQ620,"",DQ630)</f>
        <v/>
      </c>
      <c r="JN391" s="20" t="str">
        <f t="shared" ref="JN391" si="567" xml:space="preserve"> IF(DR630=DR620,"",DR630)</f>
        <v/>
      </c>
      <c r="JO391" s="20" t="str">
        <f t="shared" ref="JO391" si="568" xml:space="preserve"> IF(DS630=DS620,"",DS630)</f>
        <v/>
      </c>
      <c r="JP391" s="20" t="str">
        <f t="shared" ref="JP391" si="569" xml:space="preserve"> IF(DT630=DT620,"",DT630)</f>
        <v/>
      </c>
      <c r="JQ391" s="20" t="str">
        <f t="shared" ref="JQ391" si="570" xml:space="preserve"> IF(DU630=DU620,"",DU630)</f>
        <v/>
      </c>
      <c r="JR391" s="20" t="str">
        <f t="shared" ref="JR391" si="571" xml:space="preserve"> IF(DV630=DV620,"",DV630)</f>
        <v/>
      </c>
      <c r="JS391" s="20" t="str">
        <f t="shared" ref="JS391" si="572" xml:space="preserve"> IF(DW630=DW620,"",DW630)</f>
        <v/>
      </c>
      <c r="JT391" s="20" t="str">
        <f t="shared" ref="JT391" si="573" xml:space="preserve"> IF(DX630=DX620,"",DX630)</f>
        <v/>
      </c>
      <c r="JU391" s="20" t="str">
        <f t="shared" ref="JU391" si="574" xml:space="preserve"> IF(DY630=DY620,"",DY630)</f>
        <v/>
      </c>
      <c r="JV391" s="20" t="str">
        <f t="shared" ref="JV391" si="575" xml:space="preserve"> IF(DZ630=DZ620,"",DZ630)</f>
        <v/>
      </c>
      <c r="JW391" s="20" t="str">
        <f t="shared" ref="JW391" si="576" xml:space="preserve"> IF(EA630=EA620,"",EA630)</f>
        <v/>
      </c>
      <c r="JX391" s="20" t="str">
        <f t="shared" ref="JX391" si="577" xml:space="preserve"> IF(EB630=EB620,"",EB630)</f>
        <v/>
      </c>
      <c r="JY391" s="20" t="str">
        <f t="shared" ref="JY391" si="578" xml:space="preserve"> IF(EC630=EC620,"",EC630)</f>
        <v/>
      </c>
      <c r="JZ391" s="20" t="str">
        <f t="shared" ref="JZ391" si="579" xml:space="preserve"> IF(ED630=ED620,"",ED630)</f>
        <v/>
      </c>
      <c r="KA391" s="20" t="str">
        <f t="shared" ref="KA391" si="580" xml:space="preserve"> IF(EE630=EE620,"",EE630)</f>
        <v/>
      </c>
      <c r="KB391" s="20" t="str">
        <f t="shared" ref="KB391" si="581" xml:space="preserve"> IF(EF630=EF620,"",EF630)</f>
        <v/>
      </c>
      <c r="KC391" s="20" t="str">
        <f t="shared" ref="KC391" si="582" xml:space="preserve"> IF(EG630=EG620,"",EG630)</f>
        <v/>
      </c>
      <c r="KD391" s="20" t="str">
        <f t="shared" ref="KD391" si="583" xml:space="preserve"> IF(EH630=EH620,"",EH630)</f>
        <v/>
      </c>
      <c r="KE391" s="20"/>
      <c r="KF391" s="20"/>
      <c r="KG391" s="20"/>
      <c r="KH391" s="20"/>
      <c r="KI391" s="20"/>
      <c r="KJ391" s="20"/>
      <c r="KK391" s="20"/>
      <c r="KL391" s="20"/>
      <c r="KM391" s="20"/>
      <c r="KN391" s="20"/>
      <c r="KO391" s="20"/>
    </row>
    <row r="392" spans="2:301" s="14" customFormat="1" ht="14.75" hidden="1" customHeight="1" x14ac:dyDescent="0.25">
      <c r="B392" s="73"/>
      <c r="C392" s="74"/>
      <c r="D392" s="74"/>
      <c r="E392" s="74"/>
      <c r="F392" s="74"/>
      <c r="G392" s="74" t="str">
        <f t="shared" si="405"/>
        <v/>
      </c>
      <c r="H392" s="74"/>
      <c r="I392" s="74" t="str">
        <f t="shared" si="409"/>
        <v/>
      </c>
      <c r="J392" s="74"/>
      <c r="K392" s="74">
        <f t="shared" si="440"/>
        <v>0</v>
      </c>
      <c r="L392" s="74"/>
      <c r="M392" s="74"/>
      <c r="N392" s="74">
        <f t="shared" si="406"/>
        <v>0</v>
      </c>
      <c r="O392" s="74"/>
      <c r="P392" s="112"/>
      <c r="Q392" s="120"/>
      <c r="R392" s="120"/>
      <c r="S392" s="111"/>
      <c r="T392" s="113" t="str">
        <f t="shared" si="407"/>
        <v/>
      </c>
      <c r="U392" s="24"/>
      <c r="V392" s="24"/>
      <c r="W392" s="24" t="str">
        <f t="shared" si="410"/>
        <v/>
      </c>
      <c r="X392" s="60"/>
      <c r="AI392" s="69"/>
      <c r="AJ392" s="69"/>
      <c r="AK392" s="119"/>
      <c r="AL392" s="24"/>
      <c r="AM392" s="24"/>
      <c r="AN392" s="24"/>
      <c r="AO392" s="26"/>
      <c r="AP392" s="26"/>
      <c r="AR392" s="19">
        <f t="shared" si="408"/>
        <v>0</v>
      </c>
      <c r="AU392" s="129"/>
      <c r="AV392" s="129"/>
      <c r="FD392" s="19"/>
      <c r="FE392" s="19"/>
      <c r="FF392" s="19"/>
      <c r="FG392" s="20"/>
      <c r="FH392" s="20"/>
      <c r="FI392" s="20"/>
      <c r="FJ392" s="20"/>
      <c r="FK392" s="20"/>
      <c r="FL392" s="20"/>
      <c r="FM392" s="20"/>
      <c r="FN392" s="20"/>
      <c r="FO392" s="20"/>
      <c r="FP392" s="20"/>
      <c r="FQ392" s="20"/>
      <c r="FR392" s="20"/>
      <c r="FS392" s="20"/>
      <c r="FT392" s="20"/>
      <c r="FU392" s="20"/>
      <c r="FV392" s="20"/>
      <c r="FW392" s="20"/>
      <c r="FX392" s="20"/>
      <c r="FY392" s="20"/>
      <c r="FZ392" s="20"/>
      <c r="GA392" s="20"/>
      <c r="GB392" s="20"/>
      <c r="GC392" s="20"/>
      <c r="GD392" s="20"/>
      <c r="GE392" s="20"/>
      <c r="GF392" s="20"/>
      <c r="GG392" s="20"/>
      <c r="GH392" s="20"/>
      <c r="GI392" s="20"/>
      <c r="GJ392" s="20"/>
      <c r="GK392" s="20"/>
      <c r="GL392" s="20"/>
      <c r="GM392" s="20"/>
      <c r="GN392" s="20"/>
      <c r="GO392" s="20"/>
      <c r="GP392" s="20"/>
      <c r="GQ392" s="20"/>
      <c r="GR392" s="20"/>
      <c r="GS392" s="20"/>
      <c r="GT392" s="20"/>
      <c r="GU392" s="20"/>
      <c r="GV392" s="20"/>
      <c r="GW392" s="20"/>
      <c r="GX392" s="20"/>
      <c r="GY392" s="20"/>
      <c r="GZ392" s="20"/>
      <c r="HA392" s="20"/>
      <c r="HB392" s="20"/>
      <c r="HC392" s="20"/>
      <c r="HD392" s="20"/>
      <c r="HE392" s="20"/>
      <c r="HF392" s="20"/>
      <c r="HG392" s="20"/>
      <c r="HH392" s="20"/>
      <c r="HI392" s="20"/>
      <c r="HJ392" s="20"/>
      <c r="HK392" s="20"/>
      <c r="HL392" s="20"/>
      <c r="HM392" s="20"/>
      <c r="HN392" s="20"/>
      <c r="HO392" s="20"/>
      <c r="HP392" s="20"/>
      <c r="HQ392" s="20"/>
      <c r="HR392" s="20"/>
      <c r="HS392" s="20"/>
      <c r="HT392" s="20"/>
      <c r="HU392" s="20"/>
      <c r="HV392" s="20"/>
      <c r="HW392" s="20"/>
      <c r="HX392" s="20"/>
      <c r="HY392" s="20"/>
      <c r="HZ392" s="20"/>
      <c r="IA392" s="20"/>
      <c r="IB392" s="20"/>
      <c r="IC392" s="20"/>
      <c r="ID392" s="20"/>
      <c r="IE392" s="20"/>
      <c r="IF392" s="20"/>
      <c r="IG392" s="20"/>
      <c r="IH392" s="20"/>
      <c r="II392" s="20"/>
      <c r="IJ392" s="20"/>
      <c r="IK392" s="20"/>
      <c r="IL392" s="20"/>
      <c r="IM392" s="20"/>
      <c r="IN392" s="20"/>
      <c r="IO392" s="20"/>
      <c r="IP392" s="20"/>
      <c r="IQ392" s="20"/>
      <c r="IR392" s="20"/>
      <c r="IS392" s="20"/>
      <c r="IT392" s="20"/>
      <c r="IU392" s="20"/>
      <c r="IV392" s="20"/>
      <c r="IW392" s="20"/>
      <c r="IX392" s="20"/>
      <c r="IY392" s="20"/>
      <c r="IZ392" s="20"/>
      <c r="JA392" s="20"/>
      <c r="JB392" s="20"/>
      <c r="JC392" s="20"/>
      <c r="JD392" s="20"/>
      <c r="JE392" s="20"/>
      <c r="JF392" s="20"/>
      <c r="JG392" s="20"/>
      <c r="JH392" s="20"/>
      <c r="JI392" s="20"/>
      <c r="JJ392" s="20"/>
      <c r="JK392" s="20"/>
      <c r="JL392" s="20"/>
      <c r="JM392" s="20"/>
      <c r="JN392" s="20"/>
      <c r="JO392" s="20"/>
      <c r="JP392" s="20"/>
      <c r="JQ392" s="20"/>
      <c r="JR392" s="20"/>
      <c r="JS392" s="20"/>
      <c r="JT392" s="20"/>
      <c r="JU392" s="20"/>
      <c r="JV392" s="20"/>
      <c r="JW392" s="20"/>
      <c r="JX392" s="20"/>
      <c r="JY392" s="20"/>
      <c r="JZ392" s="20"/>
      <c r="KA392" s="20"/>
      <c r="KB392" s="20"/>
      <c r="KC392" s="20"/>
      <c r="KD392" s="20"/>
      <c r="KE392" s="20"/>
      <c r="KF392" s="20"/>
      <c r="KG392" s="20"/>
      <c r="KH392" s="20"/>
      <c r="KI392" s="20"/>
      <c r="KJ392" s="20"/>
      <c r="KK392" s="20"/>
      <c r="KL392" s="20"/>
      <c r="KM392" s="20"/>
      <c r="KN392" s="20"/>
      <c r="KO392" s="20"/>
    </row>
    <row r="393" spans="2:301" s="14" customFormat="1" ht="14.75" hidden="1" customHeight="1" x14ac:dyDescent="0.25">
      <c r="B393" s="73"/>
      <c r="C393" s="74"/>
      <c r="D393" s="74"/>
      <c r="E393" s="74"/>
      <c r="F393" s="74"/>
      <c r="G393" s="74" t="str">
        <f t="shared" si="405"/>
        <v/>
      </c>
      <c r="H393" s="74"/>
      <c r="I393" s="74" t="str">
        <f t="shared" si="409"/>
        <v/>
      </c>
      <c r="J393" s="74"/>
      <c r="K393" s="74">
        <f t="shared" si="440"/>
        <v>0</v>
      </c>
      <c r="L393" s="74"/>
      <c r="M393" s="74"/>
      <c r="N393" s="74">
        <f t="shared" si="406"/>
        <v>0</v>
      </c>
      <c r="O393" s="74"/>
      <c r="P393" s="112"/>
      <c r="Q393" s="120"/>
      <c r="R393" s="120"/>
      <c r="S393" s="111"/>
      <c r="T393" s="113" t="str">
        <f t="shared" si="407"/>
        <v/>
      </c>
      <c r="U393" s="24"/>
      <c r="V393" s="24"/>
      <c r="W393" s="24" t="str">
        <f t="shared" si="410"/>
        <v/>
      </c>
      <c r="X393" s="60"/>
      <c r="AI393" s="69"/>
      <c r="AJ393" s="69"/>
      <c r="AK393" s="119"/>
      <c r="AL393" s="24"/>
      <c r="AM393" s="24"/>
      <c r="AN393" s="24"/>
      <c r="AO393" s="26"/>
      <c r="AP393" s="26"/>
      <c r="AR393" s="19">
        <f t="shared" si="408"/>
        <v>0</v>
      </c>
      <c r="AU393" s="129"/>
      <c r="AV393" s="129"/>
      <c r="FD393" s="19"/>
      <c r="FE393" s="19"/>
      <c r="FF393" s="19"/>
      <c r="FG393" s="20" t="str">
        <f t="shared" ref="FG393:FQ393" si="584" xml:space="preserve"> IF(G632=G622,"",G632)</f>
        <v/>
      </c>
      <c r="FH393" s="20" t="str">
        <f t="shared" si="584"/>
        <v/>
      </c>
      <c r="FI393" s="20" t="str">
        <f t="shared" si="584"/>
        <v/>
      </c>
      <c r="FJ393" s="20" t="str">
        <f t="shared" si="584"/>
        <v/>
      </c>
      <c r="FK393" s="20" t="str">
        <f t="shared" si="584"/>
        <v/>
      </c>
      <c r="FL393" s="20" t="str">
        <f t="shared" si="584"/>
        <v/>
      </c>
      <c r="FM393" s="20" t="str">
        <f t="shared" si="584"/>
        <v/>
      </c>
      <c r="FN393" s="20" t="str">
        <f t="shared" si="584"/>
        <v/>
      </c>
      <c r="FO393" s="20" t="str">
        <f t="shared" si="584"/>
        <v/>
      </c>
      <c r="FP393" s="20" t="str">
        <f t="shared" si="584"/>
        <v/>
      </c>
      <c r="FQ393" s="20" t="str">
        <f t="shared" si="584"/>
        <v/>
      </c>
      <c r="FR393" s="20" t="str">
        <f xml:space="preserve"> IF(S632=S622,"",S632)</f>
        <v/>
      </c>
      <c r="FS393" s="20" t="str">
        <f xml:space="preserve"> IF(T632=T622,"",T632)</f>
        <v/>
      </c>
      <c r="FT393" s="20" t="str">
        <f xml:space="preserve"> IF(U632=U622,"",U632)</f>
        <v/>
      </c>
      <c r="FU393" s="20" t="str">
        <f xml:space="preserve"> IF(W632=W622,"",W632)</f>
        <v/>
      </c>
      <c r="FV393" s="20" t="str">
        <f t="shared" ref="FV393:FZ393" si="585" xml:space="preserve"> IF(Y632=Y622,"",Y632)</f>
        <v/>
      </c>
      <c r="FW393" s="20" t="str">
        <f t="shared" si="585"/>
        <v/>
      </c>
      <c r="FX393" s="20" t="str">
        <f t="shared" si="585"/>
        <v/>
      </c>
      <c r="FY393" s="20" t="str">
        <f t="shared" si="585"/>
        <v/>
      </c>
      <c r="FZ393" s="20" t="str">
        <f t="shared" si="585"/>
        <v/>
      </c>
      <c r="GA393" s="20" t="str">
        <f t="shared" ref="GA393:GL393" si="586" xml:space="preserve"> IF(AE632=AE622,"",AE632)</f>
        <v/>
      </c>
      <c r="GB393" s="20" t="str">
        <f t="shared" si="586"/>
        <v/>
      </c>
      <c r="GC393" s="20" t="str">
        <f t="shared" si="586"/>
        <v/>
      </c>
      <c r="GD393" s="20" t="str">
        <f t="shared" si="586"/>
        <v/>
      </c>
      <c r="GE393" s="20" t="str">
        <f t="shared" si="586"/>
        <v/>
      </c>
      <c r="GF393" s="20" t="str">
        <f t="shared" si="586"/>
        <v/>
      </c>
      <c r="GG393" s="20" t="str">
        <f t="shared" si="586"/>
        <v/>
      </c>
      <c r="GH393" s="20" t="str">
        <f t="shared" si="586"/>
        <v/>
      </c>
      <c r="GI393" s="20" t="str">
        <f t="shared" si="586"/>
        <v/>
      </c>
      <c r="GJ393" s="20" t="str">
        <f t="shared" si="586"/>
        <v/>
      </c>
      <c r="GK393" s="20" t="str">
        <f t="shared" si="586"/>
        <v/>
      </c>
      <c r="GL393" s="20" t="str">
        <f t="shared" si="586"/>
        <v/>
      </c>
      <c r="GM393" s="20" t="str">
        <f t="shared" ref="GM393:HR393" si="587" xml:space="preserve"> IF(AQ632=AQ622,"",AQ632)</f>
        <v/>
      </c>
      <c r="GN393" s="20" t="str">
        <f t="shared" si="587"/>
        <v/>
      </c>
      <c r="GO393" s="20" t="str">
        <f t="shared" si="587"/>
        <v/>
      </c>
      <c r="GP393" s="20" t="str">
        <f t="shared" si="587"/>
        <v/>
      </c>
      <c r="GQ393" s="20" t="str">
        <f t="shared" si="587"/>
        <v/>
      </c>
      <c r="GR393" s="20" t="str">
        <f t="shared" si="587"/>
        <v/>
      </c>
      <c r="GS393" s="20" t="str">
        <f t="shared" si="587"/>
        <v/>
      </c>
      <c r="GT393" s="20" t="str">
        <f t="shared" si="587"/>
        <v/>
      </c>
      <c r="GU393" s="20" t="str">
        <f t="shared" si="587"/>
        <v/>
      </c>
      <c r="GV393" s="20" t="str">
        <f t="shared" si="587"/>
        <v/>
      </c>
      <c r="GW393" s="20" t="str">
        <f t="shared" si="587"/>
        <v/>
      </c>
      <c r="GX393" s="20" t="str">
        <f t="shared" si="587"/>
        <v/>
      </c>
      <c r="GY393" s="20" t="str">
        <f t="shared" si="587"/>
        <v/>
      </c>
      <c r="GZ393" s="20" t="str">
        <f t="shared" si="587"/>
        <v/>
      </c>
      <c r="HA393" s="20" t="str">
        <f t="shared" si="587"/>
        <v/>
      </c>
      <c r="HB393" s="20" t="str">
        <f t="shared" si="587"/>
        <v/>
      </c>
      <c r="HC393" s="20" t="str">
        <f t="shared" si="587"/>
        <v/>
      </c>
      <c r="HD393" s="20" t="str">
        <f t="shared" si="587"/>
        <v/>
      </c>
      <c r="HE393" s="20" t="str">
        <f t="shared" si="587"/>
        <v/>
      </c>
      <c r="HF393" s="20" t="str">
        <f t="shared" si="587"/>
        <v/>
      </c>
      <c r="HG393" s="20" t="str">
        <f t="shared" si="587"/>
        <v/>
      </c>
      <c r="HH393" s="20" t="str">
        <f t="shared" si="587"/>
        <v/>
      </c>
      <c r="HI393" s="20" t="str">
        <f t="shared" si="587"/>
        <v/>
      </c>
      <c r="HJ393" s="20" t="str">
        <f t="shared" si="587"/>
        <v/>
      </c>
      <c r="HK393" s="20" t="str">
        <f t="shared" si="587"/>
        <v/>
      </c>
      <c r="HL393" s="20" t="str">
        <f t="shared" si="587"/>
        <v/>
      </c>
      <c r="HM393" s="20" t="str">
        <f t="shared" si="587"/>
        <v/>
      </c>
      <c r="HN393" s="20" t="str">
        <f t="shared" si="587"/>
        <v/>
      </c>
      <c r="HO393" s="20" t="str">
        <f t="shared" si="587"/>
        <v/>
      </c>
      <c r="HP393" s="20" t="str">
        <f t="shared" si="587"/>
        <v/>
      </c>
      <c r="HQ393" s="20" t="str">
        <f t="shared" si="587"/>
        <v/>
      </c>
      <c r="HR393" s="20" t="str">
        <f t="shared" si="587"/>
        <v/>
      </c>
      <c r="HS393" s="20" t="str">
        <f t="shared" ref="HS393:IX393" si="588" xml:space="preserve"> IF(BW632=BW622,"",BW632)</f>
        <v/>
      </c>
      <c r="HT393" s="20" t="str">
        <f t="shared" si="588"/>
        <v/>
      </c>
      <c r="HU393" s="20" t="str">
        <f t="shared" si="588"/>
        <v/>
      </c>
      <c r="HV393" s="20" t="str">
        <f t="shared" si="588"/>
        <v/>
      </c>
      <c r="HW393" s="20" t="str">
        <f t="shared" si="588"/>
        <v/>
      </c>
      <c r="HX393" s="20" t="str">
        <f t="shared" si="588"/>
        <v/>
      </c>
      <c r="HY393" s="20" t="str">
        <f t="shared" si="588"/>
        <v/>
      </c>
      <c r="HZ393" s="20" t="str">
        <f t="shared" si="588"/>
        <v/>
      </c>
      <c r="IA393" s="20" t="str">
        <f t="shared" si="588"/>
        <v/>
      </c>
      <c r="IB393" s="20" t="str">
        <f t="shared" si="588"/>
        <v/>
      </c>
      <c r="IC393" s="20" t="str">
        <f t="shared" si="588"/>
        <v/>
      </c>
      <c r="ID393" s="20" t="str">
        <f t="shared" si="588"/>
        <v/>
      </c>
      <c r="IE393" s="20" t="str">
        <f t="shared" si="588"/>
        <v/>
      </c>
      <c r="IF393" s="20" t="str">
        <f t="shared" si="588"/>
        <v/>
      </c>
      <c r="IG393" s="20" t="str">
        <f t="shared" si="588"/>
        <v/>
      </c>
      <c r="IH393" s="20" t="str">
        <f t="shared" si="588"/>
        <v/>
      </c>
      <c r="II393" s="20" t="str">
        <f t="shared" si="588"/>
        <v/>
      </c>
      <c r="IJ393" s="20" t="str">
        <f t="shared" si="588"/>
        <v/>
      </c>
      <c r="IK393" s="20" t="str">
        <f t="shared" si="588"/>
        <v/>
      </c>
      <c r="IL393" s="20" t="str">
        <f t="shared" si="588"/>
        <v/>
      </c>
      <c r="IM393" s="20" t="str">
        <f t="shared" si="588"/>
        <v/>
      </c>
      <c r="IN393" s="20" t="str">
        <f t="shared" si="588"/>
        <v/>
      </c>
      <c r="IO393" s="20" t="str">
        <f t="shared" si="588"/>
        <v/>
      </c>
      <c r="IP393" s="20" t="str">
        <f t="shared" si="588"/>
        <v/>
      </c>
      <c r="IQ393" s="20" t="str">
        <f t="shared" si="588"/>
        <v/>
      </c>
      <c r="IR393" s="20" t="str">
        <f t="shared" si="588"/>
        <v/>
      </c>
      <c r="IS393" s="20" t="str">
        <f t="shared" si="588"/>
        <v/>
      </c>
      <c r="IT393" s="20" t="str">
        <f t="shared" si="588"/>
        <v/>
      </c>
      <c r="IU393" s="20" t="str">
        <f t="shared" si="588"/>
        <v/>
      </c>
      <c r="IV393" s="20" t="str">
        <f t="shared" si="588"/>
        <v/>
      </c>
      <c r="IW393" s="20" t="str">
        <f t="shared" si="588"/>
        <v/>
      </c>
      <c r="IX393" s="20" t="str">
        <f t="shared" si="588"/>
        <v/>
      </c>
      <c r="IY393" s="20" t="str">
        <f t="shared" ref="IY393:KD393" si="589" xml:space="preserve"> IF(DC632=DC622,"",DC632)</f>
        <v/>
      </c>
      <c r="IZ393" s="20" t="str">
        <f t="shared" si="589"/>
        <v/>
      </c>
      <c r="JA393" s="20" t="str">
        <f t="shared" si="589"/>
        <v/>
      </c>
      <c r="JB393" s="20" t="str">
        <f t="shared" si="589"/>
        <v/>
      </c>
      <c r="JC393" s="20" t="str">
        <f t="shared" si="589"/>
        <v/>
      </c>
      <c r="JD393" s="20" t="str">
        <f t="shared" si="589"/>
        <v/>
      </c>
      <c r="JE393" s="20" t="str">
        <f t="shared" si="589"/>
        <v/>
      </c>
      <c r="JF393" s="20" t="str">
        <f t="shared" si="589"/>
        <v/>
      </c>
      <c r="JG393" s="20" t="str">
        <f t="shared" si="589"/>
        <v/>
      </c>
      <c r="JH393" s="20" t="str">
        <f t="shared" si="589"/>
        <v/>
      </c>
      <c r="JI393" s="20" t="str">
        <f t="shared" si="589"/>
        <v/>
      </c>
      <c r="JJ393" s="20" t="str">
        <f t="shared" si="589"/>
        <v/>
      </c>
      <c r="JK393" s="20" t="str">
        <f t="shared" si="589"/>
        <v/>
      </c>
      <c r="JL393" s="20" t="str">
        <f t="shared" si="589"/>
        <v/>
      </c>
      <c r="JM393" s="20" t="str">
        <f t="shared" si="589"/>
        <v/>
      </c>
      <c r="JN393" s="20" t="str">
        <f t="shared" si="589"/>
        <v/>
      </c>
      <c r="JO393" s="20" t="str">
        <f t="shared" si="589"/>
        <v/>
      </c>
      <c r="JP393" s="20" t="str">
        <f t="shared" si="589"/>
        <v/>
      </c>
      <c r="JQ393" s="20" t="str">
        <f t="shared" si="589"/>
        <v/>
      </c>
      <c r="JR393" s="20" t="str">
        <f t="shared" si="589"/>
        <v/>
      </c>
      <c r="JS393" s="20" t="str">
        <f t="shared" si="589"/>
        <v/>
      </c>
      <c r="JT393" s="20" t="str">
        <f t="shared" si="589"/>
        <v/>
      </c>
      <c r="JU393" s="20" t="str">
        <f t="shared" si="589"/>
        <v/>
      </c>
      <c r="JV393" s="20" t="str">
        <f t="shared" si="589"/>
        <v/>
      </c>
      <c r="JW393" s="20" t="str">
        <f t="shared" si="589"/>
        <v/>
      </c>
      <c r="JX393" s="20" t="str">
        <f t="shared" si="589"/>
        <v/>
      </c>
      <c r="JY393" s="20" t="str">
        <f t="shared" si="589"/>
        <v/>
      </c>
      <c r="JZ393" s="20" t="str">
        <f t="shared" si="589"/>
        <v/>
      </c>
      <c r="KA393" s="20" t="str">
        <f t="shared" si="589"/>
        <v/>
      </c>
      <c r="KB393" s="20" t="str">
        <f t="shared" si="589"/>
        <v/>
      </c>
      <c r="KC393" s="20" t="str">
        <f t="shared" si="589"/>
        <v/>
      </c>
      <c r="KD393" s="20" t="str">
        <f t="shared" si="589"/>
        <v/>
      </c>
      <c r="KE393" s="20"/>
      <c r="KF393" s="20"/>
      <c r="KG393" s="20"/>
      <c r="KH393" s="20"/>
      <c r="KI393" s="20"/>
      <c r="KJ393" s="20"/>
      <c r="KK393" s="20"/>
      <c r="KL393" s="20"/>
      <c r="KM393" s="20"/>
      <c r="KN393" s="20"/>
      <c r="KO393" s="20"/>
    </row>
    <row r="394" spans="2:301" s="14" customFormat="1" ht="14.75" hidden="1" customHeight="1" x14ac:dyDescent="0.25">
      <c r="B394" s="73"/>
      <c r="C394" s="74"/>
      <c r="D394" s="74"/>
      <c r="E394" s="74"/>
      <c r="F394" s="74"/>
      <c r="G394" s="74" t="str">
        <f t="shared" si="405"/>
        <v/>
      </c>
      <c r="H394" s="74"/>
      <c r="I394" s="74" t="str">
        <f t="shared" si="409"/>
        <v/>
      </c>
      <c r="J394" s="74"/>
      <c r="K394" s="74">
        <f t="shared" si="440"/>
        <v>0</v>
      </c>
      <c r="L394" s="74"/>
      <c r="M394" s="74"/>
      <c r="N394" s="74">
        <f t="shared" si="406"/>
        <v>0</v>
      </c>
      <c r="O394" s="74"/>
      <c r="P394" s="112"/>
      <c r="Q394" s="120"/>
      <c r="R394" s="120"/>
      <c r="S394" s="111"/>
      <c r="T394" s="113" t="str">
        <f t="shared" si="407"/>
        <v/>
      </c>
      <c r="U394" s="24"/>
      <c r="V394" s="24"/>
      <c r="W394" s="24" t="str">
        <f t="shared" si="410"/>
        <v/>
      </c>
      <c r="X394" s="60"/>
      <c r="AI394" s="69"/>
      <c r="AJ394" s="69"/>
      <c r="AK394" s="119"/>
      <c r="AL394" s="24"/>
      <c r="AM394" s="24"/>
      <c r="AN394" s="24"/>
      <c r="AO394" s="26"/>
      <c r="AP394" s="26"/>
      <c r="AR394" s="19">
        <f t="shared" si="408"/>
        <v>0</v>
      </c>
      <c r="AU394" s="129"/>
      <c r="AV394" s="129"/>
      <c r="FD394" s="19"/>
      <c r="FE394" s="19"/>
      <c r="FF394" s="19"/>
      <c r="FG394" s="20" t="str">
        <f t="shared" ref="FG394:FQ396" si="590" xml:space="preserve"> IF(G633=G627,"",G633)</f>
        <v/>
      </c>
      <c r="FH394" s="20" t="str">
        <f t="shared" si="590"/>
        <v/>
      </c>
      <c r="FI394" s="20" t="str">
        <f t="shared" si="590"/>
        <v/>
      </c>
      <c r="FJ394" s="20" t="str">
        <f t="shared" si="590"/>
        <v/>
      </c>
      <c r="FK394" s="20" t="str">
        <f t="shared" si="590"/>
        <v/>
      </c>
      <c r="FL394" s="20" t="str">
        <f t="shared" si="590"/>
        <v/>
      </c>
      <c r="FM394" s="20" t="str">
        <f t="shared" si="590"/>
        <v/>
      </c>
      <c r="FN394" s="20" t="str">
        <f t="shared" si="590"/>
        <v/>
      </c>
      <c r="FO394" s="20" t="str">
        <f t="shared" si="590"/>
        <v/>
      </c>
      <c r="FP394" s="20" t="str">
        <f t="shared" si="590"/>
        <v/>
      </c>
      <c r="FQ394" s="20" t="str">
        <f t="shared" si="590"/>
        <v/>
      </c>
      <c r="FR394" s="20" t="str">
        <f t="shared" ref="FR394:FT396" si="591" xml:space="preserve"> IF(S633=S627,"",S633)</f>
        <v/>
      </c>
      <c r="FS394" s="20" t="str">
        <f t="shared" si="591"/>
        <v/>
      </c>
      <c r="FT394" s="20" t="str">
        <f t="shared" si="591"/>
        <v/>
      </c>
      <c r="FU394" s="20" t="str">
        <f xml:space="preserve"> IF(W633=W627,"",W633)</f>
        <v/>
      </c>
      <c r="FV394" s="20" t="str">
        <f t="shared" ref="FV394:FZ396" si="592" xml:space="preserve"> IF(Y633=Y627,"",Y633)</f>
        <v/>
      </c>
      <c r="FW394" s="20" t="str">
        <f t="shared" si="592"/>
        <v/>
      </c>
      <c r="FX394" s="20" t="str">
        <f t="shared" si="592"/>
        <v/>
      </c>
      <c r="FY394" s="20" t="str">
        <f t="shared" si="592"/>
        <v/>
      </c>
      <c r="FZ394" s="20" t="str">
        <f t="shared" si="592"/>
        <v/>
      </c>
      <c r="GA394" s="20" t="str">
        <f t="shared" ref="GA394:GJ396" si="593" xml:space="preserve"> IF(AE633=AE627,"",AE633)</f>
        <v/>
      </c>
      <c r="GB394" s="20" t="str">
        <f t="shared" si="593"/>
        <v/>
      </c>
      <c r="GC394" s="20" t="str">
        <f t="shared" si="593"/>
        <v/>
      </c>
      <c r="GD394" s="20" t="str">
        <f t="shared" si="593"/>
        <v/>
      </c>
      <c r="GE394" s="20" t="str">
        <f t="shared" si="593"/>
        <v/>
      </c>
      <c r="GF394" s="20" t="str">
        <f t="shared" si="593"/>
        <v/>
      </c>
      <c r="GG394" s="20" t="str">
        <f t="shared" si="593"/>
        <v/>
      </c>
      <c r="GH394" s="20" t="str">
        <f t="shared" si="593"/>
        <v/>
      </c>
      <c r="GI394" s="20" t="str">
        <f t="shared" si="593"/>
        <v/>
      </c>
      <c r="GJ394" s="20" t="str">
        <f t="shared" si="593"/>
        <v/>
      </c>
      <c r="GK394" s="20" t="str">
        <f t="shared" ref="GK394:GT396" si="594" xml:space="preserve"> IF(AO633=AO627,"",AO633)</f>
        <v/>
      </c>
      <c r="GL394" s="20" t="str">
        <f t="shared" si="594"/>
        <v/>
      </c>
      <c r="GM394" s="20" t="str">
        <f t="shared" si="594"/>
        <v/>
      </c>
      <c r="GN394" s="20" t="str">
        <f t="shared" si="594"/>
        <v/>
      </c>
      <c r="GO394" s="20" t="str">
        <f t="shared" si="594"/>
        <v/>
      </c>
      <c r="GP394" s="20" t="str">
        <f t="shared" si="594"/>
        <v/>
      </c>
      <c r="GQ394" s="20" t="str">
        <f t="shared" si="594"/>
        <v/>
      </c>
      <c r="GR394" s="20" t="str">
        <f t="shared" si="594"/>
        <v/>
      </c>
      <c r="GS394" s="20" t="str">
        <f t="shared" si="594"/>
        <v/>
      </c>
      <c r="GT394" s="20" t="str">
        <f t="shared" si="594"/>
        <v/>
      </c>
      <c r="GU394" s="20" t="str">
        <f t="shared" ref="GU394:HD396" si="595" xml:space="preserve"> IF(AY633=AY627,"",AY633)</f>
        <v/>
      </c>
      <c r="GV394" s="20" t="str">
        <f t="shared" si="595"/>
        <v/>
      </c>
      <c r="GW394" s="20" t="str">
        <f t="shared" si="595"/>
        <v/>
      </c>
      <c r="GX394" s="20" t="str">
        <f t="shared" si="595"/>
        <v/>
      </c>
      <c r="GY394" s="20" t="str">
        <f t="shared" si="595"/>
        <v/>
      </c>
      <c r="GZ394" s="20" t="str">
        <f t="shared" si="595"/>
        <v/>
      </c>
      <c r="HA394" s="20" t="str">
        <f t="shared" si="595"/>
        <v/>
      </c>
      <c r="HB394" s="20" t="str">
        <f t="shared" si="595"/>
        <v/>
      </c>
      <c r="HC394" s="20" t="str">
        <f t="shared" si="595"/>
        <v/>
      </c>
      <c r="HD394" s="20" t="str">
        <f t="shared" si="595"/>
        <v/>
      </c>
      <c r="HE394" s="20" t="str">
        <f t="shared" ref="HE394:HN396" si="596" xml:space="preserve"> IF(BI633=BI627,"",BI633)</f>
        <v/>
      </c>
      <c r="HF394" s="20" t="str">
        <f t="shared" si="596"/>
        <v/>
      </c>
      <c r="HG394" s="20" t="str">
        <f t="shared" si="596"/>
        <v/>
      </c>
      <c r="HH394" s="20" t="str">
        <f t="shared" si="596"/>
        <v/>
      </c>
      <c r="HI394" s="20" t="str">
        <f t="shared" si="596"/>
        <v/>
      </c>
      <c r="HJ394" s="20" t="str">
        <f t="shared" si="596"/>
        <v/>
      </c>
      <c r="HK394" s="20" t="str">
        <f t="shared" si="596"/>
        <v/>
      </c>
      <c r="HL394" s="20" t="str">
        <f t="shared" si="596"/>
        <v/>
      </c>
      <c r="HM394" s="20" t="str">
        <f t="shared" si="596"/>
        <v/>
      </c>
      <c r="HN394" s="20" t="str">
        <f t="shared" si="596"/>
        <v/>
      </c>
      <c r="HO394" s="20" t="str">
        <f t="shared" ref="HO394:HX396" si="597" xml:space="preserve"> IF(BS633=BS627,"",BS633)</f>
        <v/>
      </c>
      <c r="HP394" s="20" t="str">
        <f t="shared" si="597"/>
        <v/>
      </c>
      <c r="HQ394" s="20" t="str">
        <f t="shared" si="597"/>
        <v/>
      </c>
      <c r="HR394" s="20" t="str">
        <f t="shared" si="597"/>
        <v/>
      </c>
      <c r="HS394" s="20" t="str">
        <f t="shared" si="597"/>
        <v/>
      </c>
      <c r="HT394" s="20" t="str">
        <f t="shared" si="597"/>
        <v/>
      </c>
      <c r="HU394" s="20" t="str">
        <f t="shared" si="597"/>
        <v/>
      </c>
      <c r="HV394" s="20" t="str">
        <f t="shared" si="597"/>
        <v/>
      </c>
      <c r="HW394" s="20" t="str">
        <f t="shared" si="597"/>
        <v/>
      </c>
      <c r="HX394" s="20" t="str">
        <f t="shared" si="597"/>
        <v/>
      </c>
      <c r="HY394" s="20" t="str">
        <f t="shared" ref="HY394:IH396" si="598" xml:space="preserve"> IF(CC633=CC627,"",CC633)</f>
        <v/>
      </c>
      <c r="HZ394" s="20" t="str">
        <f t="shared" si="598"/>
        <v/>
      </c>
      <c r="IA394" s="20" t="str">
        <f t="shared" si="598"/>
        <v/>
      </c>
      <c r="IB394" s="20" t="str">
        <f t="shared" si="598"/>
        <v/>
      </c>
      <c r="IC394" s="20" t="str">
        <f t="shared" si="598"/>
        <v/>
      </c>
      <c r="ID394" s="20" t="str">
        <f t="shared" si="598"/>
        <v/>
      </c>
      <c r="IE394" s="20" t="str">
        <f t="shared" si="598"/>
        <v/>
      </c>
      <c r="IF394" s="20" t="str">
        <f t="shared" si="598"/>
        <v/>
      </c>
      <c r="IG394" s="20" t="str">
        <f t="shared" si="598"/>
        <v/>
      </c>
      <c r="IH394" s="20" t="str">
        <f t="shared" si="598"/>
        <v/>
      </c>
      <c r="II394" s="20" t="str">
        <f t="shared" ref="II394:IR396" si="599" xml:space="preserve"> IF(CM633=CM627,"",CM633)</f>
        <v/>
      </c>
      <c r="IJ394" s="20" t="str">
        <f t="shared" si="599"/>
        <v/>
      </c>
      <c r="IK394" s="20" t="str">
        <f t="shared" si="599"/>
        <v/>
      </c>
      <c r="IL394" s="20" t="str">
        <f t="shared" si="599"/>
        <v/>
      </c>
      <c r="IM394" s="20" t="str">
        <f t="shared" si="599"/>
        <v/>
      </c>
      <c r="IN394" s="20" t="str">
        <f t="shared" si="599"/>
        <v/>
      </c>
      <c r="IO394" s="20" t="str">
        <f t="shared" si="599"/>
        <v/>
      </c>
      <c r="IP394" s="20" t="str">
        <f t="shared" si="599"/>
        <v/>
      </c>
      <c r="IQ394" s="20" t="str">
        <f t="shared" si="599"/>
        <v/>
      </c>
      <c r="IR394" s="20" t="str">
        <f t="shared" si="599"/>
        <v/>
      </c>
      <c r="IS394" s="20" t="str">
        <f t="shared" ref="IS394:JB396" si="600" xml:space="preserve"> IF(CW633=CW627,"",CW633)</f>
        <v/>
      </c>
      <c r="IT394" s="20" t="str">
        <f t="shared" si="600"/>
        <v/>
      </c>
      <c r="IU394" s="20" t="str">
        <f t="shared" si="600"/>
        <v/>
      </c>
      <c r="IV394" s="20" t="str">
        <f t="shared" si="600"/>
        <v/>
      </c>
      <c r="IW394" s="20" t="str">
        <f t="shared" si="600"/>
        <v/>
      </c>
      <c r="IX394" s="20" t="str">
        <f t="shared" si="600"/>
        <v/>
      </c>
      <c r="IY394" s="20" t="str">
        <f t="shared" si="600"/>
        <v/>
      </c>
      <c r="IZ394" s="20" t="str">
        <f t="shared" si="600"/>
        <v/>
      </c>
      <c r="JA394" s="20" t="str">
        <f t="shared" si="600"/>
        <v/>
      </c>
      <c r="JB394" s="20" t="str">
        <f t="shared" si="600"/>
        <v/>
      </c>
      <c r="JC394" s="20" t="str">
        <f t="shared" ref="JC394:JL396" si="601" xml:space="preserve"> IF(DG633=DG627,"",DG633)</f>
        <v/>
      </c>
      <c r="JD394" s="20" t="str">
        <f t="shared" si="601"/>
        <v/>
      </c>
      <c r="JE394" s="20" t="str">
        <f t="shared" si="601"/>
        <v/>
      </c>
      <c r="JF394" s="20" t="str">
        <f t="shared" si="601"/>
        <v/>
      </c>
      <c r="JG394" s="20" t="str">
        <f t="shared" si="601"/>
        <v/>
      </c>
      <c r="JH394" s="20" t="str">
        <f t="shared" si="601"/>
        <v/>
      </c>
      <c r="JI394" s="20" t="str">
        <f t="shared" si="601"/>
        <v/>
      </c>
      <c r="JJ394" s="20" t="str">
        <f t="shared" si="601"/>
        <v/>
      </c>
      <c r="JK394" s="20" t="str">
        <f t="shared" si="601"/>
        <v/>
      </c>
      <c r="JL394" s="20" t="str">
        <f t="shared" si="601"/>
        <v/>
      </c>
      <c r="JM394" s="20" t="str">
        <f t="shared" ref="JM394:JV396" si="602" xml:space="preserve"> IF(DQ633=DQ627,"",DQ633)</f>
        <v/>
      </c>
      <c r="JN394" s="20" t="str">
        <f t="shared" si="602"/>
        <v/>
      </c>
      <c r="JO394" s="20" t="str">
        <f t="shared" si="602"/>
        <v/>
      </c>
      <c r="JP394" s="20" t="str">
        <f t="shared" si="602"/>
        <v/>
      </c>
      <c r="JQ394" s="20" t="str">
        <f t="shared" si="602"/>
        <v/>
      </c>
      <c r="JR394" s="20" t="str">
        <f t="shared" si="602"/>
        <v/>
      </c>
      <c r="JS394" s="20" t="str">
        <f t="shared" si="602"/>
        <v/>
      </c>
      <c r="JT394" s="20" t="str">
        <f t="shared" si="602"/>
        <v/>
      </c>
      <c r="JU394" s="20" t="str">
        <f t="shared" si="602"/>
        <v/>
      </c>
      <c r="JV394" s="20" t="str">
        <f t="shared" si="602"/>
        <v/>
      </c>
      <c r="JW394" s="20" t="str">
        <f t="shared" ref="JW394:KD396" si="603" xml:space="preserve"> IF(EA633=EA627,"",EA633)</f>
        <v/>
      </c>
      <c r="JX394" s="20" t="str">
        <f t="shared" si="603"/>
        <v/>
      </c>
      <c r="JY394" s="20" t="str">
        <f t="shared" si="603"/>
        <v/>
      </c>
      <c r="JZ394" s="20" t="str">
        <f t="shared" si="603"/>
        <v/>
      </c>
      <c r="KA394" s="20" t="str">
        <f t="shared" si="603"/>
        <v/>
      </c>
      <c r="KB394" s="20" t="str">
        <f t="shared" si="603"/>
        <v/>
      </c>
      <c r="KC394" s="20" t="str">
        <f t="shared" si="603"/>
        <v/>
      </c>
      <c r="KD394" s="20" t="str">
        <f t="shared" si="603"/>
        <v/>
      </c>
      <c r="KE394" s="20"/>
      <c r="KF394" s="20"/>
      <c r="KG394" s="20"/>
      <c r="KH394" s="20"/>
      <c r="KI394" s="20"/>
      <c r="KJ394" s="20"/>
      <c r="KK394" s="20"/>
      <c r="KL394" s="20"/>
      <c r="KM394" s="20"/>
      <c r="KN394" s="20"/>
      <c r="KO394" s="20"/>
    </row>
    <row r="395" spans="2:301" s="14" customFormat="1" ht="14.75" hidden="1" customHeight="1" x14ac:dyDescent="0.25">
      <c r="B395" s="73"/>
      <c r="C395" s="74"/>
      <c r="D395" s="74"/>
      <c r="E395" s="74"/>
      <c r="F395" s="74"/>
      <c r="G395" s="74" t="str">
        <f t="shared" si="405"/>
        <v/>
      </c>
      <c r="H395" s="74"/>
      <c r="I395" s="74" t="str">
        <f t="shared" si="409"/>
        <v/>
      </c>
      <c r="J395" s="74"/>
      <c r="K395" s="74">
        <f t="shared" si="440"/>
        <v>0</v>
      </c>
      <c r="L395" s="74"/>
      <c r="M395" s="74"/>
      <c r="N395" s="74">
        <f t="shared" si="406"/>
        <v>0</v>
      </c>
      <c r="O395" s="74"/>
      <c r="P395" s="112"/>
      <c r="Q395" s="120"/>
      <c r="R395" s="120"/>
      <c r="S395" s="111"/>
      <c r="T395" s="113" t="str">
        <f t="shared" si="407"/>
        <v/>
      </c>
      <c r="U395" s="24"/>
      <c r="V395" s="24"/>
      <c r="W395" s="24" t="str">
        <f t="shared" si="410"/>
        <v/>
      </c>
      <c r="X395" s="60"/>
      <c r="AI395" s="69"/>
      <c r="AJ395" s="69"/>
      <c r="AK395" s="119"/>
      <c r="AL395" s="24"/>
      <c r="AM395" s="24"/>
      <c r="AN395" s="24"/>
      <c r="AO395" s="26"/>
      <c r="AP395" s="26"/>
      <c r="AR395" s="19">
        <f t="shared" si="408"/>
        <v>0</v>
      </c>
      <c r="AU395" s="129"/>
      <c r="AV395" s="129"/>
      <c r="FD395" s="19"/>
      <c r="FE395" s="19"/>
      <c r="FF395" s="19"/>
      <c r="FG395" s="20" t="str">
        <f t="shared" si="590"/>
        <v/>
      </c>
      <c r="FH395" s="20" t="str">
        <f t="shared" si="590"/>
        <v/>
      </c>
      <c r="FI395" s="20" t="str">
        <f t="shared" si="590"/>
        <v/>
      </c>
      <c r="FJ395" s="20" t="str">
        <f t="shared" si="590"/>
        <v/>
      </c>
      <c r="FK395" s="20" t="str">
        <f t="shared" si="590"/>
        <v/>
      </c>
      <c r="FL395" s="20" t="str">
        <f t="shared" si="590"/>
        <v/>
      </c>
      <c r="FM395" s="20" t="str">
        <f t="shared" si="590"/>
        <v/>
      </c>
      <c r="FN395" s="20" t="str">
        <f t="shared" si="590"/>
        <v/>
      </c>
      <c r="FO395" s="20" t="str">
        <f t="shared" si="590"/>
        <v/>
      </c>
      <c r="FP395" s="20" t="str">
        <f t="shared" si="590"/>
        <v/>
      </c>
      <c r="FQ395" s="20" t="str">
        <f t="shared" si="590"/>
        <v/>
      </c>
      <c r="FR395" s="20" t="str">
        <f t="shared" si="591"/>
        <v/>
      </c>
      <c r="FS395" s="20" t="str">
        <f t="shared" si="591"/>
        <v/>
      </c>
      <c r="FT395" s="20" t="str">
        <f t="shared" si="591"/>
        <v/>
      </c>
      <c r="FU395" s="20" t="str">
        <f xml:space="preserve"> IF(W634=W628,"",W634)</f>
        <v/>
      </c>
      <c r="FV395" s="20" t="str">
        <f t="shared" si="592"/>
        <v/>
      </c>
      <c r="FW395" s="20" t="str">
        <f t="shared" si="592"/>
        <v/>
      </c>
      <c r="FX395" s="20" t="str">
        <f t="shared" si="592"/>
        <v/>
      </c>
      <c r="FY395" s="20" t="str">
        <f t="shared" si="592"/>
        <v/>
      </c>
      <c r="FZ395" s="20" t="str">
        <f t="shared" si="592"/>
        <v/>
      </c>
      <c r="GA395" s="20" t="str">
        <f t="shared" si="593"/>
        <v/>
      </c>
      <c r="GB395" s="20" t="str">
        <f t="shared" si="593"/>
        <v/>
      </c>
      <c r="GC395" s="20" t="str">
        <f t="shared" si="593"/>
        <v/>
      </c>
      <c r="GD395" s="20" t="str">
        <f t="shared" si="593"/>
        <v/>
      </c>
      <c r="GE395" s="20" t="str">
        <f t="shared" si="593"/>
        <v/>
      </c>
      <c r="GF395" s="20" t="str">
        <f t="shared" si="593"/>
        <v/>
      </c>
      <c r="GG395" s="20" t="str">
        <f t="shared" si="593"/>
        <v/>
      </c>
      <c r="GH395" s="20" t="str">
        <f t="shared" si="593"/>
        <v/>
      </c>
      <c r="GI395" s="20" t="str">
        <f t="shared" si="593"/>
        <v/>
      </c>
      <c r="GJ395" s="20" t="str">
        <f t="shared" si="593"/>
        <v/>
      </c>
      <c r="GK395" s="20" t="str">
        <f t="shared" si="594"/>
        <v/>
      </c>
      <c r="GL395" s="20" t="str">
        <f t="shared" si="594"/>
        <v/>
      </c>
      <c r="GM395" s="20" t="str">
        <f t="shared" si="594"/>
        <v/>
      </c>
      <c r="GN395" s="20" t="str">
        <f t="shared" si="594"/>
        <v/>
      </c>
      <c r="GO395" s="20" t="str">
        <f t="shared" si="594"/>
        <v/>
      </c>
      <c r="GP395" s="20" t="str">
        <f t="shared" si="594"/>
        <v/>
      </c>
      <c r="GQ395" s="20" t="str">
        <f t="shared" si="594"/>
        <v/>
      </c>
      <c r="GR395" s="20" t="str">
        <f t="shared" si="594"/>
        <v/>
      </c>
      <c r="GS395" s="20" t="str">
        <f t="shared" si="594"/>
        <v/>
      </c>
      <c r="GT395" s="20" t="str">
        <f t="shared" si="594"/>
        <v/>
      </c>
      <c r="GU395" s="20" t="str">
        <f t="shared" si="595"/>
        <v/>
      </c>
      <c r="GV395" s="20" t="str">
        <f t="shared" si="595"/>
        <v/>
      </c>
      <c r="GW395" s="20" t="str">
        <f t="shared" si="595"/>
        <v/>
      </c>
      <c r="GX395" s="20" t="str">
        <f t="shared" si="595"/>
        <v/>
      </c>
      <c r="GY395" s="20" t="str">
        <f t="shared" si="595"/>
        <v/>
      </c>
      <c r="GZ395" s="20" t="str">
        <f t="shared" si="595"/>
        <v/>
      </c>
      <c r="HA395" s="20" t="str">
        <f t="shared" si="595"/>
        <v/>
      </c>
      <c r="HB395" s="20" t="str">
        <f t="shared" si="595"/>
        <v/>
      </c>
      <c r="HC395" s="20" t="str">
        <f t="shared" si="595"/>
        <v/>
      </c>
      <c r="HD395" s="20" t="str">
        <f t="shared" si="595"/>
        <v/>
      </c>
      <c r="HE395" s="20" t="str">
        <f t="shared" si="596"/>
        <v/>
      </c>
      <c r="HF395" s="20" t="str">
        <f t="shared" si="596"/>
        <v/>
      </c>
      <c r="HG395" s="20" t="str">
        <f t="shared" si="596"/>
        <v/>
      </c>
      <c r="HH395" s="20" t="str">
        <f t="shared" si="596"/>
        <v/>
      </c>
      <c r="HI395" s="20" t="str">
        <f t="shared" si="596"/>
        <v/>
      </c>
      <c r="HJ395" s="20" t="str">
        <f t="shared" si="596"/>
        <v/>
      </c>
      <c r="HK395" s="20" t="str">
        <f t="shared" si="596"/>
        <v/>
      </c>
      <c r="HL395" s="20" t="str">
        <f t="shared" si="596"/>
        <v/>
      </c>
      <c r="HM395" s="20" t="str">
        <f t="shared" si="596"/>
        <v/>
      </c>
      <c r="HN395" s="20" t="str">
        <f t="shared" si="596"/>
        <v/>
      </c>
      <c r="HO395" s="20" t="str">
        <f t="shared" si="597"/>
        <v/>
      </c>
      <c r="HP395" s="20" t="str">
        <f t="shared" si="597"/>
        <v/>
      </c>
      <c r="HQ395" s="20" t="str">
        <f t="shared" si="597"/>
        <v/>
      </c>
      <c r="HR395" s="20" t="str">
        <f t="shared" si="597"/>
        <v/>
      </c>
      <c r="HS395" s="20" t="str">
        <f t="shared" si="597"/>
        <v/>
      </c>
      <c r="HT395" s="20" t="str">
        <f t="shared" si="597"/>
        <v/>
      </c>
      <c r="HU395" s="20" t="str">
        <f t="shared" si="597"/>
        <v/>
      </c>
      <c r="HV395" s="20" t="str">
        <f t="shared" si="597"/>
        <v/>
      </c>
      <c r="HW395" s="20" t="str">
        <f t="shared" si="597"/>
        <v/>
      </c>
      <c r="HX395" s="20" t="str">
        <f t="shared" si="597"/>
        <v/>
      </c>
      <c r="HY395" s="20" t="str">
        <f t="shared" si="598"/>
        <v/>
      </c>
      <c r="HZ395" s="20" t="str">
        <f t="shared" si="598"/>
        <v/>
      </c>
      <c r="IA395" s="20" t="str">
        <f t="shared" si="598"/>
        <v/>
      </c>
      <c r="IB395" s="20" t="str">
        <f t="shared" si="598"/>
        <v/>
      </c>
      <c r="IC395" s="20" t="str">
        <f t="shared" si="598"/>
        <v/>
      </c>
      <c r="ID395" s="20" t="str">
        <f t="shared" si="598"/>
        <v/>
      </c>
      <c r="IE395" s="20" t="str">
        <f t="shared" si="598"/>
        <v/>
      </c>
      <c r="IF395" s="20" t="str">
        <f t="shared" si="598"/>
        <v/>
      </c>
      <c r="IG395" s="20" t="str">
        <f t="shared" si="598"/>
        <v/>
      </c>
      <c r="IH395" s="20" t="str">
        <f t="shared" si="598"/>
        <v/>
      </c>
      <c r="II395" s="20" t="str">
        <f t="shared" si="599"/>
        <v/>
      </c>
      <c r="IJ395" s="20" t="str">
        <f t="shared" si="599"/>
        <v/>
      </c>
      <c r="IK395" s="20" t="str">
        <f t="shared" si="599"/>
        <v/>
      </c>
      <c r="IL395" s="20" t="str">
        <f t="shared" si="599"/>
        <v/>
      </c>
      <c r="IM395" s="20" t="str">
        <f t="shared" si="599"/>
        <v/>
      </c>
      <c r="IN395" s="20" t="str">
        <f t="shared" si="599"/>
        <v/>
      </c>
      <c r="IO395" s="20" t="str">
        <f t="shared" si="599"/>
        <v/>
      </c>
      <c r="IP395" s="20" t="str">
        <f t="shared" si="599"/>
        <v/>
      </c>
      <c r="IQ395" s="20" t="str">
        <f t="shared" si="599"/>
        <v/>
      </c>
      <c r="IR395" s="20" t="str">
        <f t="shared" si="599"/>
        <v/>
      </c>
      <c r="IS395" s="20" t="str">
        <f t="shared" si="600"/>
        <v/>
      </c>
      <c r="IT395" s="20" t="str">
        <f t="shared" si="600"/>
        <v/>
      </c>
      <c r="IU395" s="20" t="str">
        <f t="shared" si="600"/>
        <v/>
      </c>
      <c r="IV395" s="20" t="str">
        <f t="shared" si="600"/>
        <v/>
      </c>
      <c r="IW395" s="20" t="str">
        <f t="shared" si="600"/>
        <v/>
      </c>
      <c r="IX395" s="20" t="str">
        <f t="shared" si="600"/>
        <v/>
      </c>
      <c r="IY395" s="20" t="str">
        <f t="shared" si="600"/>
        <v/>
      </c>
      <c r="IZ395" s="20" t="str">
        <f t="shared" si="600"/>
        <v/>
      </c>
      <c r="JA395" s="20" t="str">
        <f t="shared" si="600"/>
        <v/>
      </c>
      <c r="JB395" s="20" t="str">
        <f t="shared" si="600"/>
        <v/>
      </c>
      <c r="JC395" s="20" t="str">
        <f t="shared" si="601"/>
        <v/>
      </c>
      <c r="JD395" s="20" t="str">
        <f t="shared" si="601"/>
        <v/>
      </c>
      <c r="JE395" s="20" t="str">
        <f t="shared" si="601"/>
        <v/>
      </c>
      <c r="JF395" s="20" t="str">
        <f t="shared" si="601"/>
        <v/>
      </c>
      <c r="JG395" s="20" t="str">
        <f t="shared" si="601"/>
        <v/>
      </c>
      <c r="JH395" s="20" t="str">
        <f t="shared" si="601"/>
        <v/>
      </c>
      <c r="JI395" s="20" t="str">
        <f t="shared" si="601"/>
        <v/>
      </c>
      <c r="JJ395" s="20" t="str">
        <f t="shared" si="601"/>
        <v/>
      </c>
      <c r="JK395" s="20" t="str">
        <f t="shared" si="601"/>
        <v/>
      </c>
      <c r="JL395" s="20" t="str">
        <f t="shared" si="601"/>
        <v/>
      </c>
      <c r="JM395" s="20" t="str">
        <f t="shared" si="602"/>
        <v/>
      </c>
      <c r="JN395" s="20" t="str">
        <f t="shared" si="602"/>
        <v/>
      </c>
      <c r="JO395" s="20" t="str">
        <f t="shared" si="602"/>
        <v/>
      </c>
      <c r="JP395" s="20" t="str">
        <f t="shared" si="602"/>
        <v/>
      </c>
      <c r="JQ395" s="20" t="str">
        <f t="shared" si="602"/>
        <v/>
      </c>
      <c r="JR395" s="20" t="str">
        <f t="shared" si="602"/>
        <v/>
      </c>
      <c r="JS395" s="20" t="str">
        <f t="shared" si="602"/>
        <v/>
      </c>
      <c r="JT395" s="20" t="str">
        <f t="shared" si="602"/>
        <v/>
      </c>
      <c r="JU395" s="20" t="str">
        <f t="shared" si="602"/>
        <v/>
      </c>
      <c r="JV395" s="20" t="str">
        <f t="shared" si="602"/>
        <v/>
      </c>
      <c r="JW395" s="20" t="str">
        <f t="shared" si="603"/>
        <v/>
      </c>
      <c r="JX395" s="20" t="str">
        <f t="shared" si="603"/>
        <v/>
      </c>
      <c r="JY395" s="20" t="str">
        <f t="shared" si="603"/>
        <v/>
      </c>
      <c r="JZ395" s="20" t="str">
        <f t="shared" si="603"/>
        <v/>
      </c>
      <c r="KA395" s="20" t="str">
        <f t="shared" si="603"/>
        <v/>
      </c>
      <c r="KB395" s="20" t="str">
        <f t="shared" si="603"/>
        <v/>
      </c>
      <c r="KC395" s="20" t="str">
        <f t="shared" si="603"/>
        <v/>
      </c>
      <c r="KD395" s="20" t="str">
        <f t="shared" si="603"/>
        <v/>
      </c>
      <c r="KE395" s="20"/>
      <c r="KF395" s="20"/>
      <c r="KG395" s="20"/>
      <c r="KH395" s="20"/>
      <c r="KI395" s="20"/>
      <c r="KJ395" s="20"/>
      <c r="KK395" s="20"/>
      <c r="KL395" s="20"/>
      <c r="KM395" s="20"/>
      <c r="KN395" s="20"/>
      <c r="KO395" s="20"/>
    </row>
    <row r="396" spans="2:301" s="14" customFormat="1" ht="14.75" hidden="1" customHeight="1" x14ac:dyDescent="0.25">
      <c r="B396" s="73"/>
      <c r="C396" s="74"/>
      <c r="D396" s="74"/>
      <c r="E396" s="74"/>
      <c r="F396" s="74"/>
      <c r="G396" s="74" t="str">
        <f t="shared" si="405"/>
        <v/>
      </c>
      <c r="H396" s="74"/>
      <c r="I396" s="74" t="str">
        <f t="shared" si="409"/>
        <v/>
      </c>
      <c r="J396" s="74"/>
      <c r="K396" s="74">
        <f t="shared" si="440"/>
        <v>0</v>
      </c>
      <c r="L396" s="74"/>
      <c r="M396" s="74"/>
      <c r="N396" s="74">
        <f t="shared" si="406"/>
        <v>0</v>
      </c>
      <c r="O396" s="74"/>
      <c r="P396" s="112"/>
      <c r="Q396" s="120"/>
      <c r="R396" s="120"/>
      <c r="S396" s="111"/>
      <c r="T396" s="113" t="str">
        <f t="shared" si="407"/>
        <v/>
      </c>
      <c r="U396" s="24"/>
      <c r="V396" s="24"/>
      <c r="W396" s="24" t="str">
        <f t="shared" si="410"/>
        <v/>
      </c>
      <c r="X396" s="60"/>
      <c r="AI396" s="69"/>
      <c r="AJ396" s="69"/>
      <c r="AK396" s="119"/>
      <c r="AL396" s="24"/>
      <c r="AM396" s="24"/>
      <c r="AN396" s="24"/>
      <c r="AO396" s="26"/>
      <c r="AP396" s="26"/>
      <c r="AR396" s="19">
        <f t="shared" si="408"/>
        <v>0</v>
      </c>
      <c r="AU396" s="129"/>
      <c r="AV396" s="129"/>
      <c r="FD396" s="19"/>
      <c r="FE396" s="19"/>
      <c r="FF396" s="19"/>
      <c r="FG396" s="20" t="str">
        <f t="shared" si="590"/>
        <v/>
      </c>
      <c r="FH396" s="20" t="str">
        <f t="shared" si="590"/>
        <v/>
      </c>
      <c r="FI396" s="20" t="str">
        <f t="shared" si="590"/>
        <v/>
      </c>
      <c r="FJ396" s="20" t="str">
        <f t="shared" si="590"/>
        <v/>
      </c>
      <c r="FK396" s="20" t="str">
        <f t="shared" si="590"/>
        <v/>
      </c>
      <c r="FL396" s="20" t="str">
        <f t="shared" si="590"/>
        <v/>
      </c>
      <c r="FM396" s="20" t="str">
        <f t="shared" si="590"/>
        <v/>
      </c>
      <c r="FN396" s="20" t="str">
        <f t="shared" si="590"/>
        <v/>
      </c>
      <c r="FO396" s="20" t="str">
        <f t="shared" si="590"/>
        <v/>
      </c>
      <c r="FP396" s="20" t="str">
        <f t="shared" si="590"/>
        <v/>
      </c>
      <c r="FQ396" s="20" t="str">
        <f t="shared" si="590"/>
        <v/>
      </c>
      <c r="FR396" s="20" t="str">
        <f t="shared" si="591"/>
        <v/>
      </c>
      <c r="FS396" s="20" t="str">
        <f t="shared" si="591"/>
        <v/>
      </c>
      <c r="FT396" s="20" t="str">
        <f t="shared" si="591"/>
        <v/>
      </c>
      <c r="FU396" s="20" t="str">
        <f xml:space="preserve"> IF(W635=W629,"",W635)</f>
        <v/>
      </c>
      <c r="FV396" s="20" t="str">
        <f t="shared" si="592"/>
        <v/>
      </c>
      <c r="FW396" s="20" t="str">
        <f t="shared" si="592"/>
        <v/>
      </c>
      <c r="FX396" s="20" t="str">
        <f t="shared" si="592"/>
        <v/>
      </c>
      <c r="FY396" s="20" t="str">
        <f t="shared" si="592"/>
        <v/>
      </c>
      <c r="FZ396" s="20" t="str">
        <f t="shared" si="592"/>
        <v/>
      </c>
      <c r="GA396" s="20" t="str">
        <f t="shared" si="593"/>
        <v/>
      </c>
      <c r="GB396" s="20" t="str">
        <f t="shared" si="593"/>
        <v/>
      </c>
      <c r="GC396" s="20" t="str">
        <f t="shared" si="593"/>
        <v/>
      </c>
      <c r="GD396" s="20" t="str">
        <f t="shared" si="593"/>
        <v/>
      </c>
      <c r="GE396" s="20" t="str">
        <f t="shared" si="593"/>
        <v/>
      </c>
      <c r="GF396" s="20" t="str">
        <f t="shared" si="593"/>
        <v/>
      </c>
      <c r="GG396" s="20" t="str">
        <f t="shared" si="593"/>
        <v/>
      </c>
      <c r="GH396" s="20" t="str">
        <f t="shared" si="593"/>
        <v/>
      </c>
      <c r="GI396" s="20" t="str">
        <f t="shared" si="593"/>
        <v/>
      </c>
      <c r="GJ396" s="20" t="str">
        <f t="shared" si="593"/>
        <v/>
      </c>
      <c r="GK396" s="20" t="str">
        <f t="shared" si="594"/>
        <v/>
      </c>
      <c r="GL396" s="20" t="str">
        <f t="shared" si="594"/>
        <v/>
      </c>
      <c r="GM396" s="20" t="str">
        <f t="shared" si="594"/>
        <v/>
      </c>
      <c r="GN396" s="20" t="str">
        <f t="shared" si="594"/>
        <v/>
      </c>
      <c r="GO396" s="20" t="str">
        <f t="shared" si="594"/>
        <v/>
      </c>
      <c r="GP396" s="20" t="str">
        <f t="shared" si="594"/>
        <v/>
      </c>
      <c r="GQ396" s="20" t="str">
        <f t="shared" si="594"/>
        <v/>
      </c>
      <c r="GR396" s="20" t="str">
        <f t="shared" si="594"/>
        <v/>
      </c>
      <c r="GS396" s="20" t="str">
        <f t="shared" si="594"/>
        <v/>
      </c>
      <c r="GT396" s="20" t="str">
        <f t="shared" si="594"/>
        <v/>
      </c>
      <c r="GU396" s="20" t="str">
        <f t="shared" si="595"/>
        <v/>
      </c>
      <c r="GV396" s="20" t="str">
        <f t="shared" si="595"/>
        <v/>
      </c>
      <c r="GW396" s="20" t="str">
        <f t="shared" si="595"/>
        <v/>
      </c>
      <c r="GX396" s="20" t="str">
        <f t="shared" si="595"/>
        <v/>
      </c>
      <c r="GY396" s="20" t="str">
        <f t="shared" si="595"/>
        <v/>
      </c>
      <c r="GZ396" s="20" t="str">
        <f t="shared" si="595"/>
        <v/>
      </c>
      <c r="HA396" s="20" t="str">
        <f t="shared" si="595"/>
        <v/>
      </c>
      <c r="HB396" s="20" t="str">
        <f t="shared" si="595"/>
        <v/>
      </c>
      <c r="HC396" s="20" t="str">
        <f t="shared" si="595"/>
        <v/>
      </c>
      <c r="HD396" s="20" t="str">
        <f t="shared" si="595"/>
        <v/>
      </c>
      <c r="HE396" s="20" t="str">
        <f t="shared" si="596"/>
        <v/>
      </c>
      <c r="HF396" s="20" t="str">
        <f t="shared" si="596"/>
        <v/>
      </c>
      <c r="HG396" s="20" t="str">
        <f t="shared" si="596"/>
        <v/>
      </c>
      <c r="HH396" s="20" t="str">
        <f t="shared" si="596"/>
        <v/>
      </c>
      <c r="HI396" s="20" t="str">
        <f t="shared" si="596"/>
        <v/>
      </c>
      <c r="HJ396" s="20" t="str">
        <f t="shared" si="596"/>
        <v/>
      </c>
      <c r="HK396" s="20" t="str">
        <f t="shared" si="596"/>
        <v/>
      </c>
      <c r="HL396" s="20" t="str">
        <f t="shared" si="596"/>
        <v/>
      </c>
      <c r="HM396" s="20" t="str">
        <f t="shared" si="596"/>
        <v/>
      </c>
      <c r="HN396" s="20" t="str">
        <f t="shared" si="596"/>
        <v/>
      </c>
      <c r="HO396" s="20" t="str">
        <f t="shared" si="597"/>
        <v/>
      </c>
      <c r="HP396" s="20" t="str">
        <f t="shared" si="597"/>
        <v/>
      </c>
      <c r="HQ396" s="20" t="str">
        <f t="shared" si="597"/>
        <v/>
      </c>
      <c r="HR396" s="20" t="str">
        <f t="shared" si="597"/>
        <v/>
      </c>
      <c r="HS396" s="20" t="str">
        <f t="shared" si="597"/>
        <v/>
      </c>
      <c r="HT396" s="20" t="str">
        <f t="shared" si="597"/>
        <v/>
      </c>
      <c r="HU396" s="20" t="str">
        <f t="shared" si="597"/>
        <v/>
      </c>
      <c r="HV396" s="20" t="str">
        <f t="shared" si="597"/>
        <v/>
      </c>
      <c r="HW396" s="20" t="str">
        <f t="shared" si="597"/>
        <v/>
      </c>
      <c r="HX396" s="20" t="str">
        <f t="shared" si="597"/>
        <v/>
      </c>
      <c r="HY396" s="20" t="str">
        <f t="shared" si="598"/>
        <v/>
      </c>
      <c r="HZ396" s="20" t="str">
        <f t="shared" si="598"/>
        <v/>
      </c>
      <c r="IA396" s="20" t="str">
        <f t="shared" si="598"/>
        <v/>
      </c>
      <c r="IB396" s="20" t="str">
        <f t="shared" si="598"/>
        <v/>
      </c>
      <c r="IC396" s="20" t="str">
        <f t="shared" si="598"/>
        <v/>
      </c>
      <c r="ID396" s="20" t="str">
        <f t="shared" si="598"/>
        <v/>
      </c>
      <c r="IE396" s="20" t="str">
        <f t="shared" si="598"/>
        <v/>
      </c>
      <c r="IF396" s="20" t="str">
        <f t="shared" si="598"/>
        <v/>
      </c>
      <c r="IG396" s="20" t="str">
        <f t="shared" si="598"/>
        <v/>
      </c>
      <c r="IH396" s="20" t="str">
        <f t="shared" si="598"/>
        <v/>
      </c>
      <c r="II396" s="20" t="str">
        <f t="shared" si="599"/>
        <v/>
      </c>
      <c r="IJ396" s="20" t="str">
        <f t="shared" si="599"/>
        <v/>
      </c>
      <c r="IK396" s="20" t="str">
        <f t="shared" si="599"/>
        <v/>
      </c>
      <c r="IL396" s="20" t="str">
        <f t="shared" si="599"/>
        <v/>
      </c>
      <c r="IM396" s="20" t="str">
        <f t="shared" si="599"/>
        <v/>
      </c>
      <c r="IN396" s="20" t="str">
        <f t="shared" si="599"/>
        <v/>
      </c>
      <c r="IO396" s="20" t="str">
        <f t="shared" si="599"/>
        <v/>
      </c>
      <c r="IP396" s="20" t="str">
        <f t="shared" si="599"/>
        <v/>
      </c>
      <c r="IQ396" s="20" t="str">
        <f t="shared" si="599"/>
        <v/>
      </c>
      <c r="IR396" s="20" t="str">
        <f t="shared" si="599"/>
        <v/>
      </c>
      <c r="IS396" s="20" t="str">
        <f t="shared" si="600"/>
        <v/>
      </c>
      <c r="IT396" s="20" t="str">
        <f t="shared" si="600"/>
        <v/>
      </c>
      <c r="IU396" s="20" t="str">
        <f t="shared" si="600"/>
        <v/>
      </c>
      <c r="IV396" s="20" t="str">
        <f t="shared" si="600"/>
        <v/>
      </c>
      <c r="IW396" s="20" t="str">
        <f t="shared" si="600"/>
        <v/>
      </c>
      <c r="IX396" s="20" t="str">
        <f t="shared" si="600"/>
        <v/>
      </c>
      <c r="IY396" s="20" t="str">
        <f t="shared" si="600"/>
        <v/>
      </c>
      <c r="IZ396" s="20" t="str">
        <f t="shared" si="600"/>
        <v/>
      </c>
      <c r="JA396" s="20" t="str">
        <f t="shared" si="600"/>
        <v/>
      </c>
      <c r="JB396" s="20" t="str">
        <f t="shared" si="600"/>
        <v/>
      </c>
      <c r="JC396" s="20" t="str">
        <f t="shared" si="601"/>
        <v/>
      </c>
      <c r="JD396" s="20" t="str">
        <f t="shared" si="601"/>
        <v/>
      </c>
      <c r="JE396" s="20" t="str">
        <f t="shared" si="601"/>
        <v/>
      </c>
      <c r="JF396" s="20" t="str">
        <f t="shared" si="601"/>
        <v/>
      </c>
      <c r="JG396" s="20" t="str">
        <f t="shared" si="601"/>
        <v/>
      </c>
      <c r="JH396" s="20" t="str">
        <f t="shared" si="601"/>
        <v/>
      </c>
      <c r="JI396" s="20" t="str">
        <f t="shared" si="601"/>
        <v/>
      </c>
      <c r="JJ396" s="20" t="str">
        <f t="shared" si="601"/>
        <v/>
      </c>
      <c r="JK396" s="20" t="str">
        <f t="shared" si="601"/>
        <v/>
      </c>
      <c r="JL396" s="20" t="str">
        <f t="shared" si="601"/>
        <v/>
      </c>
      <c r="JM396" s="20" t="str">
        <f t="shared" si="602"/>
        <v/>
      </c>
      <c r="JN396" s="20" t="str">
        <f t="shared" si="602"/>
        <v/>
      </c>
      <c r="JO396" s="20" t="str">
        <f t="shared" si="602"/>
        <v/>
      </c>
      <c r="JP396" s="20" t="str">
        <f t="shared" si="602"/>
        <v/>
      </c>
      <c r="JQ396" s="20" t="str">
        <f t="shared" si="602"/>
        <v/>
      </c>
      <c r="JR396" s="20" t="str">
        <f t="shared" si="602"/>
        <v/>
      </c>
      <c r="JS396" s="20" t="str">
        <f t="shared" si="602"/>
        <v/>
      </c>
      <c r="JT396" s="20" t="str">
        <f t="shared" si="602"/>
        <v/>
      </c>
      <c r="JU396" s="20" t="str">
        <f t="shared" si="602"/>
        <v/>
      </c>
      <c r="JV396" s="20" t="str">
        <f t="shared" si="602"/>
        <v/>
      </c>
      <c r="JW396" s="20" t="str">
        <f t="shared" si="603"/>
        <v/>
      </c>
      <c r="JX396" s="20" t="str">
        <f t="shared" si="603"/>
        <v/>
      </c>
      <c r="JY396" s="20" t="str">
        <f t="shared" si="603"/>
        <v/>
      </c>
      <c r="JZ396" s="20" t="str">
        <f t="shared" si="603"/>
        <v/>
      </c>
      <c r="KA396" s="20" t="str">
        <f t="shared" si="603"/>
        <v/>
      </c>
      <c r="KB396" s="20" t="str">
        <f t="shared" si="603"/>
        <v/>
      </c>
      <c r="KC396" s="20" t="str">
        <f t="shared" si="603"/>
        <v/>
      </c>
      <c r="KD396" s="20" t="str">
        <f t="shared" si="603"/>
        <v/>
      </c>
      <c r="KE396" s="20"/>
      <c r="KF396" s="20"/>
      <c r="KG396" s="20"/>
      <c r="KH396" s="20"/>
      <c r="KI396" s="20"/>
      <c r="KJ396" s="20"/>
      <c r="KK396" s="20"/>
      <c r="KL396" s="20"/>
      <c r="KM396" s="20"/>
      <c r="KN396" s="20"/>
      <c r="KO396" s="20"/>
    </row>
    <row r="397" spans="2:301" s="14" customFormat="1" ht="15" hidden="1" x14ac:dyDescent="0.25">
      <c r="G397" s="74" t="str">
        <f t="shared" si="405"/>
        <v/>
      </c>
      <c r="I397" s="74" t="str">
        <f t="shared" si="409"/>
        <v/>
      </c>
      <c r="K397" s="74">
        <f t="shared" si="440"/>
        <v>0</v>
      </c>
      <c r="N397" s="74">
        <f t="shared" si="406"/>
        <v>0</v>
      </c>
      <c r="Q397" s="120"/>
      <c r="R397" s="120"/>
      <c r="S397" s="111"/>
      <c r="T397" s="113" t="str">
        <f t="shared" si="407"/>
        <v/>
      </c>
      <c r="W397" s="24" t="str">
        <f t="shared" si="410"/>
        <v/>
      </c>
      <c r="X397" s="60"/>
      <c r="AK397" s="4"/>
      <c r="AL397" s="24"/>
      <c r="AM397" s="24"/>
      <c r="AN397" s="24"/>
      <c r="AO397" s="26"/>
      <c r="AP397" s="26"/>
      <c r="AR397" s="19">
        <f t="shared" si="408"/>
        <v>0</v>
      </c>
      <c r="AU397" s="129"/>
      <c r="AV397" s="129"/>
    </row>
    <row r="398" spans="2:301" s="14" customFormat="1" ht="15" hidden="1" x14ac:dyDescent="0.25">
      <c r="G398" s="74" t="str">
        <f t="shared" si="405"/>
        <v/>
      </c>
      <c r="I398" s="74" t="str">
        <f t="shared" si="409"/>
        <v/>
      </c>
      <c r="K398" s="74">
        <f t="shared" si="440"/>
        <v>0</v>
      </c>
      <c r="N398" s="74">
        <f t="shared" si="406"/>
        <v>0</v>
      </c>
      <c r="Q398" s="120"/>
      <c r="R398" s="120"/>
      <c r="S398" s="111"/>
      <c r="T398" s="113" t="str">
        <f t="shared" si="407"/>
        <v/>
      </c>
      <c r="W398" s="24" t="str">
        <f t="shared" si="410"/>
        <v/>
      </c>
      <c r="X398" s="60"/>
      <c r="AK398" s="4"/>
      <c r="AL398" s="24"/>
      <c r="AM398" s="24"/>
      <c r="AN398" s="24"/>
      <c r="AO398" s="26"/>
      <c r="AP398" s="26"/>
      <c r="AR398" s="19">
        <f t="shared" si="408"/>
        <v>0</v>
      </c>
      <c r="AU398" s="129"/>
      <c r="AV398" s="129"/>
    </row>
    <row r="399" spans="2:301" s="14" customFormat="1" ht="15" hidden="1" x14ac:dyDescent="0.25">
      <c r="G399" s="74" t="str">
        <f t="shared" si="405"/>
        <v/>
      </c>
      <c r="I399" s="74" t="str">
        <f t="shared" si="409"/>
        <v/>
      </c>
      <c r="K399" s="74">
        <f t="shared" si="440"/>
        <v>0</v>
      </c>
      <c r="N399" s="74">
        <f t="shared" si="406"/>
        <v>0</v>
      </c>
      <c r="Q399" s="120"/>
      <c r="R399" s="120"/>
      <c r="S399" s="111"/>
      <c r="T399" s="113" t="str">
        <f t="shared" si="407"/>
        <v/>
      </c>
      <c r="W399" s="24" t="str">
        <f t="shared" si="410"/>
        <v/>
      </c>
      <c r="X399" s="60"/>
      <c r="AK399" s="4"/>
      <c r="AL399" s="24"/>
      <c r="AM399" s="24"/>
      <c r="AN399" s="24"/>
      <c r="AO399" s="26"/>
      <c r="AP399" s="26"/>
      <c r="AR399" s="19">
        <f t="shared" si="408"/>
        <v>0</v>
      </c>
      <c r="AU399" s="129"/>
      <c r="AV399" s="129"/>
    </row>
    <row r="400" spans="2:301" s="14" customFormat="1" ht="15" hidden="1" x14ac:dyDescent="0.25">
      <c r="G400" s="74" t="str">
        <f t="shared" si="405"/>
        <v/>
      </c>
      <c r="I400" s="74" t="str">
        <f t="shared" si="409"/>
        <v/>
      </c>
      <c r="K400" s="74">
        <f t="shared" si="440"/>
        <v>0</v>
      </c>
      <c r="N400" s="74">
        <f t="shared" si="406"/>
        <v>0</v>
      </c>
      <c r="Q400" s="120"/>
      <c r="R400" s="120"/>
      <c r="S400" s="111"/>
      <c r="T400" s="113" t="str">
        <f t="shared" si="407"/>
        <v/>
      </c>
      <c r="W400" s="24" t="str">
        <f t="shared" si="410"/>
        <v/>
      </c>
      <c r="X400" s="60"/>
      <c r="AK400" s="4"/>
      <c r="AL400" s="24"/>
      <c r="AM400" s="24"/>
      <c r="AN400" s="24"/>
      <c r="AO400" s="26"/>
      <c r="AP400" s="26"/>
      <c r="AR400" s="19">
        <f t="shared" si="408"/>
        <v>0</v>
      </c>
      <c r="AU400" s="129"/>
      <c r="AV400" s="129"/>
    </row>
    <row r="401" spans="2:301" s="14" customFormat="1" x14ac:dyDescent="0.35">
      <c r="B401" s="73" t="str">
        <f t="shared" ref="B401" si="604" xml:space="preserve"> IF(B167="","",B167)</f>
        <v/>
      </c>
      <c r="C401" s="74">
        <f t="shared" ref="C401" si="605" xml:space="preserve"> IF(B401="",0,1)</f>
        <v>0</v>
      </c>
      <c r="D401" s="74" t="str">
        <f xml:space="preserve"> IF(IF(AND(C401=1,C167="LED"),D167,"")="","",IF(AND(C401=1,C167="LED"),D167,""))</f>
        <v/>
      </c>
      <c r="E401" s="74" t="str">
        <f xml:space="preserve"> IF(IF(AND(C401=1,C167="LED"),E167,"")="","",IF(AND(C401=1,C167="LED"),E167,""))</f>
        <v/>
      </c>
      <c r="F401" s="74" t="str">
        <f xml:space="preserve"> IF((C401&lt;&gt;1),"",MAX(F167,1))</f>
        <v/>
      </c>
      <c r="G401" s="74" t="str">
        <f t="shared" si="405"/>
        <v/>
      </c>
      <c r="H401" s="74" t="str">
        <f xml:space="preserve"> IF((C401&lt;&gt;1),"",MAX(2.5,Q167))</f>
        <v/>
      </c>
      <c r="I401" s="74" t="str">
        <f t="shared" si="409"/>
        <v/>
      </c>
      <c r="J401" s="74">
        <f xml:space="preserve"> IF((C401&lt;&gt;1),0,(J167+$D$3))</f>
        <v>0</v>
      </c>
      <c r="K401" s="74">
        <f t="shared" si="440"/>
        <v>0</v>
      </c>
      <c r="L401" s="74" t="str">
        <f>IF((C401&lt;&gt;1),"",IF(IF(C167="Masked","Always Mask",H167)="","Never mask",IF(C167="Masked","Always Mask",H167)))</f>
        <v/>
      </c>
      <c r="M401" s="74">
        <f xml:space="preserve"> IF(C401&lt;&gt;1,0,I167)</f>
        <v>0</v>
      </c>
      <c r="N401" s="74">
        <f t="shared" si="406"/>
        <v>0</v>
      </c>
      <c r="O401" s="74" t="str">
        <f xml:space="preserve"> IF(C401&lt;&gt;1,"",(F401*55+17.25))</f>
        <v/>
      </c>
      <c r="P401" s="112" t="str">
        <f xml:space="preserve"> IF(C401&lt;&gt;1,"",IF(O401&lt;J401,J401,0))</f>
        <v/>
      </c>
      <c r="Q401" s="120">
        <f xml:space="preserve"> IF(Global!$C$1="AFE4420",1000*AK401*J401/(1000000/'PPG Config'!$C$2)*(2-COUNTBLANK(D401:E401)),1000*(AL401+AM401)*J401/(1000000/'PPG Config'!$C$2))</f>
        <v>0</v>
      </c>
      <c r="R401" s="120"/>
      <c r="S401" s="111" t="str">
        <f>IF((C401&lt;&gt;1),"Only TIA1",W167)</f>
        <v>Only TIA1</v>
      </c>
      <c r="T401" s="113" t="str">
        <f t="shared" si="407"/>
        <v/>
      </c>
      <c r="U401" s="24" t="str">
        <f xml:space="preserve"> IF((C401&lt;&gt;1),"",MAX(2.5,AD167))</f>
        <v/>
      </c>
      <c r="V401" s="24"/>
      <c r="W401" s="24" t="str">
        <f t="shared" si="410"/>
        <v/>
      </c>
      <c r="X401" s="60"/>
      <c r="AI401" s="69">
        <f xml:space="preserve"> IF(C411&gt;C401,1,0)</f>
        <v>0</v>
      </c>
      <c r="AJ401" s="69">
        <f xml:space="preserve"> IF(C401=1,IF(C167="LED",IF(AND(D401="",E401=""),1,0),0),0)</f>
        <v>0</v>
      </c>
      <c r="AK401" s="119">
        <f>IF(COUNTIF(D401:E401,"TX4")&gt;0,'PPG Config'!$C$18,IF(COUNTIF(D401:E401,"TX3")&gt;0,'PPG Config'!$C$17,IF(COUNTIF(D401:E401,"TX2")&gt;0,'PPG Config'!$C$16,IF(COUNTIF(D401:E401,"TX1")&gt;0,'PPG Config'!$C$15,0))))</f>
        <v>0</v>
      </c>
      <c r="AL401" s="24">
        <f xml:space="preserve"> IF(D401="",0,IF(AI167="",0,MIN(AI167,'PPG Config'!$C$8)))</f>
        <v>0</v>
      </c>
      <c r="AM401" s="24">
        <f xml:space="preserve"> IF(E401="",0,IF(AJ167="",0,MIN(AJ167,'PPG Config'!$C$8)))</f>
        <v>0</v>
      </c>
      <c r="AN401" s="24"/>
      <c r="AO401" s="26">
        <f xml:space="preserve"> IF(Global!$C$1="AFE4420",'PPG Phase Definition'!AK401,'PPG Phase Definition'!AL401)</f>
        <v>0</v>
      </c>
      <c r="AP401" s="26">
        <f xml:space="preserve"> IF(Global!$C$1="AFE4420",'PPG Phase Definition'!AK401,'PPG Phase Definition'!AM401)</f>
        <v>0</v>
      </c>
      <c r="AR401" s="19">
        <f t="shared" si="408"/>
        <v>0</v>
      </c>
      <c r="AU401" s="129"/>
      <c r="AV401" s="129"/>
      <c r="FD401" s="19"/>
      <c r="FE401" s="19"/>
      <c r="FF401" s="19">
        <v>17</v>
      </c>
      <c r="FG401" s="20" t="str">
        <f t="shared" ref="FG401:FQ401" si="606" xml:space="preserve"> IF(G640=G630,"",G640)</f>
        <v/>
      </c>
      <c r="FH401" s="20" t="str">
        <f t="shared" si="606"/>
        <v/>
      </c>
      <c r="FI401" s="20" t="str">
        <f t="shared" si="606"/>
        <v/>
      </c>
      <c r="FJ401" s="20" t="str">
        <f t="shared" si="606"/>
        <v/>
      </c>
      <c r="FK401" s="20" t="str">
        <f t="shared" si="606"/>
        <v/>
      </c>
      <c r="FL401" s="20" t="str">
        <f t="shared" si="606"/>
        <v/>
      </c>
      <c r="FM401" s="20" t="str">
        <f t="shared" si="606"/>
        <v/>
      </c>
      <c r="FN401" s="20" t="str">
        <f t="shared" si="606"/>
        <v/>
      </c>
      <c r="FO401" s="20" t="str">
        <f t="shared" si="606"/>
        <v/>
      </c>
      <c r="FP401" s="20" t="str">
        <f t="shared" si="606"/>
        <v/>
      </c>
      <c r="FQ401" s="20" t="str">
        <f t="shared" si="606"/>
        <v/>
      </c>
      <c r="FR401" s="20" t="str">
        <f xml:space="preserve"> IF(S640=S630,"",S640)</f>
        <v/>
      </c>
      <c r="FS401" s="20" t="str">
        <f xml:space="preserve"> IF(T640=T630,"",T640)</f>
        <v/>
      </c>
      <c r="FT401" s="20" t="str">
        <f xml:space="preserve"> IF(U640=U630,"",U640)</f>
        <v/>
      </c>
      <c r="FU401" s="20" t="str">
        <f xml:space="preserve"> IF(W640=W630,"",W640)</f>
        <v/>
      </c>
      <c r="FV401" s="20" t="str">
        <f t="shared" ref="FV401:FW401" si="607" xml:space="preserve"> IF(Y640=Y630,"",Y640)</f>
        <v/>
      </c>
      <c r="FW401" s="20" t="str">
        <f t="shared" si="607"/>
        <v/>
      </c>
      <c r="FX401" s="20" t="str">
        <f t="shared" ref="FX401" si="608" xml:space="preserve"> IF(AA640=AA630,"",AA640)</f>
        <v/>
      </c>
      <c r="FY401" s="20" t="str">
        <f t="shared" ref="FY401" si="609" xml:space="preserve"> IF(AB640=AB630,"",AB640)</f>
        <v/>
      </c>
      <c r="FZ401" s="20" t="str">
        <f t="shared" ref="FZ401" si="610" xml:space="preserve"> IF(AC640=AC630,"",AC640)</f>
        <v/>
      </c>
      <c r="GA401" s="20" t="str">
        <f t="shared" ref="GA401" si="611" xml:space="preserve"> IF(AE640=AE630,"",AE640)</f>
        <v/>
      </c>
      <c r="GB401" s="20" t="str">
        <f t="shared" ref="GB401" si="612" xml:space="preserve"> IF(AF640=AF630,"",AF640)</f>
        <v/>
      </c>
      <c r="GC401" s="20" t="str">
        <f t="shared" ref="GC401" si="613" xml:space="preserve"> IF(AG640=AG630,"",AG640)</f>
        <v/>
      </c>
      <c r="GD401" s="20" t="str">
        <f t="shared" ref="GD401" si="614" xml:space="preserve"> IF(AH640=AH630,"",AH640)</f>
        <v/>
      </c>
      <c r="GE401" s="20" t="str">
        <f t="shared" ref="GE401" si="615" xml:space="preserve"> IF(AI640=AI630,"",AI640)</f>
        <v/>
      </c>
      <c r="GF401" s="20" t="str">
        <f t="shared" ref="GF401" si="616" xml:space="preserve"> IF(AJ640=AJ630,"",AJ640)</f>
        <v/>
      </c>
      <c r="GG401" s="20" t="str">
        <f t="shared" ref="GG401" si="617" xml:space="preserve"> IF(AK640=AK630,"",AK640)</f>
        <v/>
      </c>
      <c r="GH401" s="20" t="str">
        <f t="shared" ref="GH401" si="618" xml:space="preserve"> IF(AL640=AL630,"",AL640)</f>
        <v/>
      </c>
      <c r="GI401" s="20" t="str">
        <f t="shared" ref="GI401" si="619" xml:space="preserve"> IF(AM640=AM630,"",AM640)</f>
        <v/>
      </c>
      <c r="GJ401" s="20" t="str">
        <f t="shared" ref="GJ401" si="620" xml:space="preserve"> IF(AN640=AN630,"",AN640)</f>
        <v/>
      </c>
      <c r="GK401" s="20" t="str">
        <f t="shared" ref="GK401" si="621" xml:space="preserve"> IF(AO640=AO630,"",AO640)</f>
        <v/>
      </c>
      <c r="GL401" s="20" t="str">
        <f t="shared" ref="GL401" si="622" xml:space="preserve"> IF(AP640=AP630,"",AP640)</f>
        <v/>
      </c>
      <c r="GM401" s="20" t="str">
        <f t="shared" ref="GM401" si="623" xml:space="preserve"> IF(AQ640=AQ630,"",AQ640)</f>
        <v/>
      </c>
      <c r="GN401" s="20" t="str">
        <f t="shared" ref="GN401" si="624" xml:space="preserve"> IF(AR640=AR630,"",AR640)</f>
        <v/>
      </c>
      <c r="GO401" s="20" t="str">
        <f t="shared" ref="GO401" si="625" xml:space="preserve"> IF(AS640=AS630,"",AS640)</f>
        <v/>
      </c>
      <c r="GP401" s="20" t="str">
        <f t="shared" ref="GP401" si="626" xml:space="preserve"> IF(AT640=AT630,"",AT640)</f>
        <v/>
      </c>
      <c r="GQ401" s="20" t="str">
        <f t="shared" ref="GQ401" si="627" xml:space="preserve"> IF(AU640=AU630,"",AU640)</f>
        <v/>
      </c>
      <c r="GR401" s="20" t="str">
        <f t="shared" ref="GR401" si="628" xml:space="preserve"> IF(AV640=AV630,"",AV640)</f>
        <v/>
      </c>
      <c r="GS401" s="20" t="str">
        <f t="shared" ref="GS401" si="629" xml:space="preserve"> IF(AW640=AW630,"",AW640)</f>
        <v/>
      </c>
      <c r="GT401" s="20" t="str">
        <f t="shared" ref="GT401" si="630" xml:space="preserve"> IF(AX640=AX630,"",AX640)</f>
        <v/>
      </c>
      <c r="GU401" s="20" t="str">
        <f t="shared" ref="GU401" si="631" xml:space="preserve"> IF(AY640=AY630,"",AY640)</f>
        <v/>
      </c>
      <c r="GV401" s="20" t="str">
        <f t="shared" ref="GV401" si="632" xml:space="preserve"> IF(AZ640=AZ630,"",AZ640)</f>
        <v/>
      </c>
      <c r="GW401" s="20" t="str">
        <f t="shared" ref="GW401" si="633" xml:space="preserve"> IF(BA640=BA630,"",BA640)</f>
        <v/>
      </c>
      <c r="GX401" s="20" t="str">
        <f t="shared" ref="GX401" si="634" xml:space="preserve"> IF(BB640=BB630,"",BB640)</f>
        <v/>
      </c>
      <c r="GY401" s="20" t="str">
        <f t="shared" ref="GY401" si="635" xml:space="preserve"> IF(BC640=BC630,"",BC640)</f>
        <v/>
      </c>
      <c r="GZ401" s="20" t="str">
        <f t="shared" ref="GZ401" si="636" xml:space="preserve"> IF(BD640=BD630,"",BD640)</f>
        <v/>
      </c>
      <c r="HA401" s="20" t="str">
        <f t="shared" ref="HA401" si="637" xml:space="preserve"> IF(BE640=BE630,"",BE640)</f>
        <v/>
      </c>
      <c r="HB401" s="20" t="str">
        <f t="shared" ref="HB401" si="638" xml:space="preserve"> IF(BF640=BF630,"",BF640)</f>
        <v/>
      </c>
      <c r="HC401" s="20" t="str">
        <f t="shared" ref="HC401" si="639" xml:space="preserve"> IF(BG640=BG630,"",BG640)</f>
        <v/>
      </c>
      <c r="HD401" s="20" t="str">
        <f t="shared" ref="HD401" si="640" xml:space="preserve"> IF(BH640=BH630,"",BH640)</f>
        <v/>
      </c>
      <c r="HE401" s="20" t="str">
        <f t="shared" ref="HE401" si="641" xml:space="preserve"> IF(BI640=BI630,"",BI640)</f>
        <v/>
      </c>
      <c r="HF401" s="20" t="str">
        <f t="shared" ref="HF401" si="642" xml:space="preserve"> IF(BJ640=BJ630,"",BJ640)</f>
        <v/>
      </c>
      <c r="HG401" s="20" t="str">
        <f t="shared" ref="HG401" si="643" xml:space="preserve"> IF(BK640=BK630,"",BK640)</f>
        <v/>
      </c>
      <c r="HH401" s="20" t="str">
        <f t="shared" ref="HH401" si="644" xml:space="preserve"> IF(BL640=BL630,"",BL640)</f>
        <v/>
      </c>
      <c r="HI401" s="20" t="str">
        <f t="shared" ref="HI401" si="645" xml:space="preserve"> IF(BM640=BM630,"",BM640)</f>
        <v/>
      </c>
      <c r="HJ401" s="20" t="str">
        <f t="shared" ref="HJ401" si="646" xml:space="preserve"> IF(BN640=BN630,"",BN640)</f>
        <v/>
      </c>
      <c r="HK401" s="20" t="str">
        <f t="shared" ref="HK401" si="647" xml:space="preserve"> IF(BO640=BO630,"",BO640)</f>
        <v/>
      </c>
      <c r="HL401" s="20" t="str">
        <f t="shared" ref="HL401" si="648" xml:space="preserve"> IF(BP640=BP630,"",BP640)</f>
        <v/>
      </c>
      <c r="HM401" s="20" t="str">
        <f t="shared" ref="HM401" si="649" xml:space="preserve"> IF(BQ640=BQ630,"",BQ640)</f>
        <v/>
      </c>
      <c r="HN401" s="20" t="str">
        <f t="shared" ref="HN401" si="650" xml:space="preserve"> IF(BR640=BR630,"",BR640)</f>
        <v/>
      </c>
      <c r="HO401" s="20" t="str">
        <f t="shared" ref="HO401" si="651" xml:space="preserve"> IF(BS640=BS630,"",BS640)</f>
        <v/>
      </c>
      <c r="HP401" s="20" t="str">
        <f t="shared" ref="HP401" si="652" xml:space="preserve"> IF(BT640=BT630,"",BT640)</f>
        <v/>
      </c>
      <c r="HQ401" s="20" t="str">
        <f t="shared" ref="HQ401" si="653" xml:space="preserve"> IF(BU640=BU630,"",BU640)</f>
        <v/>
      </c>
      <c r="HR401" s="20" t="str">
        <f t="shared" ref="HR401" si="654" xml:space="preserve"> IF(BV640=BV630,"",BV640)</f>
        <v/>
      </c>
      <c r="HS401" s="20" t="str">
        <f t="shared" ref="HS401" si="655" xml:space="preserve"> IF(BW640=BW630,"",BW640)</f>
        <v/>
      </c>
      <c r="HT401" s="20" t="str">
        <f t="shared" ref="HT401" si="656" xml:space="preserve"> IF(BX640=BX630,"",BX640)</f>
        <v/>
      </c>
      <c r="HU401" s="20" t="str">
        <f t="shared" ref="HU401" si="657" xml:space="preserve"> IF(BY640=BY630,"",BY640)</f>
        <v/>
      </c>
      <c r="HV401" s="20" t="str">
        <f t="shared" ref="HV401" si="658" xml:space="preserve"> IF(BZ640=BZ630,"",BZ640)</f>
        <v/>
      </c>
      <c r="HW401" s="20" t="str">
        <f t="shared" ref="HW401" si="659" xml:space="preserve"> IF(CA640=CA630,"",CA640)</f>
        <v/>
      </c>
      <c r="HX401" s="20" t="str">
        <f t="shared" ref="HX401" si="660" xml:space="preserve"> IF(CB640=CB630,"",CB640)</f>
        <v/>
      </c>
      <c r="HY401" s="20" t="str">
        <f t="shared" ref="HY401" si="661" xml:space="preserve"> IF(CC640=CC630,"",CC640)</f>
        <v/>
      </c>
      <c r="HZ401" s="20" t="str">
        <f t="shared" ref="HZ401" si="662" xml:space="preserve"> IF(CD640=CD630,"",CD640)</f>
        <v/>
      </c>
      <c r="IA401" s="20" t="str">
        <f t="shared" ref="IA401" si="663" xml:space="preserve"> IF(CE640=CE630,"",CE640)</f>
        <v/>
      </c>
      <c r="IB401" s="20" t="str">
        <f t="shared" ref="IB401" si="664" xml:space="preserve"> IF(CF640=CF630,"",CF640)</f>
        <v/>
      </c>
      <c r="IC401" s="20" t="str">
        <f t="shared" ref="IC401" si="665" xml:space="preserve"> IF(CG640=CG630,"",CG640)</f>
        <v/>
      </c>
      <c r="ID401" s="20" t="str">
        <f t="shared" ref="ID401" si="666" xml:space="preserve"> IF(CH640=CH630,"",CH640)</f>
        <v/>
      </c>
      <c r="IE401" s="20" t="str">
        <f t="shared" ref="IE401" si="667" xml:space="preserve"> IF(CI640=CI630,"",CI640)</f>
        <v/>
      </c>
      <c r="IF401" s="20" t="str">
        <f t="shared" ref="IF401" si="668" xml:space="preserve"> IF(CJ640=CJ630,"",CJ640)</f>
        <v/>
      </c>
      <c r="IG401" s="20" t="str">
        <f t="shared" ref="IG401" si="669" xml:space="preserve"> IF(CK640=CK630,"",CK640)</f>
        <v/>
      </c>
      <c r="IH401" s="20" t="str">
        <f t="shared" ref="IH401" si="670" xml:space="preserve"> IF(CL640=CL630,"",CL640)</f>
        <v/>
      </c>
      <c r="II401" s="20" t="str">
        <f t="shared" ref="II401" si="671" xml:space="preserve"> IF(CM640=CM630,"",CM640)</f>
        <v/>
      </c>
      <c r="IJ401" s="20" t="str">
        <f t="shared" ref="IJ401" si="672" xml:space="preserve"> IF(CN640=CN630,"",CN640)</f>
        <v/>
      </c>
      <c r="IK401" s="20" t="str">
        <f t="shared" ref="IK401" si="673" xml:space="preserve"> IF(CO640=CO630,"",CO640)</f>
        <v/>
      </c>
      <c r="IL401" s="20" t="str">
        <f t="shared" ref="IL401" si="674" xml:space="preserve"> IF(CP640=CP630,"",CP640)</f>
        <v/>
      </c>
      <c r="IM401" s="20" t="str">
        <f t="shared" ref="IM401" si="675" xml:space="preserve"> IF(CQ640=CQ630,"",CQ640)</f>
        <v/>
      </c>
      <c r="IN401" s="20" t="str">
        <f t="shared" ref="IN401" si="676" xml:space="preserve"> IF(CR640=CR630,"",CR640)</f>
        <v/>
      </c>
      <c r="IO401" s="20" t="str">
        <f t="shared" ref="IO401" si="677" xml:space="preserve"> IF(CS640=CS630,"",CS640)</f>
        <v/>
      </c>
      <c r="IP401" s="20" t="str">
        <f t="shared" ref="IP401" si="678" xml:space="preserve"> IF(CT640=CT630,"",CT640)</f>
        <v/>
      </c>
      <c r="IQ401" s="20" t="str">
        <f t="shared" ref="IQ401" si="679" xml:space="preserve"> IF(CU640=CU630,"",CU640)</f>
        <v/>
      </c>
      <c r="IR401" s="20" t="str">
        <f t="shared" ref="IR401" si="680" xml:space="preserve"> IF(CV640=CV630,"",CV640)</f>
        <v/>
      </c>
      <c r="IS401" s="20" t="str">
        <f t="shared" ref="IS401" si="681" xml:space="preserve"> IF(CW640=CW630,"",CW640)</f>
        <v/>
      </c>
      <c r="IT401" s="20" t="str">
        <f t="shared" ref="IT401" si="682" xml:space="preserve"> IF(CX640=CX630,"",CX640)</f>
        <v/>
      </c>
      <c r="IU401" s="20" t="str">
        <f t="shared" ref="IU401" si="683" xml:space="preserve"> IF(CY640=CY630,"",CY640)</f>
        <v/>
      </c>
      <c r="IV401" s="20" t="str">
        <f t="shared" ref="IV401" si="684" xml:space="preserve"> IF(CZ640=CZ630,"",CZ640)</f>
        <v/>
      </c>
      <c r="IW401" s="20" t="str">
        <f t="shared" ref="IW401" si="685" xml:space="preserve"> IF(DA640=DA630,"",DA640)</f>
        <v/>
      </c>
      <c r="IX401" s="20" t="str">
        <f t="shared" ref="IX401" si="686" xml:space="preserve"> IF(DB640=DB630,"",DB640)</f>
        <v/>
      </c>
      <c r="IY401" s="20" t="str">
        <f t="shared" ref="IY401" si="687" xml:space="preserve"> IF(DC640=DC630,"",DC640)</f>
        <v/>
      </c>
      <c r="IZ401" s="20" t="str">
        <f t="shared" ref="IZ401" si="688" xml:space="preserve"> IF(DD640=DD630,"",DD640)</f>
        <v/>
      </c>
      <c r="JA401" s="20" t="str">
        <f t="shared" ref="JA401" si="689" xml:space="preserve"> IF(DE640=DE630,"",DE640)</f>
        <v/>
      </c>
      <c r="JB401" s="20" t="str">
        <f t="shared" ref="JB401" si="690" xml:space="preserve"> IF(DF640=DF630,"",DF640)</f>
        <v/>
      </c>
      <c r="JC401" s="20" t="str">
        <f t="shared" ref="JC401" si="691" xml:space="preserve"> IF(DG640=DG630,"",DG640)</f>
        <v/>
      </c>
      <c r="JD401" s="20" t="str">
        <f t="shared" ref="JD401" si="692" xml:space="preserve"> IF(DH640=DH630,"",DH640)</f>
        <v/>
      </c>
      <c r="JE401" s="20" t="str">
        <f t="shared" ref="JE401" si="693" xml:space="preserve"> IF(DI640=DI630,"",DI640)</f>
        <v/>
      </c>
      <c r="JF401" s="20" t="str">
        <f t="shared" ref="JF401" si="694" xml:space="preserve"> IF(DJ640=DJ630,"",DJ640)</f>
        <v/>
      </c>
      <c r="JG401" s="20" t="str">
        <f t="shared" ref="JG401" si="695" xml:space="preserve"> IF(DK640=DK630,"",DK640)</f>
        <v/>
      </c>
      <c r="JH401" s="20" t="str">
        <f t="shared" ref="JH401" si="696" xml:space="preserve"> IF(DL640=DL630,"",DL640)</f>
        <v/>
      </c>
      <c r="JI401" s="20" t="str">
        <f t="shared" ref="JI401" si="697" xml:space="preserve"> IF(DM640=DM630,"",DM640)</f>
        <v/>
      </c>
      <c r="JJ401" s="20" t="str">
        <f t="shared" ref="JJ401" si="698" xml:space="preserve"> IF(DN640=DN630,"",DN640)</f>
        <v/>
      </c>
      <c r="JK401" s="20" t="str">
        <f t="shared" ref="JK401" si="699" xml:space="preserve"> IF(DO640=DO630,"",DO640)</f>
        <v/>
      </c>
      <c r="JL401" s="20" t="str">
        <f t="shared" ref="JL401" si="700" xml:space="preserve"> IF(DP640=DP630,"",DP640)</f>
        <v/>
      </c>
      <c r="JM401" s="20" t="str">
        <f t="shared" ref="JM401" si="701" xml:space="preserve"> IF(DQ640=DQ630,"",DQ640)</f>
        <v/>
      </c>
      <c r="JN401" s="20" t="str">
        <f t="shared" ref="JN401" si="702" xml:space="preserve"> IF(DR640=DR630,"",DR640)</f>
        <v/>
      </c>
      <c r="JO401" s="20" t="str">
        <f t="shared" ref="JO401" si="703" xml:space="preserve"> IF(DS640=DS630,"",DS640)</f>
        <v/>
      </c>
      <c r="JP401" s="20" t="str">
        <f t="shared" ref="JP401" si="704" xml:space="preserve"> IF(DT640=DT630,"",DT640)</f>
        <v/>
      </c>
      <c r="JQ401" s="20" t="str">
        <f t="shared" ref="JQ401" si="705" xml:space="preserve"> IF(DU640=DU630,"",DU640)</f>
        <v/>
      </c>
      <c r="JR401" s="20" t="str">
        <f t="shared" ref="JR401" si="706" xml:space="preserve"> IF(DV640=DV630,"",DV640)</f>
        <v/>
      </c>
      <c r="JS401" s="20" t="str">
        <f t="shared" ref="JS401" si="707" xml:space="preserve"> IF(DW640=DW630,"",DW640)</f>
        <v/>
      </c>
      <c r="JT401" s="20" t="str">
        <f t="shared" ref="JT401" si="708" xml:space="preserve"> IF(DX640=DX630,"",DX640)</f>
        <v/>
      </c>
      <c r="JU401" s="20" t="str">
        <f t="shared" ref="JU401" si="709" xml:space="preserve"> IF(DY640=DY630,"",DY640)</f>
        <v/>
      </c>
      <c r="JV401" s="20" t="str">
        <f t="shared" ref="JV401" si="710" xml:space="preserve"> IF(DZ640=DZ630,"",DZ640)</f>
        <v/>
      </c>
      <c r="JW401" s="20" t="str">
        <f t="shared" ref="JW401" si="711" xml:space="preserve"> IF(EA640=EA630,"",EA640)</f>
        <v/>
      </c>
      <c r="JX401" s="20" t="str">
        <f t="shared" ref="JX401" si="712" xml:space="preserve"> IF(EB640=EB630,"",EB640)</f>
        <v/>
      </c>
      <c r="JY401" s="20" t="str">
        <f t="shared" ref="JY401" si="713" xml:space="preserve"> IF(EC640=EC630,"",EC640)</f>
        <v/>
      </c>
      <c r="JZ401" s="20" t="str">
        <f t="shared" ref="JZ401" si="714" xml:space="preserve"> IF(ED640=ED630,"",ED640)</f>
        <v/>
      </c>
      <c r="KA401" s="20" t="str">
        <f t="shared" ref="KA401" si="715" xml:space="preserve"> IF(EE640=EE630,"",EE640)</f>
        <v/>
      </c>
      <c r="KB401" s="20" t="str">
        <f t="shared" ref="KB401" si="716" xml:space="preserve"> IF(EF640=EF630,"",EF640)</f>
        <v/>
      </c>
      <c r="KC401" s="20" t="str">
        <f t="shared" ref="KC401" si="717" xml:space="preserve"> IF(EG640=EG630,"",EG640)</f>
        <v/>
      </c>
      <c r="KD401" s="20" t="str">
        <f t="shared" ref="KD401" si="718" xml:space="preserve"> IF(EH640=EH630,"",EH640)</f>
        <v/>
      </c>
      <c r="KE401" s="20"/>
      <c r="KF401" s="20"/>
      <c r="KG401" s="20"/>
      <c r="KH401" s="20"/>
      <c r="KI401" s="20"/>
      <c r="KJ401" s="20"/>
      <c r="KK401" s="20"/>
      <c r="KL401" s="20"/>
      <c r="KM401" s="20"/>
      <c r="KN401" s="20"/>
      <c r="KO401" s="20"/>
    </row>
    <row r="402" spans="2:301" s="14" customFormat="1" ht="14.75" hidden="1" customHeight="1" x14ac:dyDescent="0.25">
      <c r="B402" s="73"/>
      <c r="C402" s="74"/>
      <c r="D402" s="74"/>
      <c r="E402" s="74"/>
      <c r="F402" s="74"/>
      <c r="G402" s="74" t="str">
        <f t="shared" si="405"/>
        <v/>
      </c>
      <c r="H402" s="74"/>
      <c r="I402" s="74" t="str">
        <f t="shared" si="409"/>
        <v/>
      </c>
      <c r="J402" s="74"/>
      <c r="K402" s="74">
        <f t="shared" si="440"/>
        <v>0</v>
      </c>
      <c r="L402" s="74"/>
      <c r="M402" s="74"/>
      <c r="N402" s="74">
        <f t="shared" si="406"/>
        <v>0</v>
      </c>
      <c r="O402" s="74"/>
      <c r="P402" s="112"/>
      <c r="Q402" s="120"/>
      <c r="R402" s="120"/>
      <c r="S402" s="111"/>
      <c r="T402" s="113" t="str">
        <f t="shared" si="407"/>
        <v/>
      </c>
      <c r="U402" s="24"/>
      <c r="V402" s="24"/>
      <c r="W402" s="24" t="str">
        <f t="shared" si="410"/>
        <v/>
      </c>
      <c r="X402" s="60"/>
      <c r="AI402" s="69"/>
      <c r="AJ402" s="69"/>
      <c r="AK402" s="119"/>
      <c r="AL402" s="24"/>
      <c r="AM402" s="24"/>
      <c r="AN402" s="24"/>
      <c r="AO402" s="26"/>
      <c r="AP402" s="26"/>
      <c r="AR402" s="19">
        <f t="shared" si="408"/>
        <v>0</v>
      </c>
      <c r="AU402" s="129"/>
      <c r="AV402" s="129"/>
      <c r="FD402" s="19"/>
      <c r="FE402" s="19"/>
      <c r="FF402" s="19"/>
      <c r="FG402" s="20"/>
      <c r="FH402" s="20"/>
      <c r="FI402" s="20"/>
      <c r="FJ402" s="20"/>
      <c r="FK402" s="20"/>
      <c r="FL402" s="20"/>
      <c r="FM402" s="20"/>
      <c r="FN402" s="20"/>
      <c r="FO402" s="20"/>
      <c r="FP402" s="20"/>
      <c r="FQ402" s="20"/>
      <c r="FR402" s="20"/>
      <c r="FS402" s="20"/>
      <c r="FT402" s="20"/>
      <c r="FU402" s="20"/>
      <c r="FV402" s="20"/>
      <c r="FW402" s="20"/>
      <c r="FX402" s="20"/>
      <c r="FY402" s="20"/>
      <c r="FZ402" s="20"/>
      <c r="GA402" s="20"/>
      <c r="GB402" s="20"/>
      <c r="GC402" s="20"/>
      <c r="GD402" s="20"/>
      <c r="GE402" s="20"/>
      <c r="GF402" s="20"/>
      <c r="GG402" s="20"/>
      <c r="GH402" s="20"/>
      <c r="GI402" s="20"/>
      <c r="GJ402" s="20"/>
      <c r="GK402" s="20"/>
      <c r="GL402" s="20"/>
      <c r="GM402" s="20"/>
      <c r="GN402" s="20"/>
      <c r="GO402" s="20"/>
      <c r="GP402" s="20"/>
      <c r="GQ402" s="20"/>
      <c r="GR402" s="20"/>
      <c r="GS402" s="20"/>
      <c r="GT402" s="20"/>
      <c r="GU402" s="20"/>
      <c r="GV402" s="20"/>
      <c r="GW402" s="20"/>
      <c r="GX402" s="20"/>
      <c r="GY402" s="20"/>
      <c r="GZ402" s="20"/>
      <c r="HA402" s="20"/>
      <c r="HB402" s="20"/>
      <c r="HC402" s="20"/>
      <c r="HD402" s="20"/>
      <c r="HE402" s="20"/>
      <c r="HF402" s="20"/>
      <c r="HG402" s="20"/>
      <c r="HH402" s="20"/>
      <c r="HI402" s="20"/>
      <c r="HJ402" s="20"/>
      <c r="HK402" s="20"/>
      <c r="HL402" s="20"/>
      <c r="HM402" s="20"/>
      <c r="HN402" s="20"/>
      <c r="HO402" s="20"/>
      <c r="HP402" s="20"/>
      <c r="HQ402" s="20"/>
      <c r="HR402" s="20"/>
      <c r="HS402" s="20"/>
      <c r="HT402" s="20"/>
      <c r="HU402" s="20"/>
      <c r="HV402" s="20"/>
      <c r="HW402" s="20"/>
      <c r="HX402" s="20"/>
      <c r="HY402" s="20"/>
      <c r="HZ402" s="20"/>
      <c r="IA402" s="20"/>
      <c r="IB402" s="20"/>
      <c r="IC402" s="20"/>
      <c r="ID402" s="20"/>
      <c r="IE402" s="20"/>
      <c r="IF402" s="20"/>
      <c r="IG402" s="20"/>
      <c r="IH402" s="20"/>
      <c r="II402" s="20"/>
      <c r="IJ402" s="20"/>
      <c r="IK402" s="20"/>
      <c r="IL402" s="20"/>
      <c r="IM402" s="20"/>
      <c r="IN402" s="20"/>
      <c r="IO402" s="20"/>
      <c r="IP402" s="20"/>
      <c r="IQ402" s="20"/>
      <c r="IR402" s="20"/>
      <c r="IS402" s="20"/>
      <c r="IT402" s="20"/>
      <c r="IU402" s="20"/>
      <c r="IV402" s="20"/>
      <c r="IW402" s="20"/>
      <c r="IX402" s="20"/>
      <c r="IY402" s="20"/>
      <c r="IZ402" s="20"/>
      <c r="JA402" s="20"/>
      <c r="JB402" s="20"/>
      <c r="JC402" s="20"/>
      <c r="JD402" s="20"/>
      <c r="JE402" s="20"/>
      <c r="JF402" s="20"/>
      <c r="JG402" s="20"/>
      <c r="JH402" s="20"/>
      <c r="JI402" s="20"/>
      <c r="JJ402" s="20"/>
      <c r="JK402" s="20"/>
      <c r="JL402" s="20"/>
      <c r="JM402" s="20"/>
      <c r="JN402" s="20"/>
      <c r="JO402" s="20"/>
      <c r="JP402" s="20"/>
      <c r="JQ402" s="20"/>
      <c r="JR402" s="20"/>
      <c r="JS402" s="20"/>
      <c r="JT402" s="20"/>
      <c r="JU402" s="20"/>
      <c r="JV402" s="20"/>
      <c r="JW402" s="20"/>
      <c r="JX402" s="20"/>
      <c r="JY402" s="20"/>
      <c r="JZ402" s="20"/>
      <c r="KA402" s="20"/>
      <c r="KB402" s="20"/>
      <c r="KC402" s="20"/>
      <c r="KD402" s="20"/>
      <c r="KE402" s="20"/>
      <c r="KF402" s="20"/>
      <c r="KG402" s="20"/>
      <c r="KH402" s="20"/>
      <c r="KI402" s="20"/>
      <c r="KJ402" s="20"/>
      <c r="KK402" s="20"/>
      <c r="KL402" s="20"/>
      <c r="KM402" s="20"/>
      <c r="KN402" s="20"/>
      <c r="KO402" s="20"/>
    </row>
    <row r="403" spans="2:301" s="14" customFormat="1" ht="14.75" hidden="1" customHeight="1" x14ac:dyDescent="0.25">
      <c r="B403" s="73"/>
      <c r="C403" s="74"/>
      <c r="D403" s="74"/>
      <c r="E403" s="74"/>
      <c r="F403" s="74"/>
      <c r="G403" s="74" t="str">
        <f t="shared" si="405"/>
        <v/>
      </c>
      <c r="H403" s="74"/>
      <c r="I403" s="74" t="str">
        <f t="shared" si="409"/>
        <v/>
      </c>
      <c r="J403" s="74"/>
      <c r="K403" s="74">
        <f t="shared" si="440"/>
        <v>0</v>
      </c>
      <c r="L403" s="74"/>
      <c r="M403" s="74"/>
      <c r="N403" s="74">
        <f t="shared" si="406"/>
        <v>0</v>
      </c>
      <c r="O403" s="74"/>
      <c r="P403" s="112"/>
      <c r="Q403" s="120"/>
      <c r="R403" s="120"/>
      <c r="S403" s="111"/>
      <c r="T403" s="113" t="str">
        <f t="shared" si="407"/>
        <v/>
      </c>
      <c r="U403" s="24"/>
      <c r="V403" s="24"/>
      <c r="W403" s="24" t="str">
        <f t="shared" si="410"/>
        <v/>
      </c>
      <c r="X403" s="60"/>
      <c r="AI403" s="69"/>
      <c r="AJ403" s="69"/>
      <c r="AK403" s="119"/>
      <c r="AL403" s="24"/>
      <c r="AM403" s="24"/>
      <c r="AN403" s="24"/>
      <c r="AO403" s="26"/>
      <c r="AP403" s="26"/>
      <c r="AR403" s="19">
        <f t="shared" si="408"/>
        <v>0</v>
      </c>
      <c r="AU403" s="129"/>
      <c r="AV403" s="129"/>
      <c r="FD403" s="19"/>
      <c r="FE403" s="19"/>
      <c r="FF403" s="19"/>
      <c r="FG403" s="20" t="str">
        <f t="shared" ref="FG403:FQ404" si="719" xml:space="preserve"> IF(G638=G632,"",G638)</f>
        <v/>
      </c>
      <c r="FH403" s="20" t="str">
        <f t="shared" si="719"/>
        <v/>
      </c>
      <c r="FI403" s="20" t="str">
        <f t="shared" si="719"/>
        <v/>
      </c>
      <c r="FJ403" s="20" t="str">
        <f t="shared" si="719"/>
        <v/>
      </c>
      <c r="FK403" s="20" t="str">
        <f t="shared" si="719"/>
        <v/>
      </c>
      <c r="FL403" s="20" t="str">
        <f t="shared" si="719"/>
        <v/>
      </c>
      <c r="FM403" s="20" t="str">
        <f t="shared" si="719"/>
        <v/>
      </c>
      <c r="FN403" s="20" t="str">
        <f t="shared" si="719"/>
        <v/>
      </c>
      <c r="FO403" s="20" t="str">
        <f t="shared" si="719"/>
        <v/>
      </c>
      <c r="FP403" s="20" t="str">
        <f t="shared" si="719"/>
        <v/>
      </c>
      <c r="FQ403" s="20" t="str">
        <f t="shared" si="719"/>
        <v/>
      </c>
      <c r="FR403" s="20" t="str">
        <f t="shared" ref="FR403:FT404" si="720" xml:space="preserve"> IF(S638=S632,"",S638)</f>
        <v/>
      </c>
      <c r="FS403" s="20" t="str">
        <f t="shared" si="720"/>
        <v/>
      </c>
      <c r="FT403" s="20" t="str">
        <f t="shared" si="720"/>
        <v/>
      </c>
      <c r="FU403" s="20" t="str">
        <f xml:space="preserve"> IF(W638=W632,"",W638)</f>
        <v/>
      </c>
      <c r="FV403" s="20" t="str">
        <f t="shared" ref="FV403:FZ404" si="721" xml:space="preserve"> IF(Y638=Y632,"",Y638)</f>
        <v/>
      </c>
      <c r="FW403" s="20" t="str">
        <f t="shared" si="721"/>
        <v/>
      </c>
      <c r="FX403" s="20" t="str">
        <f t="shared" si="721"/>
        <v/>
      </c>
      <c r="FY403" s="20" t="str">
        <f t="shared" si="721"/>
        <v/>
      </c>
      <c r="FZ403" s="20" t="str">
        <f t="shared" si="721"/>
        <v/>
      </c>
      <c r="GA403" s="20" t="str">
        <f t="shared" ref="GA403:GG406" si="722" xml:space="preserve"> IF(AE638=AE632,"",AE638)</f>
        <v/>
      </c>
      <c r="GB403" s="20" t="str">
        <f t="shared" si="722"/>
        <v/>
      </c>
      <c r="GC403" s="20" t="str">
        <f t="shared" si="722"/>
        <v/>
      </c>
      <c r="GD403" s="20" t="str">
        <f t="shared" si="722"/>
        <v/>
      </c>
      <c r="GE403" s="20" t="str">
        <f t="shared" si="722"/>
        <v/>
      </c>
      <c r="GF403" s="20" t="str">
        <f t="shared" si="722"/>
        <v/>
      </c>
      <c r="GG403" s="20" t="str">
        <f t="shared" si="722"/>
        <v/>
      </c>
      <c r="GH403" s="20" t="str">
        <f t="shared" ref="GH403:GQ406" si="723" xml:space="preserve"> IF(AL638=AL632,"",AL638)</f>
        <v/>
      </c>
      <c r="GI403" s="20" t="str">
        <f t="shared" si="723"/>
        <v/>
      </c>
      <c r="GJ403" s="20" t="str">
        <f t="shared" si="723"/>
        <v/>
      </c>
      <c r="GK403" s="20" t="str">
        <f t="shared" si="723"/>
        <v/>
      </c>
      <c r="GL403" s="20" t="str">
        <f t="shared" si="723"/>
        <v/>
      </c>
      <c r="GM403" s="20" t="str">
        <f t="shared" si="723"/>
        <v/>
      </c>
      <c r="GN403" s="20" t="str">
        <f t="shared" si="723"/>
        <v/>
      </c>
      <c r="GO403" s="20" t="str">
        <f t="shared" si="723"/>
        <v/>
      </c>
      <c r="GP403" s="20" t="str">
        <f t="shared" si="723"/>
        <v/>
      </c>
      <c r="GQ403" s="20" t="str">
        <f t="shared" si="723"/>
        <v/>
      </c>
      <c r="GR403" s="20" t="str">
        <f t="shared" ref="GR403:HA406" si="724" xml:space="preserve"> IF(AV638=AV632,"",AV638)</f>
        <v/>
      </c>
      <c r="GS403" s="20" t="str">
        <f t="shared" si="724"/>
        <v/>
      </c>
      <c r="GT403" s="20" t="str">
        <f t="shared" si="724"/>
        <v/>
      </c>
      <c r="GU403" s="20" t="str">
        <f t="shared" si="724"/>
        <v/>
      </c>
      <c r="GV403" s="20" t="str">
        <f t="shared" si="724"/>
        <v/>
      </c>
      <c r="GW403" s="20" t="str">
        <f t="shared" si="724"/>
        <v/>
      </c>
      <c r="GX403" s="20" t="str">
        <f t="shared" si="724"/>
        <v/>
      </c>
      <c r="GY403" s="20" t="str">
        <f t="shared" si="724"/>
        <v/>
      </c>
      <c r="GZ403" s="20" t="str">
        <f t="shared" si="724"/>
        <v/>
      </c>
      <c r="HA403" s="20" t="str">
        <f t="shared" si="724"/>
        <v/>
      </c>
      <c r="HB403" s="20" t="str">
        <f t="shared" ref="HB403:HK406" si="725" xml:space="preserve"> IF(BF638=BF632,"",BF638)</f>
        <v/>
      </c>
      <c r="HC403" s="20" t="str">
        <f t="shared" si="725"/>
        <v/>
      </c>
      <c r="HD403" s="20" t="str">
        <f t="shared" si="725"/>
        <v/>
      </c>
      <c r="HE403" s="20" t="str">
        <f t="shared" si="725"/>
        <v/>
      </c>
      <c r="HF403" s="20" t="str">
        <f t="shared" si="725"/>
        <v/>
      </c>
      <c r="HG403" s="20" t="str">
        <f t="shared" si="725"/>
        <v/>
      </c>
      <c r="HH403" s="20" t="str">
        <f t="shared" si="725"/>
        <v/>
      </c>
      <c r="HI403" s="20" t="str">
        <f t="shared" si="725"/>
        <v/>
      </c>
      <c r="HJ403" s="20" t="str">
        <f t="shared" si="725"/>
        <v/>
      </c>
      <c r="HK403" s="20" t="str">
        <f t="shared" si="725"/>
        <v/>
      </c>
      <c r="HL403" s="20" t="str">
        <f t="shared" ref="HL403:HU406" si="726" xml:space="preserve"> IF(BP638=BP632,"",BP638)</f>
        <v/>
      </c>
      <c r="HM403" s="20" t="str">
        <f t="shared" si="726"/>
        <v/>
      </c>
      <c r="HN403" s="20" t="str">
        <f t="shared" si="726"/>
        <v/>
      </c>
      <c r="HO403" s="20" t="str">
        <f t="shared" si="726"/>
        <v/>
      </c>
      <c r="HP403" s="20" t="str">
        <f t="shared" si="726"/>
        <v/>
      </c>
      <c r="HQ403" s="20" t="str">
        <f t="shared" si="726"/>
        <v/>
      </c>
      <c r="HR403" s="20" t="str">
        <f t="shared" si="726"/>
        <v/>
      </c>
      <c r="HS403" s="20" t="str">
        <f t="shared" si="726"/>
        <v/>
      </c>
      <c r="HT403" s="20" t="str">
        <f t="shared" si="726"/>
        <v/>
      </c>
      <c r="HU403" s="20" t="str">
        <f t="shared" si="726"/>
        <v/>
      </c>
      <c r="HV403" s="20" t="str">
        <f t="shared" ref="HV403:IE406" si="727" xml:space="preserve"> IF(BZ638=BZ632,"",BZ638)</f>
        <v/>
      </c>
      <c r="HW403" s="20" t="str">
        <f t="shared" si="727"/>
        <v/>
      </c>
      <c r="HX403" s="20" t="str">
        <f t="shared" si="727"/>
        <v/>
      </c>
      <c r="HY403" s="20" t="str">
        <f t="shared" si="727"/>
        <v/>
      </c>
      <c r="HZ403" s="20" t="str">
        <f t="shared" si="727"/>
        <v/>
      </c>
      <c r="IA403" s="20" t="str">
        <f t="shared" si="727"/>
        <v/>
      </c>
      <c r="IB403" s="20" t="str">
        <f t="shared" si="727"/>
        <v/>
      </c>
      <c r="IC403" s="20" t="str">
        <f t="shared" si="727"/>
        <v/>
      </c>
      <c r="ID403" s="20" t="str">
        <f t="shared" si="727"/>
        <v/>
      </c>
      <c r="IE403" s="20" t="str">
        <f t="shared" si="727"/>
        <v/>
      </c>
      <c r="IF403" s="20" t="str">
        <f t="shared" ref="IF403:IO406" si="728" xml:space="preserve"> IF(CJ638=CJ632,"",CJ638)</f>
        <v/>
      </c>
      <c r="IG403" s="20" t="str">
        <f t="shared" si="728"/>
        <v/>
      </c>
      <c r="IH403" s="20" t="str">
        <f t="shared" si="728"/>
        <v/>
      </c>
      <c r="II403" s="20" t="str">
        <f t="shared" si="728"/>
        <v/>
      </c>
      <c r="IJ403" s="20" t="str">
        <f t="shared" si="728"/>
        <v/>
      </c>
      <c r="IK403" s="20" t="str">
        <f t="shared" si="728"/>
        <v/>
      </c>
      <c r="IL403" s="20" t="str">
        <f t="shared" si="728"/>
        <v/>
      </c>
      <c r="IM403" s="20" t="str">
        <f t="shared" si="728"/>
        <v/>
      </c>
      <c r="IN403" s="20" t="str">
        <f t="shared" si="728"/>
        <v/>
      </c>
      <c r="IO403" s="20" t="str">
        <f t="shared" si="728"/>
        <v/>
      </c>
      <c r="IP403" s="20" t="str">
        <f t="shared" ref="IP403:IY406" si="729" xml:space="preserve"> IF(CT638=CT632,"",CT638)</f>
        <v/>
      </c>
      <c r="IQ403" s="20" t="str">
        <f t="shared" si="729"/>
        <v/>
      </c>
      <c r="IR403" s="20" t="str">
        <f t="shared" si="729"/>
        <v/>
      </c>
      <c r="IS403" s="20" t="str">
        <f t="shared" si="729"/>
        <v/>
      </c>
      <c r="IT403" s="20" t="str">
        <f t="shared" si="729"/>
        <v/>
      </c>
      <c r="IU403" s="20" t="str">
        <f t="shared" si="729"/>
        <v/>
      </c>
      <c r="IV403" s="20" t="str">
        <f t="shared" si="729"/>
        <v/>
      </c>
      <c r="IW403" s="20" t="str">
        <f t="shared" si="729"/>
        <v/>
      </c>
      <c r="IX403" s="20" t="str">
        <f t="shared" si="729"/>
        <v/>
      </c>
      <c r="IY403" s="20" t="str">
        <f t="shared" si="729"/>
        <v/>
      </c>
      <c r="IZ403" s="20" t="str">
        <f t="shared" ref="IZ403:JI406" si="730" xml:space="preserve"> IF(DD638=DD632,"",DD638)</f>
        <v/>
      </c>
      <c r="JA403" s="20" t="str">
        <f t="shared" si="730"/>
        <v/>
      </c>
      <c r="JB403" s="20" t="str">
        <f t="shared" si="730"/>
        <v/>
      </c>
      <c r="JC403" s="20" t="str">
        <f t="shared" si="730"/>
        <v/>
      </c>
      <c r="JD403" s="20" t="str">
        <f t="shared" si="730"/>
        <v/>
      </c>
      <c r="JE403" s="20" t="str">
        <f t="shared" si="730"/>
        <v/>
      </c>
      <c r="JF403" s="20" t="str">
        <f t="shared" si="730"/>
        <v/>
      </c>
      <c r="JG403" s="20" t="str">
        <f t="shared" si="730"/>
        <v/>
      </c>
      <c r="JH403" s="20" t="str">
        <f t="shared" si="730"/>
        <v/>
      </c>
      <c r="JI403" s="20" t="str">
        <f t="shared" si="730"/>
        <v/>
      </c>
      <c r="JJ403" s="20" t="str">
        <f t="shared" ref="JJ403:JS406" si="731" xml:space="preserve"> IF(DN638=DN632,"",DN638)</f>
        <v/>
      </c>
      <c r="JK403" s="20" t="str">
        <f t="shared" si="731"/>
        <v/>
      </c>
      <c r="JL403" s="20" t="str">
        <f t="shared" si="731"/>
        <v/>
      </c>
      <c r="JM403" s="20" t="str">
        <f t="shared" si="731"/>
        <v/>
      </c>
      <c r="JN403" s="20" t="str">
        <f t="shared" si="731"/>
        <v/>
      </c>
      <c r="JO403" s="20" t="str">
        <f t="shared" si="731"/>
        <v/>
      </c>
      <c r="JP403" s="20" t="str">
        <f t="shared" si="731"/>
        <v/>
      </c>
      <c r="JQ403" s="20" t="str">
        <f t="shared" si="731"/>
        <v/>
      </c>
      <c r="JR403" s="20" t="str">
        <f t="shared" si="731"/>
        <v/>
      </c>
      <c r="JS403" s="20" t="str">
        <f t="shared" si="731"/>
        <v/>
      </c>
      <c r="JT403" s="20" t="str">
        <f t="shared" ref="JT403:KC406" si="732" xml:space="preserve"> IF(DX638=DX632,"",DX638)</f>
        <v/>
      </c>
      <c r="JU403" s="20" t="str">
        <f t="shared" si="732"/>
        <v/>
      </c>
      <c r="JV403" s="20" t="str">
        <f t="shared" si="732"/>
        <v/>
      </c>
      <c r="JW403" s="20" t="str">
        <f t="shared" si="732"/>
        <v/>
      </c>
      <c r="JX403" s="20" t="str">
        <f t="shared" si="732"/>
        <v/>
      </c>
      <c r="JY403" s="20" t="str">
        <f t="shared" si="732"/>
        <v/>
      </c>
      <c r="JZ403" s="20" t="str">
        <f t="shared" si="732"/>
        <v/>
      </c>
      <c r="KA403" s="20" t="str">
        <f t="shared" si="732"/>
        <v/>
      </c>
      <c r="KB403" s="20" t="str">
        <f t="shared" si="732"/>
        <v/>
      </c>
      <c r="KC403" s="20" t="str">
        <f t="shared" si="732"/>
        <v/>
      </c>
      <c r="KD403" s="20" t="str">
        <f t="shared" ref="KD403:KD406" si="733" xml:space="preserve"> IF(EH638=EH632,"",EH638)</f>
        <v/>
      </c>
      <c r="KE403" s="20"/>
      <c r="KF403" s="20"/>
      <c r="KG403" s="20"/>
      <c r="KH403" s="20"/>
      <c r="KI403" s="20"/>
      <c r="KJ403" s="20"/>
      <c r="KK403" s="20"/>
      <c r="KL403" s="20"/>
      <c r="KM403" s="20"/>
      <c r="KN403" s="20"/>
      <c r="KO403" s="20"/>
    </row>
    <row r="404" spans="2:301" s="14" customFormat="1" ht="14.75" hidden="1" customHeight="1" x14ac:dyDescent="0.25">
      <c r="B404" s="73"/>
      <c r="C404" s="74"/>
      <c r="D404" s="74"/>
      <c r="E404" s="74"/>
      <c r="F404" s="74"/>
      <c r="G404" s="74" t="str">
        <f t="shared" si="405"/>
        <v/>
      </c>
      <c r="H404" s="74"/>
      <c r="I404" s="74" t="str">
        <f t="shared" si="409"/>
        <v/>
      </c>
      <c r="J404" s="74"/>
      <c r="K404" s="74">
        <f t="shared" si="440"/>
        <v>0</v>
      </c>
      <c r="L404" s="74"/>
      <c r="M404" s="74"/>
      <c r="N404" s="74">
        <f t="shared" si="406"/>
        <v>0</v>
      </c>
      <c r="O404" s="74"/>
      <c r="P404" s="112"/>
      <c r="Q404" s="120"/>
      <c r="R404" s="120"/>
      <c r="S404" s="111"/>
      <c r="T404" s="113" t="str">
        <f t="shared" si="407"/>
        <v/>
      </c>
      <c r="U404" s="24"/>
      <c r="V404" s="24"/>
      <c r="W404" s="24" t="str">
        <f t="shared" si="410"/>
        <v/>
      </c>
      <c r="X404" s="60"/>
      <c r="AI404" s="69"/>
      <c r="AJ404" s="69"/>
      <c r="AK404" s="119"/>
      <c r="AL404" s="24"/>
      <c r="AM404" s="24"/>
      <c r="AN404" s="24"/>
      <c r="AO404" s="26"/>
      <c r="AP404" s="26"/>
      <c r="AR404" s="19">
        <f t="shared" si="408"/>
        <v>0</v>
      </c>
      <c r="AU404" s="129"/>
      <c r="AV404" s="129"/>
      <c r="FD404" s="19"/>
      <c r="FE404" s="19"/>
      <c r="FF404" s="19"/>
      <c r="FG404" s="20" t="str">
        <f t="shared" si="719"/>
        <v/>
      </c>
      <c r="FH404" s="20" t="str">
        <f t="shared" si="719"/>
        <v/>
      </c>
      <c r="FI404" s="20" t="str">
        <f t="shared" si="719"/>
        <v/>
      </c>
      <c r="FJ404" s="20" t="str">
        <f t="shared" si="719"/>
        <v/>
      </c>
      <c r="FK404" s="20" t="str">
        <f t="shared" si="719"/>
        <v/>
      </c>
      <c r="FL404" s="20" t="str">
        <f t="shared" si="719"/>
        <v/>
      </c>
      <c r="FM404" s="20" t="str">
        <f t="shared" si="719"/>
        <v/>
      </c>
      <c r="FN404" s="20" t="str">
        <f t="shared" si="719"/>
        <v/>
      </c>
      <c r="FO404" s="20" t="str">
        <f t="shared" si="719"/>
        <v/>
      </c>
      <c r="FP404" s="20" t="str">
        <f t="shared" si="719"/>
        <v/>
      </c>
      <c r="FQ404" s="20" t="str">
        <f t="shared" si="719"/>
        <v/>
      </c>
      <c r="FR404" s="20" t="str">
        <f t="shared" si="720"/>
        <v/>
      </c>
      <c r="FS404" s="20" t="str">
        <f t="shared" si="720"/>
        <v/>
      </c>
      <c r="FT404" s="20" t="str">
        <f t="shared" si="720"/>
        <v/>
      </c>
      <c r="FU404" s="20" t="str">
        <f xml:space="preserve"> IF(W639=W633,"",W639)</f>
        <v/>
      </c>
      <c r="FV404" s="20" t="str">
        <f t="shared" si="721"/>
        <v/>
      </c>
      <c r="FW404" s="20" t="str">
        <f t="shared" si="721"/>
        <v/>
      </c>
      <c r="FX404" s="20" t="str">
        <f t="shared" si="721"/>
        <v/>
      </c>
      <c r="FY404" s="20" t="str">
        <f t="shared" si="721"/>
        <v/>
      </c>
      <c r="FZ404" s="20" t="str">
        <f t="shared" si="721"/>
        <v/>
      </c>
      <c r="GA404" s="20" t="str">
        <f t="shared" si="722"/>
        <v/>
      </c>
      <c r="GB404" s="20" t="str">
        <f t="shared" si="722"/>
        <v/>
      </c>
      <c r="GC404" s="20" t="str">
        <f t="shared" si="722"/>
        <v/>
      </c>
      <c r="GD404" s="20" t="str">
        <f t="shared" si="722"/>
        <v/>
      </c>
      <c r="GE404" s="20" t="str">
        <f t="shared" si="722"/>
        <v/>
      </c>
      <c r="GF404" s="20" t="str">
        <f t="shared" si="722"/>
        <v/>
      </c>
      <c r="GG404" s="20" t="str">
        <f t="shared" si="722"/>
        <v/>
      </c>
      <c r="GH404" s="20" t="str">
        <f t="shared" si="723"/>
        <v/>
      </c>
      <c r="GI404" s="20" t="str">
        <f t="shared" si="723"/>
        <v/>
      </c>
      <c r="GJ404" s="20" t="str">
        <f t="shared" si="723"/>
        <v/>
      </c>
      <c r="GK404" s="20" t="str">
        <f t="shared" si="723"/>
        <v/>
      </c>
      <c r="GL404" s="20" t="str">
        <f t="shared" si="723"/>
        <v/>
      </c>
      <c r="GM404" s="20" t="str">
        <f t="shared" si="723"/>
        <v/>
      </c>
      <c r="GN404" s="20" t="str">
        <f t="shared" si="723"/>
        <v/>
      </c>
      <c r="GO404" s="20" t="str">
        <f t="shared" si="723"/>
        <v/>
      </c>
      <c r="GP404" s="20" t="str">
        <f t="shared" si="723"/>
        <v/>
      </c>
      <c r="GQ404" s="20" t="str">
        <f t="shared" si="723"/>
        <v/>
      </c>
      <c r="GR404" s="20" t="str">
        <f t="shared" si="724"/>
        <v/>
      </c>
      <c r="GS404" s="20" t="str">
        <f t="shared" si="724"/>
        <v/>
      </c>
      <c r="GT404" s="20" t="str">
        <f t="shared" si="724"/>
        <v/>
      </c>
      <c r="GU404" s="20" t="str">
        <f t="shared" si="724"/>
        <v/>
      </c>
      <c r="GV404" s="20" t="str">
        <f t="shared" si="724"/>
        <v/>
      </c>
      <c r="GW404" s="20" t="str">
        <f t="shared" si="724"/>
        <v/>
      </c>
      <c r="GX404" s="20" t="str">
        <f t="shared" si="724"/>
        <v/>
      </c>
      <c r="GY404" s="20" t="str">
        <f t="shared" si="724"/>
        <v/>
      </c>
      <c r="GZ404" s="20" t="str">
        <f t="shared" si="724"/>
        <v/>
      </c>
      <c r="HA404" s="20" t="str">
        <f t="shared" si="724"/>
        <v/>
      </c>
      <c r="HB404" s="20" t="str">
        <f t="shared" si="725"/>
        <v/>
      </c>
      <c r="HC404" s="20" t="str">
        <f t="shared" si="725"/>
        <v/>
      </c>
      <c r="HD404" s="20" t="str">
        <f t="shared" si="725"/>
        <v/>
      </c>
      <c r="HE404" s="20" t="str">
        <f t="shared" si="725"/>
        <v/>
      </c>
      <c r="HF404" s="20" t="str">
        <f t="shared" si="725"/>
        <v/>
      </c>
      <c r="HG404" s="20" t="str">
        <f t="shared" si="725"/>
        <v/>
      </c>
      <c r="HH404" s="20" t="str">
        <f t="shared" si="725"/>
        <v/>
      </c>
      <c r="HI404" s="20" t="str">
        <f t="shared" si="725"/>
        <v/>
      </c>
      <c r="HJ404" s="20" t="str">
        <f t="shared" si="725"/>
        <v/>
      </c>
      <c r="HK404" s="20" t="str">
        <f t="shared" si="725"/>
        <v/>
      </c>
      <c r="HL404" s="20" t="str">
        <f t="shared" si="726"/>
        <v/>
      </c>
      <c r="HM404" s="20" t="str">
        <f t="shared" si="726"/>
        <v/>
      </c>
      <c r="HN404" s="20" t="str">
        <f t="shared" si="726"/>
        <v/>
      </c>
      <c r="HO404" s="20" t="str">
        <f t="shared" si="726"/>
        <v/>
      </c>
      <c r="HP404" s="20" t="str">
        <f t="shared" si="726"/>
        <v/>
      </c>
      <c r="HQ404" s="20" t="str">
        <f t="shared" si="726"/>
        <v/>
      </c>
      <c r="HR404" s="20" t="str">
        <f t="shared" si="726"/>
        <v/>
      </c>
      <c r="HS404" s="20" t="str">
        <f t="shared" si="726"/>
        <v/>
      </c>
      <c r="HT404" s="20" t="str">
        <f t="shared" si="726"/>
        <v/>
      </c>
      <c r="HU404" s="20" t="str">
        <f t="shared" si="726"/>
        <v/>
      </c>
      <c r="HV404" s="20" t="str">
        <f t="shared" si="727"/>
        <v/>
      </c>
      <c r="HW404" s="20" t="str">
        <f t="shared" si="727"/>
        <v/>
      </c>
      <c r="HX404" s="20" t="str">
        <f t="shared" si="727"/>
        <v/>
      </c>
      <c r="HY404" s="20" t="str">
        <f t="shared" si="727"/>
        <v/>
      </c>
      <c r="HZ404" s="20" t="str">
        <f t="shared" si="727"/>
        <v/>
      </c>
      <c r="IA404" s="20" t="str">
        <f t="shared" si="727"/>
        <v/>
      </c>
      <c r="IB404" s="20" t="str">
        <f t="shared" si="727"/>
        <v/>
      </c>
      <c r="IC404" s="20" t="str">
        <f t="shared" si="727"/>
        <v/>
      </c>
      <c r="ID404" s="20" t="str">
        <f t="shared" si="727"/>
        <v/>
      </c>
      <c r="IE404" s="20" t="str">
        <f t="shared" si="727"/>
        <v/>
      </c>
      <c r="IF404" s="20" t="str">
        <f t="shared" si="728"/>
        <v/>
      </c>
      <c r="IG404" s="20" t="str">
        <f t="shared" si="728"/>
        <v/>
      </c>
      <c r="IH404" s="20" t="str">
        <f t="shared" si="728"/>
        <v/>
      </c>
      <c r="II404" s="20" t="str">
        <f t="shared" si="728"/>
        <v/>
      </c>
      <c r="IJ404" s="20" t="str">
        <f t="shared" si="728"/>
        <v/>
      </c>
      <c r="IK404" s="20" t="str">
        <f t="shared" si="728"/>
        <v/>
      </c>
      <c r="IL404" s="20" t="str">
        <f t="shared" si="728"/>
        <v/>
      </c>
      <c r="IM404" s="20" t="str">
        <f t="shared" si="728"/>
        <v/>
      </c>
      <c r="IN404" s="20" t="str">
        <f t="shared" si="728"/>
        <v/>
      </c>
      <c r="IO404" s="20" t="str">
        <f t="shared" si="728"/>
        <v/>
      </c>
      <c r="IP404" s="20" t="str">
        <f t="shared" si="729"/>
        <v/>
      </c>
      <c r="IQ404" s="20" t="str">
        <f t="shared" si="729"/>
        <v/>
      </c>
      <c r="IR404" s="20" t="str">
        <f t="shared" si="729"/>
        <v/>
      </c>
      <c r="IS404" s="20" t="str">
        <f t="shared" si="729"/>
        <v/>
      </c>
      <c r="IT404" s="20" t="str">
        <f t="shared" si="729"/>
        <v/>
      </c>
      <c r="IU404" s="20" t="str">
        <f t="shared" si="729"/>
        <v/>
      </c>
      <c r="IV404" s="20" t="str">
        <f t="shared" si="729"/>
        <v/>
      </c>
      <c r="IW404" s="20" t="str">
        <f t="shared" si="729"/>
        <v/>
      </c>
      <c r="IX404" s="20" t="str">
        <f t="shared" si="729"/>
        <v/>
      </c>
      <c r="IY404" s="20" t="str">
        <f t="shared" si="729"/>
        <v/>
      </c>
      <c r="IZ404" s="20" t="str">
        <f t="shared" si="730"/>
        <v/>
      </c>
      <c r="JA404" s="20" t="str">
        <f t="shared" si="730"/>
        <v/>
      </c>
      <c r="JB404" s="20" t="str">
        <f t="shared" si="730"/>
        <v/>
      </c>
      <c r="JC404" s="20" t="str">
        <f t="shared" si="730"/>
        <v/>
      </c>
      <c r="JD404" s="20" t="str">
        <f t="shared" si="730"/>
        <v/>
      </c>
      <c r="JE404" s="20" t="str">
        <f t="shared" si="730"/>
        <v/>
      </c>
      <c r="JF404" s="20" t="str">
        <f t="shared" si="730"/>
        <v/>
      </c>
      <c r="JG404" s="20" t="str">
        <f t="shared" si="730"/>
        <v/>
      </c>
      <c r="JH404" s="20" t="str">
        <f t="shared" si="730"/>
        <v/>
      </c>
      <c r="JI404" s="20" t="str">
        <f t="shared" si="730"/>
        <v/>
      </c>
      <c r="JJ404" s="20" t="str">
        <f t="shared" si="731"/>
        <v/>
      </c>
      <c r="JK404" s="20" t="str">
        <f t="shared" si="731"/>
        <v/>
      </c>
      <c r="JL404" s="20" t="str">
        <f t="shared" si="731"/>
        <v/>
      </c>
      <c r="JM404" s="20" t="str">
        <f t="shared" si="731"/>
        <v/>
      </c>
      <c r="JN404" s="20" t="str">
        <f t="shared" si="731"/>
        <v/>
      </c>
      <c r="JO404" s="20" t="str">
        <f t="shared" si="731"/>
        <v/>
      </c>
      <c r="JP404" s="20" t="str">
        <f t="shared" si="731"/>
        <v/>
      </c>
      <c r="JQ404" s="20" t="str">
        <f t="shared" si="731"/>
        <v/>
      </c>
      <c r="JR404" s="20" t="str">
        <f t="shared" si="731"/>
        <v/>
      </c>
      <c r="JS404" s="20" t="str">
        <f t="shared" si="731"/>
        <v/>
      </c>
      <c r="JT404" s="20" t="str">
        <f t="shared" si="732"/>
        <v/>
      </c>
      <c r="JU404" s="20" t="str">
        <f t="shared" si="732"/>
        <v/>
      </c>
      <c r="JV404" s="20" t="str">
        <f t="shared" si="732"/>
        <v/>
      </c>
      <c r="JW404" s="20" t="str">
        <f t="shared" si="732"/>
        <v/>
      </c>
      <c r="JX404" s="20" t="str">
        <f t="shared" si="732"/>
        <v/>
      </c>
      <c r="JY404" s="20" t="str">
        <f t="shared" si="732"/>
        <v/>
      </c>
      <c r="JZ404" s="20" t="str">
        <f t="shared" si="732"/>
        <v/>
      </c>
      <c r="KA404" s="20" t="str">
        <f t="shared" si="732"/>
        <v/>
      </c>
      <c r="KB404" s="20" t="str">
        <f t="shared" si="732"/>
        <v/>
      </c>
      <c r="KC404" s="20" t="str">
        <f t="shared" si="732"/>
        <v/>
      </c>
      <c r="KD404" s="20" t="str">
        <f t="shared" si="733"/>
        <v/>
      </c>
      <c r="KE404" s="20"/>
      <c r="KF404" s="20"/>
      <c r="KG404" s="20"/>
      <c r="KH404" s="20"/>
      <c r="KI404" s="20"/>
      <c r="KJ404" s="20"/>
      <c r="KK404" s="20"/>
      <c r="KL404" s="20"/>
      <c r="KM404" s="20"/>
      <c r="KN404" s="20"/>
      <c r="KO404" s="20"/>
    </row>
    <row r="405" spans="2:301" s="14" customFormat="1" ht="14.75" hidden="1" customHeight="1" x14ac:dyDescent="0.25">
      <c r="B405" s="73"/>
      <c r="C405" s="74"/>
      <c r="D405" s="74"/>
      <c r="E405" s="74"/>
      <c r="F405" s="74"/>
      <c r="G405" s="74" t="str">
        <f t="shared" si="405"/>
        <v/>
      </c>
      <c r="H405" s="74"/>
      <c r="I405" s="74" t="str">
        <f t="shared" si="409"/>
        <v/>
      </c>
      <c r="J405" s="74"/>
      <c r="K405" s="74">
        <f t="shared" si="440"/>
        <v>0</v>
      </c>
      <c r="L405" s="74"/>
      <c r="M405" s="74"/>
      <c r="N405" s="74">
        <f t="shared" si="406"/>
        <v>0</v>
      </c>
      <c r="O405" s="74"/>
      <c r="P405" s="112"/>
      <c r="Q405" s="120"/>
      <c r="R405" s="120"/>
      <c r="S405" s="111"/>
      <c r="T405" s="113" t="str">
        <f t="shared" si="407"/>
        <v/>
      </c>
      <c r="U405" s="24"/>
      <c r="V405" s="24"/>
      <c r="W405" s="24" t="str">
        <f t="shared" si="410"/>
        <v/>
      </c>
      <c r="X405" s="60"/>
      <c r="AI405" s="69"/>
      <c r="AJ405" s="69"/>
      <c r="AK405" s="119"/>
      <c r="AL405" s="24"/>
      <c r="AM405" s="24"/>
      <c r="AN405" s="24"/>
      <c r="AO405" s="26"/>
      <c r="AP405" s="26"/>
      <c r="AR405" s="19">
        <f t="shared" si="408"/>
        <v>0</v>
      </c>
      <c r="AU405" s="129"/>
      <c r="AV405" s="129"/>
      <c r="FD405" s="19"/>
      <c r="FE405" s="19"/>
      <c r="FF405" s="19"/>
      <c r="FG405" s="20"/>
      <c r="FH405" s="20"/>
      <c r="FI405" s="20"/>
      <c r="FJ405" s="20"/>
      <c r="FK405" s="20"/>
      <c r="FL405" s="20"/>
      <c r="FM405" s="20"/>
      <c r="FN405" s="20"/>
      <c r="FO405" s="20"/>
      <c r="FP405" s="20"/>
      <c r="FQ405" s="20"/>
      <c r="FR405" s="20"/>
      <c r="FS405" s="20"/>
      <c r="FT405" s="20"/>
      <c r="FU405" s="20"/>
      <c r="FV405" s="20"/>
      <c r="FW405" s="20"/>
      <c r="FX405" s="20"/>
      <c r="FY405" s="20"/>
      <c r="FZ405" s="20"/>
      <c r="GA405" s="20"/>
      <c r="GB405" s="20"/>
      <c r="GC405" s="20"/>
      <c r="GD405" s="20"/>
      <c r="GE405" s="20"/>
      <c r="GF405" s="20"/>
      <c r="GG405" s="20"/>
      <c r="GH405" s="20"/>
      <c r="GI405" s="20"/>
      <c r="GJ405" s="20"/>
      <c r="GK405" s="20"/>
      <c r="GL405" s="20"/>
      <c r="GM405" s="20"/>
      <c r="GN405" s="20"/>
      <c r="GO405" s="20"/>
      <c r="GP405" s="20"/>
      <c r="GQ405" s="20"/>
      <c r="GR405" s="20"/>
      <c r="GS405" s="20"/>
      <c r="GT405" s="20"/>
      <c r="GU405" s="20"/>
      <c r="GV405" s="20"/>
      <c r="GW405" s="20"/>
      <c r="GX405" s="20"/>
      <c r="GY405" s="20"/>
      <c r="GZ405" s="20"/>
      <c r="HA405" s="20"/>
      <c r="HB405" s="20"/>
      <c r="HC405" s="20"/>
      <c r="HD405" s="20"/>
      <c r="HE405" s="20"/>
      <c r="HF405" s="20"/>
      <c r="HG405" s="20"/>
      <c r="HH405" s="20"/>
      <c r="HI405" s="20"/>
      <c r="HJ405" s="20"/>
      <c r="HK405" s="20"/>
      <c r="HL405" s="20"/>
      <c r="HM405" s="20"/>
      <c r="HN405" s="20"/>
      <c r="HO405" s="20"/>
      <c r="HP405" s="20"/>
      <c r="HQ405" s="20"/>
      <c r="HR405" s="20"/>
      <c r="HS405" s="20"/>
      <c r="HT405" s="20"/>
      <c r="HU405" s="20"/>
      <c r="HV405" s="20"/>
      <c r="HW405" s="20"/>
      <c r="HX405" s="20"/>
      <c r="HY405" s="20"/>
      <c r="HZ405" s="20"/>
      <c r="IA405" s="20"/>
      <c r="IB405" s="20"/>
      <c r="IC405" s="20"/>
      <c r="ID405" s="20"/>
      <c r="IE405" s="20"/>
      <c r="IF405" s="20"/>
      <c r="IG405" s="20"/>
      <c r="IH405" s="20"/>
      <c r="II405" s="20"/>
      <c r="IJ405" s="20"/>
      <c r="IK405" s="20"/>
      <c r="IL405" s="20"/>
      <c r="IM405" s="20"/>
      <c r="IN405" s="20"/>
      <c r="IO405" s="20"/>
      <c r="IP405" s="20"/>
      <c r="IQ405" s="20"/>
      <c r="IR405" s="20"/>
      <c r="IS405" s="20"/>
      <c r="IT405" s="20"/>
      <c r="IU405" s="20"/>
      <c r="IV405" s="20"/>
      <c r="IW405" s="20"/>
      <c r="IX405" s="20"/>
      <c r="IY405" s="20"/>
      <c r="IZ405" s="20"/>
      <c r="JA405" s="20"/>
      <c r="JB405" s="20"/>
      <c r="JC405" s="20"/>
      <c r="JD405" s="20"/>
      <c r="JE405" s="20"/>
      <c r="JF405" s="20"/>
      <c r="JG405" s="20"/>
      <c r="JH405" s="20"/>
      <c r="JI405" s="20"/>
      <c r="JJ405" s="20"/>
      <c r="JK405" s="20"/>
      <c r="JL405" s="20"/>
      <c r="JM405" s="20"/>
      <c r="JN405" s="20"/>
      <c r="JO405" s="20"/>
      <c r="JP405" s="20"/>
      <c r="JQ405" s="20"/>
      <c r="JR405" s="20"/>
      <c r="JS405" s="20"/>
      <c r="JT405" s="20"/>
      <c r="JU405" s="20"/>
      <c r="JV405" s="20"/>
      <c r="JW405" s="20"/>
      <c r="JX405" s="20"/>
      <c r="JY405" s="20"/>
      <c r="JZ405" s="20"/>
      <c r="KA405" s="20"/>
      <c r="KB405" s="20"/>
      <c r="KC405" s="20"/>
      <c r="KD405" s="20"/>
      <c r="KE405" s="20"/>
      <c r="KF405" s="20"/>
      <c r="KG405" s="20"/>
      <c r="KH405" s="20"/>
      <c r="KI405" s="20"/>
      <c r="KJ405" s="20"/>
      <c r="KK405" s="20"/>
      <c r="KL405" s="20"/>
      <c r="KM405" s="20"/>
      <c r="KN405" s="20"/>
      <c r="KO405" s="20"/>
    </row>
    <row r="406" spans="2:301" s="14" customFormat="1" ht="14.75" hidden="1" customHeight="1" x14ac:dyDescent="0.25">
      <c r="B406" s="73"/>
      <c r="C406" s="74"/>
      <c r="D406" s="74"/>
      <c r="E406" s="74"/>
      <c r="F406" s="74"/>
      <c r="G406" s="74" t="str">
        <f t="shared" si="405"/>
        <v/>
      </c>
      <c r="H406" s="74"/>
      <c r="I406" s="74" t="str">
        <f t="shared" si="409"/>
        <v/>
      </c>
      <c r="J406" s="74"/>
      <c r="K406" s="74">
        <f t="shared" si="440"/>
        <v>0</v>
      </c>
      <c r="L406" s="74"/>
      <c r="M406" s="74"/>
      <c r="N406" s="74">
        <f t="shared" si="406"/>
        <v>0</v>
      </c>
      <c r="O406" s="74"/>
      <c r="P406" s="112"/>
      <c r="Q406" s="120"/>
      <c r="R406" s="120"/>
      <c r="S406" s="111"/>
      <c r="T406" s="113" t="str">
        <f t="shared" si="407"/>
        <v/>
      </c>
      <c r="U406" s="24"/>
      <c r="V406" s="24"/>
      <c r="W406" s="24" t="str">
        <f t="shared" si="410"/>
        <v/>
      </c>
      <c r="X406" s="60"/>
      <c r="AI406" s="69"/>
      <c r="AJ406" s="69"/>
      <c r="AK406" s="119"/>
      <c r="AL406" s="24"/>
      <c r="AM406" s="24"/>
      <c r="AN406" s="24"/>
      <c r="AO406" s="26"/>
      <c r="AP406" s="26"/>
      <c r="AR406" s="19">
        <f t="shared" si="408"/>
        <v>0</v>
      </c>
      <c r="AU406" s="129"/>
      <c r="AV406" s="129"/>
      <c r="FD406" s="19"/>
      <c r="FE406" s="19"/>
      <c r="FF406" s="19"/>
      <c r="FG406" s="20" t="str">
        <f t="shared" ref="FG406:FQ406" si="734" xml:space="preserve"> IF(G641=G635,"",G641)</f>
        <v/>
      </c>
      <c r="FH406" s="20" t="str">
        <f t="shared" si="734"/>
        <v/>
      </c>
      <c r="FI406" s="20" t="str">
        <f t="shared" si="734"/>
        <v/>
      </c>
      <c r="FJ406" s="20" t="str">
        <f t="shared" si="734"/>
        <v/>
      </c>
      <c r="FK406" s="20" t="str">
        <f t="shared" si="734"/>
        <v/>
      </c>
      <c r="FL406" s="20" t="str">
        <f t="shared" si="734"/>
        <v/>
      </c>
      <c r="FM406" s="20" t="str">
        <f t="shared" si="734"/>
        <v/>
      </c>
      <c r="FN406" s="20" t="str">
        <f t="shared" si="734"/>
        <v/>
      </c>
      <c r="FO406" s="20" t="str">
        <f t="shared" si="734"/>
        <v/>
      </c>
      <c r="FP406" s="20" t="str">
        <f t="shared" si="734"/>
        <v/>
      </c>
      <c r="FQ406" s="20" t="str">
        <f t="shared" si="734"/>
        <v/>
      </c>
      <c r="FR406" s="20" t="str">
        <f xml:space="preserve"> IF(S641=S635,"",S641)</f>
        <v/>
      </c>
      <c r="FS406" s="20" t="str">
        <f xml:space="preserve"> IF(T641=T635,"",T641)</f>
        <v/>
      </c>
      <c r="FT406" s="20" t="str">
        <f xml:space="preserve"> IF(U641=U635,"",U641)</f>
        <v/>
      </c>
      <c r="FU406" s="20" t="str">
        <f xml:space="preserve"> IF(W641=W635,"",W641)</f>
        <v/>
      </c>
      <c r="FV406" s="20" t="str">
        <f t="shared" ref="FV406:FZ406" si="735" xml:space="preserve"> IF(Y641=Y635,"",Y641)</f>
        <v/>
      </c>
      <c r="FW406" s="20" t="str">
        <f t="shared" si="735"/>
        <v/>
      </c>
      <c r="FX406" s="20" t="str">
        <f t="shared" si="735"/>
        <v/>
      </c>
      <c r="FY406" s="20" t="str">
        <f t="shared" si="735"/>
        <v/>
      </c>
      <c r="FZ406" s="20" t="str">
        <f t="shared" si="735"/>
        <v/>
      </c>
      <c r="GA406" s="20" t="str">
        <f t="shared" si="722"/>
        <v/>
      </c>
      <c r="GB406" s="20" t="str">
        <f t="shared" si="722"/>
        <v/>
      </c>
      <c r="GC406" s="20" t="str">
        <f t="shared" si="722"/>
        <v/>
      </c>
      <c r="GD406" s="20" t="str">
        <f t="shared" si="722"/>
        <v/>
      </c>
      <c r="GE406" s="20" t="str">
        <f t="shared" si="722"/>
        <v/>
      </c>
      <c r="GF406" s="20" t="str">
        <f t="shared" si="722"/>
        <v/>
      </c>
      <c r="GG406" s="20" t="str">
        <f t="shared" si="722"/>
        <v/>
      </c>
      <c r="GH406" s="20" t="str">
        <f t="shared" si="723"/>
        <v/>
      </c>
      <c r="GI406" s="20" t="str">
        <f t="shared" si="723"/>
        <v/>
      </c>
      <c r="GJ406" s="20" t="str">
        <f t="shared" si="723"/>
        <v/>
      </c>
      <c r="GK406" s="20" t="str">
        <f t="shared" si="723"/>
        <v/>
      </c>
      <c r="GL406" s="20" t="str">
        <f t="shared" si="723"/>
        <v/>
      </c>
      <c r="GM406" s="20" t="str">
        <f t="shared" si="723"/>
        <v/>
      </c>
      <c r="GN406" s="20" t="str">
        <f t="shared" si="723"/>
        <v/>
      </c>
      <c r="GO406" s="20" t="str">
        <f t="shared" si="723"/>
        <v/>
      </c>
      <c r="GP406" s="20" t="str">
        <f t="shared" si="723"/>
        <v/>
      </c>
      <c r="GQ406" s="20" t="str">
        <f t="shared" si="723"/>
        <v/>
      </c>
      <c r="GR406" s="20" t="str">
        <f t="shared" si="724"/>
        <v/>
      </c>
      <c r="GS406" s="20" t="str">
        <f t="shared" si="724"/>
        <v/>
      </c>
      <c r="GT406" s="20" t="str">
        <f t="shared" si="724"/>
        <v/>
      </c>
      <c r="GU406" s="20" t="str">
        <f t="shared" si="724"/>
        <v/>
      </c>
      <c r="GV406" s="20" t="str">
        <f t="shared" si="724"/>
        <v/>
      </c>
      <c r="GW406" s="20" t="str">
        <f t="shared" si="724"/>
        <v/>
      </c>
      <c r="GX406" s="20" t="str">
        <f t="shared" si="724"/>
        <v/>
      </c>
      <c r="GY406" s="20" t="str">
        <f t="shared" si="724"/>
        <v/>
      </c>
      <c r="GZ406" s="20" t="str">
        <f t="shared" si="724"/>
        <v/>
      </c>
      <c r="HA406" s="20" t="str">
        <f t="shared" si="724"/>
        <v/>
      </c>
      <c r="HB406" s="20" t="str">
        <f t="shared" si="725"/>
        <v/>
      </c>
      <c r="HC406" s="20" t="str">
        <f t="shared" si="725"/>
        <v/>
      </c>
      <c r="HD406" s="20" t="str">
        <f t="shared" si="725"/>
        <v/>
      </c>
      <c r="HE406" s="20" t="str">
        <f t="shared" si="725"/>
        <v/>
      </c>
      <c r="HF406" s="20" t="str">
        <f t="shared" si="725"/>
        <v/>
      </c>
      <c r="HG406" s="20" t="str">
        <f t="shared" si="725"/>
        <v/>
      </c>
      <c r="HH406" s="20" t="str">
        <f t="shared" si="725"/>
        <v/>
      </c>
      <c r="HI406" s="20" t="str">
        <f t="shared" si="725"/>
        <v/>
      </c>
      <c r="HJ406" s="20" t="str">
        <f t="shared" si="725"/>
        <v/>
      </c>
      <c r="HK406" s="20" t="str">
        <f t="shared" si="725"/>
        <v/>
      </c>
      <c r="HL406" s="20" t="str">
        <f t="shared" si="726"/>
        <v/>
      </c>
      <c r="HM406" s="20" t="str">
        <f t="shared" si="726"/>
        <v/>
      </c>
      <c r="HN406" s="20" t="str">
        <f t="shared" si="726"/>
        <v/>
      </c>
      <c r="HO406" s="20" t="str">
        <f t="shared" si="726"/>
        <v/>
      </c>
      <c r="HP406" s="20" t="str">
        <f t="shared" si="726"/>
        <v/>
      </c>
      <c r="HQ406" s="20" t="str">
        <f t="shared" si="726"/>
        <v/>
      </c>
      <c r="HR406" s="20" t="str">
        <f t="shared" si="726"/>
        <v/>
      </c>
      <c r="HS406" s="20" t="str">
        <f t="shared" si="726"/>
        <v/>
      </c>
      <c r="HT406" s="20" t="str">
        <f t="shared" si="726"/>
        <v/>
      </c>
      <c r="HU406" s="20" t="str">
        <f t="shared" si="726"/>
        <v/>
      </c>
      <c r="HV406" s="20" t="str">
        <f t="shared" si="727"/>
        <v/>
      </c>
      <c r="HW406" s="20" t="str">
        <f t="shared" si="727"/>
        <v/>
      </c>
      <c r="HX406" s="20" t="str">
        <f t="shared" si="727"/>
        <v/>
      </c>
      <c r="HY406" s="20" t="str">
        <f t="shared" si="727"/>
        <v/>
      </c>
      <c r="HZ406" s="20" t="str">
        <f t="shared" si="727"/>
        <v/>
      </c>
      <c r="IA406" s="20" t="str">
        <f t="shared" si="727"/>
        <v/>
      </c>
      <c r="IB406" s="20" t="str">
        <f t="shared" si="727"/>
        <v/>
      </c>
      <c r="IC406" s="20" t="str">
        <f t="shared" si="727"/>
        <v/>
      </c>
      <c r="ID406" s="20" t="str">
        <f t="shared" si="727"/>
        <v/>
      </c>
      <c r="IE406" s="20" t="str">
        <f t="shared" si="727"/>
        <v/>
      </c>
      <c r="IF406" s="20" t="str">
        <f t="shared" si="728"/>
        <v/>
      </c>
      <c r="IG406" s="20" t="str">
        <f t="shared" si="728"/>
        <v/>
      </c>
      <c r="IH406" s="20" t="str">
        <f t="shared" si="728"/>
        <v/>
      </c>
      <c r="II406" s="20" t="str">
        <f t="shared" si="728"/>
        <v/>
      </c>
      <c r="IJ406" s="20" t="str">
        <f t="shared" si="728"/>
        <v/>
      </c>
      <c r="IK406" s="20" t="str">
        <f t="shared" si="728"/>
        <v/>
      </c>
      <c r="IL406" s="20" t="str">
        <f t="shared" si="728"/>
        <v/>
      </c>
      <c r="IM406" s="20" t="str">
        <f t="shared" si="728"/>
        <v/>
      </c>
      <c r="IN406" s="20" t="str">
        <f t="shared" si="728"/>
        <v/>
      </c>
      <c r="IO406" s="20" t="str">
        <f t="shared" si="728"/>
        <v/>
      </c>
      <c r="IP406" s="20" t="str">
        <f t="shared" si="729"/>
        <v/>
      </c>
      <c r="IQ406" s="20" t="str">
        <f t="shared" si="729"/>
        <v/>
      </c>
      <c r="IR406" s="20" t="str">
        <f t="shared" si="729"/>
        <v/>
      </c>
      <c r="IS406" s="20" t="str">
        <f t="shared" si="729"/>
        <v/>
      </c>
      <c r="IT406" s="20" t="str">
        <f t="shared" si="729"/>
        <v/>
      </c>
      <c r="IU406" s="20" t="str">
        <f t="shared" si="729"/>
        <v/>
      </c>
      <c r="IV406" s="20" t="str">
        <f t="shared" si="729"/>
        <v/>
      </c>
      <c r="IW406" s="20" t="str">
        <f t="shared" si="729"/>
        <v/>
      </c>
      <c r="IX406" s="20" t="str">
        <f t="shared" si="729"/>
        <v/>
      </c>
      <c r="IY406" s="20" t="str">
        <f t="shared" si="729"/>
        <v/>
      </c>
      <c r="IZ406" s="20" t="str">
        <f t="shared" si="730"/>
        <v/>
      </c>
      <c r="JA406" s="20" t="str">
        <f t="shared" si="730"/>
        <v/>
      </c>
      <c r="JB406" s="20" t="str">
        <f t="shared" si="730"/>
        <v/>
      </c>
      <c r="JC406" s="20" t="str">
        <f t="shared" si="730"/>
        <v/>
      </c>
      <c r="JD406" s="20" t="str">
        <f t="shared" si="730"/>
        <v/>
      </c>
      <c r="JE406" s="20" t="str">
        <f t="shared" si="730"/>
        <v/>
      </c>
      <c r="JF406" s="20" t="str">
        <f t="shared" si="730"/>
        <v/>
      </c>
      <c r="JG406" s="20" t="str">
        <f t="shared" si="730"/>
        <v/>
      </c>
      <c r="JH406" s="20" t="str">
        <f t="shared" si="730"/>
        <v/>
      </c>
      <c r="JI406" s="20" t="str">
        <f t="shared" si="730"/>
        <v/>
      </c>
      <c r="JJ406" s="20" t="str">
        <f t="shared" si="731"/>
        <v/>
      </c>
      <c r="JK406" s="20" t="str">
        <f t="shared" si="731"/>
        <v/>
      </c>
      <c r="JL406" s="20" t="str">
        <f t="shared" si="731"/>
        <v/>
      </c>
      <c r="JM406" s="20" t="str">
        <f t="shared" si="731"/>
        <v/>
      </c>
      <c r="JN406" s="20" t="str">
        <f t="shared" si="731"/>
        <v/>
      </c>
      <c r="JO406" s="20" t="str">
        <f t="shared" si="731"/>
        <v/>
      </c>
      <c r="JP406" s="20" t="str">
        <f t="shared" si="731"/>
        <v/>
      </c>
      <c r="JQ406" s="20" t="str">
        <f t="shared" si="731"/>
        <v/>
      </c>
      <c r="JR406" s="20" t="str">
        <f t="shared" si="731"/>
        <v/>
      </c>
      <c r="JS406" s="20" t="str">
        <f t="shared" si="731"/>
        <v/>
      </c>
      <c r="JT406" s="20" t="str">
        <f t="shared" si="732"/>
        <v/>
      </c>
      <c r="JU406" s="20" t="str">
        <f t="shared" si="732"/>
        <v/>
      </c>
      <c r="JV406" s="20" t="str">
        <f t="shared" si="732"/>
        <v/>
      </c>
      <c r="JW406" s="20" t="str">
        <f t="shared" si="732"/>
        <v/>
      </c>
      <c r="JX406" s="20" t="str">
        <f t="shared" si="732"/>
        <v/>
      </c>
      <c r="JY406" s="20" t="str">
        <f t="shared" si="732"/>
        <v/>
      </c>
      <c r="JZ406" s="20" t="str">
        <f t="shared" si="732"/>
        <v/>
      </c>
      <c r="KA406" s="20" t="str">
        <f t="shared" si="732"/>
        <v/>
      </c>
      <c r="KB406" s="20" t="str">
        <f t="shared" si="732"/>
        <v/>
      </c>
      <c r="KC406" s="20" t="str">
        <f t="shared" si="732"/>
        <v/>
      </c>
      <c r="KD406" s="20" t="str">
        <f t="shared" si="733"/>
        <v/>
      </c>
      <c r="KE406" s="20"/>
      <c r="KF406" s="20"/>
      <c r="KG406" s="20"/>
      <c r="KH406" s="20"/>
      <c r="KI406" s="20"/>
      <c r="KJ406" s="20"/>
      <c r="KK406" s="20"/>
      <c r="KL406" s="20"/>
      <c r="KM406" s="20"/>
      <c r="KN406" s="20"/>
      <c r="KO406" s="20"/>
    </row>
    <row r="407" spans="2:301" s="14" customFormat="1" ht="15" hidden="1" x14ac:dyDescent="0.25">
      <c r="G407" s="74" t="str">
        <f t="shared" si="405"/>
        <v/>
      </c>
      <c r="I407" s="74" t="str">
        <f t="shared" si="409"/>
        <v/>
      </c>
      <c r="K407" s="74">
        <f t="shared" si="440"/>
        <v>0</v>
      </c>
      <c r="N407" s="74">
        <f t="shared" si="406"/>
        <v>0</v>
      </c>
      <c r="Q407" s="120"/>
      <c r="R407" s="120"/>
      <c r="S407" s="111"/>
      <c r="T407" s="113" t="str">
        <f t="shared" si="407"/>
        <v/>
      </c>
      <c r="W407" s="24" t="str">
        <f t="shared" si="410"/>
        <v/>
      </c>
      <c r="X407" s="60"/>
      <c r="AK407" s="4"/>
      <c r="AL407" s="24"/>
      <c r="AM407" s="24"/>
      <c r="AN407" s="24"/>
      <c r="AO407" s="26"/>
      <c r="AP407" s="26"/>
      <c r="AR407" s="19">
        <f t="shared" si="408"/>
        <v>0</v>
      </c>
      <c r="AU407" s="129"/>
      <c r="AV407" s="129"/>
    </row>
    <row r="408" spans="2:301" s="14" customFormat="1" ht="15" hidden="1" x14ac:dyDescent="0.25">
      <c r="G408" s="74" t="str">
        <f t="shared" si="405"/>
        <v/>
      </c>
      <c r="I408" s="74" t="str">
        <f t="shared" si="409"/>
        <v/>
      </c>
      <c r="K408" s="74">
        <f t="shared" si="440"/>
        <v>0</v>
      </c>
      <c r="N408" s="74">
        <f t="shared" si="406"/>
        <v>0</v>
      </c>
      <c r="Q408" s="120"/>
      <c r="R408" s="120"/>
      <c r="S408" s="111"/>
      <c r="T408" s="113" t="str">
        <f t="shared" si="407"/>
        <v/>
      </c>
      <c r="W408" s="24" t="str">
        <f t="shared" si="410"/>
        <v/>
      </c>
      <c r="X408" s="60"/>
      <c r="AK408" s="4"/>
      <c r="AL408" s="24"/>
      <c r="AM408" s="24"/>
      <c r="AN408" s="24"/>
      <c r="AO408" s="26"/>
      <c r="AP408" s="26"/>
      <c r="AR408" s="19">
        <f t="shared" si="408"/>
        <v>0</v>
      </c>
      <c r="AU408" s="129"/>
      <c r="AV408" s="129"/>
    </row>
    <row r="409" spans="2:301" s="14" customFormat="1" ht="15" hidden="1" x14ac:dyDescent="0.25">
      <c r="G409" s="74" t="str">
        <f t="shared" si="405"/>
        <v/>
      </c>
      <c r="I409" s="74" t="str">
        <f t="shared" si="409"/>
        <v/>
      </c>
      <c r="K409" s="74">
        <f t="shared" si="440"/>
        <v>0</v>
      </c>
      <c r="N409" s="74">
        <f t="shared" si="406"/>
        <v>0</v>
      </c>
      <c r="Q409" s="120"/>
      <c r="R409" s="120"/>
      <c r="S409" s="111"/>
      <c r="T409" s="113" t="str">
        <f t="shared" si="407"/>
        <v/>
      </c>
      <c r="W409" s="24" t="str">
        <f t="shared" si="410"/>
        <v/>
      </c>
      <c r="X409" s="60"/>
      <c r="AK409" s="4"/>
      <c r="AL409" s="24"/>
      <c r="AM409" s="24"/>
      <c r="AN409" s="24"/>
      <c r="AO409" s="26"/>
      <c r="AP409" s="26"/>
      <c r="AR409" s="19">
        <f t="shared" si="408"/>
        <v>0</v>
      </c>
      <c r="AU409" s="129"/>
      <c r="AV409" s="129"/>
    </row>
    <row r="410" spans="2:301" s="14" customFormat="1" ht="15" hidden="1" x14ac:dyDescent="0.25">
      <c r="G410" s="74" t="str">
        <f t="shared" si="405"/>
        <v/>
      </c>
      <c r="I410" s="74" t="str">
        <f t="shared" si="409"/>
        <v/>
      </c>
      <c r="K410" s="74">
        <f t="shared" si="440"/>
        <v>0</v>
      </c>
      <c r="N410" s="74">
        <f t="shared" si="406"/>
        <v>0</v>
      </c>
      <c r="Q410" s="120"/>
      <c r="R410" s="120"/>
      <c r="S410" s="111"/>
      <c r="T410" s="113" t="str">
        <f t="shared" si="407"/>
        <v/>
      </c>
      <c r="W410" s="24" t="str">
        <f t="shared" si="410"/>
        <v/>
      </c>
      <c r="X410" s="60"/>
      <c r="AK410" s="4"/>
      <c r="AL410" s="24"/>
      <c r="AM410" s="24"/>
      <c r="AN410" s="24"/>
      <c r="AO410" s="26"/>
      <c r="AP410" s="26"/>
      <c r="AR410" s="19">
        <f t="shared" si="408"/>
        <v>0</v>
      </c>
      <c r="AU410" s="129"/>
      <c r="AV410" s="129"/>
    </row>
    <row r="411" spans="2:301" s="14" customFormat="1" x14ac:dyDescent="0.35">
      <c r="B411" s="73" t="str">
        <f t="shared" ref="B411" si="736" xml:space="preserve"> IF(B177="","",B177)</f>
        <v/>
      </c>
      <c r="C411" s="74">
        <f t="shared" ref="C411" si="737" xml:space="preserve"> IF(B411="",0,1)</f>
        <v>0</v>
      </c>
      <c r="D411" s="74" t="str">
        <f xml:space="preserve"> IF(IF(AND(C411=1,C177="LED"),D177,"")="","",IF(AND(C411=1,C177="LED"),D177,""))</f>
        <v/>
      </c>
      <c r="E411" s="74" t="str">
        <f xml:space="preserve"> IF(IF(AND(C411=1,C177="LED"),E177,"")="","",IF(AND(C411=1,C177="LED"),E177,""))</f>
        <v/>
      </c>
      <c r="F411" s="74" t="str">
        <f xml:space="preserve"> IF((C411&lt;&gt;1),"",MAX(F177,1))</f>
        <v/>
      </c>
      <c r="G411" s="74" t="str">
        <f t="shared" si="405"/>
        <v/>
      </c>
      <c r="H411" s="74" t="str">
        <f xml:space="preserve"> IF((C411&lt;&gt;1),"",MAX(2.5,Q177))</f>
        <v/>
      </c>
      <c r="I411" s="74" t="str">
        <f t="shared" si="409"/>
        <v/>
      </c>
      <c r="J411" s="74">
        <f xml:space="preserve"> IF((C411&lt;&gt;1),0,(J177+$D$3))</f>
        <v>0</v>
      </c>
      <c r="K411" s="74">
        <f t="shared" si="440"/>
        <v>0</v>
      </c>
      <c r="L411" s="74" t="str">
        <f>IF((C411&lt;&gt;1),"",IF(IF(C177="Masked","Always Mask",H177)="","Never mask",IF(C177="Masked","Always Mask",H177)))</f>
        <v/>
      </c>
      <c r="M411" s="74">
        <f xml:space="preserve"> IF(C411&lt;&gt;1,0,I177)</f>
        <v>0</v>
      </c>
      <c r="N411" s="74">
        <f t="shared" si="406"/>
        <v>0</v>
      </c>
      <c r="O411" s="74" t="str">
        <f xml:space="preserve"> IF(C411&lt;&gt;1,"",(F411*55+17.25))</f>
        <v/>
      </c>
      <c r="P411" s="112" t="str">
        <f xml:space="preserve"> IF(C411&lt;&gt;1,"",IF(O411&lt;J411,J411,0))</f>
        <v/>
      </c>
      <c r="Q411" s="120">
        <f xml:space="preserve"> IF(Global!$C$1="AFE4420",1000*AK411*J411/(1000000/'PPG Config'!$C$2)*(2-COUNTBLANK(D411:E411)),1000*(AL411+AM411)*J411/(1000000/'PPG Config'!$C$2))</f>
        <v>0</v>
      </c>
      <c r="R411" s="120"/>
      <c r="S411" s="111" t="str">
        <f>IF((C411&lt;&gt;1),"Only TIA1",W177)</f>
        <v>Only TIA1</v>
      </c>
      <c r="T411" s="113" t="str">
        <f t="shared" si="407"/>
        <v/>
      </c>
      <c r="U411" s="24" t="str">
        <f xml:space="preserve"> IF((C411&lt;&gt;1),"",MAX(2.5,AD177))</f>
        <v/>
      </c>
      <c r="V411" s="24"/>
      <c r="W411" s="24" t="str">
        <f t="shared" si="410"/>
        <v/>
      </c>
      <c r="X411" s="60"/>
      <c r="AI411" s="69">
        <f xml:space="preserve"> IF(C421&gt;C411,1,0)</f>
        <v>0</v>
      </c>
      <c r="AJ411" s="69">
        <f xml:space="preserve"> IF(C411=1,IF(C177="LED",IF(AND(D411="",E411=""),1,0),0),0)</f>
        <v>0</v>
      </c>
      <c r="AK411" s="119">
        <f>IF(COUNTIF(D411:E411,"TX4")&gt;0,'PPG Config'!$C$18,IF(COUNTIF(D411:E411,"TX3")&gt;0,'PPG Config'!$C$17,IF(COUNTIF(D411:E411,"TX2")&gt;0,'PPG Config'!$C$16,IF(COUNTIF(D411:E411,"TX1")&gt;0,'PPG Config'!$C$15,0))))</f>
        <v>0</v>
      </c>
      <c r="AL411" s="24">
        <f xml:space="preserve"> IF(D411="",0,IF(AI177="",0,MIN(AI177,'PPG Config'!$C$8)))</f>
        <v>0</v>
      </c>
      <c r="AM411" s="24">
        <f xml:space="preserve"> IF(E411="",0,IF(AJ177="",0,MIN(AJ177,'PPG Config'!$C$8)))</f>
        <v>0</v>
      </c>
      <c r="AN411" s="24"/>
      <c r="AO411" s="26">
        <f xml:space="preserve"> IF(Global!$C$1="AFE4420",'PPG Phase Definition'!AK411,'PPG Phase Definition'!AL411)</f>
        <v>0</v>
      </c>
      <c r="AP411" s="26">
        <f xml:space="preserve"> IF(Global!$C$1="AFE4420",'PPG Phase Definition'!AK411,'PPG Phase Definition'!AM411)</f>
        <v>0</v>
      </c>
      <c r="AR411" s="19">
        <f t="shared" si="408"/>
        <v>0</v>
      </c>
      <c r="AU411" s="129"/>
      <c r="AV411" s="129"/>
      <c r="FD411" s="19"/>
      <c r="FE411" s="19"/>
      <c r="FF411" s="19">
        <v>18</v>
      </c>
      <c r="FG411" s="20" t="str">
        <f t="shared" ref="FG411:FQ411" si="738" xml:space="preserve"> IF(G650=G640,"",G650)</f>
        <v/>
      </c>
      <c r="FH411" s="20" t="str">
        <f t="shared" si="738"/>
        <v/>
      </c>
      <c r="FI411" s="20" t="str">
        <f t="shared" si="738"/>
        <v/>
      </c>
      <c r="FJ411" s="20" t="str">
        <f t="shared" si="738"/>
        <v/>
      </c>
      <c r="FK411" s="20" t="str">
        <f t="shared" si="738"/>
        <v/>
      </c>
      <c r="FL411" s="20" t="str">
        <f t="shared" si="738"/>
        <v/>
      </c>
      <c r="FM411" s="20" t="str">
        <f t="shared" si="738"/>
        <v/>
      </c>
      <c r="FN411" s="20" t="str">
        <f t="shared" si="738"/>
        <v/>
      </c>
      <c r="FO411" s="20" t="str">
        <f t="shared" si="738"/>
        <v/>
      </c>
      <c r="FP411" s="20" t="str">
        <f t="shared" si="738"/>
        <v/>
      </c>
      <c r="FQ411" s="20" t="str">
        <f t="shared" si="738"/>
        <v/>
      </c>
      <c r="FR411" s="20" t="str">
        <f xml:space="preserve"> IF(S650=S640,"",S650)</f>
        <v/>
      </c>
      <c r="FS411" s="20" t="str">
        <f xml:space="preserve"> IF(T650=T640,"",T650)</f>
        <v/>
      </c>
      <c r="FT411" s="20" t="str">
        <f xml:space="preserve"> IF(U650=U640,"",U650)</f>
        <v/>
      </c>
      <c r="FU411" s="20" t="str">
        <f xml:space="preserve"> IF(W650=W640,"",W650)</f>
        <v/>
      </c>
      <c r="FV411" s="20" t="str">
        <f t="shared" ref="FV411:FW411" si="739" xml:space="preserve"> IF(Y650=Y640,"",Y650)</f>
        <v/>
      </c>
      <c r="FW411" s="20" t="str">
        <f t="shared" si="739"/>
        <v/>
      </c>
      <c r="FX411" s="20" t="str">
        <f t="shared" ref="FX411" si="740" xml:space="preserve"> IF(AA650=AA640,"",AA650)</f>
        <v/>
      </c>
      <c r="FY411" s="20" t="str">
        <f t="shared" ref="FY411" si="741" xml:space="preserve"> IF(AB650=AB640,"",AB650)</f>
        <v/>
      </c>
      <c r="FZ411" s="20" t="str">
        <f t="shared" ref="FZ411" si="742" xml:space="preserve"> IF(AC650=AC640,"",AC650)</f>
        <v/>
      </c>
      <c r="GA411" s="20" t="str">
        <f t="shared" ref="GA411" si="743" xml:space="preserve"> IF(AE650=AE640,"",AE650)</f>
        <v/>
      </c>
      <c r="GB411" s="20" t="str">
        <f t="shared" ref="GB411" si="744" xml:space="preserve"> IF(AF650=AF640,"",AF650)</f>
        <v/>
      </c>
      <c r="GC411" s="20" t="str">
        <f t="shared" ref="GC411" si="745" xml:space="preserve"> IF(AG650=AG640,"",AG650)</f>
        <v/>
      </c>
      <c r="GD411" s="20" t="str">
        <f t="shared" ref="GD411" si="746" xml:space="preserve"> IF(AH650=AH640,"",AH650)</f>
        <v/>
      </c>
      <c r="GE411" s="20" t="str">
        <f t="shared" ref="GE411" si="747" xml:space="preserve"> IF(AI650=AI640,"",AI650)</f>
        <v/>
      </c>
      <c r="GF411" s="20" t="str">
        <f t="shared" ref="GF411" si="748" xml:space="preserve"> IF(AJ650=AJ640,"",AJ650)</f>
        <v/>
      </c>
      <c r="GG411" s="20" t="str">
        <f t="shared" ref="GG411" si="749" xml:space="preserve"> IF(AK650=AK640,"",AK650)</f>
        <v/>
      </c>
      <c r="GH411" s="20" t="str">
        <f t="shared" ref="GH411" si="750" xml:space="preserve"> IF(AL650=AL640,"",AL650)</f>
        <v/>
      </c>
      <c r="GI411" s="20" t="str">
        <f t="shared" ref="GI411" si="751" xml:space="preserve"> IF(AM650=AM640,"",AM650)</f>
        <v/>
      </c>
      <c r="GJ411" s="20" t="str">
        <f t="shared" ref="GJ411" si="752" xml:space="preserve"> IF(AN650=AN640,"",AN650)</f>
        <v/>
      </c>
      <c r="GK411" s="20" t="str">
        <f t="shared" ref="GK411" si="753" xml:space="preserve"> IF(AO650=AO640,"",AO650)</f>
        <v/>
      </c>
      <c r="GL411" s="20" t="str">
        <f t="shared" ref="GL411" si="754" xml:space="preserve"> IF(AP650=AP640,"",AP650)</f>
        <v/>
      </c>
      <c r="GM411" s="20" t="str">
        <f t="shared" ref="GM411" si="755" xml:space="preserve"> IF(AQ650=AQ640,"",AQ650)</f>
        <v/>
      </c>
      <c r="GN411" s="20" t="str">
        <f t="shared" ref="GN411" si="756" xml:space="preserve"> IF(AR650=AR640,"",AR650)</f>
        <v/>
      </c>
      <c r="GO411" s="20" t="str">
        <f t="shared" ref="GO411" si="757" xml:space="preserve"> IF(AS650=AS640,"",AS650)</f>
        <v/>
      </c>
      <c r="GP411" s="20" t="str">
        <f t="shared" ref="GP411" si="758" xml:space="preserve"> IF(AT650=AT640,"",AT650)</f>
        <v/>
      </c>
      <c r="GQ411" s="20" t="str">
        <f t="shared" ref="GQ411" si="759" xml:space="preserve"> IF(AU650=AU640,"",AU650)</f>
        <v/>
      </c>
      <c r="GR411" s="20" t="str">
        <f t="shared" ref="GR411" si="760" xml:space="preserve"> IF(AV650=AV640,"",AV650)</f>
        <v/>
      </c>
      <c r="GS411" s="20" t="str">
        <f t="shared" ref="GS411" si="761" xml:space="preserve"> IF(AW650=AW640,"",AW650)</f>
        <v/>
      </c>
      <c r="GT411" s="20" t="str">
        <f t="shared" ref="GT411" si="762" xml:space="preserve"> IF(AX650=AX640,"",AX650)</f>
        <v/>
      </c>
      <c r="GU411" s="20" t="str">
        <f t="shared" ref="GU411" si="763" xml:space="preserve"> IF(AY650=AY640,"",AY650)</f>
        <v/>
      </c>
      <c r="GV411" s="20" t="str">
        <f t="shared" ref="GV411" si="764" xml:space="preserve"> IF(AZ650=AZ640,"",AZ650)</f>
        <v/>
      </c>
      <c r="GW411" s="20" t="str">
        <f t="shared" ref="GW411" si="765" xml:space="preserve"> IF(BA650=BA640,"",BA650)</f>
        <v/>
      </c>
      <c r="GX411" s="20" t="str">
        <f t="shared" ref="GX411" si="766" xml:space="preserve"> IF(BB650=BB640,"",BB650)</f>
        <v/>
      </c>
      <c r="GY411" s="20" t="str">
        <f t="shared" ref="GY411" si="767" xml:space="preserve"> IF(BC650=BC640,"",BC650)</f>
        <v/>
      </c>
      <c r="GZ411" s="20" t="str">
        <f t="shared" ref="GZ411" si="768" xml:space="preserve"> IF(BD650=BD640,"",BD650)</f>
        <v/>
      </c>
      <c r="HA411" s="20" t="str">
        <f t="shared" ref="HA411" si="769" xml:space="preserve"> IF(BE650=BE640,"",BE650)</f>
        <v/>
      </c>
      <c r="HB411" s="20" t="str">
        <f t="shared" ref="HB411" si="770" xml:space="preserve"> IF(BF650=BF640,"",BF650)</f>
        <v/>
      </c>
      <c r="HC411" s="20" t="str">
        <f t="shared" ref="HC411" si="771" xml:space="preserve"> IF(BG650=BG640,"",BG650)</f>
        <v/>
      </c>
      <c r="HD411" s="20" t="str">
        <f t="shared" ref="HD411" si="772" xml:space="preserve"> IF(BH650=BH640,"",BH650)</f>
        <v/>
      </c>
      <c r="HE411" s="20" t="str">
        <f t="shared" ref="HE411" si="773" xml:space="preserve"> IF(BI650=BI640,"",BI650)</f>
        <v/>
      </c>
      <c r="HF411" s="20" t="str">
        <f t="shared" ref="HF411" si="774" xml:space="preserve"> IF(BJ650=BJ640,"",BJ650)</f>
        <v/>
      </c>
      <c r="HG411" s="20" t="str">
        <f t="shared" ref="HG411" si="775" xml:space="preserve"> IF(BK650=BK640,"",BK650)</f>
        <v/>
      </c>
      <c r="HH411" s="20" t="str">
        <f t="shared" ref="HH411" si="776" xml:space="preserve"> IF(BL650=BL640,"",BL650)</f>
        <v/>
      </c>
      <c r="HI411" s="20" t="str">
        <f t="shared" ref="HI411" si="777" xml:space="preserve"> IF(BM650=BM640,"",BM650)</f>
        <v/>
      </c>
      <c r="HJ411" s="20" t="str">
        <f t="shared" ref="HJ411" si="778" xml:space="preserve"> IF(BN650=BN640,"",BN650)</f>
        <v/>
      </c>
      <c r="HK411" s="20" t="str">
        <f t="shared" ref="HK411" si="779" xml:space="preserve"> IF(BO650=BO640,"",BO650)</f>
        <v/>
      </c>
      <c r="HL411" s="20" t="str">
        <f t="shared" ref="HL411" si="780" xml:space="preserve"> IF(BP650=BP640,"",BP650)</f>
        <v/>
      </c>
      <c r="HM411" s="20" t="str">
        <f t="shared" ref="HM411" si="781" xml:space="preserve"> IF(BQ650=BQ640,"",BQ650)</f>
        <v/>
      </c>
      <c r="HN411" s="20" t="str">
        <f t="shared" ref="HN411" si="782" xml:space="preserve"> IF(BR650=BR640,"",BR650)</f>
        <v/>
      </c>
      <c r="HO411" s="20" t="str">
        <f t="shared" ref="HO411" si="783" xml:space="preserve"> IF(BS650=BS640,"",BS650)</f>
        <v/>
      </c>
      <c r="HP411" s="20" t="str">
        <f t="shared" ref="HP411" si="784" xml:space="preserve"> IF(BT650=BT640,"",BT650)</f>
        <v/>
      </c>
      <c r="HQ411" s="20" t="str">
        <f t="shared" ref="HQ411" si="785" xml:space="preserve"> IF(BU650=BU640,"",BU650)</f>
        <v/>
      </c>
      <c r="HR411" s="20" t="str">
        <f t="shared" ref="HR411" si="786" xml:space="preserve"> IF(BV650=BV640,"",BV650)</f>
        <v/>
      </c>
      <c r="HS411" s="20" t="str">
        <f t="shared" ref="HS411" si="787" xml:space="preserve"> IF(BW650=BW640,"",BW650)</f>
        <v/>
      </c>
      <c r="HT411" s="20" t="str">
        <f t="shared" ref="HT411" si="788" xml:space="preserve"> IF(BX650=BX640,"",BX650)</f>
        <v/>
      </c>
      <c r="HU411" s="20" t="str">
        <f t="shared" ref="HU411" si="789" xml:space="preserve"> IF(BY650=BY640,"",BY650)</f>
        <v/>
      </c>
      <c r="HV411" s="20" t="str">
        <f t="shared" ref="HV411" si="790" xml:space="preserve"> IF(BZ650=BZ640,"",BZ650)</f>
        <v/>
      </c>
      <c r="HW411" s="20" t="str">
        <f t="shared" ref="HW411" si="791" xml:space="preserve"> IF(CA650=CA640,"",CA650)</f>
        <v/>
      </c>
      <c r="HX411" s="20" t="str">
        <f t="shared" ref="HX411" si="792" xml:space="preserve"> IF(CB650=CB640,"",CB650)</f>
        <v/>
      </c>
      <c r="HY411" s="20" t="str">
        <f t="shared" ref="HY411" si="793" xml:space="preserve"> IF(CC650=CC640,"",CC650)</f>
        <v/>
      </c>
      <c r="HZ411" s="20" t="str">
        <f t="shared" ref="HZ411" si="794" xml:space="preserve"> IF(CD650=CD640,"",CD650)</f>
        <v/>
      </c>
      <c r="IA411" s="20" t="str">
        <f t="shared" ref="IA411" si="795" xml:space="preserve"> IF(CE650=CE640,"",CE650)</f>
        <v/>
      </c>
      <c r="IB411" s="20" t="str">
        <f t="shared" ref="IB411" si="796" xml:space="preserve"> IF(CF650=CF640,"",CF650)</f>
        <v/>
      </c>
      <c r="IC411" s="20" t="str">
        <f t="shared" ref="IC411" si="797" xml:space="preserve"> IF(CG650=CG640,"",CG650)</f>
        <v/>
      </c>
      <c r="ID411" s="20" t="str">
        <f t="shared" ref="ID411" si="798" xml:space="preserve"> IF(CH650=CH640,"",CH650)</f>
        <v/>
      </c>
      <c r="IE411" s="20" t="str">
        <f t="shared" ref="IE411" si="799" xml:space="preserve"> IF(CI650=CI640,"",CI650)</f>
        <v/>
      </c>
      <c r="IF411" s="20" t="str">
        <f t="shared" ref="IF411" si="800" xml:space="preserve"> IF(CJ650=CJ640,"",CJ650)</f>
        <v/>
      </c>
      <c r="IG411" s="20" t="str">
        <f t="shared" ref="IG411" si="801" xml:space="preserve"> IF(CK650=CK640,"",CK650)</f>
        <v/>
      </c>
      <c r="IH411" s="20" t="str">
        <f t="shared" ref="IH411" si="802" xml:space="preserve"> IF(CL650=CL640,"",CL650)</f>
        <v/>
      </c>
      <c r="II411" s="20" t="str">
        <f t="shared" ref="II411" si="803" xml:space="preserve"> IF(CM650=CM640,"",CM650)</f>
        <v/>
      </c>
      <c r="IJ411" s="20" t="str">
        <f t="shared" ref="IJ411" si="804" xml:space="preserve"> IF(CN650=CN640,"",CN650)</f>
        <v/>
      </c>
      <c r="IK411" s="20" t="str">
        <f t="shared" ref="IK411" si="805" xml:space="preserve"> IF(CO650=CO640,"",CO650)</f>
        <v/>
      </c>
      <c r="IL411" s="20" t="str">
        <f t="shared" ref="IL411" si="806" xml:space="preserve"> IF(CP650=CP640,"",CP650)</f>
        <v/>
      </c>
      <c r="IM411" s="20" t="str">
        <f t="shared" ref="IM411" si="807" xml:space="preserve"> IF(CQ650=CQ640,"",CQ650)</f>
        <v/>
      </c>
      <c r="IN411" s="20" t="str">
        <f t="shared" ref="IN411" si="808" xml:space="preserve"> IF(CR650=CR640,"",CR650)</f>
        <v/>
      </c>
      <c r="IO411" s="20" t="str">
        <f t="shared" ref="IO411" si="809" xml:space="preserve"> IF(CS650=CS640,"",CS650)</f>
        <v/>
      </c>
      <c r="IP411" s="20" t="str">
        <f t="shared" ref="IP411" si="810" xml:space="preserve"> IF(CT650=CT640,"",CT650)</f>
        <v/>
      </c>
      <c r="IQ411" s="20" t="str">
        <f t="shared" ref="IQ411" si="811" xml:space="preserve"> IF(CU650=CU640,"",CU650)</f>
        <v/>
      </c>
      <c r="IR411" s="20" t="str">
        <f t="shared" ref="IR411" si="812" xml:space="preserve"> IF(CV650=CV640,"",CV650)</f>
        <v/>
      </c>
      <c r="IS411" s="20" t="str">
        <f t="shared" ref="IS411" si="813" xml:space="preserve"> IF(CW650=CW640,"",CW650)</f>
        <v/>
      </c>
      <c r="IT411" s="20" t="str">
        <f t="shared" ref="IT411" si="814" xml:space="preserve"> IF(CX650=CX640,"",CX650)</f>
        <v/>
      </c>
      <c r="IU411" s="20" t="str">
        <f t="shared" ref="IU411" si="815" xml:space="preserve"> IF(CY650=CY640,"",CY650)</f>
        <v/>
      </c>
      <c r="IV411" s="20" t="str">
        <f t="shared" ref="IV411" si="816" xml:space="preserve"> IF(CZ650=CZ640,"",CZ650)</f>
        <v/>
      </c>
      <c r="IW411" s="20" t="str">
        <f t="shared" ref="IW411" si="817" xml:space="preserve"> IF(DA650=DA640,"",DA650)</f>
        <v/>
      </c>
      <c r="IX411" s="20" t="str">
        <f t="shared" ref="IX411" si="818" xml:space="preserve"> IF(DB650=DB640,"",DB650)</f>
        <v/>
      </c>
      <c r="IY411" s="20" t="str">
        <f t="shared" ref="IY411" si="819" xml:space="preserve"> IF(DC650=DC640,"",DC650)</f>
        <v/>
      </c>
      <c r="IZ411" s="20" t="str">
        <f t="shared" ref="IZ411" si="820" xml:space="preserve"> IF(DD650=DD640,"",DD650)</f>
        <v/>
      </c>
      <c r="JA411" s="20" t="str">
        <f t="shared" ref="JA411" si="821" xml:space="preserve"> IF(DE650=DE640,"",DE650)</f>
        <v/>
      </c>
      <c r="JB411" s="20" t="str">
        <f t="shared" ref="JB411" si="822" xml:space="preserve"> IF(DF650=DF640,"",DF650)</f>
        <v/>
      </c>
      <c r="JC411" s="20" t="str">
        <f t="shared" ref="JC411" si="823" xml:space="preserve"> IF(DG650=DG640,"",DG650)</f>
        <v/>
      </c>
      <c r="JD411" s="20" t="str">
        <f t="shared" ref="JD411" si="824" xml:space="preserve"> IF(DH650=DH640,"",DH650)</f>
        <v/>
      </c>
      <c r="JE411" s="20" t="str">
        <f t="shared" ref="JE411" si="825" xml:space="preserve"> IF(DI650=DI640,"",DI650)</f>
        <v/>
      </c>
      <c r="JF411" s="20" t="str">
        <f t="shared" ref="JF411" si="826" xml:space="preserve"> IF(DJ650=DJ640,"",DJ650)</f>
        <v/>
      </c>
      <c r="JG411" s="20" t="str">
        <f t="shared" ref="JG411" si="827" xml:space="preserve"> IF(DK650=DK640,"",DK650)</f>
        <v/>
      </c>
      <c r="JH411" s="20" t="str">
        <f t="shared" ref="JH411" si="828" xml:space="preserve"> IF(DL650=DL640,"",DL650)</f>
        <v/>
      </c>
      <c r="JI411" s="20" t="str">
        <f t="shared" ref="JI411" si="829" xml:space="preserve"> IF(DM650=DM640,"",DM650)</f>
        <v/>
      </c>
      <c r="JJ411" s="20" t="str">
        <f t="shared" ref="JJ411" si="830" xml:space="preserve"> IF(DN650=DN640,"",DN650)</f>
        <v/>
      </c>
      <c r="JK411" s="20" t="str">
        <f t="shared" ref="JK411" si="831" xml:space="preserve"> IF(DO650=DO640,"",DO650)</f>
        <v/>
      </c>
      <c r="JL411" s="20" t="str">
        <f t="shared" ref="JL411" si="832" xml:space="preserve"> IF(DP650=DP640,"",DP650)</f>
        <v/>
      </c>
      <c r="JM411" s="20" t="str">
        <f t="shared" ref="JM411" si="833" xml:space="preserve"> IF(DQ650=DQ640,"",DQ650)</f>
        <v/>
      </c>
      <c r="JN411" s="20" t="str">
        <f t="shared" ref="JN411" si="834" xml:space="preserve"> IF(DR650=DR640,"",DR650)</f>
        <v/>
      </c>
      <c r="JO411" s="20" t="str">
        <f t="shared" ref="JO411" si="835" xml:space="preserve"> IF(DS650=DS640,"",DS650)</f>
        <v/>
      </c>
      <c r="JP411" s="20" t="str">
        <f t="shared" ref="JP411" si="836" xml:space="preserve"> IF(DT650=DT640,"",DT650)</f>
        <v/>
      </c>
      <c r="JQ411" s="20" t="str">
        <f t="shared" ref="JQ411" si="837" xml:space="preserve"> IF(DU650=DU640,"",DU650)</f>
        <v/>
      </c>
      <c r="JR411" s="20" t="str">
        <f t="shared" ref="JR411" si="838" xml:space="preserve"> IF(DV650=DV640,"",DV650)</f>
        <v/>
      </c>
      <c r="JS411" s="20" t="str">
        <f t="shared" ref="JS411" si="839" xml:space="preserve"> IF(DW650=DW640,"",DW650)</f>
        <v/>
      </c>
      <c r="JT411" s="20" t="str">
        <f t="shared" ref="JT411" si="840" xml:space="preserve"> IF(DX650=DX640,"",DX650)</f>
        <v/>
      </c>
      <c r="JU411" s="20" t="str">
        <f t="shared" ref="JU411" si="841" xml:space="preserve"> IF(DY650=DY640,"",DY650)</f>
        <v/>
      </c>
      <c r="JV411" s="20" t="str">
        <f t="shared" ref="JV411" si="842" xml:space="preserve"> IF(DZ650=DZ640,"",DZ650)</f>
        <v/>
      </c>
      <c r="JW411" s="20" t="str">
        <f t="shared" ref="JW411" si="843" xml:space="preserve"> IF(EA650=EA640,"",EA650)</f>
        <v/>
      </c>
      <c r="JX411" s="20" t="str">
        <f t="shared" ref="JX411" si="844" xml:space="preserve"> IF(EB650=EB640,"",EB650)</f>
        <v/>
      </c>
      <c r="JY411" s="20" t="str">
        <f t="shared" ref="JY411" si="845" xml:space="preserve"> IF(EC650=EC640,"",EC650)</f>
        <v/>
      </c>
      <c r="JZ411" s="20" t="str">
        <f t="shared" ref="JZ411" si="846" xml:space="preserve"> IF(ED650=ED640,"",ED650)</f>
        <v/>
      </c>
      <c r="KA411" s="20" t="str">
        <f t="shared" ref="KA411" si="847" xml:space="preserve"> IF(EE650=EE640,"",EE650)</f>
        <v/>
      </c>
      <c r="KB411" s="20" t="str">
        <f t="shared" ref="KB411" si="848" xml:space="preserve"> IF(EF650=EF640,"",EF650)</f>
        <v/>
      </c>
      <c r="KC411" s="20" t="str">
        <f t="shared" ref="KC411" si="849" xml:space="preserve"> IF(EG650=EG640,"",EG650)</f>
        <v/>
      </c>
      <c r="KD411" s="20" t="str">
        <f t="shared" ref="KD411" si="850" xml:space="preserve"> IF(EH650=EH640,"",EH650)</f>
        <v/>
      </c>
      <c r="KE411" s="20"/>
      <c r="KF411" s="20"/>
      <c r="KG411" s="20"/>
      <c r="KH411" s="20"/>
      <c r="KI411" s="20"/>
      <c r="KJ411" s="20"/>
      <c r="KK411" s="20"/>
      <c r="KL411" s="20"/>
      <c r="KM411" s="20"/>
      <c r="KN411" s="20"/>
      <c r="KO411" s="20"/>
    </row>
    <row r="412" spans="2:301" s="14" customFormat="1" ht="14.75" hidden="1" customHeight="1" x14ac:dyDescent="0.25">
      <c r="B412" s="73"/>
      <c r="C412" s="74"/>
      <c r="D412" s="74"/>
      <c r="E412" s="74"/>
      <c r="F412" s="74"/>
      <c r="G412" s="74" t="str">
        <f t="shared" si="405"/>
        <v/>
      </c>
      <c r="H412" s="74"/>
      <c r="I412" s="74" t="str">
        <f t="shared" si="409"/>
        <v/>
      </c>
      <c r="J412" s="74"/>
      <c r="K412" s="74">
        <f t="shared" si="440"/>
        <v>0</v>
      </c>
      <c r="L412" s="74"/>
      <c r="M412" s="74"/>
      <c r="N412" s="74">
        <f t="shared" si="406"/>
        <v>0</v>
      </c>
      <c r="O412" s="74"/>
      <c r="P412" s="112"/>
      <c r="Q412" s="120"/>
      <c r="R412" s="120"/>
      <c r="S412" s="111"/>
      <c r="T412" s="113" t="str">
        <f t="shared" si="407"/>
        <v/>
      </c>
      <c r="U412" s="24"/>
      <c r="V412" s="24"/>
      <c r="W412" s="24" t="str">
        <f t="shared" si="410"/>
        <v/>
      </c>
      <c r="X412" s="60"/>
      <c r="AI412" s="69"/>
      <c r="AJ412" s="69"/>
      <c r="AK412" s="119"/>
      <c r="AL412" s="24"/>
      <c r="AM412" s="24"/>
      <c r="AN412" s="24"/>
      <c r="AO412" s="26"/>
      <c r="AP412" s="26"/>
      <c r="AR412" s="19">
        <f t="shared" si="408"/>
        <v>0</v>
      </c>
      <c r="AU412" s="129"/>
      <c r="AV412" s="129"/>
      <c r="FD412" s="19"/>
      <c r="FE412" s="19"/>
      <c r="FF412" s="19"/>
      <c r="FG412" s="20" t="str">
        <f t="shared" ref="FG412:FQ414" si="851" xml:space="preserve"> IF(G643=G637,"",G643)</f>
        <v/>
      </c>
      <c r="FH412" s="20" t="str">
        <f t="shared" si="851"/>
        <v/>
      </c>
      <c r="FI412" s="20" t="str">
        <f t="shared" si="851"/>
        <v/>
      </c>
      <c r="FJ412" s="20" t="str">
        <f t="shared" si="851"/>
        <v/>
      </c>
      <c r="FK412" s="20" t="str">
        <f t="shared" si="851"/>
        <v/>
      </c>
      <c r="FL412" s="20" t="str">
        <f t="shared" si="851"/>
        <v/>
      </c>
      <c r="FM412" s="20" t="str">
        <f t="shared" si="851"/>
        <v/>
      </c>
      <c r="FN412" s="20" t="str">
        <f t="shared" si="851"/>
        <v/>
      </c>
      <c r="FO412" s="20" t="str">
        <f t="shared" si="851"/>
        <v/>
      </c>
      <c r="FP412" s="20" t="str">
        <f t="shared" si="851"/>
        <v/>
      </c>
      <c r="FQ412" s="20" t="str">
        <f t="shared" si="851"/>
        <v/>
      </c>
      <c r="FR412" s="20" t="str">
        <f t="shared" ref="FR412:FT414" si="852" xml:space="preserve"> IF(S643=S637,"",S643)</f>
        <v/>
      </c>
      <c r="FS412" s="20" t="str">
        <f t="shared" si="852"/>
        <v/>
      </c>
      <c r="FT412" s="20" t="str">
        <f t="shared" si="852"/>
        <v/>
      </c>
      <c r="FU412" s="20" t="str">
        <f xml:space="preserve"> IF(W643=W637,"",W643)</f>
        <v/>
      </c>
      <c r="FV412" s="20" t="str">
        <f t="shared" ref="FV412:FZ414" si="853" xml:space="preserve"> IF(Y643=Y637,"",Y643)</f>
        <v/>
      </c>
      <c r="FW412" s="20" t="str">
        <f t="shared" si="853"/>
        <v/>
      </c>
      <c r="FX412" s="20" t="str">
        <f t="shared" si="853"/>
        <v/>
      </c>
      <c r="FY412" s="20" t="str">
        <f t="shared" si="853"/>
        <v/>
      </c>
      <c r="FZ412" s="20" t="str">
        <f t="shared" si="853"/>
        <v/>
      </c>
      <c r="GA412" s="20" t="str">
        <f t="shared" ref="GA412:GG416" si="854" xml:space="preserve"> IF(AE643=AE637,"",AE643)</f>
        <v/>
      </c>
      <c r="GB412" s="20" t="str">
        <f t="shared" si="854"/>
        <v/>
      </c>
      <c r="GC412" s="20" t="str">
        <f t="shared" si="854"/>
        <v/>
      </c>
      <c r="GD412" s="20" t="str">
        <f t="shared" si="854"/>
        <v/>
      </c>
      <c r="GE412" s="20" t="str">
        <f t="shared" si="854"/>
        <v/>
      </c>
      <c r="GF412" s="20" t="str">
        <f t="shared" si="854"/>
        <v/>
      </c>
      <c r="GG412" s="20" t="str">
        <f t="shared" si="854"/>
        <v/>
      </c>
      <c r="GH412" s="20" t="str">
        <f t="shared" ref="GH412:GQ416" si="855" xml:space="preserve"> IF(AL643=AL637,"",AL643)</f>
        <v/>
      </c>
      <c r="GI412" s="20" t="str">
        <f t="shared" si="855"/>
        <v/>
      </c>
      <c r="GJ412" s="20" t="str">
        <f t="shared" si="855"/>
        <v/>
      </c>
      <c r="GK412" s="20" t="str">
        <f t="shared" si="855"/>
        <v/>
      </c>
      <c r="GL412" s="20" t="str">
        <f t="shared" si="855"/>
        <v/>
      </c>
      <c r="GM412" s="20" t="str">
        <f t="shared" si="855"/>
        <v/>
      </c>
      <c r="GN412" s="20" t="str">
        <f t="shared" si="855"/>
        <v/>
      </c>
      <c r="GO412" s="20" t="str">
        <f t="shared" si="855"/>
        <v/>
      </c>
      <c r="GP412" s="20" t="str">
        <f t="shared" si="855"/>
        <v/>
      </c>
      <c r="GQ412" s="20" t="str">
        <f t="shared" si="855"/>
        <v/>
      </c>
      <c r="GR412" s="20" t="str">
        <f t="shared" ref="GR412:HA416" si="856" xml:space="preserve"> IF(AV643=AV637,"",AV643)</f>
        <v/>
      </c>
      <c r="GS412" s="20" t="str">
        <f t="shared" si="856"/>
        <v/>
      </c>
      <c r="GT412" s="20" t="str">
        <f t="shared" si="856"/>
        <v/>
      </c>
      <c r="GU412" s="20" t="str">
        <f t="shared" si="856"/>
        <v/>
      </c>
      <c r="GV412" s="20" t="str">
        <f t="shared" si="856"/>
        <v/>
      </c>
      <c r="GW412" s="20" t="str">
        <f t="shared" si="856"/>
        <v/>
      </c>
      <c r="GX412" s="20" t="str">
        <f t="shared" si="856"/>
        <v/>
      </c>
      <c r="GY412" s="20" t="str">
        <f t="shared" si="856"/>
        <v/>
      </c>
      <c r="GZ412" s="20" t="str">
        <f t="shared" si="856"/>
        <v/>
      </c>
      <c r="HA412" s="20" t="str">
        <f t="shared" si="856"/>
        <v/>
      </c>
      <c r="HB412" s="20" t="str">
        <f t="shared" ref="HB412:HK416" si="857" xml:space="preserve"> IF(BF643=BF637,"",BF643)</f>
        <v/>
      </c>
      <c r="HC412" s="20" t="str">
        <f t="shared" si="857"/>
        <v/>
      </c>
      <c r="HD412" s="20" t="str">
        <f t="shared" si="857"/>
        <v/>
      </c>
      <c r="HE412" s="20" t="str">
        <f t="shared" si="857"/>
        <v/>
      </c>
      <c r="HF412" s="20" t="str">
        <f t="shared" si="857"/>
        <v/>
      </c>
      <c r="HG412" s="20" t="str">
        <f t="shared" si="857"/>
        <v/>
      </c>
      <c r="HH412" s="20" t="str">
        <f t="shared" si="857"/>
        <v/>
      </c>
      <c r="HI412" s="20" t="str">
        <f t="shared" si="857"/>
        <v/>
      </c>
      <c r="HJ412" s="20" t="str">
        <f t="shared" si="857"/>
        <v/>
      </c>
      <c r="HK412" s="20" t="str">
        <f t="shared" si="857"/>
        <v/>
      </c>
      <c r="HL412" s="20" t="str">
        <f t="shared" ref="HL412:HU416" si="858" xml:space="preserve"> IF(BP643=BP637,"",BP643)</f>
        <v/>
      </c>
      <c r="HM412" s="20" t="str">
        <f t="shared" si="858"/>
        <v/>
      </c>
      <c r="HN412" s="20" t="str">
        <f t="shared" si="858"/>
        <v/>
      </c>
      <c r="HO412" s="20" t="str">
        <f t="shared" si="858"/>
        <v/>
      </c>
      <c r="HP412" s="20" t="str">
        <f t="shared" si="858"/>
        <v/>
      </c>
      <c r="HQ412" s="20" t="str">
        <f t="shared" si="858"/>
        <v/>
      </c>
      <c r="HR412" s="20" t="str">
        <f t="shared" si="858"/>
        <v/>
      </c>
      <c r="HS412" s="20" t="str">
        <f t="shared" si="858"/>
        <v/>
      </c>
      <c r="HT412" s="20" t="str">
        <f t="shared" si="858"/>
        <v/>
      </c>
      <c r="HU412" s="20" t="str">
        <f t="shared" si="858"/>
        <v/>
      </c>
      <c r="HV412" s="20" t="str">
        <f t="shared" ref="HV412:IE416" si="859" xml:space="preserve"> IF(BZ643=BZ637,"",BZ643)</f>
        <v/>
      </c>
      <c r="HW412" s="20" t="str">
        <f t="shared" si="859"/>
        <v/>
      </c>
      <c r="HX412" s="20" t="str">
        <f t="shared" si="859"/>
        <v/>
      </c>
      <c r="HY412" s="20" t="str">
        <f t="shared" si="859"/>
        <v/>
      </c>
      <c r="HZ412" s="20" t="str">
        <f t="shared" si="859"/>
        <v/>
      </c>
      <c r="IA412" s="20" t="str">
        <f t="shared" si="859"/>
        <v/>
      </c>
      <c r="IB412" s="20" t="str">
        <f t="shared" si="859"/>
        <v/>
      </c>
      <c r="IC412" s="20" t="str">
        <f t="shared" si="859"/>
        <v/>
      </c>
      <c r="ID412" s="20" t="str">
        <f t="shared" si="859"/>
        <v/>
      </c>
      <c r="IE412" s="20" t="str">
        <f t="shared" si="859"/>
        <v/>
      </c>
      <c r="IF412" s="20" t="str">
        <f t="shared" ref="IF412:IO416" si="860" xml:space="preserve"> IF(CJ643=CJ637,"",CJ643)</f>
        <v/>
      </c>
      <c r="IG412" s="20" t="str">
        <f t="shared" si="860"/>
        <v/>
      </c>
      <c r="IH412" s="20" t="str">
        <f t="shared" si="860"/>
        <v/>
      </c>
      <c r="II412" s="20" t="str">
        <f t="shared" si="860"/>
        <v/>
      </c>
      <c r="IJ412" s="20" t="str">
        <f t="shared" si="860"/>
        <v/>
      </c>
      <c r="IK412" s="20" t="str">
        <f t="shared" si="860"/>
        <v/>
      </c>
      <c r="IL412" s="20" t="str">
        <f t="shared" si="860"/>
        <v/>
      </c>
      <c r="IM412" s="20" t="str">
        <f t="shared" si="860"/>
        <v/>
      </c>
      <c r="IN412" s="20" t="str">
        <f t="shared" si="860"/>
        <v/>
      </c>
      <c r="IO412" s="20" t="str">
        <f t="shared" si="860"/>
        <v/>
      </c>
      <c r="IP412" s="20" t="str">
        <f t="shared" ref="IP412:IY416" si="861" xml:space="preserve"> IF(CT643=CT637,"",CT643)</f>
        <v/>
      </c>
      <c r="IQ412" s="20" t="str">
        <f t="shared" si="861"/>
        <v/>
      </c>
      <c r="IR412" s="20" t="str">
        <f t="shared" si="861"/>
        <v/>
      </c>
      <c r="IS412" s="20" t="str">
        <f t="shared" si="861"/>
        <v/>
      </c>
      <c r="IT412" s="20" t="str">
        <f t="shared" si="861"/>
        <v/>
      </c>
      <c r="IU412" s="20" t="str">
        <f t="shared" si="861"/>
        <v/>
      </c>
      <c r="IV412" s="20" t="str">
        <f t="shared" si="861"/>
        <v/>
      </c>
      <c r="IW412" s="20" t="str">
        <f t="shared" si="861"/>
        <v/>
      </c>
      <c r="IX412" s="20" t="str">
        <f t="shared" si="861"/>
        <v/>
      </c>
      <c r="IY412" s="20" t="str">
        <f t="shared" si="861"/>
        <v/>
      </c>
      <c r="IZ412" s="20" t="str">
        <f t="shared" ref="IZ412:JI416" si="862" xml:space="preserve"> IF(DD643=DD637,"",DD643)</f>
        <v/>
      </c>
      <c r="JA412" s="20" t="str">
        <f t="shared" si="862"/>
        <v/>
      </c>
      <c r="JB412" s="20" t="str">
        <f t="shared" si="862"/>
        <v/>
      </c>
      <c r="JC412" s="20" t="str">
        <f t="shared" si="862"/>
        <v/>
      </c>
      <c r="JD412" s="20" t="str">
        <f t="shared" si="862"/>
        <v/>
      </c>
      <c r="JE412" s="20" t="str">
        <f t="shared" si="862"/>
        <v/>
      </c>
      <c r="JF412" s="20" t="str">
        <f t="shared" si="862"/>
        <v/>
      </c>
      <c r="JG412" s="20" t="str">
        <f t="shared" si="862"/>
        <v/>
      </c>
      <c r="JH412" s="20" t="str">
        <f t="shared" si="862"/>
        <v/>
      </c>
      <c r="JI412" s="20" t="str">
        <f t="shared" si="862"/>
        <v/>
      </c>
      <c r="JJ412" s="20" t="str">
        <f t="shared" ref="JJ412:JS416" si="863" xml:space="preserve"> IF(DN643=DN637,"",DN643)</f>
        <v/>
      </c>
      <c r="JK412" s="20" t="str">
        <f t="shared" si="863"/>
        <v/>
      </c>
      <c r="JL412" s="20" t="str">
        <f t="shared" si="863"/>
        <v/>
      </c>
      <c r="JM412" s="20" t="str">
        <f t="shared" si="863"/>
        <v/>
      </c>
      <c r="JN412" s="20" t="str">
        <f t="shared" si="863"/>
        <v/>
      </c>
      <c r="JO412" s="20" t="str">
        <f t="shared" si="863"/>
        <v/>
      </c>
      <c r="JP412" s="20" t="str">
        <f t="shared" si="863"/>
        <v/>
      </c>
      <c r="JQ412" s="20" t="str">
        <f t="shared" si="863"/>
        <v/>
      </c>
      <c r="JR412" s="20" t="str">
        <f t="shared" si="863"/>
        <v/>
      </c>
      <c r="JS412" s="20" t="str">
        <f t="shared" si="863"/>
        <v/>
      </c>
      <c r="JT412" s="20" t="str">
        <f t="shared" ref="JT412:KC416" si="864" xml:space="preserve"> IF(DX643=DX637,"",DX643)</f>
        <v/>
      </c>
      <c r="JU412" s="20" t="str">
        <f t="shared" si="864"/>
        <v/>
      </c>
      <c r="JV412" s="20" t="str">
        <f t="shared" si="864"/>
        <v/>
      </c>
      <c r="JW412" s="20" t="str">
        <f t="shared" si="864"/>
        <v/>
      </c>
      <c r="JX412" s="20" t="str">
        <f t="shared" si="864"/>
        <v/>
      </c>
      <c r="JY412" s="20" t="str">
        <f t="shared" si="864"/>
        <v/>
      </c>
      <c r="JZ412" s="20" t="str">
        <f t="shared" si="864"/>
        <v/>
      </c>
      <c r="KA412" s="20" t="str">
        <f t="shared" si="864"/>
        <v/>
      </c>
      <c r="KB412" s="20" t="str">
        <f t="shared" si="864"/>
        <v/>
      </c>
      <c r="KC412" s="20" t="str">
        <f t="shared" si="864"/>
        <v/>
      </c>
      <c r="KD412" s="20" t="str">
        <f t="shared" ref="KD412:KD416" si="865" xml:space="preserve"> IF(EH643=EH637,"",EH643)</f>
        <v/>
      </c>
      <c r="KE412" s="20"/>
      <c r="KF412" s="20"/>
      <c r="KG412" s="20"/>
      <c r="KH412" s="20"/>
      <c r="KI412" s="20"/>
      <c r="KJ412" s="20"/>
      <c r="KK412" s="20"/>
      <c r="KL412" s="20"/>
      <c r="KM412" s="20"/>
      <c r="KN412" s="20"/>
      <c r="KO412" s="20"/>
    </row>
    <row r="413" spans="2:301" s="14" customFormat="1" ht="14.75" hidden="1" customHeight="1" x14ac:dyDescent="0.25">
      <c r="B413" s="73"/>
      <c r="C413" s="74"/>
      <c r="D413" s="74"/>
      <c r="E413" s="74"/>
      <c r="F413" s="74"/>
      <c r="G413" s="74" t="str">
        <f t="shared" si="405"/>
        <v/>
      </c>
      <c r="H413" s="74"/>
      <c r="I413" s="74" t="str">
        <f t="shared" si="409"/>
        <v/>
      </c>
      <c r="J413" s="74"/>
      <c r="K413" s="74">
        <f t="shared" si="440"/>
        <v>0</v>
      </c>
      <c r="L413" s="74"/>
      <c r="M413" s="74"/>
      <c r="N413" s="74">
        <f t="shared" si="406"/>
        <v>0</v>
      </c>
      <c r="O413" s="74"/>
      <c r="P413" s="112"/>
      <c r="Q413" s="120"/>
      <c r="R413" s="120"/>
      <c r="S413" s="111"/>
      <c r="T413" s="113" t="str">
        <f t="shared" si="407"/>
        <v/>
      </c>
      <c r="U413" s="24"/>
      <c r="V413" s="24"/>
      <c r="W413" s="24" t="str">
        <f t="shared" si="410"/>
        <v/>
      </c>
      <c r="X413" s="60"/>
      <c r="AI413" s="69"/>
      <c r="AJ413" s="69"/>
      <c r="AK413" s="119"/>
      <c r="AL413" s="24"/>
      <c r="AM413" s="24"/>
      <c r="AN413" s="24"/>
      <c r="AO413" s="26"/>
      <c r="AP413" s="26"/>
      <c r="AR413" s="19">
        <f t="shared" si="408"/>
        <v>0</v>
      </c>
      <c r="AU413" s="129"/>
      <c r="AV413" s="129"/>
      <c r="FD413" s="19"/>
      <c r="FE413" s="19"/>
      <c r="FF413" s="19"/>
      <c r="FG413" s="20" t="str">
        <f t="shared" si="851"/>
        <v/>
      </c>
      <c r="FH413" s="20" t="str">
        <f t="shared" si="851"/>
        <v/>
      </c>
      <c r="FI413" s="20" t="str">
        <f t="shared" si="851"/>
        <v/>
      </c>
      <c r="FJ413" s="20" t="str">
        <f t="shared" si="851"/>
        <v/>
      </c>
      <c r="FK413" s="20" t="str">
        <f t="shared" si="851"/>
        <v/>
      </c>
      <c r="FL413" s="20" t="str">
        <f t="shared" si="851"/>
        <v/>
      </c>
      <c r="FM413" s="20" t="str">
        <f t="shared" si="851"/>
        <v/>
      </c>
      <c r="FN413" s="20" t="str">
        <f t="shared" si="851"/>
        <v/>
      </c>
      <c r="FO413" s="20" t="str">
        <f t="shared" si="851"/>
        <v/>
      </c>
      <c r="FP413" s="20" t="str">
        <f t="shared" si="851"/>
        <v/>
      </c>
      <c r="FQ413" s="20" t="str">
        <f t="shared" si="851"/>
        <v/>
      </c>
      <c r="FR413" s="20" t="str">
        <f t="shared" si="852"/>
        <v/>
      </c>
      <c r="FS413" s="20" t="str">
        <f t="shared" si="852"/>
        <v/>
      </c>
      <c r="FT413" s="20" t="str">
        <f t="shared" si="852"/>
        <v/>
      </c>
      <c r="FU413" s="20" t="str">
        <f xml:space="preserve"> IF(W644=W638,"",W644)</f>
        <v/>
      </c>
      <c r="FV413" s="20" t="str">
        <f t="shared" si="853"/>
        <v/>
      </c>
      <c r="FW413" s="20" t="str">
        <f t="shared" si="853"/>
        <v/>
      </c>
      <c r="FX413" s="20" t="str">
        <f t="shared" si="853"/>
        <v/>
      </c>
      <c r="FY413" s="20" t="str">
        <f t="shared" si="853"/>
        <v/>
      </c>
      <c r="FZ413" s="20" t="str">
        <f t="shared" si="853"/>
        <v/>
      </c>
      <c r="GA413" s="20" t="str">
        <f t="shared" si="854"/>
        <v/>
      </c>
      <c r="GB413" s="20" t="str">
        <f t="shared" si="854"/>
        <v/>
      </c>
      <c r="GC413" s="20" t="str">
        <f t="shared" si="854"/>
        <v/>
      </c>
      <c r="GD413" s="20" t="str">
        <f t="shared" si="854"/>
        <v/>
      </c>
      <c r="GE413" s="20" t="str">
        <f t="shared" si="854"/>
        <v/>
      </c>
      <c r="GF413" s="20" t="str">
        <f t="shared" si="854"/>
        <v/>
      </c>
      <c r="GG413" s="20" t="str">
        <f t="shared" si="854"/>
        <v/>
      </c>
      <c r="GH413" s="20" t="str">
        <f t="shared" si="855"/>
        <v/>
      </c>
      <c r="GI413" s="20" t="str">
        <f t="shared" si="855"/>
        <v/>
      </c>
      <c r="GJ413" s="20" t="str">
        <f t="shared" si="855"/>
        <v/>
      </c>
      <c r="GK413" s="20" t="str">
        <f t="shared" si="855"/>
        <v/>
      </c>
      <c r="GL413" s="20" t="str">
        <f t="shared" si="855"/>
        <v/>
      </c>
      <c r="GM413" s="20" t="str">
        <f t="shared" si="855"/>
        <v/>
      </c>
      <c r="GN413" s="20" t="str">
        <f t="shared" si="855"/>
        <v/>
      </c>
      <c r="GO413" s="20" t="str">
        <f t="shared" si="855"/>
        <v/>
      </c>
      <c r="GP413" s="20" t="str">
        <f t="shared" si="855"/>
        <v/>
      </c>
      <c r="GQ413" s="20" t="str">
        <f t="shared" si="855"/>
        <v/>
      </c>
      <c r="GR413" s="20" t="str">
        <f t="shared" si="856"/>
        <v/>
      </c>
      <c r="GS413" s="20" t="str">
        <f t="shared" si="856"/>
        <v/>
      </c>
      <c r="GT413" s="20" t="str">
        <f t="shared" si="856"/>
        <v/>
      </c>
      <c r="GU413" s="20" t="str">
        <f t="shared" si="856"/>
        <v/>
      </c>
      <c r="GV413" s="20" t="str">
        <f t="shared" si="856"/>
        <v/>
      </c>
      <c r="GW413" s="20" t="str">
        <f t="shared" si="856"/>
        <v/>
      </c>
      <c r="GX413" s="20" t="str">
        <f t="shared" si="856"/>
        <v/>
      </c>
      <c r="GY413" s="20" t="str">
        <f t="shared" si="856"/>
        <v/>
      </c>
      <c r="GZ413" s="20" t="str">
        <f t="shared" si="856"/>
        <v/>
      </c>
      <c r="HA413" s="20" t="str">
        <f t="shared" si="856"/>
        <v/>
      </c>
      <c r="HB413" s="20" t="str">
        <f t="shared" si="857"/>
        <v/>
      </c>
      <c r="HC413" s="20" t="str">
        <f t="shared" si="857"/>
        <v/>
      </c>
      <c r="HD413" s="20" t="str">
        <f t="shared" si="857"/>
        <v/>
      </c>
      <c r="HE413" s="20" t="str">
        <f t="shared" si="857"/>
        <v/>
      </c>
      <c r="HF413" s="20" t="str">
        <f t="shared" si="857"/>
        <v/>
      </c>
      <c r="HG413" s="20" t="str">
        <f t="shared" si="857"/>
        <v/>
      </c>
      <c r="HH413" s="20" t="str">
        <f t="shared" si="857"/>
        <v/>
      </c>
      <c r="HI413" s="20" t="str">
        <f t="shared" si="857"/>
        <v/>
      </c>
      <c r="HJ413" s="20" t="str">
        <f t="shared" si="857"/>
        <v/>
      </c>
      <c r="HK413" s="20" t="str">
        <f t="shared" si="857"/>
        <v/>
      </c>
      <c r="HL413" s="20" t="str">
        <f t="shared" si="858"/>
        <v/>
      </c>
      <c r="HM413" s="20" t="str">
        <f t="shared" si="858"/>
        <v/>
      </c>
      <c r="HN413" s="20" t="str">
        <f t="shared" si="858"/>
        <v/>
      </c>
      <c r="HO413" s="20" t="str">
        <f t="shared" si="858"/>
        <v/>
      </c>
      <c r="HP413" s="20" t="str">
        <f t="shared" si="858"/>
        <v/>
      </c>
      <c r="HQ413" s="20" t="str">
        <f t="shared" si="858"/>
        <v/>
      </c>
      <c r="HR413" s="20" t="str">
        <f t="shared" si="858"/>
        <v/>
      </c>
      <c r="HS413" s="20" t="str">
        <f t="shared" si="858"/>
        <v/>
      </c>
      <c r="HT413" s="20" t="str">
        <f t="shared" si="858"/>
        <v/>
      </c>
      <c r="HU413" s="20" t="str">
        <f t="shared" si="858"/>
        <v/>
      </c>
      <c r="HV413" s="20" t="str">
        <f t="shared" si="859"/>
        <v/>
      </c>
      <c r="HW413" s="20" t="str">
        <f t="shared" si="859"/>
        <v/>
      </c>
      <c r="HX413" s="20" t="str">
        <f t="shared" si="859"/>
        <v/>
      </c>
      <c r="HY413" s="20" t="str">
        <f t="shared" si="859"/>
        <v/>
      </c>
      <c r="HZ413" s="20" t="str">
        <f t="shared" si="859"/>
        <v/>
      </c>
      <c r="IA413" s="20" t="str">
        <f t="shared" si="859"/>
        <v/>
      </c>
      <c r="IB413" s="20" t="str">
        <f t="shared" si="859"/>
        <v/>
      </c>
      <c r="IC413" s="20" t="str">
        <f t="shared" si="859"/>
        <v/>
      </c>
      <c r="ID413" s="20" t="str">
        <f t="shared" si="859"/>
        <v/>
      </c>
      <c r="IE413" s="20" t="str">
        <f t="shared" si="859"/>
        <v/>
      </c>
      <c r="IF413" s="20" t="str">
        <f t="shared" si="860"/>
        <v/>
      </c>
      <c r="IG413" s="20" t="str">
        <f t="shared" si="860"/>
        <v/>
      </c>
      <c r="IH413" s="20" t="str">
        <f t="shared" si="860"/>
        <v/>
      </c>
      <c r="II413" s="20" t="str">
        <f t="shared" si="860"/>
        <v/>
      </c>
      <c r="IJ413" s="20" t="str">
        <f t="shared" si="860"/>
        <v/>
      </c>
      <c r="IK413" s="20" t="str">
        <f t="shared" si="860"/>
        <v/>
      </c>
      <c r="IL413" s="20" t="str">
        <f t="shared" si="860"/>
        <v/>
      </c>
      <c r="IM413" s="20" t="str">
        <f t="shared" si="860"/>
        <v/>
      </c>
      <c r="IN413" s="20" t="str">
        <f t="shared" si="860"/>
        <v/>
      </c>
      <c r="IO413" s="20" t="str">
        <f t="shared" si="860"/>
        <v/>
      </c>
      <c r="IP413" s="20" t="str">
        <f t="shared" si="861"/>
        <v/>
      </c>
      <c r="IQ413" s="20" t="str">
        <f t="shared" si="861"/>
        <v/>
      </c>
      <c r="IR413" s="20" t="str">
        <f t="shared" si="861"/>
        <v/>
      </c>
      <c r="IS413" s="20" t="str">
        <f t="shared" si="861"/>
        <v/>
      </c>
      <c r="IT413" s="20" t="str">
        <f t="shared" si="861"/>
        <v/>
      </c>
      <c r="IU413" s="20" t="str">
        <f t="shared" si="861"/>
        <v/>
      </c>
      <c r="IV413" s="20" t="str">
        <f t="shared" si="861"/>
        <v/>
      </c>
      <c r="IW413" s="20" t="str">
        <f t="shared" si="861"/>
        <v/>
      </c>
      <c r="IX413" s="20" t="str">
        <f t="shared" si="861"/>
        <v/>
      </c>
      <c r="IY413" s="20" t="str">
        <f t="shared" si="861"/>
        <v/>
      </c>
      <c r="IZ413" s="20" t="str">
        <f t="shared" si="862"/>
        <v/>
      </c>
      <c r="JA413" s="20" t="str">
        <f t="shared" si="862"/>
        <v/>
      </c>
      <c r="JB413" s="20" t="str">
        <f t="shared" si="862"/>
        <v/>
      </c>
      <c r="JC413" s="20" t="str">
        <f t="shared" si="862"/>
        <v/>
      </c>
      <c r="JD413" s="20" t="str">
        <f t="shared" si="862"/>
        <v/>
      </c>
      <c r="JE413" s="20" t="str">
        <f t="shared" si="862"/>
        <v/>
      </c>
      <c r="JF413" s="20" t="str">
        <f t="shared" si="862"/>
        <v/>
      </c>
      <c r="JG413" s="20" t="str">
        <f t="shared" si="862"/>
        <v/>
      </c>
      <c r="JH413" s="20" t="str">
        <f t="shared" si="862"/>
        <v/>
      </c>
      <c r="JI413" s="20" t="str">
        <f t="shared" si="862"/>
        <v/>
      </c>
      <c r="JJ413" s="20" t="str">
        <f t="shared" si="863"/>
        <v/>
      </c>
      <c r="JK413" s="20" t="str">
        <f t="shared" si="863"/>
        <v/>
      </c>
      <c r="JL413" s="20" t="str">
        <f t="shared" si="863"/>
        <v/>
      </c>
      <c r="JM413" s="20" t="str">
        <f t="shared" si="863"/>
        <v/>
      </c>
      <c r="JN413" s="20" t="str">
        <f t="shared" si="863"/>
        <v/>
      </c>
      <c r="JO413" s="20" t="str">
        <f t="shared" si="863"/>
        <v/>
      </c>
      <c r="JP413" s="20" t="str">
        <f t="shared" si="863"/>
        <v/>
      </c>
      <c r="JQ413" s="20" t="str">
        <f t="shared" si="863"/>
        <v/>
      </c>
      <c r="JR413" s="20" t="str">
        <f t="shared" si="863"/>
        <v/>
      </c>
      <c r="JS413" s="20" t="str">
        <f t="shared" si="863"/>
        <v/>
      </c>
      <c r="JT413" s="20" t="str">
        <f t="shared" si="864"/>
        <v/>
      </c>
      <c r="JU413" s="20" t="str">
        <f t="shared" si="864"/>
        <v/>
      </c>
      <c r="JV413" s="20" t="str">
        <f t="shared" si="864"/>
        <v/>
      </c>
      <c r="JW413" s="20" t="str">
        <f t="shared" si="864"/>
        <v/>
      </c>
      <c r="JX413" s="20" t="str">
        <f t="shared" si="864"/>
        <v/>
      </c>
      <c r="JY413" s="20" t="str">
        <f t="shared" si="864"/>
        <v/>
      </c>
      <c r="JZ413" s="20" t="str">
        <f t="shared" si="864"/>
        <v/>
      </c>
      <c r="KA413" s="20" t="str">
        <f t="shared" si="864"/>
        <v/>
      </c>
      <c r="KB413" s="20" t="str">
        <f t="shared" si="864"/>
        <v/>
      </c>
      <c r="KC413" s="20" t="str">
        <f t="shared" si="864"/>
        <v/>
      </c>
      <c r="KD413" s="20" t="str">
        <f t="shared" si="865"/>
        <v/>
      </c>
      <c r="KE413" s="20"/>
      <c r="KF413" s="20"/>
      <c r="KG413" s="20"/>
      <c r="KH413" s="20"/>
      <c r="KI413" s="20"/>
      <c r="KJ413" s="20"/>
      <c r="KK413" s="20"/>
      <c r="KL413" s="20"/>
      <c r="KM413" s="20"/>
      <c r="KN413" s="20"/>
      <c r="KO413" s="20"/>
    </row>
    <row r="414" spans="2:301" s="14" customFormat="1" ht="14.75" hidden="1" customHeight="1" x14ac:dyDescent="0.25">
      <c r="B414" s="73"/>
      <c r="C414" s="74"/>
      <c r="D414" s="74"/>
      <c r="E414" s="74"/>
      <c r="F414" s="74"/>
      <c r="G414" s="74" t="str">
        <f t="shared" si="405"/>
        <v/>
      </c>
      <c r="H414" s="74"/>
      <c r="I414" s="74" t="str">
        <f t="shared" si="409"/>
        <v/>
      </c>
      <c r="J414" s="74"/>
      <c r="K414" s="74">
        <f t="shared" si="440"/>
        <v>0</v>
      </c>
      <c r="L414" s="74"/>
      <c r="M414" s="74"/>
      <c r="N414" s="74">
        <f t="shared" si="406"/>
        <v>0</v>
      </c>
      <c r="O414" s="74"/>
      <c r="P414" s="112"/>
      <c r="Q414" s="120"/>
      <c r="R414" s="120"/>
      <c r="S414" s="111"/>
      <c r="T414" s="113" t="str">
        <f t="shared" si="407"/>
        <v/>
      </c>
      <c r="U414" s="24"/>
      <c r="V414" s="24"/>
      <c r="W414" s="24" t="str">
        <f t="shared" si="410"/>
        <v/>
      </c>
      <c r="X414" s="60"/>
      <c r="AI414" s="69"/>
      <c r="AJ414" s="69"/>
      <c r="AK414" s="119"/>
      <c r="AL414" s="24"/>
      <c r="AM414" s="24"/>
      <c r="AN414" s="24"/>
      <c r="AO414" s="26"/>
      <c r="AP414" s="26"/>
      <c r="AR414" s="19">
        <f t="shared" si="408"/>
        <v>0</v>
      </c>
      <c r="AU414" s="129"/>
      <c r="AV414" s="129"/>
      <c r="FD414" s="19"/>
      <c r="FE414" s="19"/>
      <c r="FF414" s="19"/>
      <c r="FG414" s="20" t="str">
        <f t="shared" si="851"/>
        <v/>
      </c>
      <c r="FH414" s="20" t="str">
        <f t="shared" si="851"/>
        <v/>
      </c>
      <c r="FI414" s="20" t="str">
        <f t="shared" si="851"/>
        <v/>
      </c>
      <c r="FJ414" s="20" t="str">
        <f t="shared" si="851"/>
        <v/>
      </c>
      <c r="FK414" s="20" t="str">
        <f t="shared" si="851"/>
        <v/>
      </c>
      <c r="FL414" s="20" t="str">
        <f t="shared" si="851"/>
        <v/>
      </c>
      <c r="FM414" s="20" t="str">
        <f t="shared" si="851"/>
        <v/>
      </c>
      <c r="FN414" s="20" t="str">
        <f t="shared" si="851"/>
        <v/>
      </c>
      <c r="FO414" s="20" t="str">
        <f t="shared" si="851"/>
        <v/>
      </c>
      <c r="FP414" s="20" t="str">
        <f t="shared" si="851"/>
        <v/>
      </c>
      <c r="FQ414" s="20" t="str">
        <f t="shared" si="851"/>
        <v/>
      </c>
      <c r="FR414" s="20" t="str">
        <f t="shared" si="852"/>
        <v/>
      </c>
      <c r="FS414" s="20" t="str">
        <f t="shared" si="852"/>
        <v/>
      </c>
      <c r="FT414" s="20" t="str">
        <f t="shared" si="852"/>
        <v/>
      </c>
      <c r="FU414" s="20" t="str">
        <f xml:space="preserve"> IF(W645=W639,"",W645)</f>
        <v/>
      </c>
      <c r="FV414" s="20" t="str">
        <f t="shared" si="853"/>
        <v/>
      </c>
      <c r="FW414" s="20" t="str">
        <f t="shared" si="853"/>
        <v/>
      </c>
      <c r="FX414" s="20" t="str">
        <f t="shared" si="853"/>
        <v/>
      </c>
      <c r="FY414" s="20" t="str">
        <f t="shared" si="853"/>
        <v/>
      </c>
      <c r="FZ414" s="20" t="str">
        <f t="shared" si="853"/>
        <v/>
      </c>
      <c r="GA414" s="20" t="str">
        <f t="shared" si="854"/>
        <v/>
      </c>
      <c r="GB414" s="20" t="str">
        <f t="shared" si="854"/>
        <v/>
      </c>
      <c r="GC414" s="20" t="str">
        <f t="shared" si="854"/>
        <v/>
      </c>
      <c r="GD414" s="20" t="str">
        <f t="shared" si="854"/>
        <v/>
      </c>
      <c r="GE414" s="20" t="str">
        <f t="shared" si="854"/>
        <v/>
      </c>
      <c r="GF414" s="20" t="str">
        <f t="shared" si="854"/>
        <v/>
      </c>
      <c r="GG414" s="20" t="str">
        <f t="shared" si="854"/>
        <v/>
      </c>
      <c r="GH414" s="20" t="str">
        <f t="shared" si="855"/>
        <v/>
      </c>
      <c r="GI414" s="20" t="str">
        <f t="shared" si="855"/>
        <v/>
      </c>
      <c r="GJ414" s="20" t="str">
        <f t="shared" si="855"/>
        <v/>
      </c>
      <c r="GK414" s="20" t="str">
        <f t="shared" si="855"/>
        <v/>
      </c>
      <c r="GL414" s="20" t="str">
        <f t="shared" si="855"/>
        <v/>
      </c>
      <c r="GM414" s="20" t="str">
        <f t="shared" si="855"/>
        <v/>
      </c>
      <c r="GN414" s="20" t="str">
        <f t="shared" si="855"/>
        <v/>
      </c>
      <c r="GO414" s="20" t="str">
        <f t="shared" si="855"/>
        <v/>
      </c>
      <c r="GP414" s="20" t="str">
        <f t="shared" si="855"/>
        <v/>
      </c>
      <c r="GQ414" s="20" t="str">
        <f t="shared" si="855"/>
        <v/>
      </c>
      <c r="GR414" s="20" t="str">
        <f t="shared" si="856"/>
        <v/>
      </c>
      <c r="GS414" s="20" t="str">
        <f t="shared" si="856"/>
        <v/>
      </c>
      <c r="GT414" s="20" t="str">
        <f t="shared" si="856"/>
        <v/>
      </c>
      <c r="GU414" s="20" t="str">
        <f t="shared" si="856"/>
        <v/>
      </c>
      <c r="GV414" s="20" t="str">
        <f t="shared" si="856"/>
        <v/>
      </c>
      <c r="GW414" s="20" t="str">
        <f t="shared" si="856"/>
        <v/>
      </c>
      <c r="GX414" s="20" t="str">
        <f t="shared" si="856"/>
        <v/>
      </c>
      <c r="GY414" s="20" t="str">
        <f t="shared" si="856"/>
        <v/>
      </c>
      <c r="GZ414" s="20" t="str">
        <f t="shared" si="856"/>
        <v/>
      </c>
      <c r="HA414" s="20" t="str">
        <f t="shared" si="856"/>
        <v/>
      </c>
      <c r="HB414" s="20" t="str">
        <f t="shared" si="857"/>
        <v/>
      </c>
      <c r="HC414" s="20" t="str">
        <f t="shared" si="857"/>
        <v/>
      </c>
      <c r="HD414" s="20" t="str">
        <f t="shared" si="857"/>
        <v/>
      </c>
      <c r="HE414" s="20" t="str">
        <f t="shared" si="857"/>
        <v/>
      </c>
      <c r="HF414" s="20" t="str">
        <f t="shared" si="857"/>
        <v/>
      </c>
      <c r="HG414" s="20" t="str">
        <f t="shared" si="857"/>
        <v/>
      </c>
      <c r="HH414" s="20" t="str">
        <f t="shared" si="857"/>
        <v/>
      </c>
      <c r="HI414" s="20" t="str">
        <f t="shared" si="857"/>
        <v/>
      </c>
      <c r="HJ414" s="20" t="str">
        <f t="shared" si="857"/>
        <v/>
      </c>
      <c r="HK414" s="20" t="str">
        <f t="shared" si="857"/>
        <v/>
      </c>
      <c r="HL414" s="20" t="str">
        <f t="shared" si="858"/>
        <v/>
      </c>
      <c r="HM414" s="20" t="str">
        <f t="shared" si="858"/>
        <v/>
      </c>
      <c r="HN414" s="20" t="str">
        <f t="shared" si="858"/>
        <v/>
      </c>
      <c r="HO414" s="20" t="str">
        <f t="shared" si="858"/>
        <v/>
      </c>
      <c r="HP414" s="20" t="str">
        <f t="shared" si="858"/>
        <v/>
      </c>
      <c r="HQ414" s="20" t="str">
        <f t="shared" si="858"/>
        <v/>
      </c>
      <c r="HR414" s="20" t="str">
        <f t="shared" si="858"/>
        <v/>
      </c>
      <c r="HS414" s="20" t="str">
        <f t="shared" si="858"/>
        <v/>
      </c>
      <c r="HT414" s="20" t="str">
        <f t="shared" si="858"/>
        <v/>
      </c>
      <c r="HU414" s="20" t="str">
        <f t="shared" si="858"/>
        <v/>
      </c>
      <c r="HV414" s="20" t="str">
        <f t="shared" si="859"/>
        <v/>
      </c>
      <c r="HW414" s="20" t="str">
        <f t="shared" si="859"/>
        <v/>
      </c>
      <c r="HX414" s="20" t="str">
        <f t="shared" si="859"/>
        <v/>
      </c>
      <c r="HY414" s="20" t="str">
        <f t="shared" si="859"/>
        <v/>
      </c>
      <c r="HZ414" s="20" t="str">
        <f t="shared" si="859"/>
        <v/>
      </c>
      <c r="IA414" s="20" t="str">
        <f t="shared" si="859"/>
        <v/>
      </c>
      <c r="IB414" s="20" t="str">
        <f t="shared" si="859"/>
        <v/>
      </c>
      <c r="IC414" s="20" t="str">
        <f t="shared" si="859"/>
        <v/>
      </c>
      <c r="ID414" s="20" t="str">
        <f t="shared" si="859"/>
        <v/>
      </c>
      <c r="IE414" s="20" t="str">
        <f t="shared" si="859"/>
        <v/>
      </c>
      <c r="IF414" s="20" t="str">
        <f t="shared" si="860"/>
        <v/>
      </c>
      <c r="IG414" s="20" t="str">
        <f t="shared" si="860"/>
        <v/>
      </c>
      <c r="IH414" s="20" t="str">
        <f t="shared" si="860"/>
        <v/>
      </c>
      <c r="II414" s="20" t="str">
        <f t="shared" si="860"/>
        <v/>
      </c>
      <c r="IJ414" s="20" t="str">
        <f t="shared" si="860"/>
        <v/>
      </c>
      <c r="IK414" s="20" t="str">
        <f t="shared" si="860"/>
        <v/>
      </c>
      <c r="IL414" s="20" t="str">
        <f t="shared" si="860"/>
        <v/>
      </c>
      <c r="IM414" s="20" t="str">
        <f t="shared" si="860"/>
        <v/>
      </c>
      <c r="IN414" s="20" t="str">
        <f t="shared" si="860"/>
        <v/>
      </c>
      <c r="IO414" s="20" t="str">
        <f t="shared" si="860"/>
        <v/>
      </c>
      <c r="IP414" s="20" t="str">
        <f t="shared" si="861"/>
        <v/>
      </c>
      <c r="IQ414" s="20" t="str">
        <f t="shared" si="861"/>
        <v/>
      </c>
      <c r="IR414" s="20" t="str">
        <f t="shared" si="861"/>
        <v/>
      </c>
      <c r="IS414" s="20" t="str">
        <f t="shared" si="861"/>
        <v/>
      </c>
      <c r="IT414" s="20" t="str">
        <f t="shared" si="861"/>
        <v/>
      </c>
      <c r="IU414" s="20" t="str">
        <f t="shared" si="861"/>
        <v/>
      </c>
      <c r="IV414" s="20" t="str">
        <f t="shared" si="861"/>
        <v/>
      </c>
      <c r="IW414" s="20" t="str">
        <f t="shared" si="861"/>
        <v/>
      </c>
      <c r="IX414" s="20" t="str">
        <f t="shared" si="861"/>
        <v/>
      </c>
      <c r="IY414" s="20" t="str">
        <f t="shared" si="861"/>
        <v/>
      </c>
      <c r="IZ414" s="20" t="str">
        <f t="shared" si="862"/>
        <v/>
      </c>
      <c r="JA414" s="20" t="str">
        <f t="shared" si="862"/>
        <v/>
      </c>
      <c r="JB414" s="20" t="str">
        <f t="shared" si="862"/>
        <v/>
      </c>
      <c r="JC414" s="20" t="str">
        <f t="shared" si="862"/>
        <v/>
      </c>
      <c r="JD414" s="20" t="str">
        <f t="shared" si="862"/>
        <v/>
      </c>
      <c r="JE414" s="20" t="str">
        <f t="shared" si="862"/>
        <v/>
      </c>
      <c r="JF414" s="20" t="str">
        <f t="shared" si="862"/>
        <v/>
      </c>
      <c r="JG414" s="20" t="str">
        <f t="shared" si="862"/>
        <v/>
      </c>
      <c r="JH414" s="20" t="str">
        <f t="shared" si="862"/>
        <v/>
      </c>
      <c r="JI414" s="20" t="str">
        <f t="shared" si="862"/>
        <v/>
      </c>
      <c r="JJ414" s="20" t="str">
        <f t="shared" si="863"/>
        <v/>
      </c>
      <c r="JK414" s="20" t="str">
        <f t="shared" si="863"/>
        <v/>
      </c>
      <c r="JL414" s="20" t="str">
        <f t="shared" si="863"/>
        <v/>
      </c>
      <c r="JM414" s="20" t="str">
        <f t="shared" si="863"/>
        <v/>
      </c>
      <c r="JN414" s="20" t="str">
        <f t="shared" si="863"/>
        <v/>
      </c>
      <c r="JO414" s="20" t="str">
        <f t="shared" si="863"/>
        <v/>
      </c>
      <c r="JP414" s="20" t="str">
        <f t="shared" si="863"/>
        <v/>
      </c>
      <c r="JQ414" s="20" t="str">
        <f t="shared" si="863"/>
        <v/>
      </c>
      <c r="JR414" s="20" t="str">
        <f t="shared" si="863"/>
        <v/>
      </c>
      <c r="JS414" s="20" t="str">
        <f t="shared" si="863"/>
        <v/>
      </c>
      <c r="JT414" s="20" t="str">
        <f t="shared" si="864"/>
        <v/>
      </c>
      <c r="JU414" s="20" t="str">
        <f t="shared" si="864"/>
        <v/>
      </c>
      <c r="JV414" s="20" t="str">
        <f t="shared" si="864"/>
        <v/>
      </c>
      <c r="JW414" s="20" t="str">
        <f t="shared" si="864"/>
        <v/>
      </c>
      <c r="JX414" s="20" t="str">
        <f t="shared" si="864"/>
        <v/>
      </c>
      <c r="JY414" s="20" t="str">
        <f t="shared" si="864"/>
        <v/>
      </c>
      <c r="JZ414" s="20" t="str">
        <f t="shared" si="864"/>
        <v/>
      </c>
      <c r="KA414" s="20" t="str">
        <f t="shared" si="864"/>
        <v/>
      </c>
      <c r="KB414" s="20" t="str">
        <f t="shared" si="864"/>
        <v/>
      </c>
      <c r="KC414" s="20" t="str">
        <f t="shared" si="864"/>
        <v/>
      </c>
      <c r="KD414" s="20" t="str">
        <f t="shared" si="865"/>
        <v/>
      </c>
      <c r="KE414" s="20"/>
      <c r="KF414" s="20"/>
      <c r="KG414" s="20"/>
      <c r="KH414" s="20"/>
      <c r="KI414" s="20"/>
      <c r="KJ414" s="20"/>
      <c r="KK414" s="20"/>
      <c r="KL414" s="20"/>
      <c r="KM414" s="20"/>
      <c r="KN414" s="20"/>
      <c r="KO414" s="20"/>
    </row>
    <row r="415" spans="2:301" s="14" customFormat="1" ht="14.75" hidden="1" customHeight="1" x14ac:dyDescent="0.25">
      <c r="B415" s="73"/>
      <c r="C415" s="74"/>
      <c r="D415" s="74"/>
      <c r="E415" s="74"/>
      <c r="F415" s="74"/>
      <c r="G415" s="74" t="str">
        <f t="shared" si="405"/>
        <v/>
      </c>
      <c r="H415" s="74"/>
      <c r="I415" s="74" t="str">
        <f t="shared" si="409"/>
        <v/>
      </c>
      <c r="J415" s="74"/>
      <c r="K415" s="74">
        <f t="shared" si="440"/>
        <v>0</v>
      </c>
      <c r="L415" s="74"/>
      <c r="M415" s="74"/>
      <c r="N415" s="74">
        <f t="shared" si="406"/>
        <v>0</v>
      </c>
      <c r="O415" s="74"/>
      <c r="P415" s="112"/>
      <c r="Q415" s="120"/>
      <c r="R415" s="120"/>
      <c r="S415" s="111"/>
      <c r="T415" s="113" t="str">
        <f t="shared" si="407"/>
        <v/>
      </c>
      <c r="U415" s="24"/>
      <c r="V415" s="24"/>
      <c r="W415" s="24" t="str">
        <f t="shared" si="410"/>
        <v/>
      </c>
      <c r="X415" s="60"/>
      <c r="AI415" s="69"/>
      <c r="AJ415" s="69"/>
      <c r="AK415" s="119"/>
      <c r="AL415" s="24"/>
      <c r="AM415" s="24"/>
      <c r="AN415" s="24"/>
      <c r="AO415" s="26"/>
      <c r="AP415" s="26"/>
      <c r="AR415" s="19">
        <f t="shared" si="408"/>
        <v>0</v>
      </c>
      <c r="AU415" s="129"/>
      <c r="AV415" s="129"/>
      <c r="FD415" s="19"/>
      <c r="FE415" s="19"/>
      <c r="FF415" s="19"/>
      <c r="FG415" s="20"/>
      <c r="FH415" s="20"/>
      <c r="FI415" s="20"/>
      <c r="FJ415" s="20"/>
      <c r="FK415" s="20"/>
      <c r="FL415" s="20"/>
      <c r="FM415" s="20"/>
      <c r="FN415" s="20"/>
      <c r="FO415" s="20"/>
      <c r="FP415" s="20"/>
      <c r="FQ415" s="20"/>
      <c r="FR415" s="20"/>
      <c r="FS415" s="20"/>
      <c r="FT415" s="20"/>
      <c r="FU415" s="20"/>
      <c r="FV415" s="20"/>
      <c r="FW415" s="20"/>
      <c r="FX415" s="20"/>
      <c r="FY415" s="20"/>
      <c r="FZ415" s="20"/>
      <c r="GA415" s="20"/>
      <c r="GB415" s="20"/>
      <c r="GC415" s="20"/>
      <c r="GD415" s="20"/>
      <c r="GE415" s="20"/>
      <c r="GF415" s="20"/>
      <c r="GG415" s="20"/>
      <c r="GH415" s="20"/>
      <c r="GI415" s="20"/>
      <c r="GJ415" s="20"/>
      <c r="GK415" s="20"/>
      <c r="GL415" s="20"/>
      <c r="GM415" s="20"/>
      <c r="GN415" s="20"/>
      <c r="GO415" s="20"/>
      <c r="GP415" s="20"/>
      <c r="GQ415" s="20"/>
      <c r="GR415" s="20"/>
      <c r="GS415" s="20"/>
      <c r="GT415" s="20"/>
      <c r="GU415" s="20"/>
      <c r="GV415" s="20"/>
      <c r="GW415" s="20"/>
      <c r="GX415" s="20"/>
      <c r="GY415" s="20"/>
      <c r="GZ415" s="20"/>
      <c r="HA415" s="20"/>
      <c r="HB415" s="20"/>
      <c r="HC415" s="20"/>
      <c r="HD415" s="20"/>
      <c r="HE415" s="20"/>
      <c r="HF415" s="20"/>
      <c r="HG415" s="20"/>
      <c r="HH415" s="20"/>
      <c r="HI415" s="20"/>
      <c r="HJ415" s="20"/>
      <c r="HK415" s="20"/>
      <c r="HL415" s="20"/>
      <c r="HM415" s="20"/>
      <c r="HN415" s="20"/>
      <c r="HO415" s="20"/>
      <c r="HP415" s="20"/>
      <c r="HQ415" s="20"/>
      <c r="HR415" s="20"/>
      <c r="HS415" s="20"/>
      <c r="HT415" s="20"/>
      <c r="HU415" s="20"/>
      <c r="HV415" s="20"/>
      <c r="HW415" s="20"/>
      <c r="HX415" s="20"/>
      <c r="HY415" s="20"/>
      <c r="HZ415" s="20"/>
      <c r="IA415" s="20"/>
      <c r="IB415" s="20"/>
      <c r="IC415" s="20"/>
      <c r="ID415" s="20"/>
      <c r="IE415" s="20"/>
      <c r="IF415" s="20"/>
      <c r="IG415" s="20"/>
      <c r="IH415" s="20"/>
      <c r="II415" s="20"/>
      <c r="IJ415" s="20"/>
      <c r="IK415" s="20"/>
      <c r="IL415" s="20"/>
      <c r="IM415" s="20"/>
      <c r="IN415" s="20"/>
      <c r="IO415" s="20"/>
      <c r="IP415" s="20"/>
      <c r="IQ415" s="20"/>
      <c r="IR415" s="20"/>
      <c r="IS415" s="20"/>
      <c r="IT415" s="20"/>
      <c r="IU415" s="20"/>
      <c r="IV415" s="20"/>
      <c r="IW415" s="20"/>
      <c r="IX415" s="20"/>
      <c r="IY415" s="20"/>
      <c r="IZ415" s="20"/>
      <c r="JA415" s="20"/>
      <c r="JB415" s="20"/>
      <c r="JC415" s="20"/>
      <c r="JD415" s="20"/>
      <c r="JE415" s="20"/>
      <c r="JF415" s="20"/>
      <c r="JG415" s="20"/>
      <c r="JH415" s="20"/>
      <c r="JI415" s="20"/>
      <c r="JJ415" s="20"/>
      <c r="JK415" s="20"/>
      <c r="JL415" s="20"/>
      <c r="JM415" s="20"/>
      <c r="JN415" s="20"/>
      <c r="JO415" s="20"/>
      <c r="JP415" s="20"/>
      <c r="JQ415" s="20"/>
      <c r="JR415" s="20"/>
      <c r="JS415" s="20"/>
      <c r="JT415" s="20"/>
      <c r="JU415" s="20"/>
      <c r="JV415" s="20"/>
      <c r="JW415" s="20"/>
      <c r="JX415" s="20"/>
      <c r="JY415" s="20"/>
      <c r="JZ415" s="20"/>
      <c r="KA415" s="20"/>
      <c r="KB415" s="20"/>
      <c r="KC415" s="20"/>
      <c r="KD415" s="20"/>
      <c r="KE415" s="20"/>
      <c r="KF415" s="20"/>
      <c r="KG415" s="20"/>
      <c r="KH415" s="20"/>
      <c r="KI415" s="20"/>
      <c r="KJ415" s="20"/>
      <c r="KK415" s="20"/>
      <c r="KL415" s="20"/>
      <c r="KM415" s="20"/>
      <c r="KN415" s="20"/>
      <c r="KO415" s="20"/>
    </row>
    <row r="416" spans="2:301" s="14" customFormat="1" ht="14.75" hidden="1" customHeight="1" x14ac:dyDescent="0.25">
      <c r="B416" s="73"/>
      <c r="C416" s="74"/>
      <c r="D416" s="74"/>
      <c r="E416" s="74"/>
      <c r="F416" s="74"/>
      <c r="G416" s="74" t="str">
        <f t="shared" si="405"/>
        <v/>
      </c>
      <c r="H416" s="74"/>
      <c r="I416" s="74" t="str">
        <f t="shared" si="409"/>
        <v/>
      </c>
      <c r="J416" s="74"/>
      <c r="K416" s="74">
        <f t="shared" si="440"/>
        <v>0</v>
      </c>
      <c r="L416" s="74"/>
      <c r="M416" s="74"/>
      <c r="N416" s="74">
        <f t="shared" si="406"/>
        <v>0</v>
      </c>
      <c r="O416" s="74"/>
      <c r="P416" s="112"/>
      <c r="Q416" s="120"/>
      <c r="R416" s="120"/>
      <c r="S416" s="111"/>
      <c r="T416" s="113" t="str">
        <f t="shared" si="407"/>
        <v/>
      </c>
      <c r="U416" s="24"/>
      <c r="V416" s="24"/>
      <c r="W416" s="24" t="str">
        <f t="shared" si="410"/>
        <v/>
      </c>
      <c r="X416" s="60"/>
      <c r="AI416" s="69"/>
      <c r="AJ416" s="69"/>
      <c r="AK416" s="119"/>
      <c r="AL416" s="24"/>
      <c r="AM416" s="24"/>
      <c r="AN416" s="24"/>
      <c r="AO416" s="26"/>
      <c r="AP416" s="26"/>
      <c r="AR416" s="19">
        <f t="shared" si="408"/>
        <v>0</v>
      </c>
      <c r="AU416" s="129"/>
      <c r="AV416" s="129"/>
      <c r="FD416" s="19"/>
      <c r="FE416" s="19"/>
      <c r="FF416" s="19"/>
      <c r="FG416" s="20" t="str">
        <f t="shared" ref="FG416:FQ416" si="866" xml:space="preserve"> IF(G647=G641,"",G647)</f>
        <v/>
      </c>
      <c r="FH416" s="20" t="str">
        <f t="shared" si="866"/>
        <v/>
      </c>
      <c r="FI416" s="20" t="str">
        <f t="shared" si="866"/>
        <v/>
      </c>
      <c r="FJ416" s="20" t="str">
        <f t="shared" si="866"/>
        <v/>
      </c>
      <c r="FK416" s="20" t="str">
        <f t="shared" si="866"/>
        <v/>
      </c>
      <c r="FL416" s="20" t="str">
        <f t="shared" si="866"/>
        <v/>
      </c>
      <c r="FM416" s="20" t="str">
        <f t="shared" si="866"/>
        <v/>
      </c>
      <c r="FN416" s="20" t="str">
        <f t="shared" si="866"/>
        <v/>
      </c>
      <c r="FO416" s="20" t="str">
        <f t="shared" si="866"/>
        <v/>
      </c>
      <c r="FP416" s="20" t="str">
        <f t="shared" si="866"/>
        <v/>
      </c>
      <c r="FQ416" s="20" t="str">
        <f t="shared" si="866"/>
        <v/>
      </c>
      <c r="FR416" s="20" t="str">
        <f xml:space="preserve"> IF(S647=S641,"",S647)</f>
        <v/>
      </c>
      <c r="FS416" s="20" t="str">
        <f xml:space="preserve"> IF(T647=T641,"",T647)</f>
        <v/>
      </c>
      <c r="FT416" s="20" t="str">
        <f xml:space="preserve"> IF(U647=U641,"",U647)</f>
        <v/>
      </c>
      <c r="FU416" s="20" t="str">
        <f xml:space="preserve"> IF(W647=W641,"",W647)</f>
        <v/>
      </c>
      <c r="FV416" s="20" t="str">
        <f t="shared" ref="FV416:FZ416" si="867" xml:space="preserve"> IF(Y647=Y641,"",Y647)</f>
        <v/>
      </c>
      <c r="FW416" s="20" t="str">
        <f t="shared" si="867"/>
        <v/>
      </c>
      <c r="FX416" s="20" t="str">
        <f t="shared" si="867"/>
        <v/>
      </c>
      <c r="FY416" s="20" t="str">
        <f t="shared" si="867"/>
        <v/>
      </c>
      <c r="FZ416" s="20" t="str">
        <f t="shared" si="867"/>
        <v/>
      </c>
      <c r="GA416" s="20" t="str">
        <f t="shared" si="854"/>
        <v/>
      </c>
      <c r="GB416" s="20" t="str">
        <f t="shared" si="854"/>
        <v/>
      </c>
      <c r="GC416" s="20" t="str">
        <f t="shared" si="854"/>
        <v/>
      </c>
      <c r="GD416" s="20" t="str">
        <f t="shared" si="854"/>
        <v/>
      </c>
      <c r="GE416" s="20" t="str">
        <f t="shared" si="854"/>
        <v/>
      </c>
      <c r="GF416" s="20" t="str">
        <f t="shared" si="854"/>
        <v/>
      </c>
      <c r="GG416" s="20" t="str">
        <f t="shared" si="854"/>
        <v/>
      </c>
      <c r="GH416" s="20" t="str">
        <f t="shared" si="855"/>
        <v/>
      </c>
      <c r="GI416" s="20" t="str">
        <f t="shared" si="855"/>
        <v/>
      </c>
      <c r="GJ416" s="20" t="str">
        <f t="shared" si="855"/>
        <v/>
      </c>
      <c r="GK416" s="20" t="str">
        <f t="shared" si="855"/>
        <v/>
      </c>
      <c r="GL416" s="20" t="str">
        <f t="shared" si="855"/>
        <v/>
      </c>
      <c r="GM416" s="20" t="str">
        <f t="shared" si="855"/>
        <v/>
      </c>
      <c r="GN416" s="20" t="str">
        <f t="shared" si="855"/>
        <v/>
      </c>
      <c r="GO416" s="20" t="str">
        <f t="shared" si="855"/>
        <v/>
      </c>
      <c r="GP416" s="20" t="str">
        <f t="shared" si="855"/>
        <v/>
      </c>
      <c r="GQ416" s="20" t="str">
        <f t="shared" si="855"/>
        <v/>
      </c>
      <c r="GR416" s="20" t="str">
        <f t="shared" si="856"/>
        <v/>
      </c>
      <c r="GS416" s="20" t="str">
        <f t="shared" si="856"/>
        <v/>
      </c>
      <c r="GT416" s="20" t="str">
        <f t="shared" si="856"/>
        <v/>
      </c>
      <c r="GU416" s="20" t="str">
        <f t="shared" si="856"/>
        <v/>
      </c>
      <c r="GV416" s="20" t="str">
        <f t="shared" si="856"/>
        <v/>
      </c>
      <c r="GW416" s="20" t="str">
        <f t="shared" si="856"/>
        <v/>
      </c>
      <c r="GX416" s="20" t="str">
        <f t="shared" si="856"/>
        <v/>
      </c>
      <c r="GY416" s="20" t="str">
        <f t="shared" si="856"/>
        <v/>
      </c>
      <c r="GZ416" s="20" t="str">
        <f t="shared" si="856"/>
        <v/>
      </c>
      <c r="HA416" s="20" t="str">
        <f t="shared" si="856"/>
        <v/>
      </c>
      <c r="HB416" s="20" t="str">
        <f t="shared" si="857"/>
        <v/>
      </c>
      <c r="HC416" s="20" t="str">
        <f t="shared" si="857"/>
        <v/>
      </c>
      <c r="HD416" s="20" t="str">
        <f t="shared" si="857"/>
        <v/>
      </c>
      <c r="HE416" s="20" t="str">
        <f t="shared" si="857"/>
        <v/>
      </c>
      <c r="HF416" s="20" t="str">
        <f t="shared" si="857"/>
        <v/>
      </c>
      <c r="HG416" s="20" t="str">
        <f t="shared" si="857"/>
        <v/>
      </c>
      <c r="HH416" s="20" t="str">
        <f t="shared" si="857"/>
        <v/>
      </c>
      <c r="HI416" s="20" t="str">
        <f t="shared" si="857"/>
        <v/>
      </c>
      <c r="HJ416" s="20" t="str">
        <f t="shared" si="857"/>
        <v/>
      </c>
      <c r="HK416" s="20" t="str">
        <f t="shared" si="857"/>
        <v/>
      </c>
      <c r="HL416" s="20" t="str">
        <f t="shared" si="858"/>
        <v/>
      </c>
      <c r="HM416" s="20" t="str">
        <f t="shared" si="858"/>
        <v/>
      </c>
      <c r="HN416" s="20" t="str">
        <f t="shared" si="858"/>
        <v/>
      </c>
      <c r="HO416" s="20" t="str">
        <f t="shared" si="858"/>
        <v/>
      </c>
      <c r="HP416" s="20" t="str">
        <f t="shared" si="858"/>
        <v/>
      </c>
      <c r="HQ416" s="20" t="str">
        <f t="shared" si="858"/>
        <v/>
      </c>
      <c r="HR416" s="20" t="str">
        <f t="shared" si="858"/>
        <v/>
      </c>
      <c r="HS416" s="20" t="str">
        <f t="shared" si="858"/>
        <v/>
      </c>
      <c r="HT416" s="20" t="str">
        <f t="shared" si="858"/>
        <v/>
      </c>
      <c r="HU416" s="20" t="str">
        <f t="shared" si="858"/>
        <v/>
      </c>
      <c r="HV416" s="20" t="str">
        <f t="shared" si="859"/>
        <v/>
      </c>
      <c r="HW416" s="20" t="str">
        <f t="shared" si="859"/>
        <v/>
      </c>
      <c r="HX416" s="20" t="str">
        <f t="shared" si="859"/>
        <v/>
      </c>
      <c r="HY416" s="20" t="str">
        <f t="shared" si="859"/>
        <v/>
      </c>
      <c r="HZ416" s="20" t="str">
        <f t="shared" si="859"/>
        <v/>
      </c>
      <c r="IA416" s="20" t="str">
        <f t="shared" si="859"/>
        <v/>
      </c>
      <c r="IB416" s="20" t="str">
        <f t="shared" si="859"/>
        <v/>
      </c>
      <c r="IC416" s="20" t="str">
        <f t="shared" si="859"/>
        <v/>
      </c>
      <c r="ID416" s="20" t="str">
        <f t="shared" si="859"/>
        <v/>
      </c>
      <c r="IE416" s="20" t="str">
        <f t="shared" si="859"/>
        <v/>
      </c>
      <c r="IF416" s="20" t="str">
        <f t="shared" si="860"/>
        <v/>
      </c>
      <c r="IG416" s="20" t="str">
        <f t="shared" si="860"/>
        <v/>
      </c>
      <c r="IH416" s="20" t="str">
        <f t="shared" si="860"/>
        <v/>
      </c>
      <c r="II416" s="20" t="str">
        <f t="shared" si="860"/>
        <v/>
      </c>
      <c r="IJ416" s="20" t="str">
        <f t="shared" si="860"/>
        <v/>
      </c>
      <c r="IK416" s="20" t="str">
        <f t="shared" si="860"/>
        <v/>
      </c>
      <c r="IL416" s="20" t="str">
        <f t="shared" si="860"/>
        <v/>
      </c>
      <c r="IM416" s="20" t="str">
        <f t="shared" si="860"/>
        <v/>
      </c>
      <c r="IN416" s="20" t="str">
        <f t="shared" si="860"/>
        <v/>
      </c>
      <c r="IO416" s="20" t="str">
        <f t="shared" si="860"/>
        <v/>
      </c>
      <c r="IP416" s="20" t="str">
        <f t="shared" si="861"/>
        <v/>
      </c>
      <c r="IQ416" s="20" t="str">
        <f t="shared" si="861"/>
        <v/>
      </c>
      <c r="IR416" s="20" t="str">
        <f t="shared" si="861"/>
        <v/>
      </c>
      <c r="IS416" s="20" t="str">
        <f t="shared" si="861"/>
        <v/>
      </c>
      <c r="IT416" s="20" t="str">
        <f t="shared" si="861"/>
        <v/>
      </c>
      <c r="IU416" s="20" t="str">
        <f t="shared" si="861"/>
        <v/>
      </c>
      <c r="IV416" s="20" t="str">
        <f t="shared" si="861"/>
        <v/>
      </c>
      <c r="IW416" s="20" t="str">
        <f t="shared" si="861"/>
        <v/>
      </c>
      <c r="IX416" s="20" t="str">
        <f t="shared" si="861"/>
        <v/>
      </c>
      <c r="IY416" s="20" t="str">
        <f t="shared" si="861"/>
        <v/>
      </c>
      <c r="IZ416" s="20" t="str">
        <f t="shared" si="862"/>
        <v/>
      </c>
      <c r="JA416" s="20" t="str">
        <f t="shared" si="862"/>
        <v/>
      </c>
      <c r="JB416" s="20" t="str">
        <f t="shared" si="862"/>
        <v/>
      </c>
      <c r="JC416" s="20" t="str">
        <f t="shared" si="862"/>
        <v/>
      </c>
      <c r="JD416" s="20" t="str">
        <f t="shared" si="862"/>
        <v/>
      </c>
      <c r="JE416" s="20" t="str">
        <f t="shared" si="862"/>
        <v/>
      </c>
      <c r="JF416" s="20" t="str">
        <f t="shared" si="862"/>
        <v/>
      </c>
      <c r="JG416" s="20" t="str">
        <f t="shared" si="862"/>
        <v/>
      </c>
      <c r="JH416" s="20" t="str">
        <f t="shared" si="862"/>
        <v/>
      </c>
      <c r="JI416" s="20" t="str">
        <f t="shared" si="862"/>
        <v/>
      </c>
      <c r="JJ416" s="20" t="str">
        <f t="shared" si="863"/>
        <v/>
      </c>
      <c r="JK416" s="20" t="str">
        <f t="shared" si="863"/>
        <v/>
      </c>
      <c r="JL416" s="20" t="str">
        <f t="shared" si="863"/>
        <v/>
      </c>
      <c r="JM416" s="20" t="str">
        <f t="shared" si="863"/>
        <v/>
      </c>
      <c r="JN416" s="20" t="str">
        <f t="shared" si="863"/>
        <v/>
      </c>
      <c r="JO416" s="20" t="str">
        <f t="shared" si="863"/>
        <v/>
      </c>
      <c r="JP416" s="20" t="str">
        <f t="shared" si="863"/>
        <v/>
      </c>
      <c r="JQ416" s="20" t="str">
        <f t="shared" si="863"/>
        <v/>
      </c>
      <c r="JR416" s="20" t="str">
        <f t="shared" si="863"/>
        <v/>
      </c>
      <c r="JS416" s="20" t="str">
        <f t="shared" si="863"/>
        <v/>
      </c>
      <c r="JT416" s="20" t="str">
        <f t="shared" si="864"/>
        <v/>
      </c>
      <c r="JU416" s="20" t="str">
        <f t="shared" si="864"/>
        <v/>
      </c>
      <c r="JV416" s="20" t="str">
        <f t="shared" si="864"/>
        <v/>
      </c>
      <c r="JW416" s="20" t="str">
        <f t="shared" si="864"/>
        <v/>
      </c>
      <c r="JX416" s="20" t="str">
        <f t="shared" si="864"/>
        <v/>
      </c>
      <c r="JY416" s="20" t="str">
        <f t="shared" si="864"/>
        <v/>
      </c>
      <c r="JZ416" s="20" t="str">
        <f t="shared" si="864"/>
        <v/>
      </c>
      <c r="KA416" s="20" t="str">
        <f t="shared" si="864"/>
        <v/>
      </c>
      <c r="KB416" s="20" t="str">
        <f t="shared" si="864"/>
        <v/>
      </c>
      <c r="KC416" s="20" t="str">
        <f t="shared" si="864"/>
        <v/>
      </c>
      <c r="KD416" s="20" t="str">
        <f t="shared" si="865"/>
        <v/>
      </c>
      <c r="KE416" s="20"/>
      <c r="KF416" s="20"/>
      <c r="KG416" s="20"/>
      <c r="KH416" s="20"/>
      <c r="KI416" s="20"/>
      <c r="KJ416" s="20"/>
      <c r="KK416" s="20"/>
      <c r="KL416" s="20"/>
      <c r="KM416" s="20"/>
      <c r="KN416" s="20"/>
      <c r="KO416" s="20"/>
    </row>
    <row r="417" spans="2:301" s="14" customFormat="1" ht="15" hidden="1" x14ac:dyDescent="0.25">
      <c r="G417" s="74" t="str">
        <f t="shared" si="405"/>
        <v/>
      </c>
      <c r="I417" s="74" t="str">
        <f t="shared" si="409"/>
        <v/>
      </c>
      <c r="K417" s="74">
        <f t="shared" si="440"/>
        <v>0</v>
      </c>
      <c r="N417" s="74">
        <f t="shared" si="406"/>
        <v>0</v>
      </c>
      <c r="Q417" s="120"/>
      <c r="R417" s="120"/>
      <c r="S417" s="111"/>
      <c r="T417" s="113" t="str">
        <f t="shared" si="407"/>
        <v/>
      </c>
      <c r="W417" s="24" t="str">
        <f t="shared" si="410"/>
        <v/>
      </c>
      <c r="X417" s="60"/>
      <c r="AK417" s="4"/>
      <c r="AL417" s="24"/>
      <c r="AM417" s="24"/>
      <c r="AN417" s="24"/>
      <c r="AO417" s="26"/>
      <c r="AP417" s="26"/>
      <c r="AR417" s="19">
        <f t="shared" si="408"/>
        <v>0</v>
      </c>
      <c r="AU417" s="129"/>
      <c r="AV417" s="129"/>
    </row>
    <row r="418" spans="2:301" s="14" customFormat="1" ht="15" hidden="1" x14ac:dyDescent="0.25">
      <c r="G418" s="74" t="str">
        <f t="shared" si="405"/>
        <v/>
      </c>
      <c r="I418" s="74" t="str">
        <f t="shared" si="409"/>
        <v/>
      </c>
      <c r="K418" s="74">
        <f t="shared" si="440"/>
        <v>0</v>
      </c>
      <c r="N418" s="74">
        <f t="shared" si="406"/>
        <v>0</v>
      </c>
      <c r="Q418" s="120"/>
      <c r="R418" s="120"/>
      <c r="S418" s="111"/>
      <c r="T418" s="113" t="str">
        <f t="shared" si="407"/>
        <v/>
      </c>
      <c r="W418" s="24" t="str">
        <f t="shared" si="410"/>
        <v/>
      </c>
      <c r="X418" s="60"/>
      <c r="AK418" s="4"/>
      <c r="AL418" s="24"/>
      <c r="AM418" s="24"/>
      <c r="AN418" s="24"/>
      <c r="AO418" s="26"/>
      <c r="AP418" s="26"/>
      <c r="AR418" s="19">
        <f t="shared" si="408"/>
        <v>0</v>
      </c>
      <c r="AU418" s="129"/>
      <c r="AV418" s="129"/>
    </row>
    <row r="419" spans="2:301" s="14" customFormat="1" ht="15" hidden="1" x14ac:dyDescent="0.25">
      <c r="G419" s="74" t="str">
        <f t="shared" si="405"/>
        <v/>
      </c>
      <c r="I419" s="74" t="str">
        <f t="shared" si="409"/>
        <v/>
      </c>
      <c r="K419" s="74">
        <f t="shared" si="440"/>
        <v>0</v>
      </c>
      <c r="N419" s="74">
        <f t="shared" si="406"/>
        <v>0</v>
      </c>
      <c r="Q419" s="120"/>
      <c r="R419" s="120"/>
      <c r="S419" s="111"/>
      <c r="T419" s="113" t="str">
        <f t="shared" si="407"/>
        <v/>
      </c>
      <c r="W419" s="24" t="str">
        <f t="shared" si="410"/>
        <v/>
      </c>
      <c r="X419" s="60"/>
      <c r="AK419" s="4"/>
      <c r="AL419" s="24"/>
      <c r="AM419" s="24"/>
      <c r="AN419" s="24"/>
      <c r="AO419" s="26"/>
      <c r="AP419" s="26"/>
      <c r="AR419" s="19">
        <f t="shared" si="408"/>
        <v>0</v>
      </c>
      <c r="AU419" s="129"/>
      <c r="AV419" s="129"/>
    </row>
    <row r="420" spans="2:301" s="14" customFormat="1" ht="15" hidden="1" x14ac:dyDescent="0.25">
      <c r="G420" s="74" t="str">
        <f t="shared" si="405"/>
        <v/>
      </c>
      <c r="I420" s="74" t="str">
        <f t="shared" si="409"/>
        <v/>
      </c>
      <c r="K420" s="74">
        <f t="shared" si="440"/>
        <v>0</v>
      </c>
      <c r="N420" s="74">
        <f t="shared" si="406"/>
        <v>0</v>
      </c>
      <c r="Q420" s="120"/>
      <c r="R420" s="120"/>
      <c r="S420" s="111"/>
      <c r="T420" s="113" t="str">
        <f t="shared" si="407"/>
        <v/>
      </c>
      <c r="W420" s="24" t="str">
        <f t="shared" si="410"/>
        <v/>
      </c>
      <c r="X420" s="60"/>
      <c r="AK420" s="4"/>
      <c r="AL420" s="24"/>
      <c r="AM420" s="24"/>
      <c r="AN420" s="24"/>
      <c r="AO420" s="26"/>
      <c r="AP420" s="26"/>
      <c r="AR420" s="19">
        <f t="shared" si="408"/>
        <v>0</v>
      </c>
      <c r="AU420" s="129"/>
      <c r="AV420" s="129"/>
    </row>
    <row r="421" spans="2:301" s="14" customFormat="1" x14ac:dyDescent="0.35">
      <c r="B421" s="73" t="str">
        <f t="shared" ref="B421" si="868" xml:space="preserve"> IF(B187="","",B187)</f>
        <v/>
      </c>
      <c r="C421" s="74">
        <f t="shared" ref="C421" si="869" xml:space="preserve"> IF(B421="",0,1)</f>
        <v>0</v>
      </c>
      <c r="D421" s="74" t="str">
        <f xml:space="preserve"> IF(IF(AND(C421=1,C187="LED"),D187,"")="","",IF(AND(C421=1,C187="LED"),D187,""))</f>
        <v/>
      </c>
      <c r="E421" s="74" t="str">
        <f xml:space="preserve"> IF(IF(AND(C421=1,C187="LED"),E187,"")="","",IF(AND(C421=1,C187="LED"),E187,""))</f>
        <v/>
      </c>
      <c r="F421" s="74" t="str">
        <f xml:space="preserve"> IF((C421&lt;&gt;1),"",MAX(F187,1))</f>
        <v/>
      </c>
      <c r="G421" s="74" t="str">
        <f t="shared" si="405"/>
        <v/>
      </c>
      <c r="H421" s="74" t="str">
        <f xml:space="preserve"> IF((C421&lt;&gt;1),"",MAX(2.5,Q187))</f>
        <v/>
      </c>
      <c r="I421" s="74" t="str">
        <f t="shared" si="409"/>
        <v/>
      </c>
      <c r="J421" s="74">
        <f xml:space="preserve"> IF((C421&lt;&gt;1),0,(J187+$D$3))</f>
        <v>0</v>
      </c>
      <c r="K421" s="74">
        <f t="shared" si="440"/>
        <v>0</v>
      </c>
      <c r="L421" s="74" t="str">
        <f>IF((C421&lt;&gt;1),"",IF(IF(C187="Masked","Always Mask",H187)="","Never mask",IF(C187="Masked","Always Mask",H187)))</f>
        <v/>
      </c>
      <c r="M421" s="74">
        <f xml:space="preserve"> IF(C421&lt;&gt;1,0,I187)</f>
        <v>0</v>
      </c>
      <c r="N421" s="74">
        <f t="shared" si="406"/>
        <v>0</v>
      </c>
      <c r="O421" s="74" t="str">
        <f xml:space="preserve"> IF(C421&lt;&gt;1,"",(F421*55+17.25))</f>
        <v/>
      </c>
      <c r="P421" s="112" t="str">
        <f xml:space="preserve"> IF(C421&lt;&gt;1,"",IF(O421&lt;J421,J421,0))</f>
        <v/>
      </c>
      <c r="Q421" s="120">
        <f xml:space="preserve"> IF(Global!$C$1="AFE4420",1000*AK421*J421/(1000000/'PPG Config'!$C$2)*(2-COUNTBLANK(D421:E421)),1000*(AL421+AM421)*J421/(1000000/'PPG Config'!$C$2))</f>
        <v>0</v>
      </c>
      <c r="R421" s="120"/>
      <c r="S421" s="111" t="str">
        <f>IF((C421&lt;&gt;1),"Only TIA1",W187)</f>
        <v>Only TIA1</v>
      </c>
      <c r="T421" s="113" t="str">
        <f t="shared" si="407"/>
        <v/>
      </c>
      <c r="U421" s="24" t="str">
        <f xml:space="preserve"> IF((C421&lt;&gt;1),"",MAX(2.5,AD187))</f>
        <v/>
      </c>
      <c r="V421" s="24"/>
      <c r="W421" s="24" t="str">
        <f t="shared" si="410"/>
        <v/>
      </c>
      <c r="X421" s="60"/>
      <c r="AI421" s="69">
        <f xml:space="preserve"> IF(C431&gt;C421,1,0)</f>
        <v>0</v>
      </c>
      <c r="AJ421" s="69">
        <f xml:space="preserve"> IF(C421=1,IF(C187="LED",IF(AND(D421="",E421=""),1,0),0),0)</f>
        <v>0</v>
      </c>
      <c r="AK421" s="119">
        <f>IF(COUNTIF(D421:E421,"TX4")&gt;0,'PPG Config'!$C$18,IF(COUNTIF(D421:E421,"TX3")&gt;0,'PPG Config'!$C$17,IF(COUNTIF(D421:E421,"TX2")&gt;0,'PPG Config'!$C$16,IF(COUNTIF(D421:E421,"TX1")&gt;0,'PPG Config'!$C$15,0))))</f>
        <v>0</v>
      </c>
      <c r="AL421" s="24">
        <f xml:space="preserve"> IF(D421="",0,IF(AI187="",0,MIN(AI187,'PPG Config'!$C$8)))</f>
        <v>0</v>
      </c>
      <c r="AM421" s="24">
        <f xml:space="preserve"> IF(E421="",0,IF(AJ187="",0,MIN(AJ187,'PPG Config'!$C$8)))</f>
        <v>0</v>
      </c>
      <c r="AN421" s="24"/>
      <c r="AO421" s="26">
        <f xml:space="preserve"> IF(Global!$C$1="AFE4420",'PPG Phase Definition'!AK421,'PPG Phase Definition'!AL421)</f>
        <v>0</v>
      </c>
      <c r="AP421" s="26">
        <f xml:space="preserve"> IF(Global!$C$1="AFE4420",'PPG Phase Definition'!AK421,'PPG Phase Definition'!AM421)</f>
        <v>0</v>
      </c>
      <c r="AR421" s="19">
        <f t="shared" si="408"/>
        <v>0</v>
      </c>
      <c r="AU421" s="129"/>
      <c r="AV421" s="129"/>
      <c r="FD421" s="19"/>
      <c r="FE421" s="19"/>
      <c r="FF421" s="19">
        <v>19</v>
      </c>
      <c r="FG421" s="20" t="str">
        <f t="shared" ref="FG421:FQ421" si="870" xml:space="preserve"> IF(G660=G650,"",G660)</f>
        <v/>
      </c>
      <c r="FH421" s="20" t="str">
        <f t="shared" si="870"/>
        <v/>
      </c>
      <c r="FI421" s="20" t="str">
        <f t="shared" si="870"/>
        <v/>
      </c>
      <c r="FJ421" s="20" t="str">
        <f t="shared" si="870"/>
        <v/>
      </c>
      <c r="FK421" s="20" t="str">
        <f t="shared" si="870"/>
        <v/>
      </c>
      <c r="FL421" s="20" t="str">
        <f t="shared" si="870"/>
        <v/>
      </c>
      <c r="FM421" s="20" t="str">
        <f t="shared" si="870"/>
        <v/>
      </c>
      <c r="FN421" s="20" t="str">
        <f t="shared" si="870"/>
        <v/>
      </c>
      <c r="FO421" s="20" t="str">
        <f t="shared" si="870"/>
        <v/>
      </c>
      <c r="FP421" s="20" t="str">
        <f t="shared" si="870"/>
        <v/>
      </c>
      <c r="FQ421" s="20" t="str">
        <f t="shared" si="870"/>
        <v/>
      </c>
      <c r="FR421" s="20" t="str">
        <f xml:space="preserve"> IF(S660=S650,"",S660)</f>
        <v/>
      </c>
      <c r="FS421" s="20" t="str">
        <f xml:space="preserve"> IF(T660=T650,"",T660)</f>
        <v/>
      </c>
      <c r="FT421" s="20" t="str">
        <f xml:space="preserve"> IF(U660=U650,"",U660)</f>
        <v/>
      </c>
      <c r="FU421" s="20" t="str">
        <f xml:space="preserve"> IF(W660=W650,"",W660)</f>
        <v/>
      </c>
      <c r="FV421" s="20" t="str">
        <f t="shared" ref="FV421:FW421" si="871" xml:space="preserve"> IF(Y660=Y650,"",Y660)</f>
        <v/>
      </c>
      <c r="FW421" s="20" t="str">
        <f t="shared" si="871"/>
        <v/>
      </c>
      <c r="FX421" s="20" t="str">
        <f t="shared" ref="FX421" si="872" xml:space="preserve"> IF(AA660=AA650,"",AA660)</f>
        <v/>
      </c>
      <c r="FY421" s="20" t="str">
        <f t="shared" ref="FY421" si="873" xml:space="preserve"> IF(AB660=AB650,"",AB660)</f>
        <v/>
      </c>
      <c r="FZ421" s="20" t="str">
        <f t="shared" ref="FZ421" si="874" xml:space="preserve"> IF(AC660=AC650,"",AC660)</f>
        <v/>
      </c>
      <c r="GA421" s="20" t="str">
        <f t="shared" ref="GA421" si="875" xml:space="preserve"> IF(AE660=AE650,"",AE660)</f>
        <v/>
      </c>
      <c r="GB421" s="20" t="str">
        <f t="shared" ref="GB421" si="876" xml:space="preserve"> IF(AF660=AF650,"",AF660)</f>
        <v/>
      </c>
      <c r="GC421" s="20" t="str">
        <f t="shared" ref="GC421" si="877" xml:space="preserve"> IF(AG660=AG650,"",AG660)</f>
        <v/>
      </c>
      <c r="GD421" s="20" t="str">
        <f t="shared" ref="GD421" si="878" xml:space="preserve"> IF(AH660=AH650,"",AH660)</f>
        <v/>
      </c>
      <c r="GE421" s="20" t="str">
        <f t="shared" ref="GE421" si="879" xml:space="preserve"> IF(AI660=AI650,"",AI660)</f>
        <v/>
      </c>
      <c r="GF421" s="20" t="str">
        <f t="shared" ref="GF421" si="880" xml:space="preserve"> IF(AJ660=AJ650,"",AJ660)</f>
        <v/>
      </c>
      <c r="GG421" s="20" t="str">
        <f t="shared" ref="GG421" si="881" xml:space="preserve"> IF(AK660=AK650,"",AK660)</f>
        <v/>
      </c>
      <c r="GH421" s="20" t="str">
        <f t="shared" ref="GH421" si="882" xml:space="preserve"> IF(AL660=AL650,"",AL660)</f>
        <v/>
      </c>
      <c r="GI421" s="20" t="str">
        <f t="shared" ref="GI421" si="883" xml:space="preserve"> IF(AM660=AM650,"",AM660)</f>
        <v/>
      </c>
      <c r="GJ421" s="20" t="str">
        <f t="shared" ref="GJ421" si="884" xml:space="preserve"> IF(AN660=AN650,"",AN660)</f>
        <v/>
      </c>
      <c r="GK421" s="20" t="str">
        <f t="shared" ref="GK421" si="885" xml:space="preserve"> IF(AO660=AO650,"",AO660)</f>
        <v/>
      </c>
      <c r="GL421" s="20" t="str">
        <f t="shared" ref="GL421" si="886" xml:space="preserve"> IF(AP660=AP650,"",AP660)</f>
        <v/>
      </c>
      <c r="GM421" s="20" t="str">
        <f t="shared" ref="GM421" si="887" xml:space="preserve"> IF(AQ660=AQ650,"",AQ660)</f>
        <v/>
      </c>
      <c r="GN421" s="20" t="str">
        <f t="shared" ref="GN421" si="888" xml:space="preserve"> IF(AR660=AR650,"",AR660)</f>
        <v/>
      </c>
      <c r="GO421" s="20" t="str">
        <f t="shared" ref="GO421" si="889" xml:space="preserve"> IF(AS660=AS650,"",AS660)</f>
        <v/>
      </c>
      <c r="GP421" s="20" t="str">
        <f t="shared" ref="GP421" si="890" xml:space="preserve"> IF(AT660=AT650,"",AT660)</f>
        <v/>
      </c>
      <c r="GQ421" s="20" t="str">
        <f t="shared" ref="GQ421" si="891" xml:space="preserve"> IF(AU660=AU650,"",AU660)</f>
        <v/>
      </c>
      <c r="GR421" s="20" t="str">
        <f t="shared" ref="GR421" si="892" xml:space="preserve"> IF(AV660=AV650,"",AV660)</f>
        <v/>
      </c>
      <c r="GS421" s="20" t="str">
        <f t="shared" ref="GS421" si="893" xml:space="preserve"> IF(AW660=AW650,"",AW660)</f>
        <v/>
      </c>
      <c r="GT421" s="20" t="str">
        <f t="shared" ref="GT421" si="894" xml:space="preserve"> IF(AX660=AX650,"",AX660)</f>
        <v/>
      </c>
      <c r="GU421" s="20" t="str">
        <f t="shared" ref="GU421" si="895" xml:space="preserve"> IF(AY660=AY650,"",AY660)</f>
        <v/>
      </c>
      <c r="GV421" s="20" t="str">
        <f t="shared" ref="GV421" si="896" xml:space="preserve"> IF(AZ660=AZ650,"",AZ660)</f>
        <v/>
      </c>
      <c r="GW421" s="20" t="str">
        <f t="shared" ref="GW421" si="897" xml:space="preserve"> IF(BA660=BA650,"",BA660)</f>
        <v/>
      </c>
      <c r="GX421" s="20" t="str">
        <f t="shared" ref="GX421" si="898" xml:space="preserve"> IF(BB660=BB650,"",BB660)</f>
        <v/>
      </c>
      <c r="GY421" s="20" t="str">
        <f t="shared" ref="GY421" si="899" xml:space="preserve"> IF(BC660=BC650,"",BC660)</f>
        <v/>
      </c>
      <c r="GZ421" s="20" t="str">
        <f t="shared" ref="GZ421" si="900" xml:space="preserve"> IF(BD660=BD650,"",BD660)</f>
        <v/>
      </c>
      <c r="HA421" s="20" t="str">
        <f t="shared" ref="HA421" si="901" xml:space="preserve"> IF(BE660=BE650,"",BE660)</f>
        <v/>
      </c>
      <c r="HB421" s="20" t="str">
        <f t="shared" ref="HB421" si="902" xml:space="preserve"> IF(BF660=BF650,"",BF660)</f>
        <v/>
      </c>
      <c r="HC421" s="20" t="str">
        <f t="shared" ref="HC421" si="903" xml:space="preserve"> IF(BG660=BG650,"",BG660)</f>
        <v/>
      </c>
      <c r="HD421" s="20" t="str">
        <f t="shared" ref="HD421" si="904" xml:space="preserve"> IF(BH660=BH650,"",BH660)</f>
        <v/>
      </c>
      <c r="HE421" s="20" t="str">
        <f t="shared" ref="HE421" si="905" xml:space="preserve"> IF(BI660=BI650,"",BI660)</f>
        <v/>
      </c>
      <c r="HF421" s="20" t="str">
        <f t="shared" ref="HF421" si="906" xml:space="preserve"> IF(BJ660=BJ650,"",BJ660)</f>
        <v/>
      </c>
      <c r="HG421" s="20" t="str">
        <f t="shared" ref="HG421" si="907" xml:space="preserve"> IF(BK660=BK650,"",BK660)</f>
        <v/>
      </c>
      <c r="HH421" s="20" t="str">
        <f t="shared" ref="HH421" si="908" xml:space="preserve"> IF(BL660=BL650,"",BL660)</f>
        <v/>
      </c>
      <c r="HI421" s="20" t="str">
        <f t="shared" ref="HI421" si="909" xml:space="preserve"> IF(BM660=BM650,"",BM660)</f>
        <v/>
      </c>
      <c r="HJ421" s="20" t="str">
        <f t="shared" ref="HJ421" si="910" xml:space="preserve"> IF(BN660=BN650,"",BN660)</f>
        <v/>
      </c>
      <c r="HK421" s="20" t="str">
        <f t="shared" ref="HK421" si="911" xml:space="preserve"> IF(BO660=BO650,"",BO660)</f>
        <v/>
      </c>
      <c r="HL421" s="20" t="str">
        <f t="shared" ref="HL421" si="912" xml:space="preserve"> IF(BP660=BP650,"",BP660)</f>
        <v/>
      </c>
      <c r="HM421" s="20" t="str">
        <f t="shared" ref="HM421" si="913" xml:space="preserve"> IF(BQ660=BQ650,"",BQ660)</f>
        <v/>
      </c>
      <c r="HN421" s="20" t="str">
        <f t="shared" ref="HN421" si="914" xml:space="preserve"> IF(BR660=BR650,"",BR660)</f>
        <v/>
      </c>
      <c r="HO421" s="20" t="str">
        <f t="shared" ref="HO421" si="915" xml:space="preserve"> IF(BS660=BS650,"",BS660)</f>
        <v/>
      </c>
      <c r="HP421" s="20" t="str">
        <f t="shared" ref="HP421" si="916" xml:space="preserve"> IF(BT660=BT650,"",BT660)</f>
        <v/>
      </c>
      <c r="HQ421" s="20" t="str">
        <f t="shared" ref="HQ421" si="917" xml:space="preserve"> IF(BU660=BU650,"",BU660)</f>
        <v/>
      </c>
      <c r="HR421" s="20" t="str">
        <f t="shared" ref="HR421" si="918" xml:space="preserve"> IF(BV660=BV650,"",BV660)</f>
        <v/>
      </c>
      <c r="HS421" s="20" t="str">
        <f t="shared" ref="HS421" si="919" xml:space="preserve"> IF(BW660=BW650,"",BW660)</f>
        <v/>
      </c>
      <c r="HT421" s="20" t="str">
        <f t="shared" ref="HT421" si="920" xml:space="preserve"> IF(BX660=BX650,"",BX660)</f>
        <v/>
      </c>
      <c r="HU421" s="20" t="str">
        <f t="shared" ref="HU421" si="921" xml:space="preserve"> IF(BY660=BY650,"",BY660)</f>
        <v/>
      </c>
      <c r="HV421" s="20" t="str">
        <f t="shared" ref="HV421" si="922" xml:space="preserve"> IF(BZ660=BZ650,"",BZ660)</f>
        <v/>
      </c>
      <c r="HW421" s="20" t="str">
        <f t="shared" ref="HW421" si="923" xml:space="preserve"> IF(CA660=CA650,"",CA660)</f>
        <v/>
      </c>
      <c r="HX421" s="20" t="str">
        <f t="shared" ref="HX421" si="924" xml:space="preserve"> IF(CB660=CB650,"",CB660)</f>
        <v/>
      </c>
      <c r="HY421" s="20" t="str">
        <f t="shared" ref="HY421" si="925" xml:space="preserve"> IF(CC660=CC650,"",CC660)</f>
        <v/>
      </c>
      <c r="HZ421" s="20" t="str">
        <f t="shared" ref="HZ421" si="926" xml:space="preserve"> IF(CD660=CD650,"",CD660)</f>
        <v/>
      </c>
      <c r="IA421" s="20" t="str">
        <f t="shared" ref="IA421" si="927" xml:space="preserve"> IF(CE660=CE650,"",CE660)</f>
        <v/>
      </c>
      <c r="IB421" s="20" t="str">
        <f t="shared" ref="IB421" si="928" xml:space="preserve"> IF(CF660=CF650,"",CF660)</f>
        <v/>
      </c>
      <c r="IC421" s="20" t="str">
        <f t="shared" ref="IC421" si="929" xml:space="preserve"> IF(CG660=CG650,"",CG660)</f>
        <v/>
      </c>
      <c r="ID421" s="20" t="str">
        <f t="shared" ref="ID421" si="930" xml:space="preserve"> IF(CH660=CH650,"",CH660)</f>
        <v/>
      </c>
      <c r="IE421" s="20" t="str">
        <f t="shared" ref="IE421" si="931" xml:space="preserve"> IF(CI660=CI650,"",CI660)</f>
        <v/>
      </c>
      <c r="IF421" s="20" t="str">
        <f t="shared" ref="IF421" si="932" xml:space="preserve"> IF(CJ660=CJ650,"",CJ660)</f>
        <v/>
      </c>
      <c r="IG421" s="20" t="str">
        <f t="shared" ref="IG421" si="933" xml:space="preserve"> IF(CK660=CK650,"",CK660)</f>
        <v/>
      </c>
      <c r="IH421" s="20" t="str">
        <f t="shared" ref="IH421" si="934" xml:space="preserve"> IF(CL660=CL650,"",CL660)</f>
        <v/>
      </c>
      <c r="II421" s="20" t="str">
        <f t="shared" ref="II421" si="935" xml:space="preserve"> IF(CM660=CM650,"",CM660)</f>
        <v/>
      </c>
      <c r="IJ421" s="20" t="str">
        <f t="shared" ref="IJ421" si="936" xml:space="preserve"> IF(CN660=CN650,"",CN660)</f>
        <v/>
      </c>
      <c r="IK421" s="20" t="str">
        <f t="shared" ref="IK421" si="937" xml:space="preserve"> IF(CO660=CO650,"",CO660)</f>
        <v/>
      </c>
      <c r="IL421" s="20" t="str">
        <f t="shared" ref="IL421" si="938" xml:space="preserve"> IF(CP660=CP650,"",CP660)</f>
        <v/>
      </c>
      <c r="IM421" s="20" t="str">
        <f t="shared" ref="IM421" si="939" xml:space="preserve"> IF(CQ660=CQ650,"",CQ660)</f>
        <v/>
      </c>
      <c r="IN421" s="20" t="str">
        <f t="shared" ref="IN421" si="940" xml:space="preserve"> IF(CR660=CR650,"",CR660)</f>
        <v/>
      </c>
      <c r="IO421" s="20" t="str">
        <f t="shared" ref="IO421" si="941" xml:space="preserve"> IF(CS660=CS650,"",CS660)</f>
        <v/>
      </c>
      <c r="IP421" s="20" t="str">
        <f t="shared" ref="IP421" si="942" xml:space="preserve"> IF(CT660=CT650,"",CT660)</f>
        <v/>
      </c>
      <c r="IQ421" s="20" t="str">
        <f t="shared" ref="IQ421" si="943" xml:space="preserve"> IF(CU660=CU650,"",CU660)</f>
        <v/>
      </c>
      <c r="IR421" s="20" t="str">
        <f t="shared" ref="IR421" si="944" xml:space="preserve"> IF(CV660=CV650,"",CV660)</f>
        <v/>
      </c>
      <c r="IS421" s="20" t="str">
        <f t="shared" ref="IS421" si="945" xml:space="preserve"> IF(CW660=CW650,"",CW660)</f>
        <v/>
      </c>
      <c r="IT421" s="20" t="str">
        <f t="shared" ref="IT421" si="946" xml:space="preserve"> IF(CX660=CX650,"",CX660)</f>
        <v/>
      </c>
      <c r="IU421" s="20" t="str">
        <f t="shared" ref="IU421" si="947" xml:space="preserve"> IF(CY660=CY650,"",CY660)</f>
        <v/>
      </c>
      <c r="IV421" s="20" t="str">
        <f t="shared" ref="IV421" si="948" xml:space="preserve"> IF(CZ660=CZ650,"",CZ660)</f>
        <v/>
      </c>
      <c r="IW421" s="20" t="str">
        <f t="shared" ref="IW421" si="949" xml:space="preserve"> IF(DA660=DA650,"",DA660)</f>
        <v/>
      </c>
      <c r="IX421" s="20" t="str">
        <f t="shared" ref="IX421" si="950" xml:space="preserve"> IF(DB660=DB650,"",DB660)</f>
        <v/>
      </c>
      <c r="IY421" s="20" t="str">
        <f t="shared" ref="IY421" si="951" xml:space="preserve"> IF(DC660=DC650,"",DC660)</f>
        <v/>
      </c>
      <c r="IZ421" s="20" t="str">
        <f t="shared" ref="IZ421" si="952" xml:space="preserve"> IF(DD660=DD650,"",DD660)</f>
        <v/>
      </c>
      <c r="JA421" s="20" t="str">
        <f t="shared" ref="JA421" si="953" xml:space="preserve"> IF(DE660=DE650,"",DE660)</f>
        <v/>
      </c>
      <c r="JB421" s="20" t="str">
        <f t="shared" ref="JB421" si="954" xml:space="preserve"> IF(DF660=DF650,"",DF660)</f>
        <v/>
      </c>
      <c r="JC421" s="20" t="str">
        <f t="shared" ref="JC421" si="955" xml:space="preserve"> IF(DG660=DG650,"",DG660)</f>
        <v/>
      </c>
      <c r="JD421" s="20" t="str">
        <f t="shared" ref="JD421" si="956" xml:space="preserve"> IF(DH660=DH650,"",DH660)</f>
        <v/>
      </c>
      <c r="JE421" s="20" t="str">
        <f t="shared" ref="JE421" si="957" xml:space="preserve"> IF(DI660=DI650,"",DI660)</f>
        <v/>
      </c>
      <c r="JF421" s="20" t="str">
        <f t="shared" ref="JF421" si="958" xml:space="preserve"> IF(DJ660=DJ650,"",DJ660)</f>
        <v/>
      </c>
      <c r="JG421" s="20" t="str">
        <f t="shared" ref="JG421" si="959" xml:space="preserve"> IF(DK660=DK650,"",DK660)</f>
        <v/>
      </c>
      <c r="JH421" s="20" t="str">
        <f t="shared" ref="JH421" si="960" xml:space="preserve"> IF(DL660=DL650,"",DL660)</f>
        <v/>
      </c>
      <c r="JI421" s="20" t="str">
        <f t="shared" ref="JI421" si="961" xml:space="preserve"> IF(DM660=DM650,"",DM660)</f>
        <v/>
      </c>
      <c r="JJ421" s="20" t="str">
        <f t="shared" ref="JJ421" si="962" xml:space="preserve"> IF(DN660=DN650,"",DN660)</f>
        <v/>
      </c>
      <c r="JK421" s="20" t="str">
        <f t="shared" ref="JK421" si="963" xml:space="preserve"> IF(DO660=DO650,"",DO660)</f>
        <v/>
      </c>
      <c r="JL421" s="20" t="str">
        <f t="shared" ref="JL421" si="964" xml:space="preserve"> IF(DP660=DP650,"",DP660)</f>
        <v/>
      </c>
      <c r="JM421" s="20" t="str">
        <f t="shared" ref="JM421" si="965" xml:space="preserve"> IF(DQ660=DQ650,"",DQ660)</f>
        <v/>
      </c>
      <c r="JN421" s="20" t="str">
        <f t="shared" ref="JN421" si="966" xml:space="preserve"> IF(DR660=DR650,"",DR660)</f>
        <v/>
      </c>
      <c r="JO421" s="20" t="str">
        <f t="shared" ref="JO421" si="967" xml:space="preserve"> IF(DS660=DS650,"",DS660)</f>
        <v/>
      </c>
      <c r="JP421" s="20" t="str">
        <f t="shared" ref="JP421" si="968" xml:space="preserve"> IF(DT660=DT650,"",DT660)</f>
        <v/>
      </c>
      <c r="JQ421" s="20" t="str">
        <f t="shared" ref="JQ421" si="969" xml:space="preserve"> IF(DU660=DU650,"",DU660)</f>
        <v/>
      </c>
      <c r="JR421" s="20" t="str">
        <f t="shared" ref="JR421" si="970" xml:space="preserve"> IF(DV660=DV650,"",DV660)</f>
        <v/>
      </c>
      <c r="JS421" s="20" t="str">
        <f t="shared" ref="JS421" si="971" xml:space="preserve"> IF(DW660=DW650,"",DW660)</f>
        <v/>
      </c>
      <c r="JT421" s="20" t="str">
        <f t="shared" ref="JT421" si="972" xml:space="preserve"> IF(DX660=DX650,"",DX660)</f>
        <v/>
      </c>
      <c r="JU421" s="20" t="str">
        <f t="shared" ref="JU421" si="973" xml:space="preserve"> IF(DY660=DY650,"",DY660)</f>
        <v/>
      </c>
      <c r="JV421" s="20" t="str">
        <f t="shared" ref="JV421" si="974" xml:space="preserve"> IF(DZ660=DZ650,"",DZ660)</f>
        <v/>
      </c>
      <c r="JW421" s="20" t="str">
        <f t="shared" ref="JW421" si="975" xml:space="preserve"> IF(EA660=EA650,"",EA660)</f>
        <v/>
      </c>
      <c r="JX421" s="20" t="str">
        <f t="shared" ref="JX421" si="976" xml:space="preserve"> IF(EB660=EB650,"",EB660)</f>
        <v/>
      </c>
      <c r="JY421" s="20" t="str">
        <f t="shared" ref="JY421" si="977" xml:space="preserve"> IF(EC660=EC650,"",EC660)</f>
        <v/>
      </c>
      <c r="JZ421" s="20" t="str">
        <f t="shared" ref="JZ421" si="978" xml:space="preserve"> IF(ED660=ED650,"",ED660)</f>
        <v/>
      </c>
      <c r="KA421" s="20" t="str">
        <f t="shared" ref="KA421" si="979" xml:space="preserve"> IF(EE660=EE650,"",EE660)</f>
        <v/>
      </c>
      <c r="KB421" s="20" t="str">
        <f t="shared" ref="KB421" si="980" xml:space="preserve"> IF(EF660=EF650,"",EF660)</f>
        <v/>
      </c>
      <c r="KC421" s="20" t="str">
        <f t="shared" ref="KC421" si="981" xml:space="preserve"> IF(EG660=EG650,"",EG660)</f>
        <v/>
      </c>
      <c r="KD421" s="20" t="str">
        <f t="shared" ref="KD421" si="982" xml:space="preserve"> IF(EH660=EH650,"",EH660)</f>
        <v/>
      </c>
      <c r="KE421" s="20"/>
      <c r="KF421" s="20"/>
      <c r="KG421" s="20"/>
      <c r="KH421" s="20"/>
      <c r="KI421" s="20"/>
      <c r="KJ421" s="20"/>
      <c r="KK421" s="20"/>
      <c r="KL421" s="20"/>
      <c r="KM421" s="20"/>
      <c r="KN421" s="20"/>
      <c r="KO421" s="20"/>
    </row>
    <row r="422" spans="2:301" s="14" customFormat="1" ht="14.75" hidden="1" customHeight="1" x14ac:dyDescent="0.25">
      <c r="B422" s="73"/>
      <c r="C422" s="74"/>
      <c r="D422" s="74"/>
      <c r="E422" s="74"/>
      <c r="F422" s="74"/>
      <c r="G422" s="74" t="str">
        <f t="shared" si="405"/>
        <v/>
      </c>
      <c r="H422" s="74"/>
      <c r="I422" s="74" t="str">
        <f t="shared" si="409"/>
        <v/>
      </c>
      <c r="J422" s="74"/>
      <c r="K422" s="74">
        <f t="shared" si="440"/>
        <v>0</v>
      </c>
      <c r="L422" s="74"/>
      <c r="M422" s="74"/>
      <c r="N422" s="74">
        <f t="shared" si="406"/>
        <v>0</v>
      </c>
      <c r="O422" s="74"/>
      <c r="P422" s="112"/>
      <c r="Q422" s="120"/>
      <c r="R422" s="120"/>
      <c r="S422" s="111"/>
      <c r="T422" s="113" t="str">
        <f t="shared" si="407"/>
        <v/>
      </c>
      <c r="U422" s="24"/>
      <c r="V422" s="24"/>
      <c r="W422" s="24" t="str">
        <f t="shared" si="410"/>
        <v/>
      </c>
      <c r="X422" s="60"/>
      <c r="AI422" s="69"/>
      <c r="AJ422" s="69"/>
      <c r="AK422" s="119"/>
      <c r="AL422" s="24"/>
      <c r="AM422" s="24"/>
      <c r="AN422" s="24"/>
      <c r="AO422" s="26"/>
      <c r="AP422" s="26"/>
      <c r="AR422" s="19">
        <f t="shared" si="408"/>
        <v>0</v>
      </c>
      <c r="AU422" s="129"/>
      <c r="AV422" s="129"/>
      <c r="FD422" s="19"/>
      <c r="FE422" s="19"/>
      <c r="FF422" s="19"/>
      <c r="FG422" s="20" t="str">
        <f t="shared" ref="FG422:FQ422" si="983" xml:space="preserve"> IF(G649=G643,"",G649)</f>
        <v/>
      </c>
      <c r="FH422" s="20" t="str">
        <f t="shared" si="983"/>
        <v/>
      </c>
      <c r="FI422" s="20" t="str">
        <f t="shared" si="983"/>
        <v/>
      </c>
      <c r="FJ422" s="20" t="str">
        <f t="shared" si="983"/>
        <v/>
      </c>
      <c r="FK422" s="20" t="str">
        <f t="shared" si="983"/>
        <v/>
      </c>
      <c r="FL422" s="20" t="str">
        <f t="shared" si="983"/>
        <v/>
      </c>
      <c r="FM422" s="20" t="str">
        <f t="shared" si="983"/>
        <v/>
      </c>
      <c r="FN422" s="20" t="str">
        <f t="shared" si="983"/>
        <v/>
      </c>
      <c r="FO422" s="20" t="str">
        <f t="shared" si="983"/>
        <v/>
      </c>
      <c r="FP422" s="20" t="str">
        <f t="shared" si="983"/>
        <v/>
      </c>
      <c r="FQ422" s="20" t="str">
        <f t="shared" si="983"/>
        <v/>
      </c>
      <c r="FR422" s="20" t="str">
        <f xml:space="preserve"> IF(S649=S643,"",S649)</f>
        <v/>
      </c>
      <c r="FS422" s="20" t="str">
        <f xml:space="preserve"> IF(T649=T643,"",T649)</f>
        <v/>
      </c>
      <c r="FT422" s="20" t="str">
        <f xml:space="preserve"> IF(U649=U643,"",U649)</f>
        <v/>
      </c>
      <c r="FU422" s="20" t="str">
        <f xml:space="preserve"> IF(W649=W643,"",W649)</f>
        <v/>
      </c>
      <c r="FV422" s="20" t="str">
        <f t="shared" ref="FV422:FZ422" si="984" xml:space="preserve"> IF(Y649=Y643,"",Y649)</f>
        <v/>
      </c>
      <c r="FW422" s="20" t="str">
        <f t="shared" si="984"/>
        <v/>
      </c>
      <c r="FX422" s="20" t="str">
        <f t="shared" si="984"/>
        <v/>
      </c>
      <c r="FY422" s="20" t="str">
        <f t="shared" si="984"/>
        <v/>
      </c>
      <c r="FZ422" s="20" t="str">
        <f t="shared" si="984"/>
        <v/>
      </c>
      <c r="GA422" s="20" t="str">
        <f t="shared" ref="GA422:GG426" si="985" xml:space="preserve"> IF(AE649=AE643,"",AE649)</f>
        <v/>
      </c>
      <c r="GB422" s="20" t="str">
        <f t="shared" si="985"/>
        <v/>
      </c>
      <c r="GC422" s="20" t="str">
        <f t="shared" si="985"/>
        <v/>
      </c>
      <c r="GD422" s="20" t="str">
        <f t="shared" si="985"/>
        <v/>
      </c>
      <c r="GE422" s="20" t="str">
        <f t="shared" si="985"/>
        <v/>
      </c>
      <c r="GF422" s="20" t="str">
        <f t="shared" si="985"/>
        <v/>
      </c>
      <c r="GG422" s="20" t="str">
        <f t="shared" si="985"/>
        <v/>
      </c>
      <c r="GH422" s="20" t="str">
        <f t="shared" ref="GH422:GQ426" si="986" xml:space="preserve"> IF(AL649=AL643,"",AL649)</f>
        <v/>
      </c>
      <c r="GI422" s="20" t="str">
        <f t="shared" si="986"/>
        <v/>
      </c>
      <c r="GJ422" s="20" t="str">
        <f t="shared" si="986"/>
        <v/>
      </c>
      <c r="GK422" s="20" t="str">
        <f t="shared" si="986"/>
        <v/>
      </c>
      <c r="GL422" s="20" t="str">
        <f t="shared" si="986"/>
        <v/>
      </c>
      <c r="GM422" s="20" t="str">
        <f t="shared" si="986"/>
        <v/>
      </c>
      <c r="GN422" s="20" t="str">
        <f t="shared" si="986"/>
        <v/>
      </c>
      <c r="GO422" s="20" t="str">
        <f t="shared" si="986"/>
        <v/>
      </c>
      <c r="GP422" s="20" t="str">
        <f t="shared" si="986"/>
        <v/>
      </c>
      <c r="GQ422" s="20" t="str">
        <f t="shared" si="986"/>
        <v/>
      </c>
      <c r="GR422" s="20" t="str">
        <f t="shared" ref="GR422:HA426" si="987" xml:space="preserve"> IF(AV649=AV643,"",AV649)</f>
        <v/>
      </c>
      <c r="GS422" s="20" t="str">
        <f t="shared" si="987"/>
        <v/>
      </c>
      <c r="GT422" s="20" t="str">
        <f t="shared" si="987"/>
        <v/>
      </c>
      <c r="GU422" s="20" t="str">
        <f t="shared" si="987"/>
        <v/>
      </c>
      <c r="GV422" s="20" t="str">
        <f t="shared" si="987"/>
        <v/>
      </c>
      <c r="GW422" s="20" t="str">
        <f t="shared" si="987"/>
        <v/>
      </c>
      <c r="GX422" s="20" t="str">
        <f t="shared" si="987"/>
        <v/>
      </c>
      <c r="GY422" s="20" t="str">
        <f t="shared" si="987"/>
        <v/>
      </c>
      <c r="GZ422" s="20" t="str">
        <f t="shared" si="987"/>
        <v/>
      </c>
      <c r="HA422" s="20" t="str">
        <f t="shared" si="987"/>
        <v/>
      </c>
      <c r="HB422" s="20" t="str">
        <f t="shared" ref="HB422:HK426" si="988" xml:space="preserve"> IF(BF649=BF643,"",BF649)</f>
        <v/>
      </c>
      <c r="HC422" s="20" t="str">
        <f t="shared" si="988"/>
        <v/>
      </c>
      <c r="HD422" s="20" t="str">
        <f t="shared" si="988"/>
        <v/>
      </c>
      <c r="HE422" s="20" t="str">
        <f t="shared" si="988"/>
        <v/>
      </c>
      <c r="HF422" s="20" t="str">
        <f t="shared" si="988"/>
        <v/>
      </c>
      <c r="HG422" s="20" t="str">
        <f t="shared" si="988"/>
        <v/>
      </c>
      <c r="HH422" s="20" t="str">
        <f t="shared" si="988"/>
        <v/>
      </c>
      <c r="HI422" s="20" t="str">
        <f t="shared" si="988"/>
        <v/>
      </c>
      <c r="HJ422" s="20" t="str">
        <f t="shared" si="988"/>
        <v/>
      </c>
      <c r="HK422" s="20" t="str">
        <f t="shared" si="988"/>
        <v/>
      </c>
      <c r="HL422" s="20" t="str">
        <f t="shared" ref="HL422:HU426" si="989" xml:space="preserve"> IF(BP649=BP643,"",BP649)</f>
        <v/>
      </c>
      <c r="HM422" s="20" t="str">
        <f t="shared" si="989"/>
        <v/>
      </c>
      <c r="HN422" s="20" t="str">
        <f t="shared" si="989"/>
        <v/>
      </c>
      <c r="HO422" s="20" t="str">
        <f t="shared" si="989"/>
        <v/>
      </c>
      <c r="HP422" s="20" t="str">
        <f t="shared" si="989"/>
        <v/>
      </c>
      <c r="HQ422" s="20" t="str">
        <f t="shared" si="989"/>
        <v/>
      </c>
      <c r="HR422" s="20" t="str">
        <f t="shared" si="989"/>
        <v/>
      </c>
      <c r="HS422" s="20" t="str">
        <f t="shared" si="989"/>
        <v/>
      </c>
      <c r="HT422" s="20" t="str">
        <f t="shared" si="989"/>
        <v/>
      </c>
      <c r="HU422" s="20" t="str">
        <f t="shared" si="989"/>
        <v/>
      </c>
      <c r="HV422" s="20" t="str">
        <f t="shared" ref="HV422:IE426" si="990" xml:space="preserve"> IF(BZ649=BZ643,"",BZ649)</f>
        <v/>
      </c>
      <c r="HW422" s="20" t="str">
        <f t="shared" si="990"/>
        <v/>
      </c>
      <c r="HX422" s="20" t="str">
        <f t="shared" si="990"/>
        <v/>
      </c>
      <c r="HY422" s="20" t="str">
        <f t="shared" si="990"/>
        <v/>
      </c>
      <c r="HZ422" s="20" t="str">
        <f t="shared" si="990"/>
        <v/>
      </c>
      <c r="IA422" s="20" t="str">
        <f t="shared" si="990"/>
        <v/>
      </c>
      <c r="IB422" s="20" t="str">
        <f t="shared" si="990"/>
        <v/>
      </c>
      <c r="IC422" s="20" t="str">
        <f t="shared" si="990"/>
        <v/>
      </c>
      <c r="ID422" s="20" t="str">
        <f t="shared" si="990"/>
        <v/>
      </c>
      <c r="IE422" s="20" t="str">
        <f t="shared" si="990"/>
        <v/>
      </c>
      <c r="IF422" s="20" t="str">
        <f t="shared" ref="IF422:IO426" si="991" xml:space="preserve"> IF(CJ649=CJ643,"",CJ649)</f>
        <v/>
      </c>
      <c r="IG422" s="20" t="str">
        <f t="shared" si="991"/>
        <v/>
      </c>
      <c r="IH422" s="20" t="str">
        <f t="shared" si="991"/>
        <v/>
      </c>
      <c r="II422" s="20" t="str">
        <f t="shared" si="991"/>
        <v/>
      </c>
      <c r="IJ422" s="20" t="str">
        <f t="shared" si="991"/>
        <v/>
      </c>
      <c r="IK422" s="20" t="str">
        <f t="shared" si="991"/>
        <v/>
      </c>
      <c r="IL422" s="20" t="str">
        <f t="shared" si="991"/>
        <v/>
      </c>
      <c r="IM422" s="20" t="str">
        <f t="shared" si="991"/>
        <v/>
      </c>
      <c r="IN422" s="20" t="str">
        <f t="shared" si="991"/>
        <v/>
      </c>
      <c r="IO422" s="20" t="str">
        <f t="shared" si="991"/>
        <v/>
      </c>
      <c r="IP422" s="20" t="str">
        <f t="shared" ref="IP422:IY426" si="992" xml:space="preserve"> IF(CT649=CT643,"",CT649)</f>
        <v/>
      </c>
      <c r="IQ422" s="20" t="str">
        <f t="shared" si="992"/>
        <v/>
      </c>
      <c r="IR422" s="20" t="str">
        <f t="shared" si="992"/>
        <v/>
      </c>
      <c r="IS422" s="20" t="str">
        <f t="shared" si="992"/>
        <v/>
      </c>
      <c r="IT422" s="20" t="str">
        <f t="shared" si="992"/>
        <v/>
      </c>
      <c r="IU422" s="20" t="str">
        <f t="shared" si="992"/>
        <v/>
      </c>
      <c r="IV422" s="20" t="str">
        <f t="shared" si="992"/>
        <v/>
      </c>
      <c r="IW422" s="20" t="str">
        <f t="shared" si="992"/>
        <v/>
      </c>
      <c r="IX422" s="20" t="str">
        <f t="shared" si="992"/>
        <v/>
      </c>
      <c r="IY422" s="20" t="str">
        <f t="shared" si="992"/>
        <v/>
      </c>
      <c r="IZ422" s="20" t="str">
        <f t="shared" ref="IZ422:JI426" si="993" xml:space="preserve"> IF(DD649=DD643,"",DD649)</f>
        <v/>
      </c>
      <c r="JA422" s="20" t="str">
        <f t="shared" si="993"/>
        <v/>
      </c>
      <c r="JB422" s="20" t="str">
        <f t="shared" si="993"/>
        <v/>
      </c>
      <c r="JC422" s="20" t="str">
        <f t="shared" si="993"/>
        <v/>
      </c>
      <c r="JD422" s="20" t="str">
        <f t="shared" si="993"/>
        <v/>
      </c>
      <c r="JE422" s="20" t="str">
        <f t="shared" si="993"/>
        <v/>
      </c>
      <c r="JF422" s="20" t="str">
        <f t="shared" si="993"/>
        <v/>
      </c>
      <c r="JG422" s="20" t="str">
        <f t="shared" si="993"/>
        <v/>
      </c>
      <c r="JH422" s="20" t="str">
        <f t="shared" si="993"/>
        <v/>
      </c>
      <c r="JI422" s="20" t="str">
        <f t="shared" si="993"/>
        <v/>
      </c>
      <c r="JJ422" s="20" t="str">
        <f t="shared" ref="JJ422:JS426" si="994" xml:space="preserve"> IF(DN649=DN643,"",DN649)</f>
        <v/>
      </c>
      <c r="JK422" s="20" t="str">
        <f t="shared" si="994"/>
        <v/>
      </c>
      <c r="JL422" s="20" t="str">
        <f t="shared" si="994"/>
        <v/>
      </c>
      <c r="JM422" s="20" t="str">
        <f t="shared" si="994"/>
        <v/>
      </c>
      <c r="JN422" s="20" t="str">
        <f t="shared" si="994"/>
        <v/>
      </c>
      <c r="JO422" s="20" t="str">
        <f t="shared" si="994"/>
        <v/>
      </c>
      <c r="JP422" s="20" t="str">
        <f t="shared" si="994"/>
        <v/>
      </c>
      <c r="JQ422" s="20" t="str">
        <f t="shared" si="994"/>
        <v/>
      </c>
      <c r="JR422" s="20" t="str">
        <f t="shared" si="994"/>
        <v/>
      </c>
      <c r="JS422" s="20" t="str">
        <f t="shared" si="994"/>
        <v/>
      </c>
      <c r="JT422" s="20" t="str">
        <f t="shared" ref="JT422:KC426" si="995" xml:space="preserve"> IF(DX649=DX643,"",DX649)</f>
        <v/>
      </c>
      <c r="JU422" s="20" t="str">
        <f t="shared" si="995"/>
        <v/>
      </c>
      <c r="JV422" s="20" t="str">
        <f t="shared" si="995"/>
        <v/>
      </c>
      <c r="JW422" s="20" t="str">
        <f t="shared" si="995"/>
        <v/>
      </c>
      <c r="JX422" s="20" t="str">
        <f t="shared" si="995"/>
        <v/>
      </c>
      <c r="JY422" s="20" t="str">
        <f t="shared" si="995"/>
        <v/>
      </c>
      <c r="JZ422" s="20" t="str">
        <f t="shared" si="995"/>
        <v/>
      </c>
      <c r="KA422" s="20" t="str">
        <f t="shared" si="995"/>
        <v/>
      </c>
      <c r="KB422" s="20" t="str">
        <f t="shared" si="995"/>
        <v/>
      </c>
      <c r="KC422" s="20" t="str">
        <f t="shared" si="995"/>
        <v/>
      </c>
      <c r="KD422" s="20" t="str">
        <f t="shared" ref="KD422:KD426" si="996" xml:space="preserve"> IF(EH649=EH643,"",EH649)</f>
        <v/>
      </c>
      <c r="KE422" s="20"/>
      <c r="KF422" s="20"/>
      <c r="KG422" s="20"/>
      <c r="KH422" s="20"/>
      <c r="KI422" s="20"/>
      <c r="KJ422" s="20"/>
      <c r="KK422" s="20"/>
      <c r="KL422" s="20"/>
      <c r="KM422" s="20"/>
      <c r="KN422" s="20"/>
      <c r="KO422" s="20"/>
    </row>
    <row r="423" spans="2:301" s="14" customFormat="1" ht="14.75" hidden="1" customHeight="1" x14ac:dyDescent="0.25">
      <c r="B423" s="73"/>
      <c r="C423" s="74"/>
      <c r="D423" s="74"/>
      <c r="E423" s="74"/>
      <c r="F423" s="74"/>
      <c r="G423" s="74" t="str">
        <f t="shared" si="405"/>
        <v/>
      </c>
      <c r="H423" s="74"/>
      <c r="I423" s="74" t="str">
        <f t="shared" si="409"/>
        <v/>
      </c>
      <c r="J423" s="74"/>
      <c r="K423" s="74">
        <f t="shared" si="440"/>
        <v>0</v>
      </c>
      <c r="L423" s="74"/>
      <c r="M423" s="74"/>
      <c r="N423" s="74">
        <f t="shared" si="406"/>
        <v>0</v>
      </c>
      <c r="O423" s="74"/>
      <c r="P423" s="112"/>
      <c r="Q423" s="120"/>
      <c r="R423" s="120"/>
      <c r="S423" s="111"/>
      <c r="T423" s="113" t="str">
        <f t="shared" si="407"/>
        <v/>
      </c>
      <c r="U423" s="24"/>
      <c r="V423" s="24"/>
      <c r="W423" s="24" t="str">
        <f t="shared" si="410"/>
        <v/>
      </c>
      <c r="X423" s="60"/>
      <c r="AI423" s="69"/>
      <c r="AJ423" s="69"/>
      <c r="AK423" s="119"/>
      <c r="AL423" s="24"/>
      <c r="AM423" s="24"/>
      <c r="AN423" s="24"/>
      <c r="AO423" s="26"/>
      <c r="AP423" s="26"/>
      <c r="AR423" s="19">
        <f t="shared" si="408"/>
        <v>0</v>
      </c>
      <c r="AU423" s="129"/>
      <c r="AV423" s="129"/>
      <c r="FD423" s="19"/>
      <c r="FE423" s="19"/>
      <c r="FF423" s="19"/>
      <c r="FG423" s="20"/>
      <c r="FH423" s="20"/>
      <c r="FI423" s="20"/>
      <c r="FJ423" s="20"/>
      <c r="FK423" s="20"/>
      <c r="FL423" s="20"/>
      <c r="FM423" s="20"/>
      <c r="FN423" s="20"/>
      <c r="FO423" s="20"/>
      <c r="FP423" s="20"/>
      <c r="FQ423" s="20"/>
      <c r="FR423" s="20"/>
      <c r="FS423" s="20"/>
      <c r="FT423" s="20"/>
      <c r="FU423" s="20"/>
      <c r="FV423" s="20"/>
      <c r="FW423" s="20"/>
      <c r="FX423" s="20"/>
      <c r="FY423" s="20"/>
      <c r="FZ423" s="20"/>
      <c r="GA423" s="20"/>
      <c r="GB423" s="20"/>
      <c r="GC423" s="20"/>
      <c r="GD423" s="20"/>
      <c r="GE423" s="20"/>
      <c r="GF423" s="20"/>
      <c r="GG423" s="20"/>
      <c r="GH423" s="20"/>
      <c r="GI423" s="20"/>
      <c r="GJ423" s="20"/>
      <c r="GK423" s="20"/>
      <c r="GL423" s="20"/>
      <c r="GM423" s="20"/>
      <c r="GN423" s="20"/>
      <c r="GO423" s="20"/>
      <c r="GP423" s="20"/>
      <c r="GQ423" s="20"/>
      <c r="GR423" s="20"/>
      <c r="GS423" s="20"/>
      <c r="GT423" s="20"/>
      <c r="GU423" s="20"/>
      <c r="GV423" s="20"/>
      <c r="GW423" s="20"/>
      <c r="GX423" s="20"/>
      <c r="GY423" s="20"/>
      <c r="GZ423" s="20"/>
      <c r="HA423" s="20"/>
      <c r="HB423" s="20"/>
      <c r="HC423" s="20"/>
      <c r="HD423" s="20"/>
      <c r="HE423" s="20"/>
      <c r="HF423" s="20"/>
      <c r="HG423" s="20"/>
      <c r="HH423" s="20"/>
      <c r="HI423" s="20"/>
      <c r="HJ423" s="20"/>
      <c r="HK423" s="20"/>
      <c r="HL423" s="20"/>
      <c r="HM423" s="20"/>
      <c r="HN423" s="20"/>
      <c r="HO423" s="20"/>
      <c r="HP423" s="20"/>
      <c r="HQ423" s="20"/>
      <c r="HR423" s="20"/>
      <c r="HS423" s="20"/>
      <c r="HT423" s="20"/>
      <c r="HU423" s="20"/>
      <c r="HV423" s="20"/>
      <c r="HW423" s="20"/>
      <c r="HX423" s="20"/>
      <c r="HY423" s="20"/>
      <c r="HZ423" s="20"/>
      <c r="IA423" s="20"/>
      <c r="IB423" s="20"/>
      <c r="IC423" s="20"/>
      <c r="ID423" s="20"/>
      <c r="IE423" s="20"/>
      <c r="IF423" s="20"/>
      <c r="IG423" s="20"/>
      <c r="IH423" s="20"/>
      <c r="II423" s="20"/>
      <c r="IJ423" s="20"/>
      <c r="IK423" s="20"/>
      <c r="IL423" s="20"/>
      <c r="IM423" s="20"/>
      <c r="IN423" s="20"/>
      <c r="IO423" s="20"/>
      <c r="IP423" s="20"/>
      <c r="IQ423" s="20"/>
      <c r="IR423" s="20"/>
      <c r="IS423" s="20"/>
      <c r="IT423" s="20"/>
      <c r="IU423" s="20"/>
      <c r="IV423" s="20"/>
      <c r="IW423" s="20"/>
      <c r="IX423" s="20"/>
      <c r="IY423" s="20"/>
      <c r="IZ423" s="20"/>
      <c r="JA423" s="20"/>
      <c r="JB423" s="20"/>
      <c r="JC423" s="20"/>
      <c r="JD423" s="20"/>
      <c r="JE423" s="20"/>
      <c r="JF423" s="20"/>
      <c r="JG423" s="20"/>
      <c r="JH423" s="20"/>
      <c r="JI423" s="20"/>
      <c r="JJ423" s="20"/>
      <c r="JK423" s="20"/>
      <c r="JL423" s="20"/>
      <c r="JM423" s="20"/>
      <c r="JN423" s="20"/>
      <c r="JO423" s="20"/>
      <c r="JP423" s="20"/>
      <c r="JQ423" s="20"/>
      <c r="JR423" s="20"/>
      <c r="JS423" s="20"/>
      <c r="JT423" s="20"/>
      <c r="JU423" s="20"/>
      <c r="JV423" s="20"/>
      <c r="JW423" s="20"/>
      <c r="JX423" s="20"/>
      <c r="JY423" s="20"/>
      <c r="JZ423" s="20"/>
      <c r="KA423" s="20"/>
      <c r="KB423" s="20"/>
      <c r="KC423" s="20"/>
      <c r="KD423" s="20"/>
      <c r="KE423" s="20"/>
      <c r="KF423" s="20"/>
      <c r="KG423" s="20"/>
      <c r="KH423" s="20"/>
      <c r="KI423" s="20"/>
      <c r="KJ423" s="20"/>
      <c r="KK423" s="20"/>
      <c r="KL423" s="20"/>
      <c r="KM423" s="20"/>
      <c r="KN423" s="20"/>
      <c r="KO423" s="20"/>
    </row>
    <row r="424" spans="2:301" s="14" customFormat="1" ht="14.75" hidden="1" customHeight="1" x14ac:dyDescent="0.25">
      <c r="B424" s="73"/>
      <c r="C424" s="74"/>
      <c r="D424" s="74"/>
      <c r="E424" s="74"/>
      <c r="F424" s="74"/>
      <c r="G424" s="74" t="str">
        <f t="shared" si="405"/>
        <v/>
      </c>
      <c r="H424" s="74"/>
      <c r="I424" s="74" t="str">
        <f t="shared" si="409"/>
        <v/>
      </c>
      <c r="J424" s="74"/>
      <c r="K424" s="74">
        <f t="shared" si="440"/>
        <v>0</v>
      </c>
      <c r="L424" s="74"/>
      <c r="M424" s="74"/>
      <c r="N424" s="74">
        <f t="shared" si="406"/>
        <v>0</v>
      </c>
      <c r="O424" s="74"/>
      <c r="P424" s="112"/>
      <c r="Q424" s="120"/>
      <c r="R424" s="120"/>
      <c r="S424" s="111"/>
      <c r="T424" s="113" t="str">
        <f t="shared" si="407"/>
        <v/>
      </c>
      <c r="U424" s="24"/>
      <c r="V424" s="24"/>
      <c r="W424" s="24" t="str">
        <f t="shared" si="410"/>
        <v/>
      </c>
      <c r="X424" s="60"/>
      <c r="AI424" s="69"/>
      <c r="AJ424" s="69"/>
      <c r="AK424" s="119"/>
      <c r="AL424" s="24"/>
      <c r="AM424" s="24"/>
      <c r="AN424" s="24"/>
      <c r="AO424" s="26"/>
      <c r="AP424" s="26"/>
      <c r="AR424" s="19">
        <f t="shared" si="408"/>
        <v>0</v>
      </c>
      <c r="AU424" s="129"/>
      <c r="AV424" s="129"/>
      <c r="FD424" s="19"/>
      <c r="FE424" s="19"/>
      <c r="FF424" s="19"/>
      <c r="FG424" s="20" t="str">
        <f t="shared" ref="FG424:FQ426" si="997" xml:space="preserve"> IF(G651=G645,"",G651)</f>
        <v/>
      </c>
      <c r="FH424" s="20" t="str">
        <f t="shared" si="997"/>
        <v/>
      </c>
      <c r="FI424" s="20" t="str">
        <f t="shared" si="997"/>
        <v/>
      </c>
      <c r="FJ424" s="20" t="str">
        <f t="shared" si="997"/>
        <v/>
      </c>
      <c r="FK424" s="20" t="str">
        <f t="shared" si="997"/>
        <v/>
      </c>
      <c r="FL424" s="20" t="str">
        <f t="shared" si="997"/>
        <v/>
      </c>
      <c r="FM424" s="20" t="str">
        <f t="shared" si="997"/>
        <v/>
      </c>
      <c r="FN424" s="20" t="str">
        <f t="shared" si="997"/>
        <v/>
      </c>
      <c r="FO424" s="20" t="str">
        <f t="shared" si="997"/>
        <v/>
      </c>
      <c r="FP424" s="20" t="str">
        <f t="shared" si="997"/>
        <v/>
      </c>
      <c r="FQ424" s="20" t="str">
        <f t="shared" si="997"/>
        <v/>
      </c>
      <c r="FR424" s="20" t="str">
        <f t="shared" ref="FR424:FT426" si="998" xml:space="preserve"> IF(S651=S645,"",S651)</f>
        <v/>
      </c>
      <c r="FS424" s="20" t="str">
        <f t="shared" si="998"/>
        <v/>
      </c>
      <c r="FT424" s="20" t="str">
        <f t="shared" si="998"/>
        <v/>
      </c>
      <c r="FU424" s="20" t="str">
        <f xml:space="preserve"> IF(W651=W645,"",W651)</f>
        <v/>
      </c>
      <c r="FV424" s="20" t="str">
        <f t="shared" ref="FV424:FZ426" si="999" xml:space="preserve"> IF(Y651=Y645,"",Y651)</f>
        <v/>
      </c>
      <c r="FW424" s="20" t="str">
        <f t="shared" si="999"/>
        <v/>
      </c>
      <c r="FX424" s="20" t="str">
        <f t="shared" si="999"/>
        <v/>
      </c>
      <c r="FY424" s="20" t="str">
        <f t="shared" si="999"/>
        <v/>
      </c>
      <c r="FZ424" s="20" t="str">
        <f t="shared" si="999"/>
        <v/>
      </c>
      <c r="GA424" s="20" t="str">
        <f t="shared" si="985"/>
        <v/>
      </c>
      <c r="GB424" s="20" t="str">
        <f t="shared" si="985"/>
        <v/>
      </c>
      <c r="GC424" s="20" t="str">
        <f t="shared" si="985"/>
        <v/>
      </c>
      <c r="GD424" s="20" t="str">
        <f t="shared" si="985"/>
        <v/>
      </c>
      <c r="GE424" s="20" t="str">
        <f t="shared" si="985"/>
        <v/>
      </c>
      <c r="GF424" s="20" t="str">
        <f t="shared" si="985"/>
        <v/>
      </c>
      <c r="GG424" s="20" t="str">
        <f t="shared" si="985"/>
        <v/>
      </c>
      <c r="GH424" s="20" t="str">
        <f t="shared" si="986"/>
        <v/>
      </c>
      <c r="GI424" s="20" t="str">
        <f t="shared" si="986"/>
        <v/>
      </c>
      <c r="GJ424" s="20" t="str">
        <f t="shared" si="986"/>
        <v/>
      </c>
      <c r="GK424" s="20" t="str">
        <f t="shared" si="986"/>
        <v/>
      </c>
      <c r="GL424" s="20" t="str">
        <f t="shared" si="986"/>
        <v/>
      </c>
      <c r="GM424" s="20" t="str">
        <f t="shared" si="986"/>
        <v/>
      </c>
      <c r="GN424" s="20" t="str">
        <f t="shared" si="986"/>
        <v/>
      </c>
      <c r="GO424" s="20" t="str">
        <f t="shared" si="986"/>
        <v/>
      </c>
      <c r="GP424" s="20" t="str">
        <f t="shared" si="986"/>
        <v/>
      </c>
      <c r="GQ424" s="20" t="str">
        <f t="shared" si="986"/>
        <v/>
      </c>
      <c r="GR424" s="20" t="str">
        <f t="shared" si="987"/>
        <v/>
      </c>
      <c r="GS424" s="20" t="str">
        <f t="shared" si="987"/>
        <v/>
      </c>
      <c r="GT424" s="20" t="str">
        <f t="shared" si="987"/>
        <v/>
      </c>
      <c r="GU424" s="20" t="str">
        <f t="shared" si="987"/>
        <v/>
      </c>
      <c r="GV424" s="20" t="str">
        <f t="shared" si="987"/>
        <v/>
      </c>
      <c r="GW424" s="20" t="str">
        <f t="shared" si="987"/>
        <v/>
      </c>
      <c r="GX424" s="20" t="str">
        <f t="shared" si="987"/>
        <v/>
      </c>
      <c r="GY424" s="20" t="str">
        <f t="shared" si="987"/>
        <v/>
      </c>
      <c r="GZ424" s="20" t="str">
        <f t="shared" si="987"/>
        <v/>
      </c>
      <c r="HA424" s="20" t="str">
        <f t="shared" si="987"/>
        <v/>
      </c>
      <c r="HB424" s="20" t="str">
        <f t="shared" si="988"/>
        <v/>
      </c>
      <c r="HC424" s="20" t="str">
        <f t="shared" si="988"/>
        <v/>
      </c>
      <c r="HD424" s="20" t="str">
        <f t="shared" si="988"/>
        <v/>
      </c>
      <c r="HE424" s="20" t="str">
        <f t="shared" si="988"/>
        <v/>
      </c>
      <c r="HF424" s="20" t="str">
        <f t="shared" si="988"/>
        <v/>
      </c>
      <c r="HG424" s="20" t="str">
        <f t="shared" si="988"/>
        <v/>
      </c>
      <c r="HH424" s="20" t="str">
        <f t="shared" si="988"/>
        <v/>
      </c>
      <c r="HI424" s="20" t="str">
        <f t="shared" si="988"/>
        <v/>
      </c>
      <c r="HJ424" s="20" t="str">
        <f t="shared" si="988"/>
        <v/>
      </c>
      <c r="HK424" s="20" t="str">
        <f t="shared" si="988"/>
        <v/>
      </c>
      <c r="HL424" s="20" t="str">
        <f t="shared" si="989"/>
        <v/>
      </c>
      <c r="HM424" s="20" t="str">
        <f t="shared" si="989"/>
        <v/>
      </c>
      <c r="HN424" s="20" t="str">
        <f t="shared" si="989"/>
        <v/>
      </c>
      <c r="HO424" s="20" t="str">
        <f t="shared" si="989"/>
        <v/>
      </c>
      <c r="HP424" s="20" t="str">
        <f t="shared" si="989"/>
        <v/>
      </c>
      <c r="HQ424" s="20" t="str">
        <f t="shared" si="989"/>
        <v/>
      </c>
      <c r="HR424" s="20" t="str">
        <f t="shared" si="989"/>
        <v/>
      </c>
      <c r="HS424" s="20" t="str">
        <f t="shared" si="989"/>
        <v/>
      </c>
      <c r="HT424" s="20" t="str">
        <f t="shared" si="989"/>
        <v/>
      </c>
      <c r="HU424" s="20" t="str">
        <f t="shared" si="989"/>
        <v/>
      </c>
      <c r="HV424" s="20" t="str">
        <f t="shared" si="990"/>
        <v/>
      </c>
      <c r="HW424" s="20" t="str">
        <f t="shared" si="990"/>
        <v/>
      </c>
      <c r="HX424" s="20" t="str">
        <f t="shared" si="990"/>
        <v/>
      </c>
      <c r="HY424" s="20" t="str">
        <f t="shared" si="990"/>
        <v/>
      </c>
      <c r="HZ424" s="20" t="str">
        <f t="shared" si="990"/>
        <v/>
      </c>
      <c r="IA424" s="20" t="str">
        <f t="shared" si="990"/>
        <v/>
      </c>
      <c r="IB424" s="20" t="str">
        <f t="shared" si="990"/>
        <v/>
      </c>
      <c r="IC424" s="20" t="str">
        <f t="shared" si="990"/>
        <v/>
      </c>
      <c r="ID424" s="20" t="str">
        <f t="shared" si="990"/>
        <v/>
      </c>
      <c r="IE424" s="20" t="str">
        <f t="shared" si="990"/>
        <v/>
      </c>
      <c r="IF424" s="20" t="str">
        <f t="shared" si="991"/>
        <v/>
      </c>
      <c r="IG424" s="20" t="str">
        <f t="shared" si="991"/>
        <v/>
      </c>
      <c r="IH424" s="20" t="str">
        <f t="shared" si="991"/>
        <v/>
      </c>
      <c r="II424" s="20" t="str">
        <f t="shared" si="991"/>
        <v/>
      </c>
      <c r="IJ424" s="20" t="str">
        <f t="shared" si="991"/>
        <v/>
      </c>
      <c r="IK424" s="20" t="str">
        <f t="shared" si="991"/>
        <v/>
      </c>
      <c r="IL424" s="20" t="str">
        <f t="shared" si="991"/>
        <v/>
      </c>
      <c r="IM424" s="20" t="str">
        <f t="shared" si="991"/>
        <v/>
      </c>
      <c r="IN424" s="20" t="str">
        <f t="shared" si="991"/>
        <v/>
      </c>
      <c r="IO424" s="20" t="str">
        <f t="shared" si="991"/>
        <v/>
      </c>
      <c r="IP424" s="20" t="str">
        <f t="shared" si="992"/>
        <v/>
      </c>
      <c r="IQ424" s="20" t="str">
        <f t="shared" si="992"/>
        <v/>
      </c>
      <c r="IR424" s="20" t="str">
        <f t="shared" si="992"/>
        <v/>
      </c>
      <c r="IS424" s="20" t="str">
        <f t="shared" si="992"/>
        <v/>
      </c>
      <c r="IT424" s="20" t="str">
        <f t="shared" si="992"/>
        <v/>
      </c>
      <c r="IU424" s="20" t="str">
        <f t="shared" si="992"/>
        <v/>
      </c>
      <c r="IV424" s="20" t="str">
        <f t="shared" si="992"/>
        <v/>
      </c>
      <c r="IW424" s="20" t="str">
        <f t="shared" si="992"/>
        <v/>
      </c>
      <c r="IX424" s="20" t="str">
        <f t="shared" si="992"/>
        <v/>
      </c>
      <c r="IY424" s="20" t="str">
        <f t="shared" si="992"/>
        <v/>
      </c>
      <c r="IZ424" s="20" t="str">
        <f t="shared" si="993"/>
        <v/>
      </c>
      <c r="JA424" s="20" t="str">
        <f t="shared" si="993"/>
        <v/>
      </c>
      <c r="JB424" s="20" t="str">
        <f t="shared" si="993"/>
        <v/>
      </c>
      <c r="JC424" s="20" t="str">
        <f t="shared" si="993"/>
        <v/>
      </c>
      <c r="JD424" s="20" t="str">
        <f t="shared" si="993"/>
        <v/>
      </c>
      <c r="JE424" s="20" t="str">
        <f t="shared" si="993"/>
        <v/>
      </c>
      <c r="JF424" s="20" t="str">
        <f t="shared" si="993"/>
        <v/>
      </c>
      <c r="JG424" s="20" t="str">
        <f t="shared" si="993"/>
        <v/>
      </c>
      <c r="JH424" s="20" t="str">
        <f t="shared" si="993"/>
        <v/>
      </c>
      <c r="JI424" s="20" t="str">
        <f t="shared" si="993"/>
        <v/>
      </c>
      <c r="JJ424" s="20" t="str">
        <f t="shared" si="994"/>
        <v/>
      </c>
      <c r="JK424" s="20" t="str">
        <f t="shared" si="994"/>
        <v/>
      </c>
      <c r="JL424" s="20" t="str">
        <f t="shared" si="994"/>
        <v/>
      </c>
      <c r="JM424" s="20" t="str">
        <f t="shared" si="994"/>
        <v/>
      </c>
      <c r="JN424" s="20" t="str">
        <f t="shared" si="994"/>
        <v/>
      </c>
      <c r="JO424" s="20" t="str">
        <f t="shared" si="994"/>
        <v/>
      </c>
      <c r="JP424" s="20" t="str">
        <f t="shared" si="994"/>
        <v/>
      </c>
      <c r="JQ424" s="20" t="str">
        <f t="shared" si="994"/>
        <v/>
      </c>
      <c r="JR424" s="20" t="str">
        <f t="shared" si="994"/>
        <v/>
      </c>
      <c r="JS424" s="20" t="str">
        <f t="shared" si="994"/>
        <v/>
      </c>
      <c r="JT424" s="20" t="str">
        <f t="shared" si="995"/>
        <v/>
      </c>
      <c r="JU424" s="20" t="str">
        <f t="shared" si="995"/>
        <v/>
      </c>
      <c r="JV424" s="20" t="str">
        <f t="shared" si="995"/>
        <v/>
      </c>
      <c r="JW424" s="20" t="str">
        <f t="shared" si="995"/>
        <v/>
      </c>
      <c r="JX424" s="20" t="str">
        <f t="shared" si="995"/>
        <v/>
      </c>
      <c r="JY424" s="20" t="str">
        <f t="shared" si="995"/>
        <v/>
      </c>
      <c r="JZ424" s="20" t="str">
        <f t="shared" si="995"/>
        <v/>
      </c>
      <c r="KA424" s="20" t="str">
        <f t="shared" si="995"/>
        <v/>
      </c>
      <c r="KB424" s="20" t="str">
        <f t="shared" si="995"/>
        <v/>
      </c>
      <c r="KC424" s="20" t="str">
        <f t="shared" si="995"/>
        <v/>
      </c>
      <c r="KD424" s="20" t="str">
        <f t="shared" si="996"/>
        <v/>
      </c>
      <c r="KE424" s="20"/>
      <c r="KF424" s="20"/>
      <c r="KG424" s="20"/>
      <c r="KH424" s="20"/>
      <c r="KI424" s="20"/>
      <c r="KJ424" s="20"/>
      <c r="KK424" s="20"/>
      <c r="KL424" s="20"/>
      <c r="KM424" s="20"/>
      <c r="KN424" s="20"/>
      <c r="KO424" s="20"/>
    </row>
    <row r="425" spans="2:301" s="14" customFormat="1" ht="14.75" hidden="1" customHeight="1" x14ac:dyDescent="0.25">
      <c r="B425" s="73"/>
      <c r="C425" s="74"/>
      <c r="D425" s="74"/>
      <c r="E425" s="74"/>
      <c r="F425" s="74"/>
      <c r="G425" s="74" t="str">
        <f t="shared" si="405"/>
        <v/>
      </c>
      <c r="H425" s="74"/>
      <c r="I425" s="74" t="str">
        <f t="shared" si="409"/>
        <v/>
      </c>
      <c r="J425" s="74"/>
      <c r="K425" s="74">
        <f t="shared" si="440"/>
        <v>0</v>
      </c>
      <c r="L425" s="74"/>
      <c r="M425" s="74"/>
      <c r="N425" s="74">
        <f t="shared" si="406"/>
        <v>0</v>
      </c>
      <c r="O425" s="74"/>
      <c r="P425" s="112"/>
      <c r="Q425" s="120"/>
      <c r="R425" s="120"/>
      <c r="S425" s="111"/>
      <c r="T425" s="113" t="str">
        <f t="shared" si="407"/>
        <v/>
      </c>
      <c r="U425" s="24"/>
      <c r="V425" s="24"/>
      <c r="W425" s="24" t="str">
        <f t="shared" si="410"/>
        <v/>
      </c>
      <c r="X425" s="60"/>
      <c r="AI425" s="69"/>
      <c r="AJ425" s="69"/>
      <c r="AK425" s="119"/>
      <c r="AL425" s="24"/>
      <c r="AM425" s="24"/>
      <c r="AN425" s="24"/>
      <c r="AO425" s="26"/>
      <c r="AP425" s="26"/>
      <c r="AR425" s="19">
        <f t="shared" si="408"/>
        <v>0</v>
      </c>
      <c r="AU425" s="129"/>
      <c r="AV425" s="129"/>
      <c r="FD425" s="19"/>
      <c r="FE425" s="19"/>
      <c r="FF425" s="19"/>
      <c r="FG425" s="20" t="str">
        <f t="shared" si="997"/>
        <v/>
      </c>
      <c r="FH425" s="20" t="str">
        <f t="shared" si="997"/>
        <v/>
      </c>
      <c r="FI425" s="20" t="str">
        <f t="shared" si="997"/>
        <v/>
      </c>
      <c r="FJ425" s="20" t="str">
        <f t="shared" si="997"/>
        <v/>
      </c>
      <c r="FK425" s="20" t="str">
        <f t="shared" si="997"/>
        <v/>
      </c>
      <c r="FL425" s="20" t="str">
        <f t="shared" si="997"/>
        <v/>
      </c>
      <c r="FM425" s="20" t="str">
        <f t="shared" si="997"/>
        <v/>
      </c>
      <c r="FN425" s="20" t="str">
        <f t="shared" si="997"/>
        <v/>
      </c>
      <c r="FO425" s="20" t="str">
        <f t="shared" si="997"/>
        <v/>
      </c>
      <c r="FP425" s="20" t="str">
        <f t="shared" si="997"/>
        <v/>
      </c>
      <c r="FQ425" s="20" t="str">
        <f t="shared" si="997"/>
        <v/>
      </c>
      <c r="FR425" s="20" t="str">
        <f t="shared" si="998"/>
        <v/>
      </c>
      <c r="FS425" s="20" t="str">
        <f t="shared" si="998"/>
        <v/>
      </c>
      <c r="FT425" s="20" t="str">
        <f t="shared" si="998"/>
        <v/>
      </c>
      <c r="FU425" s="20" t="str">
        <f xml:space="preserve"> IF(W652=W646,"",W652)</f>
        <v/>
      </c>
      <c r="FV425" s="20" t="str">
        <f t="shared" si="999"/>
        <v/>
      </c>
      <c r="FW425" s="20" t="str">
        <f t="shared" si="999"/>
        <v/>
      </c>
      <c r="FX425" s="20" t="str">
        <f t="shared" si="999"/>
        <v/>
      </c>
      <c r="FY425" s="20" t="str">
        <f t="shared" si="999"/>
        <v/>
      </c>
      <c r="FZ425" s="20" t="str">
        <f t="shared" si="999"/>
        <v/>
      </c>
      <c r="GA425" s="20" t="str">
        <f t="shared" si="985"/>
        <v/>
      </c>
      <c r="GB425" s="20" t="str">
        <f t="shared" si="985"/>
        <v/>
      </c>
      <c r="GC425" s="20" t="str">
        <f t="shared" si="985"/>
        <v/>
      </c>
      <c r="GD425" s="20" t="str">
        <f t="shared" si="985"/>
        <v/>
      </c>
      <c r="GE425" s="20" t="str">
        <f t="shared" si="985"/>
        <v/>
      </c>
      <c r="GF425" s="20" t="str">
        <f t="shared" si="985"/>
        <v/>
      </c>
      <c r="GG425" s="20" t="str">
        <f t="shared" si="985"/>
        <v/>
      </c>
      <c r="GH425" s="20" t="str">
        <f t="shared" si="986"/>
        <v/>
      </c>
      <c r="GI425" s="20" t="str">
        <f t="shared" si="986"/>
        <v/>
      </c>
      <c r="GJ425" s="20" t="str">
        <f t="shared" si="986"/>
        <v/>
      </c>
      <c r="GK425" s="20" t="str">
        <f t="shared" si="986"/>
        <v/>
      </c>
      <c r="GL425" s="20" t="str">
        <f t="shared" si="986"/>
        <v/>
      </c>
      <c r="GM425" s="20" t="str">
        <f t="shared" si="986"/>
        <v/>
      </c>
      <c r="GN425" s="20" t="str">
        <f t="shared" si="986"/>
        <v/>
      </c>
      <c r="GO425" s="20" t="str">
        <f t="shared" si="986"/>
        <v/>
      </c>
      <c r="GP425" s="20" t="str">
        <f t="shared" si="986"/>
        <v/>
      </c>
      <c r="GQ425" s="20" t="str">
        <f t="shared" si="986"/>
        <v/>
      </c>
      <c r="GR425" s="20" t="str">
        <f t="shared" si="987"/>
        <v/>
      </c>
      <c r="GS425" s="20" t="str">
        <f t="shared" si="987"/>
        <v/>
      </c>
      <c r="GT425" s="20" t="str">
        <f t="shared" si="987"/>
        <v/>
      </c>
      <c r="GU425" s="20" t="str">
        <f t="shared" si="987"/>
        <v/>
      </c>
      <c r="GV425" s="20" t="str">
        <f t="shared" si="987"/>
        <v/>
      </c>
      <c r="GW425" s="20" t="str">
        <f t="shared" si="987"/>
        <v/>
      </c>
      <c r="GX425" s="20" t="str">
        <f t="shared" si="987"/>
        <v/>
      </c>
      <c r="GY425" s="20" t="str">
        <f t="shared" si="987"/>
        <v/>
      </c>
      <c r="GZ425" s="20" t="str">
        <f t="shared" si="987"/>
        <v/>
      </c>
      <c r="HA425" s="20" t="str">
        <f t="shared" si="987"/>
        <v/>
      </c>
      <c r="HB425" s="20" t="str">
        <f t="shared" si="988"/>
        <v/>
      </c>
      <c r="HC425" s="20" t="str">
        <f t="shared" si="988"/>
        <v/>
      </c>
      <c r="HD425" s="20" t="str">
        <f t="shared" si="988"/>
        <v/>
      </c>
      <c r="HE425" s="20" t="str">
        <f t="shared" si="988"/>
        <v/>
      </c>
      <c r="HF425" s="20" t="str">
        <f t="shared" si="988"/>
        <v/>
      </c>
      <c r="HG425" s="20" t="str">
        <f t="shared" si="988"/>
        <v/>
      </c>
      <c r="HH425" s="20" t="str">
        <f t="shared" si="988"/>
        <v/>
      </c>
      <c r="HI425" s="20" t="str">
        <f t="shared" si="988"/>
        <v/>
      </c>
      <c r="HJ425" s="20" t="str">
        <f t="shared" si="988"/>
        <v/>
      </c>
      <c r="HK425" s="20" t="str">
        <f t="shared" si="988"/>
        <v/>
      </c>
      <c r="HL425" s="20" t="str">
        <f t="shared" si="989"/>
        <v/>
      </c>
      <c r="HM425" s="20" t="str">
        <f t="shared" si="989"/>
        <v/>
      </c>
      <c r="HN425" s="20" t="str">
        <f t="shared" si="989"/>
        <v/>
      </c>
      <c r="HO425" s="20" t="str">
        <f t="shared" si="989"/>
        <v/>
      </c>
      <c r="HP425" s="20" t="str">
        <f t="shared" si="989"/>
        <v/>
      </c>
      <c r="HQ425" s="20" t="str">
        <f t="shared" si="989"/>
        <v/>
      </c>
      <c r="HR425" s="20" t="str">
        <f t="shared" si="989"/>
        <v/>
      </c>
      <c r="HS425" s="20" t="str">
        <f t="shared" si="989"/>
        <v/>
      </c>
      <c r="HT425" s="20" t="str">
        <f t="shared" si="989"/>
        <v/>
      </c>
      <c r="HU425" s="20" t="str">
        <f t="shared" si="989"/>
        <v/>
      </c>
      <c r="HV425" s="20" t="str">
        <f t="shared" si="990"/>
        <v/>
      </c>
      <c r="HW425" s="20" t="str">
        <f t="shared" si="990"/>
        <v/>
      </c>
      <c r="HX425" s="20" t="str">
        <f t="shared" si="990"/>
        <v/>
      </c>
      <c r="HY425" s="20" t="str">
        <f t="shared" si="990"/>
        <v/>
      </c>
      <c r="HZ425" s="20" t="str">
        <f t="shared" si="990"/>
        <v/>
      </c>
      <c r="IA425" s="20" t="str">
        <f t="shared" si="990"/>
        <v/>
      </c>
      <c r="IB425" s="20" t="str">
        <f t="shared" si="990"/>
        <v/>
      </c>
      <c r="IC425" s="20" t="str">
        <f t="shared" si="990"/>
        <v/>
      </c>
      <c r="ID425" s="20" t="str">
        <f t="shared" si="990"/>
        <v/>
      </c>
      <c r="IE425" s="20" t="str">
        <f t="shared" si="990"/>
        <v/>
      </c>
      <c r="IF425" s="20" t="str">
        <f t="shared" si="991"/>
        <v/>
      </c>
      <c r="IG425" s="20" t="str">
        <f t="shared" si="991"/>
        <v/>
      </c>
      <c r="IH425" s="20" t="str">
        <f t="shared" si="991"/>
        <v/>
      </c>
      <c r="II425" s="20" t="str">
        <f t="shared" si="991"/>
        <v/>
      </c>
      <c r="IJ425" s="20" t="str">
        <f t="shared" si="991"/>
        <v/>
      </c>
      <c r="IK425" s="20" t="str">
        <f t="shared" si="991"/>
        <v/>
      </c>
      <c r="IL425" s="20" t="str">
        <f t="shared" si="991"/>
        <v/>
      </c>
      <c r="IM425" s="20" t="str">
        <f t="shared" si="991"/>
        <v/>
      </c>
      <c r="IN425" s="20" t="str">
        <f t="shared" si="991"/>
        <v/>
      </c>
      <c r="IO425" s="20" t="str">
        <f t="shared" si="991"/>
        <v/>
      </c>
      <c r="IP425" s="20" t="str">
        <f t="shared" si="992"/>
        <v/>
      </c>
      <c r="IQ425" s="20" t="str">
        <f t="shared" si="992"/>
        <v/>
      </c>
      <c r="IR425" s="20" t="str">
        <f t="shared" si="992"/>
        <v/>
      </c>
      <c r="IS425" s="20" t="str">
        <f t="shared" si="992"/>
        <v/>
      </c>
      <c r="IT425" s="20" t="str">
        <f t="shared" si="992"/>
        <v/>
      </c>
      <c r="IU425" s="20" t="str">
        <f t="shared" si="992"/>
        <v/>
      </c>
      <c r="IV425" s="20" t="str">
        <f t="shared" si="992"/>
        <v/>
      </c>
      <c r="IW425" s="20" t="str">
        <f t="shared" si="992"/>
        <v/>
      </c>
      <c r="IX425" s="20" t="str">
        <f t="shared" si="992"/>
        <v/>
      </c>
      <c r="IY425" s="20" t="str">
        <f t="shared" si="992"/>
        <v/>
      </c>
      <c r="IZ425" s="20" t="str">
        <f t="shared" si="993"/>
        <v/>
      </c>
      <c r="JA425" s="20" t="str">
        <f t="shared" si="993"/>
        <v/>
      </c>
      <c r="JB425" s="20" t="str">
        <f t="shared" si="993"/>
        <v/>
      </c>
      <c r="JC425" s="20" t="str">
        <f t="shared" si="993"/>
        <v/>
      </c>
      <c r="JD425" s="20" t="str">
        <f t="shared" si="993"/>
        <v/>
      </c>
      <c r="JE425" s="20" t="str">
        <f t="shared" si="993"/>
        <v/>
      </c>
      <c r="JF425" s="20" t="str">
        <f t="shared" si="993"/>
        <v/>
      </c>
      <c r="JG425" s="20" t="str">
        <f t="shared" si="993"/>
        <v/>
      </c>
      <c r="JH425" s="20" t="str">
        <f t="shared" si="993"/>
        <v/>
      </c>
      <c r="JI425" s="20" t="str">
        <f t="shared" si="993"/>
        <v/>
      </c>
      <c r="JJ425" s="20" t="str">
        <f t="shared" si="994"/>
        <v/>
      </c>
      <c r="JK425" s="20" t="str">
        <f t="shared" si="994"/>
        <v/>
      </c>
      <c r="JL425" s="20" t="str">
        <f t="shared" si="994"/>
        <v/>
      </c>
      <c r="JM425" s="20" t="str">
        <f t="shared" si="994"/>
        <v/>
      </c>
      <c r="JN425" s="20" t="str">
        <f t="shared" si="994"/>
        <v/>
      </c>
      <c r="JO425" s="20" t="str">
        <f t="shared" si="994"/>
        <v/>
      </c>
      <c r="JP425" s="20" t="str">
        <f t="shared" si="994"/>
        <v/>
      </c>
      <c r="JQ425" s="20" t="str">
        <f t="shared" si="994"/>
        <v/>
      </c>
      <c r="JR425" s="20" t="str">
        <f t="shared" si="994"/>
        <v/>
      </c>
      <c r="JS425" s="20" t="str">
        <f t="shared" si="994"/>
        <v/>
      </c>
      <c r="JT425" s="20" t="str">
        <f t="shared" si="995"/>
        <v/>
      </c>
      <c r="JU425" s="20" t="str">
        <f t="shared" si="995"/>
        <v/>
      </c>
      <c r="JV425" s="20" t="str">
        <f t="shared" si="995"/>
        <v/>
      </c>
      <c r="JW425" s="20" t="str">
        <f t="shared" si="995"/>
        <v/>
      </c>
      <c r="JX425" s="20" t="str">
        <f t="shared" si="995"/>
        <v/>
      </c>
      <c r="JY425" s="20" t="str">
        <f t="shared" si="995"/>
        <v/>
      </c>
      <c r="JZ425" s="20" t="str">
        <f t="shared" si="995"/>
        <v/>
      </c>
      <c r="KA425" s="20" t="str">
        <f t="shared" si="995"/>
        <v/>
      </c>
      <c r="KB425" s="20" t="str">
        <f t="shared" si="995"/>
        <v/>
      </c>
      <c r="KC425" s="20" t="str">
        <f t="shared" si="995"/>
        <v/>
      </c>
      <c r="KD425" s="20" t="str">
        <f t="shared" si="996"/>
        <v/>
      </c>
      <c r="KE425" s="20"/>
      <c r="KF425" s="20"/>
      <c r="KG425" s="20"/>
      <c r="KH425" s="20"/>
      <c r="KI425" s="20"/>
      <c r="KJ425" s="20"/>
      <c r="KK425" s="20"/>
      <c r="KL425" s="20"/>
      <c r="KM425" s="20"/>
      <c r="KN425" s="20"/>
      <c r="KO425" s="20"/>
    </row>
    <row r="426" spans="2:301" s="14" customFormat="1" ht="14.75" hidden="1" customHeight="1" x14ac:dyDescent="0.25">
      <c r="B426" s="73"/>
      <c r="C426" s="74"/>
      <c r="D426" s="74"/>
      <c r="E426" s="74"/>
      <c r="F426" s="74"/>
      <c r="G426" s="74" t="str">
        <f t="shared" si="405"/>
        <v/>
      </c>
      <c r="H426" s="74"/>
      <c r="I426" s="74" t="str">
        <f t="shared" si="409"/>
        <v/>
      </c>
      <c r="J426" s="74"/>
      <c r="K426" s="74">
        <f t="shared" si="440"/>
        <v>0</v>
      </c>
      <c r="L426" s="74"/>
      <c r="M426" s="74"/>
      <c r="N426" s="74">
        <f t="shared" si="406"/>
        <v>0</v>
      </c>
      <c r="O426" s="74"/>
      <c r="P426" s="112"/>
      <c r="Q426" s="120"/>
      <c r="R426" s="120"/>
      <c r="S426" s="111"/>
      <c r="T426" s="113" t="str">
        <f t="shared" si="407"/>
        <v/>
      </c>
      <c r="U426" s="24"/>
      <c r="V426" s="24"/>
      <c r="W426" s="24" t="str">
        <f t="shared" si="410"/>
        <v/>
      </c>
      <c r="X426" s="60"/>
      <c r="AI426" s="69"/>
      <c r="AJ426" s="69"/>
      <c r="AK426" s="119"/>
      <c r="AL426" s="24"/>
      <c r="AM426" s="24"/>
      <c r="AN426" s="24"/>
      <c r="AO426" s="26"/>
      <c r="AP426" s="26"/>
      <c r="AR426" s="19">
        <f t="shared" si="408"/>
        <v>0</v>
      </c>
      <c r="AU426" s="129"/>
      <c r="AV426" s="129"/>
      <c r="FD426" s="19"/>
      <c r="FE426" s="19"/>
      <c r="FF426" s="19"/>
      <c r="FG426" s="20" t="str">
        <f t="shared" si="997"/>
        <v/>
      </c>
      <c r="FH426" s="20" t="str">
        <f t="shared" si="997"/>
        <v/>
      </c>
      <c r="FI426" s="20" t="str">
        <f t="shared" si="997"/>
        <v/>
      </c>
      <c r="FJ426" s="20" t="str">
        <f t="shared" si="997"/>
        <v/>
      </c>
      <c r="FK426" s="20" t="str">
        <f t="shared" si="997"/>
        <v/>
      </c>
      <c r="FL426" s="20" t="str">
        <f t="shared" si="997"/>
        <v/>
      </c>
      <c r="FM426" s="20" t="str">
        <f t="shared" si="997"/>
        <v/>
      </c>
      <c r="FN426" s="20" t="str">
        <f t="shared" si="997"/>
        <v/>
      </c>
      <c r="FO426" s="20" t="str">
        <f t="shared" si="997"/>
        <v/>
      </c>
      <c r="FP426" s="20" t="str">
        <f t="shared" si="997"/>
        <v/>
      </c>
      <c r="FQ426" s="20" t="str">
        <f t="shared" si="997"/>
        <v/>
      </c>
      <c r="FR426" s="20" t="str">
        <f t="shared" si="998"/>
        <v/>
      </c>
      <c r="FS426" s="20" t="str">
        <f t="shared" si="998"/>
        <v/>
      </c>
      <c r="FT426" s="20" t="str">
        <f t="shared" si="998"/>
        <v/>
      </c>
      <c r="FU426" s="20" t="str">
        <f xml:space="preserve"> IF(W653=W647,"",W653)</f>
        <v/>
      </c>
      <c r="FV426" s="20" t="str">
        <f t="shared" si="999"/>
        <v/>
      </c>
      <c r="FW426" s="20" t="str">
        <f t="shared" si="999"/>
        <v/>
      </c>
      <c r="FX426" s="20" t="str">
        <f t="shared" si="999"/>
        <v/>
      </c>
      <c r="FY426" s="20" t="str">
        <f t="shared" si="999"/>
        <v/>
      </c>
      <c r="FZ426" s="20" t="str">
        <f t="shared" si="999"/>
        <v/>
      </c>
      <c r="GA426" s="20" t="str">
        <f t="shared" si="985"/>
        <v/>
      </c>
      <c r="GB426" s="20" t="str">
        <f t="shared" si="985"/>
        <v/>
      </c>
      <c r="GC426" s="20" t="str">
        <f t="shared" si="985"/>
        <v/>
      </c>
      <c r="GD426" s="20" t="str">
        <f t="shared" si="985"/>
        <v/>
      </c>
      <c r="GE426" s="20" t="str">
        <f t="shared" si="985"/>
        <v/>
      </c>
      <c r="GF426" s="20" t="str">
        <f t="shared" si="985"/>
        <v/>
      </c>
      <c r="GG426" s="20" t="str">
        <f t="shared" si="985"/>
        <v/>
      </c>
      <c r="GH426" s="20" t="str">
        <f t="shared" si="986"/>
        <v/>
      </c>
      <c r="GI426" s="20" t="str">
        <f t="shared" si="986"/>
        <v/>
      </c>
      <c r="GJ426" s="20" t="str">
        <f t="shared" si="986"/>
        <v/>
      </c>
      <c r="GK426" s="20" t="str">
        <f t="shared" si="986"/>
        <v/>
      </c>
      <c r="GL426" s="20" t="str">
        <f t="shared" si="986"/>
        <v/>
      </c>
      <c r="GM426" s="20" t="str">
        <f t="shared" si="986"/>
        <v/>
      </c>
      <c r="GN426" s="20" t="str">
        <f t="shared" si="986"/>
        <v/>
      </c>
      <c r="GO426" s="20" t="str">
        <f t="shared" si="986"/>
        <v/>
      </c>
      <c r="GP426" s="20" t="str">
        <f t="shared" si="986"/>
        <v/>
      </c>
      <c r="GQ426" s="20" t="str">
        <f t="shared" si="986"/>
        <v/>
      </c>
      <c r="GR426" s="20" t="str">
        <f t="shared" si="987"/>
        <v/>
      </c>
      <c r="GS426" s="20" t="str">
        <f t="shared" si="987"/>
        <v/>
      </c>
      <c r="GT426" s="20" t="str">
        <f t="shared" si="987"/>
        <v/>
      </c>
      <c r="GU426" s="20" t="str">
        <f t="shared" si="987"/>
        <v/>
      </c>
      <c r="GV426" s="20" t="str">
        <f t="shared" si="987"/>
        <v/>
      </c>
      <c r="GW426" s="20" t="str">
        <f t="shared" si="987"/>
        <v/>
      </c>
      <c r="GX426" s="20" t="str">
        <f t="shared" si="987"/>
        <v/>
      </c>
      <c r="GY426" s="20" t="str">
        <f t="shared" si="987"/>
        <v/>
      </c>
      <c r="GZ426" s="20" t="str">
        <f t="shared" si="987"/>
        <v/>
      </c>
      <c r="HA426" s="20" t="str">
        <f t="shared" si="987"/>
        <v/>
      </c>
      <c r="HB426" s="20" t="str">
        <f t="shared" si="988"/>
        <v/>
      </c>
      <c r="HC426" s="20" t="str">
        <f t="shared" si="988"/>
        <v/>
      </c>
      <c r="HD426" s="20" t="str">
        <f t="shared" si="988"/>
        <v/>
      </c>
      <c r="HE426" s="20" t="str">
        <f t="shared" si="988"/>
        <v/>
      </c>
      <c r="HF426" s="20" t="str">
        <f t="shared" si="988"/>
        <v/>
      </c>
      <c r="HG426" s="20" t="str">
        <f t="shared" si="988"/>
        <v/>
      </c>
      <c r="HH426" s="20" t="str">
        <f t="shared" si="988"/>
        <v/>
      </c>
      <c r="HI426" s="20" t="str">
        <f t="shared" si="988"/>
        <v/>
      </c>
      <c r="HJ426" s="20" t="str">
        <f t="shared" si="988"/>
        <v/>
      </c>
      <c r="HK426" s="20" t="str">
        <f t="shared" si="988"/>
        <v/>
      </c>
      <c r="HL426" s="20" t="str">
        <f t="shared" si="989"/>
        <v/>
      </c>
      <c r="HM426" s="20" t="str">
        <f t="shared" si="989"/>
        <v/>
      </c>
      <c r="HN426" s="20" t="str">
        <f t="shared" si="989"/>
        <v/>
      </c>
      <c r="HO426" s="20" t="str">
        <f t="shared" si="989"/>
        <v/>
      </c>
      <c r="HP426" s="20" t="str">
        <f t="shared" si="989"/>
        <v/>
      </c>
      <c r="HQ426" s="20" t="str">
        <f t="shared" si="989"/>
        <v/>
      </c>
      <c r="HR426" s="20" t="str">
        <f t="shared" si="989"/>
        <v/>
      </c>
      <c r="HS426" s="20" t="str">
        <f t="shared" si="989"/>
        <v/>
      </c>
      <c r="HT426" s="20" t="str">
        <f t="shared" si="989"/>
        <v/>
      </c>
      <c r="HU426" s="20" t="str">
        <f t="shared" si="989"/>
        <v/>
      </c>
      <c r="HV426" s="20" t="str">
        <f t="shared" si="990"/>
        <v/>
      </c>
      <c r="HW426" s="20" t="str">
        <f t="shared" si="990"/>
        <v/>
      </c>
      <c r="HX426" s="20" t="str">
        <f t="shared" si="990"/>
        <v/>
      </c>
      <c r="HY426" s="20" t="str">
        <f t="shared" si="990"/>
        <v/>
      </c>
      <c r="HZ426" s="20" t="str">
        <f t="shared" si="990"/>
        <v/>
      </c>
      <c r="IA426" s="20" t="str">
        <f t="shared" si="990"/>
        <v/>
      </c>
      <c r="IB426" s="20" t="str">
        <f t="shared" si="990"/>
        <v/>
      </c>
      <c r="IC426" s="20" t="str">
        <f t="shared" si="990"/>
        <v/>
      </c>
      <c r="ID426" s="20" t="str">
        <f t="shared" si="990"/>
        <v/>
      </c>
      <c r="IE426" s="20" t="str">
        <f t="shared" si="990"/>
        <v/>
      </c>
      <c r="IF426" s="20" t="str">
        <f t="shared" si="991"/>
        <v/>
      </c>
      <c r="IG426" s="20" t="str">
        <f t="shared" si="991"/>
        <v/>
      </c>
      <c r="IH426" s="20" t="str">
        <f t="shared" si="991"/>
        <v/>
      </c>
      <c r="II426" s="20" t="str">
        <f t="shared" si="991"/>
        <v/>
      </c>
      <c r="IJ426" s="20" t="str">
        <f t="shared" si="991"/>
        <v/>
      </c>
      <c r="IK426" s="20" t="str">
        <f t="shared" si="991"/>
        <v/>
      </c>
      <c r="IL426" s="20" t="str">
        <f t="shared" si="991"/>
        <v/>
      </c>
      <c r="IM426" s="20" t="str">
        <f t="shared" si="991"/>
        <v/>
      </c>
      <c r="IN426" s="20" t="str">
        <f t="shared" si="991"/>
        <v/>
      </c>
      <c r="IO426" s="20" t="str">
        <f t="shared" si="991"/>
        <v/>
      </c>
      <c r="IP426" s="20" t="str">
        <f t="shared" si="992"/>
        <v/>
      </c>
      <c r="IQ426" s="20" t="str">
        <f t="shared" si="992"/>
        <v/>
      </c>
      <c r="IR426" s="20" t="str">
        <f t="shared" si="992"/>
        <v/>
      </c>
      <c r="IS426" s="20" t="str">
        <f t="shared" si="992"/>
        <v/>
      </c>
      <c r="IT426" s="20" t="str">
        <f t="shared" si="992"/>
        <v/>
      </c>
      <c r="IU426" s="20" t="str">
        <f t="shared" si="992"/>
        <v/>
      </c>
      <c r="IV426" s="20" t="str">
        <f t="shared" si="992"/>
        <v/>
      </c>
      <c r="IW426" s="20" t="str">
        <f t="shared" si="992"/>
        <v/>
      </c>
      <c r="IX426" s="20" t="str">
        <f t="shared" si="992"/>
        <v/>
      </c>
      <c r="IY426" s="20" t="str">
        <f t="shared" si="992"/>
        <v/>
      </c>
      <c r="IZ426" s="20" t="str">
        <f t="shared" si="993"/>
        <v/>
      </c>
      <c r="JA426" s="20" t="str">
        <f t="shared" si="993"/>
        <v/>
      </c>
      <c r="JB426" s="20" t="str">
        <f t="shared" si="993"/>
        <v/>
      </c>
      <c r="JC426" s="20" t="str">
        <f t="shared" si="993"/>
        <v/>
      </c>
      <c r="JD426" s="20" t="str">
        <f t="shared" si="993"/>
        <v/>
      </c>
      <c r="JE426" s="20" t="str">
        <f t="shared" si="993"/>
        <v/>
      </c>
      <c r="JF426" s="20" t="str">
        <f t="shared" si="993"/>
        <v/>
      </c>
      <c r="JG426" s="20" t="str">
        <f t="shared" si="993"/>
        <v/>
      </c>
      <c r="JH426" s="20" t="str">
        <f t="shared" si="993"/>
        <v/>
      </c>
      <c r="JI426" s="20" t="str">
        <f t="shared" si="993"/>
        <v/>
      </c>
      <c r="JJ426" s="20" t="str">
        <f t="shared" si="994"/>
        <v/>
      </c>
      <c r="JK426" s="20" t="str">
        <f t="shared" si="994"/>
        <v/>
      </c>
      <c r="JL426" s="20" t="str">
        <f t="shared" si="994"/>
        <v/>
      </c>
      <c r="JM426" s="20" t="str">
        <f t="shared" si="994"/>
        <v/>
      </c>
      <c r="JN426" s="20" t="str">
        <f t="shared" si="994"/>
        <v/>
      </c>
      <c r="JO426" s="20" t="str">
        <f t="shared" si="994"/>
        <v/>
      </c>
      <c r="JP426" s="20" t="str">
        <f t="shared" si="994"/>
        <v/>
      </c>
      <c r="JQ426" s="20" t="str">
        <f t="shared" si="994"/>
        <v/>
      </c>
      <c r="JR426" s="20" t="str">
        <f t="shared" si="994"/>
        <v/>
      </c>
      <c r="JS426" s="20" t="str">
        <f t="shared" si="994"/>
        <v/>
      </c>
      <c r="JT426" s="20" t="str">
        <f t="shared" si="995"/>
        <v/>
      </c>
      <c r="JU426" s="20" t="str">
        <f t="shared" si="995"/>
        <v/>
      </c>
      <c r="JV426" s="20" t="str">
        <f t="shared" si="995"/>
        <v/>
      </c>
      <c r="JW426" s="20" t="str">
        <f t="shared" si="995"/>
        <v/>
      </c>
      <c r="JX426" s="20" t="str">
        <f t="shared" si="995"/>
        <v/>
      </c>
      <c r="JY426" s="20" t="str">
        <f t="shared" si="995"/>
        <v/>
      </c>
      <c r="JZ426" s="20" t="str">
        <f t="shared" si="995"/>
        <v/>
      </c>
      <c r="KA426" s="20" t="str">
        <f t="shared" si="995"/>
        <v/>
      </c>
      <c r="KB426" s="20" t="str">
        <f t="shared" si="995"/>
        <v/>
      </c>
      <c r="KC426" s="20" t="str">
        <f t="shared" si="995"/>
        <v/>
      </c>
      <c r="KD426" s="20" t="str">
        <f t="shared" si="996"/>
        <v/>
      </c>
      <c r="KE426" s="20"/>
      <c r="KF426" s="20"/>
      <c r="KG426" s="20"/>
      <c r="KH426" s="20"/>
      <c r="KI426" s="20"/>
      <c r="KJ426" s="20"/>
      <c r="KK426" s="20"/>
      <c r="KL426" s="20"/>
      <c r="KM426" s="20"/>
      <c r="KN426" s="20"/>
      <c r="KO426" s="20"/>
    </row>
    <row r="427" spans="2:301" s="14" customFormat="1" ht="15" hidden="1" x14ac:dyDescent="0.25">
      <c r="G427" s="74" t="str">
        <f t="shared" si="405"/>
        <v/>
      </c>
      <c r="I427" s="74" t="str">
        <f t="shared" si="409"/>
        <v/>
      </c>
      <c r="K427" s="74">
        <f t="shared" si="440"/>
        <v>0</v>
      </c>
      <c r="N427" s="74">
        <f t="shared" si="406"/>
        <v>0</v>
      </c>
      <c r="Q427" s="120"/>
      <c r="R427" s="120"/>
      <c r="S427" s="111"/>
      <c r="T427" s="113" t="str">
        <f t="shared" si="407"/>
        <v/>
      </c>
      <c r="W427" s="24" t="str">
        <f t="shared" si="410"/>
        <v/>
      </c>
      <c r="X427" s="60"/>
      <c r="AK427" s="4"/>
      <c r="AL427" s="24"/>
      <c r="AM427" s="24"/>
      <c r="AN427" s="24"/>
      <c r="AO427" s="26"/>
      <c r="AP427" s="26"/>
      <c r="AR427" s="19">
        <f t="shared" si="408"/>
        <v>0</v>
      </c>
      <c r="AU427" s="129"/>
      <c r="AV427" s="129"/>
    </row>
    <row r="428" spans="2:301" s="14" customFormat="1" ht="15" hidden="1" x14ac:dyDescent="0.25">
      <c r="G428" s="74" t="str">
        <f t="shared" si="405"/>
        <v/>
      </c>
      <c r="I428" s="74" t="str">
        <f t="shared" si="409"/>
        <v/>
      </c>
      <c r="K428" s="74">
        <f t="shared" si="440"/>
        <v>0</v>
      </c>
      <c r="N428" s="74">
        <f t="shared" si="406"/>
        <v>0</v>
      </c>
      <c r="Q428" s="120"/>
      <c r="R428" s="120"/>
      <c r="S428" s="111"/>
      <c r="T428" s="113" t="str">
        <f t="shared" si="407"/>
        <v/>
      </c>
      <c r="W428" s="24" t="str">
        <f t="shared" si="410"/>
        <v/>
      </c>
      <c r="X428" s="60"/>
      <c r="AK428" s="4"/>
      <c r="AL428" s="24"/>
      <c r="AM428" s="24"/>
      <c r="AN428" s="24"/>
      <c r="AO428" s="26"/>
      <c r="AP428" s="26"/>
      <c r="AR428" s="19">
        <f t="shared" si="408"/>
        <v>0</v>
      </c>
      <c r="AU428" s="129"/>
      <c r="AV428" s="129"/>
    </row>
    <row r="429" spans="2:301" s="14" customFormat="1" ht="15" hidden="1" x14ac:dyDescent="0.25">
      <c r="G429" s="74" t="str">
        <f t="shared" si="405"/>
        <v/>
      </c>
      <c r="I429" s="74" t="str">
        <f t="shared" si="409"/>
        <v/>
      </c>
      <c r="K429" s="74">
        <f t="shared" si="440"/>
        <v>0</v>
      </c>
      <c r="N429" s="74">
        <f t="shared" si="406"/>
        <v>0</v>
      </c>
      <c r="Q429" s="120"/>
      <c r="R429" s="120"/>
      <c r="S429" s="111"/>
      <c r="T429" s="113" t="str">
        <f t="shared" si="407"/>
        <v/>
      </c>
      <c r="W429" s="24" t="str">
        <f t="shared" si="410"/>
        <v/>
      </c>
      <c r="X429" s="60"/>
      <c r="AK429" s="4"/>
      <c r="AL429" s="24"/>
      <c r="AM429" s="24"/>
      <c r="AN429" s="24"/>
      <c r="AO429" s="26"/>
      <c r="AP429" s="26"/>
      <c r="AR429" s="19">
        <f t="shared" si="408"/>
        <v>0</v>
      </c>
      <c r="AU429" s="129"/>
      <c r="AV429" s="129"/>
    </row>
    <row r="430" spans="2:301" s="14" customFormat="1" ht="15" hidden="1" x14ac:dyDescent="0.25">
      <c r="G430" s="74" t="str">
        <f t="shared" si="405"/>
        <v/>
      </c>
      <c r="I430" s="74" t="str">
        <f t="shared" si="409"/>
        <v/>
      </c>
      <c r="K430" s="74">
        <f t="shared" si="440"/>
        <v>0</v>
      </c>
      <c r="N430" s="74">
        <f t="shared" si="406"/>
        <v>0</v>
      </c>
      <c r="Q430" s="120"/>
      <c r="R430" s="120"/>
      <c r="S430" s="111"/>
      <c r="T430" s="113" t="str">
        <f t="shared" si="407"/>
        <v/>
      </c>
      <c r="W430" s="24" t="str">
        <f t="shared" si="410"/>
        <v/>
      </c>
      <c r="X430" s="60"/>
      <c r="AK430" s="4"/>
      <c r="AL430" s="24"/>
      <c r="AM430" s="24"/>
      <c r="AN430" s="24"/>
      <c r="AO430" s="26"/>
      <c r="AP430" s="26"/>
      <c r="AR430" s="19">
        <f t="shared" si="408"/>
        <v>0</v>
      </c>
      <c r="AU430" s="129"/>
      <c r="AV430" s="129"/>
    </row>
    <row r="431" spans="2:301" s="14" customFormat="1" x14ac:dyDescent="0.35">
      <c r="B431" s="73" t="str">
        <f t="shared" ref="B431" si="1000" xml:space="preserve"> IF(B197="","",B197)</f>
        <v/>
      </c>
      <c r="C431" s="74">
        <f t="shared" ref="C431" si="1001" xml:space="preserve"> IF(B431="",0,1)</f>
        <v>0</v>
      </c>
      <c r="D431" s="74" t="str">
        <f xml:space="preserve"> IF(IF(AND(C431=1,C197="LED"),D197,"")="","",IF(AND(C431=1,C197="LED"),D197,""))</f>
        <v/>
      </c>
      <c r="E431" s="74" t="str">
        <f xml:space="preserve"> IF(IF(AND(C431=1,C197="LED"),E197,"")="","",IF(AND(C431=1,C197="LED"),E197,""))</f>
        <v/>
      </c>
      <c r="F431" s="74" t="str">
        <f xml:space="preserve"> IF((C431&lt;&gt;1),"",MAX(F197,1))</f>
        <v/>
      </c>
      <c r="G431" s="74" t="str">
        <f t="shared" si="405"/>
        <v/>
      </c>
      <c r="H431" s="74" t="str">
        <f xml:space="preserve"> IF((C431&lt;&gt;1),"",MAX(2.5,Q197))</f>
        <v/>
      </c>
      <c r="I431" s="74" t="str">
        <f t="shared" si="409"/>
        <v/>
      </c>
      <c r="J431" s="74">
        <f xml:space="preserve"> IF((C431&lt;&gt;1),0,(J197+$D$3))</f>
        <v>0</v>
      </c>
      <c r="K431" s="74">
        <f t="shared" si="440"/>
        <v>0</v>
      </c>
      <c r="L431" s="74" t="str">
        <f>IF((C431&lt;&gt;1),"",IF(IF(C197="Masked","Always Mask",H197)="","Never mask",IF(C197="Masked","Always Mask",H197)))</f>
        <v/>
      </c>
      <c r="M431" s="74">
        <f xml:space="preserve"> IF(C431&lt;&gt;1,0,I197)</f>
        <v>0</v>
      </c>
      <c r="N431" s="74">
        <f t="shared" si="406"/>
        <v>0</v>
      </c>
      <c r="O431" s="74" t="str">
        <f xml:space="preserve"> IF(C431&lt;&gt;1,"",(F431*55+17.25))</f>
        <v/>
      </c>
      <c r="P431" s="112" t="str">
        <f xml:space="preserve"> IF(C431&lt;&gt;1,"",IF(O431&lt;J431,J431,0))</f>
        <v/>
      </c>
      <c r="Q431" s="120">
        <f xml:space="preserve"> IF(Global!$C$1="AFE4420",1000*AK431*J431/(1000000/'PPG Config'!$C$2)*(2-COUNTBLANK(D431:E431)),1000*(AL431+AM431)*J431/(1000000/'PPG Config'!$C$2))</f>
        <v>0</v>
      </c>
      <c r="R431" s="120"/>
      <c r="S431" s="111" t="str">
        <f>IF((C431&lt;&gt;1),"Only TIA1",W197)</f>
        <v>Only TIA1</v>
      </c>
      <c r="T431" s="113" t="str">
        <f t="shared" si="407"/>
        <v/>
      </c>
      <c r="U431" s="24" t="str">
        <f xml:space="preserve"> IF((C431&lt;&gt;1),"",MAX(2.5,AD197))</f>
        <v/>
      </c>
      <c r="V431" s="24"/>
      <c r="W431" s="24" t="str">
        <f t="shared" si="410"/>
        <v/>
      </c>
      <c r="X431" s="60"/>
      <c r="AI431" s="69">
        <f xml:space="preserve"> IF(C441&gt;C431,1,0)</f>
        <v>0</v>
      </c>
      <c r="AJ431" s="69">
        <f xml:space="preserve"> IF(C431=1,IF(C197="LED",IF(AND(D431="",E431=""),1,0),0),0)</f>
        <v>0</v>
      </c>
      <c r="AK431" s="119">
        <f>IF(COUNTIF(D431:E431,"TX4")&gt;0,'PPG Config'!$C$18,IF(COUNTIF(D431:E431,"TX3")&gt;0,'PPG Config'!$C$17,IF(COUNTIF(D431:E431,"TX2")&gt;0,'PPG Config'!$C$16,IF(COUNTIF(D431:E431,"TX1")&gt;0,'PPG Config'!$C$15,0))))</f>
        <v>0</v>
      </c>
      <c r="AL431" s="24">
        <f xml:space="preserve"> IF(D431="",0,IF(AI197="",0,MIN(AI197,'PPG Config'!$C$8)))</f>
        <v>0</v>
      </c>
      <c r="AM431" s="24">
        <f xml:space="preserve"> IF(E431="",0,IF(AJ197="",0,MIN(AJ197,'PPG Config'!$C$8)))</f>
        <v>0</v>
      </c>
      <c r="AN431" s="24"/>
      <c r="AO431" s="26">
        <f xml:space="preserve"> IF(Global!$C$1="AFE4420",'PPG Phase Definition'!AK431,'PPG Phase Definition'!AL431)</f>
        <v>0</v>
      </c>
      <c r="AP431" s="26">
        <f xml:space="preserve"> IF(Global!$C$1="AFE4420",'PPG Phase Definition'!AK431,'PPG Phase Definition'!AM431)</f>
        <v>0</v>
      </c>
      <c r="AR431" s="19">
        <f t="shared" si="408"/>
        <v>0</v>
      </c>
      <c r="AU431" s="129"/>
      <c r="AV431" s="129"/>
      <c r="FD431" s="19"/>
      <c r="FE431" s="19"/>
      <c r="FF431" s="19">
        <v>20</v>
      </c>
      <c r="FG431" s="20" t="str">
        <f t="shared" ref="FG431:FQ431" si="1002" xml:space="preserve"> IF(G670=G660,"",G670)</f>
        <v/>
      </c>
      <c r="FH431" s="20" t="str">
        <f t="shared" si="1002"/>
        <v/>
      </c>
      <c r="FI431" s="20" t="str">
        <f t="shared" si="1002"/>
        <v/>
      </c>
      <c r="FJ431" s="20" t="str">
        <f t="shared" si="1002"/>
        <v/>
      </c>
      <c r="FK431" s="20" t="str">
        <f t="shared" si="1002"/>
        <v/>
      </c>
      <c r="FL431" s="20" t="str">
        <f t="shared" si="1002"/>
        <v/>
      </c>
      <c r="FM431" s="20" t="str">
        <f t="shared" si="1002"/>
        <v/>
      </c>
      <c r="FN431" s="20" t="str">
        <f t="shared" si="1002"/>
        <v/>
      </c>
      <c r="FO431" s="20" t="str">
        <f t="shared" si="1002"/>
        <v/>
      </c>
      <c r="FP431" s="20" t="str">
        <f t="shared" si="1002"/>
        <v/>
      </c>
      <c r="FQ431" s="20" t="str">
        <f t="shared" si="1002"/>
        <v/>
      </c>
      <c r="FR431" s="20" t="str">
        <f xml:space="preserve"> IF(S670=S660,"",S670)</f>
        <v/>
      </c>
      <c r="FS431" s="20" t="str">
        <f xml:space="preserve"> IF(T670=T660,"",T670)</f>
        <v/>
      </c>
      <c r="FT431" s="20" t="str">
        <f xml:space="preserve"> IF(U670=U660,"",U670)</f>
        <v/>
      </c>
      <c r="FU431" s="20" t="str">
        <f xml:space="preserve"> IF(W670=W660,"",W670)</f>
        <v/>
      </c>
      <c r="FV431" s="20" t="str">
        <f t="shared" ref="FV431:FW431" si="1003" xml:space="preserve"> IF(Y670=Y660,"",Y670)</f>
        <v/>
      </c>
      <c r="FW431" s="20" t="str">
        <f t="shared" si="1003"/>
        <v/>
      </c>
      <c r="FX431" s="20" t="str">
        <f t="shared" ref="FX431" si="1004" xml:space="preserve"> IF(AA670=AA660,"",AA670)</f>
        <v/>
      </c>
      <c r="FY431" s="20" t="str">
        <f t="shared" ref="FY431" si="1005" xml:space="preserve"> IF(AB670=AB660,"",AB670)</f>
        <v/>
      </c>
      <c r="FZ431" s="20" t="str">
        <f t="shared" ref="FZ431" si="1006" xml:space="preserve"> IF(AC670=AC660,"",AC670)</f>
        <v/>
      </c>
      <c r="GA431" s="20" t="str">
        <f t="shared" ref="GA431" si="1007" xml:space="preserve"> IF(AE670=AE660,"",AE670)</f>
        <v/>
      </c>
      <c r="GB431" s="20" t="str">
        <f t="shared" ref="GB431" si="1008" xml:space="preserve"> IF(AF670=AF660,"",AF670)</f>
        <v/>
      </c>
      <c r="GC431" s="20" t="str">
        <f t="shared" ref="GC431" si="1009" xml:space="preserve"> IF(AG670=AG660,"",AG670)</f>
        <v/>
      </c>
      <c r="GD431" s="20" t="str">
        <f t="shared" ref="GD431" si="1010" xml:space="preserve"> IF(AH670=AH660,"",AH670)</f>
        <v/>
      </c>
      <c r="GE431" s="20" t="str">
        <f t="shared" ref="GE431" si="1011" xml:space="preserve"> IF(AI670=AI660,"",AI670)</f>
        <v/>
      </c>
      <c r="GF431" s="20" t="str">
        <f t="shared" ref="GF431" si="1012" xml:space="preserve"> IF(AJ670=AJ660,"",AJ670)</f>
        <v/>
      </c>
      <c r="GG431" s="20" t="str">
        <f t="shared" ref="GG431" si="1013" xml:space="preserve"> IF(AK670=AK660,"",AK670)</f>
        <v/>
      </c>
      <c r="GH431" s="20" t="str">
        <f t="shared" ref="GH431" si="1014" xml:space="preserve"> IF(AL670=AL660,"",AL670)</f>
        <v/>
      </c>
      <c r="GI431" s="20" t="str">
        <f t="shared" ref="GI431" si="1015" xml:space="preserve"> IF(AM670=AM660,"",AM670)</f>
        <v/>
      </c>
      <c r="GJ431" s="20" t="str">
        <f t="shared" ref="GJ431" si="1016" xml:space="preserve"> IF(AN670=AN660,"",AN670)</f>
        <v/>
      </c>
      <c r="GK431" s="20" t="str">
        <f t="shared" ref="GK431" si="1017" xml:space="preserve"> IF(AO670=AO660,"",AO670)</f>
        <v/>
      </c>
      <c r="GL431" s="20" t="str">
        <f t="shared" ref="GL431" si="1018" xml:space="preserve"> IF(AP670=AP660,"",AP670)</f>
        <v/>
      </c>
      <c r="GM431" s="20" t="str">
        <f t="shared" ref="GM431" si="1019" xml:space="preserve"> IF(AQ670=AQ660,"",AQ670)</f>
        <v/>
      </c>
      <c r="GN431" s="20" t="str">
        <f t="shared" ref="GN431" si="1020" xml:space="preserve"> IF(AR670=AR660,"",AR670)</f>
        <v/>
      </c>
      <c r="GO431" s="20" t="str">
        <f t="shared" ref="GO431" si="1021" xml:space="preserve"> IF(AS670=AS660,"",AS670)</f>
        <v/>
      </c>
      <c r="GP431" s="20" t="str">
        <f t="shared" ref="GP431" si="1022" xml:space="preserve"> IF(AT670=AT660,"",AT670)</f>
        <v/>
      </c>
      <c r="GQ431" s="20" t="str">
        <f t="shared" ref="GQ431" si="1023" xml:space="preserve"> IF(AU670=AU660,"",AU670)</f>
        <v/>
      </c>
      <c r="GR431" s="20" t="str">
        <f t="shared" ref="GR431" si="1024" xml:space="preserve"> IF(AV670=AV660,"",AV670)</f>
        <v/>
      </c>
      <c r="GS431" s="20" t="str">
        <f t="shared" ref="GS431" si="1025" xml:space="preserve"> IF(AW670=AW660,"",AW670)</f>
        <v/>
      </c>
      <c r="GT431" s="20" t="str">
        <f t="shared" ref="GT431" si="1026" xml:space="preserve"> IF(AX670=AX660,"",AX670)</f>
        <v/>
      </c>
      <c r="GU431" s="20" t="str">
        <f t="shared" ref="GU431" si="1027" xml:space="preserve"> IF(AY670=AY660,"",AY670)</f>
        <v/>
      </c>
      <c r="GV431" s="20" t="str">
        <f t="shared" ref="GV431" si="1028" xml:space="preserve"> IF(AZ670=AZ660,"",AZ670)</f>
        <v/>
      </c>
      <c r="GW431" s="20" t="str">
        <f t="shared" ref="GW431" si="1029" xml:space="preserve"> IF(BA670=BA660,"",BA670)</f>
        <v/>
      </c>
      <c r="GX431" s="20" t="str">
        <f t="shared" ref="GX431" si="1030" xml:space="preserve"> IF(BB670=BB660,"",BB670)</f>
        <v/>
      </c>
      <c r="GY431" s="20" t="str">
        <f t="shared" ref="GY431" si="1031" xml:space="preserve"> IF(BC670=BC660,"",BC670)</f>
        <v/>
      </c>
      <c r="GZ431" s="20" t="str">
        <f t="shared" ref="GZ431" si="1032" xml:space="preserve"> IF(BD670=BD660,"",BD670)</f>
        <v/>
      </c>
      <c r="HA431" s="20" t="str">
        <f t="shared" ref="HA431" si="1033" xml:space="preserve"> IF(BE670=BE660,"",BE670)</f>
        <v/>
      </c>
      <c r="HB431" s="20" t="str">
        <f t="shared" ref="HB431" si="1034" xml:space="preserve"> IF(BF670=BF660,"",BF670)</f>
        <v/>
      </c>
      <c r="HC431" s="20" t="str">
        <f t="shared" ref="HC431" si="1035" xml:space="preserve"> IF(BG670=BG660,"",BG670)</f>
        <v/>
      </c>
      <c r="HD431" s="20" t="str">
        <f t="shared" ref="HD431" si="1036" xml:space="preserve"> IF(BH670=BH660,"",BH670)</f>
        <v/>
      </c>
      <c r="HE431" s="20" t="str">
        <f t="shared" ref="HE431" si="1037" xml:space="preserve"> IF(BI670=BI660,"",BI670)</f>
        <v/>
      </c>
      <c r="HF431" s="20" t="str">
        <f t="shared" ref="HF431" si="1038" xml:space="preserve"> IF(BJ670=BJ660,"",BJ670)</f>
        <v/>
      </c>
      <c r="HG431" s="20" t="str">
        <f t="shared" ref="HG431" si="1039" xml:space="preserve"> IF(BK670=BK660,"",BK670)</f>
        <v/>
      </c>
      <c r="HH431" s="20" t="str">
        <f t="shared" ref="HH431" si="1040" xml:space="preserve"> IF(BL670=BL660,"",BL670)</f>
        <v/>
      </c>
      <c r="HI431" s="20" t="str">
        <f t="shared" ref="HI431" si="1041" xml:space="preserve"> IF(BM670=BM660,"",BM670)</f>
        <v/>
      </c>
      <c r="HJ431" s="20" t="str">
        <f t="shared" ref="HJ431" si="1042" xml:space="preserve"> IF(BN670=BN660,"",BN670)</f>
        <v/>
      </c>
      <c r="HK431" s="20" t="str">
        <f t="shared" ref="HK431" si="1043" xml:space="preserve"> IF(BO670=BO660,"",BO670)</f>
        <v/>
      </c>
      <c r="HL431" s="20" t="str">
        <f t="shared" ref="HL431" si="1044" xml:space="preserve"> IF(BP670=BP660,"",BP670)</f>
        <v/>
      </c>
      <c r="HM431" s="20" t="str">
        <f t="shared" ref="HM431" si="1045" xml:space="preserve"> IF(BQ670=BQ660,"",BQ670)</f>
        <v/>
      </c>
      <c r="HN431" s="20" t="str">
        <f t="shared" ref="HN431" si="1046" xml:space="preserve"> IF(BR670=BR660,"",BR670)</f>
        <v/>
      </c>
      <c r="HO431" s="20" t="str">
        <f t="shared" ref="HO431" si="1047" xml:space="preserve"> IF(BS670=BS660,"",BS670)</f>
        <v/>
      </c>
      <c r="HP431" s="20" t="str">
        <f t="shared" ref="HP431" si="1048" xml:space="preserve"> IF(BT670=BT660,"",BT670)</f>
        <v/>
      </c>
      <c r="HQ431" s="20" t="str">
        <f t="shared" ref="HQ431" si="1049" xml:space="preserve"> IF(BU670=BU660,"",BU670)</f>
        <v/>
      </c>
      <c r="HR431" s="20" t="str">
        <f t="shared" ref="HR431" si="1050" xml:space="preserve"> IF(BV670=BV660,"",BV670)</f>
        <v/>
      </c>
      <c r="HS431" s="20" t="str">
        <f t="shared" ref="HS431" si="1051" xml:space="preserve"> IF(BW670=BW660,"",BW670)</f>
        <v/>
      </c>
      <c r="HT431" s="20" t="str">
        <f t="shared" ref="HT431" si="1052" xml:space="preserve"> IF(BX670=BX660,"",BX670)</f>
        <v/>
      </c>
      <c r="HU431" s="20" t="str">
        <f t="shared" ref="HU431" si="1053" xml:space="preserve"> IF(BY670=BY660,"",BY670)</f>
        <v/>
      </c>
      <c r="HV431" s="20" t="str">
        <f t="shared" ref="HV431" si="1054" xml:space="preserve"> IF(BZ670=BZ660,"",BZ670)</f>
        <v/>
      </c>
      <c r="HW431" s="20" t="str">
        <f t="shared" ref="HW431" si="1055" xml:space="preserve"> IF(CA670=CA660,"",CA670)</f>
        <v/>
      </c>
      <c r="HX431" s="20" t="str">
        <f t="shared" ref="HX431" si="1056" xml:space="preserve"> IF(CB670=CB660,"",CB670)</f>
        <v/>
      </c>
      <c r="HY431" s="20" t="str">
        <f t="shared" ref="HY431" si="1057" xml:space="preserve"> IF(CC670=CC660,"",CC670)</f>
        <v/>
      </c>
      <c r="HZ431" s="20" t="str">
        <f t="shared" ref="HZ431" si="1058" xml:space="preserve"> IF(CD670=CD660,"",CD670)</f>
        <v/>
      </c>
      <c r="IA431" s="20" t="str">
        <f t="shared" ref="IA431" si="1059" xml:space="preserve"> IF(CE670=CE660,"",CE670)</f>
        <v/>
      </c>
      <c r="IB431" s="20" t="str">
        <f t="shared" ref="IB431" si="1060" xml:space="preserve"> IF(CF670=CF660,"",CF670)</f>
        <v/>
      </c>
      <c r="IC431" s="20" t="str">
        <f t="shared" ref="IC431" si="1061" xml:space="preserve"> IF(CG670=CG660,"",CG670)</f>
        <v/>
      </c>
      <c r="ID431" s="20" t="str">
        <f t="shared" ref="ID431" si="1062" xml:space="preserve"> IF(CH670=CH660,"",CH670)</f>
        <v/>
      </c>
      <c r="IE431" s="20" t="str">
        <f t="shared" ref="IE431" si="1063" xml:space="preserve"> IF(CI670=CI660,"",CI670)</f>
        <v/>
      </c>
      <c r="IF431" s="20" t="str">
        <f t="shared" ref="IF431" si="1064" xml:space="preserve"> IF(CJ670=CJ660,"",CJ670)</f>
        <v/>
      </c>
      <c r="IG431" s="20" t="str">
        <f t="shared" ref="IG431" si="1065" xml:space="preserve"> IF(CK670=CK660,"",CK670)</f>
        <v/>
      </c>
      <c r="IH431" s="20" t="str">
        <f t="shared" ref="IH431" si="1066" xml:space="preserve"> IF(CL670=CL660,"",CL670)</f>
        <v/>
      </c>
      <c r="II431" s="20" t="str">
        <f t="shared" ref="II431" si="1067" xml:space="preserve"> IF(CM670=CM660,"",CM670)</f>
        <v/>
      </c>
      <c r="IJ431" s="20" t="str">
        <f t="shared" ref="IJ431" si="1068" xml:space="preserve"> IF(CN670=CN660,"",CN670)</f>
        <v/>
      </c>
      <c r="IK431" s="20" t="str">
        <f t="shared" ref="IK431" si="1069" xml:space="preserve"> IF(CO670=CO660,"",CO670)</f>
        <v/>
      </c>
      <c r="IL431" s="20" t="str">
        <f t="shared" ref="IL431" si="1070" xml:space="preserve"> IF(CP670=CP660,"",CP670)</f>
        <v/>
      </c>
      <c r="IM431" s="20" t="str">
        <f t="shared" ref="IM431" si="1071" xml:space="preserve"> IF(CQ670=CQ660,"",CQ670)</f>
        <v/>
      </c>
      <c r="IN431" s="20" t="str">
        <f t="shared" ref="IN431" si="1072" xml:space="preserve"> IF(CR670=CR660,"",CR670)</f>
        <v/>
      </c>
      <c r="IO431" s="20" t="str">
        <f t="shared" ref="IO431" si="1073" xml:space="preserve"> IF(CS670=CS660,"",CS670)</f>
        <v/>
      </c>
      <c r="IP431" s="20" t="str">
        <f t="shared" ref="IP431" si="1074" xml:space="preserve"> IF(CT670=CT660,"",CT670)</f>
        <v/>
      </c>
      <c r="IQ431" s="20" t="str">
        <f t="shared" ref="IQ431" si="1075" xml:space="preserve"> IF(CU670=CU660,"",CU670)</f>
        <v/>
      </c>
      <c r="IR431" s="20" t="str">
        <f t="shared" ref="IR431" si="1076" xml:space="preserve"> IF(CV670=CV660,"",CV670)</f>
        <v/>
      </c>
      <c r="IS431" s="20" t="str">
        <f t="shared" ref="IS431" si="1077" xml:space="preserve"> IF(CW670=CW660,"",CW670)</f>
        <v/>
      </c>
      <c r="IT431" s="20" t="str">
        <f t="shared" ref="IT431" si="1078" xml:space="preserve"> IF(CX670=CX660,"",CX670)</f>
        <v/>
      </c>
      <c r="IU431" s="20" t="str">
        <f t="shared" ref="IU431" si="1079" xml:space="preserve"> IF(CY670=CY660,"",CY670)</f>
        <v/>
      </c>
      <c r="IV431" s="20" t="str">
        <f t="shared" ref="IV431" si="1080" xml:space="preserve"> IF(CZ670=CZ660,"",CZ670)</f>
        <v/>
      </c>
      <c r="IW431" s="20" t="str">
        <f t="shared" ref="IW431" si="1081" xml:space="preserve"> IF(DA670=DA660,"",DA670)</f>
        <v/>
      </c>
      <c r="IX431" s="20" t="str">
        <f t="shared" ref="IX431" si="1082" xml:space="preserve"> IF(DB670=DB660,"",DB670)</f>
        <v/>
      </c>
      <c r="IY431" s="20" t="str">
        <f t="shared" ref="IY431" si="1083" xml:space="preserve"> IF(DC670=DC660,"",DC670)</f>
        <v/>
      </c>
      <c r="IZ431" s="20" t="str">
        <f t="shared" ref="IZ431" si="1084" xml:space="preserve"> IF(DD670=DD660,"",DD670)</f>
        <v/>
      </c>
      <c r="JA431" s="20" t="str">
        <f t="shared" ref="JA431" si="1085" xml:space="preserve"> IF(DE670=DE660,"",DE670)</f>
        <v/>
      </c>
      <c r="JB431" s="20" t="str">
        <f t="shared" ref="JB431" si="1086" xml:space="preserve"> IF(DF670=DF660,"",DF670)</f>
        <v/>
      </c>
      <c r="JC431" s="20" t="str">
        <f t="shared" ref="JC431" si="1087" xml:space="preserve"> IF(DG670=DG660,"",DG670)</f>
        <v/>
      </c>
      <c r="JD431" s="20" t="str">
        <f t="shared" ref="JD431" si="1088" xml:space="preserve"> IF(DH670=DH660,"",DH670)</f>
        <v/>
      </c>
      <c r="JE431" s="20" t="str">
        <f t="shared" ref="JE431" si="1089" xml:space="preserve"> IF(DI670=DI660,"",DI670)</f>
        <v/>
      </c>
      <c r="JF431" s="20" t="str">
        <f t="shared" ref="JF431" si="1090" xml:space="preserve"> IF(DJ670=DJ660,"",DJ670)</f>
        <v/>
      </c>
      <c r="JG431" s="20" t="str">
        <f t="shared" ref="JG431" si="1091" xml:space="preserve"> IF(DK670=DK660,"",DK670)</f>
        <v/>
      </c>
      <c r="JH431" s="20" t="str">
        <f t="shared" ref="JH431" si="1092" xml:space="preserve"> IF(DL670=DL660,"",DL670)</f>
        <v/>
      </c>
      <c r="JI431" s="20" t="str">
        <f t="shared" ref="JI431" si="1093" xml:space="preserve"> IF(DM670=DM660,"",DM670)</f>
        <v/>
      </c>
      <c r="JJ431" s="20" t="str">
        <f t="shared" ref="JJ431" si="1094" xml:space="preserve"> IF(DN670=DN660,"",DN670)</f>
        <v/>
      </c>
      <c r="JK431" s="20" t="str">
        <f t="shared" ref="JK431" si="1095" xml:space="preserve"> IF(DO670=DO660,"",DO670)</f>
        <v/>
      </c>
      <c r="JL431" s="20" t="str">
        <f t="shared" ref="JL431" si="1096" xml:space="preserve"> IF(DP670=DP660,"",DP670)</f>
        <v/>
      </c>
      <c r="JM431" s="20" t="str">
        <f t="shared" ref="JM431" si="1097" xml:space="preserve"> IF(DQ670=DQ660,"",DQ670)</f>
        <v/>
      </c>
      <c r="JN431" s="20" t="str">
        <f t="shared" ref="JN431" si="1098" xml:space="preserve"> IF(DR670=DR660,"",DR670)</f>
        <v/>
      </c>
      <c r="JO431" s="20" t="str">
        <f t="shared" ref="JO431" si="1099" xml:space="preserve"> IF(DS670=DS660,"",DS670)</f>
        <v/>
      </c>
      <c r="JP431" s="20" t="str">
        <f t="shared" ref="JP431" si="1100" xml:space="preserve"> IF(DT670=DT660,"",DT670)</f>
        <v/>
      </c>
      <c r="JQ431" s="20" t="str">
        <f t="shared" ref="JQ431" si="1101" xml:space="preserve"> IF(DU670=DU660,"",DU670)</f>
        <v/>
      </c>
      <c r="JR431" s="20" t="str">
        <f t="shared" ref="JR431" si="1102" xml:space="preserve"> IF(DV670=DV660,"",DV670)</f>
        <v/>
      </c>
      <c r="JS431" s="20" t="str">
        <f t="shared" ref="JS431" si="1103" xml:space="preserve"> IF(DW670=DW660,"",DW670)</f>
        <v/>
      </c>
      <c r="JT431" s="20" t="str">
        <f t="shared" ref="JT431" si="1104" xml:space="preserve"> IF(DX670=DX660,"",DX670)</f>
        <v/>
      </c>
      <c r="JU431" s="20" t="str">
        <f t="shared" ref="JU431" si="1105" xml:space="preserve"> IF(DY670=DY660,"",DY670)</f>
        <v/>
      </c>
      <c r="JV431" s="20" t="str">
        <f t="shared" ref="JV431" si="1106" xml:space="preserve"> IF(DZ670=DZ660,"",DZ670)</f>
        <v/>
      </c>
      <c r="JW431" s="20" t="str">
        <f t="shared" ref="JW431" si="1107" xml:space="preserve"> IF(EA670=EA660,"",EA670)</f>
        <v/>
      </c>
      <c r="JX431" s="20" t="str">
        <f t="shared" ref="JX431" si="1108" xml:space="preserve"> IF(EB670=EB660,"",EB670)</f>
        <v/>
      </c>
      <c r="JY431" s="20" t="str">
        <f t="shared" ref="JY431" si="1109" xml:space="preserve"> IF(EC670=EC660,"",EC670)</f>
        <v/>
      </c>
      <c r="JZ431" s="20" t="str">
        <f t="shared" ref="JZ431" si="1110" xml:space="preserve"> IF(ED670=ED660,"",ED670)</f>
        <v/>
      </c>
      <c r="KA431" s="20" t="str">
        <f t="shared" ref="KA431" si="1111" xml:space="preserve"> IF(EE670=EE660,"",EE670)</f>
        <v/>
      </c>
      <c r="KB431" s="20" t="str">
        <f t="shared" ref="KB431" si="1112" xml:space="preserve"> IF(EF670=EF660,"",EF670)</f>
        <v/>
      </c>
      <c r="KC431" s="20" t="str">
        <f t="shared" ref="KC431" si="1113" xml:space="preserve"> IF(EG670=EG660,"",EG670)</f>
        <v/>
      </c>
      <c r="KD431" s="20" t="str">
        <f t="shared" ref="KD431" si="1114" xml:space="preserve"> IF(EH670=EH660,"",EH670)</f>
        <v/>
      </c>
      <c r="KE431" s="20"/>
      <c r="KF431" s="20"/>
      <c r="KG431" s="20"/>
      <c r="KH431" s="20"/>
      <c r="KI431" s="20"/>
      <c r="KJ431" s="20"/>
      <c r="KK431" s="20"/>
      <c r="KL431" s="20"/>
      <c r="KM431" s="20"/>
      <c r="KN431" s="20"/>
      <c r="KO431" s="20"/>
    </row>
    <row r="432" spans="2:301" s="14" customFormat="1" ht="14.75" hidden="1" customHeight="1" x14ac:dyDescent="0.25">
      <c r="B432" s="73"/>
      <c r="C432" s="74"/>
      <c r="D432" s="74"/>
      <c r="E432" s="74"/>
      <c r="F432" s="74"/>
      <c r="G432" s="74" t="str">
        <f t="shared" si="405"/>
        <v/>
      </c>
      <c r="H432" s="74"/>
      <c r="I432" s="74" t="str">
        <f t="shared" si="409"/>
        <v/>
      </c>
      <c r="J432" s="74"/>
      <c r="K432" s="74">
        <f t="shared" si="440"/>
        <v>0</v>
      </c>
      <c r="L432" s="74"/>
      <c r="M432" s="74"/>
      <c r="N432" s="74">
        <f t="shared" si="406"/>
        <v>0</v>
      </c>
      <c r="O432" s="74"/>
      <c r="P432" s="112"/>
      <c r="Q432" s="120"/>
      <c r="R432" s="120"/>
      <c r="S432" s="111"/>
      <c r="T432" s="113" t="str">
        <f t="shared" si="407"/>
        <v/>
      </c>
      <c r="U432" s="24"/>
      <c r="V432" s="24"/>
      <c r="W432" s="24" t="str">
        <f t="shared" si="410"/>
        <v/>
      </c>
      <c r="X432" s="60"/>
      <c r="AI432" s="69"/>
      <c r="AJ432" s="69"/>
      <c r="AK432" s="119"/>
      <c r="AL432" s="24"/>
      <c r="AM432" s="24"/>
      <c r="AN432" s="24"/>
      <c r="AO432" s="26"/>
      <c r="AP432" s="26"/>
      <c r="AR432" s="19">
        <f t="shared" si="408"/>
        <v>0</v>
      </c>
      <c r="AU432" s="129"/>
      <c r="AV432" s="129"/>
      <c r="FD432" s="19"/>
      <c r="FE432" s="19"/>
      <c r="FF432" s="19"/>
      <c r="FG432" s="20" t="str">
        <f t="shared" ref="FG432:FQ432" si="1115" xml:space="preserve"> IF(G655=G649,"",G655)</f>
        <v/>
      </c>
      <c r="FH432" s="20" t="str">
        <f t="shared" si="1115"/>
        <v/>
      </c>
      <c r="FI432" s="20" t="str">
        <f t="shared" si="1115"/>
        <v/>
      </c>
      <c r="FJ432" s="20" t="str">
        <f t="shared" si="1115"/>
        <v/>
      </c>
      <c r="FK432" s="20" t="str">
        <f t="shared" si="1115"/>
        <v/>
      </c>
      <c r="FL432" s="20" t="str">
        <f t="shared" si="1115"/>
        <v/>
      </c>
      <c r="FM432" s="20" t="str">
        <f t="shared" si="1115"/>
        <v/>
      </c>
      <c r="FN432" s="20" t="str">
        <f t="shared" si="1115"/>
        <v/>
      </c>
      <c r="FO432" s="20" t="str">
        <f t="shared" si="1115"/>
        <v/>
      </c>
      <c r="FP432" s="20" t="str">
        <f t="shared" si="1115"/>
        <v/>
      </c>
      <c r="FQ432" s="20" t="str">
        <f t="shared" si="1115"/>
        <v/>
      </c>
      <c r="FR432" s="20" t="str">
        <f xml:space="preserve"> IF(S655=S649,"",S655)</f>
        <v/>
      </c>
      <c r="FS432" s="20" t="str">
        <f xml:space="preserve"> IF(T655=T649,"",T655)</f>
        <v/>
      </c>
      <c r="FT432" s="20" t="str">
        <f xml:space="preserve"> IF(U655=U649,"",U655)</f>
        <v/>
      </c>
      <c r="FU432" s="20" t="str">
        <f xml:space="preserve"> IF(W655=W649,"",W655)</f>
        <v/>
      </c>
      <c r="FV432" s="20" t="str">
        <f t="shared" ref="FV432:FZ432" si="1116" xml:space="preserve"> IF(Y655=Y649,"",Y655)</f>
        <v/>
      </c>
      <c r="FW432" s="20" t="str">
        <f t="shared" si="1116"/>
        <v/>
      </c>
      <c r="FX432" s="20" t="str">
        <f t="shared" si="1116"/>
        <v/>
      </c>
      <c r="FY432" s="20" t="str">
        <f t="shared" si="1116"/>
        <v/>
      </c>
      <c r="FZ432" s="20" t="str">
        <f t="shared" si="1116"/>
        <v/>
      </c>
      <c r="GA432" s="20" t="str">
        <f t="shared" ref="GA432:GG436" si="1117" xml:space="preserve"> IF(AE655=AE649,"",AE655)</f>
        <v/>
      </c>
      <c r="GB432" s="20" t="str">
        <f t="shared" si="1117"/>
        <v/>
      </c>
      <c r="GC432" s="20" t="str">
        <f t="shared" si="1117"/>
        <v/>
      </c>
      <c r="GD432" s="20" t="str">
        <f t="shared" si="1117"/>
        <v/>
      </c>
      <c r="GE432" s="20" t="str">
        <f t="shared" si="1117"/>
        <v/>
      </c>
      <c r="GF432" s="20" t="str">
        <f t="shared" si="1117"/>
        <v/>
      </c>
      <c r="GG432" s="20" t="str">
        <f t="shared" si="1117"/>
        <v/>
      </c>
      <c r="GH432" s="20" t="str">
        <f t="shared" ref="GH432:GQ436" si="1118" xml:space="preserve"> IF(AL655=AL649,"",AL655)</f>
        <v/>
      </c>
      <c r="GI432" s="20" t="str">
        <f t="shared" si="1118"/>
        <v/>
      </c>
      <c r="GJ432" s="20" t="str">
        <f t="shared" si="1118"/>
        <v/>
      </c>
      <c r="GK432" s="20" t="str">
        <f t="shared" si="1118"/>
        <v/>
      </c>
      <c r="GL432" s="20" t="str">
        <f t="shared" si="1118"/>
        <v/>
      </c>
      <c r="GM432" s="20" t="str">
        <f t="shared" si="1118"/>
        <v/>
      </c>
      <c r="GN432" s="20" t="str">
        <f t="shared" si="1118"/>
        <v/>
      </c>
      <c r="GO432" s="20" t="str">
        <f t="shared" si="1118"/>
        <v/>
      </c>
      <c r="GP432" s="20" t="str">
        <f t="shared" si="1118"/>
        <v/>
      </c>
      <c r="GQ432" s="20" t="str">
        <f t="shared" si="1118"/>
        <v/>
      </c>
      <c r="GR432" s="20" t="str">
        <f t="shared" ref="GR432:HA436" si="1119" xml:space="preserve"> IF(AV655=AV649,"",AV655)</f>
        <v/>
      </c>
      <c r="GS432" s="20" t="str">
        <f t="shared" si="1119"/>
        <v/>
      </c>
      <c r="GT432" s="20" t="str">
        <f t="shared" si="1119"/>
        <v/>
      </c>
      <c r="GU432" s="20" t="str">
        <f t="shared" si="1119"/>
        <v/>
      </c>
      <c r="GV432" s="20" t="str">
        <f t="shared" si="1119"/>
        <v/>
      </c>
      <c r="GW432" s="20" t="str">
        <f t="shared" si="1119"/>
        <v/>
      </c>
      <c r="GX432" s="20" t="str">
        <f t="shared" si="1119"/>
        <v/>
      </c>
      <c r="GY432" s="20" t="str">
        <f t="shared" si="1119"/>
        <v/>
      </c>
      <c r="GZ432" s="20" t="str">
        <f t="shared" si="1119"/>
        <v/>
      </c>
      <c r="HA432" s="20" t="str">
        <f t="shared" si="1119"/>
        <v/>
      </c>
      <c r="HB432" s="20" t="str">
        <f t="shared" ref="HB432:HK436" si="1120" xml:space="preserve"> IF(BF655=BF649,"",BF655)</f>
        <v/>
      </c>
      <c r="HC432" s="20" t="str">
        <f t="shared" si="1120"/>
        <v/>
      </c>
      <c r="HD432" s="20" t="str">
        <f t="shared" si="1120"/>
        <v/>
      </c>
      <c r="HE432" s="20" t="str">
        <f t="shared" si="1120"/>
        <v/>
      </c>
      <c r="HF432" s="20" t="str">
        <f t="shared" si="1120"/>
        <v/>
      </c>
      <c r="HG432" s="20" t="str">
        <f t="shared" si="1120"/>
        <v/>
      </c>
      <c r="HH432" s="20" t="str">
        <f t="shared" si="1120"/>
        <v/>
      </c>
      <c r="HI432" s="20" t="str">
        <f t="shared" si="1120"/>
        <v/>
      </c>
      <c r="HJ432" s="20" t="str">
        <f t="shared" si="1120"/>
        <v/>
      </c>
      <c r="HK432" s="20" t="str">
        <f t="shared" si="1120"/>
        <v/>
      </c>
      <c r="HL432" s="20" t="str">
        <f t="shared" ref="HL432:HU436" si="1121" xml:space="preserve"> IF(BP655=BP649,"",BP655)</f>
        <v/>
      </c>
      <c r="HM432" s="20" t="str">
        <f t="shared" si="1121"/>
        <v/>
      </c>
      <c r="HN432" s="20" t="str">
        <f t="shared" si="1121"/>
        <v/>
      </c>
      <c r="HO432" s="20" t="str">
        <f t="shared" si="1121"/>
        <v/>
      </c>
      <c r="HP432" s="20" t="str">
        <f t="shared" si="1121"/>
        <v/>
      </c>
      <c r="HQ432" s="20" t="str">
        <f t="shared" si="1121"/>
        <v/>
      </c>
      <c r="HR432" s="20" t="str">
        <f t="shared" si="1121"/>
        <v/>
      </c>
      <c r="HS432" s="20" t="str">
        <f t="shared" si="1121"/>
        <v/>
      </c>
      <c r="HT432" s="20" t="str">
        <f t="shared" si="1121"/>
        <v/>
      </c>
      <c r="HU432" s="20" t="str">
        <f t="shared" si="1121"/>
        <v/>
      </c>
      <c r="HV432" s="20" t="str">
        <f t="shared" ref="HV432:IE436" si="1122" xml:space="preserve"> IF(BZ655=BZ649,"",BZ655)</f>
        <v/>
      </c>
      <c r="HW432" s="20" t="str">
        <f t="shared" si="1122"/>
        <v/>
      </c>
      <c r="HX432" s="20" t="str">
        <f t="shared" si="1122"/>
        <v/>
      </c>
      <c r="HY432" s="20" t="str">
        <f t="shared" si="1122"/>
        <v/>
      </c>
      <c r="HZ432" s="20" t="str">
        <f t="shared" si="1122"/>
        <v/>
      </c>
      <c r="IA432" s="20" t="str">
        <f t="shared" si="1122"/>
        <v/>
      </c>
      <c r="IB432" s="20" t="str">
        <f t="shared" si="1122"/>
        <v/>
      </c>
      <c r="IC432" s="20" t="str">
        <f t="shared" si="1122"/>
        <v/>
      </c>
      <c r="ID432" s="20" t="str">
        <f t="shared" si="1122"/>
        <v/>
      </c>
      <c r="IE432" s="20" t="str">
        <f t="shared" si="1122"/>
        <v/>
      </c>
      <c r="IF432" s="20" t="str">
        <f t="shared" ref="IF432:IO436" si="1123" xml:space="preserve"> IF(CJ655=CJ649,"",CJ655)</f>
        <v/>
      </c>
      <c r="IG432" s="20" t="str">
        <f t="shared" si="1123"/>
        <v/>
      </c>
      <c r="IH432" s="20" t="str">
        <f t="shared" si="1123"/>
        <v/>
      </c>
      <c r="II432" s="20" t="str">
        <f t="shared" si="1123"/>
        <v/>
      </c>
      <c r="IJ432" s="20" t="str">
        <f t="shared" si="1123"/>
        <v/>
      </c>
      <c r="IK432" s="20" t="str">
        <f t="shared" si="1123"/>
        <v/>
      </c>
      <c r="IL432" s="20" t="str">
        <f t="shared" si="1123"/>
        <v/>
      </c>
      <c r="IM432" s="20" t="str">
        <f t="shared" si="1123"/>
        <v/>
      </c>
      <c r="IN432" s="20" t="str">
        <f t="shared" si="1123"/>
        <v/>
      </c>
      <c r="IO432" s="20" t="str">
        <f t="shared" si="1123"/>
        <v/>
      </c>
      <c r="IP432" s="20" t="str">
        <f t="shared" ref="IP432:IY436" si="1124" xml:space="preserve"> IF(CT655=CT649,"",CT655)</f>
        <v/>
      </c>
      <c r="IQ432" s="20" t="str">
        <f t="shared" si="1124"/>
        <v/>
      </c>
      <c r="IR432" s="20" t="str">
        <f t="shared" si="1124"/>
        <v/>
      </c>
      <c r="IS432" s="20" t="str">
        <f t="shared" si="1124"/>
        <v/>
      </c>
      <c r="IT432" s="20" t="str">
        <f t="shared" si="1124"/>
        <v/>
      </c>
      <c r="IU432" s="20" t="str">
        <f t="shared" si="1124"/>
        <v/>
      </c>
      <c r="IV432" s="20" t="str">
        <f t="shared" si="1124"/>
        <v/>
      </c>
      <c r="IW432" s="20" t="str">
        <f t="shared" si="1124"/>
        <v/>
      </c>
      <c r="IX432" s="20" t="str">
        <f t="shared" si="1124"/>
        <v/>
      </c>
      <c r="IY432" s="20" t="str">
        <f t="shared" si="1124"/>
        <v/>
      </c>
      <c r="IZ432" s="20" t="str">
        <f t="shared" ref="IZ432:JI436" si="1125" xml:space="preserve"> IF(DD655=DD649,"",DD655)</f>
        <v/>
      </c>
      <c r="JA432" s="20" t="str">
        <f t="shared" si="1125"/>
        <v/>
      </c>
      <c r="JB432" s="20" t="str">
        <f t="shared" si="1125"/>
        <v/>
      </c>
      <c r="JC432" s="20" t="str">
        <f t="shared" si="1125"/>
        <v/>
      </c>
      <c r="JD432" s="20" t="str">
        <f t="shared" si="1125"/>
        <v/>
      </c>
      <c r="JE432" s="20" t="str">
        <f t="shared" si="1125"/>
        <v/>
      </c>
      <c r="JF432" s="20" t="str">
        <f t="shared" si="1125"/>
        <v/>
      </c>
      <c r="JG432" s="20" t="str">
        <f t="shared" si="1125"/>
        <v/>
      </c>
      <c r="JH432" s="20" t="str">
        <f t="shared" si="1125"/>
        <v/>
      </c>
      <c r="JI432" s="20" t="str">
        <f t="shared" si="1125"/>
        <v/>
      </c>
      <c r="JJ432" s="20" t="str">
        <f t="shared" ref="JJ432:JS436" si="1126" xml:space="preserve"> IF(DN655=DN649,"",DN655)</f>
        <v/>
      </c>
      <c r="JK432" s="20" t="str">
        <f t="shared" si="1126"/>
        <v/>
      </c>
      <c r="JL432" s="20" t="str">
        <f t="shared" si="1126"/>
        <v/>
      </c>
      <c r="JM432" s="20" t="str">
        <f t="shared" si="1126"/>
        <v/>
      </c>
      <c r="JN432" s="20" t="str">
        <f t="shared" si="1126"/>
        <v/>
      </c>
      <c r="JO432" s="20" t="str">
        <f t="shared" si="1126"/>
        <v/>
      </c>
      <c r="JP432" s="20" t="str">
        <f t="shared" si="1126"/>
        <v/>
      </c>
      <c r="JQ432" s="20" t="str">
        <f t="shared" si="1126"/>
        <v/>
      </c>
      <c r="JR432" s="20" t="str">
        <f t="shared" si="1126"/>
        <v/>
      </c>
      <c r="JS432" s="20" t="str">
        <f t="shared" si="1126"/>
        <v/>
      </c>
      <c r="JT432" s="20" t="str">
        <f t="shared" ref="JT432:KC436" si="1127" xml:space="preserve"> IF(DX655=DX649,"",DX655)</f>
        <v/>
      </c>
      <c r="JU432" s="20" t="str">
        <f t="shared" si="1127"/>
        <v/>
      </c>
      <c r="JV432" s="20" t="str">
        <f t="shared" si="1127"/>
        <v/>
      </c>
      <c r="JW432" s="20" t="str">
        <f t="shared" si="1127"/>
        <v/>
      </c>
      <c r="JX432" s="20" t="str">
        <f t="shared" si="1127"/>
        <v/>
      </c>
      <c r="JY432" s="20" t="str">
        <f t="shared" si="1127"/>
        <v/>
      </c>
      <c r="JZ432" s="20" t="str">
        <f t="shared" si="1127"/>
        <v/>
      </c>
      <c r="KA432" s="20" t="str">
        <f t="shared" si="1127"/>
        <v/>
      </c>
      <c r="KB432" s="20" t="str">
        <f t="shared" si="1127"/>
        <v/>
      </c>
      <c r="KC432" s="20" t="str">
        <f t="shared" si="1127"/>
        <v/>
      </c>
      <c r="KD432" s="20" t="str">
        <f t="shared" ref="KD432:KD436" si="1128" xml:space="preserve"> IF(EH655=EH649,"",EH655)</f>
        <v/>
      </c>
      <c r="KE432" s="20"/>
      <c r="KF432" s="20"/>
      <c r="KG432" s="20"/>
      <c r="KH432" s="20"/>
      <c r="KI432" s="20"/>
      <c r="KJ432" s="20"/>
      <c r="KK432" s="20"/>
      <c r="KL432" s="20"/>
      <c r="KM432" s="20"/>
      <c r="KN432" s="20"/>
      <c r="KO432" s="20"/>
    </row>
    <row r="433" spans="2:301" s="14" customFormat="1" ht="14.25" hidden="1" customHeight="1" x14ac:dyDescent="0.25">
      <c r="B433" s="73"/>
      <c r="C433" s="74"/>
      <c r="D433" s="74"/>
      <c r="E433" s="74"/>
      <c r="F433" s="74"/>
      <c r="G433" s="74" t="str">
        <f t="shared" ref="G433:G471" si="1129">IF(C433=1,P199,"")</f>
        <v/>
      </c>
      <c r="H433" s="74"/>
      <c r="I433" s="74" t="str">
        <f t="shared" si="409"/>
        <v/>
      </c>
      <c r="J433" s="74"/>
      <c r="K433" s="74">
        <f t="shared" si="440"/>
        <v>0</v>
      </c>
      <c r="L433" s="74"/>
      <c r="M433" s="74"/>
      <c r="N433" s="74">
        <f t="shared" ref="N433:N471" si="1130" xml:space="preserve"> IF(B433="",0,IF(OR((I199=1),(C433&lt;&gt;1)),0,IF(L433="8X mask",0.125,IF(L433="16X mask",0.0625,IF(L433="32X mask",0.03125,IF(L433="Never mask",1,IF(L433="2X mask",0.5,IF(L433="4X mask",0.25,IF(L433=0,0,0))))))))* IF(W199="TIA1 and TIA2",2,1))</f>
        <v>0</v>
      </c>
      <c r="O433" s="74"/>
      <c r="P433" s="112"/>
      <c r="Q433" s="120"/>
      <c r="R433" s="120"/>
      <c r="S433" s="111"/>
      <c r="T433" s="113" t="str">
        <f t="shared" ref="T433:T471" si="1131" xml:space="preserve"> IF(C433=1,AC199,"")</f>
        <v/>
      </c>
      <c r="U433" s="24"/>
      <c r="V433" s="24"/>
      <c r="W433" s="24" t="str">
        <f t="shared" si="410"/>
        <v/>
      </c>
      <c r="X433" s="60"/>
      <c r="AI433" s="69"/>
      <c r="AJ433" s="69"/>
      <c r="AK433" s="119"/>
      <c r="AL433" s="24"/>
      <c r="AM433" s="24"/>
      <c r="AN433" s="24"/>
      <c r="AO433" s="26"/>
      <c r="AP433" s="26"/>
      <c r="AR433" s="19">
        <f t="shared" ref="AR433:AR471" si="1132" xml:space="preserve"> IF(AND((C433=1),(W199="TIA1 and TIA2"),(G209=0)),1,0)</f>
        <v>0</v>
      </c>
      <c r="AU433" s="129"/>
      <c r="AV433" s="129"/>
      <c r="FD433" s="19"/>
      <c r="FE433" s="19"/>
      <c r="FF433" s="19"/>
      <c r="FG433" s="20"/>
      <c r="FH433" s="20"/>
      <c r="FI433" s="20"/>
      <c r="FJ433" s="20"/>
      <c r="FK433" s="20"/>
      <c r="FL433" s="20"/>
      <c r="FM433" s="20"/>
      <c r="FN433" s="20"/>
      <c r="FO433" s="20"/>
      <c r="FP433" s="20"/>
      <c r="FQ433" s="20"/>
      <c r="FR433" s="20"/>
      <c r="FS433" s="20"/>
      <c r="FT433" s="20"/>
      <c r="FU433" s="20"/>
      <c r="FV433" s="20"/>
      <c r="FW433" s="20"/>
      <c r="FX433" s="20"/>
      <c r="FY433" s="20"/>
      <c r="FZ433" s="20"/>
      <c r="GA433" s="20"/>
      <c r="GB433" s="20"/>
      <c r="GC433" s="20"/>
      <c r="GD433" s="20"/>
      <c r="GE433" s="20"/>
      <c r="GF433" s="20"/>
      <c r="GG433" s="20"/>
      <c r="GH433" s="20"/>
      <c r="GI433" s="20"/>
      <c r="GJ433" s="20"/>
      <c r="GK433" s="20"/>
      <c r="GL433" s="20"/>
      <c r="GM433" s="20"/>
      <c r="GN433" s="20"/>
      <c r="GO433" s="20"/>
      <c r="GP433" s="20"/>
      <c r="GQ433" s="20"/>
      <c r="GR433" s="20"/>
      <c r="GS433" s="20"/>
      <c r="GT433" s="20"/>
      <c r="GU433" s="20"/>
      <c r="GV433" s="20"/>
      <c r="GW433" s="20"/>
      <c r="GX433" s="20"/>
      <c r="GY433" s="20"/>
      <c r="GZ433" s="20"/>
      <c r="HA433" s="20"/>
      <c r="HB433" s="20"/>
      <c r="HC433" s="20"/>
      <c r="HD433" s="20"/>
      <c r="HE433" s="20"/>
      <c r="HF433" s="20"/>
      <c r="HG433" s="20"/>
      <c r="HH433" s="20"/>
      <c r="HI433" s="20"/>
      <c r="HJ433" s="20"/>
      <c r="HK433" s="20"/>
      <c r="HL433" s="20"/>
      <c r="HM433" s="20"/>
      <c r="HN433" s="20"/>
      <c r="HO433" s="20"/>
      <c r="HP433" s="20"/>
      <c r="HQ433" s="20"/>
      <c r="HR433" s="20"/>
      <c r="HS433" s="20"/>
      <c r="HT433" s="20"/>
      <c r="HU433" s="20"/>
      <c r="HV433" s="20"/>
      <c r="HW433" s="20"/>
      <c r="HX433" s="20"/>
      <c r="HY433" s="20"/>
      <c r="HZ433" s="20"/>
      <c r="IA433" s="20"/>
      <c r="IB433" s="20"/>
      <c r="IC433" s="20"/>
      <c r="ID433" s="20"/>
      <c r="IE433" s="20"/>
      <c r="IF433" s="20"/>
      <c r="IG433" s="20"/>
      <c r="IH433" s="20"/>
      <c r="II433" s="20"/>
      <c r="IJ433" s="20"/>
      <c r="IK433" s="20"/>
      <c r="IL433" s="20"/>
      <c r="IM433" s="20"/>
      <c r="IN433" s="20"/>
      <c r="IO433" s="20"/>
      <c r="IP433" s="20"/>
      <c r="IQ433" s="20"/>
      <c r="IR433" s="20"/>
      <c r="IS433" s="20"/>
      <c r="IT433" s="20"/>
      <c r="IU433" s="20"/>
      <c r="IV433" s="20"/>
      <c r="IW433" s="20"/>
      <c r="IX433" s="20"/>
      <c r="IY433" s="20"/>
      <c r="IZ433" s="20"/>
      <c r="JA433" s="20"/>
      <c r="JB433" s="20"/>
      <c r="JC433" s="20"/>
      <c r="JD433" s="20"/>
      <c r="JE433" s="20"/>
      <c r="JF433" s="20"/>
      <c r="JG433" s="20"/>
      <c r="JH433" s="20"/>
      <c r="JI433" s="20"/>
      <c r="JJ433" s="20"/>
      <c r="JK433" s="20"/>
      <c r="JL433" s="20"/>
      <c r="JM433" s="20"/>
      <c r="JN433" s="20"/>
      <c r="JO433" s="20"/>
      <c r="JP433" s="20"/>
      <c r="JQ433" s="20"/>
      <c r="JR433" s="20"/>
      <c r="JS433" s="20"/>
      <c r="JT433" s="20"/>
      <c r="JU433" s="20"/>
      <c r="JV433" s="20"/>
      <c r="JW433" s="20"/>
      <c r="JX433" s="20"/>
      <c r="JY433" s="20"/>
      <c r="JZ433" s="20"/>
      <c r="KA433" s="20"/>
      <c r="KB433" s="20"/>
      <c r="KC433" s="20"/>
      <c r="KD433" s="20"/>
      <c r="KE433" s="20"/>
      <c r="KF433" s="20"/>
      <c r="KG433" s="20"/>
      <c r="KH433" s="20"/>
      <c r="KI433" s="20"/>
      <c r="KJ433" s="20"/>
      <c r="KK433" s="20"/>
      <c r="KL433" s="20"/>
      <c r="KM433" s="20"/>
      <c r="KN433" s="20"/>
      <c r="KO433" s="20"/>
    </row>
    <row r="434" spans="2:301" s="14" customFormat="1" ht="14.75" hidden="1" customHeight="1" x14ac:dyDescent="0.25">
      <c r="B434" s="73"/>
      <c r="C434" s="74"/>
      <c r="D434" s="74"/>
      <c r="E434" s="74"/>
      <c r="F434" s="74"/>
      <c r="G434" s="74" t="str">
        <f t="shared" si="1129"/>
        <v/>
      </c>
      <c r="H434" s="74"/>
      <c r="I434" s="74" t="str">
        <f t="shared" ref="I434:I471" si="1133">IF(C434&lt;&gt;1,"",IF(AND(C200&lt;&gt;"Dummy amb",C200&lt;&gt;"Masked"),MIN(IF(R200="",0,R200)),""))</f>
        <v/>
      </c>
      <c r="J434" s="74"/>
      <c r="K434" s="74">
        <f t="shared" si="440"/>
        <v>0</v>
      </c>
      <c r="L434" s="74"/>
      <c r="M434" s="74"/>
      <c r="N434" s="74">
        <f t="shared" si="1130"/>
        <v>0</v>
      </c>
      <c r="O434" s="74"/>
      <c r="P434" s="112"/>
      <c r="Q434" s="120"/>
      <c r="R434" s="120"/>
      <c r="S434" s="111"/>
      <c r="T434" s="113" t="str">
        <f t="shared" si="1131"/>
        <v/>
      </c>
      <c r="U434" s="24"/>
      <c r="V434" s="24"/>
      <c r="W434" s="24" t="str">
        <f t="shared" ref="W434:W471" si="1134">IF(C434&lt;&gt;1,"",IF(AND(C200&lt;&gt;"Dummy amb",C200&lt;&gt;"Masked"),MIN(IF(AE200="",0,AE200)),""))</f>
        <v/>
      </c>
      <c r="X434" s="60"/>
      <c r="AI434" s="69"/>
      <c r="AJ434" s="69"/>
      <c r="AK434" s="119"/>
      <c r="AL434" s="24"/>
      <c r="AM434" s="24"/>
      <c r="AN434" s="24"/>
      <c r="AO434" s="26"/>
      <c r="AP434" s="26"/>
      <c r="AR434" s="19">
        <f t="shared" si="1132"/>
        <v>0</v>
      </c>
      <c r="AU434" s="129"/>
      <c r="AV434" s="129"/>
      <c r="FD434" s="19"/>
      <c r="FE434" s="19"/>
      <c r="FF434" s="19"/>
      <c r="FG434" s="20" t="str">
        <f t="shared" ref="FG434:FQ436" si="1135" xml:space="preserve"> IF(G657=G651,"",G657)</f>
        <v/>
      </c>
      <c r="FH434" s="20" t="str">
        <f t="shared" si="1135"/>
        <v/>
      </c>
      <c r="FI434" s="20" t="str">
        <f t="shared" si="1135"/>
        <v/>
      </c>
      <c r="FJ434" s="20" t="str">
        <f t="shared" si="1135"/>
        <v/>
      </c>
      <c r="FK434" s="20" t="str">
        <f t="shared" si="1135"/>
        <v/>
      </c>
      <c r="FL434" s="20" t="str">
        <f t="shared" si="1135"/>
        <v/>
      </c>
      <c r="FM434" s="20" t="str">
        <f t="shared" si="1135"/>
        <v/>
      </c>
      <c r="FN434" s="20" t="str">
        <f t="shared" si="1135"/>
        <v/>
      </c>
      <c r="FO434" s="20" t="str">
        <f t="shared" si="1135"/>
        <v/>
      </c>
      <c r="FP434" s="20" t="str">
        <f t="shared" si="1135"/>
        <v/>
      </c>
      <c r="FQ434" s="20" t="str">
        <f t="shared" si="1135"/>
        <v/>
      </c>
      <c r="FR434" s="20" t="str">
        <f t="shared" ref="FR434:FT436" si="1136" xml:space="preserve"> IF(S657=S651,"",S657)</f>
        <v/>
      </c>
      <c r="FS434" s="20" t="str">
        <f t="shared" si="1136"/>
        <v/>
      </c>
      <c r="FT434" s="20" t="str">
        <f t="shared" si="1136"/>
        <v/>
      </c>
      <c r="FU434" s="20" t="str">
        <f xml:space="preserve"> IF(W657=W651,"",W657)</f>
        <v/>
      </c>
      <c r="FV434" s="20" t="str">
        <f t="shared" ref="FV434:FZ436" si="1137" xml:space="preserve"> IF(Y657=Y651,"",Y657)</f>
        <v/>
      </c>
      <c r="FW434" s="20" t="str">
        <f t="shared" si="1137"/>
        <v/>
      </c>
      <c r="FX434" s="20" t="str">
        <f t="shared" si="1137"/>
        <v/>
      </c>
      <c r="FY434" s="20" t="str">
        <f t="shared" si="1137"/>
        <v/>
      </c>
      <c r="FZ434" s="20" t="str">
        <f t="shared" si="1137"/>
        <v/>
      </c>
      <c r="GA434" s="20" t="str">
        <f t="shared" si="1117"/>
        <v/>
      </c>
      <c r="GB434" s="20" t="str">
        <f t="shared" si="1117"/>
        <v/>
      </c>
      <c r="GC434" s="20" t="str">
        <f t="shared" si="1117"/>
        <v/>
      </c>
      <c r="GD434" s="20" t="str">
        <f t="shared" si="1117"/>
        <v/>
      </c>
      <c r="GE434" s="20" t="str">
        <f t="shared" si="1117"/>
        <v/>
      </c>
      <c r="GF434" s="20" t="str">
        <f t="shared" si="1117"/>
        <v/>
      </c>
      <c r="GG434" s="20" t="str">
        <f t="shared" si="1117"/>
        <v/>
      </c>
      <c r="GH434" s="20" t="str">
        <f t="shared" si="1118"/>
        <v/>
      </c>
      <c r="GI434" s="20" t="str">
        <f t="shared" si="1118"/>
        <v/>
      </c>
      <c r="GJ434" s="20" t="str">
        <f t="shared" si="1118"/>
        <v/>
      </c>
      <c r="GK434" s="20" t="str">
        <f t="shared" si="1118"/>
        <v/>
      </c>
      <c r="GL434" s="20" t="str">
        <f t="shared" si="1118"/>
        <v/>
      </c>
      <c r="GM434" s="20" t="str">
        <f t="shared" si="1118"/>
        <v/>
      </c>
      <c r="GN434" s="20" t="str">
        <f t="shared" si="1118"/>
        <v/>
      </c>
      <c r="GO434" s="20" t="str">
        <f t="shared" si="1118"/>
        <v/>
      </c>
      <c r="GP434" s="20" t="str">
        <f t="shared" si="1118"/>
        <v/>
      </c>
      <c r="GQ434" s="20" t="str">
        <f t="shared" si="1118"/>
        <v/>
      </c>
      <c r="GR434" s="20" t="str">
        <f t="shared" si="1119"/>
        <v/>
      </c>
      <c r="GS434" s="20" t="str">
        <f t="shared" si="1119"/>
        <v/>
      </c>
      <c r="GT434" s="20" t="str">
        <f t="shared" si="1119"/>
        <v/>
      </c>
      <c r="GU434" s="20" t="str">
        <f t="shared" si="1119"/>
        <v/>
      </c>
      <c r="GV434" s="20" t="str">
        <f t="shared" si="1119"/>
        <v/>
      </c>
      <c r="GW434" s="20" t="str">
        <f t="shared" si="1119"/>
        <v/>
      </c>
      <c r="GX434" s="20" t="str">
        <f t="shared" si="1119"/>
        <v/>
      </c>
      <c r="GY434" s="20" t="str">
        <f t="shared" si="1119"/>
        <v/>
      </c>
      <c r="GZ434" s="20" t="str">
        <f t="shared" si="1119"/>
        <v/>
      </c>
      <c r="HA434" s="20" t="str">
        <f t="shared" si="1119"/>
        <v/>
      </c>
      <c r="HB434" s="20" t="str">
        <f t="shared" si="1120"/>
        <v/>
      </c>
      <c r="HC434" s="20" t="str">
        <f t="shared" si="1120"/>
        <v/>
      </c>
      <c r="HD434" s="20" t="str">
        <f t="shared" si="1120"/>
        <v/>
      </c>
      <c r="HE434" s="20" t="str">
        <f t="shared" si="1120"/>
        <v/>
      </c>
      <c r="HF434" s="20" t="str">
        <f t="shared" si="1120"/>
        <v/>
      </c>
      <c r="HG434" s="20" t="str">
        <f t="shared" si="1120"/>
        <v/>
      </c>
      <c r="HH434" s="20" t="str">
        <f t="shared" si="1120"/>
        <v/>
      </c>
      <c r="HI434" s="20" t="str">
        <f t="shared" si="1120"/>
        <v/>
      </c>
      <c r="HJ434" s="20" t="str">
        <f t="shared" si="1120"/>
        <v/>
      </c>
      <c r="HK434" s="20" t="str">
        <f t="shared" si="1120"/>
        <v/>
      </c>
      <c r="HL434" s="20" t="str">
        <f t="shared" si="1121"/>
        <v/>
      </c>
      <c r="HM434" s="20" t="str">
        <f t="shared" si="1121"/>
        <v/>
      </c>
      <c r="HN434" s="20" t="str">
        <f t="shared" si="1121"/>
        <v/>
      </c>
      <c r="HO434" s="20" t="str">
        <f t="shared" si="1121"/>
        <v/>
      </c>
      <c r="HP434" s="20" t="str">
        <f t="shared" si="1121"/>
        <v/>
      </c>
      <c r="HQ434" s="20" t="str">
        <f t="shared" si="1121"/>
        <v/>
      </c>
      <c r="HR434" s="20" t="str">
        <f t="shared" si="1121"/>
        <v/>
      </c>
      <c r="HS434" s="20" t="str">
        <f t="shared" si="1121"/>
        <v/>
      </c>
      <c r="HT434" s="20" t="str">
        <f t="shared" si="1121"/>
        <v/>
      </c>
      <c r="HU434" s="20" t="str">
        <f t="shared" si="1121"/>
        <v/>
      </c>
      <c r="HV434" s="20" t="str">
        <f t="shared" si="1122"/>
        <v/>
      </c>
      <c r="HW434" s="20" t="str">
        <f t="shared" si="1122"/>
        <v/>
      </c>
      <c r="HX434" s="20" t="str">
        <f t="shared" si="1122"/>
        <v/>
      </c>
      <c r="HY434" s="20" t="str">
        <f t="shared" si="1122"/>
        <v/>
      </c>
      <c r="HZ434" s="20" t="str">
        <f t="shared" si="1122"/>
        <v/>
      </c>
      <c r="IA434" s="20" t="str">
        <f t="shared" si="1122"/>
        <v/>
      </c>
      <c r="IB434" s="20" t="str">
        <f t="shared" si="1122"/>
        <v/>
      </c>
      <c r="IC434" s="20" t="str">
        <f t="shared" si="1122"/>
        <v/>
      </c>
      <c r="ID434" s="20" t="str">
        <f t="shared" si="1122"/>
        <v/>
      </c>
      <c r="IE434" s="20" t="str">
        <f t="shared" si="1122"/>
        <v/>
      </c>
      <c r="IF434" s="20" t="str">
        <f t="shared" si="1123"/>
        <v/>
      </c>
      <c r="IG434" s="20" t="str">
        <f t="shared" si="1123"/>
        <v/>
      </c>
      <c r="IH434" s="20" t="str">
        <f t="shared" si="1123"/>
        <v/>
      </c>
      <c r="II434" s="20" t="str">
        <f t="shared" si="1123"/>
        <v/>
      </c>
      <c r="IJ434" s="20" t="str">
        <f t="shared" si="1123"/>
        <v/>
      </c>
      <c r="IK434" s="20" t="str">
        <f t="shared" si="1123"/>
        <v/>
      </c>
      <c r="IL434" s="20" t="str">
        <f t="shared" si="1123"/>
        <v/>
      </c>
      <c r="IM434" s="20" t="str">
        <f t="shared" si="1123"/>
        <v/>
      </c>
      <c r="IN434" s="20" t="str">
        <f t="shared" si="1123"/>
        <v/>
      </c>
      <c r="IO434" s="20" t="str">
        <f t="shared" si="1123"/>
        <v/>
      </c>
      <c r="IP434" s="20" t="str">
        <f t="shared" si="1124"/>
        <v/>
      </c>
      <c r="IQ434" s="20" t="str">
        <f t="shared" si="1124"/>
        <v/>
      </c>
      <c r="IR434" s="20" t="str">
        <f t="shared" si="1124"/>
        <v/>
      </c>
      <c r="IS434" s="20" t="str">
        <f t="shared" si="1124"/>
        <v/>
      </c>
      <c r="IT434" s="20" t="str">
        <f t="shared" si="1124"/>
        <v/>
      </c>
      <c r="IU434" s="20" t="str">
        <f t="shared" si="1124"/>
        <v/>
      </c>
      <c r="IV434" s="20" t="str">
        <f t="shared" si="1124"/>
        <v/>
      </c>
      <c r="IW434" s="20" t="str">
        <f t="shared" si="1124"/>
        <v/>
      </c>
      <c r="IX434" s="20" t="str">
        <f t="shared" si="1124"/>
        <v/>
      </c>
      <c r="IY434" s="20" t="str">
        <f t="shared" si="1124"/>
        <v/>
      </c>
      <c r="IZ434" s="20" t="str">
        <f t="shared" si="1125"/>
        <v/>
      </c>
      <c r="JA434" s="20" t="str">
        <f t="shared" si="1125"/>
        <v/>
      </c>
      <c r="JB434" s="20" t="str">
        <f t="shared" si="1125"/>
        <v/>
      </c>
      <c r="JC434" s="20" t="str">
        <f t="shared" si="1125"/>
        <v/>
      </c>
      <c r="JD434" s="20" t="str">
        <f t="shared" si="1125"/>
        <v/>
      </c>
      <c r="JE434" s="20" t="str">
        <f t="shared" si="1125"/>
        <v/>
      </c>
      <c r="JF434" s="20" t="str">
        <f t="shared" si="1125"/>
        <v/>
      </c>
      <c r="JG434" s="20" t="str">
        <f t="shared" si="1125"/>
        <v/>
      </c>
      <c r="JH434" s="20" t="str">
        <f t="shared" si="1125"/>
        <v/>
      </c>
      <c r="JI434" s="20" t="str">
        <f t="shared" si="1125"/>
        <v/>
      </c>
      <c r="JJ434" s="20" t="str">
        <f t="shared" si="1126"/>
        <v/>
      </c>
      <c r="JK434" s="20" t="str">
        <f t="shared" si="1126"/>
        <v/>
      </c>
      <c r="JL434" s="20" t="str">
        <f t="shared" si="1126"/>
        <v/>
      </c>
      <c r="JM434" s="20" t="str">
        <f t="shared" si="1126"/>
        <v/>
      </c>
      <c r="JN434" s="20" t="str">
        <f t="shared" si="1126"/>
        <v/>
      </c>
      <c r="JO434" s="20" t="str">
        <f t="shared" si="1126"/>
        <v/>
      </c>
      <c r="JP434" s="20" t="str">
        <f t="shared" si="1126"/>
        <v/>
      </c>
      <c r="JQ434" s="20" t="str">
        <f t="shared" si="1126"/>
        <v/>
      </c>
      <c r="JR434" s="20" t="str">
        <f t="shared" si="1126"/>
        <v/>
      </c>
      <c r="JS434" s="20" t="str">
        <f t="shared" si="1126"/>
        <v/>
      </c>
      <c r="JT434" s="20" t="str">
        <f t="shared" si="1127"/>
        <v/>
      </c>
      <c r="JU434" s="20" t="str">
        <f t="shared" si="1127"/>
        <v/>
      </c>
      <c r="JV434" s="20" t="str">
        <f t="shared" si="1127"/>
        <v/>
      </c>
      <c r="JW434" s="20" t="str">
        <f t="shared" si="1127"/>
        <v/>
      </c>
      <c r="JX434" s="20" t="str">
        <f t="shared" si="1127"/>
        <v/>
      </c>
      <c r="JY434" s="20" t="str">
        <f t="shared" si="1127"/>
        <v/>
      </c>
      <c r="JZ434" s="20" t="str">
        <f t="shared" si="1127"/>
        <v/>
      </c>
      <c r="KA434" s="20" t="str">
        <f t="shared" si="1127"/>
        <v/>
      </c>
      <c r="KB434" s="20" t="str">
        <f t="shared" si="1127"/>
        <v/>
      </c>
      <c r="KC434" s="20" t="str">
        <f t="shared" si="1127"/>
        <v/>
      </c>
      <c r="KD434" s="20" t="str">
        <f t="shared" si="1128"/>
        <v/>
      </c>
      <c r="KE434" s="20"/>
      <c r="KF434" s="20"/>
      <c r="KG434" s="20"/>
      <c r="KH434" s="20"/>
      <c r="KI434" s="20"/>
      <c r="KJ434" s="20"/>
      <c r="KK434" s="20"/>
      <c r="KL434" s="20"/>
      <c r="KM434" s="20"/>
      <c r="KN434" s="20"/>
      <c r="KO434" s="20"/>
    </row>
    <row r="435" spans="2:301" s="14" customFormat="1" ht="14.75" hidden="1" customHeight="1" x14ac:dyDescent="0.25">
      <c r="B435" s="73"/>
      <c r="C435" s="74"/>
      <c r="D435" s="74"/>
      <c r="E435" s="74"/>
      <c r="F435" s="74"/>
      <c r="G435" s="74" t="str">
        <f t="shared" si="1129"/>
        <v/>
      </c>
      <c r="H435" s="74"/>
      <c r="I435" s="74" t="str">
        <f t="shared" si="1133"/>
        <v/>
      </c>
      <c r="J435" s="74"/>
      <c r="K435" s="74">
        <f t="shared" si="440"/>
        <v>0</v>
      </c>
      <c r="L435" s="74"/>
      <c r="M435" s="74"/>
      <c r="N435" s="74">
        <f t="shared" si="1130"/>
        <v>0</v>
      </c>
      <c r="O435" s="74"/>
      <c r="P435" s="112"/>
      <c r="Q435" s="120"/>
      <c r="R435" s="120"/>
      <c r="S435" s="111"/>
      <c r="T435" s="113" t="str">
        <f t="shared" si="1131"/>
        <v/>
      </c>
      <c r="U435" s="24"/>
      <c r="V435" s="24"/>
      <c r="W435" s="24" t="str">
        <f t="shared" si="1134"/>
        <v/>
      </c>
      <c r="X435" s="60"/>
      <c r="AI435" s="69"/>
      <c r="AJ435" s="69"/>
      <c r="AK435" s="119"/>
      <c r="AL435" s="24"/>
      <c r="AM435" s="24"/>
      <c r="AN435" s="24"/>
      <c r="AO435" s="26"/>
      <c r="AP435" s="26"/>
      <c r="AR435" s="19">
        <f t="shared" si="1132"/>
        <v>0</v>
      </c>
      <c r="AU435" s="129"/>
      <c r="AV435" s="129"/>
      <c r="FD435" s="19"/>
      <c r="FE435" s="19"/>
      <c r="FF435" s="19"/>
      <c r="FG435" s="20" t="str">
        <f t="shared" si="1135"/>
        <v/>
      </c>
      <c r="FH435" s="20" t="str">
        <f t="shared" si="1135"/>
        <v/>
      </c>
      <c r="FI435" s="20" t="str">
        <f t="shared" si="1135"/>
        <v/>
      </c>
      <c r="FJ435" s="20" t="str">
        <f t="shared" si="1135"/>
        <v/>
      </c>
      <c r="FK435" s="20" t="str">
        <f t="shared" si="1135"/>
        <v/>
      </c>
      <c r="FL435" s="20" t="str">
        <f t="shared" si="1135"/>
        <v/>
      </c>
      <c r="FM435" s="20" t="str">
        <f t="shared" si="1135"/>
        <v/>
      </c>
      <c r="FN435" s="20" t="str">
        <f t="shared" si="1135"/>
        <v/>
      </c>
      <c r="FO435" s="20" t="str">
        <f t="shared" si="1135"/>
        <v/>
      </c>
      <c r="FP435" s="20" t="str">
        <f t="shared" si="1135"/>
        <v/>
      </c>
      <c r="FQ435" s="20" t="str">
        <f t="shared" si="1135"/>
        <v/>
      </c>
      <c r="FR435" s="20" t="str">
        <f t="shared" si="1136"/>
        <v/>
      </c>
      <c r="FS435" s="20" t="str">
        <f t="shared" si="1136"/>
        <v/>
      </c>
      <c r="FT435" s="20" t="str">
        <f t="shared" si="1136"/>
        <v/>
      </c>
      <c r="FU435" s="20" t="str">
        <f xml:space="preserve"> IF(W658=W652,"",W658)</f>
        <v/>
      </c>
      <c r="FV435" s="20" t="str">
        <f t="shared" si="1137"/>
        <v/>
      </c>
      <c r="FW435" s="20" t="str">
        <f t="shared" si="1137"/>
        <v/>
      </c>
      <c r="FX435" s="20" t="str">
        <f t="shared" si="1137"/>
        <v/>
      </c>
      <c r="FY435" s="20" t="str">
        <f t="shared" si="1137"/>
        <v/>
      </c>
      <c r="FZ435" s="20" t="str">
        <f t="shared" si="1137"/>
        <v/>
      </c>
      <c r="GA435" s="20" t="str">
        <f t="shared" si="1117"/>
        <v/>
      </c>
      <c r="GB435" s="20" t="str">
        <f t="shared" si="1117"/>
        <v/>
      </c>
      <c r="GC435" s="20" t="str">
        <f t="shared" si="1117"/>
        <v/>
      </c>
      <c r="GD435" s="20" t="str">
        <f t="shared" si="1117"/>
        <v/>
      </c>
      <c r="GE435" s="20" t="str">
        <f t="shared" si="1117"/>
        <v/>
      </c>
      <c r="GF435" s="20" t="str">
        <f t="shared" si="1117"/>
        <v/>
      </c>
      <c r="GG435" s="20" t="str">
        <f t="shared" si="1117"/>
        <v/>
      </c>
      <c r="GH435" s="20" t="str">
        <f t="shared" si="1118"/>
        <v/>
      </c>
      <c r="GI435" s="20" t="str">
        <f t="shared" si="1118"/>
        <v/>
      </c>
      <c r="GJ435" s="20" t="str">
        <f t="shared" si="1118"/>
        <v/>
      </c>
      <c r="GK435" s="20" t="str">
        <f t="shared" si="1118"/>
        <v/>
      </c>
      <c r="GL435" s="20" t="str">
        <f t="shared" si="1118"/>
        <v/>
      </c>
      <c r="GM435" s="20" t="str">
        <f t="shared" si="1118"/>
        <v/>
      </c>
      <c r="GN435" s="20" t="str">
        <f t="shared" si="1118"/>
        <v/>
      </c>
      <c r="GO435" s="20" t="str">
        <f t="shared" si="1118"/>
        <v/>
      </c>
      <c r="GP435" s="20" t="str">
        <f t="shared" si="1118"/>
        <v/>
      </c>
      <c r="GQ435" s="20" t="str">
        <f t="shared" si="1118"/>
        <v/>
      </c>
      <c r="GR435" s="20" t="str">
        <f t="shared" si="1119"/>
        <v/>
      </c>
      <c r="GS435" s="20" t="str">
        <f t="shared" si="1119"/>
        <v/>
      </c>
      <c r="GT435" s="20" t="str">
        <f t="shared" si="1119"/>
        <v/>
      </c>
      <c r="GU435" s="20" t="str">
        <f t="shared" si="1119"/>
        <v/>
      </c>
      <c r="GV435" s="20" t="str">
        <f t="shared" si="1119"/>
        <v/>
      </c>
      <c r="GW435" s="20" t="str">
        <f t="shared" si="1119"/>
        <v/>
      </c>
      <c r="GX435" s="20" t="str">
        <f t="shared" si="1119"/>
        <v/>
      </c>
      <c r="GY435" s="20" t="str">
        <f t="shared" si="1119"/>
        <v/>
      </c>
      <c r="GZ435" s="20" t="str">
        <f t="shared" si="1119"/>
        <v/>
      </c>
      <c r="HA435" s="20" t="str">
        <f t="shared" si="1119"/>
        <v/>
      </c>
      <c r="HB435" s="20" t="str">
        <f t="shared" si="1120"/>
        <v/>
      </c>
      <c r="HC435" s="20" t="str">
        <f t="shared" si="1120"/>
        <v/>
      </c>
      <c r="HD435" s="20" t="str">
        <f t="shared" si="1120"/>
        <v/>
      </c>
      <c r="HE435" s="20" t="str">
        <f t="shared" si="1120"/>
        <v/>
      </c>
      <c r="HF435" s="20" t="str">
        <f t="shared" si="1120"/>
        <v/>
      </c>
      <c r="HG435" s="20" t="str">
        <f t="shared" si="1120"/>
        <v/>
      </c>
      <c r="HH435" s="20" t="str">
        <f t="shared" si="1120"/>
        <v/>
      </c>
      <c r="HI435" s="20" t="str">
        <f t="shared" si="1120"/>
        <v/>
      </c>
      <c r="HJ435" s="20" t="str">
        <f t="shared" si="1120"/>
        <v/>
      </c>
      <c r="HK435" s="20" t="str">
        <f t="shared" si="1120"/>
        <v/>
      </c>
      <c r="HL435" s="20" t="str">
        <f t="shared" si="1121"/>
        <v/>
      </c>
      <c r="HM435" s="20" t="str">
        <f t="shared" si="1121"/>
        <v/>
      </c>
      <c r="HN435" s="20" t="str">
        <f t="shared" si="1121"/>
        <v/>
      </c>
      <c r="HO435" s="20" t="str">
        <f t="shared" si="1121"/>
        <v/>
      </c>
      <c r="HP435" s="20" t="str">
        <f t="shared" si="1121"/>
        <v/>
      </c>
      <c r="HQ435" s="20" t="str">
        <f t="shared" si="1121"/>
        <v/>
      </c>
      <c r="HR435" s="20" t="str">
        <f t="shared" si="1121"/>
        <v/>
      </c>
      <c r="HS435" s="20" t="str">
        <f t="shared" si="1121"/>
        <v/>
      </c>
      <c r="HT435" s="20" t="str">
        <f t="shared" si="1121"/>
        <v/>
      </c>
      <c r="HU435" s="20" t="str">
        <f t="shared" si="1121"/>
        <v/>
      </c>
      <c r="HV435" s="20" t="str">
        <f t="shared" si="1122"/>
        <v/>
      </c>
      <c r="HW435" s="20" t="str">
        <f t="shared" si="1122"/>
        <v/>
      </c>
      <c r="HX435" s="20" t="str">
        <f t="shared" si="1122"/>
        <v/>
      </c>
      <c r="HY435" s="20" t="str">
        <f t="shared" si="1122"/>
        <v/>
      </c>
      <c r="HZ435" s="20" t="str">
        <f t="shared" si="1122"/>
        <v/>
      </c>
      <c r="IA435" s="20" t="str">
        <f t="shared" si="1122"/>
        <v/>
      </c>
      <c r="IB435" s="20" t="str">
        <f t="shared" si="1122"/>
        <v/>
      </c>
      <c r="IC435" s="20" t="str">
        <f t="shared" si="1122"/>
        <v/>
      </c>
      <c r="ID435" s="20" t="str">
        <f t="shared" si="1122"/>
        <v/>
      </c>
      <c r="IE435" s="20" t="str">
        <f t="shared" si="1122"/>
        <v/>
      </c>
      <c r="IF435" s="20" t="str">
        <f t="shared" si="1123"/>
        <v/>
      </c>
      <c r="IG435" s="20" t="str">
        <f t="shared" si="1123"/>
        <v/>
      </c>
      <c r="IH435" s="20" t="str">
        <f t="shared" si="1123"/>
        <v/>
      </c>
      <c r="II435" s="20" t="str">
        <f t="shared" si="1123"/>
        <v/>
      </c>
      <c r="IJ435" s="20" t="str">
        <f t="shared" si="1123"/>
        <v/>
      </c>
      <c r="IK435" s="20" t="str">
        <f t="shared" si="1123"/>
        <v/>
      </c>
      <c r="IL435" s="20" t="str">
        <f t="shared" si="1123"/>
        <v/>
      </c>
      <c r="IM435" s="20" t="str">
        <f t="shared" si="1123"/>
        <v/>
      </c>
      <c r="IN435" s="20" t="str">
        <f t="shared" si="1123"/>
        <v/>
      </c>
      <c r="IO435" s="20" t="str">
        <f t="shared" si="1123"/>
        <v/>
      </c>
      <c r="IP435" s="20" t="str">
        <f t="shared" si="1124"/>
        <v/>
      </c>
      <c r="IQ435" s="20" t="str">
        <f t="shared" si="1124"/>
        <v/>
      </c>
      <c r="IR435" s="20" t="str">
        <f t="shared" si="1124"/>
        <v/>
      </c>
      <c r="IS435" s="20" t="str">
        <f t="shared" si="1124"/>
        <v/>
      </c>
      <c r="IT435" s="20" t="str">
        <f t="shared" si="1124"/>
        <v/>
      </c>
      <c r="IU435" s="20" t="str">
        <f t="shared" si="1124"/>
        <v/>
      </c>
      <c r="IV435" s="20" t="str">
        <f t="shared" si="1124"/>
        <v/>
      </c>
      <c r="IW435" s="20" t="str">
        <f t="shared" si="1124"/>
        <v/>
      </c>
      <c r="IX435" s="20" t="str">
        <f t="shared" si="1124"/>
        <v/>
      </c>
      <c r="IY435" s="20" t="str">
        <f t="shared" si="1124"/>
        <v/>
      </c>
      <c r="IZ435" s="20" t="str">
        <f t="shared" si="1125"/>
        <v/>
      </c>
      <c r="JA435" s="20" t="str">
        <f t="shared" si="1125"/>
        <v/>
      </c>
      <c r="JB435" s="20" t="str">
        <f t="shared" si="1125"/>
        <v/>
      </c>
      <c r="JC435" s="20" t="str">
        <f t="shared" si="1125"/>
        <v/>
      </c>
      <c r="JD435" s="20" t="str">
        <f t="shared" si="1125"/>
        <v/>
      </c>
      <c r="JE435" s="20" t="str">
        <f t="shared" si="1125"/>
        <v/>
      </c>
      <c r="JF435" s="20" t="str">
        <f t="shared" si="1125"/>
        <v/>
      </c>
      <c r="JG435" s="20" t="str">
        <f t="shared" si="1125"/>
        <v/>
      </c>
      <c r="JH435" s="20" t="str">
        <f t="shared" si="1125"/>
        <v/>
      </c>
      <c r="JI435" s="20" t="str">
        <f t="shared" si="1125"/>
        <v/>
      </c>
      <c r="JJ435" s="20" t="str">
        <f t="shared" si="1126"/>
        <v/>
      </c>
      <c r="JK435" s="20" t="str">
        <f t="shared" si="1126"/>
        <v/>
      </c>
      <c r="JL435" s="20" t="str">
        <f t="shared" si="1126"/>
        <v/>
      </c>
      <c r="JM435" s="20" t="str">
        <f t="shared" si="1126"/>
        <v/>
      </c>
      <c r="JN435" s="20" t="str">
        <f t="shared" si="1126"/>
        <v/>
      </c>
      <c r="JO435" s="20" t="str">
        <f t="shared" si="1126"/>
        <v/>
      </c>
      <c r="JP435" s="20" t="str">
        <f t="shared" si="1126"/>
        <v/>
      </c>
      <c r="JQ435" s="20" t="str">
        <f t="shared" si="1126"/>
        <v/>
      </c>
      <c r="JR435" s="20" t="str">
        <f t="shared" si="1126"/>
        <v/>
      </c>
      <c r="JS435" s="20" t="str">
        <f t="shared" si="1126"/>
        <v/>
      </c>
      <c r="JT435" s="20" t="str">
        <f t="shared" si="1127"/>
        <v/>
      </c>
      <c r="JU435" s="20" t="str">
        <f t="shared" si="1127"/>
        <v/>
      </c>
      <c r="JV435" s="20" t="str">
        <f t="shared" si="1127"/>
        <v/>
      </c>
      <c r="JW435" s="20" t="str">
        <f t="shared" si="1127"/>
        <v/>
      </c>
      <c r="JX435" s="20" t="str">
        <f t="shared" si="1127"/>
        <v/>
      </c>
      <c r="JY435" s="20" t="str">
        <f t="shared" si="1127"/>
        <v/>
      </c>
      <c r="JZ435" s="20" t="str">
        <f t="shared" si="1127"/>
        <v/>
      </c>
      <c r="KA435" s="20" t="str">
        <f t="shared" si="1127"/>
        <v/>
      </c>
      <c r="KB435" s="20" t="str">
        <f t="shared" si="1127"/>
        <v/>
      </c>
      <c r="KC435" s="20" t="str">
        <f t="shared" si="1127"/>
        <v/>
      </c>
      <c r="KD435" s="20" t="str">
        <f t="shared" si="1128"/>
        <v/>
      </c>
      <c r="KE435" s="20"/>
      <c r="KF435" s="20"/>
      <c r="KG435" s="20"/>
      <c r="KH435" s="20"/>
      <c r="KI435" s="20"/>
      <c r="KJ435" s="20"/>
      <c r="KK435" s="20"/>
      <c r="KL435" s="20"/>
      <c r="KM435" s="20"/>
      <c r="KN435" s="20"/>
      <c r="KO435" s="20"/>
    </row>
    <row r="436" spans="2:301" s="14" customFormat="1" ht="14.75" hidden="1" customHeight="1" x14ac:dyDescent="0.25">
      <c r="B436" s="73"/>
      <c r="C436" s="74"/>
      <c r="D436" s="74"/>
      <c r="E436" s="74"/>
      <c r="F436" s="74"/>
      <c r="G436" s="74" t="str">
        <f t="shared" si="1129"/>
        <v/>
      </c>
      <c r="H436" s="74"/>
      <c r="I436" s="74" t="str">
        <f t="shared" si="1133"/>
        <v/>
      </c>
      <c r="J436" s="74"/>
      <c r="K436" s="74">
        <f t="shared" si="440"/>
        <v>0</v>
      </c>
      <c r="L436" s="74"/>
      <c r="M436" s="74"/>
      <c r="N436" s="74">
        <f t="shared" si="1130"/>
        <v>0</v>
      </c>
      <c r="O436" s="74"/>
      <c r="P436" s="112"/>
      <c r="Q436" s="120"/>
      <c r="R436" s="120"/>
      <c r="S436" s="111"/>
      <c r="T436" s="113" t="str">
        <f t="shared" si="1131"/>
        <v/>
      </c>
      <c r="U436" s="24"/>
      <c r="V436" s="24"/>
      <c r="W436" s="24" t="str">
        <f t="shared" si="1134"/>
        <v/>
      </c>
      <c r="X436" s="60"/>
      <c r="AI436" s="69"/>
      <c r="AJ436" s="69"/>
      <c r="AK436" s="119"/>
      <c r="AL436" s="24"/>
      <c r="AM436" s="24"/>
      <c r="AN436" s="24"/>
      <c r="AO436" s="26"/>
      <c r="AP436" s="26"/>
      <c r="AR436" s="19">
        <f t="shared" si="1132"/>
        <v>0</v>
      </c>
      <c r="AU436" s="129"/>
      <c r="AV436" s="129"/>
      <c r="FD436" s="19"/>
      <c r="FE436" s="19"/>
      <c r="FF436" s="19"/>
      <c r="FG436" s="20" t="str">
        <f t="shared" si="1135"/>
        <v/>
      </c>
      <c r="FH436" s="20" t="str">
        <f t="shared" si="1135"/>
        <v/>
      </c>
      <c r="FI436" s="20" t="str">
        <f t="shared" si="1135"/>
        <v/>
      </c>
      <c r="FJ436" s="20" t="str">
        <f t="shared" si="1135"/>
        <v/>
      </c>
      <c r="FK436" s="20" t="str">
        <f t="shared" si="1135"/>
        <v/>
      </c>
      <c r="FL436" s="20" t="str">
        <f t="shared" si="1135"/>
        <v/>
      </c>
      <c r="FM436" s="20" t="str">
        <f t="shared" si="1135"/>
        <v/>
      </c>
      <c r="FN436" s="20" t="str">
        <f t="shared" si="1135"/>
        <v/>
      </c>
      <c r="FO436" s="20" t="str">
        <f t="shared" si="1135"/>
        <v/>
      </c>
      <c r="FP436" s="20" t="str">
        <f t="shared" si="1135"/>
        <v/>
      </c>
      <c r="FQ436" s="20" t="str">
        <f t="shared" si="1135"/>
        <v/>
      </c>
      <c r="FR436" s="20" t="str">
        <f t="shared" si="1136"/>
        <v/>
      </c>
      <c r="FS436" s="20" t="str">
        <f t="shared" si="1136"/>
        <v/>
      </c>
      <c r="FT436" s="20" t="str">
        <f t="shared" si="1136"/>
        <v/>
      </c>
      <c r="FU436" s="20" t="str">
        <f xml:space="preserve"> IF(W659=W653,"",W659)</f>
        <v/>
      </c>
      <c r="FV436" s="20" t="str">
        <f t="shared" si="1137"/>
        <v/>
      </c>
      <c r="FW436" s="20" t="str">
        <f t="shared" si="1137"/>
        <v/>
      </c>
      <c r="FX436" s="20" t="str">
        <f t="shared" si="1137"/>
        <v/>
      </c>
      <c r="FY436" s="20" t="str">
        <f t="shared" si="1137"/>
        <v/>
      </c>
      <c r="FZ436" s="20" t="str">
        <f t="shared" si="1137"/>
        <v/>
      </c>
      <c r="GA436" s="20" t="str">
        <f t="shared" si="1117"/>
        <v/>
      </c>
      <c r="GB436" s="20" t="str">
        <f t="shared" si="1117"/>
        <v/>
      </c>
      <c r="GC436" s="20" t="str">
        <f t="shared" si="1117"/>
        <v/>
      </c>
      <c r="GD436" s="20" t="str">
        <f t="shared" si="1117"/>
        <v/>
      </c>
      <c r="GE436" s="20" t="str">
        <f t="shared" si="1117"/>
        <v/>
      </c>
      <c r="GF436" s="20" t="str">
        <f t="shared" si="1117"/>
        <v/>
      </c>
      <c r="GG436" s="20" t="str">
        <f t="shared" si="1117"/>
        <v/>
      </c>
      <c r="GH436" s="20" t="str">
        <f t="shared" si="1118"/>
        <v/>
      </c>
      <c r="GI436" s="20" t="str">
        <f t="shared" si="1118"/>
        <v/>
      </c>
      <c r="GJ436" s="20" t="str">
        <f t="shared" si="1118"/>
        <v/>
      </c>
      <c r="GK436" s="20" t="str">
        <f t="shared" si="1118"/>
        <v/>
      </c>
      <c r="GL436" s="20" t="str">
        <f t="shared" si="1118"/>
        <v/>
      </c>
      <c r="GM436" s="20" t="str">
        <f t="shared" si="1118"/>
        <v/>
      </c>
      <c r="GN436" s="20" t="str">
        <f t="shared" si="1118"/>
        <v/>
      </c>
      <c r="GO436" s="20" t="str">
        <f t="shared" si="1118"/>
        <v/>
      </c>
      <c r="GP436" s="20" t="str">
        <f t="shared" si="1118"/>
        <v/>
      </c>
      <c r="GQ436" s="20" t="str">
        <f t="shared" si="1118"/>
        <v/>
      </c>
      <c r="GR436" s="20" t="str">
        <f t="shared" si="1119"/>
        <v/>
      </c>
      <c r="GS436" s="20" t="str">
        <f t="shared" si="1119"/>
        <v/>
      </c>
      <c r="GT436" s="20" t="str">
        <f t="shared" si="1119"/>
        <v/>
      </c>
      <c r="GU436" s="20" t="str">
        <f t="shared" si="1119"/>
        <v/>
      </c>
      <c r="GV436" s="20" t="str">
        <f t="shared" si="1119"/>
        <v/>
      </c>
      <c r="GW436" s="20" t="str">
        <f t="shared" si="1119"/>
        <v/>
      </c>
      <c r="GX436" s="20" t="str">
        <f t="shared" si="1119"/>
        <v/>
      </c>
      <c r="GY436" s="20" t="str">
        <f t="shared" si="1119"/>
        <v/>
      </c>
      <c r="GZ436" s="20" t="str">
        <f t="shared" si="1119"/>
        <v/>
      </c>
      <c r="HA436" s="20" t="str">
        <f t="shared" si="1119"/>
        <v/>
      </c>
      <c r="HB436" s="20" t="str">
        <f t="shared" si="1120"/>
        <v/>
      </c>
      <c r="HC436" s="20" t="str">
        <f t="shared" si="1120"/>
        <v/>
      </c>
      <c r="HD436" s="20" t="str">
        <f t="shared" si="1120"/>
        <v/>
      </c>
      <c r="HE436" s="20" t="str">
        <f t="shared" si="1120"/>
        <v/>
      </c>
      <c r="HF436" s="20" t="str">
        <f t="shared" si="1120"/>
        <v/>
      </c>
      <c r="HG436" s="20" t="str">
        <f t="shared" si="1120"/>
        <v/>
      </c>
      <c r="HH436" s="20" t="str">
        <f t="shared" si="1120"/>
        <v/>
      </c>
      <c r="HI436" s="20" t="str">
        <f t="shared" si="1120"/>
        <v/>
      </c>
      <c r="HJ436" s="20" t="str">
        <f t="shared" si="1120"/>
        <v/>
      </c>
      <c r="HK436" s="20" t="str">
        <f t="shared" si="1120"/>
        <v/>
      </c>
      <c r="HL436" s="20" t="str">
        <f t="shared" si="1121"/>
        <v/>
      </c>
      <c r="HM436" s="20" t="str">
        <f t="shared" si="1121"/>
        <v/>
      </c>
      <c r="HN436" s="20" t="str">
        <f t="shared" si="1121"/>
        <v/>
      </c>
      <c r="HO436" s="20" t="str">
        <f t="shared" si="1121"/>
        <v/>
      </c>
      <c r="HP436" s="20" t="str">
        <f t="shared" si="1121"/>
        <v/>
      </c>
      <c r="HQ436" s="20" t="str">
        <f t="shared" si="1121"/>
        <v/>
      </c>
      <c r="HR436" s="20" t="str">
        <f t="shared" si="1121"/>
        <v/>
      </c>
      <c r="HS436" s="20" t="str">
        <f t="shared" si="1121"/>
        <v/>
      </c>
      <c r="HT436" s="20" t="str">
        <f t="shared" si="1121"/>
        <v/>
      </c>
      <c r="HU436" s="20" t="str">
        <f t="shared" si="1121"/>
        <v/>
      </c>
      <c r="HV436" s="20" t="str">
        <f t="shared" si="1122"/>
        <v/>
      </c>
      <c r="HW436" s="20" t="str">
        <f t="shared" si="1122"/>
        <v/>
      </c>
      <c r="HX436" s="20" t="str">
        <f t="shared" si="1122"/>
        <v/>
      </c>
      <c r="HY436" s="20" t="str">
        <f t="shared" si="1122"/>
        <v/>
      </c>
      <c r="HZ436" s="20" t="str">
        <f t="shared" si="1122"/>
        <v/>
      </c>
      <c r="IA436" s="20" t="str">
        <f t="shared" si="1122"/>
        <v/>
      </c>
      <c r="IB436" s="20" t="str">
        <f t="shared" si="1122"/>
        <v/>
      </c>
      <c r="IC436" s="20" t="str">
        <f t="shared" si="1122"/>
        <v/>
      </c>
      <c r="ID436" s="20" t="str">
        <f t="shared" si="1122"/>
        <v/>
      </c>
      <c r="IE436" s="20" t="str">
        <f t="shared" si="1122"/>
        <v/>
      </c>
      <c r="IF436" s="20" t="str">
        <f t="shared" si="1123"/>
        <v/>
      </c>
      <c r="IG436" s="20" t="str">
        <f t="shared" si="1123"/>
        <v/>
      </c>
      <c r="IH436" s="20" t="str">
        <f t="shared" si="1123"/>
        <v/>
      </c>
      <c r="II436" s="20" t="str">
        <f t="shared" si="1123"/>
        <v/>
      </c>
      <c r="IJ436" s="20" t="str">
        <f t="shared" si="1123"/>
        <v/>
      </c>
      <c r="IK436" s="20" t="str">
        <f t="shared" si="1123"/>
        <v/>
      </c>
      <c r="IL436" s="20" t="str">
        <f t="shared" si="1123"/>
        <v/>
      </c>
      <c r="IM436" s="20" t="str">
        <f t="shared" si="1123"/>
        <v/>
      </c>
      <c r="IN436" s="20" t="str">
        <f t="shared" si="1123"/>
        <v/>
      </c>
      <c r="IO436" s="20" t="str">
        <f t="shared" si="1123"/>
        <v/>
      </c>
      <c r="IP436" s="20" t="str">
        <f t="shared" si="1124"/>
        <v/>
      </c>
      <c r="IQ436" s="20" t="str">
        <f t="shared" si="1124"/>
        <v/>
      </c>
      <c r="IR436" s="20" t="str">
        <f t="shared" si="1124"/>
        <v/>
      </c>
      <c r="IS436" s="20" t="str">
        <f t="shared" si="1124"/>
        <v/>
      </c>
      <c r="IT436" s="20" t="str">
        <f t="shared" si="1124"/>
        <v/>
      </c>
      <c r="IU436" s="20" t="str">
        <f t="shared" si="1124"/>
        <v/>
      </c>
      <c r="IV436" s="20" t="str">
        <f t="shared" si="1124"/>
        <v/>
      </c>
      <c r="IW436" s="20" t="str">
        <f t="shared" si="1124"/>
        <v/>
      </c>
      <c r="IX436" s="20" t="str">
        <f t="shared" si="1124"/>
        <v/>
      </c>
      <c r="IY436" s="20" t="str">
        <f t="shared" si="1124"/>
        <v/>
      </c>
      <c r="IZ436" s="20" t="str">
        <f t="shared" si="1125"/>
        <v/>
      </c>
      <c r="JA436" s="20" t="str">
        <f t="shared" si="1125"/>
        <v/>
      </c>
      <c r="JB436" s="20" t="str">
        <f t="shared" si="1125"/>
        <v/>
      </c>
      <c r="JC436" s="20" t="str">
        <f t="shared" si="1125"/>
        <v/>
      </c>
      <c r="JD436" s="20" t="str">
        <f t="shared" si="1125"/>
        <v/>
      </c>
      <c r="JE436" s="20" t="str">
        <f t="shared" si="1125"/>
        <v/>
      </c>
      <c r="JF436" s="20" t="str">
        <f t="shared" si="1125"/>
        <v/>
      </c>
      <c r="JG436" s="20" t="str">
        <f t="shared" si="1125"/>
        <v/>
      </c>
      <c r="JH436" s="20" t="str">
        <f t="shared" si="1125"/>
        <v/>
      </c>
      <c r="JI436" s="20" t="str">
        <f t="shared" si="1125"/>
        <v/>
      </c>
      <c r="JJ436" s="20" t="str">
        <f t="shared" si="1126"/>
        <v/>
      </c>
      <c r="JK436" s="20" t="str">
        <f t="shared" si="1126"/>
        <v/>
      </c>
      <c r="JL436" s="20" t="str">
        <f t="shared" si="1126"/>
        <v/>
      </c>
      <c r="JM436" s="20" t="str">
        <f t="shared" si="1126"/>
        <v/>
      </c>
      <c r="JN436" s="20" t="str">
        <f t="shared" si="1126"/>
        <v/>
      </c>
      <c r="JO436" s="20" t="str">
        <f t="shared" si="1126"/>
        <v/>
      </c>
      <c r="JP436" s="20" t="str">
        <f t="shared" si="1126"/>
        <v/>
      </c>
      <c r="JQ436" s="20" t="str">
        <f t="shared" si="1126"/>
        <v/>
      </c>
      <c r="JR436" s="20" t="str">
        <f t="shared" si="1126"/>
        <v/>
      </c>
      <c r="JS436" s="20" t="str">
        <f t="shared" si="1126"/>
        <v/>
      </c>
      <c r="JT436" s="20" t="str">
        <f t="shared" si="1127"/>
        <v/>
      </c>
      <c r="JU436" s="20" t="str">
        <f t="shared" si="1127"/>
        <v/>
      </c>
      <c r="JV436" s="20" t="str">
        <f t="shared" si="1127"/>
        <v/>
      </c>
      <c r="JW436" s="20" t="str">
        <f t="shared" si="1127"/>
        <v/>
      </c>
      <c r="JX436" s="20" t="str">
        <f t="shared" si="1127"/>
        <v/>
      </c>
      <c r="JY436" s="20" t="str">
        <f t="shared" si="1127"/>
        <v/>
      </c>
      <c r="JZ436" s="20" t="str">
        <f t="shared" si="1127"/>
        <v/>
      </c>
      <c r="KA436" s="20" t="str">
        <f t="shared" si="1127"/>
        <v/>
      </c>
      <c r="KB436" s="20" t="str">
        <f t="shared" si="1127"/>
        <v/>
      </c>
      <c r="KC436" s="20" t="str">
        <f t="shared" si="1127"/>
        <v/>
      </c>
      <c r="KD436" s="20" t="str">
        <f t="shared" si="1128"/>
        <v/>
      </c>
      <c r="KE436" s="20"/>
      <c r="KF436" s="20"/>
      <c r="KG436" s="20"/>
      <c r="KH436" s="20"/>
      <c r="KI436" s="20"/>
      <c r="KJ436" s="20"/>
      <c r="KK436" s="20"/>
      <c r="KL436" s="20"/>
      <c r="KM436" s="20"/>
      <c r="KN436" s="20"/>
      <c r="KO436" s="20"/>
    </row>
    <row r="437" spans="2:301" s="14" customFormat="1" ht="15" hidden="1" x14ac:dyDescent="0.25">
      <c r="G437" s="74" t="str">
        <f t="shared" si="1129"/>
        <v/>
      </c>
      <c r="I437" s="74" t="str">
        <f t="shared" si="1133"/>
        <v/>
      </c>
      <c r="K437" s="74">
        <f t="shared" si="440"/>
        <v>0</v>
      </c>
      <c r="N437" s="74">
        <f t="shared" si="1130"/>
        <v>0</v>
      </c>
      <c r="Q437" s="120"/>
      <c r="R437" s="120"/>
      <c r="S437" s="111"/>
      <c r="T437" s="113" t="str">
        <f t="shared" si="1131"/>
        <v/>
      </c>
      <c r="W437" s="24" t="str">
        <f t="shared" si="1134"/>
        <v/>
      </c>
      <c r="X437" s="60"/>
      <c r="AK437" s="4"/>
      <c r="AL437" s="24"/>
      <c r="AM437" s="24"/>
      <c r="AN437" s="24"/>
      <c r="AO437" s="26"/>
      <c r="AP437" s="26"/>
      <c r="AR437" s="19">
        <f t="shared" si="1132"/>
        <v>0</v>
      </c>
      <c r="AU437" s="129"/>
      <c r="AV437" s="129"/>
    </row>
    <row r="438" spans="2:301" s="14" customFormat="1" ht="15" hidden="1" x14ac:dyDescent="0.25">
      <c r="G438" s="74" t="str">
        <f t="shared" si="1129"/>
        <v/>
      </c>
      <c r="I438" s="74" t="str">
        <f t="shared" si="1133"/>
        <v/>
      </c>
      <c r="K438" s="74">
        <f t="shared" si="440"/>
        <v>0</v>
      </c>
      <c r="N438" s="74">
        <f t="shared" si="1130"/>
        <v>0</v>
      </c>
      <c r="Q438" s="120"/>
      <c r="R438" s="120"/>
      <c r="S438" s="111"/>
      <c r="T438" s="113" t="str">
        <f t="shared" si="1131"/>
        <v/>
      </c>
      <c r="W438" s="24" t="str">
        <f t="shared" si="1134"/>
        <v/>
      </c>
      <c r="X438" s="60"/>
      <c r="AK438" s="4"/>
      <c r="AL438" s="24"/>
      <c r="AM438" s="24"/>
      <c r="AN438" s="24"/>
      <c r="AO438" s="26"/>
      <c r="AP438" s="26"/>
      <c r="AR438" s="19">
        <f t="shared" si="1132"/>
        <v>0</v>
      </c>
      <c r="AU438" s="129"/>
      <c r="AV438" s="129"/>
    </row>
    <row r="439" spans="2:301" s="14" customFormat="1" ht="15" hidden="1" x14ac:dyDescent="0.25">
      <c r="G439" s="74" t="str">
        <f t="shared" si="1129"/>
        <v/>
      </c>
      <c r="I439" s="74" t="str">
        <f t="shared" si="1133"/>
        <v/>
      </c>
      <c r="K439" s="74">
        <f t="shared" si="440"/>
        <v>0</v>
      </c>
      <c r="N439" s="74">
        <f t="shared" si="1130"/>
        <v>0</v>
      </c>
      <c r="Q439" s="120"/>
      <c r="R439" s="120"/>
      <c r="S439" s="111"/>
      <c r="T439" s="113" t="str">
        <f t="shared" si="1131"/>
        <v/>
      </c>
      <c r="W439" s="24" t="str">
        <f t="shared" si="1134"/>
        <v/>
      </c>
      <c r="X439" s="60"/>
      <c r="AK439" s="4"/>
      <c r="AL439" s="24"/>
      <c r="AM439" s="24"/>
      <c r="AN439" s="24"/>
      <c r="AO439" s="26"/>
      <c r="AP439" s="26"/>
      <c r="AR439" s="19">
        <f t="shared" si="1132"/>
        <v>0</v>
      </c>
      <c r="AU439" s="129"/>
      <c r="AV439" s="129"/>
    </row>
    <row r="440" spans="2:301" s="14" customFormat="1" ht="15" hidden="1" x14ac:dyDescent="0.25">
      <c r="G440" s="74" t="str">
        <f t="shared" si="1129"/>
        <v/>
      </c>
      <c r="I440" s="74" t="str">
        <f t="shared" si="1133"/>
        <v/>
      </c>
      <c r="K440" s="74">
        <f t="shared" si="440"/>
        <v>0</v>
      </c>
      <c r="N440" s="74">
        <f t="shared" si="1130"/>
        <v>0</v>
      </c>
      <c r="Q440" s="120"/>
      <c r="R440" s="120"/>
      <c r="S440" s="111"/>
      <c r="T440" s="113" t="str">
        <f t="shared" si="1131"/>
        <v/>
      </c>
      <c r="W440" s="24" t="str">
        <f t="shared" si="1134"/>
        <v/>
      </c>
      <c r="X440" s="60"/>
      <c r="AK440" s="4"/>
      <c r="AL440" s="24"/>
      <c r="AM440" s="24"/>
      <c r="AN440" s="24"/>
      <c r="AO440" s="26"/>
      <c r="AP440" s="26"/>
      <c r="AR440" s="19">
        <f t="shared" si="1132"/>
        <v>0</v>
      </c>
      <c r="AU440" s="129"/>
      <c r="AV440" s="129"/>
    </row>
    <row r="441" spans="2:301" s="14" customFormat="1" x14ac:dyDescent="0.35">
      <c r="B441" s="73" t="str">
        <f t="shared" ref="B441" si="1138" xml:space="preserve"> IF(B207="","",B207)</f>
        <v/>
      </c>
      <c r="C441" s="74">
        <f t="shared" ref="C441" si="1139" xml:space="preserve"> IF(B441="",0,1)</f>
        <v>0</v>
      </c>
      <c r="D441" s="74" t="str">
        <f xml:space="preserve"> IF(IF(AND(C441=1,C207="LED"),D207,"")="","",IF(AND(C441=1,C207="LED"),D207,""))</f>
        <v/>
      </c>
      <c r="E441" s="74" t="str">
        <f xml:space="preserve"> IF(IF(AND(C441=1,C207="LED"),E207,"")="","",IF(AND(C441=1,C207="LED"),E207,""))</f>
        <v/>
      </c>
      <c r="F441" s="74" t="str">
        <f xml:space="preserve"> IF((C441&lt;&gt;1),"",MAX(F207,1))</f>
        <v/>
      </c>
      <c r="G441" s="74" t="str">
        <f t="shared" si="1129"/>
        <v/>
      </c>
      <c r="H441" s="74" t="str">
        <f xml:space="preserve"> IF((C441&lt;&gt;1),"",MAX(2.5,Q207))</f>
        <v/>
      </c>
      <c r="I441" s="74" t="str">
        <f t="shared" si="1133"/>
        <v/>
      </c>
      <c r="J441" s="74">
        <f xml:space="preserve"> IF((C441&lt;&gt;1),0,(J207+$D$3))</f>
        <v>0</v>
      </c>
      <c r="K441" s="74">
        <f t="shared" si="440"/>
        <v>0</v>
      </c>
      <c r="L441" s="74" t="str">
        <f>IF((C441&lt;&gt;1),"",IF(IF(C207="Masked","Always Mask",H207)="","Never mask",IF(C207="Masked","Always Mask",H207)))</f>
        <v/>
      </c>
      <c r="M441" s="74">
        <f xml:space="preserve"> IF(C441&lt;&gt;1,0,I207)</f>
        <v>0</v>
      </c>
      <c r="N441" s="74">
        <f t="shared" si="1130"/>
        <v>0</v>
      </c>
      <c r="O441" s="74" t="str">
        <f xml:space="preserve"> IF(C441&lt;&gt;1,"",(F441*55+17.25))</f>
        <v/>
      </c>
      <c r="P441" s="112" t="str">
        <f xml:space="preserve"> IF(C441&lt;&gt;1,"",IF(O441&lt;J441,J441,0))</f>
        <v/>
      </c>
      <c r="Q441" s="120">
        <f xml:space="preserve"> IF(Global!$C$1="AFE4420",1000*AK441*J441/(1000000/'PPG Config'!$C$2)*(2-COUNTBLANK(D441:E441)),1000*(AL441+AM441)*J441/(1000000/'PPG Config'!$C$2))</f>
        <v>0</v>
      </c>
      <c r="R441" s="120"/>
      <c r="S441" s="111" t="str">
        <f>IF((C441&lt;&gt;1),"Only TIA1",W207)</f>
        <v>Only TIA1</v>
      </c>
      <c r="T441" s="113" t="str">
        <f t="shared" si="1131"/>
        <v/>
      </c>
      <c r="U441" s="24" t="str">
        <f xml:space="preserve"> IF((C441&lt;&gt;1),"",MAX(2.5,AD207))</f>
        <v/>
      </c>
      <c r="V441" s="24"/>
      <c r="W441" s="24" t="str">
        <f t="shared" si="1134"/>
        <v/>
      </c>
      <c r="X441" s="60"/>
      <c r="AI441" s="69">
        <f xml:space="preserve"> IF(C451&gt;C441,1,0)</f>
        <v>0</v>
      </c>
      <c r="AJ441" s="69">
        <f xml:space="preserve"> IF(C441=1,IF(C207="LED",IF(AND(D441="",E441=""),1,0),0),0)</f>
        <v>0</v>
      </c>
      <c r="AK441" s="119">
        <f>IF(COUNTIF(D441:E441,"TX4")&gt;0,'PPG Config'!$C$18,IF(COUNTIF(D441:E441,"TX3")&gt;0,'PPG Config'!$C$17,IF(COUNTIF(D441:E441,"TX2")&gt;0,'PPG Config'!$C$16,IF(COUNTIF(D441:E441,"TX1")&gt;0,'PPG Config'!$C$15,0))))</f>
        <v>0</v>
      </c>
      <c r="AL441" s="24">
        <f xml:space="preserve"> IF(D441="",0,IF(AI207="",0,MIN(AI207,'PPG Config'!$C$8)))</f>
        <v>0</v>
      </c>
      <c r="AM441" s="24">
        <f xml:space="preserve"> IF(E441="",0,IF(AJ207="",0,MIN(AJ207,'PPG Config'!$C$8)))</f>
        <v>0</v>
      </c>
      <c r="AN441" s="24"/>
      <c r="AO441" s="26">
        <f xml:space="preserve"> IF(Global!$C$1="AFE4420",'PPG Phase Definition'!AK441,'PPG Phase Definition'!AL441)</f>
        <v>0</v>
      </c>
      <c r="AP441" s="26">
        <f xml:space="preserve"> IF(Global!$C$1="AFE4420",'PPG Phase Definition'!AK441,'PPG Phase Definition'!AM441)</f>
        <v>0</v>
      </c>
      <c r="AR441" s="19">
        <f t="shared" si="1132"/>
        <v>0</v>
      </c>
      <c r="AU441" s="129"/>
      <c r="AV441" s="129"/>
      <c r="FD441" s="19"/>
      <c r="FE441" s="19"/>
      <c r="FF441" s="19">
        <v>21</v>
      </c>
      <c r="FG441" s="20" t="str">
        <f t="shared" ref="FG441:FQ441" si="1140" xml:space="preserve"> IF(G680=G670,"",G680)</f>
        <v/>
      </c>
      <c r="FH441" s="20" t="str">
        <f t="shared" si="1140"/>
        <v/>
      </c>
      <c r="FI441" s="20" t="str">
        <f t="shared" si="1140"/>
        <v/>
      </c>
      <c r="FJ441" s="20" t="str">
        <f t="shared" si="1140"/>
        <v/>
      </c>
      <c r="FK441" s="20" t="str">
        <f t="shared" si="1140"/>
        <v/>
      </c>
      <c r="FL441" s="20" t="str">
        <f t="shared" si="1140"/>
        <v/>
      </c>
      <c r="FM441" s="20" t="str">
        <f t="shared" si="1140"/>
        <v/>
      </c>
      <c r="FN441" s="20" t="str">
        <f t="shared" si="1140"/>
        <v/>
      </c>
      <c r="FO441" s="20" t="str">
        <f t="shared" si="1140"/>
        <v/>
      </c>
      <c r="FP441" s="20" t="str">
        <f t="shared" si="1140"/>
        <v/>
      </c>
      <c r="FQ441" s="20" t="str">
        <f t="shared" si="1140"/>
        <v/>
      </c>
      <c r="FR441" s="20" t="str">
        <f xml:space="preserve"> IF(S680=S670,"",S680)</f>
        <v/>
      </c>
      <c r="FS441" s="20" t="str">
        <f xml:space="preserve"> IF(T680=T670,"",T680)</f>
        <v/>
      </c>
      <c r="FT441" s="20" t="str">
        <f xml:space="preserve"> IF(U680=U670,"",U680)</f>
        <v/>
      </c>
      <c r="FU441" s="20" t="str">
        <f xml:space="preserve"> IF(W680=W670,"",W680)</f>
        <v/>
      </c>
      <c r="FV441" s="20" t="str">
        <f t="shared" ref="FV441:FW441" si="1141" xml:space="preserve"> IF(Y680=Y670,"",Y680)</f>
        <v/>
      </c>
      <c r="FW441" s="20" t="str">
        <f t="shared" si="1141"/>
        <v/>
      </c>
      <c r="FX441" s="20" t="str">
        <f t="shared" ref="FX441" si="1142" xml:space="preserve"> IF(AA680=AA670,"",AA680)</f>
        <v/>
      </c>
      <c r="FY441" s="20" t="str">
        <f t="shared" ref="FY441" si="1143" xml:space="preserve"> IF(AB680=AB670,"",AB680)</f>
        <v/>
      </c>
      <c r="FZ441" s="20" t="str">
        <f t="shared" ref="FZ441" si="1144" xml:space="preserve"> IF(AC680=AC670,"",AC680)</f>
        <v/>
      </c>
      <c r="GA441" s="20" t="str">
        <f t="shared" ref="GA441" si="1145" xml:space="preserve"> IF(AE680=AE670,"",AE680)</f>
        <v/>
      </c>
      <c r="GB441" s="20" t="str">
        <f t="shared" ref="GB441" si="1146" xml:space="preserve"> IF(AF680=AF670,"",AF680)</f>
        <v/>
      </c>
      <c r="GC441" s="20" t="str">
        <f t="shared" ref="GC441" si="1147" xml:space="preserve"> IF(AG680=AG670,"",AG680)</f>
        <v/>
      </c>
      <c r="GD441" s="20" t="str">
        <f t="shared" ref="GD441" si="1148" xml:space="preserve"> IF(AH680=AH670,"",AH680)</f>
        <v/>
      </c>
      <c r="GE441" s="20" t="str">
        <f t="shared" ref="GE441" si="1149" xml:space="preserve"> IF(AI680=AI670,"",AI680)</f>
        <v/>
      </c>
      <c r="GF441" s="20" t="str">
        <f t="shared" ref="GF441" si="1150" xml:space="preserve"> IF(AJ680=AJ670,"",AJ680)</f>
        <v/>
      </c>
      <c r="GG441" s="20" t="str">
        <f t="shared" ref="GG441" si="1151" xml:space="preserve"> IF(AK680=AK670,"",AK680)</f>
        <v/>
      </c>
      <c r="GH441" s="20" t="str">
        <f t="shared" ref="GH441" si="1152" xml:space="preserve"> IF(AL680=AL670,"",AL680)</f>
        <v/>
      </c>
      <c r="GI441" s="20" t="str">
        <f t="shared" ref="GI441" si="1153" xml:space="preserve"> IF(AM680=AM670,"",AM680)</f>
        <v/>
      </c>
      <c r="GJ441" s="20" t="str">
        <f t="shared" ref="GJ441" si="1154" xml:space="preserve"> IF(AN680=AN670,"",AN680)</f>
        <v/>
      </c>
      <c r="GK441" s="20" t="str">
        <f t="shared" ref="GK441" si="1155" xml:space="preserve"> IF(AO680=AO670,"",AO680)</f>
        <v/>
      </c>
      <c r="GL441" s="20" t="str">
        <f t="shared" ref="GL441" si="1156" xml:space="preserve"> IF(AP680=AP670,"",AP680)</f>
        <v/>
      </c>
      <c r="GM441" s="20" t="str">
        <f t="shared" ref="GM441" si="1157" xml:space="preserve"> IF(AQ680=AQ670,"",AQ680)</f>
        <v/>
      </c>
      <c r="GN441" s="20" t="str">
        <f t="shared" ref="GN441" si="1158" xml:space="preserve"> IF(AR680=AR670,"",AR680)</f>
        <v/>
      </c>
      <c r="GO441" s="20" t="str">
        <f t="shared" ref="GO441" si="1159" xml:space="preserve"> IF(AS680=AS670,"",AS680)</f>
        <v/>
      </c>
      <c r="GP441" s="20" t="str">
        <f t="shared" ref="GP441" si="1160" xml:space="preserve"> IF(AT680=AT670,"",AT680)</f>
        <v/>
      </c>
      <c r="GQ441" s="20" t="str">
        <f t="shared" ref="GQ441" si="1161" xml:space="preserve"> IF(AU680=AU670,"",AU680)</f>
        <v/>
      </c>
      <c r="GR441" s="20" t="str">
        <f t="shared" ref="GR441" si="1162" xml:space="preserve"> IF(AV680=AV670,"",AV680)</f>
        <v/>
      </c>
      <c r="GS441" s="20" t="str">
        <f t="shared" ref="GS441" si="1163" xml:space="preserve"> IF(AW680=AW670,"",AW680)</f>
        <v/>
      </c>
      <c r="GT441" s="20" t="str">
        <f t="shared" ref="GT441" si="1164" xml:space="preserve"> IF(AX680=AX670,"",AX680)</f>
        <v/>
      </c>
      <c r="GU441" s="20" t="str">
        <f t="shared" ref="GU441" si="1165" xml:space="preserve"> IF(AY680=AY670,"",AY680)</f>
        <v/>
      </c>
      <c r="GV441" s="20" t="str">
        <f t="shared" ref="GV441" si="1166" xml:space="preserve"> IF(AZ680=AZ670,"",AZ680)</f>
        <v/>
      </c>
      <c r="GW441" s="20" t="str">
        <f t="shared" ref="GW441" si="1167" xml:space="preserve"> IF(BA680=BA670,"",BA680)</f>
        <v/>
      </c>
      <c r="GX441" s="20" t="str">
        <f t="shared" ref="GX441" si="1168" xml:space="preserve"> IF(BB680=BB670,"",BB680)</f>
        <v/>
      </c>
      <c r="GY441" s="20" t="str">
        <f t="shared" ref="GY441" si="1169" xml:space="preserve"> IF(BC680=BC670,"",BC680)</f>
        <v/>
      </c>
      <c r="GZ441" s="20" t="str">
        <f t="shared" ref="GZ441" si="1170" xml:space="preserve"> IF(BD680=BD670,"",BD680)</f>
        <v/>
      </c>
      <c r="HA441" s="20" t="str">
        <f t="shared" ref="HA441" si="1171" xml:space="preserve"> IF(BE680=BE670,"",BE680)</f>
        <v/>
      </c>
      <c r="HB441" s="20" t="str">
        <f t="shared" ref="HB441" si="1172" xml:space="preserve"> IF(BF680=BF670,"",BF680)</f>
        <v/>
      </c>
      <c r="HC441" s="20" t="str">
        <f t="shared" ref="HC441" si="1173" xml:space="preserve"> IF(BG680=BG670,"",BG680)</f>
        <v/>
      </c>
      <c r="HD441" s="20" t="str">
        <f t="shared" ref="HD441" si="1174" xml:space="preserve"> IF(BH680=BH670,"",BH680)</f>
        <v/>
      </c>
      <c r="HE441" s="20" t="str">
        <f t="shared" ref="HE441" si="1175" xml:space="preserve"> IF(BI680=BI670,"",BI680)</f>
        <v/>
      </c>
      <c r="HF441" s="20" t="str">
        <f t="shared" ref="HF441" si="1176" xml:space="preserve"> IF(BJ680=BJ670,"",BJ680)</f>
        <v/>
      </c>
      <c r="HG441" s="20" t="str">
        <f t="shared" ref="HG441" si="1177" xml:space="preserve"> IF(BK680=BK670,"",BK680)</f>
        <v/>
      </c>
      <c r="HH441" s="20" t="str">
        <f t="shared" ref="HH441" si="1178" xml:space="preserve"> IF(BL680=BL670,"",BL680)</f>
        <v/>
      </c>
      <c r="HI441" s="20" t="str">
        <f t="shared" ref="HI441" si="1179" xml:space="preserve"> IF(BM680=BM670,"",BM680)</f>
        <v/>
      </c>
      <c r="HJ441" s="20" t="str">
        <f t="shared" ref="HJ441" si="1180" xml:space="preserve"> IF(BN680=BN670,"",BN680)</f>
        <v/>
      </c>
      <c r="HK441" s="20" t="str">
        <f t="shared" ref="HK441" si="1181" xml:space="preserve"> IF(BO680=BO670,"",BO680)</f>
        <v/>
      </c>
      <c r="HL441" s="20" t="str">
        <f t="shared" ref="HL441" si="1182" xml:space="preserve"> IF(BP680=BP670,"",BP680)</f>
        <v/>
      </c>
      <c r="HM441" s="20" t="str">
        <f t="shared" ref="HM441" si="1183" xml:space="preserve"> IF(BQ680=BQ670,"",BQ680)</f>
        <v/>
      </c>
      <c r="HN441" s="20" t="str">
        <f t="shared" ref="HN441" si="1184" xml:space="preserve"> IF(BR680=BR670,"",BR680)</f>
        <v/>
      </c>
      <c r="HO441" s="20" t="str">
        <f t="shared" ref="HO441" si="1185" xml:space="preserve"> IF(BS680=BS670,"",BS680)</f>
        <v/>
      </c>
      <c r="HP441" s="20" t="str">
        <f t="shared" ref="HP441" si="1186" xml:space="preserve"> IF(BT680=BT670,"",BT680)</f>
        <v/>
      </c>
      <c r="HQ441" s="20" t="str">
        <f t="shared" ref="HQ441" si="1187" xml:space="preserve"> IF(BU680=BU670,"",BU680)</f>
        <v/>
      </c>
      <c r="HR441" s="20" t="str">
        <f t="shared" ref="HR441" si="1188" xml:space="preserve"> IF(BV680=BV670,"",BV680)</f>
        <v/>
      </c>
      <c r="HS441" s="20" t="str">
        <f t="shared" ref="HS441" si="1189" xml:space="preserve"> IF(BW680=BW670,"",BW680)</f>
        <v/>
      </c>
      <c r="HT441" s="20" t="str">
        <f t="shared" ref="HT441" si="1190" xml:space="preserve"> IF(BX680=BX670,"",BX680)</f>
        <v/>
      </c>
      <c r="HU441" s="20" t="str">
        <f t="shared" ref="HU441" si="1191" xml:space="preserve"> IF(BY680=BY670,"",BY680)</f>
        <v/>
      </c>
      <c r="HV441" s="20" t="str">
        <f t="shared" ref="HV441" si="1192" xml:space="preserve"> IF(BZ680=BZ670,"",BZ680)</f>
        <v/>
      </c>
      <c r="HW441" s="20" t="str">
        <f t="shared" ref="HW441" si="1193" xml:space="preserve"> IF(CA680=CA670,"",CA680)</f>
        <v/>
      </c>
      <c r="HX441" s="20" t="str">
        <f t="shared" ref="HX441" si="1194" xml:space="preserve"> IF(CB680=CB670,"",CB680)</f>
        <v/>
      </c>
      <c r="HY441" s="20" t="str">
        <f t="shared" ref="HY441" si="1195" xml:space="preserve"> IF(CC680=CC670,"",CC680)</f>
        <v/>
      </c>
      <c r="HZ441" s="20" t="str">
        <f t="shared" ref="HZ441" si="1196" xml:space="preserve"> IF(CD680=CD670,"",CD680)</f>
        <v/>
      </c>
      <c r="IA441" s="20" t="str">
        <f t="shared" ref="IA441" si="1197" xml:space="preserve"> IF(CE680=CE670,"",CE680)</f>
        <v/>
      </c>
      <c r="IB441" s="20" t="str">
        <f t="shared" ref="IB441" si="1198" xml:space="preserve"> IF(CF680=CF670,"",CF680)</f>
        <v/>
      </c>
      <c r="IC441" s="20" t="str">
        <f t="shared" ref="IC441" si="1199" xml:space="preserve"> IF(CG680=CG670,"",CG680)</f>
        <v/>
      </c>
      <c r="ID441" s="20" t="str">
        <f t="shared" ref="ID441" si="1200" xml:space="preserve"> IF(CH680=CH670,"",CH680)</f>
        <v/>
      </c>
      <c r="IE441" s="20" t="str">
        <f t="shared" ref="IE441" si="1201" xml:space="preserve"> IF(CI680=CI670,"",CI680)</f>
        <v/>
      </c>
      <c r="IF441" s="20" t="str">
        <f t="shared" ref="IF441" si="1202" xml:space="preserve"> IF(CJ680=CJ670,"",CJ680)</f>
        <v/>
      </c>
      <c r="IG441" s="20" t="str">
        <f t="shared" ref="IG441" si="1203" xml:space="preserve"> IF(CK680=CK670,"",CK680)</f>
        <v/>
      </c>
      <c r="IH441" s="20" t="str">
        <f t="shared" ref="IH441" si="1204" xml:space="preserve"> IF(CL680=CL670,"",CL680)</f>
        <v/>
      </c>
      <c r="II441" s="20" t="str">
        <f t="shared" ref="II441" si="1205" xml:space="preserve"> IF(CM680=CM670,"",CM680)</f>
        <v/>
      </c>
      <c r="IJ441" s="20" t="str">
        <f t="shared" ref="IJ441" si="1206" xml:space="preserve"> IF(CN680=CN670,"",CN680)</f>
        <v/>
      </c>
      <c r="IK441" s="20" t="str">
        <f t="shared" ref="IK441" si="1207" xml:space="preserve"> IF(CO680=CO670,"",CO680)</f>
        <v/>
      </c>
      <c r="IL441" s="20" t="str">
        <f t="shared" ref="IL441" si="1208" xml:space="preserve"> IF(CP680=CP670,"",CP680)</f>
        <v/>
      </c>
      <c r="IM441" s="20" t="str">
        <f t="shared" ref="IM441" si="1209" xml:space="preserve"> IF(CQ680=CQ670,"",CQ680)</f>
        <v/>
      </c>
      <c r="IN441" s="20" t="str">
        <f t="shared" ref="IN441" si="1210" xml:space="preserve"> IF(CR680=CR670,"",CR680)</f>
        <v/>
      </c>
      <c r="IO441" s="20" t="str">
        <f t="shared" ref="IO441" si="1211" xml:space="preserve"> IF(CS680=CS670,"",CS680)</f>
        <v/>
      </c>
      <c r="IP441" s="20" t="str">
        <f t="shared" ref="IP441" si="1212" xml:space="preserve"> IF(CT680=CT670,"",CT680)</f>
        <v/>
      </c>
      <c r="IQ441" s="20" t="str">
        <f t="shared" ref="IQ441" si="1213" xml:space="preserve"> IF(CU680=CU670,"",CU680)</f>
        <v/>
      </c>
      <c r="IR441" s="20" t="str">
        <f t="shared" ref="IR441" si="1214" xml:space="preserve"> IF(CV680=CV670,"",CV680)</f>
        <v/>
      </c>
      <c r="IS441" s="20" t="str">
        <f t="shared" ref="IS441" si="1215" xml:space="preserve"> IF(CW680=CW670,"",CW680)</f>
        <v/>
      </c>
      <c r="IT441" s="20" t="str">
        <f t="shared" ref="IT441" si="1216" xml:space="preserve"> IF(CX680=CX670,"",CX680)</f>
        <v/>
      </c>
      <c r="IU441" s="20" t="str">
        <f t="shared" ref="IU441" si="1217" xml:space="preserve"> IF(CY680=CY670,"",CY680)</f>
        <v/>
      </c>
      <c r="IV441" s="20" t="str">
        <f t="shared" ref="IV441" si="1218" xml:space="preserve"> IF(CZ680=CZ670,"",CZ680)</f>
        <v/>
      </c>
      <c r="IW441" s="20" t="str">
        <f t="shared" ref="IW441" si="1219" xml:space="preserve"> IF(DA680=DA670,"",DA680)</f>
        <v/>
      </c>
      <c r="IX441" s="20" t="str">
        <f t="shared" ref="IX441" si="1220" xml:space="preserve"> IF(DB680=DB670,"",DB680)</f>
        <v/>
      </c>
      <c r="IY441" s="20" t="str">
        <f t="shared" ref="IY441" si="1221" xml:space="preserve"> IF(DC680=DC670,"",DC680)</f>
        <v/>
      </c>
      <c r="IZ441" s="20" t="str">
        <f t="shared" ref="IZ441" si="1222" xml:space="preserve"> IF(DD680=DD670,"",DD680)</f>
        <v/>
      </c>
      <c r="JA441" s="20" t="str">
        <f t="shared" ref="JA441" si="1223" xml:space="preserve"> IF(DE680=DE670,"",DE680)</f>
        <v/>
      </c>
      <c r="JB441" s="20" t="str">
        <f t="shared" ref="JB441" si="1224" xml:space="preserve"> IF(DF680=DF670,"",DF680)</f>
        <v/>
      </c>
      <c r="JC441" s="20" t="str">
        <f t="shared" ref="JC441" si="1225" xml:space="preserve"> IF(DG680=DG670,"",DG680)</f>
        <v/>
      </c>
      <c r="JD441" s="20" t="str">
        <f t="shared" ref="JD441" si="1226" xml:space="preserve"> IF(DH680=DH670,"",DH680)</f>
        <v/>
      </c>
      <c r="JE441" s="20" t="str">
        <f t="shared" ref="JE441" si="1227" xml:space="preserve"> IF(DI680=DI670,"",DI680)</f>
        <v/>
      </c>
      <c r="JF441" s="20" t="str">
        <f t="shared" ref="JF441" si="1228" xml:space="preserve"> IF(DJ680=DJ670,"",DJ680)</f>
        <v/>
      </c>
      <c r="JG441" s="20" t="str">
        <f t="shared" ref="JG441" si="1229" xml:space="preserve"> IF(DK680=DK670,"",DK680)</f>
        <v/>
      </c>
      <c r="JH441" s="20" t="str">
        <f t="shared" ref="JH441" si="1230" xml:space="preserve"> IF(DL680=DL670,"",DL680)</f>
        <v/>
      </c>
      <c r="JI441" s="20" t="str">
        <f t="shared" ref="JI441" si="1231" xml:space="preserve"> IF(DM680=DM670,"",DM680)</f>
        <v/>
      </c>
      <c r="JJ441" s="20" t="str">
        <f t="shared" ref="JJ441" si="1232" xml:space="preserve"> IF(DN680=DN670,"",DN680)</f>
        <v/>
      </c>
      <c r="JK441" s="20" t="str">
        <f t="shared" ref="JK441" si="1233" xml:space="preserve"> IF(DO680=DO670,"",DO680)</f>
        <v/>
      </c>
      <c r="JL441" s="20" t="str">
        <f t="shared" ref="JL441" si="1234" xml:space="preserve"> IF(DP680=DP670,"",DP680)</f>
        <v/>
      </c>
      <c r="JM441" s="20" t="str">
        <f t="shared" ref="JM441" si="1235" xml:space="preserve"> IF(DQ680=DQ670,"",DQ680)</f>
        <v/>
      </c>
      <c r="JN441" s="20" t="str">
        <f t="shared" ref="JN441" si="1236" xml:space="preserve"> IF(DR680=DR670,"",DR680)</f>
        <v/>
      </c>
      <c r="JO441" s="20" t="str">
        <f t="shared" ref="JO441" si="1237" xml:space="preserve"> IF(DS680=DS670,"",DS680)</f>
        <v/>
      </c>
      <c r="JP441" s="20" t="str">
        <f t="shared" ref="JP441" si="1238" xml:space="preserve"> IF(DT680=DT670,"",DT680)</f>
        <v/>
      </c>
      <c r="JQ441" s="20" t="str">
        <f t="shared" ref="JQ441" si="1239" xml:space="preserve"> IF(DU680=DU670,"",DU680)</f>
        <v/>
      </c>
      <c r="JR441" s="20" t="str">
        <f t="shared" ref="JR441" si="1240" xml:space="preserve"> IF(DV680=DV670,"",DV680)</f>
        <v/>
      </c>
      <c r="JS441" s="20" t="str">
        <f t="shared" ref="JS441" si="1241" xml:space="preserve"> IF(DW680=DW670,"",DW680)</f>
        <v/>
      </c>
      <c r="JT441" s="20" t="str">
        <f t="shared" ref="JT441" si="1242" xml:space="preserve"> IF(DX680=DX670,"",DX680)</f>
        <v/>
      </c>
      <c r="JU441" s="20" t="str">
        <f t="shared" ref="JU441" si="1243" xml:space="preserve"> IF(DY680=DY670,"",DY680)</f>
        <v/>
      </c>
      <c r="JV441" s="20" t="str">
        <f t="shared" ref="JV441" si="1244" xml:space="preserve"> IF(DZ680=DZ670,"",DZ680)</f>
        <v/>
      </c>
      <c r="JW441" s="20" t="str">
        <f t="shared" ref="JW441" si="1245" xml:space="preserve"> IF(EA680=EA670,"",EA680)</f>
        <v/>
      </c>
      <c r="JX441" s="20" t="str">
        <f t="shared" ref="JX441" si="1246" xml:space="preserve"> IF(EB680=EB670,"",EB680)</f>
        <v/>
      </c>
      <c r="JY441" s="20" t="str">
        <f t="shared" ref="JY441" si="1247" xml:space="preserve"> IF(EC680=EC670,"",EC680)</f>
        <v/>
      </c>
      <c r="JZ441" s="20" t="str">
        <f t="shared" ref="JZ441" si="1248" xml:space="preserve"> IF(ED680=ED670,"",ED680)</f>
        <v/>
      </c>
      <c r="KA441" s="20" t="str">
        <f t="shared" ref="KA441" si="1249" xml:space="preserve"> IF(EE680=EE670,"",EE680)</f>
        <v/>
      </c>
      <c r="KB441" s="20" t="str">
        <f t="shared" ref="KB441" si="1250" xml:space="preserve"> IF(EF680=EF670,"",EF680)</f>
        <v/>
      </c>
      <c r="KC441" s="20" t="str">
        <f t="shared" ref="KC441" si="1251" xml:space="preserve"> IF(EG680=EG670,"",EG680)</f>
        <v/>
      </c>
      <c r="KD441" s="20" t="str">
        <f t="shared" ref="KD441" si="1252" xml:space="preserve"> IF(EH680=EH670,"",EH680)</f>
        <v/>
      </c>
      <c r="KE441" s="20"/>
      <c r="KF441" s="20"/>
      <c r="KG441" s="20"/>
      <c r="KH441" s="20"/>
      <c r="KI441" s="20"/>
      <c r="KJ441" s="20"/>
      <c r="KK441" s="20"/>
      <c r="KL441" s="20"/>
      <c r="KM441" s="20"/>
      <c r="KN441" s="20"/>
      <c r="KO441" s="20"/>
    </row>
    <row r="442" spans="2:301" s="14" customFormat="1" ht="14.75" hidden="1" customHeight="1" x14ac:dyDescent="0.25">
      <c r="B442" s="73"/>
      <c r="C442" s="74"/>
      <c r="D442" s="74"/>
      <c r="E442" s="74"/>
      <c r="F442" s="74"/>
      <c r="G442" s="74" t="str">
        <f t="shared" si="1129"/>
        <v/>
      </c>
      <c r="H442" s="74"/>
      <c r="I442" s="74" t="str">
        <f t="shared" si="1133"/>
        <v/>
      </c>
      <c r="J442" s="74"/>
      <c r="K442" s="74">
        <f t="shared" si="440"/>
        <v>0</v>
      </c>
      <c r="L442" s="74"/>
      <c r="M442" s="74"/>
      <c r="N442" s="74">
        <f t="shared" si="1130"/>
        <v>0</v>
      </c>
      <c r="O442" s="74"/>
      <c r="P442" s="112"/>
      <c r="Q442" s="120"/>
      <c r="R442" s="120"/>
      <c r="S442" s="111"/>
      <c r="T442" s="113" t="str">
        <f t="shared" si="1131"/>
        <v/>
      </c>
      <c r="U442" s="24"/>
      <c r="V442" s="24"/>
      <c r="W442" s="24" t="str">
        <f t="shared" si="1134"/>
        <v/>
      </c>
      <c r="X442" s="60"/>
      <c r="AI442" s="69"/>
      <c r="AJ442" s="69"/>
      <c r="AK442" s="119"/>
      <c r="AL442" s="24"/>
      <c r="AM442" s="24"/>
      <c r="AN442" s="24"/>
      <c r="AO442" s="26"/>
      <c r="AP442" s="26"/>
      <c r="AR442" s="19">
        <f t="shared" si="1132"/>
        <v>0</v>
      </c>
      <c r="AU442" s="129"/>
      <c r="AV442" s="129"/>
      <c r="FD442" s="19"/>
      <c r="FE442" s="19"/>
      <c r="FF442" s="19"/>
      <c r="FG442" s="20" t="str">
        <f t="shared" ref="FG442:FQ446" si="1253" xml:space="preserve"> IF(G661=G655,"",G661)</f>
        <v/>
      </c>
      <c r="FH442" s="20" t="str">
        <f t="shared" si="1253"/>
        <v/>
      </c>
      <c r="FI442" s="20" t="str">
        <f t="shared" si="1253"/>
        <v/>
      </c>
      <c r="FJ442" s="20" t="str">
        <f t="shared" si="1253"/>
        <v/>
      </c>
      <c r="FK442" s="20" t="str">
        <f t="shared" si="1253"/>
        <v/>
      </c>
      <c r="FL442" s="20" t="str">
        <f t="shared" si="1253"/>
        <v/>
      </c>
      <c r="FM442" s="20" t="str">
        <f t="shared" si="1253"/>
        <v/>
      </c>
      <c r="FN442" s="20" t="str">
        <f t="shared" si="1253"/>
        <v/>
      </c>
      <c r="FO442" s="20" t="str">
        <f t="shared" si="1253"/>
        <v/>
      </c>
      <c r="FP442" s="20" t="str">
        <f t="shared" si="1253"/>
        <v/>
      </c>
      <c r="FQ442" s="20" t="str">
        <f t="shared" si="1253"/>
        <v/>
      </c>
      <c r="FR442" s="20" t="str">
        <f t="shared" ref="FR442:FT446" si="1254" xml:space="preserve"> IF(S661=S655,"",S661)</f>
        <v/>
      </c>
      <c r="FS442" s="20" t="str">
        <f t="shared" si="1254"/>
        <v/>
      </c>
      <c r="FT442" s="20" t="str">
        <f t="shared" si="1254"/>
        <v/>
      </c>
      <c r="FU442" s="20" t="str">
        <f xml:space="preserve"> IF(W661=W655,"",W661)</f>
        <v/>
      </c>
      <c r="FV442" s="20" t="str">
        <f t="shared" ref="FV442:FZ446" si="1255" xml:space="preserve"> IF(Y661=Y655,"",Y661)</f>
        <v/>
      </c>
      <c r="FW442" s="20" t="str">
        <f t="shared" si="1255"/>
        <v/>
      </c>
      <c r="FX442" s="20" t="str">
        <f t="shared" si="1255"/>
        <v/>
      </c>
      <c r="FY442" s="20" t="str">
        <f t="shared" si="1255"/>
        <v/>
      </c>
      <c r="FZ442" s="20" t="str">
        <f t="shared" si="1255"/>
        <v/>
      </c>
      <c r="GA442" s="20" t="str">
        <f t="shared" ref="GA442:GG446" si="1256" xml:space="preserve"> IF(AE661=AE655,"",AE661)</f>
        <v/>
      </c>
      <c r="GB442" s="20" t="str">
        <f t="shared" si="1256"/>
        <v/>
      </c>
      <c r="GC442" s="20" t="str">
        <f t="shared" si="1256"/>
        <v/>
      </c>
      <c r="GD442" s="20" t="str">
        <f t="shared" si="1256"/>
        <v/>
      </c>
      <c r="GE442" s="20" t="str">
        <f t="shared" si="1256"/>
        <v/>
      </c>
      <c r="GF442" s="20" t="str">
        <f t="shared" si="1256"/>
        <v/>
      </c>
      <c r="GG442" s="20" t="str">
        <f t="shared" si="1256"/>
        <v/>
      </c>
      <c r="GH442" s="20" t="str">
        <f t="shared" ref="GH442:GQ446" si="1257" xml:space="preserve"> IF(AL661=AL655,"",AL661)</f>
        <v/>
      </c>
      <c r="GI442" s="20" t="str">
        <f t="shared" si="1257"/>
        <v/>
      </c>
      <c r="GJ442" s="20" t="str">
        <f t="shared" si="1257"/>
        <v/>
      </c>
      <c r="GK442" s="20" t="str">
        <f t="shared" si="1257"/>
        <v/>
      </c>
      <c r="GL442" s="20" t="str">
        <f t="shared" si="1257"/>
        <v/>
      </c>
      <c r="GM442" s="20" t="str">
        <f t="shared" si="1257"/>
        <v/>
      </c>
      <c r="GN442" s="20" t="str">
        <f t="shared" si="1257"/>
        <v/>
      </c>
      <c r="GO442" s="20" t="str">
        <f t="shared" si="1257"/>
        <v/>
      </c>
      <c r="GP442" s="20" t="str">
        <f t="shared" si="1257"/>
        <v/>
      </c>
      <c r="GQ442" s="20" t="str">
        <f t="shared" si="1257"/>
        <v/>
      </c>
      <c r="GR442" s="20" t="str">
        <f t="shared" ref="GR442:HA446" si="1258" xml:space="preserve"> IF(AV661=AV655,"",AV661)</f>
        <v/>
      </c>
      <c r="GS442" s="20" t="str">
        <f t="shared" si="1258"/>
        <v/>
      </c>
      <c r="GT442" s="20" t="str">
        <f t="shared" si="1258"/>
        <v/>
      </c>
      <c r="GU442" s="20" t="str">
        <f t="shared" si="1258"/>
        <v/>
      </c>
      <c r="GV442" s="20" t="str">
        <f t="shared" si="1258"/>
        <v/>
      </c>
      <c r="GW442" s="20" t="str">
        <f t="shared" si="1258"/>
        <v/>
      </c>
      <c r="GX442" s="20" t="str">
        <f t="shared" si="1258"/>
        <v/>
      </c>
      <c r="GY442" s="20" t="str">
        <f t="shared" si="1258"/>
        <v/>
      </c>
      <c r="GZ442" s="20" t="str">
        <f t="shared" si="1258"/>
        <v/>
      </c>
      <c r="HA442" s="20" t="str">
        <f t="shared" si="1258"/>
        <v/>
      </c>
      <c r="HB442" s="20" t="str">
        <f t="shared" ref="HB442:HK446" si="1259" xml:space="preserve"> IF(BF661=BF655,"",BF661)</f>
        <v/>
      </c>
      <c r="HC442" s="20" t="str">
        <f t="shared" si="1259"/>
        <v/>
      </c>
      <c r="HD442" s="20" t="str">
        <f t="shared" si="1259"/>
        <v/>
      </c>
      <c r="HE442" s="20" t="str">
        <f t="shared" si="1259"/>
        <v/>
      </c>
      <c r="HF442" s="20" t="str">
        <f t="shared" si="1259"/>
        <v/>
      </c>
      <c r="HG442" s="20" t="str">
        <f t="shared" si="1259"/>
        <v/>
      </c>
      <c r="HH442" s="20" t="str">
        <f t="shared" si="1259"/>
        <v/>
      </c>
      <c r="HI442" s="20" t="str">
        <f t="shared" si="1259"/>
        <v/>
      </c>
      <c r="HJ442" s="20" t="str">
        <f t="shared" si="1259"/>
        <v/>
      </c>
      <c r="HK442" s="20" t="str">
        <f t="shared" si="1259"/>
        <v/>
      </c>
      <c r="HL442" s="20" t="str">
        <f t="shared" ref="HL442:HU446" si="1260" xml:space="preserve"> IF(BP661=BP655,"",BP661)</f>
        <v/>
      </c>
      <c r="HM442" s="20" t="str">
        <f t="shared" si="1260"/>
        <v/>
      </c>
      <c r="HN442" s="20" t="str">
        <f t="shared" si="1260"/>
        <v/>
      </c>
      <c r="HO442" s="20" t="str">
        <f t="shared" si="1260"/>
        <v/>
      </c>
      <c r="HP442" s="20" t="str">
        <f t="shared" si="1260"/>
        <v/>
      </c>
      <c r="HQ442" s="20" t="str">
        <f t="shared" si="1260"/>
        <v/>
      </c>
      <c r="HR442" s="20" t="str">
        <f t="shared" si="1260"/>
        <v/>
      </c>
      <c r="HS442" s="20" t="str">
        <f t="shared" si="1260"/>
        <v/>
      </c>
      <c r="HT442" s="20" t="str">
        <f t="shared" si="1260"/>
        <v/>
      </c>
      <c r="HU442" s="20" t="str">
        <f t="shared" si="1260"/>
        <v/>
      </c>
      <c r="HV442" s="20" t="str">
        <f t="shared" ref="HV442:IE446" si="1261" xml:space="preserve"> IF(BZ661=BZ655,"",BZ661)</f>
        <v/>
      </c>
      <c r="HW442" s="20" t="str">
        <f t="shared" si="1261"/>
        <v/>
      </c>
      <c r="HX442" s="20" t="str">
        <f t="shared" si="1261"/>
        <v/>
      </c>
      <c r="HY442" s="20" t="str">
        <f t="shared" si="1261"/>
        <v/>
      </c>
      <c r="HZ442" s="20" t="str">
        <f t="shared" si="1261"/>
        <v/>
      </c>
      <c r="IA442" s="20" t="str">
        <f t="shared" si="1261"/>
        <v/>
      </c>
      <c r="IB442" s="20" t="str">
        <f t="shared" si="1261"/>
        <v/>
      </c>
      <c r="IC442" s="20" t="str">
        <f t="shared" si="1261"/>
        <v/>
      </c>
      <c r="ID442" s="20" t="str">
        <f t="shared" si="1261"/>
        <v/>
      </c>
      <c r="IE442" s="20" t="str">
        <f t="shared" si="1261"/>
        <v/>
      </c>
      <c r="IF442" s="20" t="str">
        <f t="shared" ref="IF442:IO446" si="1262" xml:space="preserve"> IF(CJ661=CJ655,"",CJ661)</f>
        <v/>
      </c>
      <c r="IG442" s="20" t="str">
        <f t="shared" si="1262"/>
        <v/>
      </c>
      <c r="IH442" s="20" t="str">
        <f t="shared" si="1262"/>
        <v/>
      </c>
      <c r="II442" s="20" t="str">
        <f t="shared" si="1262"/>
        <v/>
      </c>
      <c r="IJ442" s="20" t="str">
        <f t="shared" si="1262"/>
        <v/>
      </c>
      <c r="IK442" s="20" t="str">
        <f t="shared" si="1262"/>
        <v/>
      </c>
      <c r="IL442" s="20" t="str">
        <f t="shared" si="1262"/>
        <v/>
      </c>
      <c r="IM442" s="20" t="str">
        <f t="shared" si="1262"/>
        <v/>
      </c>
      <c r="IN442" s="20" t="str">
        <f t="shared" si="1262"/>
        <v/>
      </c>
      <c r="IO442" s="20" t="str">
        <f t="shared" si="1262"/>
        <v/>
      </c>
      <c r="IP442" s="20" t="str">
        <f t="shared" ref="IP442:IY446" si="1263" xml:space="preserve"> IF(CT661=CT655,"",CT661)</f>
        <v/>
      </c>
      <c r="IQ442" s="20" t="str">
        <f t="shared" si="1263"/>
        <v/>
      </c>
      <c r="IR442" s="20" t="str">
        <f t="shared" si="1263"/>
        <v/>
      </c>
      <c r="IS442" s="20" t="str">
        <f t="shared" si="1263"/>
        <v/>
      </c>
      <c r="IT442" s="20" t="str">
        <f t="shared" si="1263"/>
        <v/>
      </c>
      <c r="IU442" s="20" t="str">
        <f t="shared" si="1263"/>
        <v/>
      </c>
      <c r="IV442" s="20" t="str">
        <f t="shared" si="1263"/>
        <v/>
      </c>
      <c r="IW442" s="20" t="str">
        <f t="shared" si="1263"/>
        <v/>
      </c>
      <c r="IX442" s="20" t="str">
        <f t="shared" si="1263"/>
        <v/>
      </c>
      <c r="IY442" s="20" t="str">
        <f t="shared" si="1263"/>
        <v/>
      </c>
      <c r="IZ442" s="20" t="str">
        <f t="shared" ref="IZ442:JI446" si="1264" xml:space="preserve"> IF(DD661=DD655,"",DD661)</f>
        <v/>
      </c>
      <c r="JA442" s="20" t="str">
        <f t="shared" si="1264"/>
        <v/>
      </c>
      <c r="JB442" s="20" t="str">
        <f t="shared" si="1264"/>
        <v/>
      </c>
      <c r="JC442" s="20" t="str">
        <f t="shared" si="1264"/>
        <v/>
      </c>
      <c r="JD442" s="20" t="str">
        <f t="shared" si="1264"/>
        <v/>
      </c>
      <c r="JE442" s="20" t="str">
        <f t="shared" si="1264"/>
        <v/>
      </c>
      <c r="JF442" s="20" t="str">
        <f t="shared" si="1264"/>
        <v/>
      </c>
      <c r="JG442" s="20" t="str">
        <f t="shared" si="1264"/>
        <v/>
      </c>
      <c r="JH442" s="20" t="str">
        <f t="shared" si="1264"/>
        <v/>
      </c>
      <c r="JI442" s="20" t="str">
        <f t="shared" si="1264"/>
        <v/>
      </c>
      <c r="JJ442" s="20" t="str">
        <f t="shared" ref="JJ442:JS446" si="1265" xml:space="preserve"> IF(DN661=DN655,"",DN661)</f>
        <v/>
      </c>
      <c r="JK442" s="20" t="str">
        <f t="shared" si="1265"/>
        <v/>
      </c>
      <c r="JL442" s="20" t="str">
        <f t="shared" si="1265"/>
        <v/>
      </c>
      <c r="JM442" s="20" t="str">
        <f t="shared" si="1265"/>
        <v/>
      </c>
      <c r="JN442" s="20" t="str">
        <f t="shared" si="1265"/>
        <v/>
      </c>
      <c r="JO442" s="20" t="str">
        <f t="shared" si="1265"/>
        <v/>
      </c>
      <c r="JP442" s="20" t="str">
        <f t="shared" si="1265"/>
        <v/>
      </c>
      <c r="JQ442" s="20" t="str">
        <f t="shared" si="1265"/>
        <v/>
      </c>
      <c r="JR442" s="20" t="str">
        <f t="shared" si="1265"/>
        <v/>
      </c>
      <c r="JS442" s="20" t="str">
        <f t="shared" si="1265"/>
        <v/>
      </c>
      <c r="JT442" s="20" t="str">
        <f t="shared" ref="JT442:KC446" si="1266" xml:space="preserve"> IF(DX661=DX655,"",DX661)</f>
        <v/>
      </c>
      <c r="JU442" s="20" t="str">
        <f t="shared" si="1266"/>
        <v/>
      </c>
      <c r="JV442" s="20" t="str">
        <f t="shared" si="1266"/>
        <v/>
      </c>
      <c r="JW442" s="20" t="str">
        <f t="shared" si="1266"/>
        <v/>
      </c>
      <c r="JX442" s="20" t="str">
        <f t="shared" si="1266"/>
        <v/>
      </c>
      <c r="JY442" s="20" t="str">
        <f t="shared" si="1266"/>
        <v/>
      </c>
      <c r="JZ442" s="20" t="str">
        <f t="shared" si="1266"/>
        <v/>
      </c>
      <c r="KA442" s="20" t="str">
        <f t="shared" si="1266"/>
        <v/>
      </c>
      <c r="KB442" s="20" t="str">
        <f t="shared" si="1266"/>
        <v/>
      </c>
      <c r="KC442" s="20" t="str">
        <f t="shared" si="1266"/>
        <v/>
      </c>
      <c r="KD442" s="20" t="str">
        <f t="shared" ref="KD442:KD446" si="1267" xml:space="preserve"> IF(EH661=EH655,"",EH661)</f>
        <v/>
      </c>
      <c r="KE442" s="20"/>
      <c r="KF442" s="20"/>
      <c r="KG442" s="20"/>
      <c r="KH442" s="20"/>
      <c r="KI442" s="20"/>
      <c r="KJ442" s="20"/>
      <c r="KK442" s="20"/>
      <c r="KL442" s="20"/>
      <c r="KM442" s="20"/>
      <c r="KN442" s="20"/>
      <c r="KO442" s="20"/>
    </row>
    <row r="443" spans="2:301" s="14" customFormat="1" ht="14.75" hidden="1" customHeight="1" x14ac:dyDescent="0.25">
      <c r="B443" s="73"/>
      <c r="C443" s="74"/>
      <c r="D443" s="74"/>
      <c r="E443" s="74"/>
      <c r="F443" s="74"/>
      <c r="G443" s="74" t="str">
        <f t="shared" si="1129"/>
        <v/>
      </c>
      <c r="H443" s="74"/>
      <c r="I443" s="74" t="str">
        <f t="shared" si="1133"/>
        <v/>
      </c>
      <c r="J443" s="74"/>
      <c r="K443" s="74">
        <f t="shared" si="440"/>
        <v>0</v>
      </c>
      <c r="L443" s="74"/>
      <c r="M443" s="74"/>
      <c r="N443" s="74">
        <f t="shared" si="1130"/>
        <v>0</v>
      </c>
      <c r="O443" s="74"/>
      <c r="P443" s="112"/>
      <c r="Q443" s="120"/>
      <c r="R443" s="120"/>
      <c r="S443" s="111"/>
      <c r="T443" s="113" t="str">
        <f t="shared" si="1131"/>
        <v/>
      </c>
      <c r="U443" s="24"/>
      <c r="V443" s="24"/>
      <c r="W443" s="24" t="str">
        <f t="shared" si="1134"/>
        <v/>
      </c>
      <c r="X443" s="60"/>
      <c r="AI443" s="69"/>
      <c r="AJ443" s="69"/>
      <c r="AK443" s="119"/>
      <c r="AL443" s="24"/>
      <c r="AM443" s="24"/>
      <c r="AN443" s="24"/>
      <c r="AO443" s="26"/>
      <c r="AP443" s="26"/>
      <c r="AR443" s="19">
        <f t="shared" si="1132"/>
        <v>0</v>
      </c>
      <c r="AU443" s="129"/>
      <c r="AV443" s="129"/>
      <c r="FD443" s="19"/>
      <c r="FE443" s="19"/>
      <c r="FF443" s="19"/>
      <c r="FG443" s="20" t="str">
        <f t="shared" si="1253"/>
        <v/>
      </c>
      <c r="FH443" s="20" t="str">
        <f t="shared" si="1253"/>
        <v/>
      </c>
      <c r="FI443" s="20" t="str">
        <f t="shared" si="1253"/>
        <v/>
      </c>
      <c r="FJ443" s="20" t="str">
        <f t="shared" si="1253"/>
        <v/>
      </c>
      <c r="FK443" s="20" t="str">
        <f t="shared" si="1253"/>
        <v/>
      </c>
      <c r="FL443" s="20" t="str">
        <f t="shared" si="1253"/>
        <v/>
      </c>
      <c r="FM443" s="20" t="str">
        <f t="shared" si="1253"/>
        <v/>
      </c>
      <c r="FN443" s="20" t="str">
        <f t="shared" si="1253"/>
        <v/>
      </c>
      <c r="FO443" s="20" t="str">
        <f t="shared" si="1253"/>
        <v/>
      </c>
      <c r="FP443" s="20" t="str">
        <f t="shared" si="1253"/>
        <v/>
      </c>
      <c r="FQ443" s="20" t="str">
        <f t="shared" si="1253"/>
        <v/>
      </c>
      <c r="FR443" s="20" t="str">
        <f t="shared" si="1254"/>
        <v/>
      </c>
      <c r="FS443" s="20" t="str">
        <f t="shared" si="1254"/>
        <v/>
      </c>
      <c r="FT443" s="20" t="str">
        <f t="shared" si="1254"/>
        <v/>
      </c>
      <c r="FU443" s="20" t="str">
        <f xml:space="preserve"> IF(W662=W656,"",W662)</f>
        <v/>
      </c>
      <c r="FV443" s="20" t="str">
        <f t="shared" si="1255"/>
        <v/>
      </c>
      <c r="FW443" s="20" t="str">
        <f t="shared" si="1255"/>
        <v/>
      </c>
      <c r="FX443" s="20" t="str">
        <f t="shared" si="1255"/>
        <v/>
      </c>
      <c r="FY443" s="20" t="str">
        <f t="shared" si="1255"/>
        <v/>
      </c>
      <c r="FZ443" s="20" t="str">
        <f t="shared" si="1255"/>
        <v/>
      </c>
      <c r="GA443" s="20" t="str">
        <f t="shared" si="1256"/>
        <v/>
      </c>
      <c r="GB443" s="20" t="str">
        <f t="shared" si="1256"/>
        <v/>
      </c>
      <c r="GC443" s="20" t="str">
        <f t="shared" si="1256"/>
        <v/>
      </c>
      <c r="GD443" s="20" t="str">
        <f t="shared" si="1256"/>
        <v/>
      </c>
      <c r="GE443" s="20" t="str">
        <f t="shared" si="1256"/>
        <v/>
      </c>
      <c r="GF443" s="20" t="str">
        <f t="shared" si="1256"/>
        <v/>
      </c>
      <c r="GG443" s="20" t="str">
        <f t="shared" si="1256"/>
        <v/>
      </c>
      <c r="GH443" s="20" t="str">
        <f t="shared" si="1257"/>
        <v/>
      </c>
      <c r="GI443" s="20" t="str">
        <f t="shared" si="1257"/>
        <v/>
      </c>
      <c r="GJ443" s="20" t="str">
        <f t="shared" si="1257"/>
        <v/>
      </c>
      <c r="GK443" s="20" t="str">
        <f t="shared" si="1257"/>
        <v/>
      </c>
      <c r="GL443" s="20" t="str">
        <f t="shared" si="1257"/>
        <v/>
      </c>
      <c r="GM443" s="20" t="str">
        <f t="shared" si="1257"/>
        <v/>
      </c>
      <c r="GN443" s="20" t="str">
        <f t="shared" si="1257"/>
        <v/>
      </c>
      <c r="GO443" s="20" t="str">
        <f t="shared" si="1257"/>
        <v/>
      </c>
      <c r="GP443" s="20" t="str">
        <f t="shared" si="1257"/>
        <v/>
      </c>
      <c r="GQ443" s="20" t="str">
        <f t="shared" si="1257"/>
        <v/>
      </c>
      <c r="GR443" s="20" t="str">
        <f t="shared" si="1258"/>
        <v/>
      </c>
      <c r="GS443" s="20" t="str">
        <f t="shared" si="1258"/>
        <v/>
      </c>
      <c r="GT443" s="20" t="str">
        <f t="shared" si="1258"/>
        <v/>
      </c>
      <c r="GU443" s="20" t="str">
        <f t="shared" si="1258"/>
        <v/>
      </c>
      <c r="GV443" s="20" t="str">
        <f t="shared" si="1258"/>
        <v/>
      </c>
      <c r="GW443" s="20" t="str">
        <f t="shared" si="1258"/>
        <v/>
      </c>
      <c r="GX443" s="20" t="str">
        <f t="shared" si="1258"/>
        <v/>
      </c>
      <c r="GY443" s="20" t="str">
        <f t="shared" si="1258"/>
        <v/>
      </c>
      <c r="GZ443" s="20" t="str">
        <f t="shared" si="1258"/>
        <v/>
      </c>
      <c r="HA443" s="20" t="str">
        <f t="shared" si="1258"/>
        <v/>
      </c>
      <c r="HB443" s="20" t="str">
        <f t="shared" si="1259"/>
        <v/>
      </c>
      <c r="HC443" s="20" t="str">
        <f t="shared" si="1259"/>
        <v/>
      </c>
      <c r="HD443" s="20" t="str">
        <f t="shared" si="1259"/>
        <v/>
      </c>
      <c r="HE443" s="20" t="str">
        <f t="shared" si="1259"/>
        <v/>
      </c>
      <c r="HF443" s="20" t="str">
        <f t="shared" si="1259"/>
        <v/>
      </c>
      <c r="HG443" s="20" t="str">
        <f t="shared" si="1259"/>
        <v/>
      </c>
      <c r="HH443" s="20" t="str">
        <f t="shared" si="1259"/>
        <v/>
      </c>
      <c r="HI443" s="20" t="str">
        <f t="shared" si="1259"/>
        <v/>
      </c>
      <c r="HJ443" s="20" t="str">
        <f t="shared" si="1259"/>
        <v/>
      </c>
      <c r="HK443" s="20" t="str">
        <f t="shared" si="1259"/>
        <v/>
      </c>
      <c r="HL443" s="20" t="str">
        <f t="shared" si="1260"/>
        <v/>
      </c>
      <c r="HM443" s="20" t="str">
        <f t="shared" si="1260"/>
        <v/>
      </c>
      <c r="HN443" s="20" t="str">
        <f t="shared" si="1260"/>
        <v/>
      </c>
      <c r="HO443" s="20" t="str">
        <f t="shared" si="1260"/>
        <v/>
      </c>
      <c r="HP443" s="20" t="str">
        <f t="shared" si="1260"/>
        <v/>
      </c>
      <c r="HQ443" s="20" t="str">
        <f t="shared" si="1260"/>
        <v/>
      </c>
      <c r="HR443" s="20" t="str">
        <f t="shared" si="1260"/>
        <v/>
      </c>
      <c r="HS443" s="20" t="str">
        <f t="shared" si="1260"/>
        <v/>
      </c>
      <c r="HT443" s="20" t="str">
        <f t="shared" si="1260"/>
        <v/>
      </c>
      <c r="HU443" s="20" t="str">
        <f t="shared" si="1260"/>
        <v/>
      </c>
      <c r="HV443" s="20" t="str">
        <f t="shared" si="1261"/>
        <v/>
      </c>
      <c r="HW443" s="20" t="str">
        <f t="shared" si="1261"/>
        <v/>
      </c>
      <c r="HX443" s="20" t="str">
        <f t="shared" si="1261"/>
        <v/>
      </c>
      <c r="HY443" s="20" t="str">
        <f t="shared" si="1261"/>
        <v/>
      </c>
      <c r="HZ443" s="20" t="str">
        <f t="shared" si="1261"/>
        <v/>
      </c>
      <c r="IA443" s="20" t="str">
        <f t="shared" si="1261"/>
        <v/>
      </c>
      <c r="IB443" s="20" t="str">
        <f t="shared" si="1261"/>
        <v/>
      </c>
      <c r="IC443" s="20" t="str">
        <f t="shared" si="1261"/>
        <v/>
      </c>
      <c r="ID443" s="20" t="str">
        <f t="shared" si="1261"/>
        <v/>
      </c>
      <c r="IE443" s="20" t="str">
        <f t="shared" si="1261"/>
        <v/>
      </c>
      <c r="IF443" s="20" t="str">
        <f t="shared" si="1262"/>
        <v/>
      </c>
      <c r="IG443" s="20" t="str">
        <f t="shared" si="1262"/>
        <v/>
      </c>
      <c r="IH443" s="20" t="str">
        <f t="shared" si="1262"/>
        <v/>
      </c>
      <c r="II443" s="20" t="str">
        <f t="shared" si="1262"/>
        <v/>
      </c>
      <c r="IJ443" s="20" t="str">
        <f t="shared" si="1262"/>
        <v/>
      </c>
      <c r="IK443" s="20" t="str">
        <f t="shared" si="1262"/>
        <v/>
      </c>
      <c r="IL443" s="20" t="str">
        <f t="shared" si="1262"/>
        <v/>
      </c>
      <c r="IM443" s="20" t="str">
        <f t="shared" si="1262"/>
        <v/>
      </c>
      <c r="IN443" s="20" t="str">
        <f t="shared" si="1262"/>
        <v/>
      </c>
      <c r="IO443" s="20" t="str">
        <f t="shared" si="1262"/>
        <v/>
      </c>
      <c r="IP443" s="20" t="str">
        <f t="shared" si="1263"/>
        <v/>
      </c>
      <c r="IQ443" s="20" t="str">
        <f t="shared" si="1263"/>
        <v/>
      </c>
      <c r="IR443" s="20" t="str">
        <f t="shared" si="1263"/>
        <v/>
      </c>
      <c r="IS443" s="20" t="str">
        <f t="shared" si="1263"/>
        <v/>
      </c>
      <c r="IT443" s="20" t="str">
        <f t="shared" si="1263"/>
        <v/>
      </c>
      <c r="IU443" s="20" t="str">
        <f t="shared" si="1263"/>
        <v/>
      </c>
      <c r="IV443" s="20" t="str">
        <f t="shared" si="1263"/>
        <v/>
      </c>
      <c r="IW443" s="20" t="str">
        <f t="shared" si="1263"/>
        <v/>
      </c>
      <c r="IX443" s="20" t="str">
        <f t="shared" si="1263"/>
        <v/>
      </c>
      <c r="IY443" s="20" t="str">
        <f t="shared" si="1263"/>
        <v/>
      </c>
      <c r="IZ443" s="20" t="str">
        <f t="shared" si="1264"/>
        <v/>
      </c>
      <c r="JA443" s="20" t="str">
        <f t="shared" si="1264"/>
        <v/>
      </c>
      <c r="JB443" s="20" t="str">
        <f t="shared" si="1264"/>
        <v/>
      </c>
      <c r="JC443" s="20" t="str">
        <f t="shared" si="1264"/>
        <v/>
      </c>
      <c r="JD443" s="20" t="str">
        <f t="shared" si="1264"/>
        <v/>
      </c>
      <c r="JE443" s="20" t="str">
        <f t="shared" si="1264"/>
        <v/>
      </c>
      <c r="JF443" s="20" t="str">
        <f t="shared" si="1264"/>
        <v/>
      </c>
      <c r="JG443" s="20" t="str">
        <f t="shared" si="1264"/>
        <v/>
      </c>
      <c r="JH443" s="20" t="str">
        <f t="shared" si="1264"/>
        <v/>
      </c>
      <c r="JI443" s="20" t="str">
        <f t="shared" si="1264"/>
        <v/>
      </c>
      <c r="JJ443" s="20" t="str">
        <f t="shared" si="1265"/>
        <v/>
      </c>
      <c r="JK443" s="20" t="str">
        <f t="shared" si="1265"/>
        <v/>
      </c>
      <c r="JL443" s="20" t="str">
        <f t="shared" si="1265"/>
        <v/>
      </c>
      <c r="JM443" s="20" t="str">
        <f t="shared" si="1265"/>
        <v/>
      </c>
      <c r="JN443" s="20" t="str">
        <f t="shared" si="1265"/>
        <v/>
      </c>
      <c r="JO443" s="20" t="str">
        <f t="shared" si="1265"/>
        <v/>
      </c>
      <c r="JP443" s="20" t="str">
        <f t="shared" si="1265"/>
        <v/>
      </c>
      <c r="JQ443" s="20" t="str">
        <f t="shared" si="1265"/>
        <v/>
      </c>
      <c r="JR443" s="20" t="str">
        <f t="shared" si="1265"/>
        <v/>
      </c>
      <c r="JS443" s="20" t="str">
        <f t="shared" si="1265"/>
        <v/>
      </c>
      <c r="JT443" s="20" t="str">
        <f t="shared" si="1266"/>
        <v/>
      </c>
      <c r="JU443" s="20" t="str">
        <f t="shared" si="1266"/>
        <v/>
      </c>
      <c r="JV443" s="20" t="str">
        <f t="shared" si="1266"/>
        <v/>
      </c>
      <c r="JW443" s="20" t="str">
        <f t="shared" si="1266"/>
        <v/>
      </c>
      <c r="JX443" s="20" t="str">
        <f t="shared" si="1266"/>
        <v/>
      </c>
      <c r="JY443" s="20" t="str">
        <f t="shared" si="1266"/>
        <v/>
      </c>
      <c r="JZ443" s="20" t="str">
        <f t="shared" si="1266"/>
        <v/>
      </c>
      <c r="KA443" s="20" t="str">
        <f t="shared" si="1266"/>
        <v/>
      </c>
      <c r="KB443" s="20" t="str">
        <f t="shared" si="1266"/>
        <v/>
      </c>
      <c r="KC443" s="20" t="str">
        <f t="shared" si="1266"/>
        <v/>
      </c>
      <c r="KD443" s="20" t="str">
        <f t="shared" si="1267"/>
        <v/>
      </c>
      <c r="KE443" s="20"/>
      <c r="KF443" s="20"/>
      <c r="KG443" s="20"/>
      <c r="KH443" s="20"/>
      <c r="KI443" s="20"/>
      <c r="KJ443" s="20"/>
      <c r="KK443" s="20"/>
      <c r="KL443" s="20"/>
      <c r="KM443" s="20"/>
      <c r="KN443" s="20"/>
      <c r="KO443" s="20"/>
    </row>
    <row r="444" spans="2:301" s="14" customFormat="1" ht="14.75" hidden="1" customHeight="1" x14ac:dyDescent="0.25">
      <c r="B444" s="73"/>
      <c r="C444" s="74"/>
      <c r="D444" s="74"/>
      <c r="E444" s="74"/>
      <c r="F444" s="74"/>
      <c r="G444" s="74" t="str">
        <f t="shared" si="1129"/>
        <v/>
      </c>
      <c r="H444" s="74"/>
      <c r="I444" s="74" t="str">
        <f t="shared" si="1133"/>
        <v/>
      </c>
      <c r="J444" s="74"/>
      <c r="K444" s="74">
        <f t="shared" ref="K444:K471" si="1268">IF((C444&lt;&gt;1),0,IF(W210="TIA1 and TIA2",1,IF(W200 = "TIA1 and TIA2",1,G210)))</f>
        <v>0</v>
      </c>
      <c r="L444" s="74"/>
      <c r="M444" s="74"/>
      <c r="N444" s="74">
        <f t="shared" si="1130"/>
        <v>0</v>
      </c>
      <c r="O444" s="74"/>
      <c r="P444" s="112"/>
      <c r="Q444" s="120"/>
      <c r="R444" s="120"/>
      <c r="S444" s="111"/>
      <c r="T444" s="113" t="str">
        <f t="shared" si="1131"/>
        <v/>
      </c>
      <c r="U444" s="24"/>
      <c r="V444" s="24"/>
      <c r="W444" s="24" t="str">
        <f t="shared" si="1134"/>
        <v/>
      </c>
      <c r="X444" s="60"/>
      <c r="AI444" s="69"/>
      <c r="AJ444" s="69"/>
      <c r="AK444" s="119"/>
      <c r="AL444" s="24"/>
      <c r="AM444" s="24"/>
      <c r="AN444" s="24"/>
      <c r="AO444" s="26"/>
      <c r="AP444" s="26"/>
      <c r="AR444" s="19">
        <f t="shared" si="1132"/>
        <v>0</v>
      </c>
      <c r="AU444" s="129"/>
      <c r="AV444" s="129"/>
      <c r="FD444" s="19"/>
      <c r="FE444" s="19"/>
      <c r="FF444" s="19"/>
      <c r="FG444" s="20" t="str">
        <f t="shared" si="1253"/>
        <v/>
      </c>
      <c r="FH444" s="20" t="str">
        <f t="shared" si="1253"/>
        <v/>
      </c>
      <c r="FI444" s="20" t="str">
        <f t="shared" si="1253"/>
        <v/>
      </c>
      <c r="FJ444" s="20" t="str">
        <f t="shared" si="1253"/>
        <v/>
      </c>
      <c r="FK444" s="20" t="str">
        <f t="shared" si="1253"/>
        <v/>
      </c>
      <c r="FL444" s="20" t="str">
        <f t="shared" si="1253"/>
        <v/>
      </c>
      <c r="FM444" s="20" t="str">
        <f t="shared" si="1253"/>
        <v/>
      </c>
      <c r="FN444" s="20" t="str">
        <f t="shared" si="1253"/>
        <v/>
      </c>
      <c r="FO444" s="20" t="str">
        <f t="shared" si="1253"/>
        <v/>
      </c>
      <c r="FP444" s="20" t="str">
        <f t="shared" si="1253"/>
        <v/>
      </c>
      <c r="FQ444" s="20" t="str">
        <f t="shared" si="1253"/>
        <v/>
      </c>
      <c r="FR444" s="20" t="str">
        <f t="shared" si="1254"/>
        <v/>
      </c>
      <c r="FS444" s="20" t="str">
        <f t="shared" si="1254"/>
        <v/>
      </c>
      <c r="FT444" s="20" t="str">
        <f t="shared" si="1254"/>
        <v/>
      </c>
      <c r="FU444" s="20" t="str">
        <f xml:space="preserve"> IF(W663=W657,"",W663)</f>
        <v/>
      </c>
      <c r="FV444" s="20" t="str">
        <f t="shared" si="1255"/>
        <v/>
      </c>
      <c r="FW444" s="20" t="str">
        <f t="shared" si="1255"/>
        <v/>
      </c>
      <c r="FX444" s="20" t="str">
        <f t="shared" si="1255"/>
        <v/>
      </c>
      <c r="FY444" s="20" t="str">
        <f t="shared" si="1255"/>
        <v/>
      </c>
      <c r="FZ444" s="20" t="str">
        <f t="shared" si="1255"/>
        <v/>
      </c>
      <c r="GA444" s="20" t="str">
        <f t="shared" si="1256"/>
        <v/>
      </c>
      <c r="GB444" s="20" t="str">
        <f t="shared" si="1256"/>
        <v/>
      </c>
      <c r="GC444" s="20" t="str">
        <f t="shared" si="1256"/>
        <v/>
      </c>
      <c r="GD444" s="20" t="str">
        <f t="shared" si="1256"/>
        <v/>
      </c>
      <c r="GE444" s="20" t="str">
        <f t="shared" si="1256"/>
        <v/>
      </c>
      <c r="GF444" s="20" t="str">
        <f t="shared" si="1256"/>
        <v/>
      </c>
      <c r="GG444" s="20" t="str">
        <f t="shared" si="1256"/>
        <v/>
      </c>
      <c r="GH444" s="20" t="str">
        <f t="shared" si="1257"/>
        <v/>
      </c>
      <c r="GI444" s="20" t="str">
        <f t="shared" si="1257"/>
        <v/>
      </c>
      <c r="GJ444" s="20" t="str">
        <f t="shared" si="1257"/>
        <v/>
      </c>
      <c r="GK444" s="20" t="str">
        <f t="shared" si="1257"/>
        <v/>
      </c>
      <c r="GL444" s="20" t="str">
        <f t="shared" si="1257"/>
        <v/>
      </c>
      <c r="GM444" s="20" t="str">
        <f t="shared" si="1257"/>
        <v/>
      </c>
      <c r="GN444" s="20" t="str">
        <f t="shared" si="1257"/>
        <v/>
      </c>
      <c r="GO444" s="20" t="str">
        <f t="shared" si="1257"/>
        <v/>
      </c>
      <c r="GP444" s="20" t="str">
        <f t="shared" si="1257"/>
        <v/>
      </c>
      <c r="GQ444" s="20" t="str">
        <f t="shared" si="1257"/>
        <v/>
      </c>
      <c r="GR444" s="20" t="str">
        <f t="shared" si="1258"/>
        <v/>
      </c>
      <c r="GS444" s="20" t="str">
        <f t="shared" si="1258"/>
        <v/>
      </c>
      <c r="GT444" s="20" t="str">
        <f t="shared" si="1258"/>
        <v/>
      </c>
      <c r="GU444" s="20" t="str">
        <f t="shared" si="1258"/>
        <v/>
      </c>
      <c r="GV444" s="20" t="str">
        <f t="shared" si="1258"/>
        <v/>
      </c>
      <c r="GW444" s="20" t="str">
        <f t="shared" si="1258"/>
        <v/>
      </c>
      <c r="GX444" s="20" t="str">
        <f t="shared" si="1258"/>
        <v/>
      </c>
      <c r="GY444" s="20" t="str">
        <f t="shared" si="1258"/>
        <v/>
      </c>
      <c r="GZ444" s="20" t="str">
        <f t="shared" si="1258"/>
        <v/>
      </c>
      <c r="HA444" s="20" t="str">
        <f t="shared" si="1258"/>
        <v/>
      </c>
      <c r="HB444" s="20" t="str">
        <f t="shared" si="1259"/>
        <v/>
      </c>
      <c r="HC444" s="20" t="str">
        <f t="shared" si="1259"/>
        <v/>
      </c>
      <c r="HD444" s="20" t="str">
        <f t="shared" si="1259"/>
        <v/>
      </c>
      <c r="HE444" s="20" t="str">
        <f t="shared" si="1259"/>
        <v/>
      </c>
      <c r="HF444" s="20" t="str">
        <f t="shared" si="1259"/>
        <v/>
      </c>
      <c r="HG444" s="20" t="str">
        <f t="shared" si="1259"/>
        <v/>
      </c>
      <c r="HH444" s="20" t="str">
        <f t="shared" si="1259"/>
        <v/>
      </c>
      <c r="HI444" s="20" t="str">
        <f t="shared" si="1259"/>
        <v/>
      </c>
      <c r="HJ444" s="20" t="str">
        <f t="shared" si="1259"/>
        <v/>
      </c>
      <c r="HK444" s="20" t="str">
        <f t="shared" si="1259"/>
        <v/>
      </c>
      <c r="HL444" s="20" t="str">
        <f t="shared" si="1260"/>
        <v/>
      </c>
      <c r="HM444" s="20" t="str">
        <f t="shared" si="1260"/>
        <v/>
      </c>
      <c r="HN444" s="20" t="str">
        <f t="shared" si="1260"/>
        <v/>
      </c>
      <c r="HO444" s="20" t="str">
        <f t="shared" si="1260"/>
        <v/>
      </c>
      <c r="HP444" s="20" t="str">
        <f t="shared" si="1260"/>
        <v/>
      </c>
      <c r="HQ444" s="20" t="str">
        <f t="shared" si="1260"/>
        <v/>
      </c>
      <c r="HR444" s="20" t="str">
        <f t="shared" si="1260"/>
        <v/>
      </c>
      <c r="HS444" s="20" t="str">
        <f t="shared" si="1260"/>
        <v/>
      </c>
      <c r="HT444" s="20" t="str">
        <f t="shared" si="1260"/>
        <v/>
      </c>
      <c r="HU444" s="20" t="str">
        <f t="shared" si="1260"/>
        <v/>
      </c>
      <c r="HV444" s="20" t="str">
        <f t="shared" si="1261"/>
        <v/>
      </c>
      <c r="HW444" s="20" t="str">
        <f t="shared" si="1261"/>
        <v/>
      </c>
      <c r="HX444" s="20" t="str">
        <f t="shared" si="1261"/>
        <v/>
      </c>
      <c r="HY444" s="20" t="str">
        <f t="shared" si="1261"/>
        <v/>
      </c>
      <c r="HZ444" s="20" t="str">
        <f t="shared" si="1261"/>
        <v/>
      </c>
      <c r="IA444" s="20" t="str">
        <f t="shared" si="1261"/>
        <v/>
      </c>
      <c r="IB444" s="20" t="str">
        <f t="shared" si="1261"/>
        <v/>
      </c>
      <c r="IC444" s="20" t="str">
        <f t="shared" si="1261"/>
        <v/>
      </c>
      <c r="ID444" s="20" t="str">
        <f t="shared" si="1261"/>
        <v/>
      </c>
      <c r="IE444" s="20" t="str">
        <f t="shared" si="1261"/>
        <v/>
      </c>
      <c r="IF444" s="20" t="str">
        <f t="shared" si="1262"/>
        <v/>
      </c>
      <c r="IG444" s="20" t="str">
        <f t="shared" si="1262"/>
        <v/>
      </c>
      <c r="IH444" s="20" t="str">
        <f t="shared" si="1262"/>
        <v/>
      </c>
      <c r="II444" s="20" t="str">
        <f t="shared" si="1262"/>
        <v/>
      </c>
      <c r="IJ444" s="20" t="str">
        <f t="shared" si="1262"/>
        <v/>
      </c>
      <c r="IK444" s="20" t="str">
        <f t="shared" si="1262"/>
        <v/>
      </c>
      <c r="IL444" s="20" t="str">
        <f t="shared" si="1262"/>
        <v/>
      </c>
      <c r="IM444" s="20" t="str">
        <f t="shared" si="1262"/>
        <v/>
      </c>
      <c r="IN444" s="20" t="str">
        <f t="shared" si="1262"/>
        <v/>
      </c>
      <c r="IO444" s="20" t="str">
        <f t="shared" si="1262"/>
        <v/>
      </c>
      <c r="IP444" s="20" t="str">
        <f t="shared" si="1263"/>
        <v/>
      </c>
      <c r="IQ444" s="20" t="str">
        <f t="shared" si="1263"/>
        <v/>
      </c>
      <c r="IR444" s="20" t="str">
        <f t="shared" si="1263"/>
        <v/>
      </c>
      <c r="IS444" s="20" t="str">
        <f t="shared" si="1263"/>
        <v/>
      </c>
      <c r="IT444" s="20" t="str">
        <f t="shared" si="1263"/>
        <v/>
      </c>
      <c r="IU444" s="20" t="str">
        <f t="shared" si="1263"/>
        <v/>
      </c>
      <c r="IV444" s="20" t="str">
        <f t="shared" si="1263"/>
        <v/>
      </c>
      <c r="IW444" s="20" t="str">
        <f t="shared" si="1263"/>
        <v/>
      </c>
      <c r="IX444" s="20" t="str">
        <f t="shared" si="1263"/>
        <v/>
      </c>
      <c r="IY444" s="20" t="str">
        <f t="shared" si="1263"/>
        <v/>
      </c>
      <c r="IZ444" s="20" t="str">
        <f t="shared" si="1264"/>
        <v/>
      </c>
      <c r="JA444" s="20" t="str">
        <f t="shared" si="1264"/>
        <v/>
      </c>
      <c r="JB444" s="20" t="str">
        <f t="shared" si="1264"/>
        <v/>
      </c>
      <c r="JC444" s="20" t="str">
        <f t="shared" si="1264"/>
        <v/>
      </c>
      <c r="JD444" s="20" t="str">
        <f t="shared" si="1264"/>
        <v/>
      </c>
      <c r="JE444" s="20" t="str">
        <f t="shared" si="1264"/>
        <v/>
      </c>
      <c r="JF444" s="20" t="str">
        <f t="shared" si="1264"/>
        <v/>
      </c>
      <c r="JG444" s="20" t="str">
        <f t="shared" si="1264"/>
        <v/>
      </c>
      <c r="JH444" s="20" t="str">
        <f t="shared" si="1264"/>
        <v/>
      </c>
      <c r="JI444" s="20" t="str">
        <f t="shared" si="1264"/>
        <v/>
      </c>
      <c r="JJ444" s="20" t="str">
        <f t="shared" si="1265"/>
        <v/>
      </c>
      <c r="JK444" s="20" t="str">
        <f t="shared" si="1265"/>
        <v/>
      </c>
      <c r="JL444" s="20" t="str">
        <f t="shared" si="1265"/>
        <v/>
      </c>
      <c r="JM444" s="20" t="str">
        <f t="shared" si="1265"/>
        <v/>
      </c>
      <c r="JN444" s="20" t="str">
        <f t="shared" si="1265"/>
        <v/>
      </c>
      <c r="JO444" s="20" t="str">
        <f t="shared" si="1265"/>
        <v/>
      </c>
      <c r="JP444" s="20" t="str">
        <f t="shared" si="1265"/>
        <v/>
      </c>
      <c r="JQ444" s="20" t="str">
        <f t="shared" si="1265"/>
        <v/>
      </c>
      <c r="JR444" s="20" t="str">
        <f t="shared" si="1265"/>
        <v/>
      </c>
      <c r="JS444" s="20" t="str">
        <f t="shared" si="1265"/>
        <v/>
      </c>
      <c r="JT444" s="20" t="str">
        <f t="shared" si="1266"/>
        <v/>
      </c>
      <c r="JU444" s="20" t="str">
        <f t="shared" si="1266"/>
        <v/>
      </c>
      <c r="JV444" s="20" t="str">
        <f t="shared" si="1266"/>
        <v/>
      </c>
      <c r="JW444" s="20" t="str">
        <f t="shared" si="1266"/>
        <v/>
      </c>
      <c r="JX444" s="20" t="str">
        <f t="shared" si="1266"/>
        <v/>
      </c>
      <c r="JY444" s="20" t="str">
        <f t="shared" si="1266"/>
        <v/>
      </c>
      <c r="JZ444" s="20" t="str">
        <f t="shared" si="1266"/>
        <v/>
      </c>
      <c r="KA444" s="20" t="str">
        <f t="shared" si="1266"/>
        <v/>
      </c>
      <c r="KB444" s="20" t="str">
        <f t="shared" si="1266"/>
        <v/>
      </c>
      <c r="KC444" s="20" t="str">
        <f t="shared" si="1266"/>
        <v/>
      </c>
      <c r="KD444" s="20" t="str">
        <f t="shared" si="1267"/>
        <v/>
      </c>
      <c r="KE444" s="20"/>
      <c r="KF444" s="20"/>
      <c r="KG444" s="20"/>
      <c r="KH444" s="20"/>
      <c r="KI444" s="20"/>
      <c r="KJ444" s="20"/>
      <c r="KK444" s="20"/>
      <c r="KL444" s="20"/>
      <c r="KM444" s="20"/>
      <c r="KN444" s="20"/>
      <c r="KO444" s="20"/>
    </row>
    <row r="445" spans="2:301" s="14" customFormat="1" ht="14.75" hidden="1" customHeight="1" x14ac:dyDescent="0.25">
      <c r="B445" s="73"/>
      <c r="C445" s="74"/>
      <c r="D445" s="74"/>
      <c r="E445" s="74"/>
      <c r="F445" s="74"/>
      <c r="G445" s="74" t="str">
        <f t="shared" si="1129"/>
        <v/>
      </c>
      <c r="H445" s="74"/>
      <c r="I445" s="74" t="str">
        <f t="shared" si="1133"/>
        <v/>
      </c>
      <c r="J445" s="74"/>
      <c r="K445" s="74">
        <f t="shared" si="1268"/>
        <v>0</v>
      </c>
      <c r="L445" s="74"/>
      <c r="M445" s="74"/>
      <c r="N445" s="74">
        <f t="shared" si="1130"/>
        <v>0</v>
      </c>
      <c r="O445" s="74"/>
      <c r="P445" s="112"/>
      <c r="Q445" s="120"/>
      <c r="R445" s="120"/>
      <c r="S445" s="111"/>
      <c r="T445" s="113" t="str">
        <f t="shared" si="1131"/>
        <v/>
      </c>
      <c r="U445" s="24"/>
      <c r="V445" s="24"/>
      <c r="W445" s="24" t="str">
        <f t="shared" si="1134"/>
        <v/>
      </c>
      <c r="X445" s="60"/>
      <c r="AI445" s="69"/>
      <c r="AJ445" s="69"/>
      <c r="AK445" s="119"/>
      <c r="AL445" s="24"/>
      <c r="AM445" s="24"/>
      <c r="AN445" s="24"/>
      <c r="AO445" s="26"/>
      <c r="AP445" s="26"/>
      <c r="AR445" s="19">
        <f t="shared" si="1132"/>
        <v>0</v>
      </c>
      <c r="AU445" s="129"/>
      <c r="AV445" s="129"/>
      <c r="FD445" s="19"/>
      <c r="FE445" s="19"/>
      <c r="FF445" s="19"/>
      <c r="FG445" s="20" t="str">
        <f t="shared" si="1253"/>
        <v/>
      </c>
      <c r="FH445" s="20" t="str">
        <f t="shared" si="1253"/>
        <v/>
      </c>
      <c r="FI445" s="20" t="str">
        <f t="shared" si="1253"/>
        <v/>
      </c>
      <c r="FJ445" s="20" t="str">
        <f t="shared" si="1253"/>
        <v/>
      </c>
      <c r="FK445" s="20" t="str">
        <f t="shared" si="1253"/>
        <v/>
      </c>
      <c r="FL445" s="20" t="str">
        <f t="shared" si="1253"/>
        <v/>
      </c>
      <c r="FM445" s="20" t="str">
        <f t="shared" si="1253"/>
        <v/>
      </c>
      <c r="FN445" s="20" t="str">
        <f t="shared" si="1253"/>
        <v/>
      </c>
      <c r="FO445" s="20" t="str">
        <f t="shared" si="1253"/>
        <v/>
      </c>
      <c r="FP445" s="20" t="str">
        <f t="shared" si="1253"/>
        <v/>
      </c>
      <c r="FQ445" s="20" t="str">
        <f t="shared" si="1253"/>
        <v/>
      </c>
      <c r="FR445" s="20" t="str">
        <f t="shared" si="1254"/>
        <v/>
      </c>
      <c r="FS445" s="20" t="str">
        <f t="shared" si="1254"/>
        <v/>
      </c>
      <c r="FT445" s="20" t="str">
        <f t="shared" si="1254"/>
        <v/>
      </c>
      <c r="FU445" s="20" t="str">
        <f xml:space="preserve"> IF(W664=W658,"",W664)</f>
        <v/>
      </c>
      <c r="FV445" s="20" t="str">
        <f t="shared" si="1255"/>
        <v/>
      </c>
      <c r="FW445" s="20" t="str">
        <f t="shared" si="1255"/>
        <v/>
      </c>
      <c r="FX445" s="20" t="str">
        <f t="shared" si="1255"/>
        <v/>
      </c>
      <c r="FY445" s="20" t="str">
        <f t="shared" si="1255"/>
        <v/>
      </c>
      <c r="FZ445" s="20" t="str">
        <f t="shared" si="1255"/>
        <v/>
      </c>
      <c r="GA445" s="20" t="str">
        <f t="shared" si="1256"/>
        <v/>
      </c>
      <c r="GB445" s="20" t="str">
        <f t="shared" si="1256"/>
        <v/>
      </c>
      <c r="GC445" s="20" t="str">
        <f t="shared" si="1256"/>
        <v/>
      </c>
      <c r="GD445" s="20" t="str">
        <f t="shared" si="1256"/>
        <v/>
      </c>
      <c r="GE445" s="20" t="str">
        <f t="shared" si="1256"/>
        <v/>
      </c>
      <c r="GF445" s="20" t="str">
        <f t="shared" si="1256"/>
        <v/>
      </c>
      <c r="GG445" s="20" t="str">
        <f t="shared" si="1256"/>
        <v/>
      </c>
      <c r="GH445" s="20" t="str">
        <f t="shared" si="1257"/>
        <v/>
      </c>
      <c r="GI445" s="20" t="str">
        <f t="shared" si="1257"/>
        <v/>
      </c>
      <c r="GJ445" s="20" t="str">
        <f t="shared" si="1257"/>
        <v/>
      </c>
      <c r="GK445" s="20" t="str">
        <f t="shared" si="1257"/>
        <v/>
      </c>
      <c r="GL445" s="20" t="str">
        <f t="shared" si="1257"/>
        <v/>
      </c>
      <c r="GM445" s="20" t="str">
        <f t="shared" si="1257"/>
        <v/>
      </c>
      <c r="GN445" s="20" t="str">
        <f t="shared" si="1257"/>
        <v/>
      </c>
      <c r="GO445" s="20" t="str">
        <f t="shared" si="1257"/>
        <v/>
      </c>
      <c r="GP445" s="20" t="str">
        <f t="shared" si="1257"/>
        <v/>
      </c>
      <c r="GQ445" s="20" t="str">
        <f t="shared" si="1257"/>
        <v/>
      </c>
      <c r="GR445" s="20" t="str">
        <f t="shared" si="1258"/>
        <v/>
      </c>
      <c r="GS445" s="20" t="str">
        <f t="shared" si="1258"/>
        <v/>
      </c>
      <c r="GT445" s="20" t="str">
        <f t="shared" si="1258"/>
        <v/>
      </c>
      <c r="GU445" s="20" t="str">
        <f t="shared" si="1258"/>
        <v/>
      </c>
      <c r="GV445" s="20" t="str">
        <f t="shared" si="1258"/>
        <v/>
      </c>
      <c r="GW445" s="20" t="str">
        <f t="shared" si="1258"/>
        <v/>
      </c>
      <c r="GX445" s="20" t="str">
        <f t="shared" si="1258"/>
        <v/>
      </c>
      <c r="GY445" s="20" t="str">
        <f t="shared" si="1258"/>
        <v/>
      </c>
      <c r="GZ445" s="20" t="str">
        <f t="shared" si="1258"/>
        <v/>
      </c>
      <c r="HA445" s="20" t="str">
        <f t="shared" si="1258"/>
        <v/>
      </c>
      <c r="HB445" s="20" t="str">
        <f t="shared" si="1259"/>
        <v/>
      </c>
      <c r="HC445" s="20" t="str">
        <f t="shared" si="1259"/>
        <v/>
      </c>
      <c r="HD445" s="20" t="str">
        <f t="shared" si="1259"/>
        <v/>
      </c>
      <c r="HE445" s="20" t="str">
        <f t="shared" si="1259"/>
        <v/>
      </c>
      <c r="HF445" s="20" t="str">
        <f t="shared" si="1259"/>
        <v/>
      </c>
      <c r="HG445" s="20" t="str">
        <f t="shared" si="1259"/>
        <v/>
      </c>
      <c r="HH445" s="20" t="str">
        <f t="shared" si="1259"/>
        <v/>
      </c>
      <c r="HI445" s="20" t="str">
        <f t="shared" si="1259"/>
        <v/>
      </c>
      <c r="HJ445" s="20" t="str">
        <f t="shared" si="1259"/>
        <v/>
      </c>
      <c r="HK445" s="20" t="str">
        <f t="shared" si="1259"/>
        <v/>
      </c>
      <c r="HL445" s="20" t="str">
        <f t="shared" si="1260"/>
        <v/>
      </c>
      <c r="HM445" s="20" t="str">
        <f t="shared" si="1260"/>
        <v/>
      </c>
      <c r="HN445" s="20" t="str">
        <f t="shared" si="1260"/>
        <v/>
      </c>
      <c r="HO445" s="20" t="str">
        <f t="shared" si="1260"/>
        <v/>
      </c>
      <c r="HP445" s="20" t="str">
        <f t="shared" si="1260"/>
        <v/>
      </c>
      <c r="HQ445" s="20" t="str">
        <f t="shared" si="1260"/>
        <v/>
      </c>
      <c r="HR445" s="20" t="str">
        <f t="shared" si="1260"/>
        <v/>
      </c>
      <c r="HS445" s="20" t="str">
        <f t="shared" si="1260"/>
        <v/>
      </c>
      <c r="HT445" s="20" t="str">
        <f t="shared" si="1260"/>
        <v/>
      </c>
      <c r="HU445" s="20" t="str">
        <f t="shared" si="1260"/>
        <v/>
      </c>
      <c r="HV445" s="20" t="str">
        <f t="shared" si="1261"/>
        <v/>
      </c>
      <c r="HW445" s="20" t="str">
        <f t="shared" si="1261"/>
        <v/>
      </c>
      <c r="HX445" s="20" t="str">
        <f t="shared" si="1261"/>
        <v/>
      </c>
      <c r="HY445" s="20" t="str">
        <f t="shared" si="1261"/>
        <v/>
      </c>
      <c r="HZ445" s="20" t="str">
        <f t="shared" si="1261"/>
        <v/>
      </c>
      <c r="IA445" s="20" t="str">
        <f t="shared" si="1261"/>
        <v/>
      </c>
      <c r="IB445" s="20" t="str">
        <f t="shared" si="1261"/>
        <v/>
      </c>
      <c r="IC445" s="20" t="str">
        <f t="shared" si="1261"/>
        <v/>
      </c>
      <c r="ID445" s="20" t="str">
        <f t="shared" si="1261"/>
        <v/>
      </c>
      <c r="IE445" s="20" t="str">
        <f t="shared" si="1261"/>
        <v/>
      </c>
      <c r="IF445" s="20" t="str">
        <f t="shared" si="1262"/>
        <v/>
      </c>
      <c r="IG445" s="20" t="str">
        <f t="shared" si="1262"/>
        <v/>
      </c>
      <c r="IH445" s="20" t="str">
        <f t="shared" si="1262"/>
        <v/>
      </c>
      <c r="II445" s="20" t="str">
        <f t="shared" si="1262"/>
        <v/>
      </c>
      <c r="IJ445" s="20" t="str">
        <f t="shared" si="1262"/>
        <v/>
      </c>
      <c r="IK445" s="20" t="str">
        <f t="shared" si="1262"/>
        <v/>
      </c>
      <c r="IL445" s="20" t="str">
        <f t="shared" si="1262"/>
        <v/>
      </c>
      <c r="IM445" s="20" t="str">
        <f t="shared" si="1262"/>
        <v/>
      </c>
      <c r="IN445" s="20" t="str">
        <f t="shared" si="1262"/>
        <v/>
      </c>
      <c r="IO445" s="20" t="str">
        <f t="shared" si="1262"/>
        <v/>
      </c>
      <c r="IP445" s="20" t="str">
        <f t="shared" si="1263"/>
        <v/>
      </c>
      <c r="IQ445" s="20" t="str">
        <f t="shared" si="1263"/>
        <v/>
      </c>
      <c r="IR445" s="20" t="str">
        <f t="shared" si="1263"/>
        <v/>
      </c>
      <c r="IS445" s="20" t="str">
        <f t="shared" si="1263"/>
        <v/>
      </c>
      <c r="IT445" s="20" t="str">
        <f t="shared" si="1263"/>
        <v/>
      </c>
      <c r="IU445" s="20" t="str">
        <f t="shared" si="1263"/>
        <v/>
      </c>
      <c r="IV445" s="20" t="str">
        <f t="shared" si="1263"/>
        <v/>
      </c>
      <c r="IW445" s="20" t="str">
        <f t="shared" si="1263"/>
        <v/>
      </c>
      <c r="IX445" s="20" t="str">
        <f t="shared" si="1263"/>
        <v/>
      </c>
      <c r="IY445" s="20" t="str">
        <f t="shared" si="1263"/>
        <v/>
      </c>
      <c r="IZ445" s="20" t="str">
        <f t="shared" si="1264"/>
        <v/>
      </c>
      <c r="JA445" s="20" t="str">
        <f t="shared" si="1264"/>
        <v/>
      </c>
      <c r="JB445" s="20" t="str">
        <f t="shared" si="1264"/>
        <v/>
      </c>
      <c r="JC445" s="20" t="str">
        <f t="shared" si="1264"/>
        <v/>
      </c>
      <c r="JD445" s="20" t="str">
        <f t="shared" si="1264"/>
        <v/>
      </c>
      <c r="JE445" s="20" t="str">
        <f t="shared" si="1264"/>
        <v/>
      </c>
      <c r="JF445" s="20" t="str">
        <f t="shared" si="1264"/>
        <v/>
      </c>
      <c r="JG445" s="20" t="str">
        <f t="shared" si="1264"/>
        <v/>
      </c>
      <c r="JH445" s="20" t="str">
        <f t="shared" si="1264"/>
        <v/>
      </c>
      <c r="JI445" s="20" t="str">
        <f t="shared" si="1264"/>
        <v/>
      </c>
      <c r="JJ445" s="20" t="str">
        <f t="shared" si="1265"/>
        <v/>
      </c>
      <c r="JK445" s="20" t="str">
        <f t="shared" si="1265"/>
        <v/>
      </c>
      <c r="JL445" s="20" t="str">
        <f t="shared" si="1265"/>
        <v/>
      </c>
      <c r="JM445" s="20" t="str">
        <f t="shared" si="1265"/>
        <v/>
      </c>
      <c r="JN445" s="20" t="str">
        <f t="shared" si="1265"/>
        <v/>
      </c>
      <c r="JO445" s="20" t="str">
        <f t="shared" si="1265"/>
        <v/>
      </c>
      <c r="JP445" s="20" t="str">
        <f t="shared" si="1265"/>
        <v/>
      </c>
      <c r="JQ445" s="20" t="str">
        <f t="shared" si="1265"/>
        <v/>
      </c>
      <c r="JR445" s="20" t="str">
        <f t="shared" si="1265"/>
        <v/>
      </c>
      <c r="JS445" s="20" t="str">
        <f t="shared" si="1265"/>
        <v/>
      </c>
      <c r="JT445" s="20" t="str">
        <f t="shared" si="1266"/>
        <v/>
      </c>
      <c r="JU445" s="20" t="str">
        <f t="shared" si="1266"/>
        <v/>
      </c>
      <c r="JV445" s="20" t="str">
        <f t="shared" si="1266"/>
        <v/>
      </c>
      <c r="JW445" s="20" t="str">
        <f t="shared" si="1266"/>
        <v/>
      </c>
      <c r="JX445" s="20" t="str">
        <f t="shared" si="1266"/>
        <v/>
      </c>
      <c r="JY445" s="20" t="str">
        <f t="shared" si="1266"/>
        <v/>
      </c>
      <c r="JZ445" s="20" t="str">
        <f t="shared" si="1266"/>
        <v/>
      </c>
      <c r="KA445" s="20" t="str">
        <f t="shared" si="1266"/>
        <v/>
      </c>
      <c r="KB445" s="20" t="str">
        <f t="shared" si="1266"/>
        <v/>
      </c>
      <c r="KC445" s="20" t="str">
        <f t="shared" si="1266"/>
        <v/>
      </c>
      <c r="KD445" s="20" t="str">
        <f t="shared" si="1267"/>
        <v/>
      </c>
      <c r="KE445" s="20"/>
      <c r="KF445" s="20"/>
      <c r="KG445" s="20"/>
      <c r="KH445" s="20"/>
      <c r="KI445" s="20"/>
      <c r="KJ445" s="20"/>
      <c r="KK445" s="20"/>
      <c r="KL445" s="20"/>
      <c r="KM445" s="20"/>
      <c r="KN445" s="20"/>
      <c r="KO445" s="20"/>
    </row>
    <row r="446" spans="2:301" s="14" customFormat="1" ht="14.75" hidden="1" customHeight="1" x14ac:dyDescent="0.25">
      <c r="B446" s="73"/>
      <c r="C446" s="74"/>
      <c r="D446" s="74"/>
      <c r="E446" s="74"/>
      <c r="F446" s="74"/>
      <c r="G446" s="74" t="str">
        <f t="shared" si="1129"/>
        <v/>
      </c>
      <c r="H446" s="74"/>
      <c r="I446" s="74" t="str">
        <f t="shared" si="1133"/>
        <v/>
      </c>
      <c r="J446" s="74"/>
      <c r="K446" s="74">
        <f t="shared" si="1268"/>
        <v>0</v>
      </c>
      <c r="L446" s="74"/>
      <c r="M446" s="74"/>
      <c r="N446" s="74">
        <f t="shared" si="1130"/>
        <v>0</v>
      </c>
      <c r="O446" s="74"/>
      <c r="P446" s="112"/>
      <c r="Q446" s="120"/>
      <c r="R446" s="120"/>
      <c r="S446" s="111"/>
      <c r="T446" s="113" t="str">
        <f t="shared" si="1131"/>
        <v/>
      </c>
      <c r="U446" s="24"/>
      <c r="V446" s="24"/>
      <c r="W446" s="24" t="str">
        <f t="shared" si="1134"/>
        <v/>
      </c>
      <c r="X446" s="60"/>
      <c r="AI446" s="69"/>
      <c r="AJ446" s="69"/>
      <c r="AK446" s="119"/>
      <c r="AL446" s="24"/>
      <c r="AM446" s="24"/>
      <c r="AN446" s="24"/>
      <c r="AO446" s="26"/>
      <c r="AP446" s="26"/>
      <c r="AR446" s="19">
        <f t="shared" si="1132"/>
        <v>0</v>
      </c>
      <c r="AU446" s="129"/>
      <c r="AV446" s="129"/>
      <c r="FD446" s="19"/>
      <c r="FE446" s="19"/>
      <c r="FF446" s="19"/>
      <c r="FG446" s="20" t="str">
        <f t="shared" si="1253"/>
        <v/>
      </c>
      <c r="FH446" s="20" t="str">
        <f t="shared" si="1253"/>
        <v/>
      </c>
      <c r="FI446" s="20" t="str">
        <f t="shared" si="1253"/>
        <v/>
      </c>
      <c r="FJ446" s="20" t="str">
        <f t="shared" si="1253"/>
        <v/>
      </c>
      <c r="FK446" s="20" t="str">
        <f t="shared" si="1253"/>
        <v/>
      </c>
      <c r="FL446" s="20" t="str">
        <f t="shared" si="1253"/>
        <v/>
      </c>
      <c r="FM446" s="20" t="str">
        <f t="shared" si="1253"/>
        <v/>
      </c>
      <c r="FN446" s="20" t="str">
        <f t="shared" si="1253"/>
        <v/>
      </c>
      <c r="FO446" s="20" t="str">
        <f t="shared" si="1253"/>
        <v/>
      </c>
      <c r="FP446" s="20" t="str">
        <f t="shared" si="1253"/>
        <v/>
      </c>
      <c r="FQ446" s="20" t="str">
        <f t="shared" si="1253"/>
        <v/>
      </c>
      <c r="FR446" s="20" t="str">
        <f t="shared" si="1254"/>
        <v/>
      </c>
      <c r="FS446" s="20" t="str">
        <f t="shared" si="1254"/>
        <v/>
      </c>
      <c r="FT446" s="20" t="str">
        <f t="shared" si="1254"/>
        <v/>
      </c>
      <c r="FU446" s="20" t="str">
        <f xml:space="preserve"> IF(W665=W659,"",W665)</f>
        <v/>
      </c>
      <c r="FV446" s="20" t="str">
        <f t="shared" si="1255"/>
        <v/>
      </c>
      <c r="FW446" s="20" t="str">
        <f t="shared" si="1255"/>
        <v/>
      </c>
      <c r="FX446" s="20" t="str">
        <f t="shared" si="1255"/>
        <v/>
      </c>
      <c r="FY446" s="20" t="str">
        <f t="shared" si="1255"/>
        <v/>
      </c>
      <c r="FZ446" s="20" t="str">
        <f t="shared" si="1255"/>
        <v/>
      </c>
      <c r="GA446" s="20" t="str">
        <f t="shared" si="1256"/>
        <v/>
      </c>
      <c r="GB446" s="20" t="str">
        <f t="shared" si="1256"/>
        <v/>
      </c>
      <c r="GC446" s="20" t="str">
        <f t="shared" si="1256"/>
        <v/>
      </c>
      <c r="GD446" s="20" t="str">
        <f t="shared" si="1256"/>
        <v/>
      </c>
      <c r="GE446" s="20" t="str">
        <f t="shared" si="1256"/>
        <v/>
      </c>
      <c r="GF446" s="20" t="str">
        <f t="shared" si="1256"/>
        <v/>
      </c>
      <c r="GG446" s="20" t="str">
        <f t="shared" si="1256"/>
        <v/>
      </c>
      <c r="GH446" s="20" t="str">
        <f t="shared" si="1257"/>
        <v/>
      </c>
      <c r="GI446" s="20" t="str">
        <f t="shared" si="1257"/>
        <v/>
      </c>
      <c r="GJ446" s="20" t="str">
        <f t="shared" si="1257"/>
        <v/>
      </c>
      <c r="GK446" s="20" t="str">
        <f t="shared" si="1257"/>
        <v/>
      </c>
      <c r="GL446" s="20" t="str">
        <f t="shared" si="1257"/>
        <v/>
      </c>
      <c r="GM446" s="20" t="str">
        <f t="shared" si="1257"/>
        <v/>
      </c>
      <c r="GN446" s="20" t="str">
        <f t="shared" si="1257"/>
        <v/>
      </c>
      <c r="GO446" s="20" t="str">
        <f t="shared" si="1257"/>
        <v/>
      </c>
      <c r="GP446" s="20" t="str">
        <f t="shared" si="1257"/>
        <v/>
      </c>
      <c r="GQ446" s="20" t="str">
        <f t="shared" si="1257"/>
        <v/>
      </c>
      <c r="GR446" s="20" t="str">
        <f t="shared" si="1258"/>
        <v/>
      </c>
      <c r="GS446" s="20" t="str">
        <f t="shared" si="1258"/>
        <v/>
      </c>
      <c r="GT446" s="20" t="str">
        <f t="shared" si="1258"/>
        <v/>
      </c>
      <c r="GU446" s="20" t="str">
        <f t="shared" si="1258"/>
        <v/>
      </c>
      <c r="GV446" s="20" t="str">
        <f t="shared" si="1258"/>
        <v/>
      </c>
      <c r="GW446" s="20" t="str">
        <f t="shared" si="1258"/>
        <v/>
      </c>
      <c r="GX446" s="20" t="str">
        <f t="shared" si="1258"/>
        <v/>
      </c>
      <c r="GY446" s="20" t="str">
        <f t="shared" si="1258"/>
        <v/>
      </c>
      <c r="GZ446" s="20" t="str">
        <f t="shared" si="1258"/>
        <v/>
      </c>
      <c r="HA446" s="20" t="str">
        <f t="shared" si="1258"/>
        <v/>
      </c>
      <c r="HB446" s="20" t="str">
        <f t="shared" si="1259"/>
        <v/>
      </c>
      <c r="HC446" s="20" t="str">
        <f t="shared" si="1259"/>
        <v/>
      </c>
      <c r="HD446" s="20" t="str">
        <f t="shared" si="1259"/>
        <v/>
      </c>
      <c r="HE446" s="20" t="str">
        <f t="shared" si="1259"/>
        <v/>
      </c>
      <c r="HF446" s="20" t="str">
        <f t="shared" si="1259"/>
        <v/>
      </c>
      <c r="HG446" s="20" t="str">
        <f t="shared" si="1259"/>
        <v/>
      </c>
      <c r="HH446" s="20" t="str">
        <f t="shared" si="1259"/>
        <v/>
      </c>
      <c r="HI446" s="20" t="str">
        <f t="shared" si="1259"/>
        <v/>
      </c>
      <c r="HJ446" s="20" t="str">
        <f t="shared" si="1259"/>
        <v/>
      </c>
      <c r="HK446" s="20" t="str">
        <f t="shared" si="1259"/>
        <v/>
      </c>
      <c r="HL446" s="20" t="str">
        <f t="shared" si="1260"/>
        <v/>
      </c>
      <c r="HM446" s="20" t="str">
        <f t="shared" si="1260"/>
        <v/>
      </c>
      <c r="HN446" s="20" t="str">
        <f t="shared" si="1260"/>
        <v/>
      </c>
      <c r="HO446" s="20" t="str">
        <f t="shared" si="1260"/>
        <v/>
      </c>
      <c r="HP446" s="20" t="str">
        <f t="shared" si="1260"/>
        <v/>
      </c>
      <c r="HQ446" s="20" t="str">
        <f t="shared" si="1260"/>
        <v/>
      </c>
      <c r="HR446" s="20" t="str">
        <f t="shared" si="1260"/>
        <v/>
      </c>
      <c r="HS446" s="20" t="str">
        <f t="shared" si="1260"/>
        <v/>
      </c>
      <c r="HT446" s="20" t="str">
        <f t="shared" si="1260"/>
        <v/>
      </c>
      <c r="HU446" s="20" t="str">
        <f t="shared" si="1260"/>
        <v/>
      </c>
      <c r="HV446" s="20" t="str">
        <f t="shared" si="1261"/>
        <v/>
      </c>
      <c r="HW446" s="20" t="str">
        <f t="shared" si="1261"/>
        <v/>
      </c>
      <c r="HX446" s="20" t="str">
        <f t="shared" si="1261"/>
        <v/>
      </c>
      <c r="HY446" s="20" t="str">
        <f t="shared" si="1261"/>
        <v/>
      </c>
      <c r="HZ446" s="20" t="str">
        <f t="shared" si="1261"/>
        <v/>
      </c>
      <c r="IA446" s="20" t="str">
        <f t="shared" si="1261"/>
        <v/>
      </c>
      <c r="IB446" s="20" t="str">
        <f t="shared" si="1261"/>
        <v/>
      </c>
      <c r="IC446" s="20" t="str">
        <f t="shared" si="1261"/>
        <v/>
      </c>
      <c r="ID446" s="20" t="str">
        <f t="shared" si="1261"/>
        <v/>
      </c>
      <c r="IE446" s="20" t="str">
        <f t="shared" si="1261"/>
        <v/>
      </c>
      <c r="IF446" s="20" t="str">
        <f t="shared" si="1262"/>
        <v/>
      </c>
      <c r="IG446" s="20" t="str">
        <f t="shared" si="1262"/>
        <v/>
      </c>
      <c r="IH446" s="20" t="str">
        <f t="shared" si="1262"/>
        <v/>
      </c>
      <c r="II446" s="20" t="str">
        <f t="shared" si="1262"/>
        <v/>
      </c>
      <c r="IJ446" s="20" t="str">
        <f t="shared" si="1262"/>
        <v/>
      </c>
      <c r="IK446" s="20" t="str">
        <f t="shared" si="1262"/>
        <v/>
      </c>
      <c r="IL446" s="20" t="str">
        <f t="shared" si="1262"/>
        <v/>
      </c>
      <c r="IM446" s="20" t="str">
        <f t="shared" si="1262"/>
        <v/>
      </c>
      <c r="IN446" s="20" t="str">
        <f t="shared" si="1262"/>
        <v/>
      </c>
      <c r="IO446" s="20" t="str">
        <f t="shared" si="1262"/>
        <v/>
      </c>
      <c r="IP446" s="20" t="str">
        <f t="shared" si="1263"/>
        <v/>
      </c>
      <c r="IQ446" s="20" t="str">
        <f t="shared" si="1263"/>
        <v/>
      </c>
      <c r="IR446" s="20" t="str">
        <f t="shared" si="1263"/>
        <v/>
      </c>
      <c r="IS446" s="20" t="str">
        <f t="shared" si="1263"/>
        <v/>
      </c>
      <c r="IT446" s="20" t="str">
        <f t="shared" si="1263"/>
        <v/>
      </c>
      <c r="IU446" s="20" t="str">
        <f t="shared" si="1263"/>
        <v/>
      </c>
      <c r="IV446" s="20" t="str">
        <f t="shared" si="1263"/>
        <v/>
      </c>
      <c r="IW446" s="20" t="str">
        <f t="shared" si="1263"/>
        <v/>
      </c>
      <c r="IX446" s="20" t="str">
        <f t="shared" si="1263"/>
        <v/>
      </c>
      <c r="IY446" s="20" t="str">
        <f t="shared" si="1263"/>
        <v/>
      </c>
      <c r="IZ446" s="20" t="str">
        <f t="shared" si="1264"/>
        <v/>
      </c>
      <c r="JA446" s="20" t="str">
        <f t="shared" si="1264"/>
        <v/>
      </c>
      <c r="JB446" s="20" t="str">
        <f t="shared" si="1264"/>
        <v/>
      </c>
      <c r="JC446" s="20" t="str">
        <f t="shared" si="1264"/>
        <v/>
      </c>
      <c r="JD446" s="20" t="str">
        <f t="shared" si="1264"/>
        <v/>
      </c>
      <c r="JE446" s="20" t="str">
        <f t="shared" si="1264"/>
        <v/>
      </c>
      <c r="JF446" s="20" t="str">
        <f t="shared" si="1264"/>
        <v/>
      </c>
      <c r="JG446" s="20" t="str">
        <f t="shared" si="1264"/>
        <v/>
      </c>
      <c r="JH446" s="20" t="str">
        <f t="shared" si="1264"/>
        <v/>
      </c>
      <c r="JI446" s="20" t="str">
        <f t="shared" si="1264"/>
        <v/>
      </c>
      <c r="JJ446" s="20" t="str">
        <f t="shared" si="1265"/>
        <v/>
      </c>
      <c r="JK446" s="20" t="str">
        <f t="shared" si="1265"/>
        <v/>
      </c>
      <c r="JL446" s="20" t="str">
        <f t="shared" si="1265"/>
        <v/>
      </c>
      <c r="JM446" s="20" t="str">
        <f t="shared" si="1265"/>
        <v/>
      </c>
      <c r="JN446" s="20" t="str">
        <f t="shared" si="1265"/>
        <v/>
      </c>
      <c r="JO446" s="20" t="str">
        <f t="shared" si="1265"/>
        <v/>
      </c>
      <c r="JP446" s="20" t="str">
        <f t="shared" si="1265"/>
        <v/>
      </c>
      <c r="JQ446" s="20" t="str">
        <f t="shared" si="1265"/>
        <v/>
      </c>
      <c r="JR446" s="20" t="str">
        <f t="shared" si="1265"/>
        <v/>
      </c>
      <c r="JS446" s="20" t="str">
        <f t="shared" si="1265"/>
        <v/>
      </c>
      <c r="JT446" s="20" t="str">
        <f t="shared" si="1266"/>
        <v/>
      </c>
      <c r="JU446" s="20" t="str">
        <f t="shared" si="1266"/>
        <v/>
      </c>
      <c r="JV446" s="20" t="str">
        <f t="shared" si="1266"/>
        <v/>
      </c>
      <c r="JW446" s="20" t="str">
        <f t="shared" si="1266"/>
        <v/>
      </c>
      <c r="JX446" s="20" t="str">
        <f t="shared" si="1266"/>
        <v/>
      </c>
      <c r="JY446" s="20" t="str">
        <f t="shared" si="1266"/>
        <v/>
      </c>
      <c r="JZ446" s="20" t="str">
        <f t="shared" si="1266"/>
        <v/>
      </c>
      <c r="KA446" s="20" t="str">
        <f t="shared" si="1266"/>
        <v/>
      </c>
      <c r="KB446" s="20" t="str">
        <f t="shared" si="1266"/>
        <v/>
      </c>
      <c r="KC446" s="20" t="str">
        <f t="shared" si="1266"/>
        <v/>
      </c>
      <c r="KD446" s="20" t="str">
        <f t="shared" si="1267"/>
        <v/>
      </c>
      <c r="KE446" s="20"/>
      <c r="KF446" s="20"/>
      <c r="KG446" s="20"/>
      <c r="KH446" s="20"/>
      <c r="KI446" s="20"/>
      <c r="KJ446" s="20"/>
      <c r="KK446" s="20"/>
      <c r="KL446" s="20"/>
      <c r="KM446" s="20"/>
      <c r="KN446" s="20"/>
      <c r="KO446" s="20"/>
    </row>
    <row r="447" spans="2:301" s="14" customFormat="1" ht="15" hidden="1" x14ac:dyDescent="0.25">
      <c r="G447" s="74" t="str">
        <f t="shared" si="1129"/>
        <v/>
      </c>
      <c r="I447" s="74" t="str">
        <f t="shared" si="1133"/>
        <v/>
      </c>
      <c r="K447" s="74">
        <f t="shared" si="1268"/>
        <v>0</v>
      </c>
      <c r="N447" s="74">
        <f t="shared" si="1130"/>
        <v>0</v>
      </c>
      <c r="Q447" s="120"/>
      <c r="R447" s="120"/>
      <c r="S447" s="111"/>
      <c r="T447" s="113" t="str">
        <f t="shared" si="1131"/>
        <v/>
      </c>
      <c r="W447" s="24" t="str">
        <f t="shared" si="1134"/>
        <v/>
      </c>
      <c r="X447" s="60"/>
      <c r="AK447" s="4"/>
      <c r="AL447" s="24"/>
      <c r="AM447" s="24"/>
      <c r="AN447" s="24"/>
      <c r="AO447" s="26"/>
      <c r="AP447" s="26"/>
      <c r="AR447" s="19">
        <f t="shared" si="1132"/>
        <v>0</v>
      </c>
      <c r="AU447" s="129"/>
      <c r="AV447" s="129"/>
    </row>
    <row r="448" spans="2:301" s="14" customFormat="1" ht="15" hidden="1" x14ac:dyDescent="0.25">
      <c r="G448" s="74" t="str">
        <f t="shared" si="1129"/>
        <v/>
      </c>
      <c r="I448" s="74" t="str">
        <f t="shared" si="1133"/>
        <v/>
      </c>
      <c r="K448" s="74">
        <f t="shared" si="1268"/>
        <v>0</v>
      </c>
      <c r="N448" s="74">
        <f t="shared" si="1130"/>
        <v>0</v>
      </c>
      <c r="Q448" s="120"/>
      <c r="R448" s="120"/>
      <c r="S448" s="111"/>
      <c r="T448" s="113" t="str">
        <f t="shared" si="1131"/>
        <v/>
      </c>
      <c r="W448" s="24" t="str">
        <f t="shared" si="1134"/>
        <v/>
      </c>
      <c r="X448" s="60"/>
      <c r="AK448" s="4"/>
      <c r="AL448" s="24"/>
      <c r="AM448" s="24"/>
      <c r="AN448" s="24"/>
      <c r="AO448" s="26"/>
      <c r="AP448" s="26"/>
      <c r="AR448" s="19">
        <f t="shared" si="1132"/>
        <v>0</v>
      </c>
      <c r="AU448" s="129"/>
      <c r="AV448" s="129"/>
    </row>
    <row r="449" spans="2:301" s="14" customFormat="1" ht="15" hidden="1" x14ac:dyDescent="0.25">
      <c r="G449" s="74" t="str">
        <f t="shared" si="1129"/>
        <v/>
      </c>
      <c r="I449" s="74" t="str">
        <f t="shared" si="1133"/>
        <v/>
      </c>
      <c r="K449" s="74">
        <f t="shared" si="1268"/>
        <v>0</v>
      </c>
      <c r="N449" s="74">
        <f t="shared" si="1130"/>
        <v>0</v>
      </c>
      <c r="Q449" s="120"/>
      <c r="R449" s="120"/>
      <c r="S449" s="111"/>
      <c r="T449" s="113" t="str">
        <f t="shared" si="1131"/>
        <v/>
      </c>
      <c r="W449" s="24" t="str">
        <f t="shared" si="1134"/>
        <v/>
      </c>
      <c r="X449" s="60"/>
      <c r="AK449" s="4"/>
      <c r="AL449" s="24"/>
      <c r="AM449" s="24"/>
      <c r="AN449" s="24"/>
      <c r="AO449" s="26"/>
      <c r="AP449" s="26"/>
      <c r="AR449" s="19">
        <f t="shared" si="1132"/>
        <v>0</v>
      </c>
      <c r="AU449" s="129"/>
      <c r="AV449" s="129"/>
    </row>
    <row r="450" spans="2:301" s="14" customFormat="1" ht="15" hidden="1" x14ac:dyDescent="0.25">
      <c r="G450" s="74" t="str">
        <f t="shared" si="1129"/>
        <v/>
      </c>
      <c r="I450" s="74" t="str">
        <f t="shared" si="1133"/>
        <v/>
      </c>
      <c r="K450" s="74">
        <f t="shared" si="1268"/>
        <v>0</v>
      </c>
      <c r="N450" s="74">
        <f t="shared" si="1130"/>
        <v>0</v>
      </c>
      <c r="Q450" s="120"/>
      <c r="R450" s="120"/>
      <c r="S450" s="111"/>
      <c r="T450" s="113" t="str">
        <f t="shared" si="1131"/>
        <v/>
      </c>
      <c r="W450" s="24" t="str">
        <f t="shared" si="1134"/>
        <v/>
      </c>
      <c r="X450" s="60"/>
      <c r="AK450" s="4"/>
      <c r="AL450" s="24"/>
      <c r="AM450" s="24"/>
      <c r="AN450" s="24"/>
      <c r="AO450" s="26"/>
      <c r="AP450" s="26"/>
      <c r="AR450" s="19">
        <f t="shared" si="1132"/>
        <v>0</v>
      </c>
      <c r="AU450" s="129"/>
      <c r="AV450" s="129"/>
    </row>
    <row r="451" spans="2:301" s="14" customFormat="1" x14ac:dyDescent="0.35">
      <c r="B451" s="73" t="str">
        <f t="shared" ref="B451" si="1269" xml:space="preserve"> IF(B217="","",B217)</f>
        <v/>
      </c>
      <c r="C451" s="74">
        <f t="shared" ref="C451" si="1270" xml:space="preserve"> IF(B451="",0,1)</f>
        <v>0</v>
      </c>
      <c r="D451" s="74" t="str">
        <f xml:space="preserve"> IF(IF(AND(C451=1,C217="LED"),D217,"")="","",IF(AND(C451=1,C217="LED"),D217,""))</f>
        <v/>
      </c>
      <c r="E451" s="74" t="str">
        <f xml:space="preserve"> IF(IF(AND(C451=1,C217="LED"),E217,"")="","",IF(AND(C451=1,C217="LED"),E217,""))</f>
        <v/>
      </c>
      <c r="F451" s="74" t="str">
        <f xml:space="preserve"> IF((C451&lt;&gt;1),"",MAX(F217,1))</f>
        <v/>
      </c>
      <c r="G451" s="74" t="str">
        <f t="shared" si="1129"/>
        <v/>
      </c>
      <c r="H451" s="74" t="str">
        <f xml:space="preserve"> IF((C451&lt;&gt;1),"",MAX(2.5,Q217))</f>
        <v/>
      </c>
      <c r="I451" s="74" t="str">
        <f t="shared" si="1133"/>
        <v/>
      </c>
      <c r="J451" s="74">
        <f xml:space="preserve"> IF((C451&lt;&gt;1),0,(J217+$D$3))</f>
        <v>0</v>
      </c>
      <c r="K451" s="74">
        <f t="shared" si="1268"/>
        <v>0</v>
      </c>
      <c r="L451" s="74" t="str">
        <f>IF((C451&lt;&gt;1),"",IF(IF(C217="Masked","Always Mask",H217)="","Never mask",IF(C217="Masked","Always Mask",H217)))</f>
        <v/>
      </c>
      <c r="M451" s="74">
        <f xml:space="preserve"> IF(C451&lt;&gt;1,0,I217)</f>
        <v>0</v>
      </c>
      <c r="N451" s="74">
        <f t="shared" si="1130"/>
        <v>0</v>
      </c>
      <c r="O451" s="74" t="str">
        <f xml:space="preserve"> IF(C451&lt;&gt;1,"",(F451*55+17.25))</f>
        <v/>
      </c>
      <c r="P451" s="112" t="str">
        <f xml:space="preserve"> IF(C451&lt;&gt;1,"",IF(O451&lt;J451,J451,0))</f>
        <v/>
      </c>
      <c r="Q451" s="120">
        <f xml:space="preserve"> IF(Global!$C$1="AFE4420",1000*AK451*J451/(1000000/'PPG Config'!$C$2)*(2-COUNTBLANK(D451:E451)),1000*(AL451+AM451)*J451/(1000000/'PPG Config'!$C$2))</f>
        <v>0</v>
      </c>
      <c r="R451" s="120"/>
      <c r="S451" s="111" t="str">
        <f>IF((C451&lt;&gt;1),"Only TIA1",W217)</f>
        <v>Only TIA1</v>
      </c>
      <c r="T451" s="113" t="str">
        <f t="shared" si="1131"/>
        <v/>
      </c>
      <c r="U451" s="24" t="str">
        <f xml:space="preserve"> IF((C451&lt;&gt;1),"",MAX(2.5,AD217))</f>
        <v/>
      </c>
      <c r="V451" s="24"/>
      <c r="W451" s="24" t="str">
        <f t="shared" si="1134"/>
        <v/>
      </c>
      <c r="X451" s="60"/>
      <c r="AI451" s="69">
        <f xml:space="preserve"> IF(C461&gt;C451,1,0)</f>
        <v>0</v>
      </c>
      <c r="AJ451" s="69">
        <f xml:space="preserve"> IF(C451=1,IF(C217="LED",IF(AND(D451="",E451=""),1,0),0),0)</f>
        <v>0</v>
      </c>
      <c r="AK451" s="119">
        <f>IF(COUNTIF(D451:E451,"TX4")&gt;0,'PPG Config'!$C$18,IF(COUNTIF(D451:E451,"TX3")&gt;0,'PPG Config'!$C$17,IF(COUNTIF(D451:E451,"TX2")&gt;0,'PPG Config'!$C$16,IF(COUNTIF(D451:E451,"TX1")&gt;0,'PPG Config'!$C$15,0))))</f>
        <v>0</v>
      </c>
      <c r="AL451" s="24">
        <f xml:space="preserve"> IF(D451="",0,IF(AI217="",0,MIN(AI217,'PPG Config'!$C$8)))</f>
        <v>0</v>
      </c>
      <c r="AM451" s="24">
        <f xml:space="preserve"> IF(E451="",0,IF(AJ217="",0,MIN(AJ217,'PPG Config'!$C$8)))</f>
        <v>0</v>
      </c>
      <c r="AN451" s="24"/>
      <c r="AO451" s="26">
        <f xml:space="preserve"> IF(Global!$C$1="AFE4420",'PPG Phase Definition'!AK451,'PPG Phase Definition'!AL451)</f>
        <v>0</v>
      </c>
      <c r="AP451" s="26">
        <f xml:space="preserve"> IF(Global!$C$1="AFE4420",'PPG Phase Definition'!AK451,'PPG Phase Definition'!AM451)</f>
        <v>0</v>
      </c>
      <c r="AR451" s="19">
        <f t="shared" si="1132"/>
        <v>0</v>
      </c>
      <c r="AU451" s="129"/>
      <c r="AV451" s="129"/>
      <c r="FD451" s="19"/>
      <c r="FE451" s="19"/>
      <c r="FF451" s="19">
        <v>22</v>
      </c>
      <c r="FG451" s="20" t="str">
        <f t="shared" ref="FG451:FQ451" si="1271" xml:space="preserve"> IF(G690=G680,"",G690)</f>
        <v/>
      </c>
      <c r="FH451" s="20" t="str">
        <f t="shared" si="1271"/>
        <v/>
      </c>
      <c r="FI451" s="20" t="str">
        <f t="shared" si="1271"/>
        <v/>
      </c>
      <c r="FJ451" s="20" t="str">
        <f t="shared" si="1271"/>
        <v/>
      </c>
      <c r="FK451" s="20" t="str">
        <f t="shared" si="1271"/>
        <v/>
      </c>
      <c r="FL451" s="20" t="str">
        <f t="shared" si="1271"/>
        <v/>
      </c>
      <c r="FM451" s="20" t="str">
        <f t="shared" si="1271"/>
        <v/>
      </c>
      <c r="FN451" s="20" t="str">
        <f t="shared" si="1271"/>
        <v/>
      </c>
      <c r="FO451" s="20" t="str">
        <f t="shared" si="1271"/>
        <v/>
      </c>
      <c r="FP451" s="20" t="str">
        <f t="shared" si="1271"/>
        <v/>
      </c>
      <c r="FQ451" s="20" t="str">
        <f t="shared" si="1271"/>
        <v/>
      </c>
      <c r="FR451" s="20" t="str">
        <f xml:space="preserve"> IF(S690=S680,"",S690)</f>
        <v/>
      </c>
      <c r="FS451" s="20" t="str">
        <f xml:space="preserve"> IF(T690=T680,"",T690)</f>
        <v/>
      </c>
      <c r="FT451" s="20" t="str">
        <f xml:space="preserve"> IF(U690=U680,"",U690)</f>
        <v/>
      </c>
      <c r="FU451" s="20" t="str">
        <f xml:space="preserve"> IF(W690=W680,"",W690)</f>
        <v/>
      </c>
      <c r="FV451" s="20" t="str">
        <f t="shared" ref="FV451:FW451" si="1272" xml:space="preserve"> IF(Y690=Y680,"",Y690)</f>
        <v/>
      </c>
      <c r="FW451" s="20" t="str">
        <f t="shared" si="1272"/>
        <v/>
      </c>
      <c r="FX451" s="20" t="str">
        <f t="shared" ref="FX451" si="1273" xml:space="preserve"> IF(AA690=AA680,"",AA690)</f>
        <v/>
      </c>
      <c r="FY451" s="20" t="str">
        <f t="shared" ref="FY451" si="1274" xml:space="preserve"> IF(AB690=AB680,"",AB690)</f>
        <v/>
      </c>
      <c r="FZ451" s="20" t="str">
        <f t="shared" ref="FZ451" si="1275" xml:space="preserve"> IF(AC690=AC680,"",AC690)</f>
        <v/>
      </c>
      <c r="GA451" s="20" t="str">
        <f t="shared" ref="GA451" si="1276" xml:space="preserve"> IF(AE690=AE680,"",AE690)</f>
        <v/>
      </c>
      <c r="GB451" s="20" t="str">
        <f t="shared" ref="GB451" si="1277" xml:space="preserve"> IF(AF690=AF680,"",AF690)</f>
        <v/>
      </c>
      <c r="GC451" s="20" t="str">
        <f t="shared" ref="GC451" si="1278" xml:space="preserve"> IF(AG690=AG680,"",AG690)</f>
        <v/>
      </c>
      <c r="GD451" s="20" t="str">
        <f t="shared" ref="GD451" si="1279" xml:space="preserve"> IF(AH690=AH680,"",AH690)</f>
        <v/>
      </c>
      <c r="GE451" s="20" t="str">
        <f t="shared" ref="GE451" si="1280" xml:space="preserve"> IF(AI690=AI680,"",AI690)</f>
        <v/>
      </c>
      <c r="GF451" s="20" t="str">
        <f t="shared" ref="GF451" si="1281" xml:space="preserve"> IF(AJ690=AJ680,"",AJ690)</f>
        <v/>
      </c>
      <c r="GG451" s="20" t="str">
        <f t="shared" ref="GG451" si="1282" xml:space="preserve"> IF(AK690=AK680,"",AK690)</f>
        <v/>
      </c>
      <c r="GH451" s="20" t="str">
        <f t="shared" ref="GH451" si="1283" xml:space="preserve"> IF(AL690=AL680,"",AL690)</f>
        <v/>
      </c>
      <c r="GI451" s="20" t="str">
        <f t="shared" ref="GI451" si="1284" xml:space="preserve"> IF(AM690=AM680,"",AM690)</f>
        <v/>
      </c>
      <c r="GJ451" s="20" t="str">
        <f t="shared" ref="GJ451" si="1285" xml:space="preserve"> IF(AN690=AN680,"",AN690)</f>
        <v/>
      </c>
      <c r="GK451" s="20" t="str">
        <f t="shared" ref="GK451" si="1286" xml:space="preserve"> IF(AO690=AO680,"",AO690)</f>
        <v/>
      </c>
      <c r="GL451" s="20" t="str">
        <f t="shared" ref="GL451" si="1287" xml:space="preserve"> IF(AP690=AP680,"",AP690)</f>
        <v/>
      </c>
      <c r="GM451" s="20" t="str">
        <f t="shared" ref="GM451" si="1288" xml:space="preserve"> IF(AQ690=AQ680,"",AQ690)</f>
        <v/>
      </c>
      <c r="GN451" s="20" t="str">
        <f t="shared" ref="GN451" si="1289" xml:space="preserve"> IF(AR690=AR680,"",AR690)</f>
        <v/>
      </c>
      <c r="GO451" s="20" t="str">
        <f t="shared" ref="GO451" si="1290" xml:space="preserve"> IF(AS690=AS680,"",AS690)</f>
        <v/>
      </c>
      <c r="GP451" s="20" t="str">
        <f t="shared" ref="GP451" si="1291" xml:space="preserve"> IF(AT690=AT680,"",AT690)</f>
        <v/>
      </c>
      <c r="GQ451" s="20" t="str">
        <f t="shared" ref="GQ451" si="1292" xml:space="preserve"> IF(AU690=AU680,"",AU690)</f>
        <v/>
      </c>
      <c r="GR451" s="20" t="str">
        <f t="shared" ref="GR451" si="1293" xml:space="preserve"> IF(AV690=AV680,"",AV690)</f>
        <v/>
      </c>
      <c r="GS451" s="20" t="str">
        <f t="shared" ref="GS451" si="1294" xml:space="preserve"> IF(AW690=AW680,"",AW690)</f>
        <v/>
      </c>
      <c r="GT451" s="20" t="str">
        <f t="shared" ref="GT451" si="1295" xml:space="preserve"> IF(AX690=AX680,"",AX690)</f>
        <v/>
      </c>
      <c r="GU451" s="20" t="str">
        <f t="shared" ref="GU451" si="1296" xml:space="preserve"> IF(AY690=AY680,"",AY690)</f>
        <v/>
      </c>
      <c r="GV451" s="20" t="str">
        <f t="shared" ref="GV451" si="1297" xml:space="preserve"> IF(AZ690=AZ680,"",AZ690)</f>
        <v/>
      </c>
      <c r="GW451" s="20" t="str">
        <f t="shared" ref="GW451" si="1298" xml:space="preserve"> IF(BA690=BA680,"",BA690)</f>
        <v/>
      </c>
      <c r="GX451" s="20" t="str">
        <f t="shared" ref="GX451" si="1299" xml:space="preserve"> IF(BB690=BB680,"",BB690)</f>
        <v/>
      </c>
      <c r="GY451" s="20" t="str">
        <f t="shared" ref="GY451" si="1300" xml:space="preserve"> IF(BC690=BC680,"",BC690)</f>
        <v/>
      </c>
      <c r="GZ451" s="20" t="str">
        <f t="shared" ref="GZ451" si="1301" xml:space="preserve"> IF(BD690=BD680,"",BD690)</f>
        <v/>
      </c>
      <c r="HA451" s="20" t="str">
        <f t="shared" ref="HA451" si="1302" xml:space="preserve"> IF(BE690=BE680,"",BE690)</f>
        <v/>
      </c>
      <c r="HB451" s="20" t="str">
        <f t="shared" ref="HB451" si="1303" xml:space="preserve"> IF(BF690=BF680,"",BF690)</f>
        <v/>
      </c>
      <c r="HC451" s="20" t="str">
        <f t="shared" ref="HC451" si="1304" xml:space="preserve"> IF(BG690=BG680,"",BG690)</f>
        <v/>
      </c>
      <c r="HD451" s="20" t="str">
        <f t="shared" ref="HD451" si="1305" xml:space="preserve"> IF(BH690=BH680,"",BH690)</f>
        <v/>
      </c>
      <c r="HE451" s="20" t="str">
        <f t="shared" ref="HE451" si="1306" xml:space="preserve"> IF(BI690=BI680,"",BI690)</f>
        <v/>
      </c>
      <c r="HF451" s="20" t="str">
        <f t="shared" ref="HF451" si="1307" xml:space="preserve"> IF(BJ690=BJ680,"",BJ690)</f>
        <v/>
      </c>
      <c r="HG451" s="20" t="str">
        <f t="shared" ref="HG451" si="1308" xml:space="preserve"> IF(BK690=BK680,"",BK690)</f>
        <v/>
      </c>
      <c r="HH451" s="20" t="str">
        <f t="shared" ref="HH451" si="1309" xml:space="preserve"> IF(BL690=BL680,"",BL690)</f>
        <v/>
      </c>
      <c r="HI451" s="20" t="str">
        <f t="shared" ref="HI451" si="1310" xml:space="preserve"> IF(BM690=BM680,"",BM690)</f>
        <v/>
      </c>
      <c r="HJ451" s="20" t="str">
        <f t="shared" ref="HJ451" si="1311" xml:space="preserve"> IF(BN690=BN680,"",BN690)</f>
        <v/>
      </c>
      <c r="HK451" s="20" t="str">
        <f t="shared" ref="HK451" si="1312" xml:space="preserve"> IF(BO690=BO680,"",BO690)</f>
        <v/>
      </c>
      <c r="HL451" s="20" t="str">
        <f t="shared" ref="HL451" si="1313" xml:space="preserve"> IF(BP690=BP680,"",BP690)</f>
        <v/>
      </c>
      <c r="HM451" s="20" t="str">
        <f t="shared" ref="HM451" si="1314" xml:space="preserve"> IF(BQ690=BQ680,"",BQ690)</f>
        <v/>
      </c>
      <c r="HN451" s="20" t="str">
        <f t="shared" ref="HN451" si="1315" xml:space="preserve"> IF(BR690=BR680,"",BR690)</f>
        <v/>
      </c>
      <c r="HO451" s="20" t="str">
        <f t="shared" ref="HO451" si="1316" xml:space="preserve"> IF(BS690=BS680,"",BS690)</f>
        <v/>
      </c>
      <c r="HP451" s="20" t="str">
        <f t="shared" ref="HP451" si="1317" xml:space="preserve"> IF(BT690=BT680,"",BT690)</f>
        <v/>
      </c>
      <c r="HQ451" s="20" t="str">
        <f t="shared" ref="HQ451" si="1318" xml:space="preserve"> IF(BU690=BU680,"",BU690)</f>
        <v/>
      </c>
      <c r="HR451" s="20" t="str">
        <f t="shared" ref="HR451" si="1319" xml:space="preserve"> IF(BV690=BV680,"",BV690)</f>
        <v/>
      </c>
      <c r="HS451" s="20" t="str">
        <f t="shared" ref="HS451" si="1320" xml:space="preserve"> IF(BW690=BW680,"",BW690)</f>
        <v/>
      </c>
      <c r="HT451" s="20" t="str">
        <f t="shared" ref="HT451" si="1321" xml:space="preserve"> IF(BX690=BX680,"",BX690)</f>
        <v/>
      </c>
      <c r="HU451" s="20" t="str">
        <f t="shared" ref="HU451" si="1322" xml:space="preserve"> IF(BY690=BY680,"",BY690)</f>
        <v/>
      </c>
      <c r="HV451" s="20" t="str">
        <f t="shared" ref="HV451" si="1323" xml:space="preserve"> IF(BZ690=BZ680,"",BZ690)</f>
        <v/>
      </c>
      <c r="HW451" s="20" t="str">
        <f t="shared" ref="HW451" si="1324" xml:space="preserve"> IF(CA690=CA680,"",CA690)</f>
        <v/>
      </c>
      <c r="HX451" s="20" t="str">
        <f t="shared" ref="HX451" si="1325" xml:space="preserve"> IF(CB690=CB680,"",CB690)</f>
        <v/>
      </c>
      <c r="HY451" s="20" t="str">
        <f t="shared" ref="HY451" si="1326" xml:space="preserve"> IF(CC690=CC680,"",CC690)</f>
        <v/>
      </c>
      <c r="HZ451" s="20" t="str">
        <f t="shared" ref="HZ451" si="1327" xml:space="preserve"> IF(CD690=CD680,"",CD690)</f>
        <v/>
      </c>
      <c r="IA451" s="20" t="str">
        <f t="shared" ref="IA451" si="1328" xml:space="preserve"> IF(CE690=CE680,"",CE690)</f>
        <v/>
      </c>
      <c r="IB451" s="20" t="str">
        <f t="shared" ref="IB451" si="1329" xml:space="preserve"> IF(CF690=CF680,"",CF690)</f>
        <v/>
      </c>
      <c r="IC451" s="20" t="str">
        <f t="shared" ref="IC451" si="1330" xml:space="preserve"> IF(CG690=CG680,"",CG690)</f>
        <v/>
      </c>
      <c r="ID451" s="20" t="str">
        <f t="shared" ref="ID451" si="1331" xml:space="preserve"> IF(CH690=CH680,"",CH690)</f>
        <v/>
      </c>
      <c r="IE451" s="20" t="str">
        <f t="shared" ref="IE451" si="1332" xml:space="preserve"> IF(CI690=CI680,"",CI690)</f>
        <v/>
      </c>
      <c r="IF451" s="20" t="str">
        <f t="shared" ref="IF451" si="1333" xml:space="preserve"> IF(CJ690=CJ680,"",CJ690)</f>
        <v/>
      </c>
      <c r="IG451" s="20" t="str">
        <f t="shared" ref="IG451" si="1334" xml:space="preserve"> IF(CK690=CK680,"",CK690)</f>
        <v/>
      </c>
      <c r="IH451" s="20" t="str">
        <f t="shared" ref="IH451" si="1335" xml:space="preserve"> IF(CL690=CL680,"",CL690)</f>
        <v/>
      </c>
      <c r="II451" s="20" t="str">
        <f t="shared" ref="II451" si="1336" xml:space="preserve"> IF(CM690=CM680,"",CM690)</f>
        <v/>
      </c>
      <c r="IJ451" s="20" t="str">
        <f t="shared" ref="IJ451" si="1337" xml:space="preserve"> IF(CN690=CN680,"",CN690)</f>
        <v/>
      </c>
      <c r="IK451" s="20" t="str">
        <f t="shared" ref="IK451" si="1338" xml:space="preserve"> IF(CO690=CO680,"",CO690)</f>
        <v/>
      </c>
      <c r="IL451" s="20" t="str">
        <f t="shared" ref="IL451" si="1339" xml:space="preserve"> IF(CP690=CP680,"",CP690)</f>
        <v/>
      </c>
      <c r="IM451" s="20" t="str">
        <f t="shared" ref="IM451" si="1340" xml:space="preserve"> IF(CQ690=CQ680,"",CQ690)</f>
        <v/>
      </c>
      <c r="IN451" s="20" t="str">
        <f t="shared" ref="IN451" si="1341" xml:space="preserve"> IF(CR690=CR680,"",CR690)</f>
        <v/>
      </c>
      <c r="IO451" s="20" t="str">
        <f t="shared" ref="IO451" si="1342" xml:space="preserve"> IF(CS690=CS680,"",CS690)</f>
        <v/>
      </c>
      <c r="IP451" s="20" t="str">
        <f t="shared" ref="IP451" si="1343" xml:space="preserve"> IF(CT690=CT680,"",CT690)</f>
        <v/>
      </c>
      <c r="IQ451" s="20" t="str">
        <f t="shared" ref="IQ451" si="1344" xml:space="preserve"> IF(CU690=CU680,"",CU690)</f>
        <v/>
      </c>
      <c r="IR451" s="20" t="str">
        <f t="shared" ref="IR451" si="1345" xml:space="preserve"> IF(CV690=CV680,"",CV690)</f>
        <v/>
      </c>
      <c r="IS451" s="20" t="str">
        <f t="shared" ref="IS451" si="1346" xml:space="preserve"> IF(CW690=CW680,"",CW690)</f>
        <v/>
      </c>
      <c r="IT451" s="20" t="str">
        <f t="shared" ref="IT451" si="1347" xml:space="preserve"> IF(CX690=CX680,"",CX690)</f>
        <v/>
      </c>
      <c r="IU451" s="20" t="str">
        <f t="shared" ref="IU451" si="1348" xml:space="preserve"> IF(CY690=CY680,"",CY690)</f>
        <v/>
      </c>
      <c r="IV451" s="20" t="str">
        <f t="shared" ref="IV451" si="1349" xml:space="preserve"> IF(CZ690=CZ680,"",CZ690)</f>
        <v/>
      </c>
      <c r="IW451" s="20" t="str">
        <f t="shared" ref="IW451" si="1350" xml:space="preserve"> IF(DA690=DA680,"",DA690)</f>
        <v/>
      </c>
      <c r="IX451" s="20" t="str">
        <f t="shared" ref="IX451" si="1351" xml:space="preserve"> IF(DB690=DB680,"",DB690)</f>
        <v/>
      </c>
      <c r="IY451" s="20" t="str">
        <f t="shared" ref="IY451" si="1352" xml:space="preserve"> IF(DC690=DC680,"",DC690)</f>
        <v/>
      </c>
      <c r="IZ451" s="20" t="str">
        <f t="shared" ref="IZ451" si="1353" xml:space="preserve"> IF(DD690=DD680,"",DD690)</f>
        <v/>
      </c>
      <c r="JA451" s="20" t="str">
        <f t="shared" ref="JA451" si="1354" xml:space="preserve"> IF(DE690=DE680,"",DE690)</f>
        <v/>
      </c>
      <c r="JB451" s="20" t="str">
        <f t="shared" ref="JB451" si="1355" xml:space="preserve"> IF(DF690=DF680,"",DF690)</f>
        <v/>
      </c>
      <c r="JC451" s="20" t="str">
        <f t="shared" ref="JC451" si="1356" xml:space="preserve"> IF(DG690=DG680,"",DG690)</f>
        <v/>
      </c>
      <c r="JD451" s="20" t="str">
        <f t="shared" ref="JD451" si="1357" xml:space="preserve"> IF(DH690=DH680,"",DH690)</f>
        <v/>
      </c>
      <c r="JE451" s="20" t="str">
        <f t="shared" ref="JE451" si="1358" xml:space="preserve"> IF(DI690=DI680,"",DI690)</f>
        <v/>
      </c>
      <c r="JF451" s="20" t="str">
        <f t="shared" ref="JF451" si="1359" xml:space="preserve"> IF(DJ690=DJ680,"",DJ690)</f>
        <v/>
      </c>
      <c r="JG451" s="20" t="str">
        <f t="shared" ref="JG451" si="1360" xml:space="preserve"> IF(DK690=DK680,"",DK690)</f>
        <v/>
      </c>
      <c r="JH451" s="20" t="str">
        <f t="shared" ref="JH451" si="1361" xml:space="preserve"> IF(DL690=DL680,"",DL690)</f>
        <v/>
      </c>
      <c r="JI451" s="20" t="str">
        <f t="shared" ref="JI451" si="1362" xml:space="preserve"> IF(DM690=DM680,"",DM690)</f>
        <v/>
      </c>
      <c r="JJ451" s="20" t="str">
        <f t="shared" ref="JJ451" si="1363" xml:space="preserve"> IF(DN690=DN680,"",DN690)</f>
        <v/>
      </c>
      <c r="JK451" s="20" t="str">
        <f t="shared" ref="JK451" si="1364" xml:space="preserve"> IF(DO690=DO680,"",DO690)</f>
        <v/>
      </c>
      <c r="JL451" s="20" t="str">
        <f t="shared" ref="JL451" si="1365" xml:space="preserve"> IF(DP690=DP680,"",DP690)</f>
        <v/>
      </c>
      <c r="JM451" s="20" t="str">
        <f t="shared" ref="JM451" si="1366" xml:space="preserve"> IF(DQ690=DQ680,"",DQ690)</f>
        <v/>
      </c>
      <c r="JN451" s="20" t="str">
        <f t="shared" ref="JN451" si="1367" xml:space="preserve"> IF(DR690=DR680,"",DR690)</f>
        <v/>
      </c>
      <c r="JO451" s="20" t="str">
        <f t="shared" ref="JO451" si="1368" xml:space="preserve"> IF(DS690=DS680,"",DS690)</f>
        <v/>
      </c>
      <c r="JP451" s="20" t="str">
        <f t="shared" ref="JP451" si="1369" xml:space="preserve"> IF(DT690=DT680,"",DT690)</f>
        <v/>
      </c>
      <c r="JQ451" s="20" t="str">
        <f t="shared" ref="JQ451" si="1370" xml:space="preserve"> IF(DU690=DU680,"",DU690)</f>
        <v/>
      </c>
      <c r="JR451" s="20" t="str">
        <f t="shared" ref="JR451" si="1371" xml:space="preserve"> IF(DV690=DV680,"",DV690)</f>
        <v/>
      </c>
      <c r="JS451" s="20" t="str">
        <f t="shared" ref="JS451" si="1372" xml:space="preserve"> IF(DW690=DW680,"",DW690)</f>
        <v/>
      </c>
      <c r="JT451" s="20" t="str">
        <f t="shared" ref="JT451" si="1373" xml:space="preserve"> IF(DX690=DX680,"",DX690)</f>
        <v/>
      </c>
      <c r="JU451" s="20" t="str">
        <f t="shared" ref="JU451" si="1374" xml:space="preserve"> IF(DY690=DY680,"",DY690)</f>
        <v/>
      </c>
      <c r="JV451" s="20" t="str">
        <f t="shared" ref="JV451" si="1375" xml:space="preserve"> IF(DZ690=DZ680,"",DZ690)</f>
        <v/>
      </c>
      <c r="JW451" s="20" t="str">
        <f t="shared" ref="JW451" si="1376" xml:space="preserve"> IF(EA690=EA680,"",EA690)</f>
        <v/>
      </c>
      <c r="JX451" s="20" t="str">
        <f t="shared" ref="JX451" si="1377" xml:space="preserve"> IF(EB690=EB680,"",EB690)</f>
        <v/>
      </c>
      <c r="JY451" s="20" t="str">
        <f t="shared" ref="JY451" si="1378" xml:space="preserve"> IF(EC690=EC680,"",EC690)</f>
        <v/>
      </c>
      <c r="JZ451" s="20" t="str">
        <f t="shared" ref="JZ451" si="1379" xml:space="preserve"> IF(ED690=ED680,"",ED690)</f>
        <v/>
      </c>
      <c r="KA451" s="20" t="str">
        <f t="shared" ref="KA451" si="1380" xml:space="preserve"> IF(EE690=EE680,"",EE690)</f>
        <v/>
      </c>
      <c r="KB451" s="20" t="str">
        <f t="shared" ref="KB451" si="1381" xml:space="preserve"> IF(EF690=EF680,"",EF690)</f>
        <v/>
      </c>
      <c r="KC451" s="20" t="str">
        <f t="shared" ref="KC451" si="1382" xml:space="preserve"> IF(EG690=EG680,"",EG690)</f>
        <v/>
      </c>
      <c r="KD451" s="20" t="str">
        <f t="shared" ref="KD451" si="1383" xml:space="preserve"> IF(EH690=EH680,"",EH690)</f>
        <v/>
      </c>
      <c r="KE451" s="20"/>
      <c r="KF451" s="20"/>
      <c r="KG451" s="20"/>
      <c r="KH451" s="20"/>
      <c r="KI451" s="20"/>
      <c r="KJ451" s="20"/>
      <c r="KK451" s="20"/>
      <c r="KL451" s="20"/>
      <c r="KM451" s="20"/>
      <c r="KN451" s="20"/>
      <c r="KO451" s="20"/>
    </row>
    <row r="452" spans="2:301" s="14" customFormat="1" ht="14.75" hidden="1" customHeight="1" x14ac:dyDescent="0.25">
      <c r="B452" s="73"/>
      <c r="C452" s="74"/>
      <c r="D452" s="74"/>
      <c r="E452" s="74"/>
      <c r="F452" s="74"/>
      <c r="G452" s="74" t="str">
        <f t="shared" si="1129"/>
        <v/>
      </c>
      <c r="H452" s="74"/>
      <c r="I452" s="74" t="str">
        <f t="shared" si="1133"/>
        <v/>
      </c>
      <c r="J452" s="74"/>
      <c r="K452" s="74">
        <f t="shared" si="1268"/>
        <v>0</v>
      </c>
      <c r="L452" s="74"/>
      <c r="M452" s="74"/>
      <c r="N452" s="74">
        <f t="shared" si="1130"/>
        <v>0</v>
      </c>
      <c r="O452" s="74"/>
      <c r="P452" s="112"/>
      <c r="Q452" s="120"/>
      <c r="R452" s="120"/>
      <c r="S452" s="111"/>
      <c r="T452" s="113" t="str">
        <f t="shared" si="1131"/>
        <v/>
      </c>
      <c r="U452" s="24"/>
      <c r="V452" s="24"/>
      <c r="W452" s="24" t="str">
        <f t="shared" si="1134"/>
        <v/>
      </c>
      <c r="X452" s="60"/>
      <c r="AI452" s="69"/>
      <c r="AJ452" s="69"/>
      <c r="AK452" s="119"/>
      <c r="AL452" s="24"/>
      <c r="AM452" s="24"/>
      <c r="AN452" s="24"/>
      <c r="AO452" s="26"/>
      <c r="AP452" s="26"/>
      <c r="AR452" s="19">
        <f t="shared" si="1132"/>
        <v>0</v>
      </c>
      <c r="AU452" s="129"/>
      <c r="AV452" s="129"/>
      <c r="FD452" s="19"/>
      <c r="FE452" s="19"/>
      <c r="FF452" s="19"/>
      <c r="FG452" s="20" t="str">
        <f t="shared" ref="FG452:FQ454" si="1384" xml:space="preserve"> IF(G667=G661,"",G667)</f>
        <v/>
      </c>
      <c r="FH452" s="20" t="str">
        <f t="shared" si="1384"/>
        <v/>
      </c>
      <c r="FI452" s="20" t="str">
        <f t="shared" si="1384"/>
        <v/>
      </c>
      <c r="FJ452" s="20" t="str">
        <f t="shared" si="1384"/>
        <v/>
      </c>
      <c r="FK452" s="20" t="str">
        <f t="shared" si="1384"/>
        <v/>
      </c>
      <c r="FL452" s="20" t="str">
        <f t="shared" si="1384"/>
        <v/>
      </c>
      <c r="FM452" s="20" t="str">
        <f t="shared" si="1384"/>
        <v/>
      </c>
      <c r="FN452" s="20" t="str">
        <f t="shared" si="1384"/>
        <v/>
      </c>
      <c r="FO452" s="20" t="str">
        <f t="shared" si="1384"/>
        <v/>
      </c>
      <c r="FP452" s="20" t="str">
        <f t="shared" si="1384"/>
        <v/>
      </c>
      <c r="FQ452" s="20" t="str">
        <f t="shared" si="1384"/>
        <v/>
      </c>
      <c r="FR452" s="20" t="str">
        <f t="shared" ref="FR452:FT454" si="1385" xml:space="preserve"> IF(S667=S661,"",S667)</f>
        <v/>
      </c>
      <c r="FS452" s="20" t="str">
        <f t="shared" si="1385"/>
        <v/>
      </c>
      <c r="FT452" s="20" t="str">
        <f t="shared" si="1385"/>
        <v/>
      </c>
      <c r="FU452" s="20" t="str">
        <f xml:space="preserve"> IF(W667=W661,"",W667)</f>
        <v/>
      </c>
      <c r="FV452" s="20" t="str">
        <f t="shared" ref="FV452:FZ454" si="1386" xml:space="preserve"> IF(Y667=Y661,"",Y667)</f>
        <v/>
      </c>
      <c r="FW452" s="20" t="str">
        <f t="shared" si="1386"/>
        <v/>
      </c>
      <c r="FX452" s="20" t="str">
        <f t="shared" si="1386"/>
        <v/>
      </c>
      <c r="FY452" s="20" t="str">
        <f t="shared" si="1386"/>
        <v/>
      </c>
      <c r="FZ452" s="20" t="str">
        <f t="shared" si="1386"/>
        <v/>
      </c>
      <c r="GA452" s="20" t="str">
        <f t="shared" ref="GA452:GG456" si="1387" xml:space="preserve"> IF(AE667=AE661,"",AE667)</f>
        <v/>
      </c>
      <c r="GB452" s="20" t="str">
        <f t="shared" si="1387"/>
        <v/>
      </c>
      <c r="GC452" s="20" t="str">
        <f t="shared" si="1387"/>
        <v/>
      </c>
      <c r="GD452" s="20" t="str">
        <f t="shared" si="1387"/>
        <v/>
      </c>
      <c r="GE452" s="20" t="str">
        <f t="shared" si="1387"/>
        <v/>
      </c>
      <c r="GF452" s="20" t="str">
        <f t="shared" si="1387"/>
        <v/>
      </c>
      <c r="GG452" s="20" t="str">
        <f t="shared" si="1387"/>
        <v/>
      </c>
      <c r="GH452" s="20" t="str">
        <f t="shared" ref="GH452:GQ456" si="1388" xml:space="preserve"> IF(AL667=AL661,"",AL667)</f>
        <v/>
      </c>
      <c r="GI452" s="20" t="str">
        <f t="shared" si="1388"/>
        <v/>
      </c>
      <c r="GJ452" s="20" t="str">
        <f t="shared" si="1388"/>
        <v/>
      </c>
      <c r="GK452" s="20" t="str">
        <f t="shared" si="1388"/>
        <v/>
      </c>
      <c r="GL452" s="20" t="str">
        <f t="shared" si="1388"/>
        <v/>
      </c>
      <c r="GM452" s="20" t="str">
        <f t="shared" si="1388"/>
        <v/>
      </c>
      <c r="GN452" s="20" t="str">
        <f t="shared" si="1388"/>
        <v/>
      </c>
      <c r="GO452" s="20" t="str">
        <f t="shared" si="1388"/>
        <v/>
      </c>
      <c r="GP452" s="20" t="str">
        <f t="shared" si="1388"/>
        <v/>
      </c>
      <c r="GQ452" s="20" t="str">
        <f t="shared" si="1388"/>
        <v/>
      </c>
      <c r="GR452" s="20" t="str">
        <f t="shared" ref="GR452:HA456" si="1389" xml:space="preserve"> IF(AV667=AV661,"",AV667)</f>
        <v/>
      </c>
      <c r="GS452" s="20" t="str">
        <f t="shared" si="1389"/>
        <v/>
      </c>
      <c r="GT452" s="20" t="str">
        <f t="shared" si="1389"/>
        <v/>
      </c>
      <c r="GU452" s="20" t="str">
        <f t="shared" si="1389"/>
        <v/>
      </c>
      <c r="GV452" s="20" t="str">
        <f t="shared" si="1389"/>
        <v/>
      </c>
      <c r="GW452" s="20" t="str">
        <f t="shared" si="1389"/>
        <v/>
      </c>
      <c r="GX452" s="20" t="str">
        <f t="shared" si="1389"/>
        <v/>
      </c>
      <c r="GY452" s="20" t="str">
        <f t="shared" si="1389"/>
        <v/>
      </c>
      <c r="GZ452" s="20" t="str">
        <f t="shared" si="1389"/>
        <v/>
      </c>
      <c r="HA452" s="20" t="str">
        <f t="shared" si="1389"/>
        <v/>
      </c>
      <c r="HB452" s="20" t="str">
        <f t="shared" ref="HB452:HK456" si="1390" xml:space="preserve"> IF(BF667=BF661,"",BF667)</f>
        <v/>
      </c>
      <c r="HC452" s="20" t="str">
        <f t="shared" si="1390"/>
        <v/>
      </c>
      <c r="HD452" s="20" t="str">
        <f t="shared" si="1390"/>
        <v/>
      </c>
      <c r="HE452" s="20" t="str">
        <f t="shared" si="1390"/>
        <v/>
      </c>
      <c r="HF452" s="20" t="str">
        <f t="shared" si="1390"/>
        <v/>
      </c>
      <c r="HG452" s="20" t="str">
        <f t="shared" si="1390"/>
        <v/>
      </c>
      <c r="HH452" s="20" t="str">
        <f t="shared" si="1390"/>
        <v/>
      </c>
      <c r="HI452" s="20" t="str">
        <f t="shared" si="1390"/>
        <v/>
      </c>
      <c r="HJ452" s="20" t="str">
        <f t="shared" si="1390"/>
        <v/>
      </c>
      <c r="HK452" s="20" t="str">
        <f t="shared" si="1390"/>
        <v/>
      </c>
      <c r="HL452" s="20" t="str">
        <f t="shared" ref="HL452:HU456" si="1391" xml:space="preserve"> IF(BP667=BP661,"",BP667)</f>
        <v/>
      </c>
      <c r="HM452" s="20" t="str">
        <f t="shared" si="1391"/>
        <v/>
      </c>
      <c r="HN452" s="20" t="str">
        <f t="shared" si="1391"/>
        <v/>
      </c>
      <c r="HO452" s="20" t="str">
        <f t="shared" si="1391"/>
        <v/>
      </c>
      <c r="HP452" s="20" t="str">
        <f t="shared" si="1391"/>
        <v/>
      </c>
      <c r="HQ452" s="20" t="str">
        <f t="shared" si="1391"/>
        <v/>
      </c>
      <c r="HR452" s="20" t="str">
        <f t="shared" si="1391"/>
        <v/>
      </c>
      <c r="HS452" s="20" t="str">
        <f t="shared" si="1391"/>
        <v/>
      </c>
      <c r="HT452" s="20" t="str">
        <f t="shared" si="1391"/>
        <v/>
      </c>
      <c r="HU452" s="20" t="str">
        <f t="shared" si="1391"/>
        <v/>
      </c>
      <c r="HV452" s="20" t="str">
        <f t="shared" ref="HV452:IE456" si="1392" xml:space="preserve"> IF(BZ667=BZ661,"",BZ667)</f>
        <v/>
      </c>
      <c r="HW452" s="20" t="str">
        <f t="shared" si="1392"/>
        <v/>
      </c>
      <c r="HX452" s="20" t="str">
        <f t="shared" si="1392"/>
        <v/>
      </c>
      <c r="HY452" s="20" t="str">
        <f t="shared" si="1392"/>
        <v/>
      </c>
      <c r="HZ452" s="20" t="str">
        <f t="shared" si="1392"/>
        <v/>
      </c>
      <c r="IA452" s="20" t="str">
        <f t="shared" si="1392"/>
        <v/>
      </c>
      <c r="IB452" s="20" t="str">
        <f t="shared" si="1392"/>
        <v/>
      </c>
      <c r="IC452" s="20" t="str">
        <f t="shared" si="1392"/>
        <v/>
      </c>
      <c r="ID452" s="20" t="str">
        <f t="shared" si="1392"/>
        <v/>
      </c>
      <c r="IE452" s="20" t="str">
        <f t="shared" si="1392"/>
        <v/>
      </c>
      <c r="IF452" s="20" t="str">
        <f t="shared" ref="IF452:IO456" si="1393" xml:space="preserve"> IF(CJ667=CJ661,"",CJ667)</f>
        <v/>
      </c>
      <c r="IG452" s="20" t="str">
        <f t="shared" si="1393"/>
        <v/>
      </c>
      <c r="IH452" s="20" t="str">
        <f t="shared" si="1393"/>
        <v/>
      </c>
      <c r="II452" s="20" t="str">
        <f t="shared" si="1393"/>
        <v/>
      </c>
      <c r="IJ452" s="20" t="str">
        <f t="shared" si="1393"/>
        <v/>
      </c>
      <c r="IK452" s="20" t="str">
        <f t="shared" si="1393"/>
        <v/>
      </c>
      <c r="IL452" s="20" t="str">
        <f t="shared" si="1393"/>
        <v/>
      </c>
      <c r="IM452" s="20" t="str">
        <f t="shared" si="1393"/>
        <v/>
      </c>
      <c r="IN452" s="20" t="str">
        <f t="shared" si="1393"/>
        <v/>
      </c>
      <c r="IO452" s="20" t="str">
        <f t="shared" si="1393"/>
        <v/>
      </c>
      <c r="IP452" s="20" t="str">
        <f t="shared" ref="IP452:IY456" si="1394" xml:space="preserve"> IF(CT667=CT661,"",CT667)</f>
        <v/>
      </c>
      <c r="IQ452" s="20" t="str">
        <f t="shared" si="1394"/>
        <v/>
      </c>
      <c r="IR452" s="20" t="str">
        <f t="shared" si="1394"/>
        <v/>
      </c>
      <c r="IS452" s="20" t="str">
        <f t="shared" si="1394"/>
        <v/>
      </c>
      <c r="IT452" s="20" t="str">
        <f t="shared" si="1394"/>
        <v/>
      </c>
      <c r="IU452" s="20" t="str">
        <f t="shared" si="1394"/>
        <v/>
      </c>
      <c r="IV452" s="20" t="str">
        <f t="shared" si="1394"/>
        <v/>
      </c>
      <c r="IW452" s="20" t="str">
        <f t="shared" si="1394"/>
        <v/>
      </c>
      <c r="IX452" s="20" t="str">
        <f t="shared" si="1394"/>
        <v/>
      </c>
      <c r="IY452" s="20" t="str">
        <f t="shared" si="1394"/>
        <v/>
      </c>
      <c r="IZ452" s="20" t="str">
        <f t="shared" ref="IZ452:JI456" si="1395" xml:space="preserve"> IF(DD667=DD661,"",DD667)</f>
        <v/>
      </c>
      <c r="JA452" s="20" t="str">
        <f t="shared" si="1395"/>
        <v/>
      </c>
      <c r="JB452" s="20" t="str">
        <f t="shared" si="1395"/>
        <v/>
      </c>
      <c r="JC452" s="20" t="str">
        <f t="shared" si="1395"/>
        <v/>
      </c>
      <c r="JD452" s="20" t="str">
        <f t="shared" si="1395"/>
        <v/>
      </c>
      <c r="JE452" s="20" t="str">
        <f t="shared" si="1395"/>
        <v/>
      </c>
      <c r="JF452" s="20" t="str">
        <f t="shared" si="1395"/>
        <v/>
      </c>
      <c r="JG452" s="20" t="str">
        <f t="shared" si="1395"/>
        <v/>
      </c>
      <c r="JH452" s="20" t="str">
        <f t="shared" si="1395"/>
        <v/>
      </c>
      <c r="JI452" s="20" t="str">
        <f t="shared" si="1395"/>
        <v/>
      </c>
      <c r="JJ452" s="20" t="str">
        <f t="shared" ref="JJ452:JS456" si="1396" xml:space="preserve"> IF(DN667=DN661,"",DN667)</f>
        <v/>
      </c>
      <c r="JK452" s="20" t="str">
        <f t="shared" si="1396"/>
        <v/>
      </c>
      <c r="JL452" s="20" t="str">
        <f t="shared" si="1396"/>
        <v/>
      </c>
      <c r="JM452" s="20" t="str">
        <f t="shared" si="1396"/>
        <v/>
      </c>
      <c r="JN452" s="20" t="str">
        <f t="shared" si="1396"/>
        <v/>
      </c>
      <c r="JO452" s="20" t="str">
        <f t="shared" si="1396"/>
        <v/>
      </c>
      <c r="JP452" s="20" t="str">
        <f t="shared" si="1396"/>
        <v/>
      </c>
      <c r="JQ452" s="20" t="str">
        <f t="shared" si="1396"/>
        <v/>
      </c>
      <c r="JR452" s="20" t="str">
        <f t="shared" si="1396"/>
        <v/>
      </c>
      <c r="JS452" s="20" t="str">
        <f t="shared" si="1396"/>
        <v/>
      </c>
      <c r="JT452" s="20" t="str">
        <f t="shared" ref="JT452:KC456" si="1397" xml:space="preserve"> IF(DX667=DX661,"",DX667)</f>
        <v/>
      </c>
      <c r="JU452" s="20" t="str">
        <f t="shared" si="1397"/>
        <v/>
      </c>
      <c r="JV452" s="20" t="str">
        <f t="shared" si="1397"/>
        <v/>
      </c>
      <c r="JW452" s="20" t="str">
        <f t="shared" si="1397"/>
        <v/>
      </c>
      <c r="JX452" s="20" t="str">
        <f t="shared" si="1397"/>
        <v/>
      </c>
      <c r="JY452" s="20" t="str">
        <f t="shared" si="1397"/>
        <v/>
      </c>
      <c r="JZ452" s="20" t="str">
        <f t="shared" si="1397"/>
        <v/>
      </c>
      <c r="KA452" s="20" t="str">
        <f t="shared" si="1397"/>
        <v/>
      </c>
      <c r="KB452" s="20" t="str">
        <f t="shared" si="1397"/>
        <v/>
      </c>
      <c r="KC452" s="20" t="str">
        <f t="shared" si="1397"/>
        <v/>
      </c>
      <c r="KD452" s="20" t="str">
        <f t="shared" ref="KD452:KD456" si="1398" xml:space="preserve"> IF(EH667=EH661,"",EH667)</f>
        <v/>
      </c>
      <c r="KE452" s="20"/>
      <c r="KF452" s="20"/>
      <c r="KG452" s="20"/>
      <c r="KH452" s="20"/>
      <c r="KI452" s="20"/>
      <c r="KJ452" s="20"/>
      <c r="KK452" s="20"/>
      <c r="KL452" s="20"/>
      <c r="KM452" s="20"/>
      <c r="KN452" s="20"/>
      <c r="KO452" s="20"/>
    </row>
    <row r="453" spans="2:301" s="14" customFormat="1" ht="14.75" hidden="1" customHeight="1" x14ac:dyDescent="0.25">
      <c r="B453" s="73"/>
      <c r="C453" s="74"/>
      <c r="D453" s="74"/>
      <c r="E453" s="74"/>
      <c r="F453" s="74"/>
      <c r="G453" s="74" t="str">
        <f t="shared" si="1129"/>
        <v/>
      </c>
      <c r="H453" s="74"/>
      <c r="I453" s="74" t="str">
        <f t="shared" si="1133"/>
        <v/>
      </c>
      <c r="J453" s="74"/>
      <c r="K453" s="74">
        <f t="shared" si="1268"/>
        <v>0</v>
      </c>
      <c r="L453" s="74"/>
      <c r="M453" s="74"/>
      <c r="N453" s="74">
        <f t="shared" si="1130"/>
        <v>0</v>
      </c>
      <c r="O453" s="74"/>
      <c r="P453" s="112"/>
      <c r="Q453" s="120"/>
      <c r="R453" s="120"/>
      <c r="S453" s="111"/>
      <c r="T453" s="113" t="str">
        <f t="shared" si="1131"/>
        <v/>
      </c>
      <c r="U453" s="24"/>
      <c r="V453" s="24"/>
      <c r="W453" s="24" t="str">
        <f t="shared" si="1134"/>
        <v/>
      </c>
      <c r="X453" s="60"/>
      <c r="AI453" s="69"/>
      <c r="AJ453" s="69"/>
      <c r="AK453" s="119"/>
      <c r="AL453" s="24"/>
      <c r="AM453" s="24"/>
      <c r="AN453" s="24"/>
      <c r="AO453" s="26"/>
      <c r="AP453" s="26"/>
      <c r="AR453" s="19">
        <f t="shared" si="1132"/>
        <v>0</v>
      </c>
      <c r="AU453" s="129"/>
      <c r="AV453" s="129"/>
      <c r="FD453" s="19"/>
      <c r="FE453" s="19"/>
      <c r="FF453" s="19"/>
      <c r="FG453" s="20" t="str">
        <f t="shared" si="1384"/>
        <v/>
      </c>
      <c r="FH453" s="20" t="str">
        <f t="shared" si="1384"/>
        <v/>
      </c>
      <c r="FI453" s="20" t="str">
        <f t="shared" si="1384"/>
        <v/>
      </c>
      <c r="FJ453" s="20" t="str">
        <f t="shared" si="1384"/>
        <v/>
      </c>
      <c r="FK453" s="20" t="str">
        <f t="shared" si="1384"/>
        <v/>
      </c>
      <c r="FL453" s="20" t="str">
        <f t="shared" si="1384"/>
        <v/>
      </c>
      <c r="FM453" s="20" t="str">
        <f t="shared" si="1384"/>
        <v/>
      </c>
      <c r="FN453" s="20" t="str">
        <f t="shared" si="1384"/>
        <v/>
      </c>
      <c r="FO453" s="20" t="str">
        <f t="shared" si="1384"/>
        <v/>
      </c>
      <c r="FP453" s="20" t="str">
        <f t="shared" si="1384"/>
        <v/>
      </c>
      <c r="FQ453" s="20" t="str">
        <f t="shared" si="1384"/>
        <v/>
      </c>
      <c r="FR453" s="20" t="str">
        <f t="shared" si="1385"/>
        <v/>
      </c>
      <c r="FS453" s="20" t="str">
        <f t="shared" si="1385"/>
        <v/>
      </c>
      <c r="FT453" s="20" t="str">
        <f t="shared" si="1385"/>
        <v/>
      </c>
      <c r="FU453" s="20" t="str">
        <f xml:space="preserve"> IF(W668=W662,"",W668)</f>
        <v/>
      </c>
      <c r="FV453" s="20" t="str">
        <f t="shared" si="1386"/>
        <v/>
      </c>
      <c r="FW453" s="20" t="str">
        <f t="shared" si="1386"/>
        <v/>
      </c>
      <c r="FX453" s="20" t="str">
        <f t="shared" si="1386"/>
        <v/>
      </c>
      <c r="FY453" s="20" t="str">
        <f t="shared" si="1386"/>
        <v/>
      </c>
      <c r="FZ453" s="20" t="str">
        <f t="shared" si="1386"/>
        <v/>
      </c>
      <c r="GA453" s="20" t="str">
        <f t="shared" si="1387"/>
        <v/>
      </c>
      <c r="GB453" s="20" t="str">
        <f t="shared" si="1387"/>
        <v/>
      </c>
      <c r="GC453" s="20" t="str">
        <f t="shared" si="1387"/>
        <v/>
      </c>
      <c r="GD453" s="20" t="str">
        <f t="shared" si="1387"/>
        <v/>
      </c>
      <c r="GE453" s="20" t="str">
        <f t="shared" si="1387"/>
        <v/>
      </c>
      <c r="GF453" s="20" t="str">
        <f t="shared" si="1387"/>
        <v/>
      </c>
      <c r="GG453" s="20" t="str">
        <f t="shared" si="1387"/>
        <v/>
      </c>
      <c r="GH453" s="20" t="str">
        <f t="shared" si="1388"/>
        <v/>
      </c>
      <c r="GI453" s="20" t="str">
        <f t="shared" si="1388"/>
        <v/>
      </c>
      <c r="GJ453" s="20" t="str">
        <f t="shared" si="1388"/>
        <v/>
      </c>
      <c r="GK453" s="20" t="str">
        <f t="shared" si="1388"/>
        <v/>
      </c>
      <c r="GL453" s="20" t="str">
        <f t="shared" si="1388"/>
        <v/>
      </c>
      <c r="GM453" s="20" t="str">
        <f t="shared" si="1388"/>
        <v/>
      </c>
      <c r="GN453" s="20" t="str">
        <f t="shared" si="1388"/>
        <v/>
      </c>
      <c r="GO453" s="20" t="str">
        <f t="shared" si="1388"/>
        <v/>
      </c>
      <c r="GP453" s="20" t="str">
        <f t="shared" si="1388"/>
        <v/>
      </c>
      <c r="GQ453" s="20" t="str">
        <f t="shared" si="1388"/>
        <v/>
      </c>
      <c r="GR453" s="20" t="str">
        <f t="shared" si="1389"/>
        <v/>
      </c>
      <c r="GS453" s="20" t="str">
        <f t="shared" si="1389"/>
        <v/>
      </c>
      <c r="GT453" s="20" t="str">
        <f t="shared" si="1389"/>
        <v/>
      </c>
      <c r="GU453" s="20" t="str">
        <f t="shared" si="1389"/>
        <v/>
      </c>
      <c r="GV453" s="20" t="str">
        <f t="shared" si="1389"/>
        <v/>
      </c>
      <c r="GW453" s="20" t="str">
        <f t="shared" si="1389"/>
        <v/>
      </c>
      <c r="GX453" s="20" t="str">
        <f t="shared" si="1389"/>
        <v/>
      </c>
      <c r="GY453" s="20" t="str">
        <f t="shared" si="1389"/>
        <v/>
      </c>
      <c r="GZ453" s="20" t="str">
        <f t="shared" si="1389"/>
        <v/>
      </c>
      <c r="HA453" s="20" t="str">
        <f t="shared" si="1389"/>
        <v/>
      </c>
      <c r="HB453" s="20" t="str">
        <f t="shared" si="1390"/>
        <v/>
      </c>
      <c r="HC453" s="20" t="str">
        <f t="shared" si="1390"/>
        <v/>
      </c>
      <c r="HD453" s="20" t="str">
        <f t="shared" si="1390"/>
        <v/>
      </c>
      <c r="HE453" s="20" t="str">
        <f t="shared" si="1390"/>
        <v/>
      </c>
      <c r="HF453" s="20" t="str">
        <f t="shared" si="1390"/>
        <v/>
      </c>
      <c r="HG453" s="20" t="str">
        <f t="shared" si="1390"/>
        <v/>
      </c>
      <c r="HH453" s="20" t="str">
        <f t="shared" si="1390"/>
        <v/>
      </c>
      <c r="HI453" s="20" t="str">
        <f t="shared" si="1390"/>
        <v/>
      </c>
      <c r="HJ453" s="20" t="str">
        <f t="shared" si="1390"/>
        <v/>
      </c>
      <c r="HK453" s="20" t="str">
        <f t="shared" si="1390"/>
        <v/>
      </c>
      <c r="HL453" s="20" t="str">
        <f t="shared" si="1391"/>
        <v/>
      </c>
      <c r="HM453" s="20" t="str">
        <f t="shared" si="1391"/>
        <v/>
      </c>
      <c r="HN453" s="20" t="str">
        <f t="shared" si="1391"/>
        <v/>
      </c>
      <c r="HO453" s="20" t="str">
        <f t="shared" si="1391"/>
        <v/>
      </c>
      <c r="HP453" s="20" t="str">
        <f t="shared" si="1391"/>
        <v/>
      </c>
      <c r="HQ453" s="20" t="str">
        <f t="shared" si="1391"/>
        <v/>
      </c>
      <c r="HR453" s="20" t="str">
        <f t="shared" si="1391"/>
        <v/>
      </c>
      <c r="HS453" s="20" t="str">
        <f t="shared" si="1391"/>
        <v/>
      </c>
      <c r="HT453" s="20" t="str">
        <f t="shared" si="1391"/>
        <v/>
      </c>
      <c r="HU453" s="20" t="str">
        <f t="shared" si="1391"/>
        <v/>
      </c>
      <c r="HV453" s="20" t="str">
        <f t="shared" si="1392"/>
        <v/>
      </c>
      <c r="HW453" s="20" t="str">
        <f t="shared" si="1392"/>
        <v/>
      </c>
      <c r="HX453" s="20" t="str">
        <f t="shared" si="1392"/>
        <v/>
      </c>
      <c r="HY453" s="20" t="str">
        <f t="shared" si="1392"/>
        <v/>
      </c>
      <c r="HZ453" s="20" t="str">
        <f t="shared" si="1392"/>
        <v/>
      </c>
      <c r="IA453" s="20" t="str">
        <f t="shared" si="1392"/>
        <v/>
      </c>
      <c r="IB453" s="20" t="str">
        <f t="shared" si="1392"/>
        <v/>
      </c>
      <c r="IC453" s="20" t="str">
        <f t="shared" si="1392"/>
        <v/>
      </c>
      <c r="ID453" s="20" t="str">
        <f t="shared" si="1392"/>
        <v/>
      </c>
      <c r="IE453" s="20" t="str">
        <f t="shared" si="1392"/>
        <v/>
      </c>
      <c r="IF453" s="20" t="str">
        <f t="shared" si="1393"/>
        <v/>
      </c>
      <c r="IG453" s="20" t="str">
        <f t="shared" si="1393"/>
        <v/>
      </c>
      <c r="IH453" s="20" t="str">
        <f t="shared" si="1393"/>
        <v/>
      </c>
      <c r="II453" s="20" t="str">
        <f t="shared" si="1393"/>
        <v/>
      </c>
      <c r="IJ453" s="20" t="str">
        <f t="shared" si="1393"/>
        <v/>
      </c>
      <c r="IK453" s="20" t="str">
        <f t="shared" si="1393"/>
        <v/>
      </c>
      <c r="IL453" s="20" t="str">
        <f t="shared" si="1393"/>
        <v/>
      </c>
      <c r="IM453" s="20" t="str">
        <f t="shared" si="1393"/>
        <v/>
      </c>
      <c r="IN453" s="20" t="str">
        <f t="shared" si="1393"/>
        <v/>
      </c>
      <c r="IO453" s="20" t="str">
        <f t="shared" si="1393"/>
        <v/>
      </c>
      <c r="IP453" s="20" t="str">
        <f t="shared" si="1394"/>
        <v/>
      </c>
      <c r="IQ453" s="20" t="str">
        <f t="shared" si="1394"/>
        <v/>
      </c>
      <c r="IR453" s="20" t="str">
        <f t="shared" si="1394"/>
        <v/>
      </c>
      <c r="IS453" s="20" t="str">
        <f t="shared" si="1394"/>
        <v/>
      </c>
      <c r="IT453" s="20" t="str">
        <f t="shared" si="1394"/>
        <v/>
      </c>
      <c r="IU453" s="20" t="str">
        <f t="shared" si="1394"/>
        <v/>
      </c>
      <c r="IV453" s="20" t="str">
        <f t="shared" si="1394"/>
        <v/>
      </c>
      <c r="IW453" s="20" t="str">
        <f t="shared" si="1394"/>
        <v/>
      </c>
      <c r="IX453" s="20" t="str">
        <f t="shared" si="1394"/>
        <v/>
      </c>
      <c r="IY453" s="20" t="str">
        <f t="shared" si="1394"/>
        <v/>
      </c>
      <c r="IZ453" s="20" t="str">
        <f t="shared" si="1395"/>
        <v/>
      </c>
      <c r="JA453" s="20" t="str">
        <f t="shared" si="1395"/>
        <v/>
      </c>
      <c r="JB453" s="20" t="str">
        <f t="shared" si="1395"/>
        <v/>
      </c>
      <c r="JC453" s="20" t="str">
        <f t="shared" si="1395"/>
        <v/>
      </c>
      <c r="JD453" s="20" t="str">
        <f t="shared" si="1395"/>
        <v/>
      </c>
      <c r="JE453" s="20" t="str">
        <f t="shared" si="1395"/>
        <v/>
      </c>
      <c r="JF453" s="20" t="str">
        <f t="shared" si="1395"/>
        <v/>
      </c>
      <c r="JG453" s="20" t="str">
        <f t="shared" si="1395"/>
        <v/>
      </c>
      <c r="JH453" s="20" t="str">
        <f t="shared" si="1395"/>
        <v/>
      </c>
      <c r="JI453" s="20" t="str">
        <f t="shared" si="1395"/>
        <v/>
      </c>
      <c r="JJ453" s="20" t="str">
        <f t="shared" si="1396"/>
        <v/>
      </c>
      <c r="JK453" s="20" t="str">
        <f t="shared" si="1396"/>
        <v/>
      </c>
      <c r="JL453" s="20" t="str">
        <f t="shared" si="1396"/>
        <v/>
      </c>
      <c r="JM453" s="20" t="str">
        <f t="shared" si="1396"/>
        <v/>
      </c>
      <c r="JN453" s="20" t="str">
        <f t="shared" si="1396"/>
        <v/>
      </c>
      <c r="JO453" s="20" t="str">
        <f t="shared" si="1396"/>
        <v/>
      </c>
      <c r="JP453" s="20" t="str">
        <f t="shared" si="1396"/>
        <v/>
      </c>
      <c r="JQ453" s="20" t="str">
        <f t="shared" si="1396"/>
        <v/>
      </c>
      <c r="JR453" s="20" t="str">
        <f t="shared" si="1396"/>
        <v/>
      </c>
      <c r="JS453" s="20" t="str">
        <f t="shared" si="1396"/>
        <v/>
      </c>
      <c r="JT453" s="20" t="str">
        <f t="shared" si="1397"/>
        <v/>
      </c>
      <c r="JU453" s="20" t="str">
        <f t="shared" si="1397"/>
        <v/>
      </c>
      <c r="JV453" s="20" t="str">
        <f t="shared" si="1397"/>
        <v/>
      </c>
      <c r="JW453" s="20" t="str">
        <f t="shared" si="1397"/>
        <v/>
      </c>
      <c r="JX453" s="20" t="str">
        <f t="shared" si="1397"/>
        <v/>
      </c>
      <c r="JY453" s="20" t="str">
        <f t="shared" si="1397"/>
        <v/>
      </c>
      <c r="JZ453" s="20" t="str">
        <f t="shared" si="1397"/>
        <v/>
      </c>
      <c r="KA453" s="20" t="str">
        <f t="shared" si="1397"/>
        <v/>
      </c>
      <c r="KB453" s="20" t="str">
        <f t="shared" si="1397"/>
        <v/>
      </c>
      <c r="KC453" s="20" t="str">
        <f t="shared" si="1397"/>
        <v/>
      </c>
      <c r="KD453" s="20" t="str">
        <f t="shared" si="1398"/>
        <v/>
      </c>
      <c r="KE453" s="20"/>
      <c r="KF453" s="20"/>
      <c r="KG453" s="20"/>
      <c r="KH453" s="20"/>
      <c r="KI453" s="20"/>
      <c r="KJ453" s="20"/>
      <c r="KK453" s="20"/>
      <c r="KL453" s="20"/>
      <c r="KM453" s="20"/>
      <c r="KN453" s="20"/>
      <c r="KO453" s="20"/>
    </row>
    <row r="454" spans="2:301" s="14" customFormat="1" ht="14.75" hidden="1" customHeight="1" x14ac:dyDescent="0.25">
      <c r="B454" s="73"/>
      <c r="C454" s="74"/>
      <c r="D454" s="74"/>
      <c r="E454" s="74"/>
      <c r="F454" s="74"/>
      <c r="G454" s="74" t="str">
        <f t="shared" si="1129"/>
        <v/>
      </c>
      <c r="H454" s="74"/>
      <c r="I454" s="74" t="str">
        <f t="shared" si="1133"/>
        <v/>
      </c>
      <c r="J454" s="74"/>
      <c r="K454" s="74">
        <f t="shared" si="1268"/>
        <v>0</v>
      </c>
      <c r="L454" s="74"/>
      <c r="M454" s="74"/>
      <c r="N454" s="74">
        <f t="shared" si="1130"/>
        <v>0</v>
      </c>
      <c r="O454" s="74"/>
      <c r="P454" s="112"/>
      <c r="Q454" s="120"/>
      <c r="R454" s="120"/>
      <c r="S454" s="111"/>
      <c r="T454" s="113" t="str">
        <f t="shared" si="1131"/>
        <v/>
      </c>
      <c r="U454" s="24"/>
      <c r="V454" s="24"/>
      <c r="W454" s="24" t="str">
        <f t="shared" si="1134"/>
        <v/>
      </c>
      <c r="X454" s="60"/>
      <c r="AI454" s="69"/>
      <c r="AJ454" s="69"/>
      <c r="AK454" s="119"/>
      <c r="AL454" s="24"/>
      <c r="AM454" s="24"/>
      <c r="AN454" s="24"/>
      <c r="AO454" s="26"/>
      <c r="AP454" s="26"/>
      <c r="AR454" s="19">
        <f t="shared" si="1132"/>
        <v>0</v>
      </c>
      <c r="AU454" s="129"/>
      <c r="AV454" s="129"/>
      <c r="FD454" s="19"/>
      <c r="FE454" s="19"/>
      <c r="FF454" s="19"/>
      <c r="FG454" s="20" t="str">
        <f t="shared" si="1384"/>
        <v/>
      </c>
      <c r="FH454" s="20" t="str">
        <f t="shared" si="1384"/>
        <v/>
      </c>
      <c r="FI454" s="20" t="str">
        <f t="shared" si="1384"/>
        <v/>
      </c>
      <c r="FJ454" s="20" t="str">
        <f t="shared" si="1384"/>
        <v/>
      </c>
      <c r="FK454" s="20" t="str">
        <f t="shared" si="1384"/>
        <v/>
      </c>
      <c r="FL454" s="20" t="str">
        <f t="shared" si="1384"/>
        <v/>
      </c>
      <c r="FM454" s="20" t="str">
        <f t="shared" si="1384"/>
        <v/>
      </c>
      <c r="FN454" s="20" t="str">
        <f t="shared" si="1384"/>
        <v/>
      </c>
      <c r="FO454" s="20" t="str">
        <f t="shared" si="1384"/>
        <v/>
      </c>
      <c r="FP454" s="20" t="str">
        <f t="shared" si="1384"/>
        <v/>
      </c>
      <c r="FQ454" s="20" t="str">
        <f t="shared" si="1384"/>
        <v/>
      </c>
      <c r="FR454" s="20" t="str">
        <f t="shared" si="1385"/>
        <v/>
      </c>
      <c r="FS454" s="20" t="str">
        <f t="shared" si="1385"/>
        <v/>
      </c>
      <c r="FT454" s="20" t="str">
        <f t="shared" si="1385"/>
        <v/>
      </c>
      <c r="FU454" s="20" t="str">
        <f xml:space="preserve"> IF(W669=W663,"",W669)</f>
        <v/>
      </c>
      <c r="FV454" s="20" t="str">
        <f t="shared" si="1386"/>
        <v/>
      </c>
      <c r="FW454" s="20" t="str">
        <f t="shared" si="1386"/>
        <v/>
      </c>
      <c r="FX454" s="20" t="str">
        <f t="shared" si="1386"/>
        <v/>
      </c>
      <c r="FY454" s="20" t="str">
        <f t="shared" si="1386"/>
        <v/>
      </c>
      <c r="FZ454" s="20" t="str">
        <f t="shared" si="1386"/>
        <v/>
      </c>
      <c r="GA454" s="20" t="str">
        <f t="shared" si="1387"/>
        <v/>
      </c>
      <c r="GB454" s="20" t="str">
        <f t="shared" si="1387"/>
        <v/>
      </c>
      <c r="GC454" s="20" t="str">
        <f t="shared" si="1387"/>
        <v/>
      </c>
      <c r="GD454" s="20" t="str">
        <f t="shared" si="1387"/>
        <v/>
      </c>
      <c r="GE454" s="20" t="str">
        <f t="shared" si="1387"/>
        <v/>
      </c>
      <c r="GF454" s="20" t="str">
        <f t="shared" si="1387"/>
        <v/>
      </c>
      <c r="GG454" s="20" t="str">
        <f t="shared" si="1387"/>
        <v/>
      </c>
      <c r="GH454" s="20" t="str">
        <f t="shared" si="1388"/>
        <v/>
      </c>
      <c r="GI454" s="20" t="str">
        <f t="shared" si="1388"/>
        <v/>
      </c>
      <c r="GJ454" s="20" t="str">
        <f t="shared" si="1388"/>
        <v/>
      </c>
      <c r="GK454" s="20" t="str">
        <f t="shared" si="1388"/>
        <v/>
      </c>
      <c r="GL454" s="20" t="str">
        <f t="shared" si="1388"/>
        <v/>
      </c>
      <c r="GM454" s="20" t="str">
        <f t="shared" si="1388"/>
        <v/>
      </c>
      <c r="GN454" s="20" t="str">
        <f t="shared" si="1388"/>
        <v/>
      </c>
      <c r="GO454" s="20" t="str">
        <f t="shared" si="1388"/>
        <v/>
      </c>
      <c r="GP454" s="20" t="str">
        <f t="shared" si="1388"/>
        <v/>
      </c>
      <c r="GQ454" s="20" t="str">
        <f t="shared" si="1388"/>
        <v/>
      </c>
      <c r="GR454" s="20" t="str">
        <f t="shared" si="1389"/>
        <v/>
      </c>
      <c r="GS454" s="20" t="str">
        <f t="shared" si="1389"/>
        <v/>
      </c>
      <c r="GT454" s="20" t="str">
        <f t="shared" si="1389"/>
        <v/>
      </c>
      <c r="GU454" s="20" t="str">
        <f t="shared" si="1389"/>
        <v/>
      </c>
      <c r="GV454" s="20" t="str">
        <f t="shared" si="1389"/>
        <v/>
      </c>
      <c r="GW454" s="20" t="str">
        <f t="shared" si="1389"/>
        <v/>
      </c>
      <c r="GX454" s="20" t="str">
        <f t="shared" si="1389"/>
        <v/>
      </c>
      <c r="GY454" s="20" t="str">
        <f t="shared" si="1389"/>
        <v/>
      </c>
      <c r="GZ454" s="20" t="str">
        <f t="shared" si="1389"/>
        <v/>
      </c>
      <c r="HA454" s="20" t="str">
        <f t="shared" si="1389"/>
        <v/>
      </c>
      <c r="HB454" s="20" t="str">
        <f t="shared" si="1390"/>
        <v/>
      </c>
      <c r="HC454" s="20" t="str">
        <f t="shared" si="1390"/>
        <v/>
      </c>
      <c r="HD454" s="20" t="str">
        <f t="shared" si="1390"/>
        <v/>
      </c>
      <c r="HE454" s="20" t="str">
        <f t="shared" si="1390"/>
        <v/>
      </c>
      <c r="HF454" s="20" t="str">
        <f t="shared" si="1390"/>
        <v/>
      </c>
      <c r="HG454" s="20" t="str">
        <f t="shared" si="1390"/>
        <v/>
      </c>
      <c r="HH454" s="20" t="str">
        <f t="shared" si="1390"/>
        <v/>
      </c>
      <c r="HI454" s="20" t="str">
        <f t="shared" si="1390"/>
        <v/>
      </c>
      <c r="HJ454" s="20" t="str">
        <f t="shared" si="1390"/>
        <v/>
      </c>
      <c r="HK454" s="20" t="str">
        <f t="shared" si="1390"/>
        <v/>
      </c>
      <c r="HL454" s="20" t="str">
        <f t="shared" si="1391"/>
        <v/>
      </c>
      <c r="HM454" s="20" t="str">
        <f t="shared" si="1391"/>
        <v/>
      </c>
      <c r="HN454" s="20" t="str">
        <f t="shared" si="1391"/>
        <v/>
      </c>
      <c r="HO454" s="20" t="str">
        <f t="shared" si="1391"/>
        <v/>
      </c>
      <c r="HP454" s="20" t="str">
        <f t="shared" si="1391"/>
        <v/>
      </c>
      <c r="HQ454" s="20" t="str">
        <f t="shared" si="1391"/>
        <v/>
      </c>
      <c r="HR454" s="20" t="str">
        <f t="shared" si="1391"/>
        <v/>
      </c>
      <c r="HS454" s="20" t="str">
        <f t="shared" si="1391"/>
        <v/>
      </c>
      <c r="HT454" s="20" t="str">
        <f t="shared" si="1391"/>
        <v/>
      </c>
      <c r="HU454" s="20" t="str">
        <f t="shared" si="1391"/>
        <v/>
      </c>
      <c r="HV454" s="20" t="str">
        <f t="shared" si="1392"/>
        <v/>
      </c>
      <c r="HW454" s="20" t="str">
        <f t="shared" si="1392"/>
        <v/>
      </c>
      <c r="HX454" s="20" t="str">
        <f t="shared" si="1392"/>
        <v/>
      </c>
      <c r="HY454" s="20" t="str">
        <f t="shared" si="1392"/>
        <v/>
      </c>
      <c r="HZ454" s="20" t="str">
        <f t="shared" si="1392"/>
        <v/>
      </c>
      <c r="IA454" s="20" t="str">
        <f t="shared" si="1392"/>
        <v/>
      </c>
      <c r="IB454" s="20" t="str">
        <f t="shared" si="1392"/>
        <v/>
      </c>
      <c r="IC454" s="20" t="str">
        <f t="shared" si="1392"/>
        <v/>
      </c>
      <c r="ID454" s="20" t="str">
        <f t="shared" si="1392"/>
        <v/>
      </c>
      <c r="IE454" s="20" t="str">
        <f t="shared" si="1392"/>
        <v/>
      </c>
      <c r="IF454" s="20" t="str">
        <f t="shared" si="1393"/>
        <v/>
      </c>
      <c r="IG454" s="20" t="str">
        <f t="shared" si="1393"/>
        <v/>
      </c>
      <c r="IH454" s="20" t="str">
        <f t="shared" si="1393"/>
        <v/>
      </c>
      <c r="II454" s="20" t="str">
        <f t="shared" si="1393"/>
        <v/>
      </c>
      <c r="IJ454" s="20" t="str">
        <f t="shared" si="1393"/>
        <v/>
      </c>
      <c r="IK454" s="20" t="str">
        <f t="shared" si="1393"/>
        <v/>
      </c>
      <c r="IL454" s="20" t="str">
        <f t="shared" si="1393"/>
        <v/>
      </c>
      <c r="IM454" s="20" t="str">
        <f t="shared" si="1393"/>
        <v/>
      </c>
      <c r="IN454" s="20" t="str">
        <f t="shared" si="1393"/>
        <v/>
      </c>
      <c r="IO454" s="20" t="str">
        <f t="shared" si="1393"/>
        <v/>
      </c>
      <c r="IP454" s="20" t="str">
        <f t="shared" si="1394"/>
        <v/>
      </c>
      <c r="IQ454" s="20" t="str">
        <f t="shared" si="1394"/>
        <v/>
      </c>
      <c r="IR454" s="20" t="str">
        <f t="shared" si="1394"/>
        <v/>
      </c>
      <c r="IS454" s="20" t="str">
        <f t="shared" si="1394"/>
        <v/>
      </c>
      <c r="IT454" s="20" t="str">
        <f t="shared" si="1394"/>
        <v/>
      </c>
      <c r="IU454" s="20" t="str">
        <f t="shared" si="1394"/>
        <v/>
      </c>
      <c r="IV454" s="20" t="str">
        <f t="shared" si="1394"/>
        <v/>
      </c>
      <c r="IW454" s="20" t="str">
        <f t="shared" si="1394"/>
        <v/>
      </c>
      <c r="IX454" s="20" t="str">
        <f t="shared" si="1394"/>
        <v/>
      </c>
      <c r="IY454" s="20" t="str">
        <f t="shared" si="1394"/>
        <v/>
      </c>
      <c r="IZ454" s="20" t="str">
        <f t="shared" si="1395"/>
        <v/>
      </c>
      <c r="JA454" s="20" t="str">
        <f t="shared" si="1395"/>
        <v/>
      </c>
      <c r="JB454" s="20" t="str">
        <f t="shared" si="1395"/>
        <v/>
      </c>
      <c r="JC454" s="20" t="str">
        <f t="shared" si="1395"/>
        <v/>
      </c>
      <c r="JD454" s="20" t="str">
        <f t="shared" si="1395"/>
        <v/>
      </c>
      <c r="JE454" s="20" t="str">
        <f t="shared" si="1395"/>
        <v/>
      </c>
      <c r="JF454" s="20" t="str">
        <f t="shared" si="1395"/>
        <v/>
      </c>
      <c r="JG454" s="20" t="str">
        <f t="shared" si="1395"/>
        <v/>
      </c>
      <c r="JH454" s="20" t="str">
        <f t="shared" si="1395"/>
        <v/>
      </c>
      <c r="JI454" s="20" t="str">
        <f t="shared" si="1395"/>
        <v/>
      </c>
      <c r="JJ454" s="20" t="str">
        <f t="shared" si="1396"/>
        <v/>
      </c>
      <c r="JK454" s="20" t="str">
        <f t="shared" si="1396"/>
        <v/>
      </c>
      <c r="JL454" s="20" t="str">
        <f t="shared" si="1396"/>
        <v/>
      </c>
      <c r="JM454" s="20" t="str">
        <f t="shared" si="1396"/>
        <v/>
      </c>
      <c r="JN454" s="20" t="str">
        <f t="shared" si="1396"/>
        <v/>
      </c>
      <c r="JO454" s="20" t="str">
        <f t="shared" si="1396"/>
        <v/>
      </c>
      <c r="JP454" s="20" t="str">
        <f t="shared" si="1396"/>
        <v/>
      </c>
      <c r="JQ454" s="20" t="str">
        <f t="shared" si="1396"/>
        <v/>
      </c>
      <c r="JR454" s="20" t="str">
        <f t="shared" si="1396"/>
        <v/>
      </c>
      <c r="JS454" s="20" t="str">
        <f t="shared" si="1396"/>
        <v/>
      </c>
      <c r="JT454" s="20" t="str">
        <f t="shared" si="1397"/>
        <v/>
      </c>
      <c r="JU454" s="20" t="str">
        <f t="shared" si="1397"/>
        <v/>
      </c>
      <c r="JV454" s="20" t="str">
        <f t="shared" si="1397"/>
        <v/>
      </c>
      <c r="JW454" s="20" t="str">
        <f t="shared" si="1397"/>
        <v/>
      </c>
      <c r="JX454" s="20" t="str">
        <f t="shared" si="1397"/>
        <v/>
      </c>
      <c r="JY454" s="20" t="str">
        <f t="shared" si="1397"/>
        <v/>
      </c>
      <c r="JZ454" s="20" t="str">
        <f t="shared" si="1397"/>
        <v/>
      </c>
      <c r="KA454" s="20" t="str">
        <f t="shared" si="1397"/>
        <v/>
      </c>
      <c r="KB454" s="20" t="str">
        <f t="shared" si="1397"/>
        <v/>
      </c>
      <c r="KC454" s="20" t="str">
        <f t="shared" si="1397"/>
        <v/>
      </c>
      <c r="KD454" s="20" t="str">
        <f t="shared" si="1398"/>
        <v/>
      </c>
      <c r="KE454" s="20"/>
      <c r="KF454" s="20"/>
      <c r="KG454" s="20"/>
      <c r="KH454" s="20"/>
      <c r="KI454" s="20"/>
      <c r="KJ454" s="20"/>
      <c r="KK454" s="20"/>
      <c r="KL454" s="20"/>
      <c r="KM454" s="20"/>
      <c r="KN454" s="20"/>
      <c r="KO454" s="20"/>
    </row>
    <row r="455" spans="2:301" s="14" customFormat="1" ht="14.75" hidden="1" customHeight="1" x14ac:dyDescent="0.25">
      <c r="B455" s="73"/>
      <c r="C455" s="74"/>
      <c r="D455" s="74"/>
      <c r="E455" s="74"/>
      <c r="F455" s="74"/>
      <c r="G455" s="74" t="str">
        <f t="shared" si="1129"/>
        <v/>
      </c>
      <c r="H455" s="74"/>
      <c r="I455" s="74" t="str">
        <f t="shared" si="1133"/>
        <v/>
      </c>
      <c r="J455" s="74"/>
      <c r="K455" s="74">
        <f t="shared" si="1268"/>
        <v>0</v>
      </c>
      <c r="L455" s="74"/>
      <c r="M455" s="74"/>
      <c r="N455" s="74">
        <f t="shared" si="1130"/>
        <v>0</v>
      </c>
      <c r="O455" s="74"/>
      <c r="P455" s="112"/>
      <c r="Q455" s="120"/>
      <c r="R455" s="120"/>
      <c r="S455" s="111"/>
      <c r="T455" s="113" t="str">
        <f t="shared" si="1131"/>
        <v/>
      </c>
      <c r="U455" s="24"/>
      <c r="V455" s="24"/>
      <c r="W455" s="24" t="str">
        <f t="shared" si="1134"/>
        <v/>
      </c>
      <c r="X455" s="60"/>
      <c r="AI455" s="69"/>
      <c r="AJ455" s="69"/>
      <c r="AK455" s="119"/>
      <c r="AL455" s="24"/>
      <c r="AM455" s="24"/>
      <c r="AN455" s="24"/>
      <c r="AO455" s="26"/>
      <c r="AP455" s="26"/>
      <c r="AR455" s="19">
        <f t="shared" si="1132"/>
        <v>0</v>
      </c>
      <c r="AU455" s="129"/>
      <c r="AV455" s="129"/>
      <c r="FD455" s="19"/>
      <c r="FE455" s="19"/>
      <c r="FF455" s="19"/>
      <c r="FG455" s="20"/>
      <c r="FH455" s="20"/>
      <c r="FI455" s="20"/>
      <c r="FJ455" s="20"/>
      <c r="FK455" s="20"/>
      <c r="FL455" s="20"/>
      <c r="FM455" s="20"/>
      <c r="FN455" s="20"/>
      <c r="FO455" s="20"/>
      <c r="FP455" s="20"/>
      <c r="FQ455" s="20"/>
      <c r="FR455" s="20"/>
      <c r="FS455" s="20"/>
      <c r="FT455" s="20"/>
      <c r="FU455" s="20"/>
      <c r="FV455" s="20"/>
      <c r="FW455" s="20"/>
      <c r="FX455" s="20"/>
      <c r="FY455" s="20"/>
      <c r="FZ455" s="20"/>
      <c r="GA455" s="20"/>
      <c r="GB455" s="20"/>
      <c r="GC455" s="20"/>
      <c r="GD455" s="20"/>
      <c r="GE455" s="20"/>
      <c r="GF455" s="20"/>
      <c r="GG455" s="20"/>
      <c r="GH455" s="20"/>
      <c r="GI455" s="20"/>
      <c r="GJ455" s="20"/>
      <c r="GK455" s="20"/>
      <c r="GL455" s="20"/>
      <c r="GM455" s="20"/>
      <c r="GN455" s="20"/>
      <c r="GO455" s="20"/>
      <c r="GP455" s="20"/>
      <c r="GQ455" s="20"/>
      <c r="GR455" s="20"/>
      <c r="GS455" s="20"/>
      <c r="GT455" s="20"/>
      <c r="GU455" s="20"/>
      <c r="GV455" s="20"/>
      <c r="GW455" s="20"/>
      <c r="GX455" s="20"/>
      <c r="GY455" s="20"/>
      <c r="GZ455" s="20"/>
      <c r="HA455" s="20"/>
      <c r="HB455" s="20"/>
      <c r="HC455" s="20"/>
      <c r="HD455" s="20"/>
      <c r="HE455" s="20"/>
      <c r="HF455" s="20"/>
      <c r="HG455" s="20"/>
      <c r="HH455" s="20"/>
      <c r="HI455" s="20"/>
      <c r="HJ455" s="20"/>
      <c r="HK455" s="20"/>
      <c r="HL455" s="20"/>
      <c r="HM455" s="20"/>
      <c r="HN455" s="20"/>
      <c r="HO455" s="20"/>
      <c r="HP455" s="20"/>
      <c r="HQ455" s="20"/>
      <c r="HR455" s="20"/>
      <c r="HS455" s="20"/>
      <c r="HT455" s="20"/>
      <c r="HU455" s="20"/>
      <c r="HV455" s="20"/>
      <c r="HW455" s="20"/>
      <c r="HX455" s="20"/>
      <c r="HY455" s="20"/>
      <c r="HZ455" s="20"/>
      <c r="IA455" s="20"/>
      <c r="IB455" s="20"/>
      <c r="IC455" s="20"/>
      <c r="ID455" s="20"/>
      <c r="IE455" s="20"/>
      <c r="IF455" s="20"/>
      <c r="IG455" s="20"/>
      <c r="IH455" s="20"/>
      <c r="II455" s="20"/>
      <c r="IJ455" s="20"/>
      <c r="IK455" s="20"/>
      <c r="IL455" s="20"/>
      <c r="IM455" s="20"/>
      <c r="IN455" s="20"/>
      <c r="IO455" s="20"/>
      <c r="IP455" s="20"/>
      <c r="IQ455" s="20"/>
      <c r="IR455" s="20"/>
      <c r="IS455" s="20"/>
      <c r="IT455" s="20"/>
      <c r="IU455" s="20"/>
      <c r="IV455" s="20"/>
      <c r="IW455" s="20"/>
      <c r="IX455" s="20"/>
      <c r="IY455" s="20"/>
      <c r="IZ455" s="20"/>
      <c r="JA455" s="20"/>
      <c r="JB455" s="20"/>
      <c r="JC455" s="20"/>
      <c r="JD455" s="20"/>
      <c r="JE455" s="20"/>
      <c r="JF455" s="20"/>
      <c r="JG455" s="20"/>
      <c r="JH455" s="20"/>
      <c r="JI455" s="20"/>
      <c r="JJ455" s="20"/>
      <c r="JK455" s="20"/>
      <c r="JL455" s="20"/>
      <c r="JM455" s="20"/>
      <c r="JN455" s="20"/>
      <c r="JO455" s="20"/>
      <c r="JP455" s="20"/>
      <c r="JQ455" s="20"/>
      <c r="JR455" s="20"/>
      <c r="JS455" s="20"/>
      <c r="JT455" s="20"/>
      <c r="JU455" s="20"/>
      <c r="JV455" s="20"/>
      <c r="JW455" s="20"/>
      <c r="JX455" s="20"/>
      <c r="JY455" s="20"/>
      <c r="JZ455" s="20"/>
      <c r="KA455" s="20"/>
      <c r="KB455" s="20"/>
      <c r="KC455" s="20"/>
      <c r="KD455" s="20"/>
      <c r="KE455" s="20"/>
      <c r="KF455" s="20"/>
      <c r="KG455" s="20"/>
      <c r="KH455" s="20"/>
      <c r="KI455" s="20"/>
      <c r="KJ455" s="20"/>
      <c r="KK455" s="20"/>
      <c r="KL455" s="20"/>
      <c r="KM455" s="20"/>
      <c r="KN455" s="20"/>
      <c r="KO455" s="20"/>
    </row>
    <row r="456" spans="2:301" s="14" customFormat="1" ht="14.75" hidden="1" customHeight="1" x14ac:dyDescent="0.25">
      <c r="B456" s="73"/>
      <c r="C456" s="74"/>
      <c r="D456" s="74"/>
      <c r="E456" s="74"/>
      <c r="F456" s="74"/>
      <c r="G456" s="74" t="str">
        <f t="shared" si="1129"/>
        <v/>
      </c>
      <c r="H456" s="74"/>
      <c r="I456" s="74" t="str">
        <f t="shared" si="1133"/>
        <v/>
      </c>
      <c r="J456" s="74"/>
      <c r="K456" s="74">
        <f t="shared" si="1268"/>
        <v>0</v>
      </c>
      <c r="L456" s="74"/>
      <c r="M456" s="74"/>
      <c r="N456" s="74">
        <f t="shared" si="1130"/>
        <v>0</v>
      </c>
      <c r="O456" s="74"/>
      <c r="P456" s="112"/>
      <c r="Q456" s="120"/>
      <c r="R456" s="120"/>
      <c r="S456" s="111"/>
      <c r="T456" s="113" t="str">
        <f t="shared" si="1131"/>
        <v/>
      </c>
      <c r="U456" s="24"/>
      <c r="V456" s="24"/>
      <c r="W456" s="24" t="str">
        <f t="shared" si="1134"/>
        <v/>
      </c>
      <c r="X456" s="60"/>
      <c r="AI456" s="69"/>
      <c r="AJ456" s="69"/>
      <c r="AK456" s="119"/>
      <c r="AL456" s="24"/>
      <c r="AM456" s="24"/>
      <c r="AN456" s="24"/>
      <c r="AO456" s="26"/>
      <c r="AP456" s="26"/>
      <c r="AR456" s="19">
        <f t="shared" si="1132"/>
        <v>0</v>
      </c>
      <c r="AU456" s="129"/>
      <c r="AV456" s="129"/>
      <c r="FD456" s="19"/>
      <c r="FE456" s="19"/>
      <c r="FF456" s="19"/>
      <c r="FG456" s="20" t="str">
        <f t="shared" ref="FG456:FQ456" si="1399" xml:space="preserve"> IF(G671=G665,"",G671)</f>
        <v/>
      </c>
      <c r="FH456" s="20" t="str">
        <f t="shared" si="1399"/>
        <v/>
      </c>
      <c r="FI456" s="20" t="str">
        <f t="shared" si="1399"/>
        <v/>
      </c>
      <c r="FJ456" s="20" t="str">
        <f t="shared" si="1399"/>
        <v/>
      </c>
      <c r="FK456" s="20" t="str">
        <f t="shared" si="1399"/>
        <v/>
      </c>
      <c r="FL456" s="20" t="str">
        <f t="shared" si="1399"/>
        <v/>
      </c>
      <c r="FM456" s="20" t="str">
        <f t="shared" si="1399"/>
        <v/>
      </c>
      <c r="FN456" s="20" t="str">
        <f t="shared" si="1399"/>
        <v/>
      </c>
      <c r="FO456" s="20" t="str">
        <f t="shared" si="1399"/>
        <v/>
      </c>
      <c r="FP456" s="20" t="str">
        <f t="shared" si="1399"/>
        <v/>
      </c>
      <c r="FQ456" s="20" t="str">
        <f t="shared" si="1399"/>
        <v/>
      </c>
      <c r="FR456" s="20" t="str">
        <f xml:space="preserve"> IF(S671=S665,"",S671)</f>
        <v/>
      </c>
      <c r="FS456" s="20" t="str">
        <f xml:space="preserve"> IF(T671=T665,"",T671)</f>
        <v/>
      </c>
      <c r="FT456" s="20" t="str">
        <f xml:space="preserve"> IF(U671=U665,"",U671)</f>
        <v/>
      </c>
      <c r="FU456" s="20" t="str">
        <f xml:space="preserve"> IF(W671=W665,"",W671)</f>
        <v/>
      </c>
      <c r="FV456" s="20" t="str">
        <f t="shared" ref="FV456:FZ456" si="1400" xml:space="preserve"> IF(Y671=Y665,"",Y671)</f>
        <v/>
      </c>
      <c r="FW456" s="20" t="str">
        <f t="shared" si="1400"/>
        <v/>
      </c>
      <c r="FX456" s="20" t="str">
        <f t="shared" si="1400"/>
        <v/>
      </c>
      <c r="FY456" s="20" t="str">
        <f t="shared" si="1400"/>
        <v/>
      </c>
      <c r="FZ456" s="20" t="str">
        <f t="shared" si="1400"/>
        <v/>
      </c>
      <c r="GA456" s="20" t="str">
        <f t="shared" si="1387"/>
        <v/>
      </c>
      <c r="GB456" s="20" t="str">
        <f t="shared" si="1387"/>
        <v/>
      </c>
      <c r="GC456" s="20" t="str">
        <f t="shared" si="1387"/>
        <v/>
      </c>
      <c r="GD456" s="20" t="str">
        <f t="shared" si="1387"/>
        <v/>
      </c>
      <c r="GE456" s="20" t="str">
        <f t="shared" si="1387"/>
        <v/>
      </c>
      <c r="GF456" s="20" t="str">
        <f t="shared" si="1387"/>
        <v/>
      </c>
      <c r="GG456" s="20" t="str">
        <f t="shared" si="1387"/>
        <v/>
      </c>
      <c r="GH456" s="20" t="str">
        <f t="shared" si="1388"/>
        <v/>
      </c>
      <c r="GI456" s="20" t="str">
        <f t="shared" si="1388"/>
        <v/>
      </c>
      <c r="GJ456" s="20" t="str">
        <f t="shared" si="1388"/>
        <v/>
      </c>
      <c r="GK456" s="20" t="str">
        <f t="shared" si="1388"/>
        <v/>
      </c>
      <c r="GL456" s="20" t="str">
        <f t="shared" si="1388"/>
        <v/>
      </c>
      <c r="GM456" s="20" t="str">
        <f t="shared" si="1388"/>
        <v/>
      </c>
      <c r="GN456" s="20" t="str">
        <f t="shared" si="1388"/>
        <v/>
      </c>
      <c r="GO456" s="20" t="str">
        <f t="shared" si="1388"/>
        <v/>
      </c>
      <c r="GP456" s="20" t="str">
        <f t="shared" si="1388"/>
        <v/>
      </c>
      <c r="GQ456" s="20" t="str">
        <f t="shared" si="1388"/>
        <v/>
      </c>
      <c r="GR456" s="20" t="str">
        <f t="shared" si="1389"/>
        <v/>
      </c>
      <c r="GS456" s="20" t="str">
        <f t="shared" si="1389"/>
        <v/>
      </c>
      <c r="GT456" s="20" t="str">
        <f t="shared" si="1389"/>
        <v/>
      </c>
      <c r="GU456" s="20" t="str">
        <f t="shared" si="1389"/>
        <v/>
      </c>
      <c r="GV456" s="20" t="str">
        <f t="shared" si="1389"/>
        <v/>
      </c>
      <c r="GW456" s="20" t="str">
        <f t="shared" si="1389"/>
        <v/>
      </c>
      <c r="GX456" s="20" t="str">
        <f t="shared" si="1389"/>
        <v/>
      </c>
      <c r="GY456" s="20" t="str">
        <f t="shared" si="1389"/>
        <v/>
      </c>
      <c r="GZ456" s="20" t="str">
        <f t="shared" si="1389"/>
        <v/>
      </c>
      <c r="HA456" s="20" t="str">
        <f t="shared" si="1389"/>
        <v/>
      </c>
      <c r="HB456" s="20" t="str">
        <f t="shared" si="1390"/>
        <v/>
      </c>
      <c r="HC456" s="20" t="str">
        <f t="shared" si="1390"/>
        <v/>
      </c>
      <c r="HD456" s="20" t="str">
        <f t="shared" si="1390"/>
        <v/>
      </c>
      <c r="HE456" s="20" t="str">
        <f t="shared" si="1390"/>
        <v/>
      </c>
      <c r="HF456" s="20" t="str">
        <f t="shared" si="1390"/>
        <v/>
      </c>
      <c r="HG456" s="20" t="str">
        <f t="shared" si="1390"/>
        <v/>
      </c>
      <c r="HH456" s="20" t="str">
        <f t="shared" si="1390"/>
        <v/>
      </c>
      <c r="HI456" s="20" t="str">
        <f t="shared" si="1390"/>
        <v/>
      </c>
      <c r="HJ456" s="20" t="str">
        <f t="shared" si="1390"/>
        <v/>
      </c>
      <c r="HK456" s="20" t="str">
        <f t="shared" si="1390"/>
        <v/>
      </c>
      <c r="HL456" s="20" t="str">
        <f t="shared" si="1391"/>
        <v/>
      </c>
      <c r="HM456" s="20" t="str">
        <f t="shared" si="1391"/>
        <v/>
      </c>
      <c r="HN456" s="20" t="str">
        <f t="shared" si="1391"/>
        <v/>
      </c>
      <c r="HO456" s="20" t="str">
        <f t="shared" si="1391"/>
        <v/>
      </c>
      <c r="HP456" s="20" t="str">
        <f t="shared" si="1391"/>
        <v/>
      </c>
      <c r="HQ456" s="20" t="str">
        <f t="shared" si="1391"/>
        <v/>
      </c>
      <c r="HR456" s="20" t="str">
        <f t="shared" si="1391"/>
        <v/>
      </c>
      <c r="HS456" s="20" t="str">
        <f t="shared" si="1391"/>
        <v/>
      </c>
      <c r="HT456" s="20" t="str">
        <f t="shared" si="1391"/>
        <v/>
      </c>
      <c r="HU456" s="20" t="str">
        <f t="shared" si="1391"/>
        <v/>
      </c>
      <c r="HV456" s="20" t="str">
        <f t="shared" si="1392"/>
        <v/>
      </c>
      <c r="HW456" s="20" t="str">
        <f t="shared" si="1392"/>
        <v/>
      </c>
      <c r="HX456" s="20" t="str">
        <f t="shared" si="1392"/>
        <v/>
      </c>
      <c r="HY456" s="20" t="str">
        <f t="shared" si="1392"/>
        <v/>
      </c>
      <c r="HZ456" s="20" t="str">
        <f t="shared" si="1392"/>
        <v/>
      </c>
      <c r="IA456" s="20" t="str">
        <f t="shared" si="1392"/>
        <v/>
      </c>
      <c r="IB456" s="20" t="str">
        <f t="shared" si="1392"/>
        <v/>
      </c>
      <c r="IC456" s="20" t="str">
        <f t="shared" si="1392"/>
        <v/>
      </c>
      <c r="ID456" s="20" t="str">
        <f t="shared" si="1392"/>
        <v/>
      </c>
      <c r="IE456" s="20" t="str">
        <f t="shared" si="1392"/>
        <v/>
      </c>
      <c r="IF456" s="20" t="str">
        <f t="shared" si="1393"/>
        <v/>
      </c>
      <c r="IG456" s="20" t="str">
        <f t="shared" si="1393"/>
        <v/>
      </c>
      <c r="IH456" s="20" t="str">
        <f t="shared" si="1393"/>
        <v/>
      </c>
      <c r="II456" s="20" t="str">
        <f t="shared" si="1393"/>
        <v/>
      </c>
      <c r="IJ456" s="20" t="str">
        <f t="shared" si="1393"/>
        <v/>
      </c>
      <c r="IK456" s="20" t="str">
        <f t="shared" si="1393"/>
        <v/>
      </c>
      <c r="IL456" s="20" t="str">
        <f t="shared" si="1393"/>
        <v/>
      </c>
      <c r="IM456" s="20" t="str">
        <f t="shared" si="1393"/>
        <v/>
      </c>
      <c r="IN456" s="20" t="str">
        <f t="shared" si="1393"/>
        <v/>
      </c>
      <c r="IO456" s="20" t="str">
        <f t="shared" si="1393"/>
        <v/>
      </c>
      <c r="IP456" s="20" t="str">
        <f t="shared" si="1394"/>
        <v/>
      </c>
      <c r="IQ456" s="20" t="str">
        <f t="shared" si="1394"/>
        <v/>
      </c>
      <c r="IR456" s="20" t="str">
        <f t="shared" si="1394"/>
        <v/>
      </c>
      <c r="IS456" s="20" t="str">
        <f t="shared" si="1394"/>
        <v/>
      </c>
      <c r="IT456" s="20" t="str">
        <f t="shared" si="1394"/>
        <v/>
      </c>
      <c r="IU456" s="20" t="str">
        <f t="shared" si="1394"/>
        <v/>
      </c>
      <c r="IV456" s="20" t="str">
        <f t="shared" si="1394"/>
        <v/>
      </c>
      <c r="IW456" s="20" t="str">
        <f t="shared" si="1394"/>
        <v/>
      </c>
      <c r="IX456" s="20" t="str">
        <f t="shared" si="1394"/>
        <v/>
      </c>
      <c r="IY456" s="20" t="str">
        <f t="shared" si="1394"/>
        <v/>
      </c>
      <c r="IZ456" s="20" t="str">
        <f t="shared" si="1395"/>
        <v/>
      </c>
      <c r="JA456" s="20" t="str">
        <f t="shared" si="1395"/>
        <v/>
      </c>
      <c r="JB456" s="20" t="str">
        <f t="shared" si="1395"/>
        <v/>
      </c>
      <c r="JC456" s="20" t="str">
        <f t="shared" si="1395"/>
        <v/>
      </c>
      <c r="JD456" s="20" t="str">
        <f t="shared" si="1395"/>
        <v/>
      </c>
      <c r="JE456" s="20" t="str">
        <f t="shared" si="1395"/>
        <v/>
      </c>
      <c r="JF456" s="20" t="str">
        <f t="shared" si="1395"/>
        <v/>
      </c>
      <c r="JG456" s="20" t="str">
        <f t="shared" si="1395"/>
        <v/>
      </c>
      <c r="JH456" s="20" t="str">
        <f t="shared" si="1395"/>
        <v/>
      </c>
      <c r="JI456" s="20" t="str">
        <f t="shared" si="1395"/>
        <v/>
      </c>
      <c r="JJ456" s="20" t="str">
        <f t="shared" si="1396"/>
        <v/>
      </c>
      <c r="JK456" s="20" t="str">
        <f t="shared" si="1396"/>
        <v/>
      </c>
      <c r="JL456" s="20" t="str">
        <f t="shared" si="1396"/>
        <v/>
      </c>
      <c r="JM456" s="20" t="str">
        <f t="shared" si="1396"/>
        <v/>
      </c>
      <c r="JN456" s="20" t="str">
        <f t="shared" si="1396"/>
        <v/>
      </c>
      <c r="JO456" s="20" t="str">
        <f t="shared" si="1396"/>
        <v/>
      </c>
      <c r="JP456" s="20" t="str">
        <f t="shared" si="1396"/>
        <v/>
      </c>
      <c r="JQ456" s="20" t="str">
        <f t="shared" si="1396"/>
        <v/>
      </c>
      <c r="JR456" s="20" t="str">
        <f t="shared" si="1396"/>
        <v/>
      </c>
      <c r="JS456" s="20" t="str">
        <f t="shared" si="1396"/>
        <v/>
      </c>
      <c r="JT456" s="20" t="str">
        <f t="shared" si="1397"/>
        <v/>
      </c>
      <c r="JU456" s="20" t="str">
        <f t="shared" si="1397"/>
        <v/>
      </c>
      <c r="JV456" s="20" t="str">
        <f t="shared" si="1397"/>
        <v/>
      </c>
      <c r="JW456" s="20" t="str">
        <f t="shared" si="1397"/>
        <v/>
      </c>
      <c r="JX456" s="20" t="str">
        <f t="shared" si="1397"/>
        <v/>
      </c>
      <c r="JY456" s="20" t="str">
        <f t="shared" si="1397"/>
        <v/>
      </c>
      <c r="JZ456" s="20" t="str">
        <f t="shared" si="1397"/>
        <v/>
      </c>
      <c r="KA456" s="20" t="str">
        <f t="shared" si="1397"/>
        <v/>
      </c>
      <c r="KB456" s="20" t="str">
        <f t="shared" si="1397"/>
        <v/>
      </c>
      <c r="KC456" s="20" t="str">
        <f t="shared" si="1397"/>
        <v/>
      </c>
      <c r="KD456" s="20" t="str">
        <f t="shared" si="1398"/>
        <v/>
      </c>
      <c r="KE456" s="20"/>
      <c r="KF456" s="20"/>
      <c r="KG456" s="20"/>
      <c r="KH456" s="20"/>
      <c r="KI456" s="20"/>
      <c r="KJ456" s="20"/>
      <c r="KK456" s="20"/>
      <c r="KL456" s="20"/>
      <c r="KM456" s="20"/>
      <c r="KN456" s="20"/>
      <c r="KO456" s="20"/>
    </row>
    <row r="457" spans="2:301" s="14" customFormat="1" ht="15" hidden="1" x14ac:dyDescent="0.25">
      <c r="G457" s="74" t="str">
        <f t="shared" si="1129"/>
        <v/>
      </c>
      <c r="I457" s="74" t="str">
        <f t="shared" si="1133"/>
        <v/>
      </c>
      <c r="K457" s="74">
        <f t="shared" si="1268"/>
        <v>0</v>
      </c>
      <c r="N457" s="74">
        <f t="shared" si="1130"/>
        <v>0</v>
      </c>
      <c r="Q457" s="120"/>
      <c r="R457" s="120"/>
      <c r="S457" s="111"/>
      <c r="T457" s="113" t="str">
        <f t="shared" si="1131"/>
        <v/>
      </c>
      <c r="W457" s="24" t="str">
        <f t="shared" si="1134"/>
        <v/>
      </c>
      <c r="X457" s="60"/>
      <c r="AK457" s="4"/>
      <c r="AL457" s="24"/>
      <c r="AM457" s="24"/>
      <c r="AN457" s="24"/>
      <c r="AO457" s="26"/>
      <c r="AP457" s="26"/>
      <c r="AR457" s="19">
        <f t="shared" si="1132"/>
        <v>0</v>
      </c>
      <c r="AU457" s="129"/>
      <c r="AV457" s="129"/>
    </row>
    <row r="458" spans="2:301" s="14" customFormat="1" ht="15" hidden="1" x14ac:dyDescent="0.25">
      <c r="G458" s="74" t="str">
        <f t="shared" si="1129"/>
        <v/>
      </c>
      <c r="I458" s="74" t="str">
        <f t="shared" si="1133"/>
        <v/>
      </c>
      <c r="K458" s="74">
        <f t="shared" si="1268"/>
        <v>0</v>
      </c>
      <c r="N458" s="74">
        <f t="shared" si="1130"/>
        <v>0</v>
      </c>
      <c r="Q458" s="120"/>
      <c r="R458" s="120"/>
      <c r="S458" s="111"/>
      <c r="T458" s="113" t="str">
        <f t="shared" si="1131"/>
        <v/>
      </c>
      <c r="W458" s="24" t="str">
        <f t="shared" si="1134"/>
        <v/>
      </c>
      <c r="X458" s="60"/>
      <c r="AK458" s="4"/>
      <c r="AL458" s="24"/>
      <c r="AM458" s="24"/>
      <c r="AN458" s="24"/>
      <c r="AO458" s="26"/>
      <c r="AP458" s="26"/>
      <c r="AR458" s="19">
        <f t="shared" si="1132"/>
        <v>0</v>
      </c>
      <c r="AU458" s="129"/>
      <c r="AV458" s="129"/>
    </row>
    <row r="459" spans="2:301" s="14" customFormat="1" ht="15" hidden="1" x14ac:dyDescent="0.25">
      <c r="G459" s="74" t="str">
        <f t="shared" si="1129"/>
        <v/>
      </c>
      <c r="I459" s="74" t="str">
        <f t="shared" si="1133"/>
        <v/>
      </c>
      <c r="K459" s="74">
        <f t="shared" si="1268"/>
        <v>0</v>
      </c>
      <c r="N459" s="74">
        <f t="shared" si="1130"/>
        <v>0</v>
      </c>
      <c r="Q459" s="120"/>
      <c r="R459" s="120"/>
      <c r="S459" s="111"/>
      <c r="T459" s="113" t="str">
        <f t="shared" si="1131"/>
        <v/>
      </c>
      <c r="W459" s="24" t="str">
        <f t="shared" si="1134"/>
        <v/>
      </c>
      <c r="X459" s="60"/>
      <c r="AK459" s="4"/>
      <c r="AL459" s="24"/>
      <c r="AM459" s="24"/>
      <c r="AN459" s="24"/>
      <c r="AO459" s="26"/>
      <c r="AP459" s="26"/>
      <c r="AR459" s="19">
        <f t="shared" si="1132"/>
        <v>0</v>
      </c>
      <c r="AU459" s="129"/>
      <c r="AV459" s="129"/>
    </row>
    <row r="460" spans="2:301" s="14" customFormat="1" ht="15" hidden="1" x14ac:dyDescent="0.25">
      <c r="G460" s="74" t="str">
        <f t="shared" si="1129"/>
        <v/>
      </c>
      <c r="I460" s="74" t="str">
        <f t="shared" si="1133"/>
        <v/>
      </c>
      <c r="K460" s="74">
        <f t="shared" si="1268"/>
        <v>0</v>
      </c>
      <c r="N460" s="74">
        <f t="shared" si="1130"/>
        <v>0</v>
      </c>
      <c r="Q460" s="120"/>
      <c r="R460" s="120"/>
      <c r="S460" s="111"/>
      <c r="T460" s="113" t="str">
        <f t="shared" si="1131"/>
        <v/>
      </c>
      <c r="W460" s="24" t="str">
        <f t="shared" si="1134"/>
        <v/>
      </c>
      <c r="X460" s="60"/>
      <c r="AK460" s="4"/>
      <c r="AL460" s="24"/>
      <c r="AM460" s="24"/>
      <c r="AN460" s="24"/>
      <c r="AO460" s="26"/>
      <c r="AP460" s="26"/>
      <c r="AR460" s="19">
        <f t="shared" si="1132"/>
        <v>0</v>
      </c>
      <c r="AU460" s="129"/>
      <c r="AV460" s="129"/>
    </row>
    <row r="461" spans="2:301" s="14" customFormat="1" x14ac:dyDescent="0.35">
      <c r="B461" s="73" t="str">
        <f t="shared" ref="B461" si="1401" xml:space="preserve"> IF(B227="","",B227)</f>
        <v/>
      </c>
      <c r="C461" s="74">
        <f t="shared" ref="C461" si="1402" xml:space="preserve"> IF(B461="",0,1)</f>
        <v>0</v>
      </c>
      <c r="D461" s="74" t="str">
        <f xml:space="preserve"> IF(IF(AND(C461=1,C227="LED"),D227,"")="","",IF(AND(C461=1,C227="LED"),D227,""))</f>
        <v/>
      </c>
      <c r="E461" s="74" t="str">
        <f xml:space="preserve"> IF(IF(AND(C461=1,C227="LED"),E227,"")="","",IF(AND(C461=1,C227="LED"),E227,""))</f>
        <v/>
      </c>
      <c r="F461" s="74" t="str">
        <f xml:space="preserve"> IF((C461&lt;&gt;1),"",MAX(F227,1))</f>
        <v/>
      </c>
      <c r="G461" s="74" t="str">
        <f t="shared" si="1129"/>
        <v/>
      </c>
      <c r="H461" s="74" t="str">
        <f xml:space="preserve"> IF((C461&lt;&gt;1),"",MAX(2.5,Q227))</f>
        <v/>
      </c>
      <c r="I461" s="74" t="str">
        <f t="shared" si="1133"/>
        <v/>
      </c>
      <c r="J461" s="74">
        <f xml:space="preserve"> IF((C461&lt;&gt;1),0,(J227+$D$3))</f>
        <v>0</v>
      </c>
      <c r="K461" s="74">
        <f t="shared" si="1268"/>
        <v>0</v>
      </c>
      <c r="L461" s="74" t="str">
        <f>IF((C461&lt;&gt;1),"",IF(IF(C227="Masked","Always Mask",H227)="","Never mask",IF(C227="Masked","Always Mask",H227)))</f>
        <v/>
      </c>
      <c r="M461" s="74">
        <f xml:space="preserve"> IF(C461&lt;&gt;1,0,I227)</f>
        <v>0</v>
      </c>
      <c r="N461" s="74">
        <f t="shared" si="1130"/>
        <v>0</v>
      </c>
      <c r="O461" s="74" t="str">
        <f xml:space="preserve"> IF(C461&lt;&gt;1,"",(F461*55+17.25))</f>
        <v/>
      </c>
      <c r="P461" s="112" t="str">
        <f xml:space="preserve"> IF(C461&lt;&gt;1,"",IF(O461&lt;J461,J461,0))</f>
        <v/>
      </c>
      <c r="Q461" s="120">
        <f xml:space="preserve"> IF(Global!$C$1="AFE4420",1000*AK461*J461/(1000000/'PPG Config'!$C$2)*(2-COUNTBLANK(D461:E461)),1000*(AL461+AM461)*J461/(1000000/'PPG Config'!$C$2))</f>
        <v>0</v>
      </c>
      <c r="R461" s="120"/>
      <c r="S461" s="111" t="str">
        <f>IF((C461&lt;&gt;1),"Only TIA1",W227)</f>
        <v>Only TIA1</v>
      </c>
      <c r="T461" s="113" t="str">
        <f t="shared" si="1131"/>
        <v/>
      </c>
      <c r="U461" s="24" t="str">
        <f xml:space="preserve"> IF((C461&lt;&gt;1),"",MAX(2.5,AD227))</f>
        <v/>
      </c>
      <c r="V461" s="24"/>
      <c r="W461" s="24" t="str">
        <f t="shared" si="1134"/>
        <v/>
      </c>
      <c r="X461" s="60"/>
      <c r="AI461" s="69">
        <f xml:space="preserve"> IF(C471&gt;C461,1,0)</f>
        <v>0</v>
      </c>
      <c r="AJ461" s="69">
        <f xml:space="preserve"> IF(C461=1,IF(C227="LED",IF(AND(D461="",E461=""),1,0),0),0)</f>
        <v>0</v>
      </c>
      <c r="AK461" s="119">
        <f>IF(COUNTIF(D461:E461,"TX4")&gt;0,'PPG Config'!$C$18,IF(COUNTIF(D461:E461,"TX3")&gt;0,'PPG Config'!$C$17,IF(COUNTIF(D461:E461,"TX2")&gt;0,'PPG Config'!$C$16,IF(COUNTIF(D461:E461,"TX1")&gt;0,'PPG Config'!$C$15,0))))</f>
        <v>0</v>
      </c>
      <c r="AL461" s="24">
        <f xml:space="preserve"> IF(D461="",0,IF(AI227="",0,MIN(AI227,'PPG Config'!$C$8)))</f>
        <v>0</v>
      </c>
      <c r="AM461" s="24">
        <f xml:space="preserve"> IF(E461="",0,IF(AJ227="",0,MIN(AJ227,'PPG Config'!$C$8)))</f>
        <v>0</v>
      </c>
      <c r="AN461" s="24"/>
      <c r="AO461" s="26">
        <f xml:space="preserve"> IF(Global!$C$1="AFE4420",'PPG Phase Definition'!AK461,'PPG Phase Definition'!AL461)</f>
        <v>0</v>
      </c>
      <c r="AP461" s="26">
        <f xml:space="preserve"> IF(Global!$C$1="AFE4420",'PPG Phase Definition'!AK461,'PPG Phase Definition'!AM461)</f>
        <v>0</v>
      </c>
      <c r="AR461" s="19">
        <f t="shared" si="1132"/>
        <v>0</v>
      </c>
      <c r="AU461" s="129"/>
      <c r="AV461" s="129"/>
      <c r="FD461" s="19"/>
      <c r="FE461" s="19"/>
      <c r="FF461" s="19">
        <v>23</v>
      </c>
      <c r="FG461" s="20" t="str">
        <f t="shared" ref="FG461:FQ461" si="1403" xml:space="preserve"> IF(G700=G690,"",G700)</f>
        <v/>
      </c>
      <c r="FH461" s="20" t="str">
        <f t="shared" si="1403"/>
        <v/>
      </c>
      <c r="FI461" s="20" t="str">
        <f t="shared" si="1403"/>
        <v/>
      </c>
      <c r="FJ461" s="20" t="str">
        <f t="shared" si="1403"/>
        <v/>
      </c>
      <c r="FK461" s="20" t="str">
        <f t="shared" si="1403"/>
        <v/>
      </c>
      <c r="FL461" s="20" t="str">
        <f t="shared" si="1403"/>
        <v/>
      </c>
      <c r="FM461" s="20" t="str">
        <f t="shared" si="1403"/>
        <v/>
      </c>
      <c r="FN461" s="20" t="str">
        <f t="shared" si="1403"/>
        <v/>
      </c>
      <c r="FO461" s="20" t="str">
        <f t="shared" si="1403"/>
        <v/>
      </c>
      <c r="FP461" s="20" t="str">
        <f t="shared" si="1403"/>
        <v/>
      </c>
      <c r="FQ461" s="20" t="str">
        <f t="shared" si="1403"/>
        <v/>
      </c>
      <c r="FR461" s="20" t="str">
        <f xml:space="preserve"> IF(S700=S690,"",S700)</f>
        <v/>
      </c>
      <c r="FS461" s="20" t="str">
        <f xml:space="preserve"> IF(T700=T690,"",T700)</f>
        <v/>
      </c>
      <c r="FT461" s="20" t="str">
        <f xml:space="preserve"> IF(U700=U690,"",U700)</f>
        <v/>
      </c>
      <c r="FU461" s="20" t="str">
        <f xml:space="preserve"> IF(W700=W690,"",W700)</f>
        <v/>
      </c>
      <c r="FV461" s="20" t="str">
        <f t="shared" ref="FV461:FW461" si="1404" xml:space="preserve"> IF(Y700=Y690,"",Y700)</f>
        <v/>
      </c>
      <c r="FW461" s="20" t="str">
        <f t="shared" si="1404"/>
        <v/>
      </c>
      <c r="FX461" s="20" t="str">
        <f t="shared" ref="FX461" si="1405" xml:space="preserve"> IF(AA700=AA690,"",AA700)</f>
        <v/>
      </c>
      <c r="FY461" s="20" t="str">
        <f t="shared" ref="FY461" si="1406" xml:space="preserve"> IF(AB700=AB690,"",AB700)</f>
        <v/>
      </c>
      <c r="FZ461" s="20" t="str">
        <f t="shared" ref="FZ461" si="1407" xml:space="preserve"> IF(AC700=AC690,"",AC700)</f>
        <v/>
      </c>
      <c r="GA461" s="20" t="str">
        <f t="shared" ref="GA461" si="1408" xml:space="preserve"> IF(AE700=AE690,"",AE700)</f>
        <v/>
      </c>
      <c r="GB461" s="20" t="str">
        <f t="shared" ref="GB461" si="1409" xml:space="preserve"> IF(AF700=AF690,"",AF700)</f>
        <v/>
      </c>
      <c r="GC461" s="20" t="str">
        <f t="shared" ref="GC461" si="1410" xml:space="preserve"> IF(AG700=AG690,"",AG700)</f>
        <v/>
      </c>
      <c r="GD461" s="20" t="str">
        <f t="shared" ref="GD461" si="1411" xml:space="preserve"> IF(AH700=AH690,"",AH700)</f>
        <v/>
      </c>
      <c r="GE461" s="20" t="str">
        <f t="shared" ref="GE461" si="1412" xml:space="preserve"> IF(AI700=AI690,"",AI700)</f>
        <v/>
      </c>
      <c r="GF461" s="20" t="str">
        <f t="shared" ref="GF461" si="1413" xml:space="preserve"> IF(AJ700=AJ690,"",AJ700)</f>
        <v/>
      </c>
      <c r="GG461" s="20" t="str">
        <f t="shared" ref="GG461" si="1414" xml:space="preserve"> IF(AK700=AK690,"",AK700)</f>
        <v/>
      </c>
      <c r="GH461" s="20" t="str">
        <f t="shared" ref="GH461" si="1415" xml:space="preserve"> IF(AL700=AL690,"",AL700)</f>
        <v/>
      </c>
      <c r="GI461" s="20" t="str">
        <f t="shared" ref="GI461" si="1416" xml:space="preserve"> IF(AM700=AM690,"",AM700)</f>
        <v/>
      </c>
      <c r="GJ461" s="20" t="str">
        <f t="shared" ref="GJ461" si="1417" xml:space="preserve"> IF(AN700=AN690,"",AN700)</f>
        <v/>
      </c>
      <c r="GK461" s="20" t="str">
        <f t="shared" ref="GK461" si="1418" xml:space="preserve"> IF(AO700=AO690,"",AO700)</f>
        <v/>
      </c>
      <c r="GL461" s="20" t="str">
        <f t="shared" ref="GL461" si="1419" xml:space="preserve"> IF(AP700=AP690,"",AP700)</f>
        <v/>
      </c>
      <c r="GM461" s="20" t="str">
        <f t="shared" ref="GM461" si="1420" xml:space="preserve"> IF(AQ700=AQ690,"",AQ700)</f>
        <v/>
      </c>
      <c r="GN461" s="20" t="str">
        <f t="shared" ref="GN461" si="1421" xml:space="preserve"> IF(AR700=AR690,"",AR700)</f>
        <v/>
      </c>
      <c r="GO461" s="20" t="str">
        <f t="shared" ref="GO461" si="1422" xml:space="preserve"> IF(AS700=AS690,"",AS700)</f>
        <v/>
      </c>
      <c r="GP461" s="20" t="str">
        <f t="shared" ref="GP461" si="1423" xml:space="preserve"> IF(AT700=AT690,"",AT700)</f>
        <v/>
      </c>
      <c r="GQ461" s="20" t="str">
        <f t="shared" ref="GQ461" si="1424" xml:space="preserve"> IF(AU700=AU690,"",AU700)</f>
        <v/>
      </c>
      <c r="GR461" s="20" t="str">
        <f t="shared" ref="GR461" si="1425" xml:space="preserve"> IF(AV700=AV690,"",AV700)</f>
        <v/>
      </c>
      <c r="GS461" s="20" t="str">
        <f t="shared" ref="GS461" si="1426" xml:space="preserve"> IF(AW700=AW690,"",AW700)</f>
        <v/>
      </c>
      <c r="GT461" s="20" t="str">
        <f t="shared" ref="GT461" si="1427" xml:space="preserve"> IF(AX700=AX690,"",AX700)</f>
        <v/>
      </c>
      <c r="GU461" s="20" t="str">
        <f t="shared" ref="GU461" si="1428" xml:space="preserve"> IF(AY700=AY690,"",AY700)</f>
        <v/>
      </c>
      <c r="GV461" s="20" t="str">
        <f t="shared" ref="GV461" si="1429" xml:space="preserve"> IF(AZ700=AZ690,"",AZ700)</f>
        <v/>
      </c>
      <c r="GW461" s="20" t="str">
        <f t="shared" ref="GW461" si="1430" xml:space="preserve"> IF(BA700=BA690,"",BA700)</f>
        <v/>
      </c>
      <c r="GX461" s="20" t="str">
        <f t="shared" ref="GX461" si="1431" xml:space="preserve"> IF(BB700=BB690,"",BB700)</f>
        <v/>
      </c>
      <c r="GY461" s="20" t="str">
        <f t="shared" ref="GY461" si="1432" xml:space="preserve"> IF(BC700=BC690,"",BC700)</f>
        <v/>
      </c>
      <c r="GZ461" s="20" t="str">
        <f t="shared" ref="GZ461" si="1433" xml:space="preserve"> IF(BD700=BD690,"",BD700)</f>
        <v/>
      </c>
      <c r="HA461" s="20" t="str">
        <f t="shared" ref="HA461" si="1434" xml:space="preserve"> IF(BE700=BE690,"",BE700)</f>
        <v/>
      </c>
      <c r="HB461" s="20" t="str">
        <f t="shared" ref="HB461" si="1435" xml:space="preserve"> IF(BF700=BF690,"",BF700)</f>
        <v/>
      </c>
      <c r="HC461" s="20" t="str">
        <f t="shared" ref="HC461" si="1436" xml:space="preserve"> IF(BG700=BG690,"",BG700)</f>
        <v/>
      </c>
      <c r="HD461" s="20" t="str">
        <f t="shared" ref="HD461" si="1437" xml:space="preserve"> IF(BH700=BH690,"",BH700)</f>
        <v/>
      </c>
      <c r="HE461" s="20" t="str">
        <f t="shared" ref="HE461" si="1438" xml:space="preserve"> IF(BI700=BI690,"",BI700)</f>
        <v/>
      </c>
      <c r="HF461" s="20" t="str">
        <f t="shared" ref="HF461" si="1439" xml:space="preserve"> IF(BJ700=BJ690,"",BJ700)</f>
        <v/>
      </c>
      <c r="HG461" s="20" t="str">
        <f t="shared" ref="HG461" si="1440" xml:space="preserve"> IF(BK700=BK690,"",BK700)</f>
        <v/>
      </c>
      <c r="HH461" s="20" t="str">
        <f t="shared" ref="HH461" si="1441" xml:space="preserve"> IF(BL700=BL690,"",BL700)</f>
        <v/>
      </c>
      <c r="HI461" s="20" t="str">
        <f t="shared" ref="HI461" si="1442" xml:space="preserve"> IF(BM700=BM690,"",BM700)</f>
        <v/>
      </c>
      <c r="HJ461" s="20" t="str">
        <f t="shared" ref="HJ461" si="1443" xml:space="preserve"> IF(BN700=BN690,"",BN700)</f>
        <v/>
      </c>
      <c r="HK461" s="20" t="str">
        <f t="shared" ref="HK461" si="1444" xml:space="preserve"> IF(BO700=BO690,"",BO700)</f>
        <v/>
      </c>
      <c r="HL461" s="20" t="str">
        <f t="shared" ref="HL461" si="1445" xml:space="preserve"> IF(BP700=BP690,"",BP700)</f>
        <v/>
      </c>
      <c r="HM461" s="20" t="str">
        <f t="shared" ref="HM461" si="1446" xml:space="preserve"> IF(BQ700=BQ690,"",BQ700)</f>
        <v/>
      </c>
      <c r="HN461" s="20" t="str">
        <f t="shared" ref="HN461" si="1447" xml:space="preserve"> IF(BR700=BR690,"",BR700)</f>
        <v/>
      </c>
      <c r="HO461" s="20" t="str">
        <f t="shared" ref="HO461" si="1448" xml:space="preserve"> IF(BS700=BS690,"",BS700)</f>
        <v/>
      </c>
      <c r="HP461" s="20" t="str">
        <f t="shared" ref="HP461" si="1449" xml:space="preserve"> IF(BT700=BT690,"",BT700)</f>
        <v/>
      </c>
      <c r="HQ461" s="20" t="str">
        <f t="shared" ref="HQ461" si="1450" xml:space="preserve"> IF(BU700=BU690,"",BU700)</f>
        <v/>
      </c>
      <c r="HR461" s="20" t="str">
        <f t="shared" ref="HR461" si="1451" xml:space="preserve"> IF(BV700=BV690,"",BV700)</f>
        <v/>
      </c>
      <c r="HS461" s="20" t="str">
        <f t="shared" ref="HS461" si="1452" xml:space="preserve"> IF(BW700=BW690,"",BW700)</f>
        <v/>
      </c>
      <c r="HT461" s="20" t="str">
        <f t="shared" ref="HT461" si="1453" xml:space="preserve"> IF(BX700=BX690,"",BX700)</f>
        <v/>
      </c>
      <c r="HU461" s="20" t="str">
        <f t="shared" ref="HU461" si="1454" xml:space="preserve"> IF(BY700=BY690,"",BY700)</f>
        <v/>
      </c>
      <c r="HV461" s="20" t="str">
        <f t="shared" ref="HV461" si="1455" xml:space="preserve"> IF(BZ700=BZ690,"",BZ700)</f>
        <v/>
      </c>
      <c r="HW461" s="20" t="str">
        <f t="shared" ref="HW461" si="1456" xml:space="preserve"> IF(CA700=CA690,"",CA700)</f>
        <v/>
      </c>
      <c r="HX461" s="20" t="str">
        <f t="shared" ref="HX461" si="1457" xml:space="preserve"> IF(CB700=CB690,"",CB700)</f>
        <v/>
      </c>
      <c r="HY461" s="20" t="str">
        <f t="shared" ref="HY461" si="1458" xml:space="preserve"> IF(CC700=CC690,"",CC700)</f>
        <v/>
      </c>
      <c r="HZ461" s="20" t="str">
        <f t="shared" ref="HZ461" si="1459" xml:space="preserve"> IF(CD700=CD690,"",CD700)</f>
        <v/>
      </c>
      <c r="IA461" s="20" t="str">
        <f t="shared" ref="IA461" si="1460" xml:space="preserve"> IF(CE700=CE690,"",CE700)</f>
        <v/>
      </c>
      <c r="IB461" s="20" t="str">
        <f t="shared" ref="IB461" si="1461" xml:space="preserve"> IF(CF700=CF690,"",CF700)</f>
        <v/>
      </c>
      <c r="IC461" s="20" t="str">
        <f t="shared" ref="IC461" si="1462" xml:space="preserve"> IF(CG700=CG690,"",CG700)</f>
        <v/>
      </c>
      <c r="ID461" s="20" t="str">
        <f t="shared" ref="ID461" si="1463" xml:space="preserve"> IF(CH700=CH690,"",CH700)</f>
        <v/>
      </c>
      <c r="IE461" s="20" t="str">
        <f t="shared" ref="IE461" si="1464" xml:space="preserve"> IF(CI700=CI690,"",CI700)</f>
        <v/>
      </c>
      <c r="IF461" s="20" t="str">
        <f t="shared" ref="IF461" si="1465" xml:space="preserve"> IF(CJ700=CJ690,"",CJ700)</f>
        <v/>
      </c>
      <c r="IG461" s="20" t="str">
        <f t="shared" ref="IG461" si="1466" xml:space="preserve"> IF(CK700=CK690,"",CK700)</f>
        <v/>
      </c>
      <c r="IH461" s="20" t="str">
        <f t="shared" ref="IH461" si="1467" xml:space="preserve"> IF(CL700=CL690,"",CL700)</f>
        <v/>
      </c>
      <c r="II461" s="20" t="str">
        <f t="shared" ref="II461" si="1468" xml:space="preserve"> IF(CM700=CM690,"",CM700)</f>
        <v/>
      </c>
      <c r="IJ461" s="20" t="str">
        <f t="shared" ref="IJ461" si="1469" xml:space="preserve"> IF(CN700=CN690,"",CN700)</f>
        <v/>
      </c>
      <c r="IK461" s="20" t="str">
        <f t="shared" ref="IK461" si="1470" xml:space="preserve"> IF(CO700=CO690,"",CO700)</f>
        <v/>
      </c>
      <c r="IL461" s="20" t="str">
        <f t="shared" ref="IL461" si="1471" xml:space="preserve"> IF(CP700=CP690,"",CP700)</f>
        <v/>
      </c>
      <c r="IM461" s="20" t="str">
        <f t="shared" ref="IM461" si="1472" xml:space="preserve"> IF(CQ700=CQ690,"",CQ700)</f>
        <v/>
      </c>
      <c r="IN461" s="20" t="str">
        <f t="shared" ref="IN461" si="1473" xml:space="preserve"> IF(CR700=CR690,"",CR700)</f>
        <v/>
      </c>
      <c r="IO461" s="20" t="str">
        <f t="shared" ref="IO461" si="1474" xml:space="preserve"> IF(CS700=CS690,"",CS700)</f>
        <v/>
      </c>
      <c r="IP461" s="20" t="str">
        <f t="shared" ref="IP461" si="1475" xml:space="preserve"> IF(CT700=CT690,"",CT700)</f>
        <v/>
      </c>
      <c r="IQ461" s="20" t="str">
        <f t="shared" ref="IQ461" si="1476" xml:space="preserve"> IF(CU700=CU690,"",CU700)</f>
        <v/>
      </c>
      <c r="IR461" s="20" t="str">
        <f t="shared" ref="IR461" si="1477" xml:space="preserve"> IF(CV700=CV690,"",CV700)</f>
        <v/>
      </c>
      <c r="IS461" s="20" t="str">
        <f t="shared" ref="IS461" si="1478" xml:space="preserve"> IF(CW700=CW690,"",CW700)</f>
        <v/>
      </c>
      <c r="IT461" s="20" t="str">
        <f t="shared" ref="IT461" si="1479" xml:space="preserve"> IF(CX700=CX690,"",CX700)</f>
        <v/>
      </c>
      <c r="IU461" s="20" t="str">
        <f t="shared" ref="IU461" si="1480" xml:space="preserve"> IF(CY700=CY690,"",CY700)</f>
        <v/>
      </c>
      <c r="IV461" s="20" t="str">
        <f t="shared" ref="IV461" si="1481" xml:space="preserve"> IF(CZ700=CZ690,"",CZ700)</f>
        <v/>
      </c>
      <c r="IW461" s="20" t="str">
        <f t="shared" ref="IW461" si="1482" xml:space="preserve"> IF(DA700=DA690,"",DA700)</f>
        <v/>
      </c>
      <c r="IX461" s="20" t="str">
        <f t="shared" ref="IX461" si="1483" xml:space="preserve"> IF(DB700=DB690,"",DB700)</f>
        <v/>
      </c>
      <c r="IY461" s="20" t="str">
        <f t="shared" ref="IY461" si="1484" xml:space="preserve"> IF(DC700=DC690,"",DC700)</f>
        <v/>
      </c>
      <c r="IZ461" s="20" t="str">
        <f t="shared" ref="IZ461" si="1485" xml:space="preserve"> IF(DD700=DD690,"",DD700)</f>
        <v/>
      </c>
      <c r="JA461" s="20" t="str">
        <f t="shared" ref="JA461" si="1486" xml:space="preserve"> IF(DE700=DE690,"",DE700)</f>
        <v/>
      </c>
      <c r="JB461" s="20" t="str">
        <f t="shared" ref="JB461" si="1487" xml:space="preserve"> IF(DF700=DF690,"",DF700)</f>
        <v/>
      </c>
      <c r="JC461" s="20" t="str">
        <f t="shared" ref="JC461" si="1488" xml:space="preserve"> IF(DG700=DG690,"",DG700)</f>
        <v/>
      </c>
      <c r="JD461" s="20" t="str">
        <f t="shared" ref="JD461" si="1489" xml:space="preserve"> IF(DH700=DH690,"",DH700)</f>
        <v/>
      </c>
      <c r="JE461" s="20" t="str">
        <f t="shared" ref="JE461" si="1490" xml:space="preserve"> IF(DI700=DI690,"",DI700)</f>
        <v/>
      </c>
      <c r="JF461" s="20" t="str">
        <f t="shared" ref="JF461" si="1491" xml:space="preserve"> IF(DJ700=DJ690,"",DJ700)</f>
        <v/>
      </c>
      <c r="JG461" s="20" t="str">
        <f t="shared" ref="JG461" si="1492" xml:space="preserve"> IF(DK700=DK690,"",DK700)</f>
        <v/>
      </c>
      <c r="JH461" s="20" t="str">
        <f t="shared" ref="JH461" si="1493" xml:space="preserve"> IF(DL700=DL690,"",DL700)</f>
        <v/>
      </c>
      <c r="JI461" s="20" t="str">
        <f t="shared" ref="JI461" si="1494" xml:space="preserve"> IF(DM700=DM690,"",DM700)</f>
        <v/>
      </c>
      <c r="JJ461" s="20" t="str">
        <f t="shared" ref="JJ461" si="1495" xml:space="preserve"> IF(DN700=DN690,"",DN700)</f>
        <v/>
      </c>
      <c r="JK461" s="20" t="str">
        <f t="shared" ref="JK461" si="1496" xml:space="preserve"> IF(DO700=DO690,"",DO700)</f>
        <v/>
      </c>
      <c r="JL461" s="20" t="str">
        <f t="shared" ref="JL461" si="1497" xml:space="preserve"> IF(DP700=DP690,"",DP700)</f>
        <v/>
      </c>
      <c r="JM461" s="20" t="str">
        <f t="shared" ref="JM461" si="1498" xml:space="preserve"> IF(DQ700=DQ690,"",DQ700)</f>
        <v/>
      </c>
      <c r="JN461" s="20" t="str">
        <f t="shared" ref="JN461" si="1499" xml:space="preserve"> IF(DR700=DR690,"",DR700)</f>
        <v/>
      </c>
      <c r="JO461" s="20" t="str">
        <f t="shared" ref="JO461" si="1500" xml:space="preserve"> IF(DS700=DS690,"",DS700)</f>
        <v/>
      </c>
      <c r="JP461" s="20" t="str">
        <f t="shared" ref="JP461" si="1501" xml:space="preserve"> IF(DT700=DT690,"",DT700)</f>
        <v/>
      </c>
      <c r="JQ461" s="20" t="str">
        <f t="shared" ref="JQ461" si="1502" xml:space="preserve"> IF(DU700=DU690,"",DU700)</f>
        <v/>
      </c>
      <c r="JR461" s="20" t="str">
        <f t="shared" ref="JR461" si="1503" xml:space="preserve"> IF(DV700=DV690,"",DV700)</f>
        <v/>
      </c>
      <c r="JS461" s="20" t="str">
        <f t="shared" ref="JS461" si="1504" xml:space="preserve"> IF(DW700=DW690,"",DW700)</f>
        <v/>
      </c>
      <c r="JT461" s="20" t="str">
        <f t="shared" ref="JT461" si="1505" xml:space="preserve"> IF(DX700=DX690,"",DX700)</f>
        <v/>
      </c>
      <c r="JU461" s="20" t="str">
        <f t="shared" ref="JU461" si="1506" xml:space="preserve"> IF(DY700=DY690,"",DY700)</f>
        <v/>
      </c>
      <c r="JV461" s="20" t="str">
        <f t="shared" ref="JV461" si="1507" xml:space="preserve"> IF(DZ700=DZ690,"",DZ700)</f>
        <v/>
      </c>
      <c r="JW461" s="20" t="str">
        <f t="shared" ref="JW461" si="1508" xml:space="preserve"> IF(EA700=EA690,"",EA700)</f>
        <v/>
      </c>
      <c r="JX461" s="20" t="str">
        <f t="shared" ref="JX461" si="1509" xml:space="preserve"> IF(EB700=EB690,"",EB700)</f>
        <v/>
      </c>
      <c r="JY461" s="20" t="str">
        <f t="shared" ref="JY461" si="1510" xml:space="preserve"> IF(EC700=EC690,"",EC700)</f>
        <v/>
      </c>
      <c r="JZ461" s="20" t="str">
        <f t="shared" ref="JZ461" si="1511" xml:space="preserve"> IF(ED700=ED690,"",ED700)</f>
        <v/>
      </c>
      <c r="KA461" s="20" t="str">
        <f t="shared" ref="KA461" si="1512" xml:space="preserve"> IF(EE700=EE690,"",EE700)</f>
        <v/>
      </c>
      <c r="KB461" s="20" t="str">
        <f t="shared" ref="KB461" si="1513" xml:space="preserve"> IF(EF700=EF690,"",EF700)</f>
        <v/>
      </c>
      <c r="KC461" s="20" t="str">
        <f t="shared" ref="KC461" si="1514" xml:space="preserve"> IF(EG700=EG690,"",EG700)</f>
        <v/>
      </c>
      <c r="KD461" s="20" t="str">
        <f t="shared" ref="KD461" si="1515" xml:space="preserve"> IF(EH700=EH690,"",EH700)</f>
        <v/>
      </c>
      <c r="KE461" s="20"/>
      <c r="KF461" s="20"/>
      <c r="KG461" s="20"/>
      <c r="KH461" s="20"/>
      <c r="KI461" s="20"/>
      <c r="KJ461" s="20"/>
      <c r="KK461" s="20"/>
      <c r="KL461" s="20"/>
      <c r="KM461" s="20"/>
      <c r="KN461" s="20"/>
      <c r="KO461" s="20"/>
    </row>
    <row r="462" spans="2:301" s="14" customFormat="1" ht="14.75" hidden="1" customHeight="1" x14ac:dyDescent="0.25">
      <c r="B462" s="73"/>
      <c r="C462" s="74"/>
      <c r="D462" s="74"/>
      <c r="E462" s="74"/>
      <c r="F462" s="74"/>
      <c r="G462" s="74" t="str">
        <f t="shared" si="1129"/>
        <v/>
      </c>
      <c r="H462" s="74"/>
      <c r="I462" s="74" t="str">
        <f t="shared" si="1133"/>
        <v/>
      </c>
      <c r="J462" s="74"/>
      <c r="K462" s="74">
        <f t="shared" si="1268"/>
        <v>0</v>
      </c>
      <c r="L462" s="74"/>
      <c r="M462" s="74"/>
      <c r="N462" s="74">
        <f t="shared" si="1130"/>
        <v>0</v>
      </c>
      <c r="O462" s="74"/>
      <c r="P462" s="112"/>
      <c r="Q462" s="120"/>
      <c r="R462" s="120"/>
      <c r="S462" s="111"/>
      <c r="T462" s="113" t="str">
        <f t="shared" si="1131"/>
        <v/>
      </c>
      <c r="U462" s="24"/>
      <c r="V462" s="24"/>
      <c r="W462" s="24" t="str">
        <f t="shared" si="1134"/>
        <v/>
      </c>
      <c r="X462" s="60"/>
      <c r="AI462" s="69"/>
      <c r="AJ462" s="69"/>
      <c r="AK462" s="119"/>
      <c r="AL462" s="24"/>
      <c r="AM462" s="24"/>
      <c r="AN462" s="24"/>
      <c r="AO462" s="26"/>
      <c r="AP462" s="26"/>
      <c r="AR462" s="19">
        <f t="shared" si="1132"/>
        <v>0</v>
      </c>
      <c r="AU462" s="129"/>
      <c r="AV462" s="129"/>
      <c r="FD462" s="19"/>
      <c r="FE462" s="19"/>
      <c r="FF462" s="19"/>
      <c r="FG462" s="20" t="str">
        <f t="shared" ref="FG462:FQ464" si="1516" xml:space="preserve"> IF(G673=G667,"",G673)</f>
        <v/>
      </c>
      <c r="FH462" s="20" t="str">
        <f t="shared" si="1516"/>
        <v/>
      </c>
      <c r="FI462" s="20" t="str">
        <f t="shared" si="1516"/>
        <v/>
      </c>
      <c r="FJ462" s="20" t="str">
        <f t="shared" si="1516"/>
        <v/>
      </c>
      <c r="FK462" s="20" t="str">
        <f t="shared" si="1516"/>
        <v/>
      </c>
      <c r="FL462" s="20" t="str">
        <f t="shared" si="1516"/>
        <v/>
      </c>
      <c r="FM462" s="20" t="str">
        <f t="shared" si="1516"/>
        <v/>
      </c>
      <c r="FN462" s="20" t="str">
        <f t="shared" si="1516"/>
        <v/>
      </c>
      <c r="FO462" s="20" t="str">
        <f t="shared" si="1516"/>
        <v/>
      </c>
      <c r="FP462" s="20" t="str">
        <f t="shared" si="1516"/>
        <v/>
      </c>
      <c r="FQ462" s="20" t="str">
        <f t="shared" si="1516"/>
        <v/>
      </c>
      <c r="FR462" s="20" t="str">
        <f t="shared" ref="FR462:FT464" si="1517" xml:space="preserve"> IF(S673=S667,"",S673)</f>
        <v/>
      </c>
      <c r="FS462" s="20" t="str">
        <f t="shared" si="1517"/>
        <v/>
      </c>
      <c r="FT462" s="20" t="str">
        <f t="shared" si="1517"/>
        <v/>
      </c>
      <c r="FU462" s="20" t="str">
        <f xml:space="preserve"> IF(W673=W667,"",W673)</f>
        <v/>
      </c>
      <c r="FV462" s="20" t="str">
        <f t="shared" ref="FV462:FZ464" si="1518" xml:space="preserve"> IF(Y673=Y667,"",Y673)</f>
        <v/>
      </c>
      <c r="FW462" s="20" t="str">
        <f t="shared" si="1518"/>
        <v/>
      </c>
      <c r="FX462" s="20" t="str">
        <f t="shared" si="1518"/>
        <v/>
      </c>
      <c r="FY462" s="20" t="str">
        <f t="shared" si="1518"/>
        <v/>
      </c>
      <c r="FZ462" s="20" t="str">
        <f t="shared" si="1518"/>
        <v/>
      </c>
      <c r="GA462" s="20" t="str">
        <f t="shared" ref="GA462:GG466" si="1519" xml:space="preserve"> IF(AE673=AE667,"",AE673)</f>
        <v/>
      </c>
      <c r="GB462" s="20" t="str">
        <f t="shared" si="1519"/>
        <v/>
      </c>
      <c r="GC462" s="20" t="str">
        <f t="shared" si="1519"/>
        <v/>
      </c>
      <c r="GD462" s="20" t="str">
        <f t="shared" si="1519"/>
        <v/>
      </c>
      <c r="GE462" s="20" t="str">
        <f t="shared" si="1519"/>
        <v/>
      </c>
      <c r="GF462" s="20" t="str">
        <f t="shared" si="1519"/>
        <v/>
      </c>
      <c r="GG462" s="20" t="str">
        <f t="shared" si="1519"/>
        <v/>
      </c>
      <c r="GH462" s="20" t="str">
        <f t="shared" ref="GH462:GQ466" si="1520" xml:space="preserve"> IF(AL673=AL667,"",AL673)</f>
        <v/>
      </c>
      <c r="GI462" s="20" t="str">
        <f t="shared" si="1520"/>
        <v/>
      </c>
      <c r="GJ462" s="20" t="str">
        <f t="shared" si="1520"/>
        <v/>
      </c>
      <c r="GK462" s="20" t="str">
        <f t="shared" si="1520"/>
        <v/>
      </c>
      <c r="GL462" s="20" t="str">
        <f t="shared" si="1520"/>
        <v/>
      </c>
      <c r="GM462" s="20" t="str">
        <f t="shared" si="1520"/>
        <v/>
      </c>
      <c r="GN462" s="20" t="str">
        <f t="shared" si="1520"/>
        <v/>
      </c>
      <c r="GO462" s="20" t="str">
        <f t="shared" si="1520"/>
        <v/>
      </c>
      <c r="GP462" s="20" t="str">
        <f t="shared" si="1520"/>
        <v/>
      </c>
      <c r="GQ462" s="20" t="str">
        <f t="shared" si="1520"/>
        <v/>
      </c>
      <c r="GR462" s="20" t="str">
        <f t="shared" ref="GR462:HA466" si="1521" xml:space="preserve"> IF(AV673=AV667,"",AV673)</f>
        <v/>
      </c>
      <c r="GS462" s="20" t="str">
        <f t="shared" si="1521"/>
        <v/>
      </c>
      <c r="GT462" s="20" t="str">
        <f t="shared" si="1521"/>
        <v/>
      </c>
      <c r="GU462" s="20" t="str">
        <f t="shared" si="1521"/>
        <v/>
      </c>
      <c r="GV462" s="20" t="str">
        <f t="shared" si="1521"/>
        <v/>
      </c>
      <c r="GW462" s="20" t="str">
        <f t="shared" si="1521"/>
        <v/>
      </c>
      <c r="GX462" s="20" t="str">
        <f t="shared" si="1521"/>
        <v/>
      </c>
      <c r="GY462" s="20" t="str">
        <f t="shared" si="1521"/>
        <v/>
      </c>
      <c r="GZ462" s="20" t="str">
        <f t="shared" si="1521"/>
        <v/>
      </c>
      <c r="HA462" s="20" t="str">
        <f t="shared" si="1521"/>
        <v/>
      </c>
      <c r="HB462" s="20" t="str">
        <f t="shared" ref="HB462:HK466" si="1522" xml:space="preserve"> IF(BF673=BF667,"",BF673)</f>
        <v/>
      </c>
      <c r="HC462" s="20" t="str">
        <f t="shared" si="1522"/>
        <v/>
      </c>
      <c r="HD462" s="20" t="str">
        <f t="shared" si="1522"/>
        <v/>
      </c>
      <c r="HE462" s="20" t="str">
        <f t="shared" si="1522"/>
        <v/>
      </c>
      <c r="HF462" s="20" t="str">
        <f t="shared" si="1522"/>
        <v/>
      </c>
      <c r="HG462" s="20" t="str">
        <f t="shared" si="1522"/>
        <v/>
      </c>
      <c r="HH462" s="20" t="str">
        <f t="shared" si="1522"/>
        <v/>
      </c>
      <c r="HI462" s="20" t="str">
        <f t="shared" si="1522"/>
        <v/>
      </c>
      <c r="HJ462" s="20" t="str">
        <f t="shared" si="1522"/>
        <v/>
      </c>
      <c r="HK462" s="20" t="str">
        <f t="shared" si="1522"/>
        <v/>
      </c>
      <c r="HL462" s="20" t="str">
        <f t="shared" ref="HL462:HU466" si="1523" xml:space="preserve"> IF(BP673=BP667,"",BP673)</f>
        <v/>
      </c>
      <c r="HM462" s="20" t="str">
        <f t="shared" si="1523"/>
        <v/>
      </c>
      <c r="HN462" s="20" t="str">
        <f t="shared" si="1523"/>
        <v/>
      </c>
      <c r="HO462" s="20" t="str">
        <f t="shared" si="1523"/>
        <v/>
      </c>
      <c r="HP462" s="20" t="str">
        <f t="shared" si="1523"/>
        <v/>
      </c>
      <c r="HQ462" s="20" t="str">
        <f t="shared" si="1523"/>
        <v/>
      </c>
      <c r="HR462" s="20" t="str">
        <f t="shared" si="1523"/>
        <v/>
      </c>
      <c r="HS462" s="20" t="str">
        <f t="shared" si="1523"/>
        <v/>
      </c>
      <c r="HT462" s="20" t="str">
        <f t="shared" si="1523"/>
        <v/>
      </c>
      <c r="HU462" s="20" t="str">
        <f t="shared" si="1523"/>
        <v/>
      </c>
      <c r="HV462" s="20" t="str">
        <f t="shared" ref="HV462:IE466" si="1524" xml:space="preserve"> IF(BZ673=BZ667,"",BZ673)</f>
        <v/>
      </c>
      <c r="HW462" s="20" t="str">
        <f t="shared" si="1524"/>
        <v/>
      </c>
      <c r="HX462" s="20" t="str">
        <f t="shared" si="1524"/>
        <v/>
      </c>
      <c r="HY462" s="20" t="str">
        <f t="shared" si="1524"/>
        <v/>
      </c>
      <c r="HZ462" s="20" t="str">
        <f t="shared" si="1524"/>
        <v/>
      </c>
      <c r="IA462" s="20" t="str">
        <f t="shared" si="1524"/>
        <v/>
      </c>
      <c r="IB462" s="20" t="str">
        <f t="shared" si="1524"/>
        <v/>
      </c>
      <c r="IC462" s="20" t="str">
        <f t="shared" si="1524"/>
        <v/>
      </c>
      <c r="ID462" s="20" t="str">
        <f t="shared" si="1524"/>
        <v/>
      </c>
      <c r="IE462" s="20" t="str">
        <f t="shared" si="1524"/>
        <v/>
      </c>
      <c r="IF462" s="20" t="str">
        <f t="shared" ref="IF462:IO466" si="1525" xml:space="preserve"> IF(CJ673=CJ667,"",CJ673)</f>
        <v/>
      </c>
      <c r="IG462" s="20" t="str">
        <f t="shared" si="1525"/>
        <v/>
      </c>
      <c r="IH462" s="20" t="str">
        <f t="shared" si="1525"/>
        <v/>
      </c>
      <c r="II462" s="20" t="str">
        <f t="shared" si="1525"/>
        <v/>
      </c>
      <c r="IJ462" s="20" t="str">
        <f t="shared" si="1525"/>
        <v/>
      </c>
      <c r="IK462" s="20" t="str">
        <f t="shared" si="1525"/>
        <v/>
      </c>
      <c r="IL462" s="20" t="str">
        <f t="shared" si="1525"/>
        <v/>
      </c>
      <c r="IM462" s="20" t="str">
        <f t="shared" si="1525"/>
        <v/>
      </c>
      <c r="IN462" s="20" t="str">
        <f t="shared" si="1525"/>
        <v/>
      </c>
      <c r="IO462" s="20" t="str">
        <f t="shared" si="1525"/>
        <v/>
      </c>
      <c r="IP462" s="20" t="str">
        <f t="shared" ref="IP462:IY466" si="1526" xml:space="preserve"> IF(CT673=CT667,"",CT673)</f>
        <v/>
      </c>
      <c r="IQ462" s="20" t="str">
        <f t="shared" si="1526"/>
        <v/>
      </c>
      <c r="IR462" s="20" t="str">
        <f t="shared" si="1526"/>
        <v/>
      </c>
      <c r="IS462" s="20" t="str">
        <f t="shared" si="1526"/>
        <v/>
      </c>
      <c r="IT462" s="20" t="str">
        <f t="shared" si="1526"/>
        <v/>
      </c>
      <c r="IU462" s="20" t="str">
        <f t="shared" si="1526"/>
        <v/>
      </c>
      <c r="IV462" s="20" t="str">
        <f t="shared" si="1526"/>
        <v/>
      </c>
      <c r="IW462" s="20" t="str">
        <f t="shared" si="1526"/>
        <v/>
      </c>
      <c r="IX462" s="20" t="str">
        <f t="shared" si="1526"/>
        <v/>
      </c>
      <c r="IY462" s="20" t="str">
        <f t="shared" si="1526"/>
        <v/>
      </c>
      <c r="IZ462" s="20" t="str">
        <f t="shared" ref="IZ462:JI466" si="1527" xml:space="preserve"> IF(DD673=DD667,"",DD673)</f>
        <v/>
      </c>
      <c r="JA462" s="20" t="str">
        <f t="shared" si="1527"/>
        <v/>
      </c>
      <c r="JB462" s="20" t="str">
        <f t="shared" si="1527"/>
        <v/>
      </c>
      <c r="JC462" s="20" t="str">
        <f t="shared" si="1527"/>
        <v/>
      </c>
      <c r="JD462" s="20" t="str">
        <f t="shared" si="1527"/>
        <v/>
      </c>
      <c r="JE462" s="20" t="str">
        <f t="shared" si="1527"/>
        <v/>
      </c>
      <c r="JF462" s="20" t="str">
        <f t="shared" si="1527"/>
        <v/>
      </c>
      <c r="JG462" s="20" t="str">
        <f t="shared" si="1527"/>
        <v/>
      </c>
      <c r="JH462" s="20" t="str">
        <f t="shared" si="1527"/>
        <v/>
      </c>
      <c r="JI462" s="20" t="str">
        <f t="shared" si="1527"/>
        <v/>
      </c>
      <c r="JJ462" s="20" t="str">
        <f t="shared" ref="JJ462:JS466" si="1528" xml:space="preserve"> IF(DN673=DN667,"",DN673)</f>
        <v/>
      </c>
      <c r="JK462" s="20" t="str">
        <f t="shared" si="1528"/>
        <v/>
      </c>
      <c r="JL462" s="20" t="str">
        <f t="shared" si="1528"/>
        <v/>
      </c>
      <c r="JM462" s="20" t="str">
        <f t="shared" si="1528"/>
        <v/>
      </c>
      <c r="JN462" s="20" t="str">
        <f t="shared" si="1528"/>
        <v/>
      </c>
      <c r="JO462" s="20" t="str">
        <f t="shared" si="1528"/>
        <v/>
      </c>
      <c r="JP462" s="20" t="str">
        <f t="shared" si="1528"/>
        <v/>
      </c>
      <c r="JQ462" s="20" t="str">
        <f t="shared" si="1528"/>
        <v/>
      </c>
      <c r="JR462" s="20" t="str">
        <f t="shared" si="1528"/>
        <v/>
      </c>
      <c r="JS462" s="20" t="str">
        <f t="shared" si="1528"/>
        <v/>
      </c>
      <c r="JT462" s="20" t="str">
        <f t="shared" ref="JT462:KC466" si="1529" xml:space="preserve"> IF(DX673=DX667,"",DX673)</f>
        <v/>
      </c>
      <c r="JU462" s="20" t="str">
        <f t="shared" si="1529"/>
        <v/>
      </c>
      <c r="JV462" s="20" t="str">
        <f t="shared" si="1529"/>
        <v/>
      </c>
      <c r="JW462" s="20" t="str">
        <f t="shared" si="1529"/>
        <v/>
      </c>
      <c r="JX462" s="20" t="str">
        <f t="shared" si="1529"/>
        <v/>
      </c>
      <c r="JY462" s="20" t="str">
        <f t="shared" si="1529"/>
        <v/>
      </c>
      <c r="JZ462" s="20" t="str">
        <f t="shared" si="1529"/>
        <v/>
      </c>
      <c r="KA462" s="20" t="str">
        <f t="shared" si="1529"/>
        <v/>
      </c>
      <c r="KB462" s="20" t="str">
        <f t="shared" si="1529"/>
        <v/>
      </c>
      <c r="KC462" s="20" t="str">
        <f t="shared" si="1529"/>
        <v/>
      </c>
      <c r="KD462" s="20" t="str">
        <f t="shared" ref="KD462:KD466" si="1530" xml:space="preserve"> IF(EH673=EH667,"",EH673)</f>
        <v/>
      </c>
      <c r="KE462" s="20"/>
      <c r="KF462" s="20"/>
      <c r="KG462" s="20"/>
      <c r="KH462" s="20"/>
      <c r="KI462" s="20"/>
      <c r="KJ462" s="20"/>
      <c r="KK462" s="20"/>
      <c r="KL462" s="20"/>
      <c r="KM462" s="20"/>
      <c r="KN462" s="20"/>
      <c r="KO462" s="20"/>
    </row>
    <row r="463" spans="2:301" s="14" customFormat="1" ht="14.75" hidden="1" customHeight="1" x14ac:dyDescent="0.25">
      <c r="B463" s="73"/>
      <c r="C463" s="74"/>
      <c r="D463" s="74"/>
      <c r="E463" s="74"/>
      <c r="F463" s="74"/>
      <c r="G463" s="74" t="str">
        <f t="shared" si="1129"/>
        <v/>
      </c>
      <c r="H463" s="74"/>
      <c r="I463" s="74" t="str">
        <f t="shared" si="1133"/>
        <v/>
      </c>
      <c r="J463" s="74"/>
      <c r="K463" s="74">
        <f t="shared" si="1268"/>
        <v>0</v>
      </c>
      <c r="L463" s="74"/>
      <c r="M463" s="74"/>
      <c r="N463" s="74">
        <f t="shared" si="1130"/>
        <v>0</v>
      </c>
      <c r="O463" s="74"/>
      <c r="P463" s="112"/>
      <c r="Q463" s="120"/>
      <c r="R463" s="120"/>
      <c r="S463" s="111"/>
      <c r="T463" s="113" t="str">
        <f t="shared" si="1131"/>
        <v/>
      </c>
      <c r="U463" s="24"/>
      <c r="V463" s="24"/>
      <c r="W463" s="24" t="str">
        <f t="shared" si="1134"/>
        <v/>
      </c>
      <c r="X463" s="60"/>
      <c r="AI463" s="69"/>
      <c r="AJ463" s="69"/>
      <c r="AK463" s="119"/>
      <c r="AL463" s="24"/>
      <c r="AM463" s="24"/>
      <c r="AN463" s="24"/>
      <c r="AO463" s="26"/>
      <c r="AP463" s="26"/>
      <c r="AR463" s="19">
        <f t="shared" si="1132"/>
        <v>0</v>
      </c>
      <c r="AU463" s="129"/>
      <c r="AV463" s="129"/>
      <c r="FD463" s="19"/>
      <c r="FE463" s="19"/>
      <c r="FF463" s="19"/>
      <c r="FG463" s="20" t="str">
        <f t="shared" si="1516"/>
        <v/>
      </c>
      <c r="FH463" s="20" t="str">
        <f t="shared" si="1516"/>
        <v/>
      </c>
      <c r="FI463" s="20" t="str">
        <f t="shared" si="1516"/>
        <v/>
      </c>
      <c r="FJ463" s="20" t="str">
        <f t="shared" si="1516"/>
        <v/>
      </c>
      <c r="FK463" s="20" t="str">
        <f t="shared" si="1516"/>
        <v/>
      </c>
      <c r="FL463" s="20" t="str">
        <f t="shared" si="1516"/>
        <v/>
      </c>
      <c r="FM463" s="20" t="str">
        <f t="shared" si="1516"/>
        <v/>
      </c>
      <c r="FN463" s="20" t="str">
        <f t="shared" si="1516"/>
        <v/>
      </c>
      <c r="FO463" s="20" t="str">
        <f t="shared" si="1516"/>
        <v/>
      </c>
      <c r="FP463" s="20" t="str">
        <f t="shared" si="1516"/>
        <v/>
      </c>
      <c r="FQ463" s="20" t="str">
        <f t="shared" si="1516"/>
        <v/>
      </c>
      <c r="FR463" s="20" t="str">
        <f t="shared" si="1517"/>
        <v/>
      </c>
      <c r="FS463" s="20" t="str">
        <f t="shared" si="1517"/>
        <v/>
      </c>
      <c r="FT463" s="20" t="str">
        <f t="shared" si="1517"/>
        <v/>
      </c>
      <c r="FU463" s="20" t="str">
        <f xml:space="preserve"> IF(W674=W668,"",W674)</f>
        <v/>
      </c>
      <c r="FV463" s="20" t="str">
        <f t="shared" si="1518"/>
        <v/>
      </c>
      <c r="FW463" s="20" t="str">
        <f t="shared" si="1518"/>
        <v/>
      </c>
      <c r="FX463" s="20" t="str">
        <f t="shared" si="1518"/>
        <v/>
      </c>
      <c r="FY463" s="20" t="str">
        <f t="shared" si="1518"/>
        <v/>
      </c>
      <c r="FZ463" s="20" t="str">
        <f t="shared" si="1518"/>
        <v/>
      </c>
      <c r="GA463" s="20" t="str">
        <f t="shared" si="1519"/>
        <v/>
      </c>
      <c r="GB463" s="20" t="str">
        <f t="shared" si="1519"/>
        <v/>
      </c>
      <c r="GC463" s="20" t="str">
        <f t="shared" si="1519"/>
        <v/>
      </c>
      <c r="GD463" s="20" t="str">
        <f t="shared" si="1519"/>
        <v/>
      </c>
      <c r="GE463" s="20" t="str">
        <f t="shared" si="1519"/>
        <v/>
      </c>
      <c r="GF463" s="20" t="str">
        <f t="shared" si="1519"/>
        <v/>
      </c>
      <c r="GG463" s="20" t="str">
        <f t="shared" si="1519"/>
        <v/>
      </c>
      <c r="GH463" s="20" t="str">
        <f t="shared" si="1520"/>
        <v/>
      </c>
      <c r="GI463" s="20" t="str">
        <f t="shared" si="1520"/>
        <v/>
      </c>
      <c r="GJ463" s="20" t="str">
        <f t="shared" si="1520"/>
        <v/>
      </c>
      <c r="GK463" s="20" t="str">
        <f t="shared" si="1520"/>
        <v/>
      </c>
      <c r="GL463" s="20" t="str">
        <f t="shared" si="1520"/>
        <v/>
      </c>
      <c r="GM463" s="20" t="str">
        <f t="shared" si="1520"/>
        <v/>
      </c>
      <c r="GN463" s="20" t="str">
        <f t="shared" si="1520"/>
        <v/>
      </c>
      <c r="GO463" s="20" t="str">
        <f t="shared" si="1520"/>
        <v/>
      </c>
      <c r="GP463" s="20" t="str">
        <f t="shared" si="1520"/>
        <v/>
      </c>
      <c r="GQ463" s="20" t="str">
        <f t="shared" si="1520"/>
        <v/>
      </c>
      <c r="GR463" s="20" t="str">
        <f t="shared" si="1521"/>
        <v/>
      </c>
      <c r="GS463" s="20" t="str">
        <f t="shared" si="1521"/>
        <v/>
      </c>
      <c r="GT463" s="20" t="str">
        <f t="shared" si="1521"/>
        <v/>
      </c>
      <c r="GU463" s="20" t="str">
        <f t="shared" si="1521"/>
        <v/>
      </c>
      <c r="GV463" s="20" t="str">
        <f t="shared" si="1521"/>
        <v/>
      </c>
      <c r="GW463" s="20" t="str">
        <f t="shared" si="1521"/>
        <v/>
      </c>
      <c r="GX463" s="20" t="str">
        <f t="shared" si="1521"/>
        <v/>
      </c>
      <c r="GY463" s="20" t="str">
        <f t="shared" si="1521"/>
        <v/>
      </c>
      <c r="GZ463" s="20" t="str">
        <f t="shared" si="1521"/>
        <v/>
      </c>
      <c r="HA463" s="20" t="str">
        <f t="shared" si="1521"/>
        <v/>
      </c>
      <c r="HB463" s="20" t="str">
        <f t="shared" si="1522"/>
        <v/>
      </c>
      <c r="HC463" s="20" t="str">
        <f t="shared" si="1522"/>
        <v/>
      </c>
      <c r="HD463" s="20" t="str">
        <f t="shared" si="1522"/>
        <v/>
      </c>
      <c r="HE463" s="20" t="str">
        <f t="shared" si="1522"/>
        <v/>
      </c>
      <c r="HF463" s="20" t="str">
        <f t="shared" si="1522"/>
        <v/>
      </c>
      <c r="HG463" s="20" t="str">
        <f t="shared" si="1522"/>
        <v/>
      </c>
      <c r="HH463" s="20" t="str">
        <f t="shared" si="1522"/>
        <v/>
      </c>
      <c r="HI463" s="20" t="str">
        <f t="shared" si="1522"/>
        <v/>
      </c>
      <c r="HJ463" s="20" t="str">
        <f t="shared" si="1522"/>
        <v/>
      </c>
      <c r="HK463" s="20" t="str">
        <f t="shared" si="1522"/>
        <v/>
      </c>
      <c r="HL463" s="20" t="str">
        <f t="shared" si="1523"/>
        <v/>
      </c>
      <c r="HM463" s="20" t="str">
        <f t="shared" si="1523"/>
        <v/>
      </c>
      <c r="HN463" s="20" t="str">
        <f t="shared" si="1523"/>
        <v/>
      </c>
      <c r="HO463" s="20" t="str">
        <f t="shared" si="1523"/>
        <v/>
      </c>
      <c r="HP463" s="20" t="str">
        <f t="shared" si="1523"/>
        <v/>
      </c>
      <c r="HQ463" s="20" t="str">
        <f t="shared" si="1523"/>
        <v/>
      </c>
      <c r="HR463" s="20" t="str">
        <f t="shared" si="1523"/>
        <v/>
      </c>
      <c r="HS463" s="20" t="str">
        <f t="shared" si="1523"/>
        <v/>
      </c>
      <c r="HT463" s="20" t="str">
        <f t="shared" si="1523"/>
        <v/>
      </c>
      <c r="HU463" s="20" t="str">
        <f t="shared" si="1523"/>
        <v/>
      </c>
      <c r="HV463" s="20" t="str">
        <f t="shared" si="1524"/>
        <v/>
      </c>
      <c r="HW463" s="20" t="str">
        <f t="shared" si="1524"/>
        <v/>
      </c>
      <c r="HX463" s="20" t="str">
        <f t="shared" si="1524"/>
        <v/>
      </c>
      <c r="HY463" s="20" t="str">
        <f t="shared" si="1524"/>
        <v/>
      </c>
      <c r="HZ463" s="20" t="str">
        <f t="shared" si="1524"/>
        <v/>
      </c>
      <c r="IA463" s="20" t="str">
        <f t="shared" si="1524"/>
        <v/>
      </c>
      <c r="IB463" s="20" t="str">
        <f t="shared" si="1524"/>
        <v/>
      </c>
      <c r="IC463" s="20" t="str">
        <f t="shared" si="1524"/>
        <v/>
      </c>
      <c r="ID463" s="20" t="str">
        <f t="shared" si="1524"/>
        <v/>
      </c>
      <c r="IE463" s="20" t="str">
        <f t="shared" si="1524"/>
        <v/>
      </c>
      <c r="IF463" s="20" t="str">
        <f t="shared" si="1525"/>
        <v/>
      </c>
      <c r="IG463" s="20" t="str">
        <f t="shared" si="1525"/>
        <v/>
      </c>
      <c r="IH463" s="20" t="str">
        <f t="shared" si="1525"/>
        <v/>
      </c>
      <c r="II463" s="20" t="str">
        <f t="shared" si="1525"/>
        <v/>
      </c>
      <c r="IJ463" s="20" t="str">
        <f t="shared" si="1525"/>
        <v/>
      </c>
      <c r="IK463" s="20" t="str">
        <f t="shared" si="1525"/>
        <v/>
      </c>
      <c r="IL463" s="20" t="str">
        <f t="shared" si="1525"/>
        <v/>
      </c>
      <c r="IM463" s="20" t="str">
        <f t="shared" si="1525"/>
        <v/>
      </c>
      <c r="IN463" s="20" t="str">
        <f t="shared" si="1525"/>
        <v/>
      </c>
      <c r="IO463" s="20" t="str">
        <f t="shared" si="1525"/>
        <v/>
      </c>
      <c r="IP463" s="20" t="str">
        <f t="shared" si="1526"/>
        <v/>
      </c>
      <c r="IQ463" s="20" t="str">
        <f t="shared" si="1526"/>
        <v/>
      </c>
      <c r="IR463" s="20" t="str">
        <f t="shared" si="1526"/>
        <v/>
      </c>
      <c r="IS463" s="20" t="str">
        <f t="shared" si="1526"/>
        <v/>
      </c>
      <c r="IT463" s="20" t="str">
        <f t="shared" si="1526"/>
        <v/>
      </c>
      <c r="IU463" s="20" t="str">
        <f t="shared" si="1526"/>
        <v/>
      </c>
      <c r="IV463" s="20" t="str">
        <f t="shared" si="1526"/>
        <v/>
      </c>
      <c r="IW463" s="20" t="str">
        <f t="shared" si="1526"/>
        <v/>
      </c>
      <c r="IX463" s="20" t="str">
        <f t="shared" si="1526"/>
        <v/>
      </c>
      <c r="IY463" s="20" t="str">
        <f t="shared" si="1526"/>
        <v/>
      </c>
      <c r="IZ463" s="20" t="str">
        <f t="shared" si="1527"/>
        <v/>
      </c>
      <c r="JA463" s="20" t="str">
        <f t="shared" si="1527"/>
        <v/>
      </c>
      <c r="JB463" s="20" t="str">
        <f t="shared" si="1527"/>
        <v/>
      </c>
      <c r="JC463" s="20" t="str">
        <f t="shared" si="1527"/>
        <v/>
      </c>
      <c r="JD463" s="20" t="str">
        <f t="shared" si="1527"/>
        <v/>
      </c>
      <c r="JE463" s="20" t="str">
        <f t="shared" si="1527"/>
        <v/>
      </c>
      <c r="JF463" s="20" t="str">
        <f t="shared" si="1527"/>
        <v/>
      </c>
      <c r="JG463" s="20" t="str">
        <f t="shared" si="1527"/>
        <v/>
      </c>
      <c r="JH463" s="20" t="str">
        <f t="shared" si="1527"/>
        <v/>
      </c>
      <c r="JI463" s="20" t="str">
        <f t="shared" si="1527"/>
        <v/>
      </c>
      <c r="JJ463" s="20" t="str">
        <f t="shared" si="1528"/>
        <v/>
      </c>
      <c r="JK463" s="20" t="str">
        <f t="shared" si="1528"/>
        <v/>
      </c>
      <c r="JL463" s="20" t="str">
        <f t="shared" si="1528"/>
        <v/>
      </c>
      <c r="JM463" s="20" t="str">
        <f t="shared" si="1528"/>
        <v/>
      </c>
      <c r="JN463" s="20" t="str">
        <f t="shared" si="1528"/>
        <v/>
      </c>
      <c r="JO463" s="20" t="str">
        <f t="shared" si="1528"/>
        <v/>
      </c>
      <c r="JP463" s="20" t="str">
        <f t="shared" si="1528"/>
        <v/>
      </c>
      <c r="JQ463" s="20" t="str">
        <f t="shared" si="1528"/>
        <v/>
      </c>
      <c r="JR463" s="20" t="str">
        <f t="shared" si="1528"/>
        <v/>
      </c>
      <c r="JS463" s="20" t="str">
        <f t="shared" si="1528"/>
        <v/>
      </c>
      <c r="JT463" s="20" t="str">
        <f t="shared" si="1529"/>
        <v/>
      </c>
      <c r="JU463" s="20" t="str">
        <f t="shared" si="1529"/>
        <v/>
      </c>
      <c r="JV463" s="20" t="str">
        <f t="shared" si="1529"/>
        <v/>
      </c>
      <c r="JW463" s="20" t="str">
        <f t="shared" si="1529"/>
        <v/>
      </c>
      <c r="JX463" s="20" t="str">
        <f t="shared" si="1529"/>
        <v/>
      </c>
      <c r="JY463" s="20" t="str">
        <f t="shared" si="1529"/>
        <v/>
      </c>
      <c r="JZ463" s="20" t="str">
        <f t="shared" si="1529"/>
        <v/>
      </c>
      <c r="KA463" s="20" t="str">
        <f t="shared" si="1529"/>
        <v/>
      </c>
      <c r="KB463" s="20" t="str">
        <f t="shared" si="1529"/>
        <v/>
      </c>
      <c r="KC463" s="20" t="str">
        <f t="shared" si="1529"/>
        <v/>
      </c>
      <c r="KD463" s="20" t="str">
        <f t="shared" si="1530"/>
        <v/>
      </c>
      <c r="KE463" s="20"/>
      <c r="KF463" s="20"/>
      <c r="KG463" s="20"/>
      <c r="KH463" s="20"/>
      <c r="KI463" s="20"/>
      <c r="KJ463" s="20"/>
      <c r="KK463" s="20"/>
      <c r="KL463" s="20"/>
      <c r="KM463" s="20"/>
      <c r="KN463" s="20"/>
      <c r="KO463" s="20"/>
    </row>
    <row r="464" spans="2:301" s="14" customFormat="1" ht="14.75" hidden="1" customHeight="1" x14ac:dyDescent="0.25">
      <c r="B464" s="73"/>
      <c r="C464" s="74"/>
      <c r="D464" s="74"/>
      <c r="E464" s="74"/>
      <c r="F464" s="74"/>
      <c r="G464" s="74" t="str">
        <f t="shared" si="1129"/>
        <v/>
      </c>
      <c r="H464" s="74"/>
      <c r="I464" s="74" t="str">
        <f t="shared" si="1133"/>
        <v/>
      </c>
      <c r="J464" s="74"/>
      <c r="K464" s="74">
        <f t="shared" si="1268"/>
        <v>0</v>
      </c>
      <c r="L464" s="74"/>
      <c r="M464" s="74"/>
      <c r="N464" s="74">
        <f t="shared" si="1130"/>
        <v>0</v>
      </c>
      <c r="O464" s="74"/>
      <c r="P464" s="112"/>
      <c r="Q464" s="120"/>
      <c r="R464" s="120"/>
      <c r="S464" s="111"/>
      <c r="T464" s="113" t="str">
        <f t="shared" si="1131"/>
        <v/>
      </c>
      <c r="U464" s="24"/>
      <c r="V464" s="24"/>
      <c r="W464" s="24" t="str">
        <f t="shared" si="1134"/>
        <v/>
      </c>
      <c r="X464" s="60"/>
      <c r="AI464" s="69"/>
      <c r="AJ464" s="69"/>
      <c r="AK464" s="119"/>
      <c r="AL464" s="24"/>
      <c r="AM464" s="24"/>
      <c r="AN464" s="24"/>
      <c r="AO464" s="26"/>
      <c r="AP464" s="26"/>
      <c r="AR464" s="19">
        <f t="shared" si="1132"/>
        <v>0</v>
      </c>
      <c r="AU464" s="129"/>
      <c r="AV464" s="129"/>
      <c r="FD464" s="19"/>
      <c r="FE464" s="19"/>
      <c r="FF464" s="19"/>
      <c r="FG464" s="20" t="str">
        <f t="shared" si="1516"/>
        <v/>
      </c>
      <c r="FH464" s="20" t="str">
        <f t="shared" si="1516"/>
        <v/>
      </c>
      <c r="FI464" s="20" t="str">
        <f t="shared" si="1516"/>
        <v/>
      </c>
      <c r="FJ464" s="20" t="str">
        <f t="shared" si="1516"/>
        <v/>
      </c>
      <c r="FK464" s="20" t="str">
        <f t="shared" si="1516"/>
        <v/>
      </c>
      <c r="FL464" s="20" t="str">
        <f t="shared" si="1516"/>
        <v/>
      </c>
      <c r="FM464" s="20" t="str">
        <f t="shared" si="1516"/>
        <v/>
      </c>
      <c r="FN464" s="20" t="str">
        <f t="shared" si="1516"/>
        <v/>
      </c>
      <c r="FO464" s="20" t="str">
        <f t="shared" si="1516"/>
        <v/>
      </c>
      <c r="FP464" s="20" t="str">
        <f t="shared" si="1516"/>
        <v/>
      </c>
      <c r="FQ464" s="20" t="str">
        <f t="shared" si="1516"/>
        <v/>
      </c>
      <c r="FR464" s="20" t="str">
        <f t="shared" si="1517"/>
        <v/>
      </c>
      <c r="FS464" s="20" t="str">
        <f t="shared" si="1517"/>
        <v/>
      </c>
      <c r="FT464" s="20" t="str">
        <f t="shared" si="1517"/>
        <v/>
      </c>
      <c r="FU464" s="20" t="str">
        <f xml:space="preserve"> IF(W675=W669,"",W675)</f>
        <v/>
      </c>
      <c r="FV464" s="20" t="str">
        <f t="shared" si="1518"/>
        <v/>
      </c>
      <c r="FW464" s="20" t="str">
        <f t="shared" si="1518"/>
        <v/>
      </c>
      <c r="FX464" s="20" t="str">
        <f t="shared" si="1518"/>
        <v/>
      </c>
      <c r="FY464" s="20" t="str">
        <f t="shared" si="1518"/>
        <v/>
      </c>
      <c r="FZ464" s="20" t="str">
        <f t="shared" si="1518"/>
        <v/>
      </c>
      <c r="GA464" s="20" t="str">
        <f t="shared" si="1519"/>
        <v/>
      </c>
      <c r="GB464" s="20" t="str">
        <f t="shared" si="1519"/>
        <v/>
      </c>
      <c r="GC464" s="20" t="str">
        <f t="shared" si="1519"/>
        <v/>
      </c>
      <c r="GD464" s="20" t="str">
        <f t="shared" si="1519"/>
        <v/>
      </c>
      <c r="GE464" s="20" t="str">
        <f t="shared" si="1519"/>
        <v/>
      </c>
      <c r="GF464" s="20" t="str">
        <f t="shared" si="1519"/>
        <v/>
      </c>
      <c r="GG464" s="20" t="str">
        <f t="shared" si="1519"/>
        <v/>
      </c>
      <c r="GH464" s="20" t="str">
        <f t="shared" si="1520"/>
        <v/>
      </c>
      <c r="GI464" s="20" t="str">
        <f t="shared" si="1520"/>
        <v/>
      </c>
      <c r="GJ464" s="20" t="str">
        <f t="shared" si="1520"/>
        <v/>
      </c>
      <c r="GK464" s="20" t="str">
        <f t="shared" si="1520"/>
        <v/>
      </c>
      <c r="GL464" s="20" t="str">
        <f t="shared" si="1520"/>
        <v/>
      </c>
      <c r="GM464" s="20" t="str">
        <f t="shared" si="1520"/>
        <v/>
      </c>
      <c r="GN464" s="20" t="str">
        <f t="shared" si="1520"/>
        <v/>
      </c>
      <c r="GO464" s="20" t="str">
        <f t="shared" si="1520"/>
        <v/>
      </c>
      <c r="GP464" s="20" t="str">
        <f t="shared" si="1520"/>
        <v/>
      </c>
      <c r="GQ464" s="20" t="str">
        <f t="shared" si="1520"/>
        <v/>
      </c>
      <c r="GR464" s="20" t="str">
        <f t="shared" si="1521"/>
        <v/>
      </c>
      <c r="GS464" s="20" t="str">
        <f t="shared" si="1521"/>
        <v/>
      </c>
      <c r="GT464" s="20" t="str">
        <f t="shared" si="1521"/>
        <v/>
      </c>
      <c r="GU464" s="20" t="str">
        <f t="shared" si="1521"/>
        <v/>
      </c>
      <c r="GV464" s="20" t="str">
        <f t="shared" si="1521"/>
        <v/>
      </c>
      <c r="GW464" s="20" t="str">
        <f t="shared" si="1521"/>
        <v/>
      </c>
      <c r="GX464" s="20" t="str">
        <f t="shared" si="1521"/>
        <v/>
      </c>
      <c r="GY464" s="20" t="str">
        <f t="shared" si="1521"/>
        <v/>
      </c>
      <c r="GZ464" s="20" t="str">
        <f t="shared" si="1521"/>
        <v/>
      </c>
      <c r="HA464" s="20" t="str">
        <f t="shared" si="1521"/>
        <v/>
      </c>
      <c r="HB464" s="20" t="str">
        <f t="shared" si="1522"/>
        <v/>
      </c>
      <c r="HC464" s="20" t="str">
        <f t="shared" si="1522"/>
        <v/>
      </c>
      <c r="HD464" s="20" t="str">
        <f t="shared" si="1522"/>
        <v/>
      </c>
      <c r="HE464" s="20" t="str">
        <f t="shared" si="1522"/>
        <v/>
      </c>
      <c r="HF464" s="20" t="str">
        <f t="shared" si="1522"/>
        <v/>
      </c>
      <c r="HG464" s="20" t="str">
        <f t="shared" si="1522"/>
        <v/>
      </c>
      <c r="HH464" s="20" t="str">
        <f t="shared" si="1522"/>
        <v/>
      </c>
      <c r="HI464" s="20" t="str">
        <f t="shared" si="1522"/>
        <v/>
      </c>
      <c r="HJ464" s="20" t="str">
        <f t="shared" si="1522"/>
        <v/>
      </c>
      <c r="HK464" s="20" t="str">
        <f t="shared" si="1522"/>
        <v/>
      </c>
      <c r="HL464" s="20" t="str">
        <f t="shared" si="1523"/>
        <v/>
      </c>
      <c r="HM464" s="20" t="str">
        <f t="shared" si="1523"/>
        <v/>
      </c>
      <c r="HN464" s="20" t="str">
        <f t="shared" si="1523"/>
        <v/>
      </c>
      <c r="HO464" s="20" t="str">
        <f t="shared" si="1523"/>
        <v/>
      </c>
      <c r="HP464" s="20" t="str">
        <f t="shared" si="1523"/>
        <v/>
      </c>
      <c r="HQ464" s="20" t="str">
        <f t="shared" si="1523"/>
        <v/>
      </c>
      <c r="HR464" s="20" t="str">
        <f t="shared" si="1523"/>
        <v/>
      </c>
      <c r="HS464" s="20" t="str">
        <f t="shared" si="1523"/>
        <v/>
      </c>
      <c r="HT464" s="20" t="str">
        <f t="shared" si="1523"/>
        <v/>
      </c>
      <c r="HU464" s="20" t="str">
        <f t="shared" si="1523"/>
        <v/>
      </c>
      <c r="HV464" s="20" t="str">
        <f t="shared" si="1524"/>
        <v/>
      </c>
      <c r="HW464" s="20" t="str">
        <f t="shared" si="1524"/>
        <v/>
      </c>
      <c r="HX464" s="20" t="str">
        <f t="shared" si="1524"/>
        <v/>
      </c>
      <c r="HY464" s="20" t="str">
        <f t="shared" si="1524"/>
        <v/>
      </c>
      <c r="HZ464" s="20" t="str">
        <f t="shared" si="1524"/>
        <v/>
      </c>
      <c r="IA464" s="20" t="str">
        <f t="shared" si="1524"/>
        <v/>
      </c>
      <c r="IB464" s="20" t="str">
        <f t="shared" si="1524"/>
        <v/>
      </c>
      <c r="IC464" s="20" t="str">
        <f t="shared" si="1524"/>
        <v/>
      </c>
      <c r="ID464" s="20" t="str">
        <f t="shared" si="1524"/>
        <v/>
      </c>
      <c r="IE464" s="20" t="str">
        <f t="shared" si="1524"/>
        <v/>
      </c>
      <c r="IF464" s="20" t="str">
        <f t="shared" si="1525"/>
        <v/>
      </c>
      <c r="IG464" s="20" t="str">
        <f t="shared" si="1525"/>
        <v/>
      </c>
      <c r="IH464" s="20" t="str">
        <f t="shared" si="1525"/>
        <v/>
      </c>
      <c r="II464" s="20" t="str">
        <f t="shared" si="1525"/>
        <v/>
      </c>
      <c r="IJ464" s="20" t="str">
        <f t="shared" si="1525"/>
        <v/>
      </c>
      <c r="IK464" s="20" t="str">
        <f t="shared" si="1525"/>
        <v/>
      </c>
      <c r="IL464" s="20" t="str">
        <f t="shared" si="1525"/>
        <v/>
      </c>
      <c r="IM464" s="20" t="str">
        <f t="shared" si="1525"/>
        <v/>
      </c>
      <c r="IN464" s="20" t="str">
        <f t="shared" si="1525"/>
        <v/>
      </c>
      <c r="IO464" s="20" t="str">
        <f t="shared" si="1525"/>
        <v/>
      </c>
      <c r="IP464" s="20" t="str">
        <f t="shared" si="1526"/>
        <v/>
      </c>
      <c r="IQ464" s="20" t="str">
        <f t="shared" si="1526"/>
        <v/>
      </c>
      <c r="IR464" s="20" t="str">
        <f t="shared" si="1526"/>
        <v/>
      </c>
      <c r="IS464" s="20" t="str">
        <f t="shared" si="1526"/>
        <v/>
      </c>
      <c r="IT464" s="20" t="str">
        <f t="shared" si="1526"/>
        <v/>
      </c>
      <c r="IU464" s="20" t="str">
        <f t="shared" si="1526"/>
        <v/>
      </c>
      <c r="IV464" s="20" t="str">
        <f t="shared" si="1526"/>
        <v/>
      </c>
      <c r="IW464" s="20" t="str">
        <f t="shared" si="1526"/>
        <v/>
      </c>
      <c r="IX464" s="20" t="str">
        <f t="shared" si="1526"/>
        <v/>
      </c>
      <c r="IY464" s="20" t="str">
        <f t="shared" si="1526"/>
        <v/>
      </c>
      <c r="IZ464" s="20" t="str">
        <f t="shared" si="1527"/>
        <v/>
      </c>
      <c r="JA464" s="20" t="str">
        <f t="shared" si="1527"/>
        <v/>
      </c>
      <c r="JB464" s="20" t="str">
        <f t="shared" si="1527"/>
        <v/>
      </c>
      <c r="JC464" s="20" t="str">
        <f t="shared" si="1527"/>
        <v/>
      </c>
      <c r="JD464" s="20" t="str">
        <f t="shared" si="1527"/>
        <v/>
      </c>
      <c r="JE464" s="20" t="str">
        <f t="shared" si="1527"/>
        <v/>
      </c>
      <c r="JF464" s="20" t="str">
        <f t="shared" si="1527"/>
        <v/>
      </c>
      <c r="JG464" s="20" t="str">
        <f t="shared" si="1527"/>
        <v/>
      </c>
      <c r="JH464" s="20" t="str">
        <f t="shared" si="1527"/>
        <v/>
      </c>
      <c r="JI464" s="20" t="str">
        <f t="shared" si="1527"/>
        <v/>
      </c>
      <c r="JJ464" s="20" t="str">
        <f t="shared" si="1528"/>
        <v/>
      </c>
      <c r="JK464" s="20" t="str">
        <f t="shared" si="1528"/>
        <v/>
      </c>
      <c r="JL464" s="20" t="str">
        <f t="shared" si="1528"/>
        <v/>
      </c>
      <c r="JM464" s="20" t="str">
        <f t="shared" si="1528"/>
        <v/>
      </c>
      <c r="JN464" s="20" t="str">
        <f t="shared" si="1528"/>
        <v/>
      </c>
      <c r="JO464" s="20" t="str">
        <f t="shared" si="1528"/>
        <v/>
      </c>
      <c r="JP464" s="20" t="str">
        <f t="shared" si="1528"/>
        <v/>
      </c>
      <c r="JQ464" s="20" t="str">
        <f t="shared" si="1528"/>
        <v/>
      </c>
      <c r="JR464" s="20" t="str">
        <f t="shared" si="1528"/>
        <v/>
      </c>
      <c r="JS464" s="20" t="str">
        <f t="shared" si="1528"/>
        <v/>
      </c>
      <c r="JT464" s="20" t="str">
        <f t="shared" si="1529"/>
        <v/>
      </c>
      <c r="JU464" s="20" t="str">
        <f t="shared" si="1529"/>
        <v/>
      </c>
      <c r="JV464" s="20" t="str">
        <f t="shared" si="1529"/>
        <v/>
      </c>
      <c r="JW464" s="20" t="str">
        <f t="shared" si="1529"/>
        <v/>
      </c>
      <c r="JX464" s="20" t="str">
        <f t="shared" si="1529"/>
        <v/>
      </c>
      <c r="JY464" s="20" t="str">
        <f t="shared" si="1529"/>
        <v/>
      </c>
      <c r="JZ464" s="20" t="str">
        <f t="shared" si="1529"/>
        <v/>
      </c>
      <c r="KA464" s="20" t="str">
        <f t="shared" si="1529"/>
        <v/>
      </c>
      <c r="KB464" s="20" t="str">
        <f t="shared" si="1529"/>
        <v/>
      </c>
      <c r="KC464" s="20" t="str">
        <f t="shared" si="1529"/>
        <v/>
      </c>
      <c r="KD464" s="20" t="str">
        <f t="shared" si="1530"/>
        <v/>
      </c>
      <c r="KE464" s="20"/>
      <c r="KF464" s="20"/>
      <c r="KG464" s="20"/>
      <c r="KH464" s="20"/>
      <c r="KI464" s="20"/>
      <c r="KJ464" s="20"/>
      <c r="KK464" s="20"/>
      <c r="KL464" s="20"/>
      <c r="KM464" s="20"/>
      <c r="KN464" s="20"/>
      <c r="KO464" s="20"/>
    </row>
    <row r="465" spans="2:304" s="14" customFormat="1" ht="14.75" hidden="1" customHeight="1" x14ac:dyDescent="0.25">
      <c r="B465" s="73"/>
      <c r="C465" s="74"/>
      <c r="D465" s="74"/>
      <c r="E465" s="74"/>
      <c r="F465" s="74"/>
      <c r="G465" s="74" t="str">
        <f t="shared" si="1129"/>
        <v/>
      </c>
      <c r="H465" s="74"/>
      <c r="I465" s="74" t="str">
        <f t="shared" si="1133"/>
        <v/>
      </c>
      <c r="J465" s="74"/>
      <c r="K465" s="74">
        <f t="shared" si="1268"/>
        <v>0</v>
      </c>
      <c r="L465" s="74"/>
      <c r="M465" s="74"/>
      <c r="N465" s="74">
        <f t="shared" si="1130"/>
        <v>0</v>
      </c>
      <c r="O465" s="74"/>
      <c r="P465" s="112"/>
      <c r="Q465" s="120"/>
      <c r="R465" s="120"/>
      <c r="S465" s="111"/>
      <c r="T465" s="113" t="str">
        <f t="shared" si="1131"/>
        <v/>
      </c>
      <c r="U465" s="24"/>
      <c r="V465" s="24"/>
      <c r="W465" s="24" t="str">
        <f t="shared" si="1134"/>
        <v/>
      </c>
      <c r="X465" s="60"/>
      <c r="AI465" s="69"/>
      <c r="AJ465" s="69"/>
      <c r="AK465" s="119"/>
      <c r="AL465" s="24"/>
      <c r="AM465" s="24"/>
      <c r="AN465" s="24"/>
      <c r="AO465" s="26"/>
      <c r="AP465" s="26"/>
      <c r="AR465" s="19">
        <f t="shared" si="1132"/>
        <v>0</v>
      </c>
      <c r="AU465" s="129"/>
      <c r="AV465" s="129"/>
      <c r="FD465" s="19"/>
      <c r="FE465" s="19"/>
      <c r="FF465" s="19"/>
      <c r="FG465" s="20"/>
      <c r="FH465" s="20"/>
      <c r="FI465" s="20"/>
      <c r="FJ465" s="20"/>
      <c r="FK465" s="20"/>
      <c r="FL465" s="20"/>
      <c r="FM465" s="20"/>
      <c r="FN465" s="20"/>
      <c r="FO465" s="20"/>
      <c r="FP465" s="20"/>
      <c r="FQ465" s="20"/>
      <c r="FR465" s="20"/>
      <c r="FS465" s="20"/>
      <c r="FT465" s="20"/>
      <c r="FU465" s="20"/>
      <c r="FV465" s="20"/>
      <c r="FW465" s="20"/>
      <c r="FX465" s="20"/>
      <c r="FY465" s="20"/>
      <c r="FZ465" s="20"/>
      <c r="GA465" s="20"/>
      <c r="GB465" s="20"/>
      <c r="GC465" s="20"/>
      <c r="GD465" s="20"/>
      <c r="GE465" s="20"/>
      <c r="GF465" s="20"/>
      <c r="GG465" s="20"/>
      <c r="GH465" s="20"/>
      <c r="GI465" s="20"/>
      <c r="GJ465" s="20"/>
      <c r="GK465" s="20"/>
      <c r="GL465" s="20"/>
      <c r="GM465" s="20"/>
      <c r="GN465" s="20"/>
      <c r="GO465" s="20"/>
      <c r="GP465" s="20"/>
      <c r="GQ465" s="20"/>
      <c r="GR465" s="20"/>
      <c r="GS465" s="20"/>
      <c r="GT465" s="20"/>
      <c r="GU465" s="20"/>
      <c r="GV465" s="20"/>
      <c r="GW465" s="20"/>
      <c r="GX465" s="20"/>
      <c r="GY465" s="20"/>
      <c r="GZ465" s="20"/>
      <c r="HA465" s="20"/>
      <c r="HB465" s="20"/>
      <c r="HC465" s="20"/>
      <c r="HD465" s="20"/>
      <c r="HE465" s="20"/>
      <c r="HF465" s="20"/>
      <c r="HG465" s="20"/>
      <c r="HH465" s="20"/>
      <c r="HI465" s="20"/>
      <c r="HJ465" s="20"/>
      <c r="HK465" s="20"/>
      <c r="HL465" s="20"/>
      <c r="HM465" s="20"/>
      <c r="HN465" s="20"/>
      <c r="HO465" s="20"/>
      <c r="HP465" s="20"/>
      <c r="HQ465" s="20"/>
      <c r="HR465" s="20"/>
      <c r="HS465" s="20"/>
      <c r="HT465" s="20"/>
      <c r="HU465" s="20"/>
      <c r="HV465" s="20"/>
      <c r="HW465" s="20"/>
      <c r="HX465" s="20"/>
      <c r="HY465" s="20"/>
      <c r="HZ465" s="20"/>
      <c r="IA465" s="20"/>
      <c r="IB465" s="20"/>
      <c r="IC465" s="20"/>
      <c r="ID465" s="20"/>
      <c r="IE465" s="20"/>
      <c r="IF465" s="20"/>
      <c r="IG465" s="20"/>
      <c r="IH465" s="20"/>
      <c r="II465" s="20"/>
      <c r="IJ465" s="20"/>
      <c r="IK465" s="20"/>
      <c r="IL465" s="20"/>
      <c r="IM465" s="20"/>
      <c r="IN465" s="20"/>
      <c r="IO465" s="20"/>
      <c r="IP465" s="20"/>
      <c r="IQ465" s="20"/>
      <c r="IR465" s="20"/>
      <c r="IS465" s="20"/>
      <c r="IT465" s="20"/>
      <c r="IU465" s="20"/>
      <c r="IV465" s="20"/>
      <c r="IW465" s="20"/>
      <c r="IX465" s="20"/>
      <c r="IY465" s="20"/>
      <c r="IZ465" s="20"/>
      <c r="JA465" s="20"/>
      <c r="JB465" s="20"/>
      <c r="JC465" s="20"/>
      <c r="JD465" s="20"/>
      <c r="JE465" s="20"/>
      <c r="JF465" s="20"/>
      <c r="JG465" s="20"/>
      <c r="JH465" s="20"/>
      <c r="JI465" s="20"/>
      <c r="JJ465" s="20"/>
      <c r="JK465" s="20"/>
      <c r="JL465" s="20"/>
      <c r="JM465" s="20"/>
      <c r="JN465" s="20"/>
      <c r="JO465" s="20"/>
      <c r="JP465" s="20"/>
      <c r="JQ465" s="20"/>
      <c r="JR465" s="20"/>
      <c r="JS465" s="20"/>
      <c r="JT465" s="20"/>
      <c r="JU465" s="20"/>
      <c r="JV465" s="20"/>
      <c r="JW465" s="20"/>
      <c r="JX465" s="20"/>
      <c r="JY465" s="20"/>
      <c r="JZ465" s="20"/>
      <c r="KA465" s="20"/>
      <c r="KB465" s="20"/>
      <c r="KC465" s="20"/>
      <c r="KD465" s="20"/>
      <c r="KE465" s="20"/>
      <c r="KF465" s="20"/>
      <c r="KG465" s="20"/>
      <c r="KH465" s="20"/>
      <c r="KI465" s="20"/>
      <c r="KJ465" s="20"/>
      <c r="KK465" s="20"/>
      <c r="KL465" s="20"/>
      <c r="KM465" s="20"/>
      <c r="KN465" s="20"/>
      <c r="KO465" s="20"/>
    </row>
    <row r="466" spans="2:304" s="14" customFormat="1" ht="14.75" hidden="1" customHeight="1" x14ac:dyDescent="0.25">
      <c r="B466" s="73"/>
      <c r="C466" s="74"/>
      <c r="D466" s="74"/>
      <c r="E466" s="74"/>
      <c r="F466" s="74"/>
      <c r="G466" s="74" t="str">
        <f t="shared" si="1129"/>
        <v/>
      </c>
      <c r="H466" s="74"/>
      <c r="I466" s="74" t="str">
        <f t="shared" si="1133"/>
        <v/>
      </c>
      <c r="J466" s="74"/>
      <c r="K466" s="74">
        <f t="shared" si="1268"/>
        <v>0</v>
      </c>
      <c r="L466" s="74"/>
      <c r="M466" s="74"/>
      <c r="N466" s="74">
        <f t="shared" si="1130"/>
        <v>0</v>
      </c>
      <c r="O466" s="74"/>
      <c r="P466" s="112"/>
      <c r="Q466" s="120"/>
      <c r="R466" s="120"/>
      <c r="S466" s="111"/>
      <c r="T466" s="113" t="str">
        <f t="shared" si="1131"/>
        <v/>
      </c>
      <c r="U466" s="24"/>
      <c r="V466" s="24"/>
      <c r="W466" s="24" t="str">
        <f t="shared" si="1134"/>
        <v/>
      </c>
      <c r="X466" s="60"/>
      <c r="AI466" s="69"/>
      <c r="AJ466" s="69"/>
      <c r="AK466" s="119"/>
      <c r="AL466" s="24"/>
      <c r="AM466" s="24"/>
      <c r="AN466" s="24"/>
      <c r="AO466" s="26"/>
      <c r="AP466" s="26"/>
      <c r="AR466" s="19">
        <f t="shared" si="1132"/>
        <v>0</v>
      </c>
      <c r="AU466" s="129"/>
      <c r="AV466" s="129"/>
      <c r="FD466" s="19"/>
      <c r="FE466" s="19"/>
      <c r="FF466" s="19"/>
      <c r="FG466" s="20" t="str">
        <f t="shared" ref="FG466:FQ466" si="1531" xml:space="preserve"> IF(G677=G671,"",G677)</f>
        <v/>
      </c>
      <c r="FH466" s="20" t="str">
        <f t="shared" si="1531"/>
        <v/>
      </c>
      <c r="FI466" s="20" t="str">
        <f t="shared" si="1531"/>
        <v/>
      </c>
      <c r="FJ466" s="20" t="str">
        <f t="shared" si="1531"/>
        <v/>
      </c>
      <c r="FK466" s="20" t="str">
        <f t="shared" si="1531"/>
        <v/>
      </c>
      <c r="FL466" s="20" t="str">
        <f t="shared" si="1531"/>
        <v/>
      </c>
      <c r="FM466" s="20" t="str">
        <f t="shared" si="1531"/>
        <v/>
      </c>
      <c r="FN466" s="20" t="str">
        <f t="shared" si="1531"/>
        <v/>
      </c>
      <c r="FO466" s="20" t="str">
        <f t="shared" si="1531"/>
        <v/>
      </c>
      <c r="FP466" s="20" t="str">
        <f t="shared" si="1531"/>
        <v/>
      </c>
      <c r="FQ466" s="20" t="str">
        <f t="shared" si="1531"/>
        <v/>
      </c>
      <c r="FR466" s="20" t="str">
        <f xml:space="preserve"> IF(S677=S671,"",S677)</f>
        <v/>
      </c>
      <c r="FS466" s="20" t="str">
        <f xml:space="preserve"> IF(T677=T671,"",T677)</f>
        <v/>
      </c>
      <c r="FT466" s="20" t="str">
        <f xml:space="preserve"> IF(U677=U671,"",U677)</f>
        <v/>
      </c>
      <c r="FU466" s="20" t="str">
        <f xml:space="preserve"> IF(W677=W671,"",W677)</f>
        <v/>
      </c>
      <c r="FV466" s="20" t="str">
        <f t="shared" ref="FV466:FZ466" si="1532" xml:space="preserve"> IF(Y677=Y671,"",Y677)</f>
        <v/>
      </c>
      <c r="FW466" s="20" t="str">
        <f t="shared" si="1532"/>
        <v/>
      </c>
      <c r="FX466" s="20" t="str">
        <f t="shared" si="1532"/>
        <v/>
      </c>
      <c r="FY466" s="20" t="str">
        <f t="shared" si="1532"/>
        <v/>
      </c>
      <c r="FZ466" s="20" t="str">
        <f t="shared" si="1532"/>
        <v/>
      </c>
      <c r="GA466" s="20" t="str">
        <f t="shared" si="1519"/>
        <v/>
      </c>
      <c r="GB466" s="20" t="str">
        <f t="shared" si="1519"/>
        <v/>
      </c>
      <c r="GC466" s="20" t="str">
        <f t="shared" si="1519"/>
        <v/>
      </c>
      <c r="GD466" s="20" t="str">
        <f t="shared" si="1519"/>
        <v/>
      </c>
      <c r="GE466" s="20" t="str">
        <f t="shared" si="1519"/>
        <v/>
      </c>
      <c r="GF466" s="20" t="str">
        <f t="shared" si="1519"/>
        <v/>
      </c>
      <c r="GG466" s="20" t="str">
        <f t="shared" si="1519"/>
        <v/>
      </c>
      <c r="GH466" s="20" t="str">
        <f t="shared" si="1520"/>
        <v/>
      </c>
      <c r="GI466" s="20" t="str">
        <f t="shared" si="1520"/>
        <v/>
      </c>
      <c r="GJ466" s="20" t="str">
        <f t="shared" si="1520"/>
        <v/>
      </c>
      <c r="GK466" s="20" t="str">
        <f t="shared" si="1520"/>
        <v/>
      </c>
      <c r="GL466" s="20" t="str">
        <f t="shared" si="1520"/>
        <v/>
      </c>
      <c r="GM466" s="20" t="str">
        <f t="shared" si="1520"/>
        <v/>
      </c>
      <c r="GN466" s="20" t="str">
        <f t="shared" si="1520"/>
        <v/>
      </c>
      <c r="GO466" s="20" t="str">
        <f t="shared" si="1520"/>
        <v/>
      </c>
      <c r="GP466" s="20" t="str">
        <f t="shared" si="1520"/>
        <v/>
      </c>
      <c r="GQ466" s="20" t="str">
        <f t="shared" si="1520"/>
        <v/>
      </c>
      <c r="GR466" s="20" t="str">
        <f t="shared" si="1521"/>
        <v/>
      </c>
      <c r="GS466" s="20" t="str">
        <f t="shared" si="1521"/>
        <v/>
      </c>
      <c r="GT466" s="20" t="str">
        <f t="shared" si="1521"/>
        <v/>
      </c>
      <c r="GU466" s="20" t="str">
        <f t="shared" si="1521"/>
        <v/>
      </c>
      <c r="GV466" s="20" t="str">
        <f t="shared" si="1521"/>
        <v/>
      </c>
      <c r="GW466" s="20" t="str">
        <f t="shared" si="1521"/>
        <v/>
      </c>
      <c r="GX466" s="20" t="str">
        <f t="shared" si="1521"/>
        <v/>
      </c>
      <c r="GY466" s="20" t="str">
        <f t="shared" si="1521"/>
        <v/>
      </c>
      <c r="GZ466" s="20" t="str">
        <f t="shared" si="1521"/>
        <v/>
      </c>
      <c r="HA466" s="20" t="str">
        <f t="shared" si="1521"/>
        <v/>
      </c>
      <c r="HB466" s="20" t="str">
        <f t="shared" si="1522"/>
        <v/>
      </c>
      <c r="HC466" s="20" t="str">
        <f t="shared" si="1522"/>
        <v/>
      </c>
      <c r="HD466" s="20" t="str">
        <f t="shared" si="1522"/>
        <v/>
      </c>
      <c r="HE466" s="20" t="str">
        <f t="shared" si="1522"/>
        <v/>
      </c>
      <c r="HF466" s="20" t="str">
        <f t="shared" si="1522"/>
        <v/>
      </c>
      <c r="HG466" s="20" t="str">
        <f t="shared" si="1522"/>
        <v/>
      </c>
      <c r="HH466" s="20" t="str">
        <f t="shared" si="1522"/>
        <v/>
      </c>
      <c r="HI466" s="20" t="str">
        <f t="shared" si="1522"/>
        <v/>
      </c>
      <c r="HJ466" s="20" t="str">
        <f t="shared" si="1522"/>
        <v/>
      </c>
      <c r="HK466" s="20" t="str">
        <f t="shared" si="1522"/>
        <v/>
      </c>
      <c r="HL466" s="20" t="str">
        <f t="shared" si="1523"/>
        <v/>
      </c>
      <c r="HM466" s="20" t="str">
        <f t="shared" si="1523"/>
        <v/>
      </c>
      <c r="HN466" s="20" t="str">
        <f t="shared" si="1523"/>
        <v/>
      </c>
      <c r="HO466" s="20" t="str">
        <f t="shared" si="1523"/>
        <v/>
      </c>
      <c r="HP466" s="20" t="str">
        <f t="shared" si="1523"/>
        <v/>
      </c>
      <c r="HQ466" s="20" t="str">
        <f t="shared" si="1523"/>
        <v/>
      </c>
      <c r="HR466" s="20" t="str">
        <f t="shared" si="1523"/>
        <v/>
      </c>
      <c r="HS466" s="20" t="str">
        <f t="shared" si="1523"/>
        <v/>
      </c>
      <c r="HT466" s="20" t="str">
        <f t="shared" si="1523"/>
        <v/>
      </c>
      <c r="HU466" s="20" t="str">
        <f t="shared" si="1523"/>
        <v/>
      </c>
      <c r="HV466" s="20" t="str">
        <f t="shared" si="1524"/>
        <v/>
      </c>
      <c r="HW466" s="20" t="str">
        <f t="shared" si="1524"/>
        <v/>
      </c>
      <c r="HX466" s="20" t="str">
        <f t="shared" si="1524"/>
        <v/>
      </c>
      <c r="HY466" s="20" t="str">
        <f t="shared" si="1524"/>
        <v/>
      </c>
      <c r="HZ466" s="20" t="str">
        <f t="shared" si="1524"/>
        <v/>
      </c>
      <c r="IA466" s="20" t="str">
        <f t="shared" si="1524"/>
        <v/>
      </c>
      <c r="IB466" s="20" t="str">
        <f t="shared" si="1524"/>
        <v/>
      </c>
      <c r="IC466" s="20" t="str">
        <f t="shared" si="1524"/>
        <v/>
      </c>
      <c r="ID466" s="20" t="str">
        <f t="shared" si="1524"/>
        <v/>
      </c>
      <c r="IE466" s="20" t="str">
        <f t="shared" si="1524"/>
        <v/>
      </c>
      <c r="IF466" s="20" t="str">
        <f t="shared" si="1525"/>
        <v/>
      </c>
      <c r="IG466" s="20" t="str">
        <f t="shared" si="1525"/>
        <v/>
      </c>
      <c r="IH466" s="20" t="str">
        <f t="shared" si="1525"/>
        <v/>
      </c>
      <c r="II466" s="20" t="str">
        <f t="shared" si="1525"/>
        <v/>
      </c>
      <c r="IJ466" s="20" t="str">
        <f t="shared" si="1525"/>
        <v/>
      </c>
      <c r="IK466" s="20" t="str">
        <f t="shared" si="1525"/>
        <v/>
      </c>
      <c r="IL466" s="20" t="str">
        <f t="shared" si="1525"/>
        <v/>
      </c>
      <c r="IM466" s="20" t="str">
        <f t="shared" si="1525"/>
        <v/>
      </c>
      <c r="IN466" s="20" t="str">
        <f t="shared" si="1525"/>
        <v/>
      </c>
      <c r="IO466" s="20" t="str">
        <f t="shared" si="1525"/>
        <v/>
      </c>
      <c r="IP466" s="20" t="str">
        <f t="shared" si="1526"/>
        <v/>
      </c>
      <c r="IQ466" s="20" t="str">
        <f t="shared" si="1526"/>
        <v/>
      </c>
      <c r="IR466" s="20" t="str">
        <f t="shared" si="1526"/>
        <v/>
      </c>
      <c r="IS466" s="20" t="str">
        <f t="shared" si="1526"/>
        <v/>
      </c>
      <c r="IT466" s="20" t="str">
        <f t="shared" si="1526"/>
        <v/>
      </c>
      <c r="IU466" s="20" t="str">
        <f t="shared" si="1526"/>
        <v/>
      </c>
      <c r="IV466" s="20" t="str">
        <f t="shared" si="1526"/>
        <v/>
      </c>
      <c r="IW466" s="20" t="str">
        <f t="shared" si="1526"/>
        <v/>
      </c>
      <c r="IX466" s="20" t="str">
        <f t="shared" si="1526"/>
        <v/>
      </c>
      <c r="IY466" s="20" t="str">
        <f t="shared" si="1526"/>
        <v/>
      </c>
      <c r="IZ466" s="20" t="str">
        <f t="shared" si="1527"/>
        <v/>
      </c>
      <c r="JA466" s="20" t="str">
        <f t="shared" si="1527"/>
        <v/>
      </c>
      <c r="JB466" s="20" t="str">
        <f t="shared" si="1527"/>
        <v/>
      </c>
      <c r="JC466" s="20" t="str">
        <f t="shared" si="1527"/>
        <v/>
      </c>
      <c r="JD466" s="20" t="str">
        <f t="shared" si="1527"/>
        <v/>
      </c>
      <c r="JE466" s="20" t="str">
        <f t="shared" si="1527"/>
        <v/>
      </c>
      <c r="JF466" s="20" t="str">
        <f t="shared" si="1527"/>
        <v/>
      </c>
      <c r="JG466" s="20" t="str">
        <f t="shared" si="1527"/>
        <v/>
      </c>
      <c r="JH466" s="20" t="str">
        <f t="shared" si="1527"/>
        <v/>
      </c>
      <c r="JI466" s="20" t="str">
        <f t="shared" si="1527"/>
        <v/>
      </c>
      <c r="JJ466" s="20" t="str">
        <f t="shared" si="1528"/>
        <v/>
      </c>
      <c r="JK466" s="20" t="str">
        <f t="shared" si="1528"/>
        <v/>
      </c>
      <c r="JL466" s="20" t="str">
        <f t="shared" si="1528"/>
        <v/>
      </c>
      <c r="JM466" s="20" t="str">
        <f t="shared" si="1528"/>
        <v/>
      </c>
      <c r="JN466" s="20" t="str">
        <f t="shared" si="1528"/>
        <v/>
      </c>
      <c r="JO466" s="20" t="str">
        <f t="shared" si="1528"/>
        <v/>
      </c>
      <c r="JP466" s="20" t="str">
        <f t="shared" si="1528"/>
        <v/>
      </c>
      <c r="JQ466" s="20" t="str">
        <f t="shared" si="1528"/>
        <v/>
      </c>
      <c r="JR466" s="20" t="str">
        <f t="shared" si="1528"/>
        <v/>
      </c>
      <c r="JS466" s="20" t="str">
        <f t="shared" si="1528"/>
        <v/>
      </c>
      <c r="JT466" s="20" t="str">
        <f t="shared" si="1529"/>
        <v/>
      </c>
      <c r="JU466" s="20" t="str">
        <f t="shared" si="1529"/>
        <v/>
      </c>
      <c r="JV466" s="20" t="str">
        <f t="shared" si="1529"/>
        <v/>
      </c>
      <c r="JW466" s="20" t="str">
        <f t="shared" si="1529"/>
        <v/>
      </c>
      <c r="JX466" s="20" t="str">
        <f t="shared" si="1529"/>
        <v/>
      </c>
      <c r="JY466" s="20" t="str">
        <f t="shared" si="1529"/>
        <v/>
      </c>
      <c r="JZ466" s="20" t="str">
        <f t="shared" si="1529"/>
        <v/>
      </c>
      <c r="KA466" s="20" t="str">
        <f t="shared" si="1529"/>
        <v/>
      </c>
      <c r="KB466" s="20" t="str">
        <f t="shared" si="1529"/>
        <v/>
      </c>
      <c r="KC466" s="20" t="str">
        <f t="shared" si="1529"/>
        <v/>
      </c>
      <c r="KD466" s="20" t="str">
        <f t="shared" si="1530"/>
        <v/>
      </c>
      <c r="KE466" s="20"/>
      <c r="KF466" s="20"/>
      <c r="KG466" s="20"/>
      <c r="KH466" s="20"/>
      <c r="KI466" s="20"/>
      <c r="KJ466" s="20"/>
      <c r="KK466" s="20"/>
      <c r="KL466" s="20"/>
      <c r="KM466" s="20"/>
      <c r="KN466" s="20"/>
      <c r="KO466" s="20"/>
    </row>
    <row r="467" spans="2:304" s="14" customFormat="1" ht="15" hidden="1" x14ac:dyDescent="0.25">
      <c r="G467" s="74" t="str">
        <f t="shared" si="1129"/>
        <v/>
      </c>
      <c r="I467" s="74" t="str">
        <f t="shared" si="1133"/>
        <v/>
      </c>
      <c r="K467" s="74">
        <f t="shared" si="1268"/>
        <v>0</v>
      </c>
      <c r="N467" s="74">
        <f t="shared" si="1130"/>
        <v>0</v>
      </c>
      <c r="Q467" s="120"/>
      <c r="R467" s="120"/>
      <c r="S467" s="111"/>
      <c r="T467" s="113" t="str">
        <f t="shared" si="1131"/>
        <v/>
      </c>
      <c r="W467" s="24" t="str">
        <f t="shared" si="1134"/>
        <v/>
      </c>
      <c r="X467" s="60"/>
      <c r="AK467" s="4"/>
      <c r="AL467" s="24"/>
      <c r="AM467" s="24"/>
      <c r="AN467" s="24"/>
      <c r="AO467" s="26"/>
      <c r="AP467" s="26"/>
      <c r="AR467" s="19">
        <f t="shared" si="1132"/>
        <v>0</v>
      </c>
      <c r="AU467" s="129"/>
      <c r="AV467" s="129"/>
    </row>
    <row r="468" spans="2:304" s="14" customFormat="1" ht="15" hidden="1" x14ac:dyDescent="0.25">
      <c r="G468" s="74" t="str">
        <f t="shared" si="1129"/>
        <v/>
      </c>
      <c r="I468" s="74" t="str">
        <f t="shared" si="1133"/>
        <v/>
      </c>
      <c r="K468" s="74">
        <f t="shared" si="1268"/>
        <v>0</v>
      </c>
      <c r="N468" s="74">
        <f t="shared" si="1130"/>
        <v>0</v>
      </c>
      <c r="Q468" s="120"/>
      <c r="R468" s="120"/>
      <c r="S468" s="111"/>
      <c r="T468" s="113" t="str">
        <f t="shared" si="1131"/>
        <v/>
      </c>
      <c r="W468" s="24" t="str">
        <f t="shared" si="1134"/>
        <v/>
      </c>
      <c r="X468" s="60"/>
      <c r="AK468" s="4"/>
      <c r="AL468" s="24"/>
      <c r="AM468" s="24"/>
      <c r="AN468" s="24"/>
      <c r="AO468" s="26"/>
      <c r="AP468" s="26"/>
      <c r="AR468" s="19">
        <f t="shared" si="1132"/>
        <v>0</v>
      </c>
      <c r="AU468" s="129"/>
      <c r="AV468" s="129"/>
    </row>
    <row r="469" spans="2:304" s="14" customFormat="1" ht="15" hidden="1" x14ac:dyDescent="0.25">
      <c r="G469" s="74" t="str">
        <f t="shared" si="1129"/>
        <v/>
      </c>
      <c r="I469" s="74" t="str">
        <f t="shared" si="1133"/>
        <v/>
      </c>
      <c r="K469" s="74">
        <f t="shared" si="1268"/>
        <v>0</v>
      </c>
      <c r="N469" s="74">
        <f t="shared" si="1130"/>
        <v>0</v>
      </c>
      <c r="Q469" s="120"/>
      <c r="R469" s="120"/>
      <c r="S469" s="111"/>
      <c r="T469" s="113" t="str">
        <f t="shared" si="1131"/>
        <v/>
      </c>
      <c r="W469" s="24" t="str">
        <f t="shared" si="1134"/>
        <v/>
      </c>
      <c r="X469" s="60"/>
      <c r="AK469" s="4"/>
      <c r="AL469" s="24"/>
      <c r="AM469" s="24"/>
      <c r="AN469" s="24"/>
      <c r="AO469" s="26"/>
      <c r="AP469" s="26"/>
      <c r="AR469" s="19">
        <f t="shared" si="1132"/>
        <v>0</v>
      </c>
      <c r="AU469" s="129"/>
      <c r="AV469" s="129"/>
    </row>
    <row r="470" spans="2:304" s="14" customFormat="1" ht="15" hidden="1" x14ac:dyDescent="0.25">
      <c r="G470" s="74" t="str">
        <f t="shared" si="1129"/>
        <v/>
      </c>
      <c r="I470" s="74" t="str">
        <f t="shared" si="1133"/>
        <v/>
      </c>
      <c r="K470" s="74">
        <f t="shared" si="1268"/>
        <v>0</v>
      </c>
      <c r="N470" s="74">
        <f t="shared" si="1130"/>
        <v>0</v>
      </c>
      <c r="Q470" s="120"/>
      <c r="R470" s="120"/>
      <c r="S470" s="111"/>
      <c r="T470" s="113" t="str">
        <f t="shared" si="1131"/>
        <v/>
      </c>
      <c r="W470" s="24" t="str">
        <f t="shared" si="1134"/>
        <v/>
      </c>
      <c r="X470" s="60"/>
      <c r="AK470" s="4"/>
      <c r="AL470" s="24"/>
      <c r="AM470" s="24"/>
      <c r="AN470" s="24"/>
      <c r="AO470" s="26"/>
      <c r="AP470" s="26"/>
      <c r="AR470" s="19">
        <f t="shared" si="1132"/>
        <v>0</v>
      </c>
      <c r="AU470" s="129"/>
      <c r="AV470" s="129"/>
    </row>
    <row r="471" spans="2:304" s="14" customFormat="1" x14ac:dyDescent="0.35">
      <c r="B471" s="73" t="str">
        <f xml:space="preserve"> IF(B237="","",B237)</f>
        <v/>
      </c>
      <c r="C471" s="74">
        <f t="shared" ref="C471" si="1533" xml:space="preserve"> IF(B471="",0,1)</f>
        <v>0</v>
      </c>
      <c r="D471" s="74" t="str">
        <f xml:space="preserve"> IF(IF(AND(C471=1,C237="LED"),D237,"")="","",IF(AND(C471=1,C237="LED"),D237,""))</f>
        <v/>
      </c>
      <c r="E471" s="74" t="str">
        <f xml:space="preserve"> IF(IF(AND(C471=1,C237="LED"),E237,"")="","",IF(AND(C471=1,C237="LED"),E237,""))</f>
        <v/>
      </c>
      <c r="F471" s="74" t="str">
        <f xml:space="preserve"> IF((C471&lt;&gt;1),"",MAX(F237,1))</f>
        <v/>
      </c>
      <c r="G471" s="74" t="str">
        <f t="shared" si="1129"/>
        <v/>
      </c>
      <c r="H471" s="74" t="str">
        <f xml:space="preserve"> IF((C471&lt;&gt;1),"",MAX(2.5,Q237))</f>
        <v/>
      </c>
      <c r="I471" s="74" t="str">
        <f t="shared" si="1133"/>
        <v/>
      </c>
      <c r="J471" s="74">
        <f xml:space="preserve"> IF((C471&lt;&gt;1),0,(J237+$D$3))</f>
        <v>0</v>
      </c>
      <c r="K471" s="74">
        <f t="shared" si="1268"/>
        <v>0</v>
      </c>
      <c r="L471" s="74" t="str">
        <f>IF((C471&lt;&gt;1),"",IF(IF(C237="Masked","Always Mask",H237)="","Never mask",IF(C237="Masked","Always Mask",H237)))</f>
        <v/>
      </c>
      <c r="M471" s="74">
        <f xml:space="preserve"> IF(C471&lt;&gt;1,0,I237)</f>
        <v>0</v>
      </c>
      <c r="N471" s="74">
        <f t="shared" si="1130"/>
        <v>0</v>
      </c>
      <c r="O471" s="74" t="str">
        <f xml:space="preserve"> IF(C471&lt;&gt;1,"",(F471*55+17.25))</f>
        <v/>
      </c>
      <c r="P471" s="112" t="str">
        <f xml:space="preserve"> IF(C471&lt;&gt;1,"",IF(O471&lt;J471,J471,0))</f>
        <v/>
      </c>
      <c r="Q471" s="120">
        <f xml:space="preserve"> IF(Global!$C$1="AFE4420",1000*AK471*J471/(1000000/'PPG Config'!$C$2)*(2-COUNTBLANK(D471:E471)),1000*(AL471+AM471)*J471/(1000000/'PPG Config'!$C$2))</f>
        <v>0</v>
      </c>
      <c r="R471" s="120"/>
      <c r="S471" s="111" t="str">
        <f>IF((C471&lt;&gt;1),"Only TIA1",W237)</f>
        <v>Only TIA1</v>
      </c>
      <c r="T471" s="113" t="str">
        <f t="shared" si="1131"/>
        <v/>
      </c>
      <c r="U471" s="24" t="str">
        <f xml:space="preserve"> IF((C471&lt;&gt;1),"",MAX(2.5,AD237))</f>
        <v/>
      </c>
      <c r="V471" s="24"/>
      <c r="W471" s="24" t="str">
        <f t="shared" si="1134"/>
        <v/>
      </c>
      <c r="X471" s="60"/>
      <c r="AI471" s="69"/>
      <c r="AJ471" s="69">
        <f xml:space="preserve"> IF(C471=1,IF(C237="LED",IF(AND(D471="",E471=""),1,0),0),0)</f>
        <v>0</v>
      </c>
      <c r="AK471" s="119">
        <f>IF(COUNTIF(D471:E471,"TX4")&gt;0,'PPG Config'!$C$18,IF(COUNTIF(D471:E471,"TX3")&gt;0,'PPG Config'!$C$17,IF(COUNTIF(D471:E471,"TX2")&gt;0,'PPG Config'!$C$16,IF(COUNTIF(D471:E471,"TX1")&gt;0,'PPG Config'!$C$15,0))))</f>
        <v>0</v>
      </c>
      <c r="AL471" s="24">
        <f xml:space="preserve"> IF(D471="",0,IF(AI237="",0,MIN(AI237,'PPG Config'!$C$8)))</f>
        <v>0</v>
      </c>
      <c r="AM471" s="24">
        <f xml:space="preserve"> IF(E471="",0,IF(AJ237="",0,MIN(AJ237,'PPG Config'!$C$8)))</f>
        <v>0</v>
      </c>
      <c r="AN471" s="24"/>
      <c r="AO471" s="26">
        <f xml:space="preserve"> IF(Global!$C$1="AFE4420",'PPG Phase Definition'!AK471,'PPG Phase Definition'!AL471)</f>
        <v>0</v>
      </c>
      <c r="AP471" s="26">
        <f xml:space="preserve"> IF(Global!$C$1="AFE4420",'PPG Phase Definition'!AK471,'PPG Phase Definition'!AM471)</f>
        <v>0</v>
      </c>
      <c r="AR471" s="19">
        <f t="shared" si="1132"/>
        <v>0</v>
      </c>
      <c r="AU471" s="129"/>
      <c r="AV471" s="129"/>
      <c r="FD471" s="19"/>
      <c r="FE471" s="19"/>
      <c r="FF471" s="19">
        <v>24</v>
      </c>
      <c r="FG471" s="20" t="str">
        <f t="shared" ref="FG471:FQ471" si="1534" xml:space="preserve"> IF(G710=G700,"",G710)</f>
        <v/>
      </c>
      <c r="FH471" s="20" t="str">
        <f t="shared" si="1534"/>
        <v/>
      </c>
      <c r="FI471" s="20" t="str">
        <f t="shared" si="1534"/>
        <v/>
      </c>
      <c r="FJ471" s="20" t="str">
        <f t="shared" si="1534"/>
        <v/>
      </c>
      <c r="FK471" s="20" t="str">
        <f t="shared" si="1534"/>
        <v/>
      </c>
      <c r="FL471" s="20" t="str">
        <f t="shared" si="1534"/>
        <v/>
      </c>
      <c r="FM471" s="20" t="str">
        <f t="shared" si="1534"/>
        <v/>
      </c>
      <c r="FN471" s="20" t="str">
        <f t="shared" si="1534"/>
        <v/>
      </c>
      <c r="FO471" s="20" t="str">
        <f t="shared" si="1534"/>
        <v/>
      </c>
      <c r="FP471" s="20" t="str">
        <f t="shared" si="1534"/>
        <v/>
      </c>
      <c r="FQ471" s="20" t="str">
        <f t="shared" si="1534"/>
        <v/>
      </c>
      <c r="FR471" s="20" t="str">
        <f xml:space="preserve"> IF(S710=S700,"",S710)</f>
        <v/>
      </c>
      <c r="FS471" s="20" t="str">
        <f xml:space="preserve"> IF(T710=T700,"",T710)</f>
        <v/>
      </c>
      <c r="FT471" s="20" t="str">
        <f xml:space="preserve"> IF(U710=U700,"",U710)</f>
        <v/>
      </c>
      <c r="FU471" s="20" t="str">
        <f xml:space="preserve"> IF(W710=W700,"",W710)</f>
        <v/>
      </c>
      <c r="FV471" s="20" t="str">
        <f t="shared" ref="FV471:FW471" si="1535" xml:space="preserve"> IF(Y710=Y700,"",Y710)</f>
        <v/>
      </c>
      <c r="FW471" s="20" t="str">
        <f t="shared" si="1535"/>
        <v/>
      </c>
      <c r="FX471" s="20" t="str">
        <f t="shared" ref="FX471" si="1536" xml:space="preserve"> IF(AA710=AA700,"",AA710)</f>
        <v/>
      </c>
      <c r="FY471" s="20" t="str">
        <f t="shared" ref="FY471" si="1537" xml:space="preserve"> IF(AB710=AB700,"",AB710)</f>
        <v/>
      </c>
      <c r="FZ471" s="20" t="str">
        <f t="shared" ref="FZ471" si="1538" xml:space="preserve"> IF(AC710=AC700,"",AC710)</f>
        <v/>
      </c>
      <c r="GA471" s="20" t="str">
        <f t="shared" ref="GA471" si="1539" xml:space="preserve"> IF(AE710=AE700,"",AE710)</f>
        <v/>
      </c>
      <c r="GB471" s="20" t="str">
        <f t="shared" ref="GB471" si="1540" xml:space="preserve"> IF(AF710=AF700,"",AF710)</f>
        <v/>
      </c>
      <c r="GC471" s="20" t="str">
        <f t="shared" ref="GC471" si="1541" xml:space="preserve"> IF(AG710=AG700,"",AG710)</f>
        <v/>
      </c>
      <c r="GD471" s="20" t="str">
        <f t="shared" ref="GD471" si="1542" xml:space="preserve"> IF(AH710=AH700,"",AH710)</f>
        <v/>
      </c>
      <c r="GE471" s="20" t="str">
        <f t="shared" ref="GE471" si="1543" xml:space="preserve"> IF(AI710=AI700,"",AI710)</f>
        <v/>
      </c>
      <c r="GF471" s="20" t="str">
        <f t="shared" ref="GF471" si="1544" xml:space="preserve"> IF(AJ710=AJ700,"",AJ710)</f>
        <v/>
      </c>
      <c r="GG471" s="20" t="str">
        <f t="shared" ref="GG471" si="1545" xml:space="preserve"> IF(AK710=AK700,"",AK710)</f>
        <v/>
      </c>
      <c r="GH471" s="20" t="str">
        <f t="shared" ref="GH471" si="1546" xml:space="preserve"> IF(AL710=AL700,"",AL710)</f>
        <v/>
      </c>
      <c r="GI471" s="20" t="str">
        <f t="shared" ref="GI471" si="1547" xml:space="preserve"> IF(AM710=AM700,"",AM710)</f>
        <v/>
      </c>
      <c r="GJ471" s="20" t="str">
        <f t="shared" ref="GJ471" si="1548" xml:space="preserve"> IF(AN710=AN700,"",AN710)</f>
        <v/>
      </c>
      <c r="GK471" s="20" t="str">
        <f t="shared" ref="GK471" si="1549" xml:space="preserve"> IF(AO710=AO700,"",AO710)</f>
        <v/>
      </c>
      <c r="GL471" s="20" t="str">
        <f t="shared" ref="GL471" si="1550" xml:space="preserve"> IF(AP710=AP700,"",AP710)</f>
        <v/>
      </c>
      <c r="GM471" s="20" t="str">
        <f t="shared" ref="GM471" si="1551" xml:space="preserve"> IF(AQ710=AQ700,"",AQ710)</f>
        <v/>
      </c>
      <c r="GN471" s="20" t="str">
        <f t="shared" ref="GN471" si="1552" xml:space="preserve"> IF(AR710=AR700,"",AR710)</f>
        <v/>
      </c>
      <c r="GO471" s="20" t="str">
        <f t="shared" ref="GO471" si="1553" xml:space="preserve"> IF(AS710=AS700,"",AS710)</f>
        <v/>
      </c>
      <c r="GP471" s="20" t="str">
        <f t="shared" ref="GP471" si="1554" xml:space="preserve"> IF(AT710=AT700,"",AT710)</f>
        <v/>
      </c>
      <c r="GQ471" s="20" t="str">
        <f t="shared" ref="GQ471" si="1555" xml:space="preserve"> IF(AU710=AU700,"",AU710)</f>
        <v/>
      </c>
      <c r="GR471" s="20" t="str">
        <f t="shared" ref="GR471" si="1556" xml:space="preserve"> IF(AV710=AV700,"",AV710)</f>
        <v/>
      </c>
      <c r="GS471" s="20" t="str">
        <f t="shared" ref="GS471" si="1557" xml:space="preserve"> IF(AW710=AW700,"",AW710)</f>
        <v/>
      </c>
      <c r="GT471" s="20" t="str">
        <f t="shared" ref="GT471" si="1558" xml:space="preserve"> IF(AX710=AX700,"",AX710)</f>
        <v/>
      </c>
      <c r="GU471" s="20" t="str">
        <f t="shared" ref="GU471" si="1559" xml:space="preserve"> IF(AY710=AY700,"",AY710)</f>
        <v/>
      </c>
      <c r="GV471" s="20" t="str">
        <f t="shared" ref="GV471" si="1560" xml:space="preserve"> IF(AZ710=AZ700,"",AZ710)</f>
        <v/>
      </c>
      <c r="GW471" s="20" t="str">
        <f t="shared" ref="GW471" si="1561" xml:space="preserve"> IF(BA710=BA700,"",BA710)</f>
        <v/>
      </c>
      <c r="GX471" s="20" t="str">
        <f t="shared" ref="GX471" si="1562" xml:space="preserve"> IF(BB710=BB700,"",BB710)</f>
        <v/>
      </c>
      <c r="GY471" s="20" t="str">
        <f t="shared" ref="GY471" si="1563" xml:space="preserve"> IF(BC710=BC700,"",BC710)</f>
        <v/>
      </c>
      <c r="GZ471" s="20" t="str">
        <f t="shared" ref="GZ471" si="1564" xml:space="preserve"> IF(BD710=BD700,"",BD710)</f>
        <v/>
      </c>
      <c r="HA471" s="20" t="str">
        <f t="shared" ref="HA471" si="1565" xml:space="preserve"> IF(BE710=BE700,"",BE710)</f>
        <v/>
      </c>
      <c r="HB471" s="20" t="str">
        <f t="shared" ref="HB471" si="1566" xml:space="preserve"> IF(BF710=BF700,"",BF710)</f>
        <v/>
      </c>
      <c r="HC471" s="20" t="str">
        <f t="shared" ref="HC471" si="1567" xml:space="preserve"> IF(BG710=BG700,"",BG710)</f>
        <v/>
      </c>
      <c r="HD471" s="20" t="str">
        <f t="shared" ref="HD471" si="1568" xml:space="preserve"> IF(BH710=BH700,"",BH710)</f>
        <v/>
      </c>
      <c r="HE471" s="20" t="str">
        <f t="shared" ref="HE471" si="1569" xml:space="preserve"> IF(BI710=BI700,"",BI710)</f>
        <v/>
      </c>
      <c r="HF471" s="20" t="str">
        <f t="shared" ref="HF471" si="1570" xml:space="preserve"> IF(BJ710=BJ700,"",BJ710)</f>
        <v/>
      </c>
      <c r="HG471" s="20" t="str">
        <f t="shared" ref="HG471" si="1571" xml:space="preserve"> IF(BK710=BK700,"",BK710)</f>
        <v/>
      </c>
      <c r="HH471" s="20" t="str">
        <f t="shared" ref="HH471" si="1572" xml:space="preserve"> IF(BL710=BL700,"",BL710)</f>
        <v/>
      </c>
      <c r="HI471" s="20" t="str">
        <f t="shared" ref="HI471" si="1573" xml:space="preserve"> IF(BM710=BM700,"",BM710)</f>
        <v/>
      </c>
      <c r="HJ471" s="20" t="str">
        <f t="shared" ref="HJ471" si="1574" xml:space="preserve"> IF(BN710=BN700,"",BN710)</f>
        <v/>
      </c>
      <c r="HK471" s="20" t="str">
        <f t="shared" ref="HK471" si="1575" xml:space="preserve"> IF(BO710=BO700,"",BO710)</f>
        <v/>
      </c>
      <c r="HL471" s="20" t="str">
        <f t="shared" ref="HL471" si="1576" xml:space="preserve"> IF(BP710=BP700,"",BP710)</f>
        <v/>
      </c>
      <c r="HM471" s="20" t="str">
        <f t="shared" ref="HM471" si="1577" xml:space="preserve"> IF(BQ710=BQ700,"",BQ710)</f>
        <v/>
      </c>
      <c r="HN471" s="20" t="str">
        <f t="shared" ref="HN471" si="1578" xml:space="preserve"> IF(BR710=BR700,"",BR710)</f>
        <v/>
      </c>
      <c r="HO471" s="20" t="str">
        <f t="shared" ref="HO471" si="1579" xml:space="preserve"> IF(BS710=BS700,"",BS710)</f>
        <v/>
      </c>
      <c r="HP471" s="20" t="str">
        <f t="shared" ref="HP471" si="1580" xml:space="preserve"> IF(BT710=BT700,"",BT710)</f>
        <v/>
      </c>
      <c r="HQ471" s="20" t="str">
        <f t="shared" ref="HQ471" si="1581" xml:space="preserve"> IF(BU710=BU700,"",BU710)</f>
        <v/>
      </c>
      <c r="HR471" s="20" t="str">
        <f t="shared" ref="HR471" si="1582" xml:space="preserve"> IF(BV710=BV700,"",BV710)</f>
        <v/>
      </c>
      <c r="HS471" s="20" t="str">
        <f t="shared" ref="HS471" si="1583" xml:space="preserve"> IF(BW710=BW700,"",BW710)</f>
        <v/>
      </c>
      <c r="HT471" s="20" t="str">
        <f t="shared" ref="HT471" si="1584" xml:space="preserve"> IF(BX710=BX700,"",BX710)</f>
        <v/>
      </c>
      <c r="HU471" s="20" t="str">
        <f t="shared" ref="HU471" si="1585" xml:space="preserve"> IF(BY710=BY700,"",BY710)</f>
        <v/>
      </c>
      <c r="HV471" s="20" t="str">
        <f t="shared" ref="HV471" si="1586" xml:space="preserve"> IF(BZ710=BZ700,"",BZ710)</f>
        <v/>
      </c>
      <c r="HW471" s="20" t="str">
        <f t="shared" ref="HW471" si="1587" xml:space="preserve"> IF(CA710=CA700,"",CA710)</f>
        <v/>
      </c>
      <c r="HX471" s="20" t="str">
        <f t="shared" ref="HX471" si="1588" xml:space="preserve"> IF(CB710=CB700,"",CB710)</f>
        <v/>
      </c>
      <c r="HY471" s="20" t="str">
        <f t="shared" ref="HY471" si="1589" xml:space="preserve"> IF(CC710=CC700,"",CC710)</f>
        <v/>
      </c>
      <c r="HZ471" s="20" t="str">
        <f t="shared" ref="HZ471" si="1590" xml:space="preserve"> IF(CD710=CD700,"",CD710)</f>
        <v/>
      </c>
      <c r="IA471" s="20" t="str">
        <f t="shared" ref="IA471" si="1591" xml:space="preserve"> IF(CE710=CE700,"",CE710)</f>
        <v/>
      </c>
      <c r="IB471" s="20" t="str">
        <f t="shared" ref="IB471" si="1592" xml:space="preserve"> IF(CF710=CF700,"",CF710)</f>
        <v/>
      </c>
      <c r="IC471" s="20" t="str">
        <f t="shared" ref="IC471" si="1593" xml:space="preserve"> IF(CG710=CG700,"",CG710)</f>
        <v/>
      </c>
      <c r="ID471" s="20" t="str">
        <f t="shared" ref="ID471" si="1594" xml:space="preserve"> IF(CH710=CH700,"",CH710)</f>
        <v/>
      </c>
      <c r="IE471" s="20" t="str">
        <f t="shared" ref="IE471" si="1595" xml:space="preserve"> IF(CI710=CI700,"",CI710)</f>
        <v/>
      </c>
      <c r="IF471" s="20" t="str">
        <f t="shared" ref="IF471" si="1596" xml:space="preserve"> IF(CJ710=CJ700,"",CJ710)</f>
        <v/>
      </c>
      <c r="IG471" s="20" t="str">
        <f t="shared" ref="IG471" si="1597" xml:space="preserve"> IF(CK710=CK700,"",CK710)</f>
        <v/>
      </c>
      <c r="IH471" s="20" t="str">
        <f t="shared" ref="IH471" si="1598" xml:space="preserve"> IF(CL710=CL700,"",CL710)</f>
        <v/>
      </c>
      <c r="II471" s="20" t="str">
        <f t="shared" ref="II471" si="1599" xml:space="preserve"> IF(CM710=CM700,"",CM710)</f>
        <v/>
      </c>
      <c r="IJ471" s="20" t="str">
        <f t="shared" ref="IJ471" si="1600" xml:space="preserve"> IF(CN710=CN700,"",CN710)</f>
        <v/>
      </c>
      <c r="IK471" s="20" t="str">
        <f t="shared" ref="IK471" si="1601" xml:space="preserve"> IF(CO710=CO700,"",CO710)</f>
        <v/>
      </c>
      <c r="IL471" s="20" t="str">
        <f t="shared" ref="IL471" si="1602" xml:space="preserve"> IF(CP710=CP700,"",CP710)</f>
        <v/>
      </c>
      <c r="IM471" s="20" t="str">
        <f t="shared" ref="IM471" si="1603" xml:space="preserve"> IF(CQ710=CQ700,"",CQ710)</f>
        <v/>
      </c>
      <c r="IN471" s="20" t="str">
        <f t="shared" ref="IN471" si="1604" xml:space="preserve"> IF(CR710=CR700,"",CR710)</f>
        <v/>
      </c>
      <c r="IO471" s="20" t="str">
        <f t="shared" ref="IO471" si="1605" xml:space="preserve"> IF(CS710=CS700,"",CS710)</f>
        <v/>
      </c>
      <c r="IP471" s="20" t="str">
        <f t="shared" ref="IP471" si="1606" xml:space="preserve"> IF(CT710=CT700,"",CT710)</f>
        <v/>
      </c>
      <c r="IQ471" s="20" t="str">
        <f t="shared" ref="IQ471" si="1607" xml:space="preserve"> IF(CU710=CU700,"",CU710)</f>
        <v/>
      </c>
      <c r="IR471" s="20" t="str">
        <f t="shared" ref="IR471" si="1608" xml:space="preserve"> IF(CV710=CV700,"",CV710)</f>
        <v/>
      </c>
      <c r="IS471" s="20" t="str">
        <f t="shared" ref="IS471" si="1609" xml:space="preserve"> IF(CW710=CW700,"",CW710)</f>
        <v/>
      </c>
      <c r="IT471" s="20" t="str">
        <f t="shared" ref="IT471" si="1610" xml:space="preserve"> IF(CX710=CX700,"",CX710)</f>
        <v/>
      </c>
      <c r="IU471" s="20" t="str">
        <f t="shared" ref="IU471" si="1611" xml:space="preserve"> IF(CY710=CY700,"",CY710)</f>
        <v/>
      </c>
      <c r="IV471" s="20" t="str">
        <f t="shared" ref="IV471" si="1612" xml:space="preserve"> IF(CZ710=CZ700,"",CZ710)</f>
        <v/>
      </c>
      <c r="IW471" s="20" t="str">
        <f t="shared" ref="IW471" si="1613" xml:space="preserve"> IF(DA710=DA700,"",DA710)</f>
        <v/>
      </c>
      <c r="IX471" s="20" t="str">
        <f t="shared" ref="IX471" si="1614" xml:space="preserve"> IF(DB710=DB700,"",DB710)</f>
        <v/>
      </c>
      <c r="IY471" s="20" t="str">
        <f t="shared" ref="IY471" si="1615" xml:space="preserve"> IF(DC710=DC700,"",DC710)</f>
        <v/>
      </c>
      <c r="IZ471" s="20" t="str">
        <f t="shared" ref="IZ471" si="1616" xml:space="preserve"> IF(DD710=DD700,"",DD710)</f>
        <v/>
      </c>
      <c r="JA471" s="20" t="str">
        <f t="shared" ref="JA471" si="1617" xml:space="preserve"> IF(DE710=DE700,"",DE710)</f>
        <v/>
      </c>
      <c r="JB471" s="20" t="str">
        <f t="shared" ref="JB471" si="1618" xml:space="preserve"> IF(DF710=DF700,"",DF710)</f>
        <v/>
      </c>
      <c r="JC471" s="20" t="str">
        <f t="shared" ref="JC471" si="1619" xml:space="preserve"> IF(DG710=DG700,"",DG710)</f>
        <v/>
      </c>
      <c r="JD471" s="20" t="str">
        <f t="shared" ref="JD471" si="1620" xml:space="preserve"> IF(DH710=DH700,"",DH710)</f>
        <v/>
      </c>
      <c r="JE471" s="20" t="str">
        <f t="shared" ref="JE471" si="1621" xml:space="preserve"> IF(DI710=DI700,"",DI710)</f>
        <v/>
      </c>
      <c r="JF471" s="20" t="str">
        <f t="shared" ref="JF471" si="1622" xml:space="preserve"> IF(DJ710=DJ700,"",DJ710)</f>
        <v/>
      </c>
      <c r="JG471" s="20" t="str">
        <f t="shared" ref="JG471" si="1623" xml:space="preserve"> IF(DK710=DK700,"",DK710)</f>
        <v/>
      </c>
      <c r="JH471" s="20" t="str">
        <f t="shared" ref="JH471" si="1624" xml:space="preserve"> IF(DL710=DL700,"",DL710)</f>
        <v/>
      </c>
      <c r="JI471" s="20" t="str">
        <f t="shared" ref="JI471" si="1625" xml:space="preserve"> IF(DM710=DM700,"",DM710)</f>
        <v/>
      </c>
      <c r="JJ471" s="20" t="str">
        <f t="shared" ref="JJ471" si="1626" xml:space="preserve"> IF(DN710=DN700,"",DN710)</f>
        <v/>
      </c>
      <c r="JK471" s="20" t="str">
        <f t="shared" ref="JK471" si="1627" xml:space="preserve"> IF(DO710=DO700,"",DO710)</f>
        <v/>
      </c>
      <c r="JL471" s="20" t="str">
        <f t="shared" ref="JL471" si="1628" xml:space="preserve"> IF(DP710=DP700,"",DP710)</f>
        <v/>
      </c>
      <c r="JM471" s="20" t="str">
        <f t="shared" ref="JM471" si="1629" xml:space="preserve"> IF(DQ710=DQ700,"",DQ710)</f>
        <v/>
      </c>
      <c r="JN471" s="20" t="str">
        <f t="shared" ref="JN471" si="1630" xml:space="preserve"> IF(DR710=DR700,"",DR710)</f>
        <v/>
      </c>
      <c r="JO471" s="20" t="str">
        <f t="shared" ref="JO471" si="1631" xml:space="preserve"> IF(DS710=DS700,"",DS710)</f>
        <v/>
      </c>
      <c r="JP471" s="20" t="str">
        <f t="shared" ref="JP471" si="1632" xml:space="preserve"> IF(DT710=DT700,"",DT710)</f>
        <v/>
      </c>
      <c r="JQ471" s="20" t="str">
        <f t="shared" ref="JQ471" si="1633" xml:space="preserve"> IF(DU710=DU700,"",DU710)</f>
        <v/>
      </c>
      <c r="JR471" s="20" t="str">
        <f t="shared" ref="JR471" si="1634" xml:space="preserve"> IF(DV710=DV700,"",DV710)</f>
        <v/>
      </c>
      <c r="JS471" s="20" t="str">
        <f t="shared" ref="JS471" si="1635" xml:space="preserve"> IF(DW710=DW700,"",DW710)</f>
        <v/>
      </c>
      <c r="JT471" s="20" t="str">
        <f t="shared" ref="JT471" si="1636" xml:space="preserve"> IF(DX710=DX700,"",DX710)</f>
        <v/>
      </c>
      <c r="JU471" s="20" t="str">
        <f t="shared" ref="JU471" si="1637" xml:space="preserve"> IF(DY710=DY700,"",DY710)</f>
        <v/>
      </c>
      <c r="JV471" s="20" t="str">
        <f t="shared" ref="JV471" si="1638" xml:space="preserve"> IF(DZ710=DZ700,"",DZ710)</f>
        <v/>
      </c>
      <c r="JW471" s="20" t="str">
        <f t="shared" ref="JW471" si="1639" xml:space="preserve"> IF(EA710=EA700,"",EA710)</f>
        <v/>
      </c>
      <c r="JX471" s="20" t="str">
        <f t="shared" ref="JX471" si="1640" xml:space="preserve"> IF(EB710=EB700,"",EB710)</f>
        <v/>
      </c>
      <c r="JY471" s="20" t="str">
        <f t="shared" ref="JY471" si="1641" xml:space="preserve"> IF(EC710=EC700,"",EC710)</f>
        <v/>
      </c>
      <c r="JZ471" s="20" t="str">
        <f t="shared" ref="JZ471" si="1642" xml:space="preserve"> IF(ED710=ED700,"",ED710)</f>
        <v/>
      </c>
      <c r="KA471" s="20" t="str">
        <f t="shared" ref="KA471" si="1643" xml:space="preserve"> IF(EE710=EE700,"",EE710)</f>
        <v/>
      </c>
      <c r="KB471" s="20" t="str">
        <f t="shared" ref="KB471" si="1644" xml:space="preserve"> IF(EF710=EF700,"",EF710)</f>
        <v/>
      </c>
      <c r="KC471" s="20" t="str">
        <f t="shared" ref="KC471" si="1645" xml:space="preserve"> IF(EG710=EG700,"",EG710)</f>
        <v/>
      </c>
      <c r="KD471" s="20" t="str">
        <f t="shared" ref="KD471" si="1646" xml:space="preserve"> IF(EH710=EH700,"",EH710)</f>
        <v/>
      </c>
      <c r="KE471" s="20"/>
      <c r="KF471" s="20"/>
      <c r="KG471" s="20"/>
      <c r="KH471" s="20"/>
      <c r="KI471" s="20"/>
      <c r="KJ471" s="20"/>
      <c r="KK471" s="20"/>
      <c r="KL471" s="20"/>
      <c r="KM471" s="20"/>
      <c r="KN471" s="20"/>
      <c r="KO471" s="20"/>
    </row>
    <row r="472" spans="2:304" x14ac:dyDescent="0.35">
      <c r="B472" s="66"/>
      <c r="C472" s="77">
        <f xml:space="preserve"> SUM(C241:C471)</f>
        <v>3</v>
      </c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>
        <f xml:space="preserve"> SUM(N241:N471)</f>
        <v>1</v>
      </c>
      <c r="O472" s="77"/>
      <c r="P472" s="77"/>
      <c r="Q472" s="77"/>
      <c r="R472" s="77"/>
      <c r="T472" s="14"/>
      <c r="U472" s="14"/>
      <c r="V472" s="14"/>
      <c r="W472" s="14"/>
      <c r="Y472" s="75"/>
      <c r="Z472" s="66"/>
      <c r="AA472" s="66"/>
      <c r="AB472" s="66"/>
      <c r="AF472" s="121"/>
      <c r="FG472" s="19"/>
      <c r="FH472" s="19"/>
      <c r="FI472" s="19"/>
      <c r="FJ472" s="20"/>
      <c r="FK472" s="20"/>
      <c r="FL472" s="20"/>
      <c r="FM472" s="20"/>
      <c r="FN472" s="20"/>
      <c r="FO472" s="20"/>
      <c r="FP472" s="20"/>
      <c r="FQ472" s="20"/>
      <c r="FR472" s="20"/>
      <c r="FS472" s="20"/>
      <c r="FT472" s="20"/>
      <c r="FU472" s="20"/>
      <c r="FV472" s="20"/>
      <c r="FW472" s="20"/>
      <c r="FX472" s="20"/>
      <c r="FY472" s="20"/>
      <c r="FZ472" s="20"/>
      <c r="GA472" s="20"/>
      <c r="GB472" s="20"/>
      <c r="GC472" s="20"/>
      <c r="GD472" s="20"/>
      <c r="GE472" s="20"/>
      <c r="GF472" s="20"/>
      <c r="GG472" s="20"/>
      <c r="GH472" s="20"/>
      <c r="GI472" s="20"/>
      <c r="GJ472" s="20"/>
      <c r="GK472" s="20"/>
      <c r="GL472" s="20"/>
      <c r="GM472" s="20"/>
      <c r="GN472" s="20"/>
      <c r="GO472" s="20"/>
      <c r="GP472" s="20"/>
      <c r="GQ472" s="20"/>
      <c r="GR472" s="20"/>
      <c r="GS472" s="20"/>
      <c r="GT472" s="20"/>
      <c r="GU472" s="20"/>
      <c r="GV472" s="20"/>
      <c r="GW472" s="20"/>
      <c r="GX472" s="20"/>
      <c r="GY472" s="20"/>
      <c r="GZ472" s="20"/>
      <c r="HA472" s="20"/>
      <c r="HB472" s="20"/>
      <c r="HC472" s="20"/>
      <c r="HD472" s="20"/>
      <c r="HE472" s="20"/>
      <c r="HF472" s="20"/>
      <c r="HG472" s="20"/>
      <c r="HH472" s="20"/>
      <c r="HI472" s="20"/>
      <c r="HJ472" s="20"/>
      <c r="HK472" s="20"/>
      <c r="HL472" s="20"/>
      <c r="HM472" s="20"/>
      <c r="HN472" s="20"/>
      <c r="HO472" s="20"/>
      <c r="HP472" s="20"/>
      <c r="HQ472" s="20"/>
      <c r="HR472" s="20"/>
      <c r="HS472" s="20"/>
      <c r="HT472" s="20"/>
      <c r="HU472" s="20"/>
      <c r="HV472" s="20"/>
      <c r="HW472" s="20"/>
      <c r="HX472" s="20"/>
      <c r="HY472" s="20"/>
      <c r="HZ472" s="20"/>
      <c r="IA472" s="20"/>
      <c r="IB472" s="20"/>
      <c r="IC472" s="20"/>
      <c r="ID472" s="20"/>
      <c r="IE472" s="20"/>
      <c r="IF472" s="20"/>
      <c r="IG472" s="20"/>
      <c r="IH472" s="20"/>
      <c r="II472" s="20"/>
      <c r="IJ472" s="20"/>
      <c r="IK472" s="20"/>
      <c r="IL472" s="20"/>
      <c r="IM472" s="20"/>
      <c r="IN472" s="20"/>
      <c r="IO472" s="20"/>
      <c r="IP472" s="20"/>
      <c r="IQ472" s="20"/>
      <c r="IR472" s="20"/>
      <c r="IS472" s="20"/>
      <c r="IT472" s="20"/>
      <c r="IU472" s="20"/>
      <c r="IV472" s="20"/>
      <c r="IW472" s="20"/>
      <c r="IX472" s="20"/>
      <c r="IY472" s="20"/>
      <c r="IZ472" s="20"/>
      <c r="JA472" s="20"/>
      <c r="JB472" s="20"/>
      <c r="JC472" s="20"/>
      <c r="JD472" s="20"/>
      <c r="JE472" s="20"/>
      <c r="JF472" s="20"/>
      <c r="JG472" s="20"/>
      <c r="JH472" s="20"/>
      <c r="JI472" s="20"/>
      <c r="JJ472" s="20"/>
      <c r="JK472" s="20"/>
      <c r="JL472" s="20"/>
      <c r="JM472" s="20"/>
      <c r="JN472" s="20"/>
      <c r="JO472" s="20"/>
      <c r="JP472" s="20"/>
      <c r="JQ472" s="20"/>
      <c r="JR472" s="20"/>
      <c r="JS472" s="20"/>
      <c r="JT472" s="20"/>
      <c r="JU472" s="20"/>
      <c r="JV472" s="20"/>
      <c r="JW472" s="20"/>
      <c r="JX472" s="20"/>
      <c r="JY472" s="20"/>
      <c r="JZ472" s="20"/>
      <c r="KA472" s="20"/>
      <c r="KB472" s="20"/>
      <c r="KC472" s="20"/>
      <c r="KD472" s="20"/>
      <c r="KE472" s="20"/>
      <c r="KF472" s="20"/>
      <c r="KG472" s="20"/>
      <c r="KH472" s="20"/>
      <c r="KI472" s="20"/>
      <c r="KJ472" s="20"/>
      <c r="KK472" s="20"/>
      <c r="KL472" s="20"/>
      <c r="KM472" s="20"/>
      <c r="KN472" s="20"/>
      <c r="KO472" s="20"/>
      <c r="KP472" s="20"/>
      <c r="KQ472" s="20"/>
      <c r="KR472" s="20"/>
    </row>
    <row r="473" spans="2:304" s="14" customFormat="1" x14ac:dyDescent="0.35">
      <c r="L473" s="76"/>
      <c r="M473" s="76"/>
      <c r="N473" s="76"/>
      <c r="O473" s="76"/>
      <c r="P473" s="76"/>
      <c r="Q473" s="76"/>
      <c r="R473" s="76"/>
      <c r="S473" s="79"/>
      <c r="T473" s="66"/>
      <c r="U473" s="66"/>
      <c r="V473" s="66"/>
      <c r="W473" s="66"/>
      <c r="X473" s="66"/>
      <c r="AH473" s="20"/>
      <c r="AK473" s="129"/>
      <c r="AL473" s="129"/>
    </row>
    <row r="474" spans="2:304" x14ac:dyDescent="0.35">
      <c r="B474" s="79"/>
      <c r="L474" s="80"/>
      <c r="M474" s="80"/>
      <c r="N474" s="80"/>
      <c r="O474" s="80"/>
      <c r="P474" s="80"/>
      <c r="Q474" s="80"/>
      <c r="R474" s="80"/>
      <c r="S474" s="79"/>
      <c r="T474" s="66"/>
      <c r="U474" s="66"/>
      <c r="V474" s="66"/>
      <c r="W474" s="66"/>
      <c r="X474" s="66"/>
      <c r="Y474" s="14"/>
      <c r="FG474" s="14"/>
      <c r="FI474"/>
      <c r="FJ474"/>
    </row>
    <row r="475" spans="2:304" x14ac:dyDescent="0.35">
      <c r="B475" s="79"/>
      <c r="L475" s="80"/>
      <c r="M475" s="80"/>
      <c r="N475" s="80"/>
      <c r="O475" s="80"/>
      <c r="P475" s="80"/>
      <c r="Q475" s="80"/>
      <c r="R475" s="80"/>
      <c r="S475" s="79"/>
      <c r="T475" s="66"/>
      <c r="U475" s="66"/>
      <c r="V475" s="66"/>
      <c r="W475" s="66"/>
      <c r="X475" s="66"/>
      <c r="Y475" s="14"/>
      <c r="FG475" s="14"/>
      <c r="FI475"/>
      <c r="FJ475"/>
    </row>
    <row r="476" spans="2:304" s="14" customFormat="1" x14ac:dyDescent="0.35">
      <c r="C476" s="19"/>
      <c r="D476" s="19"/>
      <c r="E476" s="23"/>
      <c r="F476" s="23"/>
      <c r="G476" s="23"/>
      <c r="H476" s="23"/>
      <c r="I476" s="23"/>
      <c r="J476" s="23"/>
      <c r="K476" s="23"/>
      <c r="L476" s="23"/>
      <c r="M476" s="23"/>
      <c r="N476" s="16"/>
      <c r="O476" s="16"/>
      <c r="P476" s="16"/>
      <c r="Q476" s="16"/>
      <c r="R476" s="16"/>
      <c r="S476" s="4"/>
      <c r="AH476" s="20"/>
      <c r="AK476" s="129"/>
      <c r="AL476" s="129"/>
    </row>
    <row r="477" spans="2:304" x14ac:dyDescent="0.35">
      <c r="B477" s="66"/>
      <c r="C477" s="78" t="s">
        <v>65</v>
      </c>
      <c r="D477" s="67"/>
      <c r="E477" s="67"/>
      <c r="F477" s="67"/>
      <c r="G477" s="67"/>
      <c r="H477" s="67"/>
      <c r="I477" s="67"/>
      <c r="J477" s="67"/>
      <c r="K477" s="67"/>
      <c r="L477" s="67"/>
      <c r="M477" s="67"/>
      <c r="N477" s="67"/>
      <c r="O477" s="67"/>
      <c r="P477" s="67"/>
      <c r="Q477" s="67"/>
      <c r="R477" s="67"/>
      <c r="S477" s="79"/>
      <c r="T477" s="66"/>
      <c r="U477" s="66"/>
      <c r="V477" s="66"/>
      <c r="W477" s="66"/>
      <c r="X477" s="66"/>
      <c r="Y477" s="14"/>
      <c r="FG477" s="20"/>
      <c r="FH477" s="20"/>
      <c r="FI477" s="20"/>
      <c r="FJ477" s="20"/>
      <c r="FK477" s="20"/>
      <c r="FL477" s="20"/>
      <c r="FM477" s="20"/>
      <c r="FN477" s="20"/>
      <c r="FO477" s="20"/>
      <c r="FP477" s="20"/>
      <c r="FQ477" s="20"/>
      <c r="FR477" s="20"/>
      <c r="FS477" s="20"/>
      <c r="FT477" s="20"/>
      <c r="FU477" s="20"/>
      <c r="FV477" s="20"/>
      <c r="FW477" s="20"/>
      <c r="FX477" s="20"/>
      <c r="FY477" s="20"/>
      <c r="FZ477" s="20"/>
      <c r="GA477" s="20"/>
      <c r="GB477" s="20"/>
      <c r="GC477" s="20"/>
      <c r="GD477" s="20"/>
      <c r="GE477" s="20"/>
      <c r="GF477" s="20"/>
      <c r="GG477" s="20"/>
      <c r="GH477" s="20"/>
      <c r="GI477" s="20"/>
      <c r="GJ477" s="20"/>
      <c r="GK477" s="20"/>
      <c r="GL477" s="20"/>
      <c r="GM477" s="20"/>
      <c r="GN477" s="20"/>
      <c r="GO477" s="20"/>
      <c r="GP477" s="20"/>
      <c r="GQ477" s="20"/>
      <c r="GR477" s="20"/>
      <c r="GS477" s="20"/>
      <c r="GT477" s="20"/>
      <c r="GU477" s="20"/>
      <c r="GV477" s="20"/>
      <c r="GW477" s="20"/>
      <c r="GX477" s="20"/>
      <c r="GY477" s="20"/>
      <c r="GZ477" s="20"/>
      <c r="HA477" s="20"/>
      <c r="HB477" s="20"/>
      <c r="HC477" s="20"/>
      <c r="HD477" s="20"/>
      <c r="HE477" s="20"/>
      <c r="HF477" s="20"/>
      <c r="HG477" s="20"/>
      <c r="HH477" s="20"/>
      <c r="HI477" s="20"/>
      <c r="HJ477" s="20"/>
      <c r="HK477" s="20"/>
      <c r="HL477" s="20"/>
      <c r="HM477" s="20"/>
      <c r="HN477" s="20"/>
      <c r="HO477" s="20"/>
      <c r="HP477" s="20"/>
      <c r="HQ477" s="20"/>
      <c r="HR477" s="20"/>
      <c r="HS477" s="20"/>
      <c r="HT477" s="20"/>
      <c r="HU477" s="20"/>
      <c r="HV477" s="20"/>
      <c r="HW477" s="20"/>
      <c r="HX477" s="20"/>
      <c r="HY477" s="20"/>
      <c r="HZ477" s="20"/>
      <c r="IA477" s="20"/>
      <c r="IB477" s="20"/>
      <c r="IC477" s="20"/>
      <c r="ID477" s="20"/>
      <c r="IE477" s="20"/>
      <c r="IF477" s="20"/>
      <c r="IG477" s="20"/>
      <c r="IH477" s="20"/>
      <c r="II477" s="20"/>
      <c r="IJ477" s="20"/>
      <c r="IK477" s="20"/>
      <c r="IL477" s="20"/>
      <c r="IM477" s="20"/>
      <c r="IN477" s="20"/>
      <c r="IO477" s="20"/>
      <c r="IP477" s="20"/>
      <c r="IQ477" s="20"/>
      <c r="IR477" s="20"/>
      <c r="IS477" s="20"/>
      <c r="IT477" s="20"/>
      <c r="IU477" s="20"/>
      <c r="IV477" s="20"/>
      <c r="IW477" s="20"/>
      <c r="IX477" s="20"/>
      <c r="IY477" s="20"/>
      <c r="IZ477" s="20"/>
      <c r="JA477" s="20"/>
      <c r="JB477" s="20"/>
      <c r="JC477" s="20"/>
      <c r="JD477" s="20"/>
      <c r="JE477" s="20"/>
      <c r="JF477" s="20"/>
      <c r="JG477" s="20"/>
      <c r="JH477" s="20"/>
      <c r="JI477" s="20"/>
      <c r="JJ477" s="20"/>
      <c r="JK477" s="20"/>
      <c r="JL477" s="20"/>
      <c r="JM477" s="20"/>
      <c r="JN477" s="20"/>
      <c r="JO477" s="20"/>
      <c r="JP477" s="20"/>
      <c r="JQ477" s="20"/>
      <c r="JR477" s="20"/>
      <c r="JS477" s="20"/>
      <c r="JT477" s="20"/>
      <c r="JU477" s="20"/>
      <c r="JV477" s="20"/>
      <c r="JW477" s="20"/>
      <c r="JX477" s="20"/>
      <c r="JY477" s="20"/>
      <c r="JZ477" s="20"/>
      <c r="KA477" s="20"/>
      <c r="KB477" s="20"/>
      <c r="KC477" s="20"/>
      <c r="KD477" s="20"/>
      <c r="KE477" s="20"/>
      <c r="KF477" s="20"/>
      <c r="KG477" s="20"/>
      <c r="KH477" s="20"/>
      <c r="KI477" s="20"/>
      <c r="KJ477" s="20"/>
      <c r="KK477" s="20"/>
      <c r="KL477" s="20"/>
      <c r="KM477" s="20"/>
      <c r="KN477" s="20"/>
      <c r="KO477" s="20"/>
      <c r="KP477" s="20"/>
      <c r="KQ477" s="20"/>
      <c r="KR477" s="20"/>
    </row>
    <row r="478" spans="2:304" x14ac:dyDescent="0.35">
      <c r="C478" s="6"/>
      <c r="D478" s="6"/>
      <c r="E478" s="23"/>
      <c r="F478" s="23"/>
      <c r="G478" s="23"/>
      <c r="H478" s="23"/>
      <c r="I478" s="23"/>
      <c r="J478" s="23"/>
      <c r="K478" s="23"/>
      <c r="L478" s="23"/>
      <c r="M478" s="23"/>
      <c r="N478" s="16"/>
      <c r="O478" s="16"/>
      <c r="P478" s="16"/>
      <c r="Q478" s="16"/>
      <c r="R478" s="16"/>
      <c r="S478" s="16"/>
      <c r="T478" s="27"/>
    </row>
    <row r="479" spans="2:304" x14ac:dyDescent="0.35">
      <c r="B479" s="37"/>
      <c r="C479" s="37"/>
      <c r="D479" s="37"/>
      <c r="E479" s="37"/>
      <c r="F479" s="36"/>
      <c r="G479" s="36"/>
      <c r="H479" s="36"/>
      <c r="I479" s="36"/>
      <c r="J479" s="36"/>
      <c r="K479" s="36"/>
      <c r="L479" s="36"/>
      <c r="M479" s="36"/>
      <c r="N479" s="36"/>
      <c r="O479" s="36"/>
      <c r="P479" s="36"/>
      <c r="Q479" s="36"/>
      <c r="R479" s="36"/>
      <c r="S479" s="36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D479" s="36"/>
      <c r="AE479" s="36"/>
      <c r="AF479" s="36"/>
      <c r="AG479" s="36"/>
      <c r="AH479" s="135"/>
      <c r="AI479" s="36"/>
      <c r="AJ479" s="36"/>
      <c r="AK479" s="130"/>
      <c r="AL479" s="130"/>
      <c r="AM479" s="36"/>
      <c r="AN479" s="36"/>
      <c r="AO479" s="36"/>
      <c r="AP479" s="36"/>
      <c r="AQ479" s="36"/>
      <c r="AR479" s="36"/>
      <c r="AS479" s="36"/>
      <c r="AT479" s="36"/>
      <c r="AU479" s="36"/>
      <c r="AV479" s="36"/>
      <c r="AW479" s="36"/>
      <c r="AX479" s="36"/>
      <c r="AY479" s="36"/>
      <c r="AZ479" s="36"/>
      <c r="BA479" s="36"/>
      <c r="BB479" s="36"/>
      <c r="BC479" s="36"/>
      <c r="BD479" s="36"/>
      <c r="BE479" s="36"/>
      <c r="BF479" s="36"/>
      <c r="BG479" s="36"/>
      <c r="BH479" s="36"/>
      <c r="BI479" s="36"/>
      <c r="BJ479" s="36"/>
      <c r="BK479" s="36"/>
      <c r="BL479" s="36"/>
      <c r="BM479" s="36"/>
      <c r="BN479" s="36"/>
      <c r="BO479" s="36"/>
      <c r="BP479" s="36"/>
      <c r="BQ479" s="36"/>
      <c r="BR479" s="36"/>
      <c r="BS479" s="36"/>
      <c r="BT479" s="36"/>
      <c r="BU479" s="36"/>
      <c r="BV479" s="36"/>
      <c r="BW479" s="36"/>
      <c r="BX479" s="36"/>
      <c r="BY479" s="36"/>
      <c r="BZ479" s="36"/>
      <c r="CA479" s="36"/>
      <c r="CB479" s="36"/>
      <c r="CC479" s="36"/>
      <c r="CD479" s="36"/>
      <c r="CE479" s="36"/>
      <c r="CF479" s="36"/>
      <c r="CG479" s="36"/>
      <c r="CH479" s="36"/>
      <c r="CI479" s="36"/>
      <c r="CJ479" s="36"/>
      <c r="CK479" s="36"/>
      <c r="CL479" s="36"/>
      <c r="CM479" s="36"/>
      <c r="CN479" s="36"/>
      <c r="CO479" s="36"/>
      <c r="CP479" s="36"/>
      <c r="CQ479" s="36"/>
      <c r="CR479" s="36"/>
      <c r="CS479" s="36"/>
      <c r="CT479" s="36"/>
      <c r="CU479" s="36"/>
      <c r="CV479" s="36"/>
      <c r="CW479" s="36"/>
      <c r="CX479" s="36"/>
      <c r="CY479" s="36"/>
      <c r="CZ479" s="36"/>
      <c r="DA479" s="36"/>
      <c r="DB479" s="36"/>
      <c r="DC479" s="36"/>
      <c r="DD479" s="36"/>
      <c r="DE479" s="36"/>
      <c r="DF479" s="36"/>
      <c r="DG479" s="36"/>
      <c r="DH479" s="36"/>
      <c r="DI479" s="36"/>
      <c r="DJ479" s="36"/>
      <c r="DK479" s="36"/>
      <c r="DL479" s="36"/>
      <c r="DM479" s="36"/>
      <c r="DN479" s="36"/>
      <c r="DO479" s="36"/>
      <c r="DP479" s="36"/>
      <c r="DQ479" s="36"/>
      <c r="DR479" s="36"/>
      <c r="DS479" s="36"/>
      <c r="DT479" s="36"/>
      <c r="DU479" s="36"/>
      <c r="DV479" s="36"/>
      <c r="DW479" s="36"/>
      <c r="DX479" s="36"/>
      <c r="DY479" s="36"/>
      <c r="DZ479" s="36"/>
      <c r="EA479" s="36"/>
      <c r="EB479" s="36"/>
      <c r="EC479" s="36"/>
      <c r="ED479" s="36"/>
      <c r="EE479" s="36"/>
      <c r="EF479" s="36"/>
      <c r="EG479" s="36"/>
      <c r="EH479" s="36"/>
      <c r="EI479" s="36"/>
    </row>
    <row r="480" spans="2:304" x14ac:dyDescent="0.35">
      <c r="B480" s="19">
        <f xml:space="preserve"> IF(C241=1,IF(N241=1,1,0),0)</f>
        <v>0</v>
      </c>
      <c r="C480" s="19">
        <f t="shared" ref="C480:C485" si="1647">IF(C241=1,IF(OR((N241=1),(N241=0.5)),1,0),0)</f>
        <v>0</v>
      </c>
      <c r="D480" s="19">
        <f t="shared" ref="D480:D485" si="1648" xml:space="preserve"> IF(C241=1,IF(N241=1,1,0),0)</f>
        <v>0</v>
      </c>
      <c r="E480" s="19">
        <f t="shared" ref="E480:E485" si="1649" xml:space="preserve"> IF(C241=1,IF(AND((N241&lt;&gt;""),(N241&lt;&gt;0)),1,0),0)</f>
        <v>0</v>
      </c>
      <c r="F480" s="19"/>
      <c r="G480" s="19">
        <f xml:space="preserve"> F711+$B480</f>
        <v>0</v>
      </c>
      <c r="H480" s="19">
        <f xml:space="preserve"> G711+$C480</f>
        <v>1</v>
      </c>
      <c r="I480" s="19">
        <f xml:space="preserve"> H711+$D480</f>
        <v>2</v>
      </c>
      <c r="J480" s="19">
        <f xml:space="preserve"> I711+$E480</f>
        <v>3</v>
      </c>
      <c r="K480" s="19">
        <f xml:space="preserve"> J711+$B480</f>
        <v>4</v>
      </c>
      <c r="L480" s="19">
        <f xml:space="preserve"> K711+$C480</f>
        <v>5</v>
      </c>
      <c r="M480" s="19">
        <f xml:space="preserve"> L711+$D480</f>
        <v>6</v>
      </c>
      <c r="N480" s="19">
        <f xml:space="preserve"> M711+$E480</f>
        <v>7</v>
      </c>
      <c r="O480" s="19">
        <f xml:space="preserve"> N711+$B480</f>
        <v>8</v>
      </c>
      <c r="P480" s="19">
        <f xml:space="preserve"> O711+$C480</f>
        <v>9</v>
      </c>
      <c r="Q480" s="19">
        <f xml:space="preserve"> P711+$D480</f>
        <v>10</v>
      </c>
      <c r="R480" s="19"/>
      <c r="S480" s="19">
        <f xml:space="preserve"> Q711+$E480</f>
        <v>11</v>
      </c>
      <c r="T480" s="19">
        <f xml:space="preserve"> S711+$B480</f>
        <v>12</v>
      </c>
      <c r="U480" s="19">
        <f xml:space="preserve"> T711+$C480</f>
        <v>13</v>
      </c>
      <c r="V480" s="19"/>
      <c r="W480" s="19">
        <f xml:space="preserve"> U711+$D480</f>
        <v>14</v>
      </c>
      <c r="X480" s="19"/>
      <c r="Y480" s="19">
        <f xml:space="preserve"> W711+$E480</f>
        <v>15</v>
      </c>
      <c r="Z480" s="19">
        <f xml:space="preserve"> Y711+$B480</f>
        <v>16</v>
      </c>
      <c r="AA480" s="19">
        <f xml:space="preserve"> Z711+$C480</f>
        <v>17</v>
      </c>
      <c r="AB480" s="19">
        <f xml:space="preserve"> AA711+$D480</f>
        <v>18</v>
      </c>
      <c r="AC480" s="19">
        <f xml:space="preserve"> AB711+$E480</f>
        <v>19</v>
      </c>
      <c r="AD480" s="19"/>
      <c r="AE480" s="19">
        <f xml:space="preserve"> AC711+$B480</f>
        <v>20</v>
      </c>
      <c r="AF480" s="19">
        <f xml:space="preserve"> AE711+$C480</f>
        <v>21</v>
      </c>
      <c r="AG480" s="19">
        <f xml:space="preserve"> AF711+$D480</f>
        <v>22</v>
      </c>
      <c r="AH480" s="19">
        <f xml:space="preserve"> AG711+$E480</f>
        <v>23</v>
      </c>
      <c r="AI480" s="19">
        <f xml:space="preserve"> AH711+$B480</f>
        <v>24</v>
      </c>
      <c r="AJ480" s="19">
        <f xml:space="preserve"> AI711+$C480</f>
        <v>25</v>
      </c>
      <c r="AK480" s="129">
        <f xml:space="preserve"> AJ711+$D480</f>
        <v>26</v>
      </c>
      <c r="AL480" s="129">
        <f xml:space="preserve"> AK711+$E480</f>
        <v>27</v>
      </c>
      <c r="AM480" s="19">
        <f xml:space="preserve"> AL711+$B480</f>
        <v>28</v>
      </c>
      <c r="AN480" s="19">
        <f xml:space="preserve"> AM711+$C480</f>
        <v>29</v>
      </c>
      <c r="AO480" s="19">
        <f xml:space="preserve"> AN711+$D480</f>
        <v>30</v>
      </c>
      <c r="AP480" s="19">
        <f xml:space="preserve"> AO711+$E480</f>
        <v>31</v>
      </c>
      <c r="AQ480" s="19">
        <f xml:space="preserve"> AP711+$B480</f>
        <v>32</v>
      </c>
      <c r="AR480" s="19">
        <f xml:space="preserve"> AQ711+$C480</f>
        <v>33</v>
      </c>
      <c r="AS480" s="19">
        <f xml:space="preserve"> AR711+$D480</f>
        <v>34</v>
      </c>
      <c r="AT480" s="19">
        <f xml:space="preserve"> AS711+$E480</f>
        <v>35</v>
      </c>
      <c r="AU480" s="19">
        <f xml:space="preserve"> AT711+$B480</f>
        <v>36</v>
      </c>
      <c r="AV480" s="19">
        <f xml:space="preserve"> AU711+$C480</f>
        <v>37</v>
      </c>
      <c r="AW480" s="19">
        <f xml:space="preserve"> AV711+$D480</f>
        <v>38</v>
      </c>
      <c r="AX480" s="19">
        <f xml:space="preserve"> AW711+$E480</f>
        <v>39</v>
      </c>
      <c r="AY480" s="19">
        <f xml:space="preserve"> AX711+$B480</f>
        <v>40</v>
      </c>
      <c r="AZ480" s="19">
        <f xml:space="preserve"> AY711+$C480</f>
        <v>41</v>
      </c>
      <c r="BA480" s="19">
        <f xml:space="preserve"> AZ711+$D480</f>
        <v>42</v>
      </c>
      <c r="BB480" s="19">
        <f xml:space="preserve"> BA711+$E480</f>
        <v>43</v>
      </c>
      <c r="BC480" s="19">
        <f xml:space="preserve"> BB711+$B480</f>
        <v>44</v>
      </c>
      <c r="BD480" s="19">
        <f xml:space="preserve"> BC711+$C480</f>
        <v>45</v>
      </c>
      <c r="BE480" s="19">
        <f xml:space="preserve"> BD711+$D480</f>
        <v>46</v>
      </c>
      <c r="BF480" s="19">
        <f xml:space="preserve"> BE711+$E480</f>
        <v>47</v>
      </c>
      <c r="BG480" s="19">
        <f xml:space="preserve"> BF711+$B480</f>
        <v>48</v>
      </c>
      <c r="BH480" s="19">
        <f xml:space="preserve"> BG711+$C480</f>
        <v>49</v>
      </c>
      <c r="BI480" s="19">
        <f xml:space="preserve"> BH711+$D480</f>
        <v>50</v>
      </c>
      <c r="BJ480" s="19">
        <f xml:space="preserve"> BI711+$E480</f>
        <v>51</v>
      </c>
      <c r="BK480" s="19">
        <f xml:space="preserve"> BJ711+$B480</f>
        <v>52</v>
      </c>
      <c r="BL480" s="19">
        <f xml:space="preserve"> BK711+$C480</f>
        <v>53</v>
      </c>
      <c r="BM480" s="19">
        <f xml:space="preserve"> BL711+$D480</f>
        <v>54</v>
      </c>
      <c r="BN480" s="19">
        <f xml:space="preserve"> BM711+$E480</f>
        <v>55</v>
      </c>
      <c r="BO480" s="19">
        <f xml:space="preserve"> BN711+$B480</f>
        <v>56</v>
      </c>
      <c r="BP480" s="19">
        <f xml:space="preserve"> BO711+$C480</f>
        <v>57</v>
      </c>
      <c r="BQ480" s="19">
        <f xml:space="preserve"> BP711+$D480</f>
        <v>58</v>
      </c>
      <c r="BR480" s="19">
        <f xml:space="preserve"> BQ711+$E480</f>
        <v>59</v>
      </c>
      <c r="BS480" s="19">
        <f xml:space="preserve"> BR711+$B480</f>
        <v>60</v>
      </c>
      <c r="BT480" s="19">
        <f xml:space="preserve"> BS711+$C480</f>
        <v>61</v>
      </c>
      <c r="BU480" s="19">
        <f xml:space="preserve"> BT711+$D480</f>
        <v>62</v>
      </c>
      <c r="BV480" s="19">
        <f xml:space="preserve"> BU711+$E480</f>
        <v>63</v>
      </c>
      <c r="BW480" s="19">
        <f xml:space="preserve"> BV711+$B480</f>
        <v>64</v>
      </c>
      <c r="BX480" s="19">
        <f xml:space="preserve"> BW711+$C480</f>
        <v>65</v>
      </c>
      <c r="BY480" s="19">
        <f xml:space="preserve"> BX711+$D480</f>
        <v>66</v>
      </c>
      <c r="BZ480" s="19">
        <f xml:space="preserve"> BY711+$E480</f>
        <v>67</v>
      </c>
      <c r="CA480" s="19">
        <f xml:space="preserve"> BZ711+$B480</f>
        <v>68</v>
      </c>
      <c r="CB480" s="19">
        <f xml:space="preserve"> CA711+$C480</f>
        <v>69</v>
      </c>
      <c r="CC480" s="19">
        <f xml:space="preserve"> CB711+$D480</f>
        <v>70</v>
      </c>
      <c r="CD480" s="19">
        <f xml:space="preserve"> CC711+$E480</f>
        <v>71</v>
      </c>
      <c r="CE480" s="19">
        <f xml:space="preserve"> CD711+$B480</f>
        <v>72</v>
      </c>
      <c r="CF480" s="19">
        <f xml:space="preserve"> CE711+$C480</f>
        <v>73</v>
      </c>
      <c r="CG480" s="19">
        <f xml:space="preserve"> CF711+$D480</f>
        <v>74</v>
      </c>
      <c r="CH480" s="19">
        <f xml:space="preserve"> CG711+$E480</f>
        <v>75</v>
      </c>
      <c r="CI480" s="19">
        <f xml:space="preserve"> CH711+$B480</f>
        <v>76</v>
      </c>
      <c r="CJ480" s="19">
        <f xml:space="preserve"> CI711+$C480</f>
        <v>77</v>
      </c>
      <c r="CK480" s="19">
        <f xml:space="preserve"> CJ711+$D480</f>
        <v>78</v>
      </c>
      <c r="CL480" s="19">
        <f xml:space="preserve"> CK711+$E480</f>
        <v>79</v>
      </c>
      <c r="CM480" s="19">
        <f xml:space="preserve"> CL711+$B480</f>
        <v>80</v>
      </c>
      <c r="CN480" s="19">
        <f xml:space="preserve"> CM711+$C480</f>
        <v>81</v>
      </c>
      <c r="CO480" s="19">
        <f xml:space="preserve"> CN711+$D480</f>
        <v>82</v>
      </c>
      <c r="CP480" s="19">
        <f xml:space="preserve"> CO711+$E480</f>
        <v>83</v>
      </c>
      <c r="CQ480" s="19">
        <f xml:space="preserve"> CP711+$B480</f>
        <v>84</v>
      </c>
      <c r="CR480" s="19">
        <f xml:space="preserve"> CQ711+$C480</f>
        <v>85</v>
      </c>
      <c r="CS480" s="19">
        <f xml:space="preserve"> CR711+$D480</f>
        <v>86</v>
      </c>
      <c r="CT480" s="19">
        <f xml:space="preserve"> CS711+$E480</f>
        <v>87</v>
      </c>
      <c r="CU480" s="19">
        <f xml:space="preserve"> CT711+$B480</f>
        <v>88</v>
      </c>
      <c r="CV480" s="19">
        <f xml:space="preserve"> CU711+$C480</f>
        <v>89</v>
      </c>
      <c r="CW480" s="19">
        <f xml:space="preserve"> CV711+$D480</f>
        <v>90</v>
      </c>
      <c r="CX480" s="19">
        <f xml:space="preserve"> CW711+$E480</f>
        <v>91</v>
      </c>
      <c r="CY480" s="19">
        <f xml:space="preserve"> CX711+$B480</f>
        <v>92</v>
      </c>
      <c r="CZ480" s="19">
        <f xml:space="preserve"> CY711+$C480</f>
        <v>93</v>
      </c>
      <c r="DA480" s="19">
        <f xml:space="preserve"> CZ711+$D480</f>
        <v>94</v>
      </c>
      <c r="DB480" s="19">
        <f xml:space="preserve"> DA711+$E480</f>
        <v>95</v>
      </c>
      <c r="DC480" s="19">
        <f xml:space="preserve"> DB711+$B480</f>
        <v>96</v>
      </c>
      <c r="DD480" s="19">
        <f xml:space="preserve"> DC711+$C480</f>
        <v>97</v>
      </c>
      <c r="DE480" s="19">
        <f xml:space="preserve"> DD711+$D480</f>
        <v>98</v>
      </c>
      <c r="DF480" s="19">
        <f xml:space="preserve"> DE711+$E480</f>
        <v>99</v>
      </c>
      <c r="DG480" s="19">
        <f xml:space="preserve"> DF711+$B480</f>
        <v>100</v>
      </c>
      <c r="DH480" s="19">
        <f xml:space="preserve"> DG711+$C480</f>
        <v>101</v>
      </c>
      <c r="DI480" s="19">
        <f xml:space="preserve"> DH711+$D480</f>
        <v>102</v>
      </c>
      <c r="DJ480" s="19">
        <f xml:space="preserve"> DI711+$E480</f>
        <v>103</v>
      </c>
      <c r="DK480" s="19">
        <f xml:space="preserve"> DJ711+$B480</f>
        <v>104</v>
      </c>
      <c r="DL480" s="19">
        <f xml:space="preserve"> DK711+$C480</f>
        <v>105</v>
      </c>
      <c r="DM480" s="19">
        <f xml:space="preserve"> DL711+$D480</f>
        <v>106</v>
      </c>
      <c r="DN480" s="19">
        <f xml:space="preserve"> DM711+$E480</f>
        <v>107</v>
      </c>
      <c r="DO480" s="19">
        <f xml:space="preserve"> DN711+$B480</f>
        <v>108</v>
      </c>
      <c r="DP480" s="19">
        <f xml:space="preserve"> DO711+$C480</f>
        <v>109</v>
      </c>
      <c r="DQ480" s="19">
        <f xml:space="preserve"> DP711+$D480</f>
        <v>110</v>
      </c>
      <c r="DR480" s="19">
        <f xml:space="preserve"> DQ711+$E480</f>
        <v>111</v>
      </c>
      <c r="DS480" s="19">
        <f xml:space="preserve"> DR711+$B480</f>
        <v>112</v>
      </c>
      <c r="DT480" s="19">
        <f xml:space="preserve"> DS711+$C480</f>
        <v>113</v>
      </c>
      <c r="DU480" s="19">
        <f xml:space="preserve"> DT711+$D480</f>
        <v>114</v>
      </c>
      <c r="DV480" s="19">
        <f xml:space="preserve"> DU711+$E480</f>
        <v>115</v>
      </c>
      <c r="DW480" s="19">
        <f xml:space="preserve"> DV711+$B480</f>
        <v>116</v>
      </c>
      <c r="DX480" s="19">
        <f xml:space="preserve"> DW711+$C480</f>
        <v>117</v>
      </c>
      <c r="DY480" s="19">
        <f xml:space="preserve"> DX711+$D480</f>
        <v>118</v>
      </c>
      <c r="DZ480" s="19">
        <f xml:space="preserve"> DY711+$E480</f>
        <v>119</v>
      </c>
      <c r="EA480" s="19">
        <f xml:space="preserve"> DZ711+$B480</f>
        <v>120</v>
      </c>
      <c r="EB480" s="19">
        <f xml:space="preserve"> EA711+$C480</f>
        <v>121</v>
      </c>
      <c r="EC480" s="19">
        <f xml:space="preserve"> EB711+$D480</f>
        <v>122</v>
      </c>
      <c r="ED480" s="19">
        <f xml:space="preserve"> EC711+$E480</f>
        <v>123</v>
      </c>
      <c r="EE480" s="19">
        <f xml:space="preserve"> ED711+$B480</f>
        <v>124</v>
      </c>
      <c r="EF480" s="19">
        <f xml:space="preserve"> EE711+$C480</f>
        <v>125</v>
      </c>
      <c r="EG480" s="19">
        <f xml:space="preserve"> EF711+$D480</f>
        <v>126</v>
      </c>
      <c r="EH480" s="19">
        <f xml:space="preserve"> EG711+$E480</f>
        <v>127</v>
      </c>
      <c r="EI480" s="19"/>
    </row>
    <row r="481" spans="2:139" ht="15" hidden="1" x14ac:dyDescent="0.25">
      <c r="B481" s="19">
        <f t="shared" ref="B481:B485" si="1650" xml:space="preserve"> IF(C242=1,IF(N242=1,1,0),0)</f>
        <v>0</v>
      </c>
      <c r="C481" s="19">
        <f t="shared" si="1647"/>
        <v>0</v>
      </c>
      <c r="D481" s="19">
        <f t="shared" si="1648"/>
        <v>0</v>
      </c>
      <c r="E481" s="19">
        <f t="shared" si="1649"/>
        <v>0</v>
      </c>
      <c r="F481" s="19"/>
      <c r="G481" s="19"/>
      <c r="H481" s="19"/>
      <c r="I481" s="19"/>
      <c r="J481" s="19"/>
      <c r="K481" s="19"/>
      <c r="L481" s="19"/>
      <c r="M481" s="19"/>
      <c r="N481" s="19"/>
      <c r="O481" s="19"/>
      <c r="P481" s="19"/>
      <c r="Q481" s="19"/>
      <c r="R481" s="19"/>
      <c r="S481" s="19"/>
      <c r="T481" s="19"/>
      <c r="U481" s="19"/>
      <c r="V481" s="19"/>
      <c r="W481" s="19"/>
      <c r="X481" s="19"/>
      <c r="Y481" s="19"/>
      <c r="Z481" s="19"/>
      <c r="AA481" s="19"/>
      <c r="AB481" s="19"/>
      <c r="AC481" s="19"/>
      <c r="AD481" s="19"/>
      <c r="AE481" s="19"/>
      <c r="AF481" s="19"/>
      <c r="AG481" s="19"/>
      <c r="AH481" s="19"/>
      <c r="AI481" s="19"/>
      <c r="AJ481" s="19"/>
      <c r="AM481" s="19"/>
      <c r="AN481" s="19"/>
      <c r="AO481" s="19"/>
      <c r="AP481" s="19"/>
      <c r="AQ481" s="19"/>
      <c r="AR481" s="19"/>
      <c r="AS481" s="19"/>
      <c r="AT481" s="19"/>
      <c r="AU481" s="19"/>
      <c r="AV481" s="19"/>
      <c r="AW481" s="19"/>
      <c r="AX481" s="19"/>
      <c r="AY481" s="19"/>
      <c r="AZ481" s="19"/>
      <c r="BA481" s="19"/>
      <c r="BB481" s="19"/>
      <c r="BC481" s="19"/>
      <c r="BD481" s="19"/>
      <c r="BE481" s="19"/>
      <c r="BF481" s="19"/>
      <c r="BG481" s="19"/>
      <c r="BH481" s="19"/>
      <c r="BI481" s="19"/>
      <c r="BJ481" s="19"/>
      <c r="BK481" s="19"/>
      <c r="BL481" s="19"/>
      <c r="BM481" s="19"/>
      <c r="BN481" s="19"/>
      <c r="BO481" s="19"/>
      <c r="BP481" s="19"/>
      <c r="BQ481" s="19"/>
      <c r="BR481" s="19"/>
      <c r="BS481" s="19"/>
      <c r="BT481" s="19"/>
      <c r="BU481" s="19"/>
      <c r="BV481" s="19"/>
      <c r="BW481" s="19"/>
      <c r="BX481" s="19"/>
      <c r="BY481" s="19"/>
      <c r="BZ481" s="19"/>
      <c r="CA481" s="19"/>
      <c r="CB481" s="19"/>
      <c r="CC481" s="19"/>
      <c r="CD481" s="19"/>
      <c r="CE481" s="19"/>
      <c r="CF481" s="19"/>
      <c r="CG481" s="19"/>
      <c r="CH481" s="19"/>
      <c r="CI481" s="19"/>
      <c r="CJ481" s="19"/>
      <c r="CK481" s="19"/>
      <c r="CL481" s="19"/>
      <c r="CM481" s="19"/>
      <c r="CN481" s="19"/>
      <c r="CO481" s="19"/>
      <c r="CP481" s="19"/>
      <c r="CQ481" s="19"/>
      <c r="CR481" s="19"/>
      <c r="CS481" s="19"/>
      <c r="CT481" s="19"/>
      <c r="CU481" s="19"/>
      <c r="CV481" s="19"/>
      <c r="CW481" s="19"/>
      <c r="CX481" s="19"/>
      <c r="CY481" s="19"/>
      <c r="CZ481" s="19"/>
      <c r="DA481" s="19"/>
      <c r="DB481" s="19"/>
      <c r="DC481" s="19"/>
      <c r="DD481" s="19"/>
      <c r="DE481" s="19"/>
      <c r="DF481" s="19"/>
      <c r="DG481" s="19"/>
      <c r="DH481" s="19"/>
      <c r="DI481" s="19"/>
      <c r="DJ481" s="19"/>
      <c r="DK481" s="19"/>
      <c r="DL481" s="19"/>
      <c r="DM481" s="19"/>
      <c r="DN481" s="19"/>
      <c r="DO481" s="19"/>
      <c r="DP481" s="19"/>
      <c r="DQ481" s="19"/>
      <c r="DR481" s="19"/>
      <c r="DS481" s="19"/>
      <c r="DT481" s="19"/>
      <c r="DU481" s="19"/>
      <c r="DV481" s="19"/>
      <c r="DW481" s="19"/>
      <c r="DX481" s="19"/>
      <c r="DY481" s="19"/>
      <c r="DZ481" s="19"/>
      <c r="EA481" s="19"/>
      <c r="EB481" s="19"/>
      <c r="EC481" s="19"/>
      <c r="ED481" s="19"/>
      <c r="EE481" s="19"/>
      <c r="EF481" s="19"/>
      <c r="EG481" s="19"/>
      <c r="EH481" s="19"/>
      <c r="EI481" s="19"/>
    </row>
    <row r="482" spans="2:139" ht="15" hidden="1" x14ac:dyDescent="0.25">
      <c r="B482" s="19">
        <f t="shared" si="1650"/>
        <v>0</v>
      </c>
      <c r="C482" s="19">
        <f t="shared" si="1647"/>
        <v>0</v>
      </c>
      <c r="D482" s="19">
        <f t="shared" si="1648"/>
        <v>0</v>
      </c>
      <c r="E482" s="19">
        <f t="shared" si="1649"/>
        <v>0</v>
      </c>
      <c r="F482" s="19"/>
      <c r="G482" s="19"/>
      <c r="H482" s="19"/>
      <c r="I482" s="19"/>
      <c r="J482" s="19"/>
      <c r="K482" s="19"/>
      <c r="L482" s="19"/>
      <c r="M482" s="19"/>
      <c r="N482" s="19"/>
      <c r="O482" s="19"/>
      <c r="P482" s="19"/>
      <c r="Q482" s="19"/>
      <c r="R482" s="19"/>
      <c r="S482" s="19"/>
      <c r="T482" s="19"/>
      <c r="U482" s="19"/>
      <c r="V482" s="19"/>
      <c r="W482" s="19"/>
      <c r="X482" s="19"/>
      <c r="Y482" s="19"/>
      <c r="Z482" s="19"/>
      <c r="AA482" s="19"/>
      <c r="AB482" s="19"/>
      <c r="AC482" s="19"/>
      <c r="AD482" s="19"/>
      <c r="AE482" s="19"/>
      <c r="AF482" s="19"/>
      <c r="AG482" s="19"/>
      <c r="AH482" s="19"/>
      <c r="AI482" s="19"/>
      <c r="AJ482" s="19"/>
      <c r="AM482" s="19"/>
      <c r="AN482" s="19"/>
      <c r="AO482" s="19"/>
      <c r="AP482" s="19"/>
      <c r="AQ482" s="19"/>
      <c r="AR482" s="19"/>
      <c r="AS482" s="19"/>
      <c r="AT482" s="19"/>
      <c r="AU482" s="19"/>
      <c r="AV482" s="19"/>
      <c r="AW482" s="19"/>
      <c r="AX482" s="19"/>
      <c r="AY482" s="19"/>
      <c r="AZ482" s="19"/>
      <c r="BA482" s="19"/>
      <c r="BB482" s="19"/>
      <c r="BC482" s="19"/>
      <c r="BD482" s="19"/>
      <c r="BE482" s="19"/>
      <c r="BF482" s="19"/>
      <c r="BG482" s="19"/>
      <c r="BH482" s="19"/>
      <c r="BI482" s="19"/>
      <c r="BJ482" s="19"/>
      <c r="BK482" s="19"/>
      <c r="BL482" s="19"/>
      <c r="BM482" s="19"/>
      <c r="BN482" s="19"/>
      <c r="BO482" s="19"/>
      <c r="BP482" s="19"/>
      <c r="BQ482" s="19"/>
      <c r="BR482" s="19"/>
      <c r="BS482" s="19"/>
      <c r="BT482" s="19"/>
      <c r="BU482" s="19"/>
      <c r="BV482" s="19"/>
      <c r="BW482" s="19"/>
      <c r="BX482" s="19"/>
      <c r="BY482" s="19"/>
      <c r="BZ482" s="19"/>
      <c r="CA482" s="19"/>
      <c r="CB482" s="19"/>
      <c r="CC482" s="19"/>
      <c r="CD482" s="19"/>
      <c r="CE482" s="19"/>
      <c r="CF482" s="19"/>
      <c r="CG482" s="19"/>
      <c r="CH482" s="19"/>
      <c r="CI482" s="19"/>
      <c r="CJ482" s="19"/>
      <c r="CK482" s="19"/>
      <c r="CL482" s="19"/>
      <c r="CM482" s="19"/>
      <c r="CN482" s="19"/>
      <c r="CO482" s="19"/>
      <c r="CP482" s="19"/>
      <c r="CQ482" s="19"/>
      <c r="CR482" s="19"/>
      <c r="CS482" s="19"/>
      <c r="CT482" s="19"/>
      <c r="CU482" s="19"/>
      <c r="CV482" s="19"/>
      <c r="CW482" s="19"/>
      <c r="CX482" s="19"/>
      <c r="CY482" s="19"/>
      <c r="CZ482" s="19"/>
      <c r="DA482" s="19"/>
      <c r="DB482" s="19"/>
      <c r="DC482" s="19"/>
      <c r="DD482" s="19"/>
      <c r="DE482" s="19"/>
      <c r="DF482" s="19"/>
      <c r="DG482" s="19"/>
      <c r="DH482" s="19"/>
      <c r="DI482" s="19"/>
      <c r="DJ482" s="19"/>
      <c r="DK482" s="19"/>
      <c r="DL482" s="19"/>
      <c r="DM482" s="19"/>
      <c r="DN482" s="19"/>
      <c r="DO482" s="19"/>
      <c r="DP482" s="19"/>
      <c r="DQ482" s="19"/>
      <c r="DR482" s="19"/>
      <c r="DS482" s="19"/>
      <c r="DT482" s="19"/>
      <c r="DU482" s="19"/>
      <c r="DV482" s="19"/>
      <c r="DW482" s="19"/>
      <c r="DX482" s="19"/>
      <c r="DY482" s="19"/>
      <c r="DZ482" s="19"/>
      <c r="EA482" s="19"/>
      <c r="EB482" s="19"/>
      <c r="EC482" s="19"/>
      <c r="ED482" s="19"/>
      <c r="EE482" s="19"/>
      <c r="EF482" s="19"/>
      <c r="EG482" s="19"/>
      <c r="EH482" s="19"/>
      <c r="EI482" s="19"/>
    </row>
    <row r="483" spans="2:139" ht="15" hidden="1" x14ac:dyDescent="0.25">
      <c r="B483" s="19">
        <f t="shared" si="1650"/>
        <v>0</v>
      </c>
      <c r="C483" s="19">
        <f t="shared" si="1647"/>
        <v>0</v>
      </c>
      <c r="D483" s="19">
        <f t="shared" si="1648"/>
        <v>0</v>
      </c>
      <c r="E483" s="19">
        <f t="shared" si="1649"/>
        <v>0</v>
      </c>
      <c r="F483" s="19"/>
      <c r="G483" s="19"/>
      <c r="H483" s="19"/>
      <c r="I483" s="19"/>
      <c r="J483" s="19"/>
      <c r="K483" s="19"/>
      <c r="L483" s="19"/>
      <c r="M483" s="19"/>
      <c r="N483" s="19"/>
      <c r="O483" s="19"/>
      <c r="P483" s="19"/>
      <c r="Q483" s="19"/>
      <c r="R483" s="19"/>
      <c r="S483" s="19"/>
      <c r="T483" s="19"/>
      <c r="U483" s="19"/>
      <c r="V483" s="19"/>
      <c r="W483" s="19"/>
      <c r="X483" s="19"/>
      <c r="Y483" s="19"/>
      <c r="Z483" s="19"/>
      <c r="AA483" s="19"/>
      <c r="AB483" s="19"/>
      <c r="AC483" s="19"/>
      <c r="AD483" s="19"/>
      <c r="AE483" s="19"/>
      <c r="AF483" s="19"/>
      <c r="AG483" s="19"/>
      <c r="AH483" s="19"/>
      <c r="AI483" s="19"/>
      <c r="AJ483" s="19"/>
      <c r="AM483" s="19"/>
      <c r="AN483" s="19"/>
      <c r="AO483" s="19"/>
      <c r="AP483" s="19"/>
      <c r="AQ483" s="19"/>
      <c r="AR483" s="19"/>
      <c r="AS483" s="19"/>
      <c r="AT483" s="19"/>
      <c r="AU483" s="19"/>
      <c r="AV483" s="19"/>
      <c r="AW483" s="19"/>
      <c r="AX483" s="19"/>
      <c r="AY483" s="19"/>
      <c r="AZ483" s="19"/>
      <c r="BA483" s="19"/>
      <c r="BB483" s="19"/>
      <c r="BC483" s="19"/>
      <c r="BD483" s="19"/>
      <c r="BE483" s="19"/>
      <c r="BF483" s="19"/>
      <c r="BG483" s="19"/>
      <c r="BH483" s="19"/>
      <c r="BI483" s="19"/>
      <c r="BJ483" s="19"/>
      <c r="BK483" s="19"/>
      <c r="BL483" s="19"/>
      <c r="BM483" s="19"/>
      <c r="BN483" s="19"/>
      <c r="BO483" s="19"/>
      <c r="BP483" s="19"/>
      <c r="BQ483" s="19"/>
      <c r="BR483" s="19"/>
      <c r="BS483" s="19"/>
      <c r="BT483" s="19"/>
      <c r="BU483" s="19"/>
      <c r="BV483" s="19"/>
      <c r="BW483" s="19"/>
      <c r="BX483" s="19"/>
      <c r="BY483" s="19"/>
      <c r="BZ483" s="19"/>
      <c r="CA483" s="19"/>
      <c r="CB483" s="19"/>
      <c r="CC483" s="19"/>
      <c r="CD483" s="19"/>
      <c r="CE483" s="19"/>
      <c r="CF483" s="19"/>
      <c r="CG483" s="19"/>
      <c r="CH483" s="19"/>
      <c r="CI483" s="19"/>
      <c r="CJ483" s="19"/>
      <c r="CK483" s="19"/>
      <c r="CL483" s="19"/>
      <c r="CM483" s="19"/>
      <c r="CN483" s="19"/>
      <c r="CO483" s="19"/>
      <c r="CP483" s="19"/>
      <c r="CQ483" s="19"/>
      <c r="CR483" s="19"/>
      <c r="CS483" s="19"/>
      <c r="CT483" s="19"/>
      <c r="CU483" s="19"/>
      <c r="CV483" s="19"/>
      <c r="CW483" s="19"/>
      <c r="CX483" s="19"/>
      <c r="CY483" s="19"/>
      <c r="CZ483" s="19"/>
      <c r="DA483" s="19"/>
      <c r="DB483" s="19"/>
      <c r="DC483" s="19"/>
      <c r="DD483" s="19"/>
      <c r="DE483" s="19"/>
      <c r="DF483" s="19"/>
      <c r="DG483" s="19"/>
      <c r="DH483" s="19"/>
      <c r="DI483" s="19"/>
      <c r="DJ483" s="19"/>
      <c r="DK483" s="19"/>
      <c r="DL483" s="19"/>
      <c r="DM483" s="19"/>
      <c r="DN483" s="19"/>
      <c r="DO483" s="19"/>
      <c r="DP483" s="19"/>
      <c r="DQ483" s="19"/>
      <c r="DR483" s="19"/>
      <c r="DS483" s="19"/>
      <c r="DT483" s="19"/>
      <c r="DU483" s="19"/>
      <c r="DV483" s="19"/>
      <c r="DW483" s="19"/>
      <c r="DX483" s="19"/>
      <c r="DY483" s="19"/>
      <c r="DZ483" s="19"/>
      <c r="EA483" s="19"/>
      <c r="EB483" s="19"/>
      <c r="EC483" s="19"/>
      <c r="ED483" s="19"/>
      <c r="EE483" s="19"/>
      <c r="EF483" s="19"/>
      <c r="EG483" s="19"/>
      <c r="EH483" s="19"/>
      <c r="EI483" s="19"/>
    </row>
    <row r="484" spans="2:139" ht="15" hidden="1" x14ac:dyDescent="0.25">
      <c r="B484" s="19">
        <f t="shared" si="1650"/>
        <v>0</v>
      </c>
      <c r="C484" s="19">
        <f t="shared" si="1647"/>
        <v>0</v>
      </c>
      <c r="D484" s="19">
        <f t="shared" si="1648"/>
        <v>0</v>
      </c>
      <c r="E484" s="19">
        <f t="shared" si="1649"/>
        <v>0</v>
      </c>
      <c r="F484" s="19"/>
      <c r="G484" s="19"/>
      <c r="H484" s="19"/>
      <c r="I484" s="19"/>
      <c r="J484" s="19"/>
      <c r="K484" s="19"/>
      <c r="L484" s="19"/>
      <c r="M484" s="19"/>
      <c r="N484" s="19"/>
      <c r="O484" s="19"/>
      <c r="P484" s="19"/>
      <c r="Q484" s="19"/>
      <c r="R484" s="19"/>
      <c r="S484" s="19"/>
      <c r="T484" s="19"/>
      <c r="U484" s="19"/>
      <c r="V484" s="19"/>
      <c r="W484" s="19"/>
      <c r="X484" s="19"/>
      <c r="Y484" s="19"/>
      <c r="Z484" s="19"/>
      <c r="AA484" s="19"/>
      <c r="AB484" s="19"/>
      <c r="AC484" s="19"/>
      <c r="AD484" s="19"/>
      <c r="AE484" s="19"/>
      <c r="AF484" s="19"/>
      <c r="AG484" s="19"/>
      <c r="AH484" s="19"/>
      <c r="AI484" s="19"/>
      <c r="AJ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/>
      <c r="AW484" s="19"/>
      <c r="AX484" s="19"/>
      <c r="AY484" s="19"/>
      <c r="AZ484" s="19"/>
      <c r="BA484" s="19"/>
      <c r="BB484" s="19"/>
      <c r="BC484" s="19"/>
      <c r="BD484" s="19"/>
      <c r="BE484" s="19"/>
      <c r="BF484" s="19"/>
      <c r="BG484" s="19"/>
      <c r="BH484" s="19"/>
      <c r="BI484" s="19"/>
      <c r="BJ484" s="19"/>
      <c r="BK484" s="19"/>
      <c r="BL484" s="19"/>
      <c r="BM484" s="19"/>
      <c r="BN484" s="19"/>
      <c r="BO484" s="19"/>
      <c r="BP484" s="19"/>
      <c r="BQ484" s="19"/>
      <c r="BR484" s="19"/>
      <c r="BS484" s="19"/>
      <c r="BT484" s="19"/>
      <c r="BU484" s="19"/>
      <c r="BV484" s="19"/>
      <c r="BW484" s="19"/>
      <c r="BX484" s="19"/>
      <c r="BY484" s="19"/>
      <c r="BZ484" s="19"/>
      <c r="CA484" s="19"/>
      <c r="CB484" s="19"/>
      <c r="CC484" s="19"/>
      <c r="CD484" s="19"/>
      <c r="CE484" s="19"/>
      <c r="CF484" s="19"/>
      <c r="CG484" s="19"/>
      <c r="CH484" s="19"/>
      <c r="CI484" s="19"/>
      <c r="CJ484" s="19"/>
      <c r="CK484" s="19"/>
      <c r="CL484" s="19"/>
      <c r="CM484" s="19"/>
      <c r="CN484" s="19"/>
      <c r="CO484" s="19"/>
      <c r="CP484" s="19"/>
      <c r="CQ484" s="19"/>
      <c r="CR484" s="19"/>
      <c r="CS484" s="19"/>
      <c r="CT484" s="19"/>
      <c r="CU484" s="19"/>
      <c r="CV484" s="19"/>
      <c r="CW484" s="19"/>
      <c r="CX484" s="19"/>
      <c r="CY484" s="19"/>
      <c r="CZ484" s="19"/>
      <c r="DA484" s="19"/>
      <c r="DB484" s="19"/>
      <c r="DC484" s="19"/>
      <c r="DD484" s="19"/>
      <c r="DE484" s="19"/>
      <c r="DF484" s="19"/>
      <c r="DG484" s="19"/>
      <c r="DH484" s="19"/>
      <c r="DI484" s="19"/>
      <c r="DJ484" s="19"/>
      <c r="DK484" s="19"/>
      <c r="DL484" s="19"/>
      <c r="DM484" s="19"/>
      <c r="DN484" s="19"/>
      <c r="DO484" s="19"/>
      <c r="DP484" s="19"/>
      <c r="DQ484" s="19"/>
      <c r="DR484" s="19"/>
      <c r="DS484" s="19"/>
      <c r="DT484" s="19"/>
      <c r="DU484" s="19"/>
      <c r="DV484" s="19"/>
      <c r="DW484" s="19"/>
      <c r="DX484" s="19"/>
      <c r="DY484" s="19"/>
      <c r="DZ484" s="19"/>
      <c r="EA484" s="19"/>
      <c r="EB484" s="19"/>
      <c r="EC484" s="19"/>
      <c r="ED484" s="19"/>
      <c r="EE484" s="19"/>
      <c r="EF484" s="19"/>
      <c r="EG484" s="19"/>
      <c r="EH484" s="19"/>
      <c r="EI484" s="19"/>
    </row>
    <row r="485" spans="2:139" ht="15" hidden="1" x14ac:dyDescent="0.25">
      <c r="B485" s="19">
        <f t="shared" si="1650"/>
        <v>0</v>
      </c>
      <c r="C485" s="19">
        <f t="shared" si="1647"/>
        <v>0</v>
      </c>
      <c r="D485" s="19">
        <f t="shared" si="1648"/>
        <v>0</v>
      </c>
      <c r="E485" s="19">
        <f t="shared" si="1649"/>
        <v>0</v>
      </c>
      <c r="F485" s="19"/>
      <c r="G485" s="19"/>
      <c r="H485" s="19"/>
      <c r="I485" s="19"/>
      <c r="J485" s="19"/>
      <c r="K485" s="19"/>
      <c r="L485" s="19"/>
      <c r="M485" s="19"/>
      <c r="N485" s="19"/>
      <c r="O485" s="19"/>
      <c r="P485" s="19"/>
      <c r="Q485" s="19"/>
      <c r="R485" s="19"/>
      <c r="S485" s="19"/>
      <c r="T485" s="19"/>
      <c r="U485" s="19"/>
      <c r="V485" s="19"/>
      <c r="W485" s="19"/>
      <c r="X485" s="19"/>
      <c r="Y485" s="19"/>
      <c r="Z485" s="19"/>
      <c r="AA485" s="19"/>
      <c r="AB485" s="19"/>
      <c r="AC485" s="19"/>
      <c r="AD485" s="19"/>
      <c r="AE485" s="19"/>
      <c r="AF485" s="19"/>
      <c r="AG485" s="19"/>
      <c r="AH485" s="19"/>
      <c r="AI485" s="19"/>
      <c r="AJ485" s="19"/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 s="19"/>
      <c r="AX485" s="19"/>
      <c r="AY485" s="19"/>
      <c r="AZ485" s="19"/>
      <c r="BA485" s="19"/>
      <c r="BB485" s="19"/>
      <c r="BC485" s="19"/>
      <c r="BD485" s="19"/>
      <c r="BE485" s="19"/>
      <c r="BF485" s="19"/>
      <c r="BG485" s="19"/>
      <c r="BH485" s="19"/>
      <c r="BI485" s="19"/>
      <c r="BJ485" s="19"/>
      <c r="BK485" s="19"/>
      <c r="BL485" s="19"/>
      <c r="BM485" s="19"/>
      <c r="BN485" s="19"/>
      <c r="BO485" s="19"/>
      <c r="BP485" s="19"/>
      <c r="BQ485" s="19"/>
      <c r="BR485" s="19"/>
      <c r="BS485" s="19"/>
      <c r="BT485" s="19"/>
      <c r="BU485" s="19"/>
      <c r="BV485" s="19"/>
      <c r="BW485" s="19"/>
      <c r="BX485" s="19"/>
      <c r="BY485" s="19"/>
      <c r="BZ485" s="19"/>
      <c r="CA485" s="19"/>
      <c r="CB485" s="19"/>
      <c r="CC485" s="19"/>
      <c r="CD485" s="19"/>
      <c r="CE485" s="19"/>
      <c r="CF485" s="19"/>
      <c r="CG485" s="19"/>
      <c r="CH485" s="19"/>
      <c r="CI485" s="19"/>
      <c r="CJ485" s="19"/>
      <c r="CK485" s="19"/>
      <c r="CL485" s="19"/>
      <c r="CM485" s="19"/>
      <c r="CN485" s="19"/>
      <c r="CO485" s="19"/>
      <c r="CP485" s="19"/>
      <c r="CQ485" s="19"/>
      <c r="CR485" s="19"/>
      <c r="CS485" s="19"/>
      <c r="CT485" s="19"/>
      <c r="CU485" s="19"/>
      <c r="CV485" s="19"/>
      <c r="CW485" s="19"/>
      <c r="CX485" s="19"/>
      <c r="CY485" s="19"/>
      <c r="CZ485" s="19"/>
      <c r="DA485" s="19"/>
      <c r="DB485" s="19"/>
      <c r="DC485" s="19"/>
      <c r="DD485" s="19"/>
      <c r="DE485" s="19"/>
      <c r="DF485" s="19"/>
      <c r="DG485" s="19"/>
      <c r="DH485" s="19"/>
      <c r="DI485" s="19"/>
      <c r="DJ485" s="19"/>
      <c r="DK485" s="19"/>
      <c r="DL485" s="19"/>
      <c r="DM485" s="19"/>
      <c r="DN485" s="19"/>
      <c r="DO485" s="19"/>
      <c r="DP485" s="19"/>
      <c r="DQ485" s="19"/>
      <c r="DR485" s="19"/>
      <c r="DS485" s="19"/>
      <c r="DT485" s="19"/>
      <c r="DU485" s="19"/>
      <c r="DV485" s="19"/>
      <c r="DW485" s="19"/>
      <c r="DX485" s="19"/>
      <c r="DY485" s="19"/>
      <c r="DZ485" s="19"/>
      <c r="EA485" s="19"/>
      <c r="EB485" s="19"/>
      <c r="EC485" s="19"/>
      <c r="ED485" s="19"/>
      <c r="EE485" s="19"/>
      <c r="EF485" s="19"/>
      <c r="EG485" s="19"/>
      <c r="EH485" s="19"/>
      <c r="EI485" s="19"/>
    </row>
    <row r="486" spans="2:139" s="14" customFormat="1" ht="15" hidden="1" x14ac:dyDescent="0.25">
      <c r="B486" s="19">
        <f t="shared" ref="B486" si="1651" xml:space="preserve"> IF(C247=1,IF(N247=1,1,0),0)</f>
        <v>0</v>
      </c>
      <c r="C486" s="19">
        <f t="shared" ref="C486" si="1652">IF(C247=1,IF(OR((N247=1),(N247=0.5)),1,0),0)</f>
        <v>0</v>
      </c>
      <c r="D486" s="19">
        <f t="shared" ref="D486" si="1653" xml:space="preserve"> IF(C247=1,IF(N247=1,1,0),0)</f>
        <v>0</v>
      </c>
      <c r="E486" s="19">
        <f t="shared" ref="E486" si="1654" xml:space="preserve"> IF(C247=1,IF(AND((N247&lt;&gt;""),(N247&lt;&gt;0)),1,0),0)</f>
        <v>0</v>
      </c>
      <c r="F486" s="19"/>
      <c r="G486" s="19"/>
      <c r="H486" s="19"/>
      <c r="I486" s="19"/>
      <c r="J486" s="19"/>
      <c r="K486" s="19"/>
      <c r="L486" s="19"/>
      <c r="M486" s="19"/>
      <c r="N486" s="19"/>
      <c r="O486" s="19"/>
      <c r="P486" s="19"/>
      <c r="Q486" s="19"/>
      <c r="R486" s="19"/>
      <c r="S486" s="19"/>
      <c r="T486" s="19"/>
      <c r="U486" s="19"/>
      <c r="V486" s="19"/>
      <c r="W486" s="19"/>
      <c r="X486" s="19"/>
      <c r="Y486" s="19"/>
      <c r="Z486" s="19"/>
      <c r="AA486" s="19"/>
      <c r="AB486" s="19"/>
      <c r="AC486" s="19"/>
      <c r="AD486" s="19"/>
      <c r="AE486" s="19"/>
      <c r="AF486" s="19"/>
      <c r="AG486" s="19"/>
      <c r="AH486" s="19"/>
      <c r="AI486" s="19"/>
      <c r="AJ486" s="19"/>
      <c r="AK486" s="129"/>
      <c r="AL486" s="129"/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 s="19"/>
      <c r="AX486" s="19"/>
      <c r="AY486" s="19"/>
      <c r="AZ486" s="19"/>
      <c r="BA486" s="19"/>
      <c r="BB486" s="19"/>
      <c r="BC486" s="19"/>
      <c r="BD486" s="19"/>
      <c r="BE486" s="19"/>
      <c r="BF486" s="19"/>
      <c r="BG486" s="19"/>
      <c r="BH486" s="19"/>
      <c r="BI486" s="19"/>
      <c r="BJ486" s="19"/>
      <c r="BK486" s="19"/>
      <c r="BL486" s="19"/>
      <c r="BM486" s="19"/>
      <c r="BN486" s="19"/>
      <c r="BO486" s="19"/>
      <c r="BP486" s="19"/>
      <c r="BQ486" s="19"/>
      <c r="BR486" s="19"/>
      <c r="BS486" s="19"/>
      <c r="BT486" s="19"/>
      <c r="BU486" s="19"/>
      <c r="BV486" s="19"/>
      <c r="BW486" s="19"/>
      <c r="BX486" s="19"/>
      <c r="BY486" s="19"/>
      <c r="BZ486" s="19"/>
      <c r="CA486" s="19"/>
      <c r="CB486" s="19"/>
      <c r="CC486" s="19"/>
      <c r="CD486" s="19"/>
      <c r="CE486" s="19"/>
      <c r="CF486" s="19"/>
      <c r="CG486" s="19"/>
      <c r="CH486" s="19"/>
      <c r="CI486" s="19"/>
      <c r="CJ486" s="19"/>
      <c r="CK486" s="19"/>
      <c r="CL486" s="19"/>
      <c r="CM486" s="19"/>
      <c r="CN486" s="19"/>
      <c r="CO486" s="19"/>
      <c r="CP486" s="19"/>
      <c r="CQ486" s="19"/>
      <c r="CR486" s="19"/>
      <c r="CS486" s="19"/>
      <c r="CT486" s="19"/>
      <c r="CU486" s="19"/>
      <c r="CV486" s="19"/>
      <c r="CW486" s="19"/>
      <c r="CX486" s="19"/>
      <c r="CY486" s="19"/>
      <c r="CZ486" s="19"/>
      <c r="DA486" s="19"/>
      <c r="DB486" s="19"/>
      <c r="DC486" s="19"/>
      <c r="DD486" s="19"/>
      <c r="DE486" s="19"/>
      <c r="DF486" s="19"/>
      <c r="DG486" s="19"/>
      <c r="DH486" s="19"/>
      <c r="DI486" s="19"/>
      <c r="DJ486" s="19"/>
      <c r="DK486" s="19"/>
      <c r="DL486" s="19"/>
      <c r="DM486" s="19"/>
      <c r="DN486" s="19"/>
      <c r="DO486" s="19"/>
      <c r="DP486" s="19"/>
      <c r="DQ486" s="19"/>
      <c r="DR486" s="19"/>
      <c r="DS486" s="19"/>
      <c r="DT486" s="19"/>
      <c r="DU486" s="19"/>
      <c r="DV486" s="19"/>
      <c r="DW486" s="19"/>
      <c r="DX486" s="19"/>
      <c r="DY486" s="19"/>
      <c r="DZ486" s="19"/>
      <c r="EA486" s="19"/>
      <c r="EB486" s="19"/>
      <c r="EC486" s="19"/>
      <c r="ED486" s="19"/>
      <c r="EE486" s="19"/>
      <c r="EF486" s="19"/>
      <c r="EG486" s="19"/>
      <c r="EH486" s="19"/>
      <c r="EI486" s="19"/>
    </row>
    <row r="487" spans="2:139" s="14" customFormat="1" ht="15" hidden="1" x14ac:dyDescent="0.25">
      <c r="B487" s="19">
        <f t="shared" ref="B487" si="1655" xml:space="preserve"> IF(C248=1,IF(N248=1,1,0),0)</f>
        <v>0</v>
      </c>
      <c r="C487" s="19">
        <f t="shared" ref="C487" si="1656">IF(C248=1,IF(OR((N248=1),(N248=0.5)),1,0),0)</f>
        <v>0</v>
      </c>
      <c r="D487" s="19">
        <f t="shared" ref="D487" si="1657" xml:space="preserve"> IF(C248=1,IF(N248=1,1,0),0)</f>
        <v>0</v>
      </c>
      <c r="E487" s="19">
        <f t="shared" ref="E487" si="1658" xml:space="preserve"> IF(C248=1,IF(AND((N248&lt;&gt;""),(N248&lt;&gt;0)),1,0),0)</f>
        <v>0</v>
      </c>
      <c r="F487" s="19"/>
      <c r="G487" s="19"/>
      <c r="H487" s="19"/>
      <c r="I487" s="19"/>
      <c r="J487" s="19"/>
      <c r="K487" s="19"/>
      <c r="L487" s="19"/>
      <c r="M487" s="19"/>
      <c r="N487" s="19"/>
      <c r="O487" s="19"/>
      <c r="P487" s="19"/>
      <c r="Q487" s="19"/>
      <c r="R487" s="19"/>
      <c r="S487" s="19"/>
      <c r="T487" s="19"/>
      <c r="U487" s="19"/>
      <c r="V487" s="19"/>
      <c r="W487" s="19"/>
      <c r="X487" s="19"/>
      <c r="Y487" s="19"/>
      <c r="Z487" s="19"/>
      <c r="AA487" s="19"/>
      <c r="AB487" s="19"/>
      <c r="AC487" s="19"/>
      <c r="AD487" s="19"/>
      <c r="AE487" s="19"/>
      <c r="AF487" s="19"/>
      <c r="AG487" s="19"/>
      <c r="AH487" s="19"/>
      <c r="AI487" s="19"/>
      <c r="AJ487" s="19"/>
      <c r="AK487" s="129"/>
      <c r="AL487" s="129"/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 s="19"/>
      <c r="AX487" s="19"/>
      <c r="AY487" s="19"/>
      <c r="AZ487" s="19"/>
      <c r="BA487" s="19"/>
      <c r="BB487" s="19"/>
      <c r="BC487" s="19"/>
      <c r="BD487" s="19"/>
      <c r="BE487" s="19"/>
      <c r="BF487" s="19"/>
      <c r="BG487" s="19"/>
      <c r="BH487" s="19"/>
      <c r="BI487" s="19"/>
      <c r="BJ487" s="19"/>
      <c r="BK487" s="19"/>
      <c r="BL487" s="19"/>
      <c r="BM487" s="19"/>
      <c r="BN487" s="19"/>
      <c r="BO487" s="19"/>
      <c r="BP487" s="19"/>
      <c r="BQ487" s="19"/>
      <c r="BR487" s="19"/>
      <c r="BS487" s="19"/>
      <c r="BT487" s="19"/>
      <c r="BU487" s="19"/>
      <c r="BV487" s="19"/>
      <c r="BW487" s="19"/>
      <c r="BX487" s="19"/>
      <c r="BY487" s="19"/>
      <c r="BZ487" s="19"/>
      <c r="CA487" s="19"/>
      <c r="CB487" s="19"/>
      <c r="CC487" s="19"/>
      <c r="CD487" s="19"/>
      <c r="CE487" s="19"/>
      <c r="CF487" s="19"/>
      <c r="CG487" s="19"/>
      <c r="CH487" s="19"/>
      <c r="CI487" s="19"/>
      <c r="CJ487" s="19"/>
      <c r="CK487" s="19"/>
      <c r="CL487" s="19"/>
      <c r="CM487" s="19"/>
      <c r="CN487" s="19"/>
      <c r="CO487" s="19"/>
      <c r="CP487" s="19"/>
      <c r="CQ487" s="19"/>
      <c r="CR487" s="19"/>
      <c r="CS487" s="19"/>
      <c r="CT487" s="19"/>
      <c r="CU487" s="19"/>
      <c r="CV487" s="19"/>
      <c r="CW487" s="19"/>
      <c r="CX487" s="19"/>
      <c r="CY487" s="19"/>
      <c r="CZ487" s="19"/>
      <c r="DA487" s="19"/>
      <c r="DB487" s="19"/>
      <c r="DC487" s="19"/>
      <c r="DD487" s="19"/>
      <c r="DE487" s="19"/>
      <c r="DF487" s="19"/>
      <c r="DG487" s="19"/>
      <c r="DH487" s="19"/>
      <c r="DI487" s="19"/>
      <c r="DJ487" s="19"/>
      <c r="DK487" s="19"/>
      <c r="DL487" s="19"/>
      <c r="DM487" s="19"/>
      <c r="DN487" s="19"/>
      <c r="DO487" s="19"/>
      <c r="DP487" s="19"/>
      <c r="DQ487" s="19"/>
      <c r="DR487" s="19"/>
      <c r="DS487" s="19"/>
      <c r="DT487" s="19"/>
      <c r="DU487" s="19"/>
      <c r="DV487" s="19"/>
      <c r="DW487" s="19"/>
      <c r="DX487" s="19"/>
      <c r="DY487" s="19"/>
      <c r="DZ487" s="19"/>
      <c r="EA487" s="19"/>
      <c r="EB487" s="19"/>
      <c r="EC487" s="19"/>
      <c r="ED487" s="19"/>
      <c r="EE487" s="19"/>
      <c r="EF487" s="19"/>
      <c r="EG487" s="19"/>
      <c r="EH487" s="19"/>
      <c r="EI487" s="19"/>
    </row>
    <row r="488" spans="2:139" s="14" customFormat="1" ht="15" hidden="1" x14ac:dyDescent="0.25">
      <c r="B488" s="19">
        <f t="shared" ref="B488" si="1659" xml:space="preserve"> IF(C249=1,IF(N249=1,1,0),0)</f>
        <v>0</v>
      </c>
      <c r="C488" s="19">
        <f t="shared" ref="C488" si="1660">IF(C249=1,IF(OR((N249=1),(N249=0.5)),1,0),0)</f>
        <v>0</v>
      </c>
      <c r="D488" s="19">
        <f t="shared" ref="D488" si="1661" xml:space="preserve"> IF(C249=1,IF(N249=1,1,0),0)</f>
        <v>0</v>
      </c>
      <c r="E488" s="19">
        <f t="shared" ref="E488" si="1662" xml:space="preserve"> IF(C249=1,IF(AND((N249&lt;&gt;""),(N249&lt;&gt;0)),1,0),0)</f>
        <v>0</v>
      </c>
      <c r="F488" s="19"/>
      <c r="G488" s="19"/>
      <c r="H488" s="19"/>
      <c r="I488" s="19"/>
      <c r="J488" s="19"/>
      <c r="K488" s="19"/>
      <c r="L488" s="19"/>
      <c r="M488" s="19"/>
      <c r="N488" s="19"/>
      <c r="O488" s="19"/>
      <c r="P488" s="19"/>
      <c r="Q488" s="19"/>
      <c r="R488" s="19"/>
      <c r="S488" s="19"/>
      <c r="T488" s="19"/>
      <c r="U488" s="19"/>
      <c r="V488" s="19"/>
      <c r="W488" s="19"/>
      <c r="X488" s="19"/>
      <c r="Y488" s="19"/>
      <c r="Z488" s="19"/>
      <c r="AA488" s="19"/>
      <c r="AB488" s="19"/>
      <c r="AC488" s="19"/>
      <c r="AD488" s="19"/>
      <c r="AE488" s="19"/>
      <c r="AF488" s="19"/>
      <c r="AG488" s="19"/>
      <c r="AH488" s="19"/>
      <c r="AI488" s="19"/>
      <c r="AJ488" s="19"/>
      <c r="AK488" s="129"/>
      <c r="AL488" s="129"/>
      <c r="AM488" s="19"/>
      <c r="AN488" s="19"/>
      <c r="AO488" s="19"/>
      <c r="AP488" s="19"/>
      <c r="AQ488" s="19"/>
      <c r="AR488" s="19"/>
      <c r="AS488" s="19"/>
      <c r="AT488" s="19"/>
      <c r="AU488" s="19"/>
      <c r="AV488" s="19"/>
      <c r="AW488" s="19"/>
      <c r="AX488" s="19"/>
      <c r="AY488" s="19"/>
      <c r="AZ488" s="19"/>
      <c r="BA488" s="19"/>
      <c r="BB488" s="19"/>
      <c r="BC488" s="19"/>
      <c r="BD488" s="19"/>
      <c r="BE488" s="19"/>
      <c r="BF488" s="19"/>
      <c r="BG488" s="19"/>
      <c r="BH488" s="19"/>
      <c r="BI488" s="19"/>
      <c r="BJ488" s="19"/>
      <c r="BK488" s="19"/>
      <c r="BL488" s="19"/>
      <c r="BM488" s="19"/>
      <c r="BN488" s="19"/>
      <c r="BO488" s="19"/>
      <c r="BP488" s="19"/>
      <c r="BQ488" s="19"/>
      <c r="BR488" s="19"/>
      <c r="BS488" s="19"/>
      <c r="BT488" s="19"/>
      <c r="BU488" s="19"/>
      <c r="BV488" s="19"/>
      <c r="BW488" s="19"/>
      <c r="BX488" s="19"/>
      <c r="BY488" s="19"/>
      <c r="BZ488" s="19"/>
      <c r="CA488" s="19"/>
      <c r="CB488" s="19"/>
      <c r="CC488" s="19"/>
      <c r="CD488" s="19"/>
      <c r="CE488" s="19"/>
      <c r="CF488" s="19"/>
      <c r="CG488" s="19"/>
      <c r="CH488" s="19"/>
      <c r="CI488" s="19"/>
      <c r="CJ488" s="19"/>
      <c r="CK488" s="19"/>
      <c r="CL488" s="19"/>
      <c r="CM488" s="19"/>
      <c r="CN488" s="19"/>
      <c r="CO488" s="19"/>
      <c r="CP488" s="19"/>
      <c r="CQ488" s="19"/>
      <c r="CR488" s="19"/>
      <c r="CS488" s="19"/>
      <c r="CT488" s="19"/>
      <c r="CU488" s="19"/>
      <c r="CV488" s="19"/>
      <c r="CW488" s="19"/>
      <c r="CX488" s="19"/>
      <c r="CY488" s="19"/>
      <c r="CZ488" s="19"/>
      <c r="DA488" s="19"/>
      <c r="DB488" s="19"/>
      <c r="DC488" s="19"/>
      <c r="DD488" s="19"/>
      <c r="DE488" s="19"/>
      <c r="DF488" s="19"/>
      <c r="DG488" s="19"/>
      <c r="DH488" s="19"/>
      <c r="DI488" s="19"/>
      <c r="DJ488" s="19"/>
      <c r="DK488" s="19"/>
      <c r="DL488" s="19"/>
      <c r="DM488" s="19"/>
      <c r="DN488" s="19"/>
      <c r="DO488" s="19"/>
      <c r="DP488" s="19"/>
      <c r="DQ488" s="19"/>
      <c r="DR488" s="19"/>
      <c r="DS488" s="19"/>
      <c r="DT488" s="19"/>
      <c r="DU488" s="19"/>
      <c r="DV488" s="19"/>
      <c r="DW488" s="19"/>
      <c r="DX488" s="19"/>
      <c r="DY488" s="19"/>
      <c r="DZ488" s="19"/>
      <c r="EA488" s="19"/>
      <c r="EB488" s="19"/>
      <c r="EC488" s="19"/>
      <c r="ED488" s="19"/>
      <c r="EE488" s="19"/>
      <c r="EF488" s="19"/>
      <c r="EG488" s="19"/>
      <c r="EH488" s="19"/>
      <c r="EI488" s="19"/>
    </row>
    <row r="489" spans="2:139" s="14" customFormat="1" ht="15" hidden="1" x14ac:dyDescent="0.25">
      <c r="B489" s="19">
        <f t="shared" ref="B489" si="1663" xml:space="preserve"> IF(C250=1,IF(N250=1,1,0),0)</f>
        <v>0</v>
      </c>
      <c r="C489" s="19">
        <f t="shared" ref="C489" si="1664">IF(C250=1,IF(OR((N250=1),(N250=0.5)),1,0),0)</f>
        <v>0</v>
      </c>
      <c r="D489" s="19">
        <f t="shared" ref="D489" si="1665" xml:space="preserve"> IF(C250=1,IF(N250=1,1,0),0)</f>
        <v>0</v>
      </c>
      <c r="E489" s="19">
        <f t="shared" ref="E489" si="1666" xml:space="preserve"> IF(C250=1,IF(AND((N250&lt;&gt;""),(N250&lt;&gt;0)),1,0),0)</f>
        <v>0</v>
      </c>
      <c r="F489" s="19"/>
      <c r="G489" s="19"/>
      <c r="H489" s="19"/>
      <c r="I489" s="19"/>
      <c r="J489" s="19"/>
      <c r="K489" s="19"/>
      <c r="L489" s="19"/>
      <c r="M489" s="19"/>
      <c r="N489" s="19"/>
      <c r="O489" s="19"/>
      <c r="P489" s="19"/>
      <c r="Q489" s="19"/>
      <c r="R489" s="19"/>
      <c r="S489" s="19"/>
      <c r="T489" s="19"/>
      <c r="U489" s="19"/>
      <c r="V489" s="19"/>
      <c r="W489" s="19"/>
      <c r="X489" s="19"/>
      <c r="Y489" s="19"/>
      <c r="Z489" s="19"/>
      <c r="AA489" s="19"/>
      <c r="AB489" s="19"/>
      <c r="AC489" s="19"/>
      <c r="AD489" s="19"/>
      <c r="AE489" s="19"/>
      <c r="AF489" s="19"/>
      <c r="AG489" s="19"/>
      <c r="AH489" s="19"/>
      <c r="AI489" s="19"/>
      <c r="AJ489" s="19"/>
      <c r="AK489" s="129"/>
      <c r="AL489" s="12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/>
      <c r="AW489" s="19"/>
      <c r="AX489" s="19"/>
      <c r="AY489" s="19"/>
      <c r="AZ489" s="19"/>
      <c r="BA489" s="19"/>
      <c r="BB489" s="19"/>
      <c r="BC489" s="19"/>
      <c r="BD489" s="19"/>
      <c r="BE489" s="19"/>
      <c r="BF489" s="19"/>
      <c r="BG489" s="19"/>
      <c r="BH489" s="19"/>
      <c r="BI489" s="19"/>
      <c r="BJ489" s="19"/>
      <c r="BK489" s="19"/>
      <c r="BL489" s="19"/>
      <c r="BM489" s="19"/>
      <c r="BN489" s="19"/>
      <c r="BO489" s="19"/>
      <c r="BP489" s="19"/>
      <c r="BQ489" s="19"/>
      <c r="BR489" s="19"/>
      <c r="BS489" s="19"/>
      <c r="BT489" s="19"/>
      <c r="BU489" s="19"/>
      <c r="BV489" s="19"/>
      <c r="BW489" s="19"/>
      <c r="BX489" s="19"/>
      <c r="BY489" s="19"/>
      <c r="BZ489" s="19"/>
      <c r="CA489" s="19"/>
      <c r="CB489" s="19"/>
      <c r="CC489" s="19"/>
      <c r="CD489" s="19"/>
      <c r="CE489" s="19"/>
      <c r="CF489" s="19"/>
      <c r="CG489" s="19"/>
      <c r="CH489" s="19"/>
      <c r="CI489" s="19"/>
      <c r="CJ489" s="19"/>
      <c r="CK489" s="19"/>
      <c r="CL489" s="19"/>
      <c r="CM489" s="19"/>
      <c r="CN489" s="19"/>
      <c r="CO489" s="19"/>
      <c r="CP489" s="19"/>
      <c r="CQ489" s="19"/>
      <c r="CR489" s="19"/>
      <c r="CS489" s="19"/>
      <c r="CT489" s="19"/>
      <c r="CU489" s="19"/>
      <c r="CV489" s="19"/>
      <c r="CW489" s="19"/>
      <c r="CX489" s="19"/>
      <c r="CY489" s="19"/>
      <c r="CZ489" s="19"/>
      <c r="DA489" s="19"/>
      <c r="DB489" s="19"/>
      <c r="DC489" s="19"/>
      <c r="DD489" s="19"/>
      <c r="DE489" s="19"/>
      <c r="DF489" s="19"/>
      <c r="DG489" s="19"/>
      <c r="DH489" s="19"/>
      <c r="DI489" s="19"/>
      <c r="DJ489" s="19"/>
      <c r="DK489" s="19"/>
      <c r="DL489" s="19"/>
      <c r="DM489" s="19"/>
      <c r="DN489" s="19"/>
      <c r="DO489" s="19"/>
      <c r="DP489" s="19"/>
      <c r="DQ489" s="19"/>
      <c r="DR489" s="19"/>
      <c r="DS489" s="19"/>
      <c r="DT489" s="19"/>
      <c r="DU489" s="19"/>
      <c r="DV489" s="19"/>
      <c r="DW489" s="19"/>
      <c r="DX489" s="19"/>
      <c r="DY489" s="19"/>
      <c r="DZ489" s="19"/>
      <c r="EA489" s="19"/>
      <c r="EB489" s="19"/>
      <c r="EC489" s="19"/>
      <c r="ED489" s="19"/>
      <c r="EE489" s="19"/>
      <c r="EF489" s="19"/>
      <c r="EG489" s="19"/>
      <c r="EH489" s="19"/>
      <c r="EI489" s="19"/>
    </row>
    <row r="490" spans="2:139" x14ac:dyDescent="0.35">
      <c r="B490" s="19">
        <f xml:space="preserve"> IF(C251=1,IF(N251=1,1,0),0)</f>
        <v>0</v>
      </c>
      <c r="C490" s="19">
        <f>IF(C251=1,IF(OR((N251=1),(N251=0.5)),1,0),0)</f>
        <v>0</v>
      </c>
      <c r="D490" s="19">
        <f xml:space="preserve"> IF(C251=1,IF(N251=1,1,0),0)</f>
        <v>0</v>
      </c>
      <c r="E490" s="19">
        <f xml:space="preserve"> IF(C251=1,IF(AND((N251&lt;&gt;""),(N251&lt;&gt;0)),1,0),0)</f>
        <v>0</v>
      </c>
      <c r="F490" s="19"/>
      <c r="G490" s="19">
        <f xml:space="preserve"> G480+$B490</f>
        <v>0</v>
      </c>
      <c r="H490" s="19">
        <f xml:space="preserve"> H480+$C490</f>
        <v>1</v>
      </c>
      <c r="I490" s="19">
        <f xml:space="preserve"> I480+$D490</f>
        <v>2</v>
      </c>
      <c r="J490" s="19">
        <f xml:space="preserve"> J480+$E490</f>
        <v>3</v>
      </c>
      <c r="K490" s="19">
        <f xml:space="preserve"> K480+$B490</f>
        <v>4</v>
      </c>
      <c r="L490" s="19">
        <f xml:space="preserve"> L480+$C490</f>
        <v>5</v>
      </c>
      <c r="M490" s="19">
        <f xml:space="preserve"> M480+$D490</f>
        <v>6</v>
      </c>
      <c r="N490" s="19">
        <f xml:space="preserve"> N480+$E490</f>
        <v>7</v>
      </c>
      <c r="O490" s="19">
        <f xml:space="preserve"> O480+$B490</f>
        <v>8</v>
      </c>
      <c r="P490" s="19">
        <f xml:space="preserve"> P480+$C490</f>
        <v>9</v>
      </c>
      <c r="Q490" s="19">
        <f xml:space="preserve"> Q480+$D490</f>
        <v>10</v>
      </c>
      <c r="R490" s="19"/>
      <c r="S490" s="19">
        <f xml:space="preserve"> S480+$E490</f>
        <v>11</v>
      </c>
      <c r="T490" s="19">
        <f xml:space="preserve"> T480+$B490</f>
        <v>12</v>
      </c>
      <c r="U490" s="19">
        <f xml:space="preserve"> U480+$C490</f>
        <v>13</v>
      </c>
      <c r="V490" s="19"/>
      <c r="W490" s="19">
        <f xml:space="preserve"> W480+$D490</f>
        <v>14</v>
      </c>
      <c r="X490" s="19"/>
      <c r="Y490" s="19">
        <f xml:space="preserve"> Y480+$E490</f>
        <v>15</v>
      </c>
      <c r="Z490" s="19">
        <f xml:space="preserve"> Z480+$B490</f>
        <v>16</v>
      </c>
      <c r="AA490" s="19">
        <f xml:space="preserve"> AA480+$C490</f>
        <v>17</v>
      </c>
      <c r="AB490" s="19">
        <f xml:space="preserve"> AB480+$D490</f>
        <v>18</v>
      </c>
      <c r="AC490" s="19">
        <f xml:space="preserve"> AC480+$E490</f>
        <v>19</v>
      </c>
      <c r="AD490" s="19"/>
      <c r="AE490" s="19">
        <f xml:space="preserve"> AE480+$B490</f>
        <v>20</v>
      </c>
      <c r="AF490" s="19">
        <f xml:space="preserve"> AF480+$C490</f>
        <v>21</v>
      </c>
      <c r="AG490" s="19">
        <f xml:space="preserve"> AG480+$D490</f>
        <v>22</v>
      </c>
      <c r="AH490" s="19">
        <f xml:space="preserve"> AH480+$E490</f>
        <v>23</v>
      </c>
      <c r="AI490" s="19">
        <f xml:space="preserve"> AI480+$B490</f>
        <v>24</v>
      </c>
      <c r="AJ490" s="19">
        <f xml:space="preserve"> AJ480+$C490</f>
        <v>25</v>
      </c>
      <c r="AK490" s="129">
        <f xml:space="preserve"> AK480+$D490</f>
        <v>26</v>
      </c>
      <c r="AL490" s="129">
        <f xml:space="preserve"> AL480+$E490</f>
        <v>27</v>
      </c>
      <c r="AM490" s="19">
        <f xml:space="preserve"> AM480+$B490</f>
        <v>28</v>
      </c>
      <c r="AN490" s="19">
        <f xml:space="preserve"> AN480+$C490</f>
        <v>29</v>
      </c>
      <c r="AO490" s="19">
        <f xml:space="preserve"> AO480+$D490</f>
        <v>30</v>
      </c>
      <c r="AP490" s="19">
        <f xml:space="preserve"> AP480+$E490</f>
        <v>31</v>
      </c>
      <c r="AQ490" s="19">
        <f xml:space="preserve"> AQ480+$B490</f>
        <v>32</v>
      </c>
      <c r="AR490" s="19">
        <f xml:space="preserve"> AR480+$C490</f>
        <v>33</v>
      </c>
      <c r="AS490" s="19">
        <f xml:space="preserve"> AS480+$D490</f>
        <v>34</v>
      </c>
      <c r="AT490" s="19">
        <f xml:space="preserve"> AT480+$E490</f>
        <v>35</v>
      </c>
      <c r="AU490" s="19">
        <f xml:space="preserve"> AU480+$B490</f>
        <v>36</v>
      </c>
      <c r="AV490" s="19">
        <f xml:space="preserve"> AV480+$C490</f>
        <v>37</v>
      </c>
      <c r="AW490" s="19">
        <f xml:space="preserve"> AW480+$D490</f>
        <v>38</v>
      </c>
      <c r="AX490" s="19">
        <f xml:space="preserve"> AX480+$E490</f>
        <v>39</v>
      </c>
      <c r="AY490" s="19">
        <f xml:space="preserve"> AY480+$B490</f>
        <v>40</v>
      </c>
      <c r="AZ490" s="19">
        <f xml:space="preserve"> AZ480+$C490</f>
        <v>41</v>
      </c>
      <c r="BA490" s="19">
        <f xml:space="preserve"> BA480+$D490</f>
        <v>42</v>
      </c>
      <c r="BB490" s="19">
        <f xml:space="preserve"> BB480+$E490</f>
        <v>43</v>
      </c>
      <c r="BC490" s="19">
        <f xml:space="preserve"> BC480+$B490</f>
        <v>44</v>
      </c>
      <c r="BD490" s="19">
        <f xml:space="preserve"> BD480+$C490</f>
        <v>45</v>
      </c>
      <c r="BE490" s="19">
        <f xml:space="preserve"> BE480+$D490</f>
        <v>46</v>
      </c>
      <c r="BF490" s="19">
        <f xml:space="preserve"> BF480+$E490</f>
        <v>47</v>
      </c>
      <c r="BG490" s="19">
        <f xml:space="preserve"> BG480+$B490</f>
        <v>48</v>
      </c>
      <c r="BH490" s="19">
        <f xml:space="preserve"> BH480+$C490</f>
        <v>49</v>
      </c>
      <c r="BI490" s="19">
        <f xml:space="preserve"> BI480+$D490</f>
        <v>50</v>
      </c>
      <c r="BJ490" s="19">
        <f xml:space="preserve"> BJ480+$E490</f>
        <v>51</v>
      </c>
      <c r="BK490" s="19">
        <f xml:space="preserve"> BK480+$B490</f>
        <v>52</v>
      </c>
      <c r="BL490" s="19">
        <f xml:space="preserve"> BL480+$C490</f>
        <v>53</v>
      </c>
      <c r="BM490" s="19">
        <f xml:space="preserve"> BM480+$D490</f>
        <v>54</v>
      </c>
      <c r="BN490" s="19">
        <f xml:space="preserve"> BN480+$E490</f>
        <v>55</v>
      </c>
      <c r="BO490" s="19">
        <f xml:space="preserve"> BO480+$B490</f>
        <v>56</v>
      </c>
      <c r="BP490" s="19">
        <f xml:space="preserve"> BP480+$C490</f>
        <v>57</v>
      </c>
      <c r="BQ490" s="19">
        <f xml:space="preserve"> BQ480+$D490</f>
        <v>58</v>
      </c>
      <c r="BR490" s="19">
        <f xml:space="preserve"> BR480+$E490</f>
        <v>59</v>
      </c>
      <c r="BS490" s="19">
        <f xml:space="preserve"> BS480+$B490</f>
        <v>60</v>
      </c>
      <c r="BT490" s="19">
        <f xml:space="preserve"> BT480+$C490</f>
        <v>61</v>
      </c>
      <c r="BU490" s="19">
        <f xml:space="preserve"> BU480+$D490</f>
        <v>62</v>
      </c>
      <c r="BV490" s="19">
        <f xml:space="preserve"> BV480+$E490</f>
        <v>63</v>
      </c>
      <c r="BW490" s="19">
        <f xml:space="preserve"> BW480+$B490</f>
        <v>64</v>
      </c>
      <c r="BX490" s="19">
        <f xml:space="preserve"> BX480+$C490</f>
        <v>65</v>
      </c>
      <c r="BY490" s="19">
        <f xml:space="preserve"> BY480+$D490</f>
        <v>66</v>
      </c>
      <c r="BZ490" s="19">
        <f xml:space="preserve"> BZ480+$E490</f>
        <v>67</v>
      </c>
      <c r="CA490" s="19">
        <f xml:space="preserve"> CA480+$B490</f>
        <v>68</v>
      </c>
      <c r="CB490" s="19">
        <f xml:space="preserve"> CB480+$C490</f>
        <v>69</v>
      </c>
      <c r="CC490" s="19">
        <f xml:space="preserve"> CC480+$D490</f>
        <v>70</v>
      </c>
      <c r="CD490" s="19">
        <f xml:space="preserve"> CD480+$E490</f>
        <v>71</v>
      </c>
      <c r="CE490" s="19">
        <f xml:space="preserve"> CE480+$B490</f>
        <v>72</v>
      </c>
      <c r="CF490" s="19">
        <f xml:space="preserve"> CF480+$C490</f>
        <v>73</v>
      </c>
      <c r="CG490" s="19">
        <f xml:space="preserve"> CG480+$D490</f>
        <v>74</v>
      </c>
      <c r="CH490" s="19">
        <f xml:space="preserve"> CH480+$E490</f>
        <v>75</v>
      </c>
      <c r="CI490" s="19">
        <f xml:space="preserve"> CI480+$B490</f>
        <v>76</v>
      </c>
      <c r="CJ490" s="19">
        <f xml:space="preserve"> CJ480+$C490</f>
        <v>77</v>
      </c>
      <c r="CK490" s="19">
        <f xml:space="preserve"> CK480+$D490</f>
        <v>78</v>
      </c>
      <c r="CL490" s="19">
        <f xml:space="preserve"> CL480+$E490</f>
        <v>79</v>
      </c>
      <c r="CM490" s="19">
        <f xml:space="preserve"> CM480+$B490</f>
        <v>80</v>
      </c>
      <c r="CN490" s="19">
        <f xml:space="preserve"> CN480+$C490</f>
        <v>81</v>
      </c>
      <c r="CO490" s="19">
        <f xml:space="preserve"> CO480+$D490</f>
        <v>82</v>
      </c>
      <c r="CP490" s="19">
        <f xml:space="preserve"> CP480+$E490</f>
        <v>83</v>
      </c>
      <c r="CQ490" s="19">
        <f xml:space="preserve"> CQ480+$B490</f>
        <v>84</v>
      </c>
      <c r="CR490" s="19">
        <f xml:space="preserve"> CR480+$C490</f>
        <v>85</v>
      </c>
      <c r="CS490" s="19">
        <f xml:space="preserve"> CS480+$D490</f>
        <v>86</v>
      </c>
      <c r="CT490" s="19">
        <f xml:space="preserve"> CT480+$E490</f>
        <v>87</v>
      </c>
      <c r="CU490" s="19">
        <f xml:space="preserve"> CU480+$B490</f>
        <v>88</v>
      </c>
      <c r="CV490" s="19">
        <f xml:space="preserve"> CV480+$C490</f>
        <v>89</v>
      </c>
      <c r="CW490" s="19">
        <f xml:space="preserve"> CW480+$D490</f>
        <v>90</v>
      </c>
      <c r="CX490" s="19">
        <f xml:space="preserve"> CX480+$E490</f>
        <v>91</v>
      </c>
      <c r="CY490" s="19">
        <f xml:space="preserve"> CY480+$B490</f>
        <v>92</v>
      </c>
      <c r="CZ490" s="19">
        <f xml:space="preserve"> CZ480+$C490</f>
        <v>93</v>
      </c>
      <c r="DA490" s="19">
        <f xml:space="preserve"> DA480+$D490</f>
        <v>94</v>
      </c>
      <c r="DB490" s="19">
        <f xml:space="preserve"> DB480+$E490</f>
        <v>95</v>
      </c>
      <c r="DC490" s="19">
        <f xml:space="preserve"> DC480+$B490</f>
        <v>96</v>
      </c>
      <c r="DD490" s="19">
        <f xml:space="preserve"> DD480+$C490</f>
        <v>97</v>
      </c>
      <c r="DE490" s="19">
        <f xml:space="preserve"> DE480+$D490</f>
        <v>98</v>
      </c>
      <c r="DF490" s="19">
        <f xml:space="preserve"> DF480+$E490</f>
        <v>99</v>
      </c>
      <c r="DG490" s="19">
        <f xml:space="preserve"> DG480+$B490</f>
        <v>100</v>
      </c>
      <c r="DH490" s="19">
        <f xml:space="preserve"> DH480+$C490</f>
        <v>101</v>
      </c>
      <c r="DI490" s="19">
        <f xml:space="preserve"> DI480+$D490</f>
        <v>102</v>
      </c>
      <c r="DJ490" s="19">
        <f xml:space="preserve"> DJ480+$E490</f>
        <v>103</v>
      </c>
      <c r="DK490" s="19">
        <f xml:space="preserve"> DK480+$B490</f>
        <v>104</v>
      </c>
      <c r="DL490" s="19">
        <f xml:space="preserve"> DL480+$C490</f>
        <v>105</v>
      </c>
      <c r="DM490" s="19">
        <f xml:space="preserve"> DM480+$D490</f>
        <v>106</v>
      </c>
      <c r="DN490" s="19">
        <f xml:space="preserve"> DN480+$E490</f>
        <v>107</v>
      </c>
      <c r="DO490" s="19">
        <f xml:space="preserve"> DO480+$B490</f>
        <v>108</v>
      </c>
      <c r="DP490" s="19">
        <f xml:space="preserve"> DP480+$C490</f>
        <v>109</v>
      </c>
      <c r="DQ490" s="19">
        <f xml:space="preserve"> DQ480+$D490</f>
        <v>110</v>
      </c>
      <c r="DR490" s="19">
        <f xml:space="preserve"> DR480+$E490</f>
        <v>111</v>
      </c>
      <c r="DS490" s="19">
        <f xml:space="preserve"> DS480+$B490</f>
        <v>112</v>
      </c>
      <c r="DT490" s="19">
        <f xml:space="preserve"> DT480+$C490</f>
        <v>113</v>
      </c>
      <c r="DU490" s="19">
        <f xml:space="preserve"> DU480+$D490</f>
        <v>114</v>
      </c>
      <c r="DV490" s="19">
        <f xml:space="preserve"> DV480+$E490</f>
        <v>115</v>
      </c>
      <c r="DW490" s="19">
        <f xml:space="preserve"> DW480+$B490</f>
        <v>116</v>
      </c>
      <c r="DX490" s="19">
        <f xml:space="preserve"> DX480+$C490</f>
        <v>117</v>
      </c>
      <c r="DY490" s="19">
        <f xml:space="preserve"> DY480+$D490</f>
        <v>118</v>
      </c>
      <c r="DZ490" s="19">
        <f xml:space="preserve"> DZ480+$E490</f>
        <v>119</v>
      </c>
      <c r="EA490" s="19">
        <f xml:space="preserve"> EA480+$B490</f>
        <v>120</v>
      </c>
      <c r="EB490" s="19">
        <f xml:space="preserve"> EB480+$C490</f>
        <v>121</v>
      </c>
      <c r="EC490" s="19">
        <f xml:space="preserve"> EC480+$D490</f>
        <v>122</v>
      </c>
      <c r="ED490" s="19">
        <f xml:space="preserve"> ED480+$E490</f>
        <v>123</v>
      </c>
      <c r="EE490" s="19">
        <f xml:space="preserve"> EE480+$B490</f>
        <v>124</v>
      </c>
      <c r="EF490" s="19">
        <f xml:space="preserve"> EF480+$C490</f>
        <v>125</v>
      </c>
      <c r="EG490" s="19">
        <f xml:space="preserve"> EG480+$D490</f>
        <v>126</v>
      </c>
      <c r="EH490" s="19">
        <f xml:space="preserve"> EH480+$E490</f>
        <v>127</v>
      </c>
      <c r="EI490" s="19"/>
    </row>
    <row r="491" spans="2:139" ht="15" hidden="1" x14ac:dyDescent="0.25">
      <c r="B491" s="19">
        <f xml:space="preserve"> IF(C252=1,IF(N252=1,1,0),0)</f>
        <v>0</v>
      </c>
      <c r="C491" s="19">
        <f>IF(C252=1,IF(OR((N252=1),(N252=0.5)),1,0),0)</f>
        <v>0</v>
      </c>
      <c r="D491" s="19">
        <f xml:space="preserve"> IF(C252=1,IF(N252=1,1,0),0)</f>
        <v>0</v>
      </c>
      <c r="E491" s="19">
        <f xml:space="preserve"> IF(C252=1,IF(AND((N252&lt;&gt;""),(N252&lt;&gt;0)),1,0),0)</f>
        <v>0</v>
      </c>
      <c r="F491" s="19"/>
      <c r="G491" s="19">
        <f xml:space="preserve"> G481+$B491</f>
        <v>0</v>
      </c>
      <c r="H491" s="19">
        <f xml:space="preserve"> H481+$C491</f>
        <v>0</v>
      </c>
      <c r="I491" s="19">
        <f xml:space="preserve"> I481+$D491</f>
        <v>0</v>
      </c>
      <c r="J491" s="19">
        <f xml:space="preserve"> J481+$E491</f>
        <v>0</v>
      </c>
      <c r="K491" s="19">
        <f xml:space="preserve"> K481+$B491</f>
        <v>0</v>
      </c>
      <c r="L491" s="19">
        <f xml:space="preserve"> L481+$C491</f>
        <v>0</v>
      </c>
      <c r="M491" s="19">
        <f xml:space="preserve"> M481+$D491</f>
        <v>0</v>
      </c>
      <c r="N491" s="19">
        <f xml:space="preserve"> N481+$E491</f>
        <v>0</v>
      </c>
      <c r="O491" s="19">
        <f xml:space="preserve"> O481+$B491</f>
        <v>0</v>
      </c>
      <c r="P491" s="19">
        <f xml:space="preserve"> P481+$C491</f>
        <v>0</v>
      </c>
      <c r="Q491" s="19">
        <f xml:space="preserve"> Q481+$D491</f>
        <v>0</v>
      </c>
      <c r="R491" s="19"/>
      <c r="S491" s="19">
        <f xml:space="preserve"> S481+$E491</f>
        <v>0</v>
      </c>
      <c r="T491" s="19">
        <f xml:space="preserve"> T481+$B491</f>
        <v>0</v>
      </c>
      <c r="U491" s="19">
        <f xml:space="preserve"> U481+$C491</f>
        <v>0</v>
      </c>
      <c r="V491" s="19"/>
      <c r="W491" s="19">
        <f xml:space="preserve"> W481+$D491</f>
        <v>0</v>
      </c>
      <c r="X491" s="19"/>
      <c r="Y491" s="19">
        <f xml:space="preserve"> Y481+$E491</f>
        <v>0</v>
      </c>
      <c r="Z491" s="19">
        <f xml:space="preserve"> Z481+$B491</f>
        <v>0</v>
      </c>
      <c r="AA491" s="19">
        <f xml:space="preserve"> AA481+$C491</f>
        <v>0</v>
      </c>
      <c r="AB491" s="19">
        <f xml:space="preserve"> AB481+$D491</f>
        <v>0</v>
      </c>
      <c r="AC491" s="19">
        <f xml:space="preserve"> AC481+$E491</f>
        <v>0</v>
      </c>
      <c r="AD491" s="19"/>
      <c r="AE491" s="19">
        <f xml:space="preserve"> AE481+$B491</f>
        <v>0</v>
      </c>
      <c r="AF491" s="19">
        <f xml:space="preserve"> AF481+$C491</f>
        <v>0</v>
      </c>
      <c r="AG491" s="19">
        <f xml:space="preserve"> AG481+$D491</f>
        <v>0</v>
      </c>
      <c r="AH491" s="19">
        <f xml:space="preserve"> AH481+$E491</f>
        <v>0</v>
      </c>
      <c r="AI491" s="19">
        <f xml:space="preserve"> AI481+$B491</f>
        <v>0</v>
      </c>
      <c r="AJ491" s="19">
        <f xml:space="preserve"> AJ481+$C491</f>
        <v>0</v>
      </c>
      <c r="AK491" s="129">
        <f xml:space="preserve"> AK481+$D491</f>
        <v>0</v>
      </c>
      <c r="AL491" s="129">
        <f xml:space="preserve"> AL481+$E491</f>
        <v>0</v>
      </c>
      <c r="AM491" s="19">
        <f xml:space="preserve"> AM481+$B491</f>
        <v>0</v>
      </c>
      <c r="AN491" s="19">
        <f xml:space="preserve"> AN481+$C491</f>
        <v>0</v>
      </c>
      <c r="AO491" s="19">
        <f xml:space="preserve"> AO481+$D491</f>
        <v>0</v>
      </c>
      <c r="AP491" s="19">
        <f xml:space="preserve"> AP481+$E491</f>
        <v>0</v>
      </c>
      <c r="AQ491" s="19">
        <f xml:space="preserve"> AQ481+$B491</f>
        <v>0</v>
      </c>
      <c r="AR491" s="19">
        <f xml:space="preserve"> AR481+$C491</f>
        <v>0</v>
      </c>
      <c r="AS491" s="19">
        <f xml:space="preserve"> AS481+$D491</f>
        <v>0</v>
      </c>
      <c r="AT491" s="19">
        <f xml:space="preserve"> AT481+$E491</f>
        <v>0</v>
      </c>
      <c r="AU491" s="19">
        <f xml:space="preserve"> AU481+$B491</f>
        <v>0</v>
      </c>
      <c r="AV491" s="19">
        <f xml:space="preserve"> AV481+$C491</f>
        <v>0</v>
      </c>
      <c r="AW491" s="19">
        <f xml:space="preserve"> AW481+$D491</f>
        <v>0</v>
      </c>
      <c r="AX491" s="19">
        <f xml:space="preserve"> AX481+$E491</f>
        <v>0</v>
      </c>
      <c r="AY491" s="19">
        <f xml:space="preserve"> AY481+$B491</f>
        <v>0</v>
      </c>
      <c r="AZ491" s="19">
        <f xml:space="preserve"> AZ481+$C491</f>
        <v>0</v>
      </c>
      <c r="BA491" s="19">
        <f xml:space="preserve"> BA481+$D491</f>
        <v>0</v>
      </c>
      <c r="BB491" s="19">
        <f xml:space="preserve"> BB481+$E491</f>
        <v>0</v>
      </c>
      <c r="BC491" s="19">
        <f xml:space="preserve"> BC481+$B491</f>
        <v>0</v>
      </c>
      <c r="BD491" s="19">
        <f xml:space="preserve"> BD481+$C491</f>
        <v>0</v>
      </c>
      <c r="BE491" s="19">
        <f xml:space="preserve"> BE481+$D491</f>
        <v>0</v>
      </c>
      <c r="BF491" s="19">
        <f xml:space="preserve"> BF481+$E491</f>
        <v>0</v>
      </c>
      <c r="BG491" s="19">
        <f xml:space="preserve"> BG481+$B491</f>
        <v>0</v>
      </c>
      <c r="BH491" s="19">
        <f xml:space="preserve"> BH481+$C491</f>
        <v>0</v>
      </c>
      <c r="BI491" s="19">
        <f xml:space="preserve"> BI481+$D491</f>
        <v>0</v>
      </c>
      <c r="BJ491" s="19">
        <f xml:space="preserve"> BJ481+$E491</f>
        <v>0</v>
      </c>
      <c r="BK491" s="19">
        <f xml:space="preserve"> BK481+$B491</f>
        <v>0</v>
      </c>
      <c r="BL491" s="19">
        <f xml:space="preserve"> BL481+$C491</f>
        <v>0</v>
      </c>
      <c r="BM491" s="19">
        <f xml:space="preserve"> BM481+$D491</f>
        <v>0</v>
      </c>
      <c r="BN491" s="19">
        <f xml:space="preserve"> BN481+$E491</f>
        <v>0</v>
      </c>
      <c r="BO491" s="19">
        <f xml:space="preserve"> BO481+$B491</f>
        <v>0</v>
      </c>
      <c r="BP491" s="19">
        <f xml:space="preserve"> BP481+$C491</f>
        <v>0</v>
      </c>
      <c r="BQ491" s="19">
        <f xml:space="preserve"> BQ481+$D491</f>
        <v>0</v>
      </c>
      <c r="BR491" s="19">
        <f xml:space="preserve"> BR481+$E491</f>
        <v>0</v>
      </c>
      <c r="BS491" s="19">
        <f xml:space="preserve"> BS481+$B491</f>
        <v>0</v>
      </c>
      <c r="BT491" s="19">
        <f xml:space="preserve"> BT481+$C491</f>
        <v>0</v>
      </c>
      <c r="BU491" s="19">
        <f xml:space="preserve"> BU481+$D491</f>
        <v>0</v>
      </c>
      <c r="BV491" s="19">
        <f xml:space="preserve"> BV481+$E491</f>
        <v>0</v>
      </c>
      <c r="BW491" s="19">
        <f xml:space="preserve"> BW481+$B491</f>
        <v>0</v>
      </c>
      <c r="BX491" s="19">
        <f xml:space="preserve"> BX481+$C491</f>
        <v>0</v>
      </c>
      <c r="BY491" s="19">
        <f xml:space="preserve"> BY481+$D491</f>
        <v>0</v>
      </c>
      <c r="BZ491" s="19">
        <f xml:space="preserve"> BZ481+$E491</f>
        <v>0</v>
      </c>
      <c r="CA491" s="19">
        <f xml:space="preserve"> CA481+$B491</f>
        <v>0</v>
      </c>
      <c r="CB491" s="19">
        <f xml:space="preserve"> CB481+$C491</f>
        <v>0</v>
      </c>
      <c r="CC491" s="19">
        <f xml:space="preserve"> CC481+$D491</f>
        <v>0</v>
      </c>
      <c r="CD491" s="19">
        <f xml:space="preserve"> CD481+$E491</f>
        <v>0</v>
      </c>
      <c r="CE491" s="19">
        <f xml:space="preserve"> CE481+$B491</f>
        <v>0</v>
      </c>
      <c r="CF491" s="19">
        <f xml:space="preserve"> CF481+$C491</f>
        <v>0</v>
      </c>
      <c r="CG491" s="19">
        <f xml:space="preserve"> CG481+$D491</f>
        <v>0</v>
      </c>
      <c r="CH491" s="19">
        <f xml:space="preserve"> CH481+$E491</f>
        <v>0</v>
      </c>
      <c r="CI491" s="19">
        <f xml:space="preserve"> CI481+$B491</f>
        <v>0</v>
      </c>
      <c r="CJ491" s="19">
        <f xml:space="preserve"> CJ481+$C491</f>
        <v>0</v>
      </c>
      <c r="CK491" s="19">
        <f xml:space="preserve"> CK481+$D491</f>
        <v>0</v>
      </c>
      <c r="CL491" s="19">
        <f xml:space="preserve"> CL481+$E491</f>
        <v>0</v>
      </c>
      <c r="CM491" s="19">
        <f xml:space="preserve"> CM481+$B491</f>
        <v>0</v>
      </c>
      <c r="CN491" s="19">
        <f xml:space="preserve"> CN481+$C491</f>
        <v>0</v>
      </c>
      <c r="CO491" s="19">
        <f xml:space="preserve"> CO481+$D491</f>
        <v>0</v>
      </c>
      <c r="CP491" s="19">
        <f xml:space="preserve"> CP481+$E491</f>
        <v>0</v>
      </c>
      <c r="CQ491" s="19">
        <f xml:space="preserve"> CQ481+$B491</f>
        <v>0</v>
      </c>
      <c r="CR491" s="19">
        <f xml:space="preserve"> CR481+$C491</f>
        <v>0</v>
      </c>
      <c r="CS491" s="19">
        <f xml:space="preserve"> CS481+$D491</f>
        <v>0</v>
      </c>
      <c r="CT491" s="19">
        <f xml:space="preserve"> CT481+$E491</f>
        <v>0</v>
      </c>
      <c r="CU491" s="19">
        <f xml:space="preserve"> CU481+$B491</f>
        <v>0</v>
      </c>
      <c r="CV491" s="19">
        <f xml:space="preserve"> CV481+$C491</f>
        <v>0</v>
      </c>
      <c r="CW491" s="19">
        <f xml:space="preserve"> CW481+$D491</f>
        <v>0</v>
      </c>
      <c r="CX491" s="19">
        <f xml:space="preserve"> CX481+$E491</f>
        <v>0</v>
      </c>
      <c r="CY491" s="19">
        <f xml:space="preserve"> CY481+$B491</f>
        <v>0</v>
      </c>
      <c r="CZ491" s="19">
        <f xml:space="preserve"> CZ481+$C491</f>
        <v>0</v>
      </c>
      <c r="DA491" s="19">
        <f xml:space="preserve"> DA481+$D491</f>
        <v>0</v>
      </c>
      <c r="DB491" s="19">
        <f xml:space="preserve"> DB481+$E491</f>
        <v>0</v>
      </c>
      <c r="DC491" s="19">
        <f xml:space="preserve"> DC481+$B491</f>
        <v>0</v>
      </c>
      <c r="DD491" s="19">
        <f xml:space="preserve"> DD481+$C491</f>
        <v>0</v>
      </c>
      <c r="DE491" s="19">
        <f xml:space="preserve"> DE481+$D491</f>
        <v>0</v>
      </c>
      <c r="DF491" s="19">
        <f xml:space="preserve"> DF481+$E491</f>
        <v>0</v>
      </c>
      <c r="DG491" s="19">
        <f xml:space="preserve"> DG481+$B491</f>
        <v>0</v>
      </c>
      <c r="DH491" s="19">
        <f xml:space="preserve"> DH481+$C491</f>
        <v>0</v>
      </c>
      <c r="DI491" s="19">
        <f xml:space="preserve"> DI481+$D491</f>
        <v>0</v>
      </c>
      <c r="DJ491" s="19">
        <f xml:space="preserve"> DJ481+$E491</f>
        <v>0</v>
      </c>
      <c r="DK491" s="19">
        <f xml:space="preserve"> DK481+$B491</f>
        <v>0</v>
      </c>
      <c r="DL491" s="19">
        <f xml:space="preserve"> DL481+$C491</f>
        <v>0</v>
      </c>
      <c r="DM491" s="19">
        <f xml:space="preserve"> DM481+$D491</f>
        <v>0</v>
      </c>
      <c r="DN491" s="19">
        <f xml:space="preserve"> DN481+$E491</f>
        <v>0</v>
      </c>
      <c r="DO491" s="19">
        <f xml:space="preserve"> DO481+$B491</f>
        <v>0</v>
      </c>
      <c r="DP491" s="19">
        <f xml:space="preserve"> DP481+$C491</f>
        <v>0</v>
      </c>
      <c r="DQ491" s="19">
        <f xml:space="preserve"> DQ481+$D491</f>
        <v>0</v>
      </c>
      <c r="DR491" s="19">
        <f xml:space="preserve"> DR481+$E491</f>
        <v>0</v>
      </c>
      <c r="DS491" s="19">
        <f xml:space="preserve"> DS481+$B491</f>
        <v>0</v>
      </c>
      <c r="DT491" s="19">
        <f xml:space="preserve"> DT481+$C491</f>
        <v>0</v>
      </c>
      <c r="DU491" s="19">
        <f xml:space="preserve"> DU481+$D491</f>
        <v>0</v>
      </c>
      <c r="DV491" s="19">
        <f xml:space="preserve"> DV481+$E491</f>
        <v>0</v>
      </c>
      <c r="DW491" s="19">
        <f xml:space="preserve"> DW481+$B491</f>
        <v>0</v>
      </c>
      <c r="DX491" s="19">
        <f xml:space="preserve"> DX481+$C491</f>
        <v>0</v>
      </c>
      <c r="DY491" s="19">
        <f xml:space="preserve"> DY481+$D491</f>
        <v>0</v>
      </c>
      <c r="DZ491" s="19">
        <f xml:space="preserve"> DZ481+$E491</f>
        <v>0</v>
      </c>
      <c r="EA491" s="19">
        <f xml:space="preserve"> EA481+$B491</f>
        <v>0</v>
      </c>
      <c r="EB491" s="19">
        <f xml:space="preserve"> EB481+$C491</f>
        <v>0</v>
      </c>
      <c r="EC491" s="19">
        <f xml:space="preserve"> EC481+$D491</f>
        <v>0</v>
      </c>
      <c r="ED491" s="19">
        <f xml:space="preserve"> ED481+$E491</f>
        <v>0</v>
      </c>
      <c r="EE491" s="19">
        <f xml:space="preserve"> EE481+$B491</f>
        <v>0</v>
      </c>
      <c r="EF491" s="19">
        <f xml:space="preserve"> EF481+$C491</f>
        <v>0</v>
      </c>
      <c r="EG491" s="19">
        <f xml:space="preserve"> EG481+$D491</f>
        <v>0</v>
      </c>
      <c r="EH491" s="19">
        <f xml:space="preserve"> EH481+$E491</f>
        <v>0</v>
      </c>
      <c r="EI491" s="19"/>
    </row>
    <row r="492" spans="2:139" ht="15" hidden="1" x14ac:dyDescent="0.25">
      <c r="B492" s="19">
        <f xml:space="preserve"> IF(C253=1,IF(N253=1,1,0),0)</f>
        <v>0</v>
      </c>
      <c r="C492" s="19">
        <f>IF(C253=1,IF(OR((N253=1),(N253=0.5)),1,0),0)</f>
        <v>0</v>
      </c>
      <c r="D492" s="19">
        <f xml:space="preserve"> IF(C253=1,IF(N253=1,1,0),0)</f>
        <v>0</v>
      </c>
      <c r="E492" s="19">
        <f xml:space="preserve"> IF(C253=1,IF(AND((N253&lt;&gt;""),(N253&lt;&gt;0)),1,0),0)</f>
        <v>0</v>
      </c>
      <c r="F492" s="19"/>
      <c r="G492" s="19">
        <f xml:space="preserve"> G482+$B492</f>
        <v>0</v>
      </c>
      <c r="H492" s="19">
        <f xml:space="preserve"> H482+$C492</f>
        <v>0</v>
      </c>
      <c r="I492" s="19">
        <f xml:space="preserve"> I482+$D492</f>
        <v>0</v>
      </c>
      <c r="J492" s="19">
        <f xml:space="preserve"> J482+$E492</f>
        <v>0</v>
      </c>
      <c r="K492" s="19">
        <f xml:space="preserve"> K482+$B492</f>
        <v>0</v>
      </c>
      <c r="L492" s="19">
        <f xml:space="preserve"> L482+$C492</f>
        <v>0</v>
      </c>
      <c r="M492" s="19">
        <f xml:space="preserve"> M482+$D492</f>
        <v>0</v>
      </c>
      <c r="N492" s="19">
        <f xml:space="preserve"> N482+$E492</f>
        <v>0</v>
      </c>
      <c r="O492" s="19">
        <f xml:space="preserve"> O482+$B492</f>
        <v>0</v>
      </c>
      <c r="P492" s="19">
        <f xml:space="preserve"> P482+$C492</f>
        <v>0</v>
      </c>
      <c r="Q492" s="19">
        <f xml:space="preserve"> Q482+$D492</f>
        <v>0</v>
      </c>
      <c r="R492" s="19"/>
      <c r="S492" s="19">
        <f xml:space="preserve"> S482+$E492</f>
        <v>0</v>
      </c>
      <c r="T492" s="19">
        <f xml:space="preserve"> T482+$B492</f>
        <v>0</v>
      </c>
      <c r="U492" s="19">
        <f xml:space="preserve"> U482+$C492</f>
        <v>0</v>
      </c>
      <c r="V492" s="19"/>
      <c r="W492" s="19">
        <f xml:space="preserve"> W482+$D492</f>
        <v>0</v>
      </c>
      <c r="X492" s="19"/>
      <c r="Y492" s="19">
        <f xml:space="preserve"> Y482+$E492</f>
        <v>0</v>
      </c>
      <c r="Z492" s="19">
        <f xml:space="preserve"> Z482+$B492</f>
        <v>0</v>
      </c>
      <c r="AA492" s="19">
        <f xml:space="preserve"> AA482+$C492</f>
        <v>0</v>
      </c>
      <c r="AB492" s="19">
        <f xml:space="preserve"> AB482+$D492</f>
        <v>0</v>
      </c>
      <c r="AC492" s="19">
        <f xml:space="preserve"> AC482+$E492</f>
        <v>0</v>
      </c>
      <c r="AD492" s="19"/>
      <c r="AE492" s="19">
        <f xml:space="preserve"> AE482+$B492</f>
        <v>0</v>
      </c>
      <c r="AF492" s="19">
        <f xml:space="preserve"> AF482+$C492</f>
        <v>0</v>
      </c>
      <c r="AG492" s="19">
        <f xml:space="preserve"> AG482+$D492</f>
        <v>0</v>
      </c>
      <c r="AH492" s="19">
        <f xml:space="preserve"> AH482+$E492</f>
        <v>0</v>
      </c>
      <c r="AI492" s="19">
        <f xml:space="preserve"> AI482+$B492</f>
        <v>0</v>
      </c>
      <c r="AJ492" s="19">
        <f xml:space="preserve"> AJ482+$C492</f>
        <v>0</v>
      </c>
      <c r="AK492" s="129">
        <f xml:space="preserve"> AK482+$D492</f>
        <v>0</v>
      </c>
      <c r="AL492" s="129">
        <f xml:space="preserve"> AL482+$E492</f>
        <v>0</v>
      </c>
      <c r="AM492" s="19">
        <f xml:space="preserve"> AM482+$B492</f>
        <v>0</v>
      </c>
      <c r="AN492" s="19">
        <f xml:space="preserve"> AN482+$C492</f>
        <v>0</v>
      </c>
      <c r="AO492" s="19">
        <f xml:space="preserve"> AO482+$D492</f>
        <v>0</v>
      </c>
      <c r="AP492" s="19">
        <f xml:space="preserve"> AP482+$E492</f>
        <v>0</v>
      </c>
      <c r="AQ492" s="19">
        <f xml:space="preserve"> AQ482+$B492</f>
        <v>0</v>
      </c>
      <c r="AR492" s="19">
        <f xml:space="preserve"> AR482+$C492</f>
        <v>0</v>
      </c>
      <c r="AS492" s="19">
        <f xml:space="preserve"> AS482+$D492</f>
        <v>0</v>
      </c>
      <c r="AT492" s="19">
        <f xml:space="preserve"> AT482+$E492</f>
        <v>0</v>
      </c>
      <c r="AU492" s="19">
        <f xml:space="preserve"> AU482+$B492</f>
        <v>0</v>
      </c>
      <c r="AV492" s="19">
        <f xml:space="preserve"> AV482+$C492</f>
        <v>0</v>
      </c>
      <c r="AW492" s="19">
        <f xml:space="preserve"> AW482+$D492</f>
        <v>0</v>
      </c>
      <c r="AX492" s="19">
        <f xml:space="preserve"> AX482+$E492</f>
        <v>0</v>
      </c>
      <c r="AY492" s="19">
        <f xml:space="preserve"> AY482+$B492</f>
        <v>0</v>
      </c>
      <c r="AZ492" s="19">
        <f xml:space="preserve"> AZ482+$C492</f>
        <v>0</v>
      </c>
      <c r="BA492" s="19">
        <f xml:space="preserve"> BA482+$D492</f>
        <v>0</v>
      </c>
      <c r="BB492" s="19">
        <f xml:space="preserve"> BB482+$E492</f>
        <v>0</v>
      </c>
      <c r="BC492" s="19">
        <f xml:space="preserve"> BC482+$B492</f>
        <v>0</v>
      </c>
      <c r="BD492" s="19">
        <f xml:space="preserve"> BD482+$C492</f>
        <v>0</v>
      </c>
      <c r="BE492" s="19">
        <f xml:space="preserve"> BE482+$D492</f>
        <v>0</v>
      </c>
      <c r="BF492" s="19">
        <f xml:space="preserve"> BF482+$E492</f>
        <v>0</v>
      </c>
      <c r="BG492" s="19">
        <f xml:space="preserve"> BG482+$B492</f>
        <v>0</v>
      </c>
      <c r="BH492" s="19">
        <f xml:space="preserve"> BH482+$C492</f>
        <v>0</v>
      </c>
      <c r="BI492" s="19">
        <f xml:space="preserve"> BI482+$D492</f>
        <v>0</v>
      </c>
      <c r="BJ492" s="19">
        <f xml:space="preserve"> BJ482+$E492</f>
        <v>0</v>
      </c>
      <c r="BK492" s="19">
        <f xml:space="preserve"> BK482+$B492</f>
        <v>0</v>
      </c>
      <c r="BL492" s="19">
        <f xml:space="preserve"> BL482+$C492</f>
        <v>0</v>
      </c>
      <c r="BM492" s="19">
        <f xml:space="preserve"> BM482+$D492</f>
        <v>0</v>
      </c>
      <c r="BN492" s="19">
        <f xml:space="preserve"> BN482+$E492</f>
        <v>0</v>
      </c>
      <c r="BO492" s="19">
        <f xml:space="preserve"> BO482+$B492</f>
        <v>0</v>
      </c>
      <c r="BP492" s="19">
        <f xml:space="preserve"> BP482+$C492</f>
        <v>0</v>
      </c>
      <c r="BQ492" s="19">
        <f xml:space="preserve"> BQ482+$D492</f>
        <v>0</v>
      </c>
      <c r="BR492" s="19">
        <f xml:space="preserve"> BR482+$E492</f>
        <v>0</v>
      </c>
      <c r="BS492" s="19">
        <f xml:space="preserve"> BS482+$B492</f>
        <v>0</v>
      </c>
      <c r="BT492" s="19">
        <f xml:space="preserve"> BT482+$C492</f>
        <v>0</v>
      </c>
      <c r="BU492" s="19">
        <f xml:space="preserve"> BU482+$D492</f>
        <v>0</v>
      </c>
      <c r="BV492" s="19">
        <f xml:space="preserve"> BV482+$E492</f>
        <v>0</v>
      </c>
      <c r="BW492" s="19">
        <f xml:space="preserve"> BW482+$B492</f>
        <v>0</v>
      </c>
      <c r="BX492" s="19">
        <f xml:space="preserve"> BX482+$C492</f>
        <v>0</v>
      </c>
      <c r="BY492" s="19">
        <f xml:space="preserve"> BY482+$D492</f>
        <v>0</v>
      </c>
      <c r="BZ492" s="19">
        <f xml:space="preserve"> BZ482+$E492</f>
        <v>0</v>
      </c>
      <c r="CA492" s="19">
        <f xml:space="preserve"> CA482+$B492</f>
        <v>0</v>
      </c>
      <c r="CB492" s="19">
        <f xml:space="preserve"> CB482+$C492</f>
        <v>0</v>
      </c>
      <c r="CC492" s="19">
        <f xml:space="preserve"> CC482+$D492</f>
        <v>0</v>
      </c>
      <c r="CD492" s="19">
        <f xml:space="preserve"> CD482+$E492</f>
        <v>0</v>
      </c>
      <c r="CE492" s="19">
        <f xml:space="preserve"> CE482+$B492</f>
        <v>0</v>
      </c>
      <c r="CF492" s="19">
        <f xml:space="preserve"> CF482+$C492</f>
        <v>0</v>
      </c>
      <c r="CG492" s="19">
        <f xml:space="preserve"> CG482+$D492</f>
        <v>0</v>
      </c>
      <c r="CH492" s="19">
        <f xml:space="preserve"> CH482+$E492</f>
        <v>0</v>
      </c>
      <c r="CI492" s="19">
        <f xml:space="preserve"> CI482+$B492</f>
        <v>0</v>
      </c>
      <c r="CJ492" s="19">
        <f xml:space="preserve"> CJ482+$C492</f>
        <v>0</v>
      </c>
      <c r="CK492" s="19">
        <f xml:space="preserve"> CK482+$D492</f>
        <v>0</v>
      </c>
      <c r="CL492" s="19">
        <f xml:space="preserve"> CL482+$E492</f>
        <v>0</v>
      </c>
      <c r="CM492" s="19">
        <f xml:space="preserve"> CM482+$B492</f>
        <v>0</v>
      </c>
      <c r="CN492" s="19">
        <f xml:space="preserve"> CN482+$C492</f>
        <v>0</v>
      </c>
      <c r="CO492" s="19">
        <f xml:space="preserve"> CO482+$D492</f>
        <v>0</v>
      </c>
      <c r="CP492" s="19">
        <f xml:space="preserve"> CP482+$E492</f>
        <v>0</v>
      </c>
      <c r="CQ492" s="19">
        <f xml:space="preserve"> CQ482+$B492</f>
        <v>0</v>
      </c>
      <c r="CR492" s="19">
        <f xml:space="preserve"> CR482+$C492</f>
        <v>0</v>
      </c>
      <c r="CS492" s="19">
        <f xml:space="preserve"> CS482+$D492</f>
        <v>0</v>
      </c>
      <c r="CT492" s="19">
        <f xml:space="preserve"> CT482+$E492</f>
        <v>0</v>
      </c>
      <c r="CU492" s="19">
        <f xml:space="preserve"> CU482+$B492</f>
        <v>0</v>
      </c>
      <c r="CV492" s="19">
        <f xml:space="preserve"> CV482+$C492</f>
        <v>0</v>
      </c>
      <c r="CW492" s="19">
        <f xml:space="preserve"> CW482+$D492</f>
        <v>0</v>
      </c>
      <c r="CX492" s="19">
        <f xml:space="preserve"> CX482+$E492</f>
        <v>0</v>
      </c>
      <c r="CY492" s="19">
        <f xml:space="preserve"> CY482+$B492</f>
        <v>0</v>
      </c>
      <c r="CZ492" s="19">
        <f xml:space="preserve"> CZ482+$C492</f>
        <v>0</v>
      </c>
      <c r="DA492" s="19">
        <f xml:space="preserve"> DA482+$D492</f>
        <v>0</v>
      </c>
      <c r="DB492" s="19">
        <f xml:space="preserve"> DB482+$E492</f>
        <v>0</v>
      </c>
      <c r="DC492" s="19">
        <f xml:space="preserve"> DC482+$B492</f>
        <v>0</v>
      </c>
      <c r="DD492" s="19">
        <f xml:space="preserve"> DD482+$C492</f>
        <v>0</v>
      </c>
      <c r="DE492" s="19">
        <f xml:space="preserve"> DE482+$D492</f>
        <v>0</v>
      </c>
      <c r="DF492" s="19">
        <f xml:space="preserve"> DF482+$E492</f>
        <v>0</v>
      </c>
      <c r="DG492" s="19">
        <f xml:space="preserve"> DG482+$B492</f>
        <v>0</v>
      </c>
      <c r="DH492" s="19">
        <f xml:space="preserve"> DH482+$C492</f>
        <v>0</v>
      </c>
      <c r="DI492" s="19">
        <f xml:space="preserve"> DI482+$D492</f>
        <v>0</v>
      </c>
      <c r="DJ492" s="19">
        <f xml:space="preserve"> DJ482+$E492</f>
        <v>0</v>
      </c>
      <c r="DK492" s="19">
        <f xml:space="preserve"> DK482+$B492</f>
        <v>0</v>
      </c>
      <c r="DL492" s="19">
        <f xml:space="preserve"> DL482+$C492</f>
        <v>0</v>
      </c>
      <c r="DM492" s="19">
        <f xml:space="preserve"> DM482+$D492</f>
        <v>0</v>
      </c>
      <c r="DN492" s="19">
        <f xml:space="preserve"> DN482+$E492</f>
        <v>0</v>
      </c>
      <c r="DO492" s="19">
        <f xml:space="preserve"> DO482+$B492</f>
        <v>0</v>
      </c>
      <c r="DP492" s="19">
        <f xml:space="preserve"> DP482+$C492</f>
        <v>0</v>
      </c>
      <c r="DQ492" s="19">
        <f xml:space="preserve"> DQ482+$D492</f>
        <v>0</v>
      </c>
      <c r="DR492" s="19">
        <f xml:space="preserve"> DR482+$E492</f>
        <v>0</v>
      </c>
      <c r="DS492" s="19">
        <f xml:space="preserve"> DS482+$B492</f>
        <v>0</v>
      </c>
      <c r="DT492" s="19">
        <f xml:space="preserve"> DT482+$C492</f>
        <v>0</v>
      </c>
      <c r="DU492" s="19">
        <f xml:space="preserve"> DU482+$D492</f>
        <v>0</v>
      </c>
      <c r="DV492" s="19">
        <f xml:space="preserve"> DV482+$E492</f>
        <v>0</v>
      </c>
      <c r="DW492" s="19">
        <f xml:space="preserve"> DW482+$B492</f>
        <v>0</v>
      </c>
      <c r="DX492" s="19">
        <f xml:space="preserve"> DX482+$C492</f>
        <v>0</v>
      </c>
      <c r="DY492" s="19">
        <f xml:space="preserve"> DY482+$D492</f>
        <v>0</v>
      </c>
      <c r="DZ492" s="19">
        <f xml:space="preserve"> DZ482+$E492</f>
        <v>0</v>
      </c>
      <c r="EA492" s="19">
        <f xml:space="preserve"> EA482+$B492</f>
        <v>0</v>
      </c>
      <c r="EB492" s="19">
        <f xml:space="preserve"> EB482+$C492</f>
        <v>0</v>
      </c>
      <c r="EC492" s="19">
        <f xml:space="preserve"> EC482+$D492</f>
        <v>0</v>
      </c>
      <c r="ED492" s="19">
        <f xml:space="preserve"> ED482+$E492</f>
        <v>0</v>
      </c>
      <c r="EE492" s="19">
        <f xml:space="preserve"> EE482+$B492</f>
        <v>0</v>
      </c>
      <c r="EF492" s="19">
        <f xml:space="preserve"> EF482+$C492</f>
        <v>0</v>
      </c>
      <c r="EG492" s="19">
        <f xml:space="preserve"> EG482+$D492</f>
        <v>0</v>
      </c>
      <c r="EH492" s="19">
        <f xml:space="preserve"> EH482+$E492</f>
        <v>0</v>
      </c>
      <c r="EI492" s="19"/>
    </row>
    <row r="493" spans="2:139" s="14" customFormat="1" ht="15" hidden="1" x14ac:dyDescent="0.25">
      <c r="B493" s="19">
        <f t="shared" ref="B493:B496" si="1667" xml:space="preserve"> IF(C254=1,IF(N254=1,1,0),0)</f>
        <v>0</v>
      </c>
      <c r="C493" s="19">
        <f t="shared" ref="C493:C496" si="1668">IF(C254=1,IF(OR((N254=1),(N254=0.5)),1,0),0)</f>
        <v>0</v>
      </c>
      <c r="D493" s="19">
        <f t="shared" ref="D493:D496" si="1669" xml:space="preserve"> IF(C254=1,IF(N254=1,1,0),0)</f>
        <v>0</v>
      </c>
      <c r="E493" s="19">
        <f t="shared" ref="E493:E496" si="1670" xml:space="preserve"> IF(C254=1,IF(AND((N254&lt;&gt;""),(N254&lt;&gt;0)),1,0),0)</f>
        <v>0</v>
      </c>
      <c r="F493" s="19"/>
      <c r="G493" s="19"/>
      <c r="H493" s="19"/>
      <c r="I493" s="19"/>
      <c r="J493" s="19"/>
      <c r="K493" s="19"/>
      <c r="L493" s="19"/>
      <c r="M493" s="19"/>
      <c r="N493" s="19"/>
      <c r="O493" s="19"/>
      <c r="P493" s="19"/>
      <c r="Q493" s="19"/>
      <c r="R493" s="19"/>
      <c r="S493" s="19"/>
      <c r="T493" s="19"/>
      <c r="U493" s="19"/>
      <c r="V493" s="19"/>
      <c r="W493" s="19"/>
      <c r="X493" s="19"/>
      <c r="Y493" s="19"/>
      <c r="Z493" s="19"/>
      <c r="AA493" s="19"/>
      <c r="AB493" s="19"/>
      <c r="AC493" s="19"/>
      <c r="AD493" s="19"/>
      <c r="AE493" s="19"/>
      <c r="AF493" s="19"/>
      <c r="AG493" s="19"/>
      <c r="AH493" s="19"/>
      <c r="AI493" s="19"/>
      <c r="AJ493" s="19"/>
      <c r="AK493" s="129"/>
      <c r="AL493" s="129"/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 s="19"/>
      <c r="AX493" s="19"/>
      <c r="AY493" s="19"/>
      <c r="AZ493" s="19"/>
      <c r="BA493" s="19"/>
      <c r="BB493" s="19"/>
      <c r="BC493" s="19"/>
      <c r="BD493" s="19"/>
      <c r="BE493" s="19"/>
      <c r="BF493" s="19"/>
      <c r="BG493" s="19"/>
      <c r="BH493" s="19"/>
      <c r="BI493" s="19"/>
      <c r="BJ493" s="19"/>
      <c r="BK493" s="19"/>
      <c r="BL493" s="19"/>
      <c r="BM493" s="19"/>
      <c r="BN493" s="19"/>
      <c r="BO493" s="19"/>
      <c r="BP493" s="19"/>
      <c r="BQ493" s="19"/>
      <c r="BR493" s="19"/>
      <c r="BS493" s="19"/>
      <c r="BT493" s="19"/>
      <c r="BU493" s="19"/>
      <c r="BV493" s="19"/>
      <c r="BW493" s="19"/>
      <c r="BX493" s="19"/>
      <c r="BY493" s="19"/>
      <c r="BZ493" s="19"/>
      <c r="CA493" s="19"/>
      <c r="CB493" s="19"/>
      <c r="CC493" s="19"/>
      <c r="CD493" s="19"/>
      <c r="CE493" s="19"/>
      <c r="CF493" s="19"/>
      <c r="CG493" s="19"/>
      <c r="CH493" s="19"/>
      <c r="CI493" s="19"/>
      <c r="CJ493" s="19"/>
      <c r="CK493" s="19"/>
      <c r="CL493" s="19"/>
      <c r="CM493" s="19"/>
      <c r="CN493" s="19"/>
      <c r="CO493" s="19"/>
      <c r="CP493" s="19"/>
      <c r="CQ493" s="19"/>
      <c r="CR493" s="19"/>
      <c r="CS493" s="19"/>
      <c r="CT493" s="19"/>
      <c r="CU493" s="19"/>
      <c r="CV493" s="19"/>
      <c r="CW493" s="19"/>
      <c r="CX493" s="19"/>
      <c r="CY493" s="19"/>
      <c r="CZ493" s="19"/>
      <c r="DA493" s="19"/>
      <c r="DB493" s="19"/>
      <c r="DC493" s="19"/>
      <c r="DD493" s="19"/>
      <c r="DE493" s="19"/>
      <c r="DF493" s="19"/>
      <c r="DG493" s="19"/>
      <c r="DH493" s="19"/>
      <c r="DI493" s="19"/>
      <c r="DJ493" s="19"/>
      <c r="DK493" s="19"/>
      <c r="DL493" s="19"/>
      <c r="DM493" s="19"/>
      <c r="DN493" s="19"/>
      <c r="DO493" s="19"/>
      <c r="DP493" s="19"/>
      <c r="DQ493" s="19"/>
      <c r="DR493" s="19"/>
      <c r="DS493" s="19"/>
      <c r="DT493" s="19"/>
      <c r="DU493" s="19"/>
      <c r="DV493" s="19"/>
      <c r="DW493" s="19"/>
      <c r="DX493" s="19"/>
      <c r="DY493" s="19"/>
      <c r="DZ493" s="19"/>
      <c r="EA493" s="19"/>
      <c r="EB493" s="19"/>
      <c r="EC493" s="19"/>
      <c r="ED493" s="19"/>
      <c r="EE493" s="19"/>
      <c r="EF493" s="19"/>
      <c r="EG493" s="19"/>
      <c r="EH493" s="19"/>
      <c r="EI493" s="19"/>
    </row>
    <row r="494" spans="2:139" s="14" customFormat="1" ht="15" hidden="1" x14ac:dyDescent="0.25">
      <c r="B494" s="19">
        <f t="shared" si="1667"/>
        <v>0</v>
      </c>
      <c r="C494" s="19">
        <f t="shared" si="1668"/>
        <v>0</v>
      </c>
      <c r="D494" s="19">
        <f t="shared" si="1669"/>
        <v>0</v>
      </c>
      <c r="E494" s="19">
        <f t="shared" si="1670"/>
        <v>0</v>
      </c>
      <c r="F494" s="19"/>
      <c r="G494" s="19"/>
      <c r="H494" s="19"/>
      <c r="I494" s="19"/>
      <c r="J494" s="19"/>
      <c r="K494" s="19"/>
      <c r="L494" s="19"/>
      <c r="M494" s="19"/>
      <c r="N494" s="19"/>
      <c r="O494" s="19"/>
      <c r="P494" s="19"/>
      <c r="Q494" s="19"/>
      <c r="R494" s="19"/>
      <c r="S494" s="19"/>
      <c r="T494" s="19"/>
      <c r="U494" s="19"/>
      <c r="V494" s="19"/>
      <c r="W494" s="19"/>
      <c r="X494" s="19"/>
      <c r="Y494" s="19"/>
      <c r="Z494" s="19"/>
      <c r="AA494" s="19"/>
      <c r="AB494" s="19"/>
      <c r="AC494" s="19"/>
      <c r="AD494" s="19"/>
      <c r="AE494" s="19"/>
      <c r="AF494" s="19"/>
      <c r="AG494" s="19"/>
      <c r="AH494" s="19"/>
      <c r="AI494" s="19"/>
      <c r="AJ494" s="19"/>
      <c r="AK494" s="129"/>
      <c r="AL494" s="129"/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 s="19"/>
      <c r="AX494" s="19"/>
      <c r="AY494" s="19"/>
      <c r="AZ494" s="19"/>
      <c r="BA494" s="19"/>
      <c r="BB494" s="19"/>
      <c r="BC494" s="19"/>
      <c r="BD494" s="19"/>
      <c r="BE494" s="19"/>
      <c r="BF494" s="19"/>
      <c r="BG494" s="19"/>
      <c r="BH494" s="19"/>
      <c r="BI494" s="19"/>
      <c r="BJ494" s="19"/>
      <c r="BK494" s="19"/>
      <c r="BL494" s="19"/>
      <c r="BM494" s="19"/>
      <c r="BN494" s="19"/>
      <c r="BO494" s="19"/>
      <c r="BP494" s="19"/>
      <c r="BQ494" s="19"/>
      <c r="BR494" s="19"/>
      <c r="BS494" s="19"/>
      <c r="BT494" s="19"/>
      <c r="BU494" s="19"/>
      <c r="BV494" s="19"/>
      <c r="BW494" s="19"/>
      <c r="BX494" s="19"/>
      <c r="BY494" s="19"/>
      <c r="BZ494" s="19"/>
      <c r="CA494" s="19"/>
      <c r="CB494" s="19"/>
      <c r="CC494" s="19"/>
      <c r="CD494" s="19"/>
      <c r="CE494" s="19"/>
      <c r="CF494" s="19"/>
      <c r="CG494" s="19"/>
      <c r="CH494" s="19"/>
      <c r="CI494" s="19"/>
      <c r="CJ494" s="19"/>
      <c r="CK494" s="19"/>
      <c r="CL494" s="19"/>
      <c r="CM494" s="19"/>
      <c r="CN494" s="19"/>
      <c r="CO494" s="19"/>
      <c r="CP494" s="19"/>
      <c r="CQ494" s="19"/>
      <c r="CR494" s="19"/>
      <c r="CS494" s="19"/>
      <c r="CT494" s="19"/>
      <c r="CU494" s="19"/>
      <c r="CV494" s="19"/>
      <c r="CW494" s="19"/>
      <c r="CX494" s="19"/>
      <c r="CY494" s="19"/>
      <c r="CZ494" s="19"/>
      <c r="DA494" s="19"/>
      <c r="DB494" s="19"/>
      <c r="DC494" s="19"/>
      <c r="DD494" s="19"/>
      <c r="DE494" s="19"/>
      <c r="DF494" s="19"/>
      <c r="DG494" s="19"/>
      <c r="DH494" s="19"/>
      <c r="DI494" s="19"/>
      <c r="DJ494" s="19"/>
      <c r="DK494" s="19"/>
      <c r="DL494" s="19"/>
      <c r="DM494" s="19"/>
      <c r="DN494" s="19"/>
      <c r="DO494" s="19"/>
      <c r="DP494" s="19"/>
      <c r="DQ494" s="19"/>
      <c r="DR494" s="19"/>
      <c r="DS494" s="19"/>
      <c r="DT494" s="19"/>
      <c r="DU494" s="19"/>
      <c r="DV494" s="19"/>
      <c r="DW494" s="19"/>
      <c r="DX494" s="19"/>
      <c r="DY494" s="19"/>
      <c r="DZ494" s="19"/>
      <c r="EA494" s="19"/>
      <c r="EB494" s="19"/>
      <c r="EC494" s="19"/>
      <c r="ED494" s="19"/>
      <c r="EE494" s="19"/>
      <c r="EF494" s="19"/>
      <c r="EG494" s="19"/>
      <c r="EH494" s="19"/>
      <c r="EI494" s="19"/>
    </row>
    <row r="495" spans="2:139" s="14" customFormat="1" ht="15" hidden="1" x14ac:dyDescent="0.25">
      <c r="B495" s="19">
        <f t="shared" si="1667"/>
        <v>0</v>
      </c>
      <c r="C495" s="19">
        <f t="shared" si="1668"/>
        <v>0</v>
      </c>
      <c r="D495" s="19">
        <f t="shared" si="1669"/>
        <v>0</v>
      </c>
      <c r="E495" s="19">
        <f t="shared" si="1670"/>
        <v>0</v>
      </c>
      <c r="F495" s="19"/>
      <c r="G495" s="19"/>
      <c r="H495" s="19"/>
      <c r="I495" s="19"/>
      <c r="J495" s="19"/>
      <c r="K495" s="19"/>
      <c r="L495" s="19"/>
      <c r="M495" s="19"/>
      <c r="N495" s="19"/>
      <c r="O495" s="19"/>
      <c r="P495" s="19"/>
      <c r="Q495" s="19"/>
      <c r="R495" s="19"/>
      <c r="S495" s="19"/>
      <c r="T495" s="19"/>
      <c r="U495" s="19"/>
      <c r="V495" s="19"/>
      <c r="W495" s="19"/>
      <c r="X495" s="19"/>
      <c r="Y495" s="19"/>
      <c r="Z495" s="19"/>
      <c r="AA495" s="19"/>
      <c r="AB495" s="19"/>
      <c r="AC495" s="19"/>
      <c r="AD495" s="19"/>
      <c r="AE495" s="19"/>
      <c r="AF495" s="19"/>
      <c r="AG495" s="19"/>
      <c r="AH495" s="19"/>
      <c r="AI495" s="19"/>
      <c r="AJ495" s="19"/>
      <c r="AK495" s="129"/>
      <c r="AL495" s="129"/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 s="19"/>
      <c r="AX495" s="19"/>
      <c r="AY495" s="19"/>
      <c r="AZ495" s="19"/>
      <c r="BA495" s="19"/>
      <c r="BB495" s="19"/>
      <c r="BC495" s="19"/>
      <c r="BD495" s="19"/>
      <c r="BE495" s="19"/>
      <c r="BF495" s="19"/>
      <c r="BG495" s="19"/>
      <c r="BH495" s="19"/>
      <c r="BI495" s="19"/>
      <c r="BJ495" s="19"/>
      <c r="BK495" s="19"/>
      <c r="BL495" s="19"/>
      <c r="BM495" s="19"/>
      <c r="BN495" s="19"/>
      <c r="BO495" s="19"/>
      <c r="BP495" s="19"/>
      <c r="BQ495" s="19"/>
      <c r="BR495" s="19"/>
      <c r="BS495" s="19"/>
      <c r="BT495" s="19"/>
      <c r="BU495" s="19"/>
      <c r="BV495" s="19"/>
      <c r="BW495" s="19"/>
      <c r="BX495" s="19"/>
      <c r="BY495" s="19"/>
      <c r="BZ495" s="19"/>
      <c r="CA495" s="19"/>
      <c r="CB495" s="19"/>
      <c r="CC495" s="19"/>
      <c r="CD495" s="19"/>
      <c r="CE495" s="19"/>
      <c r="CF495" s="19"/>
      <c r="CG495" s="19"/>
      <c r="CH495" s="19"/>
      <c r="CI495" s="19"/>
      <c r="CJ495" s="19"/>
      <c r="CK495" s="19"/>
      <c r="CL495" s="19"/>
      <c r="CM495" s="19"/>
      <c r="CN495" s="19"/>
      <c r="CO495" s="19"/>
      <c r="CP495" s="19"/>
      <c r="CQ495" s="19"/>
      <c r="CR495" s="19"/>
      <c r="CS495" s="19"/>
      <c r="CT495" s="19"/>
      <c r="CU495" s="19"/>
      <c r="CV495" s="19"/>
      <c r="CW495" s="19"/>
      <c r="CX495" s="19"/>
      <c r="CY495" s="19"/>
      <c r="CZ495" s="19"/>
      <c r="DA495" s="19"/>
      <c r="DB495" s="19"/>
      <c r="DC495" s="19"/>
      <c r="DD495" s="19"/>
      <c r="DE495" s="19"/>
      <c r="DF495" s="19"/>
      <c r="DG495" s="19"/>
      <c r="DH495" s="19"/>
      <c r="DI495" s="19"/>
      <c r="DJ495" s="19"/>
      <c r="DK495" s="19"/>
      <c r="DL495" s="19"/>
      <c r="DM495" s="19"/>
      <c r="DN495" s="19"/>
      <c r="DO495" s="19"/>
      <c r="DP495" s="19"/>
      <c r="DQ495" s="19"/>
      <c r="DR495" s="19"/>
      <c r="DS495" s="19"/>
      <c r="DT495" s="19"/>
      <c r="DU495" s="19"/>
      <c r="DV495" s="19"/>
      <c r="DW495" s="19"/>
      <c r="DX495" s="19"/>
      <c r="DY495" s="19"/>
      <c r="DZ495" s="19"/>
      <c r="EA495" s="19"/>
      <c r="EB495" s="19"/>
      <c r="EC495" s="19"/>
      <c r="ED495" s="19"/>
      <c r="EE495" s="19"/>
      <c r="EF495" s="19"/>
      <c r="EG495" s="19"/>
      <c r="EH495" s="19"/>
      <c r="EI495" s="19"/>
    </row>
    <row r="496" spans="2:139" s="14" customFormat="1" ht="15" hidden="1" x14ac:dyDescent="0.25">
      <c r="B496" s="19">
        <f t="shared" si="1667"/>
        <v>0</v>
      </c>
      <c r="C496" s="19">
        <f t="shared" si="1668"/>
        <v>0</v>
      </c>
      <c r="D496" s="19">
        <f t="shared" si="1669"/>
        <v>0</v>
      </c>
      <c r="E496" s="19">
        <f t="shared" si="1670"/>
        <v>0</v>
      </c>
      <c r="F496" s="19"/>
      <c r="G496" s="19"/>
      <c r="H496" s="19"/>
      <c r="I496" s="19"/>
      <c r="J496" s="19"/>
      <c r="K496" s="19"/>
      <c r="L496" s="19"/>
      <c r="M496" s="19"/>
      <c r="N496" s="19"/>
      <c r="O496" s="19"/>
      <c r="P496" s="19"/>
      <c r="Q496" s="19"/>
      <c r="R496" s="19"/>
      <c r="S496" s="19"/>
      <c r="T496" s="19"/>
      <c r="U496" s="19"/>
      <c r="V496" s="19"/>
      <c r="W496" s="19"/>
      <c r="X496" s="19"/>
      <c r="Y496" s="19"/>
      <c r="Z496" s="19"/>
      <c r="AA496" s="19"/>
      <c r="AB496" s="19"/>
      <c r="AC496" s="19"/>
      <c r="AD496" s="19"/>
      <c r="AE496" s="19"/>
      <c r="AF496" s="19"/>
      <c r="AG496" s="19"/>
      <c r="AH496" s="19"/>
      <c r="AI496" s="19"/>
      <c r="AJ496" s="19"/>
      <c r="AK496" s="129"/>
      <c r="AL496" s="129"/>
      <c r="AM496" s="19"/>
      <c r="AN496" s="19"/>
      <c r="AO496" s="19"/>
      <c r="AP496" s="19"/>
      <c r="AQ496" s="19"/>
      <c r="AR496" s="19"/>
      <c r="AS496" s="19"/>
      <c r="AT496" s="19"/>
      <c r="AU496" s="19"/>
      <c r="AV496" s="19"/>
      <c r="AW496" s="19"/>
      <c r="AX496" s="19"/>
      <c r="AY496" s="19"/>
      <c r="AZ496" s="19"/>
      <c r="BA496" s="19"/>
      <c r="BB496" s="19"/>
      <c r="BC496" s="19"/>
      <c r="BD496" s="19"/>
      <c r="BE496" s="19"/>
      <c r="BF496" s="19"/>
      <c r="BG496" s="19"/>
      <c r="BH496" s="19"/>
      <c r="BI496" s="19"/>
      <c r="BJ496" s="19"/>
      <c r="BK496" s="19"/>
      <c r="BL496" s="19"/>
      <c r="BM496" s="19"/>
      <c r="BN496" s="19"/>
      <c r="BO496" s="19"/>
      <c r="BP496" s="19"/>
      <c r="BQ496" s="19"/>
      <c r="BR496" s="19"/>
      <c r="BS496" s="19"/>
      <c r="BT496" s="19"/>
      <c r="BU496" s="19"/>
      <c r="BV496" s="19"/>
      <c r="BW496" s="19"/>
      <c r="BX496" s="19"/>
      <c r="BY496" s="19"/>
      <c r="BZ496" s="19"/>
      <c r="CA496" s="19"/>
      <c r="CB496" s="19"/>
      <c r="CC496" s="19"/>
      <c r="CD496" s="19"/>
      <c r="CE496" s="19"/>
      <c r="CF496" s="19"/>
      <c r="CG496" s="19"/>
      <c r="CH496" s="19"/>
      <c r="CI496" s="19"/>
      <c r="CJ496" s="19"/>
      <c r="CK496" s="19"/>
      <c r="CL496" s="19"/>
      <c r="CM496" s="19"/>
      <c r="CN496" s="19"/>
      <c r="CO496" s="19"/>
      <c r="CP496" s="19"/>
      <c r="CQ496" s="19"/>
      <c r="CR496" s="19"/>
      <c r="CS496" s="19"/>
      <c r="CT496" s="19"/>
      <c r="CU496" s="19"/>
      <c r="CV496" s="19"/>
      <c r="CW496" s="19"/>
      <c r="CX496" s="19"/>
      <c r="CY496" s="19"/>
      <c r="CZ496" s="19"/>
      <c r="DA496" s="19"/>
      <c r="DB496" s="19"/>
      <c r="DC496" s="19"/>
      <c r="DD496" s="19"/>
      <c r="DE496" s="19"/>
      <c r="DF496" s="19"/>
      <c r="DG496" s="19"/>
      <c r="DH496" s="19"/>
      <c r="DI496" s="19"/>
      <c r="DJ496" s="19"/>
      <c r="DK496" s="19"/>
      <c r="DL496" s="19"/>
      <c r="DM496" s="19"/>
      <c r="DN496" s="19"/>
      <c r="DO496" s="19"/>
      <c r="DP496" s="19"/>
      <c r="DQ496" s="19"/>
      <c r="DR496" s="19"/>
      <c r="DS496" s="19"/>
      <c r="DT496" s="19"/>
      <c r="DU496" s="19"/>
      <c r="DV496" s="19"/>
      <c r="DW496" s="19"/>
      <c r="DX496" s="19"/>
      <c r="DY496" s="19"/>
      <c r="DZ496" s="19"/>
      <c r="EA496" s="19"/>
      <c r="EB496" s="19"/>
      <c r="EC496" s="19"/>
      <c r="ED496" s="19"/>
      <c r="EE496" s="19"/>
      <c r="EF496" s="19"/>
      <c r="EG496" s="19"/>
      <c r="EH496" s="19"/>
      <c r="EI496" s="19"/>
    </row>
    <row r="497" spans="2:139" ht="15" hidden="1" x14ac:dyDescent="0.25">
      <c r="B497" s="19">
        <f xml:space="preserve"> IF(C254=1,IF(N254=1,1,0),0)</f>
        <v>0</v>
      </c>
      <c r="C497" s="19">
        <f>IF(C254=1,IF(OR((N254=1),(N254=0.5)),1,0),0)</f>
        <v>0</v>
      </c>
      <c r="D497" s="19">
        <f xml:space="preserve"> IF(C254=1,IF(N254=1,1,0),0)</f>
        <v>0</v>
      </c>
      <c r="E497" s="19">
        <f xml:space="preserve"> IF(C254=1,IF(AND((N254&lt;&gt;""),(N254&lt;&gt;0)),1,0),0)</f>
        <v>0</v>
      </c>
      <c r="F497" s="19"/>
      <c r="G497" s="19">
        <f xml:space="preserve"> G483+$B497</f>
        <v>0</v>
      </c>
      <c r="H497" s="19">
        <f xml:space="preserve"> H483+$C497</f>
        <v>0</v>
      </c>
      <c r="I497" s="19">
        <f xml:space="preserve"> I483+$D497</f>
        <v>0</v>
      </c>
      <c r="J497" s="19">
        <f xml:space="preserve"> J483+$E497</f>
        <v>0</v>
      </c>
      <c r="K497" s="19">
        <f xml:space="preserve"> K483+$B497</f>
        <v>0</v>
      </c>
      <c r="L497" s="19">
        <f xml:space="preserve"> L483+$C497</f>
        <v>0</v>
      </c>
      <c r="M497" s="19">
        <f xml:space="preserve"> M483+$D497</f>
        <v>0</v>
      </c>
      <c r="N497" s="19">
        <f xml:space="preserve"> N483+$E497</f>
        <v>0</v>
      </c>
      <c r="O497" s="19">
        <f xml:space="preserve"> O483+$B497</f>
        <v>0</v>
      </c>
      <c r="P497" s="19">
        <f xml:space="preserve"> P483+$C497</f>
        <v>0</v>
      </c>
      <c r="Q497" s="19">
        <f xml:space="preserve"> Q483+$D497</f>
        <v>0</v>
      </c>
      <c r="R497" s="19"/>
      <c r="S497" s="19">
        <f xml:space="preserve"> S483+$E497</f>
        <v>0</v>
      </c>
      <c r="T497" s="19">
        <f xml:space="preserve"> T483+$B497</f>
        <v>0</v>
      </c>
      <c r="U497" s="19">
        <f xml:space="preserve"> U483+$C497</f>
        <v>0</v>
      </c>
      <c r="V497" s="19"/>
      <c r="W497" s="19">
        <f xml:space="preserve"> W483+$D497</f>
        <v>0</v>
      </c>
      <c r="X497" s="19"/>
      <c r="Y497" s="19">
        <f xml:space="preserve"> Y483+$E497</f>
        <v>0</v>
      </c>
      <c r="Z497" s="19">
        <f xml:space="preserve"> Z483+$B497</f>
        <v>0</v>
      </c>
      <c r="AA497" s="19">
        <f xml:space="preserve"> AA483+$C497</f>
        <v>0</v>
      </c>
      <c r="AB497" s="19">
        <f xml:space="preserve"> AB483+$D497</f>
        <v>0</v>
      </c>
      <c r="AC497" s="19">
        <f xml:space="preserve"> AC483+$E497</f>
        <v>0</v>
      </c>
      <c r="AD497" s="19"/>
      <c r="AE497" s="19">
        <f xml:space="preserve"> AE483+$B497</f>
        <v>0</v>
      </c>
      <c r="AF497" s="19">
        <f xml:space="preserve"> AF483+$C497</f>
        <v>0</v>
      </c>
      <c r="AG497" s="19">
        <f xml:space="preserve"> AG483+$D497</f>
        <v>0</v>
      </c>
      <c r="AH497" s="19">
        <f xml:space="preserve"> AH483+$E497</f>
        <v>0</v>
      </c>
      <c r="AI497" s="19">
        <f xml:space="preserve"> AI483+$B497</f>
        <v>0</v>
      </c>
      <c r="AJ497" s="19">
        <f xml:space="preserve"> AJ483+$C497</f>
        <v>0</v>
      </c>
      <c r="AK497" s="129">
        <f xml:space="preserve"> AK483+$D497</f>
        <v>0</v>
      </c>
      <c r="AL497" s="129">
        <f xml:space="preserve"> AL483+$E497</f>
        <v>0</v>
      </c>
      <c r="AM497" s="19">
        <f xml:space="preserve"> AM483+$B497</f>
        <v>0</v>
      </c>
      <c r="AN497" s="19">
        <f xml:space="preserve"> AN483+$C497</f>
        <v>0</v>
      </c>
      <c r="AO497" s="19">
        <f xml:space="preserve"> AO483+$D497</f>
        <v>0</v>
      </c>
      <c r="AP497" s="19">
        <f xml:space="preserve"> AP483+$E497</f>
        <v>0</v>
      </c>
      <c r="AQ497" s="19">
        <f xml:space="preserve"> AQ483+$B497</f>
        <v>0</v>
      </c>
      <c r="AR497" s="19">
        <f xml:space="preserve"> AR483+$C497</f>
        <v>0</v>
      </c>
      <c r="AS497" s="19">
        <f xml:space="preserve"> AS483+$D497</f>
        <v>0</v>
      </c>
      <c r="AT497" s="19">
        <f xml:space="preserve"> AT483+$E497</f>
        <v>0</v>
      </c>
      <c r="AU497" s="19">
        <f xml:space="preserve"> AU483+$B497</f>
        <v>0</v>
      </c>
      <c r="AV497" s="19">
        <f xml:space="preserve"> AV483+$C497</f>
        <v>0</v>
      </c>
      <c r="AW497" s="19">
        <f xml:space="preserve"> AW483+$D497</f>
        <v>0</v>
      </c>
      <c r="AX497" s="19">
        <f xml:space="preserve"> AX483+$E497</f>
        <v>0</v>
      </c>
      <c r="AY497" s="19">
        <f xml:space="preserve"> AY483+$B497</f>
        <v>0</v>
      </c>
      <c r="AZ497" s="19">
        <f xml:space="preserve"> AZ483+$C497</f>
        <v>0</v>
      </c>
      <c r="BA497" s="19">
        <f xml:space="preserve"> BA483+$D497</f>
        <v>0</v>
      </c>
      <c r="BB497" s="19">
        <f xml:space="preserve"> BB483+$E497</f>
        <v>0</v>
      </c>
      <c r="BC497" s="19">
        <f xml:space="preserve"> BC483+$B497</f>
        <v>0</v>
      </c>
      <c r="BD497" s="19">
        <f xml:space="preserve"> BD483+$C497</f>
        <v>0</v>
      </c>
      <c r="BE497" s="19">
        <f xml:space="preserve"> BE483+$D497</f>
        <v>0</v>
      </c>
      <c r="BF497" s="19">
        <f xml:space="preserve"> BF483+$E497</f>
        <v>0</v>
      </c>
      <c r="BG497" s="19">
        <f xml:space="preserve"> BG483+$B497</f>
        <v>0</v>
      </c>
      <c r="BH497" s="19">
        <f xml:space="preserve"> BH483+$C497</f>
        <v>0</v>
      </c>
      <c r="BI497" s="19">
        <f xml:space="preserve"> BI483+$D497</f>
        <v>0</v>
      </c>
      <c r="BJ497" s="19">
        <f xml:space="preserve"> BJ483+$E497</f>
        <v>0</v>
      </c>
      <c r="BK497" s="19">
        <f xml:space="preserve"> BK483+$B497</f>
        <v>0</v>
      </c>
      <c r="BL497" s="19">
        <f xml:space="preserve"> BL483+$C497</f>
        <v>0</v>
      </c>
      <c r="BM497" s="19">
        <f xml:space="preserve"> BM483+$D497</f>
        <v>0</v>
      </c>
      <c r="BN497" s="19">
        <f xml:space="preserve"> BN483+$E497</f>
        <v>0</v>
      </c>
      <c r="BO497" s="19">
        <f xml:space="preserve"> BO483+$B497</f>
        <v>0</v>
      </c>
      <c r="BP497" s="19">
        <f xml:space="preserve"> BP483+$C497</f>
        <v>0</v>
      </c>
      <c r="BQ497" s="19">
        <f xml:space="preserve"> BQ483+$D497</f>
        <v>0</v>
      </c>
      <c r="BR497" s="19">
        <f xml:space="preserve"> BR483+$E497</f>
        <v>0</v>
      </c>
      <c r="BS497" s="19">
        <f xml:space="preserve"> BS483+$B497</f>
        <v>0</v>
      </c>
      <c r="BT497" s="19">
        <f xml:space="preserve"> BT483+$C497</f>
        <v>0</v>
      </c>
      <c r="BU497" s="19">
        <f xml:space="preserve"> BU483+$D497</f>
        <v>0</v>
      </c>
      <c r="BV497" s="19">
        <f xml:space="preserve"> BV483+$E497</f>
        <v>0</v>
      </c>
      <c r="BW497" s="19">
        <f xml:space="preserve"> BW483+$B497</f>
        <v>0</v>
      </c>
      <c r="BX497" s="19">
        <f xml:space="preserve"> BX483+$C497</f>
        <v>0</v>
      </c>
      <c r="BY497" s="19">
        <f xml:space="preserve"> BY483+$D497</f>
        <v>0</v>
      </c>
      <c r="BZ497" s="19">
        <f xml:space="preserve"> BZ483+$E497</f>
        <v>0</v>
      </c>
      <c r="CA497" s="19">
        <f xml:space="preserve"> CA483+$B497</f>
        <v>0</v>
      </c>
      <c r="CB497" s="19">
        <f xml:space="preserve"> CB483+$C497</f>
        <v>0</v>
      </c>
      <c r="CC497" s="19">
        <f xml:space="preserve"> CC483+$D497</f>
        <v>0</v>
      </c>
      <c r="CD497" s="19">
        <f xml:space="preserve"> CD483+$E497</f>
        <v>0</v>
      </c>
      <c r="CE497" s="19">
        <f xml:space="preserve"> CE483+$B497</f>
        <v>0</v>
      </c>
      <c r="CF497" s="19">
        <f xml:space="preserve"> CF483+$C497</f>
        <v>0</v>
      </c>
      <c r="CG497" s="19">
        <f xml:space="preserve"> CG483+$D497</f>
        <v>0</v>
      </c>
      <c r="CH497" s="19">
        <f xml:space="preserve"> CH483+$E497</f>
        <v>0</v>
      </c>
      <c r="CI497" s="19">
        <f xml:space="preserve"> CI483+$B497</f>
        <v>0</v>
      </c>
      <c r="CJ497" s="19">
        <f xml:space="preserve"> CJ483+$C497</f>
        <v>0</v>
      </c>
      <c r="CK497" s="19">
        <f xml:space="preserve"> CK483+$D497</f>
        <v>0</v>
      </c>
      <c r="CL497" s="19">
        <f xml:space="preserve"> CL483+$E497</f>
        <v>0</v>
      </c>
      <c r="CM497" s="19">
        <f xml:space="preserve"> CM483+$B497</f>
        <v>0</v>
      </c>
      <c r="CN497" s="19">
        <f xml:space="preserve"> CN483+$C497</f>
        <v>0</v>
      </c>
      <c r="CO497" s="19">
        <f xml:space="preserve"> CO483+$D497</f>
        <v>0</v>
      </c>
      <c r="CP497" s="19">
        <f xml:space="preserve"> CP483+$E497</f>
        <v>0</v>
      </c>
      <c r="CQ497" s="19">
        <f xml:space="preserve"> CQ483+$B497</f>
        <v>0</v>
      </c>
      <c r="CR497" s="19">
        <f xml:space="preserve"> CR483+$C497</f>
        <v>0</v>
      </c>
      <c r="CS497" s="19">
        <f xml:space="preserve"> CS483+$D497</f>
        <v>0</v>
      </c>
      <c r="CT497" s="19">
        <f xml:space="preserve"> CT483+$E497</f>
        <v>0</v>
      </c>
      <c r="CU497" s="19">
        <f xml:space="preserve"> CU483+$B497</f>
        <v>0</v>
      </c>
      <c r="CV497" s="19">
        <f xml:space="preserve"> CV483+$C497</f>
        <v>0</v>
      </c>
      <c r="CW497" s="19">
        <f xml:space="preserve"> CW483+$D497</f>
        <v>0</v>
      </c>
      <c r="CX497" s="19">
        <f xml:space="preserve"> CX483+$E497</f>
        <v>0</v>
      </c>
      <c r="CY497" s="19">
        <f xml:space="preserve"> CY483+$B497</f>
        <v>0</v>
      </c>
      <c r="CZ497" s="19">
        <f xml:space="preserve"> CZ483+$C497</f>
        <v>0</v>
      </c>
      <c r="DA497" s="19">
        <f xml:space="preserve"> DA483+$D497</f>
        <v>0</v>
      </c>
      <c r="DB497" s="19">
        <f xml:space="preserve"> DB483+$E497</f>
        <v>0</v>
      </c>
      <c r="DC497" s="19">
        <f xml:space="preserve"> DC483+$B497</f>
        <v>0</v>
      </c>
      <c r="DD497" s="19">
        <f xml:space="preserve"> DD483+$C497</f>
        <v>0</v>
      </c>
      <c r="DE497" s="19">
        <f xml:space="preserve"> DE483+$D497</f>
        <v>0</v>
      </c>
      <c r="DF497" s="19">
        <f xml:space="preserve"> DF483+$E497</f>
        <v>0</v>
      </c>
      <c r="DG497" s="19">
        <f xml:space="preserve"> DG483+$B497</f>
        <v>0</v>
      </c>
      <c r="DH497" s="19">
        <f xml:space="preserve"> DH483+$C497</f>
        <v>0</v>
      </c>
      <c r="DI497" s="19">
        <f xml:space="preserve"> DI483+$D497</f>
        <v>0</v>
      </c>
      <c r="DJ497" s="19">
        <f xml:space="preserve"> DJ483+$E497</f>
        <v>0</v>
      </c>
      <c r="DK497" s="19">
        <f xml:space="preserve"> DK483+$B497</f>
        <v>0</v>
      </c>
      <c r="DL497" s="19">
        <f xml:space="preserve"> DL483+$C497</f>
        <v>0</v>
      </c>
      <c r="DM497" s="19">
        <f xml:space="preserve"> DM483+$D497</f>
        <v>0</v>
      </c>
      <c r="DN497" s="19">
        <f xml:space="preserve"> DN483+$E497</f>
        <v>0</v>
      </c>
      <c r="DO497" s="19">
        <f xml:space="preserve"> DO483+$B497</f>
        <v>0</v>
      </c>
      <c r="DP497" s="19">
        <f xml:space="preserve"> DP483+$C497</f>
        <v>0</v>
      </c>
      <c r="DQ497" s="19">
        <f xml:space="preserve"> DQ483+$D497</f>
        <v>0</v>
      </c>
      <c r="DR497" s="19">
        <f xml:space="preserve"> DR483+$E497</f>
        <v>0</v>
      </c>
      <c r="DS497" s="19">
        <f xml:space="preserve"> DS483+$B497</f>
        <v>0</v>
      </c>
      <c r="DT497" s="19">
        <f xml:space="preserve"> DT483+$C497</f>
        <v>0</v>
      </c>
      <c r="DU497" s="19">
        <f xml:space="preserve"> DU483+$D497</f>
        <v>0</v>
      </c>
      <c r="DV497" s="19">
        <f xml:space="preserve"> DV483+$E497</f>
        <v>0</v>
      </c>
      <c r="DW497" s="19">
        <f xml:space="preserve"> DW483+$B497</f>
        <v>0</v>
      </c>
      <c r="DX497" s="19">
        <f xml:space="preserve"> DX483+$C497</f>
        <v>0</v>
      </c>
      <c r="DY497" s="19">
        <f xml:space="preserve"> DY483+$D497</f>
        <v>0</v>
      </c>
      <c r="DZ497" s="19">
        <f xml:space="preserve"> DZ483+$E497</f>
        <v>0</v>
      </c>
      <c r="EA497" s="19">
        <f xml:space="preserve"> EA483+$B497</f>
        <v>0</v>
      </c>
      <c r="EB497" s="19">
        <f xml:space="preserve"> EB483+$C497</f>
        <v>0</v>
      </c>
      <c r="EC497" s="19">
        <f xml:space="preserve"> EC483+$D497</f>
        <v>0</v>
      </c>
      <c r="ED497" s="19">
        <f xml:space="preserve"> ED483+$E497</f>
        <v>0</v>
      </c>
      <c r="EE497" s="19">
        <f xml:space="preserve"> EE483+$B497</f>
        <v>0</v>
      </c>
      <c r="EF497" s="19">
        <f xml:space="preserve"> EF483+$C497</f>
        <v>0</v>
      </c>
      <c r="EG497" s="19">
        <f xml:space="preserve"> EG483+$D497</f>
        <v>0</v>
      </c>
      <c r="EH497" s="19">
        <f xml:space="preserve"> EH483+$E497</f>
        <v>0</v>
      </c>
      <c r="EI497" s="19"/>
    </row>
    <row r="498" spans="2:139" ht="15" hidden="1" x14ac:dyDescent="0.25">
      <c r="B498" s="19">
        <f xml:space="preserve"> IF(C255=1,IF(N255=1,1,0),0)</f>
        <v>0</v>
      </c>
      <c r="C498" s="19">
        <f>IF(C255=1,IF(OR((N255=1),(N255=0.5)),1,0),0)</f>
        <v>0</v>
      </c>
      <c r="D498" s="19">
        <f xml:space="preserve"> IF(C255=1,IF(N255=1,1,0),0)</f>
        <v>0</v>
      </c>
      <c r="E498" s="19">
        <f xml:space="preserve"> IF(C255=1,IF(AND((N255&lt;&gt;""),(N255&lt;&gt;0)),1,0),0)</f>
        <v>0</v>
      </c>
      <c r="F498" s="19"/>
      <c r="G498" s="19">
        <f xml:space="preserve"> G484+$B498</f>
        <v>0</v>
      </c>
      <c r="H498" s="19">
        <f xml:space="preserve"> H484+$C498</f>
        <v>0</v>
      </c>
      <c r="I498" s="19">
        <f xml:space="preserve"> I484+$D498</f>
        <v>0</v>
      </c>
      <c r="J498" s="19">
        <f xml:space="preserve"> J484+$E498</f>
        <v>0</v>
      </c>
      <c r="K498" s="19">
        <f xml:space="preserve"> K484+$B498</f>
        <v>0</v>
      </c>
      <c r="L498" s="19">
        <f xml:space="preserve"> L484+$C498</f>
        <v>0</v>
      </c>
      <c r="M498" s="19">
        <f xml:space="preserve"> M484+$D498</f>
        <v>0</v>
      </c>
      <c r="N498" s="19">
        <f xml:space="preserve"> N484+$E498</f>
        <v>0</v>
      </c>
      <c r="O498" s="19">
        <f xml:space="preserve"> O484+$B498</f>
        <v>0</v>
      </c>
      <c r="P498" s="19">
        <f xml:space="preserve"> P484+$C498</f>
        <v>0</v>
      </c>
      <c r="Q498" s="19">
        <f xml:space="preserve"> Q484+$D498</f>
        <v>0</v>
      </c>
      <c r="R498" s="19"/>
      <c r="S498" s="19">
        <f xml:space="preserve"> S484+$E498</f>
        <v>0</v>
      </c>
      <c r="T498" s="19">
        <f xml:space="preserve"> T484+$B498</f>
        <v>0</v>
      </c>
      <c r="U498" s="19">
        <f xml:space="preserve"> U484+$C498</f>
        <v>0</v>
      </c>
      <c r="V498" s="19"/>
      <c r="W498" s="19">
        <f xml:space="preserve"> W484+$D498</f>
        <v>0</v>
      </c>
      <c r="X498" s="19"/>
      <c r="Y498" s="19">
        <f xml:space="preserve"> Y484+$E498</f>
        <v>0</v>
      </c>
      <c r="Z498" s="19">
        <f xml:space="preserve"> Z484+$B498</f>
        <v>0</v>
      </c>
      <c r="AA498" s="19">
        <f xml:space="preserve"> AA484+$C498</f>
        <v>0</v>
      </c>
      <c r="AB498" s="19">
        <f xml:space="preserve"> AB484+$D498</f>
        <v>0</v>
      </c>
      <c r="AC498" s="19">
        <f xml:space="preserve"> AC484+$E498</f>
        <v>0</v>
      </c>
      <c r="AD498" s="19"/>
      <c r="AE498" s="19">
        <f xml:space="preserve"> AE484+$B498</f>
        <v>0</v>
      </c>
      <c r="AF498" s="19">
        <f xml:space="preserve"> AF484+$C498</f>
        <v>0</v>
      </c>
      <c r="AG498" s="19">
        <f xml:space="preserve"> AG484+$D498</f>
        <v>0</v>
      </c>
      <c r="AH498" s="19">
        <f xml:space="preserve"> AH484+$E498</f>
        <v>0</v>
      </c>
      <c r="AI498" s="19">
        <f xml:space="preserve"> AI484+$B498</f>
        <v>0</v>
      </c>
      <c r="AJ498" s="19">
        <f xml:space="preserve"> AJ484+$C498</f>
        <v>0</v>
      </c>
      <c r="AK498" s="129">
        <f xml:space="preserve"> AK484+$D498</f>
        <v>0</v>
      </c>
      <c r="AL498" s="129">
        <f xml:space="preserve"> AL484+$E498</f>
        <v>0</v>
      </c>
      <c r="AM498" s="19">
        <f xml:space="preserve"> AM484+$B498</f>
        <v>0</v>
      </c>
      <c r="AN498" s="19">
        <f xml:space="preserve"> AN484+$C498</f>
        <v>0</v>
      </c>
      <c r="AO498" s="19">
        <f xml:space="preserve"> AO484+$D498</f>
        <v>0</v>
      </c>
      <c r="AP498" s="19">
        <f xml:space="preserve"> AP484+$E498</f>
        <v>0</v>
      </c>
      <c r="AQ498" s="19">
        <f xml:space="preserve"> AQ484+$B498</f>
        <v>0</v>
      </c>
      <c r="AR498" s="19">
        <f xml:space="preserve"> AR484+$C498</f>
        <v>0</v>
      </c>
      <c r="AS498" s="19">
        <f xml:space="preserve"> AS484+$D498</f>
        <v>0</v>
      </c>
      <c r="AT498" s="19">
        <f xml:space="preserve"> AT484+$E498</f>
        <v>0</v>
      </c>
      <c r="AU498" s="19">
        <f xml:space="preserve"> AU484+$B498</f>
        <v>0</v>
      </c>
      <c r="AV498" s="19">
        <f xml:space="preserve"> AV484+$C498</f>
        <v>0</v>
      </c>
      <c r="AW498" s="19">
        <f xml:space="preserve"> AW484+$D498</f>
        <v>0</v>
      </c>
      <c r="AX498" s="19">
        <f xml:space="preserve"> AX484+$E498</f>
        <v>0</v>
      </c>
      <c r="AY498" s="19">
        <f xml:space="preserve"> AY484+$B498</f>
        <v>0</v>
      </c>
      <c r="AZ498" s="19">
        <f xml:space="preserve"> AZ484+$C498</f>
        <v>0</v>
      </c>
      <c r="BA498" s="19">
        <f xml:space="preserve"> BA484+$D498</f>
        <v>0</v>
      </c>
      <c r="BB498" s="19">
        <f xml:space="preserve"> BB484+$E498</f>
        <v>0</v>
      </c>
      <c r="BC498" s="19">
        <f xml:space="preserve"> BC484+$B498</f>
        <v>0</v>
      </c>
      <c r="BD498" s="19">
        <f xml:space="preserve"> BD484+$C498</f>
        <v>0</v>
      </c>
      <c r="BE498" s="19">
        <f xml:space="preserve"> BE484+$D498</f>
        <v>0</v>
      </c>
      <c r="BF498" s="19">
        <f xml:space="preserve"> BF484+$E498</f>
        <v>0</v>
      </c>
      <c r="BG498" s="19">
        <f xml:space="preserve"> BG484+$B498</f>
        <v>0</v>
      </c>
      <c r="BH498" s="19">
        <f xml:space="preserve"> BH484+$C498</f>
        <v>0</v>
      </c>
      <c r="BI498" s="19">
        <f xml:space="preserve"> BI484+$D498</f>
        <v>0</v>
      </c>
      <c r="BJ498" s="19">
        <f xml:space="preserve"> BJ484+$E498</f>
        <v>0</v>
      </c>
      <c r="BK498" s="19">
        <f xml:space="preserve"> BK484+$B498</f>
        <v>0</v>
      </c>
      <c r="BL498" s="19">
        <f xml:space="preserve"> BL484+$C498</f>
        <v>0</v>
      </c>
      <c r="BM498" s="19">
        <f xml:space="preserve"> BM484+$D498</f>
        <v>0</v>
      </c>
      <c r="BN498" s="19">
        <f xml:space="preserve"> BN484+$E498</f>
        <v>0</v>
      </c>
      <c r="BO498" s="19">
        <f xml:space="preserve"> BO484+$B498</f>
        <v>0</v>
      </c>
      <c r="BP498" s="19">
        <f xml:space="preserve"> BP484+$C498</f>
        <v>0</v>
      </c>
      <c r="BQ498" s="19">
        <f xml:space="preserve"> BQ484+$D498</f>
        <v>0</v>
      </c>
      <c r="BR498" s="19">
        <f xml:space="preserve"> BR484+$E498</f>
        <v>0</v>
      </c>
      <c r="BS498" s="19">
        <f xml:space="preserve"> BS484+$B498</f>
        <v>0</v>
      </c>
      <c r="BT498" s="19">
        <f xml:space="preserve"> BT484+$C498</f>
        <v>0</v>
      </c>
      <c r="BU498" s="19">
        <f xml:space="preserve"> BU484+$D498</f>
        <v>0</v>
      </c>
      <c r="BV498" s="19">
        <f xml:space="preserve"> BV484+$E498</f>
        <v>0</v>
      </c>
      <c r="BW498" s="19">
        <f xml:space="preserve"> BW484+$B498</f>
        <v>0</v>
      </c>
      <c r="BX498" s="19">
        <f xml:space="preserve"> BX484+$C498</f>
        <v>0</v>
      </c>
      <c r="BY498" s="19">
        <f xml:space="preserve"> BY484+$D498</f>
        <v>0</v>
      </c>
      <c r="BZ498" s="19">
        <f xml:space="preserve"> BZ484+$E498</f>
        <v>0</v>
      </c>
      <c r="CA498" s="19">
        <f xml:space="preserve"> CA484+$B498</f>
        <v>0</v>
      </c>
      <c r="CB498" s="19">
        <f xml:space="preserve"> CB484+$C498</f>
        <v>0</v>
      </c>
      <c r="CC498" s="19">
        <f xml:space="preserve"> CC484+$D498</f>
        <v>0</v>
      </c>
      <c r="CD498" s="19">
        <f xml:space="preserve"> CD484+$E498</f>
        <v>0</v>
      </c>
      <c r="CE498" s="19">
        <f xml:space="preserve"> CE484+$B498</f>
        <v>0</v>
      </c>
      <c r="CF498" s="19">
        <f xml:space="preserve"> CF484+$C498</f>
        <v>0</v>
      </c>
      <c r="CG498" s="19">
        <f xml:space="preserve"> CG484+$D498</f>
        <v>0</v>
      </c>
      <c r="CH498" s="19">
        <f xml:space="preserve"> CH484+$E498</f>
        <v>0</v>
      </c>
      <c r="CI498" s="19">
        <f xml:space="preserve"> CI484+$B498</f>
        <v>0</v>
      </c>
      <c r="CJ498" s="19">
        <f xml:space="preserve"> CJ484+$C498</f>
        <v>0</v>
      </c>
      <c r="CK498" s="19">
        <f xml:space="preserve"> CK484+$D498</f>
        <v>0</v>
      </c>
      <c r="CL498" s="19">
        <f xml:space="preserve"> CL484+$E498</f>
        <v>0</v>
      </c>
      <c r="CM498" s="19">
        <f xml:space="preserve"> CM484+$B498</f>
        <v>0</v>
      </c>
      <c r="CN498" s="19">
        <f xml:space="preserve"> CN484+$C498</f>
        <v>0</v>
      </c>
      <c r="CO498" s="19">
        <f xml:space="preserve"> CO484+$D498</f>
        <v>0</v>
      </c>
      <c r="CP498" s="19">
        <f xml:space="preserve"> CP484+$E498</f>
        <v>0</v>
      </c>
      <c r="CQ498" s="19">
        <f xml:space="preserve"> CQ484+$B498</f>
        <v>0</v>
      </c>
      <c r="CR498" s="19">
        <f xml:space="preserve"> CR484+$C498</f>
        <v>0</v>
      </c>
      <c r="CS498" s="19">
        <f xml:space="preserve"> CS484+$D498</f>
        <v>0</v>
      </c>
      <c r="CT498" s="19">
        <f xml:space="preserve"> CT484+$E498</f>
        <v>0</v>
      </c>
      <c r="CU498" s="19">
        <f xml:space="preserve"> CU484+$B498</f>
        <v>0</v>
      </c>
      <c r="CV498" s="19">
        <f xml:space="preserve"> CV484+$C498</f>
        <v>0</v>
      </c>
      <c r="CW498" s="19">
        <f xml:space="preserve"> CW484+$D498</f>
        <v>0</v>
      </c>
      <c r="CX498" s="19">
        <f xml:space="preserve"> CX484+$E498</f>
        <v>0</v>
      </c>
      <c r="CY498" s="19">
        <f xml:space="preserve"> CY484+$B498</f>
        <v>0</v>
      </c>
      <c r="CZ498" s="19">
        <f xml:space="preserve"> CZ484+$C498</f>
        <v>0</v>
      </c>
      <c r="DA498" s="19">
        <f xml:space="preserve"> DA484+$D498</f>
        <v>0</v>
      </c>
      <c r="DB498" s="19">
        <f xml:space="preserve"> DB484+$E498</f>
        <v>0</v>
      </c>
      <c r="DC498" s="19">
        <f xml:space="preserve"> DC484+$B498</f>
        <v>0</v>
      </c>
      <c r="DD498" s="19">
        <f xml:space="preserve"> DD484+$C498</f>
        <v>0</v>
      </c>
      <c r="DE498" s="19">
        <f xml:space="preserve"> DE484+$D498</f>
        <v>0</v>
      </c>
      <c r="DF498" s="19">
        <f xml:space="preserve"> DF484+$E498</f>
        <v>0</v>
      </c>
      <c r="DG498" s="19">
        <f xml:space="preserve"> DG484+$B498</f>
        <v>0</v>
      </c>
      <c r="DH498" s="19">
        <f xml:space="preserve"> DH484+$C498</f>
        <v>0</v>
      </c>
      <c r="DI498" s="19">
        <f xml:space="preserve"> DI484+$D498</f>
        <v>0</v>
      </c>
      <c r="DJ498" s="19">
        <f xml:space="preserve"> DJ484+$E498</f>
        <v>0</v>
      </c>
      <c r="DK498" s="19">
        <f xml:space="preserve"> DK484+$B498</f>
        <v>0</v>
      </c>
      <c r="DL498" s="19">
        <f xml:space="preserve"> DL484+$C498</f>
        <v>0</v>
      </c>
      <c r="DM498" s="19">
        <f xml:space="preserve"> DM484+$D498</f>
        <v>0</v>
      </c>
      <c r="DN498" s="19">
        <f xml:space="preserve"> DN484+$E498</f>
        <v>0</v>
      </c>
      <c r="DO498" s="19">
        <f xml:space="preserve"> DO484+$B498</f>
        <v>0</v>
      </c>
      <c r="DP498" s="19">
        <f xml:space="preserve"> DP484+$C498</f>
        <v>0</v>
      </c>
      <c r="DQ498" s="19">
        <f xml:space="preserve"> DQ484+$D498</f>
        <v>0</v>
      </c>
      <c r="DR498" s="19">
        <f xml:space="preserve"> DR484+$E498</f>
        <v>0</v>
      </c>
      <c r="DS498" s="19">
        <f xml:space="preserve"> DS484+$B498</f>
        <v>0</v>
      </c>
      <c r="DT498" s="19">
        <f xml:space="preserve"> DT484+$C498</f>
        <v>0</v>
      </c>
      <c r="DU498" s="19">
        <f xml:space="preserve"> DU484+$D498</f>
        <v>0</v>
      </c>
      <c r="DV498" s="19">
        <f xml:space="preserve"> DV484+$E498</f>
        <v>0</v>
      </c>
      <c r="DW498" s="19">
        <f xml:space="preserve"> DW484+$B498</f>
        <v>0</v>
      </c>
      <c r="DX498" s="19">
        <f xml:space="preserve"> DX484+$C498</f>
        <v>0</v>
      </c>
      <c r="DY498" s="19">
        <f xml:space="preserve"> DY484+$D498</f>
        <v>0</v>
      </c>
      <c r="DZ498" s="19">
        <f xml:space="preserve"> DZ484+$E498</f>
        <v>0</v>
      </c>
      <c r="EA498" s="19">
        <f xml:space="preserve"> EA484+$B498</f>
        <v>0</v>
      </c>
      <c r="EB498" s="19">
        <f xml:space="preserve"> EB484+$C498</f>
        <v>0</v>
      </c>
      <c r="EC498" s="19">
        <f xml:space="preserve"> EC484+$D498</f>
        <v>0</v>
      </c>
      <c r="ED498" s="19">
        <f xml:space="preserve"> ED484+$E498</f>
        <v>0</v>
      </c>
      <c r="EE498" s="19">
        <f xml:space="preserve"> EE484+$B498</f>
        <v>0</v>
      </c>
      <c r="EF498" s="19">
        <f xml:space="preserve"> EF484+$C498</f>
        <v>0</v>
      </c>
      <c r="EG498" s="19">
        <f xml:space="preserve"> EG484+$D498</f>
        <v>0</v>
      </c>
      <c r="EH498" s="19">
        <f xml:space="preserve"> EH484+$E498</f>
        <v>0</v>
      </c>
      <c r="EI498" s="19"/>
    </row>
    <row r="499" spans="2:139" ht="15" hidden="1" x14ac:dyDescent="0.25">
      <c r="B499" s="19">
        <f xml:space="preserve"> IF(C256=1,IF(N256=1,1,0),0)</f>
        <v>0</v>
      </c>
      <c r="C499" s="19">
        <f>IF(C256=1,IF(OR((N256=1),(N256=0.5)),1,0),0)</f>
        <v>0</v>
      </c>
      <c r="D499" s="19">
        <f xml:space="preserve"> IF(C256=1,IF(N256=1,1,0),0)</f>
        <v>0</v>
      </c>
      <c r="E499" s="19">
        <f xml:space="preserve"> IF(C256=1,IF(AND((N256&lt;&gt;""),(N256&lt;&gt;0)),1,0),0)</f>
        <v>0</v>
      </c>
      <c r="F499" s="19"/>
      <c r="G499" s="19">
        <f xml:space="preserve"> G485+$B499</f>
        <v>0</v>
      </c>
      <c r="H499" s="19">
        <f xml:space="preserve"> H485+$C499</f>
        <v>0</v>
      </c>
      <c r="I499" s="19">
        <f xml:space="preserve"> I485+$D499</f>
        <v>0</v>
      </c>
      <c r="J499" s="19">
        <f xml:space="preserve"> J485+$E499</f>
        <v>0</v>
      </c>
      <c r="K499" s="19">
        <f xml:space="preserve"> K485+$B499</f>
        <v>0</v>
      </c>
      <c r="L499" s="19">
        <f xml:space="preserve"> L485+$C499</f>
        <v>0</v>
      </c>
      <c r="M499" s="19">
        <f xml:space="preserve"> M485+$D499</f>
        <v>0</v>
      </c>
      <c r="N499" s="19">
        <f xml:space="preserve"> N485+$E499</f>
        <v>0</v>
      </c>
      <c r="O499" s="19">
        <f xml:space="preserve"> O485+$B499</f>
        <v>0</v>
      </c>
      <c r="P499" s="19">
        <f xml:space="preserve"> P485+$C499</f>
        <v>0</v>
      </c>
      <c r="Q499" s="19">
        <f xml:space="preserve"> Q485+$D499</f>
        <v>0</v>
      </c>
      <c r="R499" s="19"/>
      <c r="S499" s="19">
        <f xml:space="preserve"> S485+$E499</f>
        <v>0</v>
      </c>
      <c r="T499" s="19">
        <f xml:space="preserve"> T485+$B499</f>
        <v>0</v>
      </c>
      <c r="U499" s="19">
        <f xml:space="preserve"> U485+$C499</f>
        <v>0</v>
      </c>
      <c r="V499" s="19"/>
      <c r="W499" s="19">
        <f xml:space="preserve"> W485+$D499</f>
        <v>0</v>
      </c>
      <c r="X499" s="19"/>
      <c r="Y499" s="19">
        <f xml:space="preserve"> Y485+$E499</f>
        <v>0</v>
      </c>
      <c r="Z499" s="19">
        <f xml:space="preserve"> Z485+$B499</f>
        <v>0</v>
      </c>
      <c r="AA499" s="19">
        <f xml:space="preserve"> AA485+$C499</f>
        <v>0</v>
      </c>
      <c r="AB499" s="19">
        <f xml:space="preserve"> AB485+$D499</f>
        <v>0</v>
      </c>
      <c r="AC499" s="19">
        <f xml:space="preserve"> AC485+$E499</f>
        <v>0</v>
      </c>
      <c r="AD499" s="19"/>
      <c r="AE499" s="19">
        <f xml:space="preserve"> AE485+$B499</f>
        <v>0</v>
      </c>
      <c r="AF499" s="19">
        <f xml:space="preserve"> AF485+$C499</f>
        <v>0</v>
      </c>
      <c r="AG499" s="19">
        <f xml:space="preserve"> AG485+$D499</f>
        <v>0</v>
      </c>
      <c r="AH499" s="19">
        <f xml:space="preserve"> AH485+$E499</f>
        <v>0</v>
      </c>
      <c r="AI499" s="19">
        <f xml:space="preserve"> AI485+$B499</f>
        <v>0</v>
      </c>
      <c r="AJ499" s="19">
        <f xml:space="preserve"> AJ485+$C499</f>
        <v>0</v>
      </c>
      <c r="AK499" s="129">
        <f xml:space="preserve"> AK485+$D499</f>
        <v>0</v>
      </c>
      <c r="AL499" s="129">
        <f xml:space="preserve"> AL485+$E499</f>
        <v>0</v>
      </c>
      <c r="AM499" s="19">
        <f xml:space="preserve"> AM485+$B499</f>
        <v>0</v>
      </c>
      <c r="AN499" s="19">
        <f xml:space="preserve"> AN485+$C499</f>
        <v>0</v>
      </c>
      <c r="AO499" s="19">
        <f xml:space="preserve"> AO485+$D499</f>
        <v>0</v>
      </c>
      <c r="AP499" s="19">
        <f xml:space="preserve"> AP485+$E499</f>
        <v>0</v>
      </c>
      <c r="AQ499" s="19">
        <f xml:space="preserve"> AQ485+$B499</f>
        <v>0</v>
      </c>
      <c r="AR499" s="19">
        <f xml:space="preserve"> AR485+$C499</f>
        <v>0</v>
      </c>
      <c r="AS499" s="19">
        <f xml:space="preserve"> AS485+$D499</f>
        <v>0</v>
      </c>
      <c r="AT499" s="19">
        <f xml:space="preserve"> AT485+$E499</f>
        <v>0</v>
      </c>
      <c r="AU499" s="19">
        <f xml:space="preserve"> AU485+$B499</f>
        <v>0</v>
      </c>
      <c r="AV499" s="19">
        <f xml:space="preserve"> AV485+$C499</f>
        <v>0</v>
      </c>
      <c r="AW499" s="19">
        <f xml:space="preserve"> AW485+$D499</f>
        <v>0</v>
      </c>
      <c r="AX499" s="19">
        <f xml:space="preserve"> AX485+$E499</f>
        <v>0</v>
      </c>
      <c r="AY499" s="19">
        <f xml:space="preserve"> AY485+$B499</f>
        <v>0</v>
      </c>
      <c r="AZ499" s="19">
        <f xml:space="preserve"> AZ485+$C499</f>
        <v>0</v>
      </c>
      <c r="BA499" s="19">
        <f xml:space="preserve"> BA485+$D499</f>
        <v>0</v>
      </c>
      <c r="BB499" s="19">
        <f xml:space="preserve"> BB485+$E499</f>
        <v>0</v>
      </c>
      <c r="BC499" s="19">
        <f xml:space="preserve"> BC485+$B499</f>
        <v>0</v>
      </c>
      <c r="BD499" s="19">
        <f xml:space="preserve"> BD485+$C499</f>
        <v>0</v>
      </c>
      <c r="BE499" s="19">
        <f xml:space="preserve"> BE485+$D499</f>
        <v>0</v>
      </c>
      <c r="BF499" s="19">
        <f xml:space="preserve"> BF485+$E499</f>
        <v>0</v>
      </c>
      <c r="BG499" s="19">
        <f xml:space="preserve"> BG485+$B499</f>
        <v>0</v>
      </c>
      <c r="BH499" s="19">
        <f xml:space="preserve"> BH485+$C499</f>
        <v>0</v>
      </c>
      <c r="BI499" s="19">
        <f xml:space="preserve"> BI485+$D499</f>
        <v>0</v>
      </c>
      <c r="BJ499" s="19">
        <f xml:space="preserve"> BJ485+$E499</f>
        <v>0</v>
      </c>
      <c r="BK499" s="19">
        <f xml:space="preserve"> BK485+$B499</f>
        <v>0</v>
      </c>
      <c r="BL499" s="19">
        <f xml:space="preserve"> BL485+$C499</f>
        <v>0</v>
      </c>
      <c r="BM499" s="19">
        <f xml:space="preserve"> BM485+$D499</f>
        <v>0</v>
      </c>
      <c r="BN499" s="19">
        <f xml:space="preserve"> BN485+$E499</f>
        <v>0</v>
      </c>
      <c r="BO499" s="19">
        <f xml:space="preserve"> BO485+$B499</f>
        <v>0</v>
      </c>
      <c r="BP499" s="19">
        <f xml:space="preserve"> BP485+$C499</f>
        <v>0</v>
      </c>
      <c r="BQ499" s="19">
        <f xml:space="preserve"> BQ485+$D499</f>
        <v>0</v>
      </c>
      <c r="BR499" s="19">
        <f xml:space="preserve"> BR485+$E499</f>
        <v>0</v>
      </c>
      <c r="BS499" s="19">
        <f xml:space="preserve"> BS485+$B499</f>
        <v>0</v>
      </c>
      <c r="BT499" s="19">
        <f xml:space="preserve"> BT485+$C499</f>
        <v>0</v>
      </c>
      <c r="BU499" s="19">
        <f xml:space="preserve"> BU485+$D499</f>
        <v>0</v>
      </c>
      <c r="BV499" s="19">
        <f xml:space="preserve"> BV485+$E499</f>
        <v>0</v>
      </c>
      <c r="BW499" s="19">
        <f xml:space="preserve"> BW485+$B499</f>
        <v>0</v>
      </c>
      <c r="BX499" s="19">
        <f xml:space="preserve"> BX485+$C499</f>
        <v>0</v>
      </c>
      <c r="BY499" s="19">
        <f xml:space="preserve"> BY485+$D499</f>
        <v>0</v>
      </c>
      <c r="BZ499" s="19">
        <f xml:space="preserve"> BZ485+$E499</f>
        <v>0</v>
      </c>
      <c r="CA499" s="19">
        <f xml:space="preserve"> CA485+$B499</f>
        <v>0</v>
      </c>
      <c r="CB499" s="19">
        <f xml:space="preserve"> CB485+$C499</f>
        <v>0</v>
      </c>
      <c r="CC499" s="19">
        <f xml:space="preserve"> CC485+$D499</f>
        <v>0</v>
      </c>
      <c r="CD499" s="19">
        <f xml:space="preserve"> CD485+$E499</f>
        <v>0</v>
      </c>
      <c r="CE499" s="19">
        <f xml:space="preserve"> CE485+$B499</f>
        <v>0</v>
      </c>
      <c r="CF499" s="19">
        <f xml:space="preserve"> CF485+$C499</f>
        <v>0</v>
      </c>
      <c r="CG499" s="19">
        <f xml:space="preserve"> CG485+$D499</f>
        <v>0</v>
      </c>
      <c r="CH499" s="19">
        <f xml:space="preserve"> CH485+$E499</f>
        <v>0</v>
      </c>
      <c r="CI499" s="19">
        <f xml:space="preserve"> CI485+$B499</f>
        <v>0</v>
      </c>
      <c r="CJ499" s="19">
        <f xml:space="preserve"> CJ485+$C499</f>
        <v>0</v>
      </c>
      <c r="CK499" s="19">
        <f xml:space="preserve"> CK485+$D499</f>
        <v>0</v>
      </c>
      <c r="CL499" s="19">
        <f xml:space="preserve"> CL485+$E499</f>
        <v>0</v>
      </c>
      <c r="CM499" s="19">
        <f xml:space="preserve"> CM485+$B499</f>
        <v>0</v>
      </c>
      <c r="CN499" s="19">
        <f xml:space="preserve"> CN485+$C499</f>
        <v>0</v>
      </c>
      <c r="CO499" s="19">
        <f xml:space="preserve"> CO485+$D499</f>
        <v>0</v>
      </c>
      <c r="CP499" s="19">
        <f xml:space="preserve"> CP485+$E499</f>
        <v>0</v>
      </c>
      <c r="CQ499" s="19">
        <f xml:space="preserve"> CQ485+$B499</f>
        <v>0</v>
      </c>
      <c r="CR499" s="19">
        <f xml:space="preserve"> CR485+$C499</f>
        <v>0</v>
      </c>
      <c r="CS499" s="19">
        <f xml:space="preserve"> CS485+$D499</f>
        <v>0</v>
      </c>
      <c r="CT499" s="19">
        <f xml:space="preserve"> CT485+$E499</f>
        <v>0</v>
      </c>
      <c r="CU499" s="19">
        <f xml:space="preserve"> CU485+$B499</f>
        <v>0</v>
      </c>
      <c r="CV499" s="19">
        <f xml:space="preserve"> CV485+$C499</f>
        <v>0</v>
      </c>
      <c r="CW499" s="19">
        <f xml:space="preserve"> CW485+$D499</f>
        <v>0</v>
      </c>
      <c r="CX499" s="19">
        <f xml:space="preserve"> CX485+$E499</f>
        <v>0</v>
      </c>
      <c r="CY499" s="19">
        <f xml:space="preserve"> CY485+$B499</f>
        <v>0</v>
      </c>
      <c r="CZ499" s="19">
        <f xml:space="preserve"> CZ485+$C499</f>
        <v>0</v>
      </c>
      <c r="DA499" s="19">
        <f xml:space="preserve"> DA485+$D499</f>
        <v>0</v>
      </c>
      <c r="DB499" s="19">
        <f xml:space="preserve"> DB485+$E499</f>
        <v>0</v>
      </c>
      <c r="DC499" s="19">
        <f xml:space="preserve"> DC485+$B499</f>
        <v>0</v>
      </c>
      <c r="DD499" s="19">
        <f xml:space="preserve"> DD485+$C499</f>
        <v>0</v>
      </c>
      <c r="DE499" s="19">
        <f xml:space="preserve"> DE485+$D499</f>
        <v>0</v>
      </c>
      <c r="DF499" s="19">
        <f xml:space="preserve"> DF485+$E499</f>
        <v>0</v>
      </c>
      <c r="DG499" s="19">
        <f xml:space="preserve"> DG485+$B499</f>
        <v>0</v>
      </c>
      <c r="DH499" s="19">
        <f xml:space="preserve"> DH485+$C499</f>
        <v>0</v>
      </c>
      <c r="DI499" s="19">
        <f xml:space="preserve"> DI485+$D499</f>
        <v>0</v>
      </c>
      <c r="DJ499" s="19">
        <f xml:space="preserve"> DJ485+$E499</f>
        <v>0</v>
      </c>
      <c r="DK499" s="19">
        <f xml:space="preserve"> DK485+$B499</f>
        <v>0</v>
      </c>
      <c r="DL499" s="19">
        <f xml:space="preserve"> DL485+$C499</f>
        <v>0</v>
      </c>
      <c r="DM499" s="19">
        <f xml:space="preserve"> DM485+$D499</f>
        <v>0</v>
      </c>
      <c r="DN499" s="19">
        <f xml:space="preserve"> DN485+$E499</f>
        <v>0</v>
      </c>
      <c r="DO499" s="19">
        <f xml:space="preserve"> DO485+$B499</f>
        <v>0</v>
      </c>
      <c r="DP499" s="19">
        <f xml:space="preserve"> DP485+$C499</f>
        <v>0</v>
      </c>
      <c r="DQ499" s="19">
        <f xml:space="preserve"> DQ485+$D499</f>
        <v>0</v>
      </c>
      <c r="DR499" s="19">
        <f xml:space="preserve"> DR485+$E499</f>
        <v>0</v>
      </c>
      <c r="DS499" s="19">
        <f xml:space="preserve"> DS485+$B499</f>
        <v>0</v>
      </c>
      <c r="DT499" s="19">
        <f xml:space="preserve"> DT485+$C499</f>
        <v>0</v>
      </c>
      <c r="DU499" s="19">
        <f xml:space="preserve"> DU485+$D499</f>
        <v>0</v>
      </c>
      <c r="DV499" s="19">
        <f xml:space="preserve"> DV485+$E499</f>
        <v>0</v>
      </c>
      <c r="DW499" s="19">
        <f xml:space="preserve"> DW485+$B499</f>
        <v>0</v>
      </c>
      <c r="DX499" s="19">
        <f xml:space="preserve"> DX485+$C499</f>
        <v>0</v>
      </c>
      <c r="DY499" s="19">
        <f xml:space="preserve"> DY485+$D499</f>
        <v>0</v>
      </c>
      <c r="DZ499" s="19">
        <f xml:space="preserve"> DZ485+$E499</f>
        <v>0</v>
      </c>
      <c r="EA499" s="19">
        <f xml:space="preserve"> EA485+$B499</f>
        <v>0</v>
      </c>
      <c r="EB499" s="19">
        <f xml:space="preserve"> EB485+$C499</f>
        <v>0</v>
      </c>
      <c r="EC499" s="19">
        <f xml:space="preserve"> EC485+$D499</f>
        <v>0</v>
      </c>
      <c r="ED499" s="19">
        <f xml:space="preserve"> ED485+$E499</f>
        <v>0</v>
      </c>
      <c r="EE499" s="19">
        <f xml:space="preserve"> EE485+$B499</f>
        <v>0</v>
      </c>
      <c r="EF499" s="19">
        <f xml:space="preserve"> EF485+$C499</f>
        <v>0</v>
      </c>
      <c r="EG499" s="19">
        <f xml:space="preserve"> EG485+$D499</f>
        <v>0</v>
      </c>
      <c r="EH499" s="19">
        <f xml:space="preserve"> EH485+$E499</f>
        <v>0</v>
      </c>
      <c r="EI499" s="19"/>
    </row>
    <row r="500" spans="2:139" x14ac:dyDescent="0.35">
      <c r="B500" s="19">
        <f xml:space="preserve"> IF(C261=1,IF(N261=1,1,0),0)</f>
        <v>1</v>
      </c>
      <c r="C500" s="19">
        <f>IF(C261=1,IF(OR((N261=1),(N261=0.5)),1,0),0)</f>
        <v>1</v>
      </c>
      <c r="D500" s="19">
        <f xml:space="preserve"> IF(C261=1,IF(N261=1,1,0),0)</f>
        <v>1</v>
      </c>
      <c r="E500" s="19">
        <f xml:space="preserve"> IF(C261=1,IF(AND((N261&lt;&gt;""),(N261&lt;&gt;0)),1,0),0)</f>
        <v>1</v>
      </c>
      <c r="F500" s="19"/>
      <c r="G500" s="19">
        <f xml:space="preserve"> G490+$B500</f>
        <v>1</v>
      </c>
      <c r="H500" s="19">
        <f xml:space="preserve"> H490+$C500</f>
        <v>2</v>
      </c>
      <c r="I500" s="19">
        <f xml:space="preserve"> I490+$D500</f>
        <v>3</v>
      </c>
      <c r="J500" s="19">
        <f xml:space="preserve"> J490+$E500</f>
        <v>4</v>
      </c>
      <c r="K500" s="19">
        <f xml:space="preserve"> K490+$B500</f>
        <v>5</v>
      </c>
      <c r="L500" s="19">
        <f xml:space="preserve"> L490+$C500</f>
        <v>6</v>
      </c>
      <c r="M500" s="19">
        <f xml:space="preserve"> M490+$D500</f>
        <v>7</v>
      </c>
      <c r="N500" s="19">
        <f xml:space="preserve"> N490+$E500</f>
        <v>8</v>
      </c>
      <c r="O500" s="19">
        <f xml:space="preserve"> O490+$B500</f>
        <v>9</v>
      </c>
      <c r="P500" s="19">
        <f xml:space="preserve"> P490+$C500</f>
        <v>10</v>
      </c>
      <c r="Q500" s="19">
        <f xml:space="preserve"> Q490+$D500</f>
        <v>11</v>
      </c>
      <c r="R500" s="19"/>
      <c r="S500" s="19">
        <f xml:space="preserve"> S490+$E500</f>
        <v>12</v>
      </c>
      <c r="T500" s="19">
        <f xml:space="preserve"> T490+$B500</f>
        <v>13</v>
      </c>
      <c r="U500" s="19">
        <f xml:space="preserve"> U490+$C500</f>
        <v>14</v>
      </c>
      <c r="V500" s="19"/>
      <c r="W500" s="19">
        <f xml:space="preserve"> W490+$D500</f>
        <v>15</v>
      </c>
      <c r="X500" s="19"/>
      <c r="Y500" s="19">
        <f xml:space="preserve"> Y490+$E500</f>
        <v>16</v>
      </c>
      <c r="Z500" s="19">
        <f xml:space="preserve"> Z490+$B500</f>
        <v>17</v>
      </c>
      <c r="AA500" s="19">
        <f xml:space="preserve"> AA490+$C500</f>
        <v>18</v>
      </c>
      <c r="AB500" s="19">
        <f xml:space="preserve"> AB490+$D500</f>
        <v>19</v>
      </c>
      <c r="AC500" s="19">
        <f xml:space="preserve"> AC490+$E500</f>
        <v>20</v>
      </c>
      <c r="AD500" s="19"/>
      <c r="AE500" s="19">
        <f xml:space="preserve"> AE490+$B500</f>
        <v>21</v>
      </c>
      <c r="AF500" s="19">
        <f xml:space="preserve"> AF490+$C500</f>
        <v>22</v>
      </c>
      <c r="AG500" s="19">
        <f xml:space="preserve"> AG490+$D500</f>
        <v>23</v>
      </c>
      <c r="AH500" s="19">
        <f xml:space="preserve"> AH490+$E500</f>
        <v>24</v>
      </c>
      <c r="AI500" s="19">
        <f xml:space="preserve"> AI490+$B500</f>
        <v>25</v>
      </c>
      <c r="AJ500" s="19">
        <f xml:space="preserve"> AJ490+$C500</f>
        <v>26</v>
      </c>
      <c r="AK500" s="129">
        <f xml:space="preserve"> AK490+$D500</f>
        <v>27</v>
      </c>
      <c r="AL500" s="129">
        <f xml:space="preserve"> AL490+$E500</f>
        <v>28</v>
      </c>
      <c r="AM500" s="19">
        <f xml:space="preserve"> AM490+$B500</f>
        <v>29</v>
      </c>
      <c r="AN500" s="19">
        <f xml:space="preserve"> AN490+$C500</f>
        <v>30</v>
      </c>
      <c r="AO500" s="19">
        <f xml:space="preserve"> AO490+$D500</f>
        <v>31</v>
      </c>
      <c r="AP500" s="19">
        <f xml:space="preserve"> AP490+$E500</f>
        <v>32</v>
      </c>
      <c r="AQ500" s="19">
        <f xml:space="preserve"> AQ490+$B500</f>
        <v>33</v>
      </c>
      <c r="AR500" s="19">
        <f xml:space="preserve"> AR490+$C500</f>
        <v>34</v>
      </c>
      <c r="AS500" s="19">
        <f xml:space="preserve"> AS490+$D500</f>
        <v>35</v>
      </c>
      <c r="AT500" s="19">
        <f xml:space="preserve"> AT490+$E500</f>
        <v>36</v>
      </c>
      <c r="AU500" s="19">
        <f xml:space="preserve"> AU490+$B500</f>
        <v>37</v>
      </c>
      <c r="AV500" s="19">
        <f xml:space="preserve"> AV490+$C500</f>
        <v>38</v>
      </c>
      <c r="AW500" s="19">
        <f xml:space="preserve"> AW490+$D500</f>
        <v>39</v>
      </c>
      <c r="AX500" s="19">
        <f xml:space="preserve"> AX490+$E500</f>
        <v>40</v>
      </c>
      <c r="AY500" s="19">
        <f xml:space="preserve"> AY490+$B500</f>
        <v>41</v>
      </c>
      <c r="AZ500" s="19">
        <f xml:space="preserve"> AZ490+$C500</f>
        <v>42</v>
      </c>
      <c r="BA500" s="19">
        <f xml:space="preserve"> BA490+$D500</f>
        <v>43</v>
      </c>
      <c r="BB500" s="19">
        <f xml:space="preserve"> BB490+$E500</f>
        <v>44</v>
      </c>
      <c r="BC500" s="19">
        <f xml:space="preserve"> BC490+$B500</f>
        <v>45</v>
      </c>
      <c r="BD500" s="19">
        <f xml:space="preserve"> BD490+$C500</f>
        <v>46</v>
      </c>
      <c r="BE500" s="19">
        <f xml:space="preserve"> BE490+$D500</f>
        <v>47</v>
      </c>
      <c r="BF500" s="19">
        <f xml:space="preserve"> BF490+$E500</f>
        <v>48</v>
      </c>
      <c r="BG500" s="19">
        <f xml:space="preserve"> BG490+$B500</f>
        <v>49</v>
      </c>
      <c r="BH500" s="19">
        <f xml:space="preserve"> BH490+$C500</f>
        <v>50</v>
      </c>
      <c r="BI500" s="19">
        <f xml:space="preserve"> BI490+$D500</f>
        <v>51</v>
      </c>
      <c r="BJ500" s="19">
        <f xml:space="preserve"> BJ490+$E500</f>
        <v>52</v>
      </c>
      <c r="BK500" s="19">
        <f xml:space="preserve"> BK490+$B500</f>
        <v>53</v>
      </c>
      <c r="BL500" s="19">
        <f xml:space="preserve"> BL490+$C500</f>
        <v>54</v>
      </c>
      <c r="BM500" s="19">
        <f xml:space="preserve"> BM490+$D500</f>
        <v>55</v>
      </c>
      <c r="BN500" s="19">
        <f xml:space="preserve"> BN490+$E500</f>
        <v>56</v>
      </c>
      <c r="BO500" s="19">
        <f xml:space="preserve"> BO490+$B500</f>
        <v>57</v>
      </c>
      <c r="BP500" s="19">
        <f xml:space="preserve"> BP490+$C500</f>
        <v>58</v>
      </c>
      <c r="BQ500" s="19">
        <f xml:space="preserve"> BQ490+$D500</f>
        <v>59</v>
      </c>
      <c r="BR500" s="19">
        <f xml:space="preserve"> BR490+$E500</f>
        <v>60</v>
      </c>
      <c r="BS500" s="19">
        <f xml:space="preserve"> BS490+$B500</f>
        <v>61</v>
      </c>
      <c r="BT500" s="19">
        <f xml:space="preserve"> BT490+$C500</f>
        <v>62</v>
      </c>
      <c r="BU500" s="19">
        <f xml:space="preserve"> BU490+$D500</f>
        <v>63</v>
      </c>
      <c r="BV500" s="19">
        <f xml:space="preserve"> BV490+$E500</f>
        <v>64</v>
      </c>
      <c r="BW500" s="19">
        <f xml:space="preserve"> BW490+$B500</f>
        <v>65</v>
      </c>
      <c r="BX500" s="19">
        <f xml:space="preserve"> BX490+$C500</f>
        <v>66</v>
      </c>
      <c r="BY500" s="19">
        <f xml:space="preserve"> BY490+$D500</f>
        <v>67</v>
      </c>
      <c r="BZ500" s="19">
        <f xml:space="preserve"> BZ490+$E500</f>
        <v>68</v>
      </c>
      <c r="CA500" s="19">
        <f xml:space="preserve"> CA490+$B500</f>
        <v>69</v>
      </c>
      <c r="CB500" s="19">
        <f xml:space="preserve"> CB490+$C500</f>
        <v>70</v>
      </c>
      <c r="CC500" s="19">
        <f xml:space="preserve"> CC490+$D500</f>
        <v>71</v>
      </c>
      <c r="CD500" s="19">
        <f xml:space="preserve"> CD490+$E500</f>
        <v>72</v>
      </c>
      <c r="CE500" s="19">
        <f xml:space="preserve"> CE490+$B500</f>
        <v>73</v>
      </c>
      <c r="CF500" s="19">
        <f xml:space="preserve"> CF490+$C500</f>
        <v>74</v>
      </c>
      <c r="CG500" s="19">
        <f xml:space="preserve"> CG490+$D500</f>
        <v>75</v>
      </c>
      <c r="CH500" s="19">
        <f xml:space="preserve"> CH490+$E500</f>
        <v>76</v>
      </c>
      <c r="CI500" s="19">
        <f xml:space="preserve"> CI490+$B500</f>
        <v>77</v>
      </c>
      <c r="CJ500" s="19">
        <f xml:space="preserve"> CJ490+$C500</f>
        <v>78</v>
      </c>
      <c r="CK500" s="19">
        <f xml:space="preserve"> CK490+$D500</f>
        <v>79</v>
      </c>
      <c r="CL500" s="19">
        <f xml:space="preserve"> CL490+$E500</f>
        <v>80</v>
      </c>
      <c r="CM500" s="19">
        <f xml:space="preserve"> CM490+$B500</f>
        <v>81</v>
      </c>
      <c r="CN500" s="19">
        <f xml:space="preserve"> CN490+$C500</f>
        <v>82</v>
      </c>
      <c r="CO500" s="19">
        <f xml:space="preserve"> CO490+$D500</f>
        <v>83</v>
      </c>
      <c r="CP500" s="19">
        <f xml:space="preserve"> CP490+$E500</f>
        <v>84</v>
      </c>
      <c r="CQ500" s="19">
        <f xml:space="preserve"> CQ490+$B500</f>
        <v>85</v>
      </c>
      <c r="CR500" s="19">
        <f xml:space="preserve"> CR490+$C500</f>
        <v>86</v>
      </c>
      <c r="CS500" s="19">
        <f xml:space="preserve"> CS490+$D500</f>
        <v>87</v>
      </c>
      <c r="CT500" s="19">
        <f xml:space="preserve"> CT490+$E500</f>
        <v>88</v>
      </c>
      <c r="CU500" s="19">
        <f xml:space="preserve"> CU490+$B500</f>
        <v>89</v>
      </c>
      <c r="CV500" s="19">
        <f xml:space="preserve"> CV490+$C500</f>
        <v>90</v>
      </c>
      <c r="CW500" s="19">
        <f xml:space="preserve"> CW490+$D500</f>
        <v>91</v>
      </c>
      <c r="CX500" s="19">
        <f xml:space="preserve"> CX490+$E500</f>
        <v>92</v>
      </c>
      <c r="CY500" s="19">
        <f xml:space="preserve"> CY490+$B500</f>
        <v>93</v>
      </c>
      <c r="CZ500" s="19">
        <f xml:space="preserve"> CZ490+$C500</f>
        <v>94</v>
      </c>
      <c r="DA500" s="19">
        <f xml:space="preserve"> DA490+$D500</f>
        <v>95</v>
      </c>
      <c r="DB500" s="19">
        <f xml:space="preserve"> DB490+$E500</f>
        <v>96</v>
      </c>
      <c r="DC500" s="19">
        <f xml:space="preserve"> DC490+$B500</f>
        <v>97</v>
      </c>
      <c r="DD500" s="19">
        <f xml:space="preserve"> DD490+$C500</f>
        <v>98</v>
      </c>
      <c r="DE500" s="19">
        <f xml:space="preserve"> DE490+$D500</f>
        <v>99</v>
      </c>
      <c r="DF500" s="19">
        <f xml:space="preserve"> DF490+$E500</f>
        <v>100</v>
      </c>
      <c r="DG500" s="19">
        <f xml:space="preserve"> DG490+$B500</f>
        <v>101</v>
      </c>
      <c r="DH500" s="19">
        <f xml:space="preserve"> DH490+$C500</f>
        <v>102</v>
      </c>
      <c r="DI500" s="19">
        <f xml:space="preserve"> DI490+$D500</f>
        <v>103</v>
      </c>
      <c r="DJ500" s="19">
        <f xml:space="preserve"> DJ490+$E500</f>
        <v>104</v>
      </c>
      <c r="DK500" s="19">
        <f xml:space="preserve"> DK490+$B500</f>
        <v>105</v>
      </c>
      <c r="DL500" s="19">
        <f xml:space="preserve"> DL490+$C500</f>
        <v>106</v>
      </c>
      <c r="DM500" s="19">
        <f xml:space="preserve"> DM490+$D500</f>
        <v>107</v>
      </c>
      <c r="DN500" s="19">
        <f xml:space="preserve"> DN490+$E500</f>
        <v>108</v>
      </c>
      <c r="DO500" s="19">
        <f xml:space="preserve"> DO490+$B500</f>
        <v>109</v>
      </c>
      <c r="DP500" s="19">
        <f xml:space="preserve"> DP490+$C500</f>
        <v>110</v>
      </c>
      <c r="DQ500" s="19">
        <f xml:space="preserve"> DQ490+$D500</f>
        <v>111</v>
      </c>
      <c r="DR500" s="19">
        <f xml:space="preserve"> DR490+$E500</f>
        <v>112</v>
      </c>
      <c r="DS500" s="19">
        <f xml:space="preserve"> DS490+$B500</f>
        <v>113</v>
      </c>
      <c r="DT500" s="19">
        <f xml:space="preserve"> DT490+$C500</f>
        <v>114</v>
      </c>
      <c r="DU500" s="19">
        <f xml:space="preserve"> DU490+$D500</f>
        <v>115</v>
      </c>
      <c r="DV500" s="19">
        <f xml:space="preserve"> DV490+$E500</f>
        <v>116</v>
      </c>
      <c r="DW500" s="19">
        <f xml:space="preserve"> DW490+$B500</f>
        <v>117</v>
      </c>
      <c r="DX500" s="19">
        <f xml:space="preserve"> DX490+$C500</f>
        <v>118</v>
      </c>
      <c r="DY500" s="19">
        <f xml:space="preserve"> DY490+$D500</f>
        <v>119</v>
      </c>
      <c r="DZ500" s="19">
        <f xml:space="preserve"> DZ490+$E500</f>
        <v>120</v>
      </c>
      <c r="EA500" s="19">
        <f xml:space="preserve"> EA490+$B500</f>
        <v>121</v>
      </c>
      <c r="EB500" s="19">
        <f xml:space="preserve"> EB490+$C500</f>
        <v>122</v>
      </c>
      <c r="EC500" s="19">
        <f xml:space="preserve"> EC490+$D500</f>
        <v>123</v>
      </c>
      <c r="ED500" s="19">
        <f xml:space="preserve"> ED490+$E500</f>
        <v>124</v>
      </c>
      <c r="EE500" s="19">
        <f xml:space="preserve"> EE490+$B500</f>
        <v>125</v>
      </c>
      <c r="EF500" s="19">
        <f xml:space="preserve"> EF490+$C500</f>
        <v>126</v>
      </c>
      <c r="EG500" s="19">
        <f xml:space="preserve"> EG490+$D500</f>
        <v>127</v>
      </c>
      <c r="EH500" s="19">
        <f xml:space="preserve"> EH490+$E500</f>
        <v>128</v>
      </c>
      <c r="EI500" s="19"/>
    </row>
    <row r="501" spans="2:139" ht="15" hidden="1" x14ac:dyDescent="0.25">
      <c r="B501" s="19">
        <f xml:space="preserve"> IF(C262=1,IF(N262=1,1,0),0)</f>
        <v>0</v>
      </c>
      <c r="C501" s="19">
        <f>IF(C262=1,IF(OR((N262=1),(N262=0.5)),1,0),0)</f>
        <v>0</v>
      </c>
      <c r="D501" s="19">
        <f xml:space="preserve"> IF(C262=1,IF(N262=1,1,0),0)</f>
        <v>0</v>
      </c>
      <c r="E501" s="19">
        <f xml:space="preserve"> IF(C262=1,IF(AND((N262&lt;&gt;""),(N262&lt;&gt;0)),1,0),0)</f>
        <v>0</v>
      </c>
      <c r="F501" s="19"/>
      <c r="G501" s="19">
        <f xml:space="preserve"> G491+$B501</f>
        <v>0</v>
      </c>
      <c r="H501" s="19">
        <f xml:space="preserve"> H491+$C501</f>
        <v>0</v>
      </c>
      <c r="I501" s="19">
        <f xml:space="preserve"> I491+$D501</f>
        <v>0</v>
      </c>
      <c r="J501" s="19">
        <f xml:space="preserve"> J491+$E501</f>
        <v>0</v>
      </c>
      <c r="K501" s="19">
        <f xml:space="preserve"> K491+$B501</f>
        <v>0</v>
      </c>
      <c r="L501" s="19">
        <f xml:space="preserve"> L491+$C501</f>
        <v>0</v>
      </c>
      <c r="M501" s="19">
        <f xml:space="preserve"> M491+$D501</f>
        <v>0</v>
      </c>
      <c r="N501" s="19">
        <f xml:space="preserve"> N491+$E501</f>
        <v>0</v>
      </c>
      <c r="O501" s="19">
        <f xml:space="preserve"> O491+$B501</f>
        <v>0</v>
      </c>
      <c r="P501" s="19">
        <f xml:space="preserve"> P491+$C501</f>
        <v>0</v>
      </c>
      <c r="Q501" s="19">
        <f xml:space="preserve"> Q491+$D501</f>
        <v>0</v>
      </c>
      <c r="R501" s="19"/>
      <c r="S501" s="19">
        <f xml:space="preserve"> S491+$E501</f>
        <v>0</v>
      </c>
      <c r="T501" s="19">
        <f xml:space="preserve"> T491+$B501</f>
        <v>0</v>
      </c>
      <c r="U501" s="19">
        <f xml:space="preserve"> U491+$C501</f>
        <v>0</v>
      </c>
      <c r="V501" s="19"/>
      <c r="W501" s="19">
        <f xml:space="preserve"> W491+$D501</f>
        <v>0</v>
      </c>
      <c r="X501" s="19"/>
      <c r="Y501" s="19">
        <f xml:space="preserve"> Y491+$E501</f>
        <v>0</v>
      </c>
      <c r="Z501" s="19">
        <f xml:space="preserve"> Z491+$B501</f>
        <v>0</v>
      </c>
      <c r="AA501" s="19">
        <f xml:space="preserve"> AA491+$C501</f>
        <v>0</v>
      </c>
      <c r="AB501" s="19">
        <f xml:space="preserve"> AB491+$D501</f>
        <v>0</v>
      </c>
      <c r="AC501" s="19">
        <f xml:space="preserve"> AC491+$E501</f>
        <v>0</v>
      </c>
      <c r="AD501" s="19"/>
      <c r="AE501" s="19">
        <f xml:space="preserve"> AE491+$B501</f>
        <v>0</v>
      </c>
      <c r="AF501" s="19">
        <f xml:space="preserve"> AF491+$C501</f>
        <v>0</v>
      </c>
      <c r="AG501" s="19">
        <f xml:space="preserve"> AG491+$D501</f>
        <v>0</v>
      </c>
      <c r="AH501" s="19">
        <f xml:space="preserve"> AH491+$E501</f>
        <v>0</v>
      </c>
      <c r="AI501" s="19">
        <f xml:space="preserve"> AI491+$B501</f>
        <v>0</v>
      </c>
      <c r="AJ501" s="19">
        <f xml:space="preserve"> AJ491+$C501</f>
        <v>0</v>
      </c>
      <c r="AK501" s="129">
        <f xml:space="preserve"> AK491+$D501</f>
        <v>0</v>
      </c>
      <c r="AL501" s="129">
        <f xml:space="preserve"> AL491+$E501</f>
        <v>0</v>
      </c>
      <c r="AM501" s="19">
        <f xml:space="preserve"> AM491+$B501</f>
        <v>0</v>
      </c>
      <c r="AN501" s="19">
        <f xml:space="preserve"> AN491+$C501</f>
        <v>0</v>
      </c>
      <c r="AO501" s="19">
        <f xml:space="preserve"> AO491+$D501</f>
        <v>0</v>
      </c>
      <c r="AP501" s="19">
        <f xml:space="preserve"> AP491+$E501</f>
        <v>0</v>
      </c>
      <c r="AQ501" s="19">
        <f xml:space="preserve"> AQ491+$B501</f>
        <v>0</v>
      </c>
      <c r="AR501" s="19">
        <f xml:space="preserve"> AR491+$C501</f>
        <v>0</v>
      </c>
      <c r="AS501" s="19">
        <f xml:space="preserve"> AS491+$D501</f>
        <v>0</v>
      </c>
      <c r="AT501" s="19">
        <f xml:space="preserve"> AT491+$E501</f>
        <v>0</v>
      </c>
      <c r="AU501" s="19">
        <f xml:space="preserve"> AU491+$B501</f>
        <v>0</v>
      </c>
      <c r="AV501" s="19">
        <f xml:space="preserve"> AV491+$C501</f>
        <v>0</v>
      </c>
      <c r="AW501" s="19">
        <f xml:space="preserve"> AW491+$D501</f>
        <v>0</v>
      </c>
      <c r="AX501" s="19">
        <f xml:space="preserve"> AX491+$E501</f>
        <v>0</v>
      </c>
      <c r="AY501" s="19">
        <f xml:space="preserve"> AY491+$B501</f>
        <v>0</v>
      </c>
      <c r="AZ501" s="19">
        <f xml:space="preserve"> AZ491+$C501</f>
        <v>0</v>
      </c>
      <c r="BA501" s="19">
        <f xml:space="preserve"> BA491+$D501</f>
        <v>0</v>
      </c>
      <c r="BB501" s="19">
        <f xml:space="preserve"> BB491+$E501</f>
        <v>0</v>
      </c>
      <c r="BC501" s="19">
        <f xml:space="preserve"> BC491+$B501</f>
        <v>0</v>
      </c>
      <c r="BD501" s="19">
        <f xml:space="preserve"> BD491+$C501</f>
        <v>0</v>
      </c>
      <c r="BE501" s="19">
        <f xml:space="preserve"> BE491+$D501</f>
        <v>0</v>
      </c>
      <c r="BF501" s="19">
        <f xml:space="preserve"> BF491+$E501</f>
        <v>0</v>
      </c>
      <c r="BG501" s="19">
        <f xml:space="preserve"> BG491+$B501</f>
        <v>0</v>
      </c>
      <c r="BH501" s="19">
        <f xml:space="preserve"> BH491+$C501</f>
        <v>0</v>
      </c>
      <c r="BI501" s="19">
        <f xml:space="preserve"> BI491+$D501</f>
        <v>0</v>
      </c>
      <c r="BJ501" s="19">
        <f xml:space="preserve"> BJ491+$E501</f>
        <v>0</v>
      </c>
      <c r="BK501" s="19">
        <f xml:space="preserve"> BK491+$B501</f>
        <v>0</v>
      </c>
      <c r="BL501" s="19">
        <f xml:space="preserve"> BL491+$C501</f>
        <v>0</v>
      </c>
      <c r="BM501" s="19">
        <f xml:space="preserve"> BM491+$D501</f>
        <v>0</v>
      </c>
      <c r="BN501" s="19">
        <f xml:space="preserve"> BN491+$E501</f>
        <v>0</v>
      </c>
      <c r="BO501" s="19">
        <f xml:space="preserve"> BO491+$B501</f>
        <v>0</v>
      </c>
      <c r="BP501" s="19">
        <f xml:space="preserve"> BP491+$C501</f>
        <v>0</v>
      </c>
      <c r="BQ501" s="19">
        <f xml:space="preserve"> BQ491+$D501</f>
        <v>0</v>
      </c>
      <c r="BR501" s="19">
        <f xml:space="preserve"> BR491+$E501</f>
        <v>0</v>
      </c>
      <c r="BS501" s="19">
        <f xml:space="preserve"> BS491+$B501</f>
        <v>0</v>
      </c>
      <c r="BT501" s="19">
        <f xml:space="preserve"> BT491+$C501</f>
        <v>0</v>
      </c>
      <c r="BU501" s="19">
        <f xml:space="preserve"> BU491+$D501</f>
        <v>0</v>
      </c>
      <c r="BV501" s="19">
        <f xml:space="preserve"> BV491+$E501</f>
        <v>0</v>
      </c>
      <c r="BW501" s="19">
        <f xml:space="preserve"> BW491+$B501</f>
        <v>0</v>
      </c>
      <c r="BX501" s="19">
        <f xml:space="preserve"> BX491+$C501</f>
        <v>0</v>
      </c>
      <c r="BY501" s="19">
        <f xml:space="preserve"> BY491+$D501</f>
        <v>0</v>
      </c>
      <c r="BZ501" s="19">
        <f xml:space="preserve"> BZ491+$E501</f>
        <v>0</v>
      </c>
      <c r="CA501" s="19">
        <f xml:space="preserve"> CA491+$B501</f>
        <v>0</v>
      </c>
      <c r="CB501" s="19">
        <f xml:space="preserve"> CB491+$C501</f>
        <v>0</v>
      </c>
      <c r="CC501" s="19">
        <f xml:space="preserve"> CC491+$D501</f>
        <v>0</v>
      </c>
      <c r="CD501" s="19">
        <f xml:space="preserve"> CD491+$E501</f>
        <v>0</v>
      </c>
      <c r="CE501" s="19">
        <f xml:space="preserve"> CE491+$B501</f>
        <v>0</v>
      </c>
      <c r="CF501" s="19">
        <f xml:space="preserve"> CF491+$C501</f>
        <v>0</v>
      </c>
      <c r="CG501" s="19">
        <f xml:space="preserve"> CG491+$D501</f>
        <v>0</v>
      </c>
      <c r="CH501" s="19">
        <f xml:space="preserve"> CH491+$E501</f>
        <v>0</v>
      </c>
      <c r="CI501" s="19">
        <f xml:space="preserve"> CI491+$B501</f>
        <v>0</v>
      </c>
      <c r="CJ501" s="19">
        <f xml:space="preserve"> CJ491+$C501</f>
        <v>0</v>
      </c>
      <c r="CK501" s="19">
        <f xml:space="preserve"> CK491+$D501</f>
        <v>0</v>
      </c>
      <c r="CL501" s="19">
        <f xml:space="preserve"> CL491+$E501</f>
        <v>0</v>
      </c>
      <c r="CM501" s="19">
        <f xml:space="preserve"> CM491+$B501</f>
        <v>0</v>
      </c>
      <c r="CN501" s="19">
        <f xml:space="preserve"> CN491+$C501</f>
        <v>0</v>
      </c>
      <c r="CO501" s="19">
        <f xml:space="preserve"> CO491+$D501</f>
        <v>0</v>
      </c>
      <c r="CP501" s="19">
        <f xml:space="preserve"> CP491+$E501</f>
        <v>0</v>
      </c>
      <c r="CQ501" s="19">
        <f xml:space="preserve"> CQ491+$B501</f>
        <v>0</v>
      </c>
      <c r="CR501" s="19">
        <f xml:space="preserve"> CR491+$C501</f>
        <v>0</v>
      </c>
      <c r="CS501" s="19">
        <f xml:space="preserve"> CS491+$D501</f>
        <v>0</v>
      </c>
      <c r="CT501" s="19">
        <f xml:space="preserve"> CT491+$E501</f>
        <v>0</v>
      </c>
      <c r="CU501" s="19">
        <f xml:space="preserve"> CU491+$B501</f>
        <v>0</v>
      </c>
      <c r="CV501" s="19">
        <f xml:space="preserve"> CV491+$C501</f>
        <v>0</v>
      </c>
      <c r="CW501" s="19">
        <f xml:space="preserve"> CW491+$D501</f>
        <v>0</v>
      </c>
      <c r="CX501" s="19">
        <f xml:space="preserve"> CX491+$E501</f>
        <v>0</v>
      </c>
      <c r="CY501" s="19">
        <f xml:space="preserve"> CY491+$B501</f>
        <v>0</v>
      </c>
      <c r="CZ501" s="19">
        <f xml:space="preserve"> CZ491+$C501</f>
        <v>0</v>
      </c>
      <c r="DA501" s="19">
        <f xml:space="preserve"> DA491+$D501</f>
        <v>0</v>
      </c>
      <c r="DB501" s="19">
        <f xml:space="preserve"> DB491+$E501</f>
        <v>0</v>
      </c>
      <c r="DC501" s="19">
        <f xml:space="preserve"> DC491+$B501</f>
        <v>0</v>
      </c>
      <c r="DD501" s="19">
        <f xml:space="preserve"> DD491+$C501</f>
        <v>0</v>
      </c>
      <c r="DE501" s="19">
        <f xml:space="preserve"> DE491+$D501</f>
        <v>0</v>
      </c>
      <c r="DF501" s="19">
        <f xml:space="preserve"> DF491+$E501</f>
        <v>0</v>
      </c>
      <c r="DG501" s="19">
        <f xml:space="preserve"> DG491+$B501</f>
        <v>0</v>
      </c>
      <c r="DH501" s="19">
        <f xml:space="preserve"> DH491+$C501</f>
        <v>0</v>
      </c>
      <c r="DI501" s="19">
        <f xml:space="preserve"> DI491+$D501</f>
        <v>0</v>
      </c>
      <c r="DJ501" s="19">
        <f xml:space="preserve"> DJ491+$E501</f>
        <v>0</v>
      </c>
      <c r="DK501" s="19">
        <f xml:space="preserve"> DK491+$B501</f>
        <v>0</v>
      </c>
      <c r="DL501" s="19">
        <f xml:space="preserve"> DL491+$C501</f>
        <v>0</v>
      </c>
      <c r="DM501" s="19">
        <f xml:space="preserve"> DM491+$D501</f>
        <v>0</v>
      </c>
      <c r="DN501" s="19">
        <f xml:space="preserve"> DN491+$E501</f>
        <v>0</v>
      </c>
      <c r="DO501" s="19">
        <f xml:space="preserve"> DO491+$B501</f>
        <v>0</v>
      </c>
      <c r="DP501" s="19">
        <f xml:space="preserve"> DP491+$C501</f>
        <v>0</v>
      </c>
      <c r="DQ501" s="19">
        <f xml:space="preserve"> DQ491+$D501</f>
        <v>0</v>
      </c>
      <c r="DR501" s="19">
        <f xml:space="preserve"> DR491+$E501</f>
        <v>0</v>
      </c>
      <c r="DS501" s="19">
        <f xml:space="preserve"> DS491+$B501</f>
        <v>0</v>
      </c>
      <c r="DT501" s="19">
        <f xml:space="preserve"> DT491+$C501</f>
        <v>0</v>
      </c>
      <c r="DU501" s="19">
        <f xml:space="preserve"> DU491+$D501</f>
        <v>0</v>
      </c>
      <c r="DV501" s="19">
        <f xml:space="preserve"> DV491+$E501</f>
        <v>0</v>
      </c>
      <c r="DW501" s="19">
        <f xml:space="preserve"> DW491+$B501</f>
        <v>0</v>
      </c>
      <c r="DX501" s="19">
        <f xml:space="preserve"> DX491+$C501</f>
        <v>0</v>
      </c>
      <c r="DY501" s="19">
        <f xml:space="preserve"> DY491+$D501</f>
        <v>0</v>
      </c>
      <c r="DZ501" s="19">
        <f xml:space="preserve"> DZ491+$E501</f>
        <v>0</v>
      </c>
      <c r="EA501" s="19">
        <f xml:space="preserve"> EA491+$B501</f>
        <v>0</v>
      </c>
      <c r="EB501" s="19">
        <f xml:space="preserve"> EB491+$C501</f>
        <v>0</v>
      </c>
      <c r="EC501" s="19">
        <f xml:space="preserve"> EC491+$D501</f>
        <v>0</v>
      </c>
      <c r="ED501" s="19">
        <f xml:space="preserve"> ED491+$E501</f>
        <v>0</v>
      </c>
      <c r="EE501" s="19">
        <f xml:space="preserve"> EE491+$B501</f>
        <v>0</v>
      </c>
      <c r="EF501" s="19">
        <f xml:space="preserve"> EF491+$C501</f>
        <v>0</v>
      </c>
      <c r="EG501" s="19">
        <f xml:space="preserve"> EG491+$D501</f>
        <v>0</v>
      </c>
      <c r="EH501" s="19">
        <f xml:space="preserve"> EH491+$E501</f>
        <v>0</v>
      </c>
      <c r="EI501" s="19"/>
    </row>
    <row r="502" spans="2:139" ht="15" hidden="1" x14ac:dyDescent="0.25">
      <c r="B502" s="19">
        <f xml:space="preserve"> IF(C263=1,IF(N263=1,1,0),0)</f>
        <v>0</v>
      </c>
      <c r="C502" s="19">
        <f>IF(C263=1,IF(OR((N263=1),(N263=0.5)),1,0),0)</f>
        <v>0</v>
      </c>
      <c r="D502" s="19">
        <f xml:space="preserve"> IF(C263=1,IF(N263=1,1,0),0)</f>
        <v>0</v>
      </c>
      <c r="E502" s="19">
        <f xml:space="preserve"> IF(C263=1,IF(AND((N263&lt;&gt;""),(N263&lt;&gt;0)),1,0),0)</f>
        <v>0</v>
      </c>
      <c r="F502" s="19"/>
      <c r="G502" s="19">
        <f xml:space="preserve"> G492+$B502</f>
        <v>0</v>
      </c>
      <c r="H502" s="19">
        <f xml:space="preserve"> H492+$C502</f>
        <v>0</v>
      </c>
      <c r="I502" s="19">
        <f xml:space="preserve"> I492+$D502</f>
        <v>0</v>
      </c>
      <c r="J502" s="19">
        <f xml:space="preserve"> J492+$E502</f>
        <v>0</v>
      </c>
      <c r="K502" s="19">
        <f xml:space="preserve"> K492+$B502</f>
        <v>0</v>
      </c>
      <c r="L502" s="19">
        <f xml:space="preserve"> L492+$C502</f>
        <v>0</v>
      </c>
      <c r="M502" s="19">
        <f xml:space="preserve"> M492+$D502</f>
        <v>0</v>
      </c>
      <c r="N502" s="19">
        <f xml:space="preserve"> N492+$E502</f>
        <v>0</v>
      </c>
      <c r="O502" s="19">
        <f xml:space="preserve"> O492+$B502</f>
        <v>0</v>
      </c>
      <c r="P502" s="19">
        <f xml:space="preserve"> P492+$C502</f>
        <v>0</v>
      </c>
      <c r="Q502" s="19">
        <f xml:space="preserve"> Q492+$D502</f>
        <v>0</v>
      </c>
      <c r="R502" s="19"/>
      <c r="S502" s="19">
        <f xml:space="preserve"> S492+$E502</f>
        <v>0</v>
      </c>
      <c r="T502" s="19">
        <f xml:space="preserve"> T492+$B502</f>
        <v>0</v>
      </c>
      <c r="U502" s="19">
        <f xml:space="preserve"> U492+$C502</f>
        <v>0</v>
      </c>
      <c r="V502" s="19"/>
      <c r="W502" s="19">
        <f xml:space="preserve"> W492+$D502</f>
        <v>0</v>
      </c>
      <c r="X502" s="19"/>
      <c r="Y502" s="19">
        <f xml:space="preserve"> Y492+$E502</f>
        <v>0</v>
      </c>
      <c r="Z502" s="19">
        <f xml:space="preserve"> Z492+$B502</f>
        <v>0</v>
      </c>
      <c r="AA502" s="19">
        <f xml:space="preserve"> AA492+$C502</f>
        <v>0</v>
      </c>
      <c r="AB502" s="19">
        <f xml:space="preserve"> AB492+$D502</f>
        <v>0</v>
      </c>
      <c r="AC502" s="19">
        <f xml:space="preserve"> AC492+$E502</f>
        <v>0</v>
      </c>
      <c r="AD502" s="19"/>
      <c r="AE502" s="19">
        <f xml:space="preserve"> AE492+$B502</f>
        <v>0</v>
      </c>
      <c r="AF502" s="19">
        <f xml:space="preserve"> AF492+$C502</f>
        <v>0</v>
      </c>
      <c r="AG502" s="19">
        <f xml:space="preserve"> AG492+$D502</f>
        <v>0</v>
      </c>
      <c r="AH502" s="19">
        <f xml:space="preserve"> AH492+$E502</f>
        <v>0</v>
      </c>
      <c r="AI502" s="19">
        <f xml:space="preserve"> AI492+$B502</f>
        <v>0</v>
      </c>
      <c r="AJ502" s="19">
        <f xml:space="preserve"> AJ492+$C502</f>
        <v>0</v>
      </c>
      <c r="AK502" s="129">
        <f xml:space="preserve"> AK492+$D502</f>
        <v>0</v>
      </c>
      <c r="AL502" s="129">
        <f xml:space="preserve"> AL492+$E502</f>
        <v>0</v>
      </c>
      <c r="AM502" s="19">
        <f xml:space="preserve"> AM492+$B502</f>
        <v>0</v>
      </c>
      <c r="AN502" s="19">
        <f xml:space="preserve"> AN492+$C502</f>
        <v>0</v>
      </c>
      <c r="AO502" s="19">
        <f xml:space="preserve"> AO492+$D502</f>
        <v>0</v>
      </c>
      <c r="AP502" s="19">
        <f xml:space="preserve"> AP492+$E502</f>
        <v>0</v>
      </c>
      <c r="AQ502" s="19">
        <f xml:space="preserve"> AQ492+$B502</f>
        <v>0</v>
      </c>
      <c r="AR502" s="19">
        <f xml:space="preserve"> AR492+$C502</f>
        <v>0</v>
      </c>
      <c r="AS502" s="19">
        <f xml:space="preserve"> AS492+$D502</f>
        <v>0</v>
      </c>
      <c r="AT502" s="19">
        <f xml:space="preserve"> AT492+$E502</f>
        <v>0</v>
      </c>
      <c r="AU502" s="19">
        <f xml:space="preserve"> AU492+$B502</f>
        <v>0</v>
      </c>
      <c r="AV502" s="19">
        <f xml:space="preserve"> AV492+$C502</f>
        <v>0</v>
      </c>
      <c r="AW502" s="19">
        <f xml:space="preserve"> AW492+$D502</f>
        <v>0</v>
      </c>
      <c r="AX502" s="19">
        <f xml:space="preserve"> AX492+$E502</f>
        <v>0</v>
      </c>
      <c r="AY502" s="19">
        <f xml:space="preserve"> AY492+$B502</f>
        <v>0</v>
      </c>
      <c r="AZ502" s="19">
        <f xml:space="preserve"> AZ492+$C502</f>
        <v>0</v>
      </c>
      <c r="BA502" s="19">
        <f xml:space="preserve"> BA492+$D502</f>
        <v>0</v>
      </c>
      <c r="BB502" s="19">
        <f xml:space="preserve"> BB492+$E502</f>
        <v>0</v>
      </c>
      <c r="BC502" s="19">
        <f xml:space="preserve"> BC492+$B502</f>
        <v>0</v>
      </c>
      <c r="BD502" s="19">
        <f xml:space="preserve"> BD492+$C502</f>
        <v>0</v>
      </c>
      <c r="BE502" s="19">
        <f xml:space="preserve"> BE492+$D502</f>
        <v>0</v>
      </c>
      <c r="BF502" s="19">
        <f xml:space="preserve"> BF492+$E502</f>
        <v>0</v>
      </c>
      <c r="BG502" s="19">
        <f xml:space="preserve"> BG492+$B502</f>
        <v>0</v>
      </c>
      <c r="BH502" s="19">
        <f xml:space="preserve"> BH492+$C502</f>
        <v>0</v>
      </c>
      <c r="BI502" s="19">
        <f xml:space="preserve"> BI492+$D502</f>
        <v>0</v>
      </c>
      <c r="BJ502" s="19">
        <f xml:space="preserve"> BJ492+$E502</f>
        <v>0</v>
      </c>
      <c r="BK502" s="19">
        <f xml:space="preserve"> BK492+$B502</f>
        <v>0</v>
      </c>
      <c r="BL502" s="19">
        <f xml:space="preserve"> BL492+$C502</f>
        <v>0</v>
      </c>
      <c r="BM502" s="19">
        <f xml:space="preserve"> BM492+$D502</f>
        <v>0</v>
      </c>
      <c r="BN502" s="19">
        <f xml:space="preserve"> BN492+$E502</f>
        <v>0</v>
      </c>
      <c r="BO502" s="19">
        <f xml:space="preserve"> BO492+$B502</f>
        <v>0</v>
      </c>
      <c r="BP502" s="19">
        <f xml:space="preserve"> BP492+$C502</f>
        <v>0</v>
      </c>
      <c r="BQ502" s="19">
        <f xml:space="preserve"> BQ492+$D502</f>
        <v>0</v>
      </c>
      <c r="BR502" s="19">
        <f xml:space="preserve"> BR492+$E502</f>
        <v>0</v>
      </c>
      <c r="BS502" s="19">
        <f xml:space="preserve"> BS492+$B502</f>
        <v>0</v>
      </c>
      <c r="BT502" s="19">
        <f xml:space="preserve"> BT492+$C502</f>
        <v>0</v>
      </c>
      <c r="BU502" s="19">
        <f xml:space="preserve"> BU492+$D502</f>
        <v>0</v>
      </c>
      <c r="BV502" s="19">
        <f xml:space="preserve"> BV492+$E502</f>
        <v>0</v>
      </c>
      <c r="BW502" s="19">
        <f xml:space="preserve"> BW492+$B502</f>
        <v>0</v>
      </c>
      <c r="BX502" s="19">
        <f xml:space="preserve"> BX492+$C502</f>
        <v>0</v>
      </c>
      <c r="BY502" s="19">
        <f xml:space="preserve"> BY492+$D502</f>
        <v>0</v>
      </c>
      <c r="BZ502" s="19">
        <f xml:space="preserve"> BZ492+$E502</f>
        <v>0</v>
      </c>
      <c r="CA502" s="19">
        <f xml:space="preserve"> CA492+$B502</f>
        <v>0</v>
      </c>
      <c r="CB502" s="19">
        <f xml:space="preserve"> CB492+$C502</f>
        <v>0</v>
      </c>
      <c r="CC502" s="19">
        <f xml:space="preserve"> CC492+$D502</f>
        <v>0</v>
      </c>
      <c r="CD502" s="19">
        <f xml:space="preserve"> CD492+$E502</f>
        <v>0</v>
      </c>
      <c r="CE502" s="19">
        <f xml:space="preserve"> CE492+$B502</f>
        <v>0</v>
      </c>
      <c r="CF502" s="19">
        <f xml:space="preserve"> CF492+$C502</f>
        <v>0</v>
      </c>
      <c r="CG502" s="19">
        <f xml:space="preserve"> CG492+$D502</f>
        <v>0</v>
      </c>
      <c r="CH502" s="19">
        <f xml:space="preserve"> CH492+$E502</f>
        <v>0</v>
      </c>
      <c r="CI502" s="19">
        <f xml:space="preserve"> CI492+$B502</f>
        <v>0</v>
      </c>
      <c r="CJ502" s="19">
        <f xml:space="preserve"> CJ492+$C502</f>
        <v>0</v>
      </c>
      <c r="CK502" s="19">
        <f xml:space="preserve"> CK492+$D502</f>
        <v>0</v>
      </c>
      <c r="CL502" s="19">
        <f xml:space="preserve"> CL492+$E502</f>
        <v>0</v>
      </c>
      <c r="CM502" s="19">
        <f xml:space="preserve"> CM492+$B502</f>
        <v>0</v>
      </c>
      <c r="CN502" s="19">
        <f xml:space="preserve"> CN492+$C502</f>
        <v>0</v>
      </c>
      <c r="CO502" s="19">
        <f xml:space="preserve"> CO492+$D502</f>
        <v>0</v>
      </c>
      <c r="CP502" s="19">
        <f xml:space="preserve"> CP492+$E502</f>
        <v>0</v>
      </c>
      <c r="CQ502" s="19">
        <f xml:space="preserve"> CQ492+$B502</f>
        <v>0</v>
      </c>
      <c r="CR502" s="19">
        <f xml:space="preserve"> CR492+$C502</f>
        <v>0</v>
      </c>
      <c r="CS502" s="19">
        <f xml:space="preserve"> CS492+$D502</f>
        <v>0</v>
      </c>
      <c r="CT502" s="19">
        <f xml:space="preserve"> CT492+$E502</f>
        <v>0</v>
      </c>
      <c r="CU502" s="19">
        <f xml:space="preserve"> CU492+$B502</f>
        <v>0</v>
      </c>
      <c r="CV502" s="19">
        <f xml:space="preserve"> CV492+$C502</f>
        <v>0</v>
      </c>
      <c r="CW502" s="19">
        <f xml:space="preserve"> CW492+$D502</f>
        <v>0</v>
      </c>
      <c r="CX502" s="19">
        <f xml:space="preserve"> CX492+$E502</f>
        <v>0</v>
      </c>
      <c r="CY502" s="19">
        <f xml:space="preserve"> CY492+$B502</f>
        <v>0</v>
      </c>
      <c r="CZ502" s="19">
        <f xml:space="preserve"> CZ492+$C502</f>
        <v>0</v>
      </c>
      <c r="DA502" s="19">
        <f xml:space="preserve"> DA492+$D502</f>
        <v>0</v>
      </c>
      <c r="DB502" s="19">
        <f xml:space="preserve"> DB492+$E502</f>
        <v>0</v>
      </c>
      <c r="DC502" s="19">
        <f xml:space="preserve"> DC492+$B502</f>
        <v>0</v>
      </c>
      <c r="DD502" s="19">
        <f xml:space="preserve"> DD492+$C502</f>
        <v>0</v>
      </c>
      <c r="DE502" s="19">
        <f xml:space="preserve"> DE492+$D502</f>
        <v>0</v>
      </c>
      <c r="DF502" s="19">
        <f xml:space="preserve"> DF492+$E502</f>
        <v>0</v>
      </c>
      <c r="DG502" s="19">
        <f xml:space="preserve"> DG492+$B502</f>
        <v>0</v>
      </c>
      <c r="DH502" s="19">
        <f xml:space="preserve"> DH492+$C502</f>
        <v>0</v>
      </c>
      <c r="DI502" s="19">
        <f xml:space="preserve"> DI492+$D502</f>
        <v>0</v>
      </c>
      <c r="DJ502" s="19">
        <f xml:space="preserve"> DJ492+$E502</f>
        <v>0</v>
      </c>
      <c r="DK502" s="19">
        <f xml:space="preserve"> DK492+$B502</f>
        <v>0</v>
      </c>
      <c r="DL502" s="19">
        <f xml:space="preserve"> DL492+$C502</f>
        <v>0</v>
      </c>
      <c r="DM502" s="19">
        <f xml:space="preserve"> DM492+$D502</f>
        <v>0</v>
      </c>
      <c r="DN502" s="19">
        <f xml:space="preserve"> DN492+$E502</f>
        <v>0</v>
      </c>
      <c r="DO502" s="19">
        <f xml:space="preserve"> DO492+$B502</f>
        <v>0</v>
      </c>
      <c r="DP502" s="19">
        <f xml:space="preserve"> DP492+$C502</f>
        <v>0</v>
      </c>
      <c r="DQ502" s="19">
        <f xml:space="preserve"> DQ492+$D502</f>
        <v>0</v>
      </c>
      <c r="DR502" s="19">
        <f xml:space="preserve"> DR492+$E502</f>
        <v>0</v>
      </c>
      <c r="DS502" s="19">
        <f xml:space="preserve"> DS492+$B502</f>
        <v>0</v>
      </c>
      <c r="DT502" s="19">
        <f xml:space="preserve"> DT492+$C502</f>
        <v>0</v>
      </c>
      <c r="DU502" s="19">
        <f xml:space="preserve"> DU492+$D502</f>
        <v>0</v>
      </c>
      <c r="DV502" s="19">
        <f xml:space="preserve"> DV492+$E502</f>
        <v>0</v>
      </c>
      <c r="DW502" s="19">
        <f xml:space="preserve"> DW492+$B502</f>
        <v>0</v>
      </c>
      <c r="DX502" s="19">
        <f xml:space="preserve"> DX492+$C502</f>
        <v>0</v>
      </c>
      <c r="DY502" s="19">
        <f xml:space="preserve"> DY492+$D502</f>
        <v>0</v>
      </c>
      <c r="DZ502" s="19">
        <f xml:space="preserve"> DZ492+$E502</f>
        <v>0</v>
      </c>
      <c r="EA502" s="19">
        <f xml:space="preserve"> EA492+$B502</f>
        <v>0</v>
      </c>
      <c r="EB502" s="19">
        <f xml:space="preserve"> EB492+$C502</f>
        <v>0</v>
      </c>
      <c r="EC502" s="19">
        <f xml:space="preserve"> EC492+$D502</f>
        <v>0</v>
      </c>
      <c r="ED502" s="19">
        <f xml:space="preserve"> ED492+$E502</f>
        <v>0</v>
      </c>
      <c r="EE502" s="19">
        <f xml:space="preserve"> EE492+$B502</f>
        <v>0</v>
      </c>
      <c r="EF502" s="19">
        <f xml:space="preserve"> EF492+$C502</f>
        <v>0</v>
      </c>
      <c r="EG502" s="19">
        <f xml:space="preserve"> EG492+$D502</f>
        <v>0</v>
      </c>
      <c r="EH502" s="19">
        <f xml:space="preserve"> EH492+$E502</f>
        <v>0</v>
      </c>
      <c r="EI502" s="19"/>
    </row>
    <row r="503" spans="2:139" s="14" customFormat="1" ht="15" hidden="1" x14ac:dyDescent="0.25">
      <c r="B503" s="19">
        <f t="shared" ref="B503:B506" si="1671" xml:space="preserve"> IF(C264=1,IF(N264=1,1,0),0)</f>
        <v>0</v>
      </c>
      <c r="C503" s="19">
        <f t="shared" ref="C503:C506" si="1672">IF(C264=1,IF(OR((N264=1),(N264=0.5)),1,0),0)</f>
        <v>0</v>
      </c>
      <c r="D503" s="19">
        <f t="shared" ref="D503:D506" si="1673" xml:space="preserve"> IF(C264=1,IF(N264=1,1,0),0)</f>
        <v>0</v>
      </c>
      <c r="E503" s="19">
        <f t="shared" ref="E503:E506" si="1674" xml:space="preserve"> IF(C264=1,IF(AND((N264&lt;&gt;""),(N264&lt;&gt;0)),1,0),0)</f>
        <v>0</v>
      </c>
      <c r="F503" s="19"/>
      <c r="G503" s="19"/>
      <c r="H503" s="19"/>
      <c r="I503" s="19"/>
      <c r="J503" s="19"/>
      <c r="K503" s="19"/>
      <c r="L503" s="19"/>
      <c r="M503" s="19"/>
      <c r="N503" s="19"/>
      <c r="O503" s="19"/>
      <c r="P503" s="19"/>
      <c r="Q503" s="19"/>
      <c r="R503" s="19"/>
      <c r="S503" s="19"/>
      <c r="T503" s="19"/>
      <c r="U503" s="19"/>
      <c r="V503" s="19"/>
      <c r="W503" s="19"/>
      <c r="X503" s="19"/>
      <c r="Y503" s="19"/>
      <c r="Z503" s="19"/>
      <c r="AA503" s="19"/>
      <c r="AB503" s="19"/>
      <c r="AC503" s="19"/>
      <c r="AD503" s="19"/>
      <c r="AE503" s="19"/>
      <c r="AF503" s="19"/>
      <c r="AG503" s="19"/>
      <c r="AH503" s="19"/>
      <c r="AI503" s="19"/>
      <c r="AJ503" s="19"/>
      <c r="AK503" s="129"/>
      <c r="AL503" s="12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/>
      <c r="AW503" s="19"/>
      <c r="AX503" s="19"/>
      <c r="AY503" s="19"/>
      <c r="AZ503" s="19"/>
      <c r="BA503" s="19"/>
      <c r="BB503" s="19"/>
      <c r="BC503" s="19"/>
      <c r="BD503" s="19"/>
      <c r="BE503" s="19"/>
      <c r="BF503" s="19"/>
      <c r="BG503" s="19"/>
      <c r="BH503" s="19"/>
      <c r="BI503" s="19"/>
      <c r="BJ503" s="19"/>
      <c r="BK503" s="19"/>
      <c r="BL503" s="19"/>
      <c r="BM503" s="19"/>
      <c r="BN503" s="19"/>
      <c r="BO503" s="19"/>
      <c r="BP503" s="19"/>
      <c r="BQ503" s="19"/>
      <c r="BR503" s="19"/>
      <c r="BS503" s="19"/>
      <c r="BT503" s="19"/>
      <c r="BU503" s="19"/>
      <c r="BV503" s="19"/>
      <c r="BW503" s="19"/>
      <c r="BX503" s="19"/>
      <c r="BY503" s="19"/>
      <c r="BZ503" s="19"/>
      <c r="CA503" s="19"/>
      <c r="CB503" s="19"/>
      <c r="CC503" s="19"/>
      <c r="CD503" s="19"/>
      <c r="CE503" s="19"/>
      <c r="CF503" s="19"/>
      <c r="CG503" s="19"/>
      <c r="CH503" s="19"/>
      <c r="CI503" s="19"/>
      <c r="CJ503" s="19"/>
      <c r="CK503" s="19"/>
      <c r="CL503" s="19"/>
      <c r="CM503" s="19"/>
      <c r="CN503" s="19"/>
      <c r="CO503" s="19"/>
      <c r="CP503" s="19"/>
      <c r="CQ503" s="19"/>
      <c r="CR503" s="19"/>
      <c r="CS503" s="19"/>
      <c r="CT503" s="19"/>
      <c r="CU503" s="19"/>
      <c r="CV503" s="19"/>
      <c r="CW503" s="19"/>
      <c r="CX503" s="19"/>
      <c r="CY503" s="19"/>
      <c r="CZ503" s="19"/>
      <c r="DA503" s="19"/>
      <c r="DB503" s="19"/>
      <c r="DC503" s="19"/>
      <c r="DD503" s="19"/>
      <c r="DE503" s="19"/>
      <c r="DF503" s="19"/>
      <c r="DG503" s="19"/>
      <c r="DH503" s="19"/>
      <c r="DI503" s="19"/>
      <c r="DJ503" s="19"/>
      <c r="DK503" s="19"/>
      <c r="DL503" s="19"/>
      <c r="DM503" s="19"/>
      <c r="DN503" s="19"/>
      <c r="DO503" s="19"/>
      <c r="DP503" s="19"/>
      <c r="DQ503" s="19"/>
      <c r="DR503" s="19"/>
      <c r="DS503" s="19"/>
      <c r="DT503" s="19"/>
      <c r="DU503" s="19"/>
      <c r="DV503" s="19"/>
      <c r="DW503" s="19"/>
      <c r="DX503" s="19"/>
      <c r="DY503" s="19"/>
      <c r="DZ503" s="19"/>
      <c r="EA503" s="19"/>
      <c r="EB503" s="19"/>
      <c r="EC503" s="19"/>
      <c r="ED503" s="19"/>
      <c r="EE503" s="19"/>
      <c r="EF503" s="19"/>
      <c r="EG503" s="19"/>
      <c r="EH503" s="19"/>
      <c r="EI503" s="19"/>
    </row>
    <row r="504" spans="2:139" s="14" customFormat="1" ht="15" hidden="1" x14ac:dyDescent="0.25">
      <c r="B504" s="19">
        <f t="shared" si="1671"/>
        <v>0</v>
      </c>
      <c r="C504" s="19">
        <f t="shared" si="1672"/>
        <v>0</v>
      </c>
      <c r="D504" s="19">
        <f t="shared" si="1673"/>
        <v>0</v>
      </c>
      <c r="E504" s="19">
        <f t="shared" si="1674"/>
        <v>0</v>
      </c>
      <c r="F504" s="19"/>
      <c r="G504" s="19"/>
      <c r="H504" s="19"/>
      <c r="I504" s="19"/>
      <c r="J504" s="19"/>
      <c r="K504" s="19"/>
      <c r="L504" s="19"/>
      <c r="M504" s="19"/>
      <c r="N504" s="19"/>
      <c r="O504" s="19"/>
      <c r="P504" s="19"/>
      <c r="Q504" s="19"/>
      <c r="R504" s="19"/>
      <c r="S504" s="19"/>
      <c r="T504" s="19"/>
      <c r="U504" s="19"/>
      <c r="V504" s="19"/>
      <c r="W504" s="19"/>
      <c r="X504" s="19"/>
      <c r="Y504" s="19"/>
      <c r="Z504" s="19"/>
      <c r="AA504" s="19"/>
      <c r="AB504" s="19"/>
      <c r="AC504" s="19"/>
      <c r="AD504" s="19"/>
      <c r="AE504" s="19"/>
      <c r="AF504" s="19"/>
      <c r="AG504" s="19"/>
      <c r="AH504" s="19"/>
      <c r="AI504" s="19"/>
      <c r="AJ504" s="19"/>
      <c r="AK504" s="129"/>
      <c r="AL504" s="12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/>
      <c r="AW504" s="19"/>
      <c r="AX504" s="19"/>
      <c r="AY504" s="19"/>
      <c r="AZ504" s="19"/>
      <c r="BA504" s="19"/>
      <c r="BB504" s="19"/>
      <c r="BC504" s="19"/>
      <c r="BD504" s="19"/>
      <c r="BE504" s="19"/>
      <c r="BF504" s="19"/>
      <c r="BG504" s="19"/>
      <c r="BH504" s="19"/>
      <c r="BI504" s="19"/>
      <c r="BJ504" s="19"/>
      <c r="BK504" s="19"/>
      <c r="BL504" s="19"/>
      <c r="BM504" s="19"/>
      <c r="BN504" s="19"/>
      <c r="BO504" s="19"/>
      <c r="BP504" s="19"/>
      <c r="BQ504" s="19"/>
      <c r="BR504" s="19"/>
      <c r="BS504" s="19"/>
      <c r="BT504" s="19"/>
      <c r="BU504" s="19"/>
      <c r="BV504" s="19"/>
      <c r="BW504" s="19"/>
      <c r="BX504" s="19"/>
      <c r="BY504" s="19"/>
      <c r="BZ504" s="19"/>
      <c r="CA504" s="19"/>
      <c r="CB504" s="19"/>
      <c r="CC504" s="19"/>
      <c r="CD504" s="19"/>
      <c r="CE504" s="19"/>
      <c r="CF504" s="19"/>
      <c r="CG504" s="19"/>
      <c r="CH504" s="19"/>
      <c r="CI504" s="19"/>
      <c r="CJ504" s="19"/>
      <c r="CK504" s="19"/>
      <c r="CL504" s="19"/>
      <c r="CM504" s="19"/>
      <c r="CN504" s="19"/>
      <c r="CO504" s="19"/>
      <c r="CP504" s="19"/>
      <c r="CQ504" s="19"/>
      <c r="CR504" s="19"/>
      <c r="CS504" s="19"/>
      <c r="CT504" s="19"/>
      <c r="CU504" s="19"/>
      <c r="CV504" s="19"/>
      <c r="CW504" s="19"/>
      <c r="CX504" s="19"/>
      <c r="CY504" s="19"/>
      <c r="CZ504" s="19"/>
      <c r="DA504" s="19"/>
      <c r="DB504" s="19"/>
      <c r="DC504" s="19"/>
      <c r="DD504" s="19"/>
      <c r="DE504" s="19"/>
      <c r="DF504" s="19"/>
      <c r="DG504" s="19"/>
      <c r="DH504" s="19"/>
      <c r="DI504" s="19"/>
      <c r="DJ504" s="19"/>
      <c r="DK504" s="19"/>
      <c r="DL504" s="19"/>
      <c r="DM504" s="19"/>
      <c r="DN504" s="19"/>
      <c r="DO504" s="19"/>
      <c r="DP504" s="19"/>
      <c r="DQ504" s="19"/>
      <c r="DR504" s="19"/>
      <c r="DS504" s="19"/>
      <c r="DT504" s="19"/>
      <c r="DU504" s="19"/>
      <c r="DV504" s="19"/>
      <c r="DW504" s="19"/>
      <c r="DX504" s="19"/>
      <c r="DY504" s="19"/>
      <c r="DZ504" s="19"/>
      <c r="EA504" s="19"/>
      <c r="EB504" s="19"/>
      <c r="EC504" s="19"/>
      <c r="ED504" s="19"/>
      <c r="EE504" s="19"/>
      <c r="EF504" s="19"/>
      <c r="EG504" s="19"/>
      <c r="EH504" s="19"/>
      <c r="EI504" s="19"/>
    </row>
    <row r="505" spans="2:139" s="14" customFormat="1" ht="15" hidden="1" x14ac:dyDescent="0.25">
      <c r="B505" s="19">
        <f t="shared" si="1671"/>
        <v>0</v>
      </c>
      <c r="C505" s="19">
        <f t="shared" si="1672"/>
        <v>0</v>
      </c>
      <c r="D505" s="19">
        <f t="shared" si="1673"/>
        <v>0</v>
      </c>
      <c r="E505" s="19">
        <f t="shared" si="1674"/>
        <v>0</v>
      </c>
      <c r="F505" s="19"/>
      <c r="G505" s="19"/>
      <c r="H505" s="19"/>
      <c r="I505" s="19"/>
      <c r="J505" s="19"/>
      <c r="K505" s="19"/>
      <c r="L505" s="19"/>
      <c r="M505" s="19"/>
      <c r="N505" s="19"/>
      <c r="O505" s="19"/>
      <c r="P505" s="19"/>
      <c r="Q505" s="19"/>
      <c r="R505" s="19"/>
      <c r="S505" s="19"/>
      <c r="T505" s="19"/>
      <c r="U505" s="19"/>
      <c r="V505" s="19"/>
      <c r="W505" s="19"/>
      <c r="X505" s="19"/>
      <c r="Y505" s="19"/>
      <c r="Z505" s="19"/>
      <c r="AA505" s="19"/>
      <c r="AB505" s="19"/>
      <c r="AC505" s="19"/>
      <c r="AD505" s="19"/>
      <c r="AE505" s="19"/>
      <c r="AF505" s="19"/>
      <c r="AG505" s="19"/>
      <c r="AH505" s="19"/>
      <c r="AI505" s="19"/>
      <c r="AJ505" s="19"/>
      <c r="AK505" s="129"/>
      <c r="AL505" s="129"/>
      <c r="AM505" s="19"/>
      <c r="AN505" s="19"/>
      <c r="AO505" s="19"/>
      <c r="AP505" s="19"/>
      <c r="AQ505" s="19"/>
      <c r="AR505" s="19"/>
      <c r="AS505" s="19"/>
      <c r="AT505" s="19"/>
      <c r="AU505" s="19"/>
      <c r="AV505" s="19"/>
      <c r="AW505" s="19"/>
      <c r="AX505" s="19"/>
      <c r="AY505" s="19"/>
      <c r="AZ505" s="19"/>
      <c r="BA505" s="19"/>
      <c r="BB505" s="19"/>
      <c r="BC505" s="19"/>
      <c r="BD505" s="19"/>
      <c r="BE505" s="19"/>
      <c r="BF505" s="19"/>
      <c r="BG505" s="19"/>
      <c r="BH505" s="19"/>
      <c r="BI505" s="19"/>
      <c r="BJ505" s="19"/>
      <c r="BK505" s="19"/>
      <c r="BL505" s="19"/>
      <c r="BM505" s="19"/>
      <c r="BN505" s="19"/>
      <c r="BO505" s="19"/>
      <c r="BP505" s="19"/>
      <c r="BQ505" s="19"/>
      <c r="BR505" s="19"/>
      <c r="BS505" s="19"/>
      <c r="BT505" s="19"/>
      <c r="BU505" s="19"/>
      <c r="BV505" s="19"/>
      <c r="BW505" s="19"/>
      <c r="BX505" s="19"/>
      <c r="BY505" s="19"/>
      <c r="BZ505" s="19"/>
      <c r="CA505" s="19"/>
      <c r="CB505" s="19"/>
      <c r="CC505" s="19"/>
      <c r="CD505" s="19"/>
      <c r="CE505" s="19"/>
      <c r="CF505" s="19"/>
      <c r="CG505" s="19"/>
      <c r="CH505" s="19"/>
      <c r="CI505" s="19"/>
      <c r="CJ505" s="19"/>
      <c r="CK505" s="19"/>
      <c r="CL505" s="19"/>
      <c r="CM505" s="19"/>
      <c r="CN505" s="19"/>
      <c r="CO505" s="19"/>
      <c r="CP505" s="19"/>
      <c r="CQ505" s="19"/>
      <c r="CR505" s="19"/>
      <c r="CS505" s="19"/>
      <c r="CT505" s="19"/>
      <c r="CU505" s="19"/>
      <c r="CV505" s="19"/>
      <c r="CW505" s="19"/>
      <c r="CX505" s="19"/>
      <c r="CY505" s="19"/>
      <c r="CZ505" s="19"/>
      <c r="DA505" s="19"/>
      <c r="DB505" s="19"/>
      <c r="DC505" s="19"/>
      <c r="DD505" s="19"/>
      <c r="DE505" s="19"/>
      <c r="DF505" s="19"/>
      <c r="DG505" s="19"/>
      <c r="DH505" s="19"/>
      <c r="DI505" s="19"/>
      <c r="DJ505" s="19"/>
      <c r="DK505" s="19"/>
      <c r="DL505" s="19"/>
      <c r="DM505" s="19"/>
      <c r="DN505" s="19"/>
      <c r="DO505" s="19"/>
      <c r="DP505" s="19"/>
      <c r="DQ505" s="19"/>
      <c r="DR505" s="19"/>
      <c r="DS505" s="19"/>
      <c r="DT505" s="19"/>
      <c r="DU505" s="19"/>
      <c r="DV505" s="19"/>
      <c r="DW505" s="19"/>
      <c r="DX505" s="19"/>
      <c r="DY505" s="19"/>
      <c r="DZ505" s="19"/>
      <c r="EA505" s="19"/>
      <c r="EB505" s="19"/>
      <c r="EC505" s="19"/>
      <c r="ED505" s="19"/>
      <c r="EE505" s="19"/>
      <c r="EF505" s="19"/>
      <c r="EG505" s="19"/>
      <c r="EH505" s="19"/>
      <c r="EI505" s="19"/>
    </row>
    <row r="506" spans="2:139" s="14" customFormat="1" ht="15" hidden="1" x14ac:dyDescent="0.25">
      <c r="B506" s="19">
        <f t="shared" si="1671"/>
        <v>0</v>
      </c>
      <c r="C506" s="19">
        <f t="shared" si="1672"/>
        <v>0</v>
      </c>
      <c r="D506" s="19">
        <f t="shared" si="1673"/>
        <v>0</v>
      </c>
      <c r="E506" s="19">
        <f t="shared" si="1674"/>
        <v>0</v>
      </c>
      <c r="F506" s="19"/>
      <c r="G506" s="19"/>
      <c r="H506" s="19"/>
      <c r="I506" s="19"/>
      <c r="J506" s="19"/>
      <c r="K506" s="19"/>
      <c r="L506" s="19"/>
      <c r="M506" s="19"/>
      <c r="N506" s="19"/>
      <c r="O506" s="19"/>
      <c r="P506" s="19"/>
      <c r="Q506" s="19"/>
      <c r="R506" s="19"/>
      <c r="S506" s="19"/>
      <c r="T506" s="19"/>
      <c r="U506" s="19"/>
      <c r="V506" s="19"/>
      <c r="W506" s="19"/>
      <c r="X506" s="19"/>
      <c r="Y506" s="19"/>
      <c r="Z506" s="19"/>
      <c r="AA506" s="19"/>
      <c r="AB506" s="19"/>
      <c r="AC506" s="19"/>
      <c r="AD506" s="19"/>
      <c r="AE506" s="19"/>
      <c r="AF506" s="19"/>
      <c r="AG506" s="19"/>
      <c r="AH506" s="19"/>
      <c r="AI506" s="19"/>
      <c r="AJ506" s="19"/>
      <c r="AK506" s="129"/>
      <c r="AL506" s="129"/>
      <c r="AM506" s="19"/>
      <c r="AN506" s="19"/>
      <c r="AO506" s="19"/>
      <c r="AP506" s="19"/>
      <c r="AQ506" s="19"/>
      <c r="AR506" s="19"/>
      <c r="AS506" s="19"/>
      <c r="AT506" s="19"/>
      <c r="AU506" s="19"/>
      <c r="AV506" s="19"/>
      <c r="AW506" s="19"/>
      <c r="AX506" s="19"/>
      <c r="AY506" s="19"/>
      <c r="AZ506" s="19"/>
      <c r="BA506" s="19"/>
      <c r="BB506" s="19"/>
      <c r="BC506" s="19"/>
      <c r="BD506" s="19"/>
      <c r="BE506" s="19"/>
      <c r="BF506" s="19"/>
      <c r="BG506" s="19"/>
      <c r="BH506" s="19"/>
      <c r="BI506" s="19"/>
      <c r="BJ506" s="19"/>
      <c r="BK506" s="19"/>
      <c r="BL506" s="19"/>
      <c r="BM506" s="19"/>
      <c r="BN506" s="19"/>
      <c r="BO506" s="19"/>
      <c r="BP506" s="19"/>
      <c r="BQ506" s="19"/>
      <c r="BR506" s="19"/>
      <c r="BS506" s="19"/>
      <c r="BT506" s="19"/>
      <c r="BU506" s="19"/>
      <c r="BV506" s="19"/>
      <c r="BW506" s="19"/>
      <c r="BX506" s="19"/>
      <c r="BY506" s="19"/>
      <c r="BZ506" s="19"/>
      <c r="CA506" s="19"/>
      <c r="CB506" s="19"/>
      <c r="CC506" s="19"/>
      <c r="CD506" s="19"/>
      <c r="CE506" s="19"/>
      <c r="CF506" s="19"/>
      <c r="CG506" s="19"/>
      <c r="CH506" s="19"/>
      <c r="CI506" s="19"/>
      <c r="CJ506" s="19"/>
      <c r="CK506" s="19"/>
      <c r="CL506" s="19"/>
      <c r="CM506" s="19"/>
      <c r="CN506" s="19"/>
      <c r="CO506" s="19"/>
      <c r="CP506" s="19"/>
      <c r="CQ506" s="19"/>
      <c r="CR506" s="19"/>
      <c r="CS506" s="19"/>
      <c r="CT506" s="19"/>
      <c r="CU506" s="19"/>
      <c r="CV506" s="19"/>
      <c r="CW506" s="19"/>
      <c r="CX506" s="19"/>
      <c r="CY506" s="19"/>
      <c r="CZ506" s="19"/>
      <c r="DA506" s="19"/>
      <c r="DB506" s="19"/>
      <c r="DC506" s="19"/>
      <c r="DD506" s="19"/>
      <c r="DE506" s="19"/>
      <c r="DF506" s="19"/>
      <c r="DG506" s="19"/>
      <c r="DH506" s="19"/>
      <c r="DI506" s="19"/>
      <c r="DJ506" s="19"/>
      <c r="DK506" s="19"/>
      <c r="DL506" s="19"/>
      <c r="DM506" s="19"/>
      <c r="DN506" s="19"/>
      <c r="DO506" s="19"/>
      <c r="DP506" s="19"/>
      <c r="DQ506" s="19"/>
      <c r="DR506" s="19"/>
      <c r="DS506" s="19"/>
      <c r="DT506" s="19"/>
      <c r="DU506" s="19"/>
      <c r="DV506" s="19"/>
      <c r="DW506" s="19"/>
      <c r="DX506" s="19"/>
      <c r="DY506" s="19"/>
      <c r="DZ506" s="19"/>
      <c r="EA506" s="19"/>
      <c r="EB506" s="19"/>
      <c r="EC506" s="19"/>
      <c r="ED506" s="19"/>
      <c r="EE506" s="19"/>
      <c r="EF506" s="19"/>
      <c r="EG506" s="19"/>
      <c r="EH506" s="19"/>
      <c r="EI506" s="19"/>
    </row>
    <row r="507" spans="2:139" ht="15" hidden="1" x14ac:dyDescent="0.25">
      <c r="B507" s="19">
        <f xml:space="preserve"> IF(C264=1,IF(N264=1,1,0),0)</f>
        <v>0</v>
      </c>
      <c r="C507" s="19">
        <f>IF(C264=1,IF(OR((N264=1),(N264=0.5)),1,0),0)</f>
        <v>0</v>
      </c>
      <c r="D507" s="19">
        <f xml:space="preserve"> IF(C264=1,IF(N264=1,1,0),0)</f>
        <v>0</v>
      </c>
      <c r="E507" s="19">
        <f xml:space="preserve"> IF(C264=1,IF(AND((N264&lt;&gt;""),(N264&lt;&gt;0)),1,0),0)</f>
        <v>0</v>
      </c>
      <c r="F507" s="19"/>
      <c r="G507" s="19">
        <f t="shared" ref="G507:G512" si="1675" xml:space="preserve"> G497+$B507</f>
        <v>0</v>
      </c>
      <c r="H507" s="19">
        <f t="shared" ref="H507:H512" si="1676" xml:space="preserve"> H497+$C507</f>
        <v>0</v>
      </c>
      <c r="I507" s="19">
        <f t="shared" ref="I507:I512" si="1677" xml:space="preserve"> I497+$D507</f>
        <v>0</v>
      </c>
      <c r="J507" s="19">
        <f t="shared" ref="J507:J512" si="1678" xml:space="preserve"> J497+$E507</f>
        <v>0</v>
      </c>
      <c r="K507" s="19">
        <f t="shared" ref="K507:K512" si="1679" xml:space="preserve"> K497+$B507</f>
        <v>0</v>
      </c>
      <c r="L507" s="19">
        <f t="shared" ref="L507:L512" si="1680" xml:space="preserve"> L497+$C507</f>
        <v>0</v>
      </c>
      <c r="M507" s="19">
        <f t="shared" ref="M507:M512" si="1681" xml:space="preserve"> M497+$D507</f>
        <v>0</v>
      </c>
      <c r="N507" s="19">
        <f t="shared" ref="N507:N512" si="1682" xml:space="preserve"> N497+$E507</f>
        <v>0</v>
      </c>
      <c r="O507" s="19">
        <f t="shared" ref="O507:O512" si="1683" xml:space="preserve"> O497+$B507</f>
        <v>0</v>
      </c>
      <c r="P507" s="19">
        <f t="shared" ref="P507:P512" si="1684" xml:space="preserve"> P497+$C507</f>
        <v>0</v>
      </c>
      <c r="Q507" s="19">
        <f t="shared" ref="Q507:Q512" si="1685" xml:space="preserve"> Q497+$D507</f>
        <v>0</v>
      </c>
      <c r="R507" s="19"/>
      <c r="S507" s="19">
        <f t="shared" ref="S507:S512" si="1686" xml:space="preserve"> S497+$E507</f>
        <v>0</v>
      </c>
      <c r="T507" s="19">
        <f t="shared" ref="T507:T512" si="1687" xml:space="preserve"> T497+$B507</f>
        <v>0</v>
      </c>
      <c r="U507" s="19">
        <f t="shared" ref="U507:U512" si="1688" xml:space="preserve"> U497+$C507</f>
        <v>0</v>
      </c>
      <c r="V507" s="19"/>
      <c r="W507" s="19">
        <f t="shared" ref="W507:W512" si="1689" xml:space="preserve"> W497+$D507</f>
        <v>0</v>
      </c>
      <c r="X507" s="19"/>
      <c r="Y507" s="19">
        <f t="shared" ref="Y507:Y512" si="1690" xml:space="preserve"> Y497+$E507</f>
        <v>0</v>
      </c>
      <c r="Z507" s="19">
        <f t="shared" ref="Z507:Z512" si="1691" xml:space="preserve"> Z497+$B507</f>
        <v>0</v>
      </c>
      <c r="AA507" s="19">
        <f t="shared" ref="AA507:AA512" si="1692" xml:space="preserve"> AA497+$C507</f>
        <v>0</v>
      </c>
      <c r="AB507" s="19">
        <f t="shared" ref="AB507:AB512" si="1693" xml:space="preserve"> AB497+$D507</f>
        <v>0</v>
      </c>
      <c r="AC507" s="19">
        <f t="shared" ref="AC507:AC512" si="1694" xml:space="preserve"> AC497+$E507</f>
        <v>0</v>
      </c>
      <c r="AD507" s="19"/>
      <c r="AE507" s="19">
        <f t="shared" ref="AE507:AE512" si="1695" xml:space="preserve"> AE497+$B507</f>
        <v>0</v>
      </c>
      <c r="AF507" s="19">
        <f t="shared" ref="AF507:AF512" si="1696" xml:space="preserve"> AF497+$C507</f>
        <v>0</v>
      </c>
      <c r="AG507" s="19">
        <f t="shared" ref="AG507:AG512" si="1697" xml:space="preserve"> AG497+$D507</f>
        <v>0</v>
      </c>
      <c r="AH507" s="19">
        <f t="shared" ref="AH507:AH512" si="1698" xml:space="preserve"> AH497+$E507</f>
        <v>0</v>
      </c>
      <c r="AI507" s="19">
        <f t="shared" ref="AI507:AI512" si="1699" xml:space="preserve"> AI497+$B507</f>
        <v>0</v>
      </c>
      <c r="AJ507" s="19">
        <f t="shared" ref="AJ507:AJ512" si="1700" xml:space="preserve"> AJ497+$C507</f>
        <v>0</v>
      </c>
      <c r="AK507" s="129">
        <f t="shared" ref="AK507:AK512" si="1701" xml:space="preserve"> AK497+$D507</f>
        <v>0</v>
      </c>
      <c r="AL507" s="129">
        <f t="shared" ref="AL507:AL512" si="1702" xml:space="preserve"> AL497+$E507</f>
        <v>0</v>
      </c>
      <c r="AM507" s="19">
        <f t="shared" ref="AM507:AM512" si="1703" xml:space="preserve"> AM497+$B507</f>
        <v>0</v>
      </c>
      <c r="AN507" s="19">
        <f t="shared" ref="AN507:AN512" si="1704" xml:space="preserve"> AN497+$C507</f>
        <v>0</v>
      </c>
      <c r="AO507" s="19">
        <f t="shared" ref="AO507:AO512" si="1705" xml:space="preserve"> AO497+$D507</f>
        <v>0</v>
      </c>
      <c r="AP507" s="19">
        <f t="shared" ref="AP507:AP512" si="1706" xml:space="preserve"> AP497+$E507</f>
        <v>0</v>
      </c>
      <c r="AQ507" s="19">
        <f t="shared" ref="AQ507:AQ512" si="1707" xml:space="preserve"> AQ497+$B507</f>
        <v>0</v>
      </c>
      <c r="AR507" s="19">
        <f t="shared" ref="AR507:AR512" si="1708" xml:space="preserve"> AR497+$C507</f>
        <v>0</v>
      </c>
      <c r="AS507" s="19">
        <f t="shared" ref="AS507:AS512" si="1709" xml:space="preserve"> AS497+$D507</f>
        <v>0</v>
      </c>
      <c r="AT507" s="19">
        <f t="shared" ref="AT507:AT512" si="1710" xml:space="preserve"> AT497+$E507</f>
        <v>0</v>
      </c>
      <c r="AU507" s="19">
        <f t="shared" ref="AU507:AU512" si="1711" xml:space="preserve"> AU497+$B507</f>
        <v>0</v>
      </c>
      <c r="AV507" s="19">
        <f t="shared" ref="AV507:AV512" si="1712" xml:space="preserve"> AV497+$C507</f>
        <v>0</v>
      </c>
      <c r="AW507" s="19">
        <f t="shared" ref="AW507:AW512" si="1713" xml:space="preserve"> AW497+$D507</f>
        <v>0</v>
      </c>
      <c r="AX507" s="19">
        <f t="shared" ref="AX507:AX512" si="1714" xml:space="preserve"> AX497+$E507</f>
        <v>0</v>
      </c>
      <c r="AY507" s="19">
        <f t="shared" ref="AY507:AY512" si="1715" xml:space="preserve"> AY497+$B507</f>
        <v>0</v>
      </c>
      <c r="AZ507" s="19">
        <f t="shared" ref="AZ507:AZ512" si="1716" xml:space="preserve"> AZ497+$C507</f>
        <v>0</v>
      </c>
      <c r="BA507" s="19">
        <f t="shared" ref="BA507:BA512" si="1717" xml:space="preserve"> BA497+$D507</f>
        <v>0</v>
      </c>
      <c r="BB507" s="19">
        <f t="shared" ref="BB507:BB512" si="1718" xml:space="preserve"> BB497+$E507</f>
        <v>0</v>
      </c>
      <c r="BC507" s="19">
        <f t="shared" ref="BC507:BC512" si="1719" xml:space="preserve"> BC497+$B507</f>
        <v>0</v>
      </c>
      <c r="BD507" s="19">
        <f t="shared" ref="BD507:BD512" si="1720" xml:space="preserve"> BD497+$C507</f>
        <v>0</v>
      </c>
      <c r="BE507" s="19">
        <f t="shared" ref="BE507:BE512" si="1721" xml:space="preserve"> BE497+$D507</f>
        <v>0</v>
      </c>
      <c r="BF507" s="19">
        <f t="shared" ref="BF507:BF512" si="1722" xml:space="preserve"> BF497+$E507</f>
        <v>0</v>
      </c>
      <c r="BG507" s="19">
        <f t="shared" ref="BG507:BG512" si="1723" xml:space="preserve"> BG497+$B507</f>
        <v>0</v>
      </c>
      <c r="BH507" s="19">
        <f t="shared" ref="BH507:BH512" si="1724" xml:space="preserve"> BH497+$C507</f>
        <v>0</v>
      </c>
      <c r="BI507" s="19">
        <f t="shared" ref="BI507:BI512" si="1725" xml:space="preserve"> BI497+$D507</f>
        <v>0</v>
      </c>
      <c r="BJ507" s="19">
        <f t="shared" ref="BJ507:BJ512" si="1726" xml:space="preserve"> BJ497+$E507</f>
        <v>0</v>
      </c>
      <c r="BK507" s="19">
        <f t="shared" ref="BK507:BK512" si="1727" xml:space="preserve"> BK497+$B507</f>
        <v>0</v>
      </c>
      <c r="BL507" s="19">
        <f t="shared" ref="BL507:BL512" si="1728" xml:space="preserve"> BL497+$C507</f>
        <v>0</v>
      </c>
      <c r="BM507" s="19">
        <f t="shared" ref="BM507:BM512" si="1729" xml:space="preserve"> BM497+$D507</f>
        <v>0</v>
      </c>
      <c r="BN507" s="19">
        <f t="shared" ref="BN507:BN512" si="1730" xml:space="preserve"> BN497+$E507</f>
        <v>0</v>
      </c>
      <c r="BO507" s="19">
        <f t="shared" ref="BO507:BO512" si="1731" xml:space="preserve"> BO497+$B507</f>
        <v>0</v>
      </c>
      <c r="BP507" s="19">
        <f t="shared" ref="BP507:BP512" si="1732" xml:space="preserve"> BP497+$C507</f>
        <v>0</v>
      </c>
      <c r="BQ507" s="19">
        <f t="shared" ref="BQ507:BQ512" si="1733" xml:space="preserve"> BQ497+$D507</f>
        <v>0</v>
      </c>
      <c r="BR507" s="19">
        <f t="shared" ref="BR507:BR512" si="1734" xml:space="preserve"> BR497+$E507</f>
        <v>0</v>
      </c>
      <c r="BS507" s="19">
        <f t="shared" ref="BS507:BS512" si="1735" xml:space="preserve"> BS497+$B507</f>
        <v>0</v>
      </c>
      <c r="BT507" s="19">
        <f t="shared" ref="BT507:BT512" si="1736" xml:space="preserve"> BT497+$C507</f>
        <v>0</v>
      </c>
      <c r="BU507" s="19">
        <f t="shared" ref="BU507:BU512" si="1737" xml:space="preserve"> BU497+$D507</f>
        <v>0</v>
      </c>
      <c r="BV507" s="19">
        <f t="shared" ref="BV507:BV512" si="1738" xml:space="preserve"> BV497+$E507</f>
        <v>0</v>
      </c>
      <c r="BW507" s="19">
        <f t="shared" ref="BW507:BW512" si="1739" xml:space="preserve"> BW497+$B507</f>
        <v>0</v>
      </c>
      <c r="BX507" s="19">
        <f t="shared" ref="BX507:BX512" si="1740" xml:space="preserve"> BX497+$C507</f>
        <v>0</v>
      </c>
      <c r="BY507" s="19">
        <f t="shared" ref="BY507:BY512" si="1741" xml:space="preserve"> BY497+$D507</f>
        <v>0</v>
      </c>
      <c r="BZ507" s="19">
        <f t="shared" ref="BZ507:BZ512" si="1742" xml:space="preserve"> BZ497+$E507</f>
        <v>0</v>
      </c>
      <c r="CA507" s="19">
        <f t="shared" ref="CA507:CA512" si="1743" xml:space="preserve"> CA497+$B507</f>
        <v>0</v>
      </c>
      <c r="CB507" s="19">
        <f t="shared" ref="CB507:CB512" si="1744" xml:space="preserve"> CB497+$C507</f>
        <v>0</v>
      </c>
      <c r="CC507" s="19">
        <f t="shared" ref="CC507:CC512" si="1745" xml:space="preserve"> CC497+$D507</f>
        <v>0</v>
      </c>
      <c r="CD507" s="19">
        <f t="shared" ref="CD507:CD512" si="1746" xml:space="preserve"> CD497+$E507</f>
        <v>0</v>
      </c>
      <c r="CE507" s="19">
        <f t="shared" ref="CE507:CE512" si="1747" xml:space="preserve"> CE497+$B507</f>
        <v>0</v>
      </c>
      <c r="CF507" s="19">
        <f t="shared" ref="CF507:CF512" si="1748" xml:space="preserve"> CF497+$C507</f>
        <v>0</v>
      </c>
      <c r="CG507" s="19">
        <f t="shared" ref="CG507:CG512" si="1749" xml:space="preserve"> CG497+$D507</f>
        <v>0</v>
      </c>
      <c r="CH507" s="19">
        <f t="shared" ref="CH507:CH512" si="1750" xml:space="preserve"> CH497+$E507</f>
        <v>0</v>
      </c>
      <c r="CI507" s="19">
        <f t="shared" ref="CI507:CI512" si="1751" xml:space="preserve"> CI497+$B507</f>
        <v>0</v>
      </c>
      <c r="CJ507" s="19">
        <f t="shared" ref="CJ507:CJ512" si="1752" xml:space="preserve"> CJ497+$C507</f>
        <v>0</v>
      </c>
      <c r="CK507" s="19">
        <f t="shared" ref="CK507:CK512" si="1753" xml:space="preserve"> CK497+$D507</f>
        <v>0</v>
      </c>
      <c r="CL507" s="19">
        <f t="shared" ref="CL507:CL512" si="1754" xml:space="preserve"> CL497+$E507</f>
        <v>0</v>
      </c>
      <c r="CM507" s="19">
        <f t="shared" ref="CM507:CM512" si="1755" xml:space="preserve"> CM497+$B507</f>
        <v>0</v>
      </c>
      <c r="CN507" s="19">
        <f t="shared" ref="CN507:CN512" si="1756" xml:space="preserve"> CN497+$C507</f>
        <v>0</v>
      </c>
      <c r="CO507" s="19">
        <f t="shared" ref="CO507:CO512" si="1757" xml:space="preserve"> CO497+$D507</f>
        <v>0</v>
      </c>
      <c r="CP507" s="19">
        <f t="shared" ref="CP507:CP512" si="1758" xml:space="preserve"> CP497+$E507</f>
        <v>0</v>
      </c>
      <c r="CQ507" s="19">
        <f t="shared" ref="CQ507:CQ512" si="1759" xml:space="preserve"> CQ497+$B507</f>
        <v>0</v>
      </c>
      <c r="CR507" s="19">
        <f t="shared" ref="CR507:CR512" si="1760" xml:space="preserve"> CR497+$C507</f>
        <v>0</v>
      </c>
      <c r="CS507" s="19">
        <f t="shared" ref="CS507:CS512" si="1761" xml:space="preserve"> CS497+$D507</f>
        <v>0</v>
      </c>
      <c r="CT507" s="19">
        <f t="shared" ref="CT507:CT512" si="1762" xml:space="preserve"> CT497+$E507</f>
        <v>0</v>
      </c>
      <c r="CU507" s="19">
        <f t="shared" ref="CU507:CU512" si="1763" xml:space="preserve"> CU497+$B507</f>
        <v>0</v>
      </c>
      <c r="CV507" s="19">
        <f t="shared" ref="CV507:CV512" si="1764" xml:space="preserve"> CV497+$C507</f>
        <v>0</v>
      </c>
      <c r="CW507" s="19">
        <f t="shared" ref="CW507:CW512" si="1765" xml:space="preserve"> CW497+$D507</f>
        <v>0</v>
      </c>
      <c r="CX507" s="19">
        <f t="shared" ref="CX507:CX512" si="1766" xml:space="preserve"> CX497+$E507</f>
        <v>0</v>
      </c>
      <c r="CY507" s="19">
        <f t="shared" ref="CY507:CY512" si="1767" xml:space="preserve"> CY497+$B507</f>
        <v>0</v>
      </c>
      <c r="CZ507" s="19">
        <f t="shared" ref="CZ507:CZ512" si="1768" xml:space="preserve"> CZ497+$C507</f>
        <v>0</v>
      </c>
      <c r="DA507" s="19">
        <f t="shared" ref="DA507:DA512" si="1769" xml:space="preserve"> DA497+$D507</f>
        <v>0</v>
      </c>
      <c r="DB507" s="19">
        <f t="shared" ref="DB507:DB512" si="1770" xml:space="preserve"> DB497+$E507</f>
        <v>0</v>
      </c>
      <c r="DC507" s="19">
        <f t="shared" ref="DC507:DC512" si="1771" xml:space="preserve"> DC497+$B507</f>
        <v>0</v>
      </c>
      <c r="DD507" s="19">
        <f t="shared" ref="DD507:DD512" si="1772" xml:space="preserve"> DD497+$C507</f>
        <v>0</v>
      </c>
      <c r="DE507" s="19">
        <f t="shared" ref="DE507:DE512" si="1773" xml:space="preserve"> DE497+$D507</f>
        <v>0</v>
      </c>
      <c r="DF507" s="19">
        <f t="shared" ref="DF507:DF512" si="1774" xml:space="preserve"> DF497+$E507</f>
        <v>0</v>
      </c>
      <c r="DG507" s="19">
        <f t="shared" ref="DG507:DG512" si="1775" xml:space="preserve"> DG497+$B507</f>
        <v>0</v>
      </c>
      <c r="DH507" s="19">
        <f t="shared" ref="DH507:DH512" si="1776" xml:space="preserve"> DH497+$C507</f>
        <v>0</v>
      </c>
      <c r="DI507" s="19">
        <f t="shared" ref="DI507:DI512" si="1777" xml:space="preserve"> DI497+$D507</f>
        <v>0</v>
      </c>
      <c r="DJ507" s="19">
        <f t="shared" ref="DJ507:DJ512" si="1778" xml:space="preserve"> DJ497+$E507</f>
        <v>0</v>
      </c>
      <c r="DK507" s="19">
        <f t="shared" ref="DK507:DK512" si="1779" xml:space="preserve"> DK497+$B507</f>
        <v>0</v>
      </c>
      <c r="DL507" s="19">
        <f t="shared" ref="DL507:DL512" si="1780" xml:space="preserve"> DL497+$C507</f>
        <v>0</v>
      </c>
      <c r="DM507" s="19">
        <f t="shared" ref="DM507:DM512" si="1781" xml:space="preserve"> DM497+$D507</f>
        <v>0</v>
      </c>
      <c r="DN507" s="19">
        <f t="shared" ref="DN507:DN512" si="1782" xml:space="preserve"> DN497+$E507</f>
        <v>0</v>
      </c>
      <c r="DO507" s="19">
        <f t="shared" ref="DO507:DO512" si="1783" xml:space="preserve"> DO497+$B507</f>
        <v>0</v>
      </c>
      <c r="DP507" s="19">
        <f t="shared" ref="DP507:DP512" si="1784" xml:space="preserve"> DP497+$C507</f>
        <v>0</v>
      </c>
      <c r="DQ507" s="19">
        <f t="shared" ref="DQ507:DQ512" si="1785" xml:space="preserve"> DQ497+$D507</f>
        <v>0</v>
      </c>
      <c r="DR507" s="19">
        <f t="shared" ref="DR507:DR512" si="1786" xml:space="preserve"> DR497+$E507</f>
        <v>0</v>
      </c>
      <c r="DS507" s="19">
        <f t="shared" ref="DS507:DS512" si="1787" xml:space="preserve"> DS497+$B507</f>
        <v>0</v>
      </c>
      <c r="DT507" s="19">
        <f t="shared" ref="DT507:DT512" si="1788" xml:space="preserve"> DT497+$C507</f>
        <v>0</v>
      </c>
      <c r="DU507" s="19">
        <f t="shared" ref="DU507:DU512" si="1789" xml:space="preserve"> DU497+$D507</f>
        <v>0</v>
      </c>
      <c r="DV507" s="19">
        <f t="shared" ref="DV507:DV512" si="1790" xml:space="preserve"> DV497+$E507</f>
        <v>0</v>
      </c>
      <c r="DW507" s="19">
        <f t="shared" ref="DW507:DW512" si="1791" xml:space="preserve"> DW497+$B507</f>
        <v>0</v>
      </c>
      <c r="DX507" s="19">
        <f t="shared" ref="DX507:DX512" si="1792" xml:space="preserve"> DX497+$C507</f>
        <v>0</v>
      </c>
      <c r="DY507" s="19">
        <f t="shared" ref="DY507:DY512" si="1793" xml:space="preserve"> DY497+$D507</f>
        <v>0</v>
      </c>
      <c r="DZ507" s="19">
        <f t="shared" ref="DZ507:DZ512" si="1794" xml:space="preserve"> DZ497+$E507</f>
        <v>0</v>
      </c>
      <c r="EA507" s="19">
        <f t="shared" ref="EA507:EA512" si="1795" xml:space="preserve"> EA497+$B507</f>
        <v>0</v>
      </c>
      <c r="EB507" s="19">
        <f t="shared" ref="EB507:EB512" si="1796" xml:space="preserve"> EB497+$C507</f>
        <v>0</v>
      </c>
      <c r="EC507" s="19">
        <f t="shared" ref="EC507:EC512" si="1797" xml:space="preserve"> EC497+$D507</f>
        <v>0</v>
      </c>
      <c r="ED507" s="19">
        <f t="shared" ref="ED507:ED512" si="1798" xml:space="preserve"> ED497+$E507</f>
        <v>0</v>
      </c>
      <c r="EE507" s="19">
        <f t="shared" ref="EE507:EE512" si="1799" xml:space="preserve"> EE497+$B507</f>
        <v>0</v>
      </c>
      <c r="EF507" s="19">
        <f t="shared" ref="EF507:EF512" si="1800" xml:space="preserve"> EF497+$C507</f>
        <v>0</v>
      </c>
      <c r="EG507" s="19">
        <f t="shared" ref="EG507:EG512" si="1801" xml:space="preserve"> EG497+$D507</f>
        <v>0</v>
      </c>
      <c r="EH507" s="19">
        <f t="shared" ref="EH507:EH512" si="1802" xml:space="preserve"> EH497+$E507</f>
        <v>0</v>
      </c>
      <c r="EI507" s="19"/>
    </row>
    <row r="508" spans="2:139" ht="15" hidden="1" x14ac:dyDescent="0.25">
      <c r="B508" s="19">
        <f xml:space="preserve"> IF(C265=1,IF(N265=1,1,0),0)</f>
        <v>0</v>
      </c>
      <c r="C508" s="19">
        <f>IF(C265=1,IF(OR((N265=1),(N265=0.5)),1,0),0)</f>
        <v>0</v>
      </c>
      <c r="D508" s="19">
        <f xml:space="preserve"> IF(C265=1,IF(N265=1,1,0),0)</f>
        <v>0</v>
      </c>
      <c r="E508" s="19">
        <f xml:space="preserve"> IF(C265=1,IF(AND((N265&lt;&gt;""),(N265&lt;&gt;0)),1,0),0)</f>
        <v>0</v>
      </c>
      <c r="F508" s="19"/>
      <c r="G508" s="19">
        <f t="shared" si="1675"/>
        <v>0</v>
      </c>
      <c r="H508" s="19">
        <f t="shared" si="1676"/>
        <v>0</v>
      </c>
      <c r="I508" s="19">
        <f t="shared" si="1677"/>
        <v>0</v>
      </c>
      <c r="J508" s="19">
        <f t="shared" si="1678"/>
        <v>0</v>
      </c>
      <c r="K508" s="19">
        <f t="shared" si="1679"/>
        <v>0</v>
      </c>
      <c r="L508" s="19">
        <f t="shared" si="1680"/>
        <v>0</v>
      </c>
      <c r="M508" s="19">
        <f t="shared" si="1681"/>
        <v>0</v>
      </c>
      <c r="N508" s="19">
        <f t="shared" si="1682"/>
        <v>0</v>
      </c>
      <c r="O508" s="19">
        <f t="shared" si="1683"/>
        <v>0</v>
      </c>
      <c r="P508" s="19">
        <f t="shared" si="1684"/>
        <v>0</v>
      </c>
      <c r="Q508" s="19">
        <f t="shared" si="1685"/>
        <v>0</v>
      </c>
      <c r="R508" s="19"/>
      <c r="S508" s="19">
        <f t="shared" si="1686"/>
        <v>0</v>
      </c>
      <c r="T508" s="19">
        <f t="shared" si="1687"/>
        <v>0</v>
      </c>
      <c r="U508" s="19">
        <f t="shared" si="1688"/>
        <v>0</v>
      </c>
      <c r="V508" s="19"/>
      <c r="W508" s="19">
        <f t="shared" si="1689"/>
        <v>0</v>
      </c>
      <c r="X508" s="19"/>
      <c r="Y508" s="19">
        <f t="shared" si="1690"/>
        <v>0</v>
      </c>
      <c r="Z508" s="19">
        <f t="shared" si="1691"/>
        <v>0</v>
      </c>
      <c r="AA508" s="19">
        <f t="shared" si="1692"/>
        <v>0</v>
      </c>
      <c r="AB508" s="19">
        <f t="shared" si="1693"/>
        <v>0</v>
      </c>
      <c r="AC508" s="19">
        <f t="shared" si="1694"/>
        <v>0</v>
      </c>
      <c r="AD508" s="19"/>
      <c r="AE508" s="19">
        <f t="shared" si="1695"/>
        <v>0</v>
      </c>
      <c r="AF508" s="19">
        <f t="shared" si="1696"/>
        <v>0</v>
      </c>
      <c r="AG508" s="19">
        <f t="shared" si="1697"/>
        <v>0</v>
      </c>
      <c r="AH508" s="19">
        <f t="shared" si="1698"/>
        <v>0</v>
      </c>
      <c r="AI508" s="19">
        <f t="shared" si="1699"/>
        <v>0</v>
      </c>
      <c r="AJ508" s="19">
        <f t="shared" si="1700"/>
        <v>0</v>
      </c>
      <c r="AK508" s="129">
        <f t="shared" si="1701"/>
        <v>0</v>
      </c>
      <c r="AL508" s="129">
        <f t="shared" si="1702"/>
        <v>0</v>
      </c>
      <c r="AM508" s="19">
        <f t="shared" si="1703"/>
        <v>0</v>
      </c>
      <c r="AN508" s="19">
        <f t="shared" si="1704"/>
        <v>0</v>
      </c>
      <c r="AO508" s="19">
        <f t="shared" si="1705"/>
        <v>0</v>
      </c>
      <c r="AP508" s="19">
        <f t="shared" si="1706"/>
        <v>0</v>
      </c>
      <c r="AQ508" s="19">
        <f t="shared" si="1707"/>
        <v>0</v>
      </c>
      <c r="AR508" s="19">
        <f t="shared" si="1708"/>
        <v>0</v>
      </c>
      <c r="AS508" s="19">
        <f t="shared" si="1709"/>
        <v>0</v>
      </c>
      <c r="AT508" s="19">
        <f t="shared" si="1710"/>
        <v>0</v>
      </c>
      <c r="AU508" s="19">
        <f t="shared" si="1711"/>
        <v>0</v>
      </c>
      <c r="AV508" s="19">
        <f t="shared" si="1712"/>
        <v>0</v>
      </c>
      <c r="AW508" s="19">
        <f t="shared" si="1713"/>
        <v>0</v>
      </c>
      <c r="AX508" s="19">
        <f t="shared" si="1714"/>
        <v>0</v>
      </c>
      <c r="AY508" s="19">
        <f t="shared" si="1715"/>
        <v>0</v>
      </c>
      <c r="AZ508" s="19">
        <f t="shared" si="1716"/>
        <v>0</v>
      </c>
      <c r="BA508" s="19">
        <f t="shared" si="1717"/>
        <v>0</v>
      </c>
      <c r="BB508" s="19">
        <f t="shared" si="1718"/>
        <v>0</v>
      </c>
      <c r="BC508" s="19">
        <f t="shared" si="1719"/>
        <v>0</v>
      </c>
      <c r="BD508" s="19">
        <f t="shared" si="1720"/>
        <v>0</v>
      </c>
      <c r="BE508" s="19">
        <f t="shared" si="1721"/>
        <v>0</v>
      </c>
      <c r="BF508" s="19">
        <f t="shared" si="1722"/>
        <v>0</v>
      </c>
      <c r="BG508" s="19">
        <f t="shared" si="1723"/>
        <v>0</v>
      </c>
      <c r="BH508" s="19">
        <f t="shared" si="1724"/>
        <v>0</v>
      </c>
      <c r="BI508" s="19">
        <f t="shared" si="1725"/>
        <v>0</v>
      </c>
      <c r="BJ508" s="19">
        <f t="shared" si="1726"/>
        <v>0</v>
      </c>
      <c r="BK508" s="19">
        <f t="shared" si="1727"/>
        <v>0</v>
      </c>
      <c r="BL508" s="19">
        <f t="shared" si="1728"/>
        <v>0</v>
      </c>
      <c r="BM508" s="19">
        <f t="shared" si="1729"/>
        <v>0</v>
      </c>
      <c r="BN508" s="19">
        <f t="shared" si="1730"/>
        <v>0</v>
      </c>
      <c r="BO508" s="19">
        <f t="shared" si="1731"/>
        <v>0</v>
      </c>
      <c r="BP508" s="19">
        <f t="shared" si="1732"/>
        <v>0</v>
      </c>
      <c r="BQ508" s="19">
        <f t="shared" si="1733"/>
        <v>0</v>
      </c>
      <c r="BR508" s="19">
        <f t="shared" si="1734"/>
        <v>0</v>
      </c>
      <c r="BS508" s="19">
        <f t="shared" si="1735"/>
        <v>0</v>
      </c>
      <c r="BT508" s="19">
        <f t="shared" si="1736"/>
        <v>0</v>
      </c>
      <c r="BU508" s="19">
        <f t="shared" si="1737"/>
        <v>0</v>
      </c>
      <c r="BV508" s="19">
        <f t="shared" si="1738"/>
        <v>0</v>
      </c>
      <c r="BW508" s="19">
        <f t="shared" si="1739"/>
        <v>0</v>
      </c>
      <c r="BX508" s="19">
        <f t="shared" si="1740"/>
        <v>0</v>
      </c>
      <c r="BY508" s="19">
        <f t="shared" si="1741"/>
        <v>0</v>
      </c>
      <c r="BZ508" s="19">
        <f t="shared" si="1742"/>
        <v>0</v>
      </c>
      <c r="CA508" s="19">
        <f t="shared" si="1743"/>
        <v>0</v>
      </c>
      <c r="CB508" s="19">
        <f t="shared" si="1744"/>
        <v>0</v>
      </c>
      <c r="CC508" s="19">
        <f t="shared" si="1745"/>
        <v>0</v>
      </c>
      <c r="CD508" s="19">
        <f t="shared" si="1746"/>
        <v>0</v>
      </c>
      <c r="CE508" s="19">
        <f t="shared" si="1747"/>
        <v>0</v>
      </c>
      <c r="CF508" s="19">
        <f t="shared" si="1748"/>
        <v>0</v>
      </c>
      <c r="CG508" s="19">
        <f t="shared" si="1749"/>
        <v>0</v>
      </c>
      <c r="CH508" s="19">
        <f t="shared" si="1750"/>
        <v>0</v>
      </c>
      <c r="CI508" s="19">
        <f t="shared" si="1751"/>
        <v>0</v>
      </c>
      <c r="CJ508" s="19">
        <f t="shared" si="1752"/>
        <v>0</v>
      </c>
      <c r="CK508" s="19">
        <f t="shared" si="1753"/>
        <v>0</v>
      </c>
      <c r="CL508" s="19">
        <f t="shared" si="1754"/>
        <v>0</v>
      </c>
      <c r="CM508" s="19">
        <f t="shared" si="1755"/>
        <v>0</v>
      </c>
      <c r="CN508" s="19">
        <f t="shared" si="1756"/>
        <v>0</v>
      </c>
      <c r="CO508" s="19">
        <f t="shared" si="1757"/>
        <v>0</v>
      </c>
      <c r="CP508" s="19">
        <f t="shared" si="1758"/>
        <v>0</v>
      </c>
      <c r="CQ508" s="19">
        <f t="shared" si="1759"/>
        <v>0</v>
      </c>
      <c r="CR508" s="19">
        <f t="shared" si="1760"/>
        <v>0</v>
      </c>
      <c r="CS508" s="19">
        <f t="shared" si="1761"/>
        <v>0</v>
      </c>
      <c r="CT508" s="19">
        <f t="shared" si="1762"/>
        <v>0</v>
      </c>
      <c r="CU508" s="19">
        <f t="shared" si="1763"/>
        <v>0</v>
      </c>
      <c r="CV508" s="19">
        <f t="shared" si="1764"/>
        <v>0</v>
      </c>
      <c r="CW508" s="19">
        <f t="shared" si="1765"/>
        <v>0</v>
      </c>
      <c r="CX508" s="19">
        <f t="shared" si="1766"/>
        <v>0</v>
      </c>
      <c r="CY508" s="19">
        <f t="shared" si="1767"/>
        <v>0</v>
      </c>
      <c r="CZ508" s="19">
        <f t="shared" si="1768"/>
        <v>0</v>
      </c>
      <c r="DA508" s="19">
        <f t="shared" si="1769"/>
        <v>0</v>
      </c>
      <c r="DB508" s="19">
        <f t="shared" si="1770"/>
        <v>0</v>
      </c>
      <c r="DC508" s="19">
        <f t="shared" si="1771"/>
        <v>0</v>
      </c>
      <c r="DD508" s="19">
        <f t="shared" si="1772"/>
        <v>0</v>
      </c>
      <c r="DE508" s="19">
        <f t="shared" si="1773"/>
        <v>0</v>
      </c>
      <c r="DF508" s="19">
        <f t="shared" si="1774"/>
        <v>0</v>
      </c>
      <c r="DG508" s="19">
        <f t="shared" si="1775"/>
        <v>0</v>
      </c>
      <c r="DH508" s="19">
        <f t="shared" si="1776"/>
        <v>0</v>
      </c>
      <c r="DI508" s="19">
        <f t="shared" si="1777"/>
        <v>0</v>
      </c>
      <c r="DJ508" s="19">
        <f t="shared" si="1778"/>
        <v>0</v>
      </c>
      <c r="DK508" s="19">
        <f t="shared" si="1779"/>
        <v>0</v>
      </c>
      <c r="DL508" s="19">
        <f t="shared" si="1780"/>
        <v>0</v>
      </c>
      <c r="DM508" s="19">
        <f t="shared" si="1781"/>
        <v>0</v>
      </c>
      <c r="DN508" s="19">
        <f t="shared" si="1782"/>
        <v>0</v>
      </c>
      <c r="DO508" s="19">
        <f t="shared" si="1783"/>
        <v>0</v>
      </c>
      <c r="DP508" s="19">
        <f t="shared" si="1784"/>
        <v>0</v>
      </c>
      <c r="DQ508" s="19">
        <f t="shared" si="1785"/>
        <v>0</v>
      </c>
      <c r="DR508" s="19">
        <f t="shared" si="1786"/>
        <v>0</v>
      </c>
      <c r="DS508" s="19">
        <f t="shared" si="1787"/>
        <v>0</v>
      </c>
      <c r="DT508" s="19">
        <f t="shared" si="1788"/>
        <v>0</v>
      </c>
      <c r="DU508" s="19">
        <f t="shared" si="1789"/>
        <v>0</v>
      </c>
      <c r="DV508" s="19">
        <f t="shared" si="1790"/>
        <v>0</v>
      </c>
      <c r="DW508" s="19">
        <f t="shared" si="1791"/>
        <v>0</v>
      </c>
      <c r="DX508" s="19">
        <f t="shared" si="1792"/>
        <v>0</v>
      </c>
      <c r="DY508" s="19">
        <f t="shared" si="1793"/>
        <v>0</v>
      </c>
      <c r="DZ508" s="19">
        <f t="shared" si="1794"/>
        <v>0</v>
      </c>
      <c r="EA508" s="19">
        <f t="shared" si="1795"/>
        <v>0</v>
      </c>
      <c r="EB508" s="19">
        <f t="shared" si="1796"/>
        <v>0</v>
      </c>
      <c r="EC508" s="19">
        <f t="shared" si="1797"/>
        <v>0</v>
      </c>
      <c r="ED508" s="19">
        <f t="shared" si="1798"/>
        <v>0</v>
      </c>
      <c r="EE508" s="19">
        <f t="shared" si="1799"/>
        <v>0</v>
      </c>
      <c r="EF508" s="19">
        <f t="shared" si="1800"/>
        <v>0</v>
      </c>
      <c r="EG508" s="19">
        <f t="shared" si="1801"/>
        <v>0</v>
      </c>
      <c r="EH508" s="19">
        <f t="shared" si="1802"/>
        <v>0</v>
      </c>
      <c r="EI508" s="19"/>
    </row>
    <row r="509" spans="2:139" ht="15" hidden="1" x14ac:dyDescent="0.25">
      <c r="B509" s="19">
        <f xml:space="preserve"> IF(C266=1,IF(N266=1,1,0),0)</f>
        <v>0</v>
      </c>
      <c r="C509" s="19">
        <f>IF(C266=1,IF(OR((N266=1),(N266=0.5)),1,0),0)</f>
        <v>0</v>
      </c>
      <c r="D509" s="19">
        <f xml:space="preserve"> IF(C266=1,IF(N266=1,1,0),0)</f>
        <v>0</v>
      </c>
      <c r="E509" s="19">
        <f xml:space="preserve"> IF(C266=1,IF(AND((N266&lt;&gt;""),(N266&lt;&gt;0)),1,0),0)</f>
        <v>0</v>
      </c>
      <c r="F509" s="19"/>
      <c r="G509" s="19">
        <f t="shared" si="1675"/>
        <v>0</v>
      </c>
      <c r="H509" s="19">
        <f t="shared" si="1676"/>
        <v>0</v>
      </c>
      <c r="I509" s="19">
        <f t="shared" si="1677"/>
        <v>0</v>
      </c>
      <c r="J509" s="19">
        <f t="shared" si="1678"/>
        <v>0</v>
      </c>
      <c r="K509" s="19">
        <f t="shared" si="1679"/>
        <v>0</v>
      </c>
      <c r="L509" s="19">
        <f t="shared" si="1680"/>
        <v>0</v>
      </c>
      <c r="M509" s="19">
        <f t="shared" si="1681"/>
        <v>0</v>
      </c>
      <c r="N509" s="19">
        <f t="shared" si="1682"/>
        <v>0</v>
      </c>
      <c r="O509" s="19">
        <f t="shared" si="1683"/>
        <v>0</v>
      </c>
      <c r="P509" s="19">
        <f t="shared" si="1684"/>
        <v>0</v>
      </c>
      <c r="Q509" s="19">
        <f t="shared" si="1685"/>
        <v>0</v>
      </c>
      <c r="R509" s="19"/>
      <c r="S509" s="19">
        <f t="shared" si="1686"/>
        <v>0</v>
      </c>
      <c r="T509" s="19">
        <f t="shared" si="1687"/>
        <v>0</v>
      </c>
      <c r="U509" s="19">
        <f t="shared" si="1688"/>
        <v>0</v>
      </c>
      <c r="V509" s="19"/>
      <c r="W509" s="19">
        <f t="shared" si="1689"/>
        <v>0</v>
      </c>
      <c r="X509" s="19"/>
      <c r="Y509" s="19">
        <f t="shared" si="1690"/>
        <v>0</v>
      </c>
      <c r="Z509" s="19">
        <f t="shared" si="1691"/>
        <v>0</v>
      </c>
      <c r="AA509" s="19">
        <f t="shared" si="1692"/>
        <v>0</v>
      </c>
      <c r="AB509" s="19">
        <f t="shared" si="1693"/>
        <v>0</v>
      </c>
      <c r="AC509" s="19">
        <f t="shared" si="1694"/>
        <v>0</v>
      </c>
      <c r="AD509" s="19"/>
      <c r="AE509" s="19">
        <f t="shared" si="1695"/>
        <v>0</v>
      </c>
      <c r="AF509" s="19">
        <f t="shared" si="1696"/>
        <v>0</v>
      </c>
      <c r="AG509" s="19">
        <f t="shared" si="1697"/>
        <v>0</v>
      </c>
      <c r="AH509" s="19">
        <f t="shared" si="1698"/>
        <v>0</v>
      </c>
      <c r="AI509" s="19">
        <f t="shared" si="1699"/>
        <v>0</v>
      </c>
      <c r="AJ509" s="19">
        <f t="shared" si="1700"/>
        <v>0</v>
      </c>
      <c r="AK509" s="129">
        <f t="shared" si="1701"/>
        <v>0</v>
      </c>
      <c r="AL509" s="129">
        <f t="shared" si="1702"/>
        <v>0</v>
      </c>
      <c r="AM509" s="19">
        <f t="shared" si="1703"/>
        <v>0</v>
      </c>
      <c r="AN509" s="19">
        <f t="shared" si="1704"/>
        <v>0</v>
      </c>
      <c r="AO509" s="19">
        <f t="shared" si="1705"/>
        <v>0</v>
      </c>
      <c r="AP509" s="19">
        <f t="shared" si="1706"/>
        <v>0</v>
      </c>
      <c r="AQ509" s="19">
        <f t="shared" si="1707"/>
        <v>0</v>
      </c>
      <c r="AR509" s="19">
        <f t="shared" si="1708"/>
        <v>0</v>
      </c>
      <c r="AS509" s="19">
        <f t="shared" si="1709"/>
        <v>0</v>
      </c>
      <c r="AT509" s="19">
        <f t="shared" si="1710"/>
        <v>0</v>
      </c>
      <c r="AU509" s="19">
        <f t="shared" si="1711"/>
        <v>0</v>
      </c>
      <c r="AV509" s="19">
        <f t="shared" si="1712"/>
        <v>0</v>
      </c>
      <c r="AW509" s="19">
        <f t="shared" si="1713"/>
        <v>0</v>
      </c>
      <c r="AX509" s="19">
        <f t="shared" si="1714"/>
        <v>0</v>
      </c>
      <c r="AY509" s="19">
        <f t="shared" si="1715"/>
        <v>0</v>
      </c>
      <c r="AZ509" s="19">
        <f t="shared" si="1716"/>
        <v>0</v>
      </c>
      <c r="BA509" s="19">
        <f t="shared" si="1717"/>
        <v>0</v>
      </c>
      <c r="BB509" s="19">
        <f t="shared" si="1718"/>
        <v>0</v>
      </c>
      <c r="BC509" s="19">
        <f t="shared" si="1719"/>
        <v>0</v>
      </c>
      <c r="BD509" s="19">
        <f t="shared" si="1720"/>
        <v>0</v>
      </c>
      <c r="BE509" s="19">
        <f t="shared" si="1721"/>
        <v>0</v>
      </c>
      <c r="BF509" s="19">
        <f t="shared" si="1722"/>
        <v>0</v>
      </c>
      <c r="BG509" s="19">
        <f t="shared" si="1723"/>
        <v>0</v>
      </c>
      <c r="BH509" s="19">
        <f t="shared" si="1724"/>
        <v>0</v>
      </c>
      <c r="BI509" s="19">
        <f t="shared" si="1725"/>
        <v>0</v>
      </c>
      <c r="BJ509" s="19">
        <f t="shared" si="1726"/>
        <v>0</v>
      </c>
      <c r="BK509" s="19">
        <f t="shared" si="1727"/>
        <v>0</v>
      </c>
      <c r="BL509" s="19">
        <f t="shared" si="1728"/>
        <v>0</v>
      </c>
      <c r="BM509" s="19">
        <f t="shared" si="1729"/>
        <v>0</v>
      </c>
      <c r="BN509" s="19">
        <f t="shared" si="1730"/>
        <v>0</v>
      </c>
      <c r="BO509" s="19">
        <f t="shared" si="1731"/>
        <v>0</v>
      </c>
      <c r="BP509" s="19">
        <f t="shared" si="1732"/>
        <v>0</v>
      </c>
      <c r="BQ509" s="19">
        <f t="shared" si="1733"/>
        <v>0</v>
      </c>
      <c r="BR509" s="19">
        <f t="shared" si="1734"/>
        <v>0</v>
      </c>
      <c r="BS509" s="19">
        <f t="shared" si="1735"/>
        <v>0</v>
      </c>
      <c r="BT509" s="19">
        <f t="shared" si="1736"/>
        <v>0</v>
      </c>
      <c r="BU509" s="19">
        <f t="shared" si="1737"/>
        <v>0</v>
      </c>
      <c r="BV509" s="19">
        <f t="shared" si="1738"/>
        <v>0</v>
      </c>
      <c r="BW509" s="19">
        <f t="shared" si="1739"/>
        <v>0</v>
      </c>
      <c r="BX509" s="19">
        <f t="shared" si="1740"/>
        <v>0</v>
      </c>
      <c r="BY509" s="19">
        <f t="shared" si="1741"/>
        <v>0</v>
      </c>
      <c r="BZ509" s="19">
        <f t="shared" si="1742"/>
        <v>0</v>
      </c>
      <c r="CA509" s="19">
        <f t="shared" si="1743"/>
        <v>0</v>
      </c>
      <c r="CB509" s="19">
        <f t="shared" si="1744"/>
        <v>0</v>
      </c>
      <c r="CC509" s="19">
        <f t="shared" si="1745"/>
        <v>0</v>
      </c>
      <c r="CD509" s="19">
        <f t="shared" si="1746"/>
        <v>0</v>
      </c>
      <c r="CE509" s="19">
        <f t="shared" si="1747"/>
        <v>0</v>
      </c>
      <c r="CF509" s="19">
        <f t="shared" si="1748"/>
        <v>0</v>
      </c>
      <c r="CG509" s="19">
        <f t="shared" si="1749"/>
        <v>0</v>
      </c>
      <c r="CH509" s="19">
        <f t="shared" si="1750"/>
        <v>0</v>
      </c>
      <c r="CI509" s="19">
        <f t="shared" si="1751"/>
        <v>0</v>
      </c>
      <c r="CJ509" s="19">
        <f t="shared" si="1752"/>
        <v>0</v>
      </c>
      <c r="CK509" s="19">
        <f t="shared" si="1753"/>
        <v>0</v>
      </c>
      <c r="CL509" s="19">
        <f t="shared" si="1754"/>
        <v>0</v>
      </c>
      <c r="CM509" s="19">
        <f t="shared" si="1755"/>
        <v>0</v>
      </c>
      <c r="CN509" s="19">
        <f t="shared" si="1756"/>
        <v>0</v>
      </c>
      <c r="CO509" s="19">
        <f t="shared" si="1757"/>
        <v>0</v>
      </c>
      <c r="CP509" s="19">
        <f t="shared" si="1758"/>
        <v>0</v>
      </c>
      <c r="CQ509" s="19">
        <f t="shared" si="1759"/>
        <v>0</v>
      </c>
      <c r="CR509" s="19">
        <f t="shared" si="1760"/>
        <v>0</v>
      </c>
      <c r="CS509" s="19">
        <f t="shared" si="1761"/>
        <v>0</v>
      </c>
      <c r="CT509" s="19">
        <f t="shared" si="1762"/>
        <v>0</v>
      </c>
      <c r="CU509" s="19">
        <f t="shared" si="1763"/>
        <v>0</v>
      </c>
      <c r="CV509" s="19">
        <f t="shared" si="1764"/>
        <v>0</v>
      </c>
      <c r="CW509" s="19">
        <f t="shared" si="1765"/>
        <v>0</v>
      </c>
      <c r="CX509" s="19">
        <f t="shared" si="1766"/>
        <v>0</v>
      </c>
      <c r="CY509" s="19">
        <f t="shared" si="1767"/>
        <v>0</v>
      </c>
      <c r="CZ509" s="19">
        <f t="shared" si="1768"/>
        <v>0</v>
      </c>
      <c r="DA509" s="19">
        <f t="shared" si="1769"/>
        <v>0</v>
      </c>
      <c r="DB509" s="19">
        <f t="shared" si="1770"/>
        <v>0</v>
      </c>
      <c r="DC509" s="19">
        <f t="shared" si="1771"/>
        <v>0</v>
      </c>
      <c r="DD509" s="19">
        <f t="shared" si="1772"/>
        <v>0</v>
      </c>
      <c r="DE509" s="19">
        <f t="shared" si="1773"/>
        <v>0</v>
      </c>
      <c r="DF509" s="19">
        <f t="shared" si="1774"/>
        <v>0</v>
      </c>
      <c r="DG509" s="19">
        <f t="shared" si="1775"/>
        <v>0</v>
      </c>
      <c r="DH509" s="19">
        <f t="shared" si="1776"/>
        <v>0</v>
      </c>
      <c r="DI509" s="19">
        <f t="shared" si="1777"/>
        <v>0</v>
      </c>
      <c r="DJ509" s="19">
        <f t="shared" si="1778"/>
        <v>0</v>
      </c>
      <c r="DK509" s="19">
        <f t="shared" si="1779"/>
        <v>0</v>
      </c>
      <c r="DL509" s="19">
        <f t="shared" si="1780"/>
        <v>0</v>
      </c>
      <c r="DM509" s="19">
        <f t="shared" si="1781"/>
        <v>0</v>
      </c>
      <c r="DN509" s="19">
        <f t="shared" si="1782"/>
        <v>0</v>
      </c>
      <c r="DO509" s="19">
        <f t="shared" si="1783"/>
        <v>0</v>
      </c>
      <c r="DP509" s="19">
        <f t="shared" si="1784"/>
        <v>0</v>
      </c>
      <c r="DQ509" s="19">
        <f t="shared" si="1785"/>
        <v>0</v>
      </c>
      <c r="DR509" s="19">
        <f t="shared" si="1786"/>
        <v>0</v>
      </c>
      <c r="DS509" s="19">
        <f t="shared" si="1787"/>
        <v>0</v>
      </c>
      <c r="DT509" s="19">
        <f t="shared" si="1788"/>
        <v>0</v>
      </c>
      <c r="DU509" s="19">
        <f t="shared" si="1789"/>
        <v>0</v>
      </c>
      <c r="DV509" s="19">
        <f t="shared" si="1790"/>
        <v>0</v>
      </c>
      <c r="DW509" s="19">
        <f t="shared" si="1791"/>
        <v>0</v>
      </c>
      <c r="DX509" s="19">
        <f t="shared" si="1792"/>
        <v>0</v>
      </c>
      <c r="DY509" s="19">
        <f t="shared" si="1793"/>
        <v>0</v>
      </c>
      <c r="DZ509" s="19">
        <f t="shared" si="1794"/>
        <v>0</v>
      </c>
      <c r="EA509" s="19">
        <f t="shared" si="1795"/>
        <v>0</v>
      </c>
      <c r="EB509" s="19">
        <f t="shared" si="1796"/>
        <v>0</v>
      </c>
      <c r="EC509" s="19">
        <f t="shared" si="1797"/>
        <v>0</v>
      </c>
      <c r="ED509" s="19">
        <f t="shared" si="1798"/>
        <v>0</v>
      </c>
      <c r="EE509" s="19">
        <f t="shared" si="1799"/>
        <v>0</v>
      </c>
      <c r="EF509" s="19">
        <f t="shared" si="1800"/>
        <v>0</v>
      </c>
      <c r="EG509" s="19">
        <f t="shared" si="1801"/>
        <v>0</v>
      </c>
      <c r="EH509" s="19">
        <f t="shared" si="1802"/>
        <v>0</v>
      </c>
      <c r="EI509" s="19"/>
    </row>
    <row r="510" spans="2:139" x14ac:dyDescent="0.35">
      <c r="B510" s="19">
        <f xml:space="preserve"> IF(C271=1,IF(N271=1,1,0),0)</f>
        <v>0</v>
      </c>
      <c r="C510" s="19">
        <f>IF(C271=1,IF(OR((N271=1),(N271=0.5)),1,0),0)</f>
        <v>0</v>
      </c>
      <c r="D510" s="19">
        <f xml:space="preserve"> IF(C271=1,IF(N271=1,1,0),0)</f>
        <v>0</v>
      </c>
      <c r="E510" s="19">
        <f xml:space="preserve"> IF(C271=1,IF(AND((N271&lt;&gt;""),(N271&lt;&gt;0)),1,0),0)</f>
        <v>0</v>
      </c>
      <c r="F510" s="19"/>
      <c r="G510" s="19">
        <f t="shared" si="1675"/>
        <v>1</v>
      </c>
      <c r="H510" s="19">
        <f t="shared" si="1676"/>
        <v>2</v>
      </c>
      <c r="I510" s="19">
        <f t="shared" si="1677"/>
        <v>3</v>
      </c>
      <c r="J510" s="19">
        <f t="shared" si="1678"/>
        <v>4</v>
      </c>
      <c r="K510" s="19">
        <f t="shared" si="1679"/>
        <v>5</v>
      </c>
      <c r="L510" s="19">
        <f t="shared" si="1680"/>
        <v>6</v>
      </c>
      <c r="M510" s="19">
        <f t="shared" si="1681"/>
        <v>7</v>
      </c>
      <c r="N510" s="19">
        <f t="shared" si="1682"/>
        <v>8</v>
      </c>
      <c r="O510" s="19">
        <f t="shared" si="1683"/>
        <v>9</v>
      </c>
      <c r="P510" s="19">
        <f t="shared" si="1684"/>
        <v>10</v>
      </c>
      <c r="Q510" s="19">
        <f t="shared" si="1685"/>
        <v>11</v>
      </c>
      <c r="R510" s="19"/>
      <c r="S510" s="19">
        <f t="shared" si="1686"/>
        <v>12</v>
      </c>
      <c r="T510" s="19">
        <f t="shared" si="1687"/>
        <v>13</v>
      </c>
      <c r="U510" s="19">
        <f t="shared" si="1688"/>
        <v>14</v>
      </c>
      <c r="V510" s="19"/>
      <c r="W510" s="19">
        <f t="shared" si="1689"/>
        <v>15</v>
      </c>
      <c r="X510" s="19"/>
      <c r="Y510" s="19">
        <f t="shared" si="1690"/>
        <v>16</v>
      </c>
      <c r="Z510" s="19">
        <f t="shared" si="1691"/>
        <v>17</v>
      </c>
      <c r="AA510" s="19">
        <f t="shared" si="1692"/>
        <v>18</v>
      </c>
      <c r="AB510" s="19">
        <f t="shared" si="1693"/>
        <v>19</v>
      </c>
      <c r="AC510" s="19">
        <f t="shared" si="1694"/>
        <v>20</v>
      </c>
      <c r="AD510" s="19"/>
      <c r="AE510" s="19">
        <f t="shared" si="1695"/>
        <v>21</v>
      </c>
      <c r="AF510" s="19">
        <f t="shared" si="1696"/>
        <v>22</v>
      </c>
      <c r="AG510" s="19">
        <f t="shared" si="1697"/>
        <v>23</v>
      </c>
      <c r="AH510" s="19">
        <f t="shared" si="1698"/>
        <v>24</v>
      </c>
      <c r="AI510" s="19">
        <f t="shared" si="1699"/>
        <v>25</v>
      </c>
      <c r="AJ510" s="19">
        <f t="shared" si="1700"/>
        <v>26</v>
      </c>
      <c r="AK510" s="129">
        <f t="shared" si="1701"/>
        <v>27</v>
      </c>
      <c r="AL510" s="129">
        <f t="shared" si="1702"/>
        <v>28</v>
      </c>
      <c r="AM510" s="19">
        <f t="shared" si="1703"/>
        <v>29</v>
      </c>
      <c r="AN510" s="19">
        <f t="shared" si="1704"/>
        <v>30</v>
      </c>
      <c r="AO510" s="19">
        <f t="shared" si="1705"/>
        <v>31</v>
      </c>
      <c r="AP510" s="19">
        <f t="shared" si="1706"/>
        <v>32</v>
      </c>
      <c r="AQ510" s="19">
        <f t="shared" si="1707"/>
        <v>33</v>
      </c>
      <c r="AR510" s="19">
        <f t="shared" si="1708"/>
        <v>34</v>
      </c>
      <c r="AS510" s="19">
        <f t="shared" si="1709"/>
        <v>35</v>
      </c>
      <c r="AT510" s="19">
        <f t="shared" si="1710"/>
        <v>36</v>
      </c>
      <c r="AU510" s="19">
        <f t="shared" si="1711"/>
        <v>37</v>
      </c>
      <c r="AV510" s="19">
        <f t="shared" si="1712"/>
        <v>38</v>
      </c>
      <c r="AW510" s="19">
        <f t="shared" si="1713"/>
        <v>39</v>
      </c>
      <c r="AX510" s="19">
        <f t="shared" si="1714"/>
        <v>40</v>
      </c>
      <c r="AY510" s="19">
        <f t="shared" si="1715"/>
        <v>41</v>
      </c>
      <c r="AZ510" s="19">
        <f t="shared" si="1716"/>
        <v>42</v>
      </c>
      <c r="BA510" s="19">
        <f t="shared" si="1717"/>
        <v>43</v>
      </c>
      <c r="BB510" s="19">
        <f t="shared" si="1718"/>
        <v>44</v>
      </c>
      <c r="BC510" s="19">
        <f t="shared" si="1719"/>
        <v>45</v>
      </c>
      <c r="BD510" s="19">
        <f t="shared" si="1720"/>
        <v>46</v>
      </c>
      <c r="BE510" s="19">
        <f t="shared" si="1721"/>
        <v>47</v>
      </c>
      <c r="BF510" s="19">
        <f t="shared" si="1722"/>
        <v>48</v>
      </c>
      <c r="BG510" s="19">
        <f t="shared" si="1723"/>
        <v>49</v>
      </c>
      <c r="BH510" s="19">
        <f t="shared" si="1724"/>
        <v>50</v>
      </c>
      <c r="BI510" s="19">
        <f t="shared" si="1725"/>
        <v>51</v>
      </c>
      <c r="BJ510" s="19">
        <f t="shared" si="1726"/>
        <v>52</v>
      </c>
      <c r="BK510" s="19">
        <f t="shared" si="1727"/>
        <v>53</v>
      </c>
      <c r="BL510" s="19">
        <f t="shared" si="1728"/>
        <v>54</v>
      </c>
      <c r="BM510" s="19">
        <f t="shared" si="1729"/>
        <v>55</v>
      </c>
      <c r="BN510" s="19">
        <f t="shared" si="1730"/>
        <v>56</v>
      </c>
      <c r="BO510" s="19">
        <f t="shared" si="1731"/>
        <v>57</v>
      </c>
      <c r="BP510" s="19">
        <f t="shared" si="1732"/>
        <v>58</v>
      </c>
      <c r="BQ510" s="19">
        <f t="shared" si="1733"/>
        <v>59</v>
      </c>
      <c r="BR510" s="19">
        <f t="shared" si="1734"/>
        <v>60</v>
      </c>
      <c r="BS510" s="19">
        <f t="shared" si="1735"/>
        <v>61</v>
      </c>
      <c r="BT510" s="19">
        <f t="shared" si="1736"/>
        <v>62</v>
      </c>
      <c r="BU510" s="19">
        <f t="shared" si="1737"/>
        <v>63</v>
      </c>
      <c r="BV510" s="19">
        <f t="shared" si="1738"/>
        <v>64</v>
      </c>
      <c r="BW510" s="19">
        <f t="shared" si="1739"/>
        <v>65</v>
      </c>
      <c r="BX510" s="19">
        <f t="shared" si="1740"/>
        <v>66</v>
      </c>
      <c r="BY510" s="19">
        <f t="shared" si="1741"/>
        <v>67</v>
      </c>
      <c r="BZ510" s="19">
        <f t="shared" si="1742"/>
        <v>68</v>
      </c>
      <c r="CA510" s="19">
        <f t="shared" si="1743"/>
        <v>69</v>
      </c>
      <c r="CB510" s="19">
        <f t="shared" si="1744"/>
        <v>70</v>
      </c>
      <c r="CC510" s="19">
        <f t="shared" si="1745"/>
        <v>71</v>
      </c>
      <c r="CD510" s="19">
        <f t="shared" si="1746"/>
        <v>72</v>
      </c>
      <c r="CE510" s="19">
        <f t="shared" si="1747"/>
        <v>73</v>
      </c>
      <c r="CF510" s="19">
        <f t="shared" si="1748"/>
        <v>74</v>
      </c>
      <c r="CG510" s="19">
        <f t="shared" si="1749"/>
        <v>75</v>
      </c>
      <c r="CH510" s="19">
        <f t="shared" si="1750"/>
        <v>76</v>
      </c>
      <c r="CI510" s="19">
        <f t="shared" si="1751"/>
        <v>77</v>
      </c>
      <c r="CJ510" s="19">
        <f t="shared" si="1752"/>
        <v>78</v>
      </c>
      <c r="CK510" s="19">
        <f t="shared" si="1753"/>
        <v>79</v>
      </c>
      <c r="CL510" s="19">
        <f t="shared" si="1754"/>
        <v>80</v>
      </c>
      <c r="CM510" s="19">
        <f t="shared" si="1755"/>
        <v>81</v>
      </c>
      <c r="CN510" s="19">
        <f t="shared" si="1756"/>
        <v>82</v>
      </c>
      <c r="CO510" s="19">
        <f t="shared" si="1757"/>
        <v>83</v>
      </c>
      <c r="CP510" s="19">
        <f t="shared" si="1758"/>
        <v>84</v>
      </c>
      <c r="CQ510" s="19">
        <f t="shared" si="1759"/>
        <v>85</v>
      </c>
      <c r="CR510" s="19">
        <f t="shared" si="1760"/>
        <v>86</v>
      </c>
      <c r="CS510" s="19">
        <f t="shared" si="1761"/>
        <v>87</v>
      </c>
      <c r="CT510" s="19">
        <f t="shared" si="1762"/>
        <v>88</v>
      </c>
      <c r="CU510" s="19">
        <f t="shared" si="1763"/>
        <v>89</v>
      </c>
      <c r="CV510" s="19">
        <f t="shared" si="1764"/>
        <v>90</v>
      </c>
      <c r="CW510" s="19">
        <f t="shared" si="1765"/>
        <v>91</v>
      </c>
      <c r="CX510" s="19">
        <f t="shared" si="1766"/>
        <v>92</v>
      </c>
      <c r="CY510" s="19">
        <f t="shared" si="1767"/>
        <v>93</v>
      </c>
      <c r="CZ510" s="19">
        <f t="shared" si="1768"/>
        <v>94</v>
      </c>
      <c r="DA510" s="19">
        <f t="shared" si="1769"/>
        <v>95</v>
      </c>
      <c r="DB510" s="19">
        <f t="shared" si="1770"/>
        <v>96</v>
      </c>
      <c r="DC510" s="19">
        <f t="shared" si="1771"/>
        <v>97</v>
      </c>
      <c r="DD510" s="19">
        <f t="shared" si="1772"/>
        <v>98</v>
      </c>
      <c r="DE510" s="19">
        <f t="shared" si="1773"/>
        <v>99</v>
      </c>
      <c r="DF510" s="19">
        <f t="shared" si="1774"/>
        <v>100</v>
      </c>
      <c r="DG510" s="19">
        <f t="shared" si="1775"/>
        <v>101</v>
      </c>
      <c r="DH510" s="19">
        <f t="shared" si="1776"/>
        <v>102</v>
      </c>
      <c r="DI510" s="19">
        <f t="shared" si="1777"/>
        <v>103</v>
      </c>
      <c r="DJ510" s="19">
        <f t="shared" si="1778"/>
        <v>104</v>
      </c>
      <c r="DK510" s="19">
        <f t="shared" si="1779"/>
        <v>105</v>
      </c>
      <c r="DL510" s="19">
        <f t="shared" si="1780"/>
        <v>106</v>
      </c>
      <c r="DM510" s="19">
        <f t="shared" si="1781"/>
        <v>107</v>
      </c>
      <c r="DN510" s="19">
        <f t="shared" si="1782"/>
        <v>108</v>
      </c>
      <c r="DO510" s="19">
        <f t="shared" si="1783"/>
        <v>109</v>
      </c>
      <c r="DP510" s="19">
        <f t="shared" si="1784"/>
        <v>110</v>
      </c>
      <c r="DQ510" s="19">
        <f t="shared" si="1785"/>
        <v>111</v>
      </c>
      <c r="DR510" s="19">
        <f t="shared" si="1786"/>
        <v>112</v>
      </c>
      <c r="DS510" s="19">
        <f t="shared" si="1787"/>
        <v>113</v>
      </c>
      <c r="DT510" s="19">
        <f t="shared" si="1788"/>
        <v>114</v>
      </c>
      <c r="DU510" s="19">
        <f t="shared" si="1789"/>
        <v>115</v>
      </c>
      <c r="DV510" s="19">
        <f t="shared" si="1790"/>
        <v>116</v>
      </c>
      <c r="DW510" s="19">
        <f t="shared" si="1791"/>
        <v>117</v>
      </c>
      <c r="DX510" s="19">
        <f t="shared" si="1792"/>
        <v>118</v>
      </c>
      <c r="DY510" s="19">
        <f t="shared" si="1793"/>
        <v>119</v>
      </c>
      <c r="DZ510" s="19">
        <f t="shared" si="1794"/>
        <v>120</v>
      </c>
      <c r="EA510" s="19">
        <f t="shared" si="1795"/>
        <v>121</v>
      </c>
      <c r="EB510" s="19">
        <f t="shared" si="1796"/>
        <v>122</v>
      </c>
      <c r="EC510" s="19">
        <f t="shared" si="1797"/>
        <v>123</v>
      </c>
      <c r="ED510" s="19">
        <f t="shared" si="1798"/>
        <v>124</v>
      </c>
      <c r="EE510" s="19">
        <f t="shared" si="1799"/>
        <v>125</v>
      </c>
      <c r="EF510" s="19">
        <f t="shared" si="1800"/>
        <v>126</v>
      </c>
      <c r="EG510" s="19">
        <f t="shared" si="1801"/>
        <v>127</v>
      </c>
      <c r="EH510" s="19">
        <f t="shared" si="1802"/>
        <v>128</v>
      </c>
      <c r="EI510" s="19"/>
    </row>
    <row r="511" spans="2:139" ht="15" hidden="1" x14ac:dyDescent="0.25">
      <c r="B511" s="19">
        <f xml:space="preserve"> IF(C272=1,IF(N272=1,1,0),0)</f>
        <v>0</v>
      </c>
      <c r="C511" s="19">
        <f>IF(C272=1,IF(OR((N272=1),(N272=0.5)),1,0),0)</f>
        <v>0</v>
      </c>
      <c r="D511" s="19">
        <f xml:space="preserve"> IF(C272=1,IF(N272=1,1,0),0)</f>
        <v>0</v>
      </c>
      <c r="E511" s="19">
        <f xml:space="preserve"> IF(C272=1,IF(AND((N272&lt;&gt;""),(N272&lt;&gt;0)),1,0),0)</f>
        <v>0</v>
      </c>
      <c r="F511" s="19"/>
      <c r="G511" s="19">
        <f t="shared" si="1675"/>
        <v>0</v>
      </c>
      <c r="H511" s="19">
        <f t="shared" si="1676"/>
        <v>0</v>
      </c>
      <c r="I511" s="19">
        <f t="shared" si="1677"/>
        <v>0</v>
      </c>
      <c r="J511" s="19">
        <f t="shared" si="1678"/>
        <v>0</v>
      </c>
      <c r="K511" s="19">
        <f t="shared" si="1679"/>
        <v>0</v>
      </c>
      <c r="L511" s="19">
        <f t="shared" si="1680"/>
        <v>0</v>
      </c>
      <c r="M511" s="19">
        <f t="shared" si="1681"/>
        <v>0</v>
      </c>
      <c r="N511" s="19">
        <f t="shared" si="1682"/>
        <v>0</v>
      </c>
      <c r="O511" s="19">
        <f t="shared" si="1683"/>
        <v>0</v>
      </c>
      <c r="P511" s="19">
        <f t="shared" si="1684"/>
        <v>0</v>
      </c>
      <c r="Q511" s="19">
        <f t="shared" si="1685"/>
        <v>0</v>
      </c>
      <c r="R511" s="19"/>
      <c r="S511" s="19">
        <f t="shared" si="1686"/>
        <v>0</v>
      </c>
      <c r="T511" s="19">
        <f t="shared" si="1687"/>
        <v>0</v>
      </c>
      <c r="U511" s="19">
        <f t="shared" si="1688"/>
        <v>0</v>
      </c>
      <c r="V511" s="19"/>
      <c r="W511" s="19">
        <f t="shared" si="1689"/>
        <v>0</v>
      </c>
      <c r="X511" s="19"/>
      <c r="Y511" s="19">
        <f t="shared" si="1690"/>
        <v>0</v>
      </c>
      <c r="Z511" s="19">
        <f t="shared" si="1691"/>
        <v>0</v>
      </c>
      <c r="AA511" s="19">
        <f t="shared" si="1692"/>
        <v>0</v>
      </c>
      <c r="AB511" s="19">
        <f t="shared" si="1693"/>
        <v>0</v>
      </c>
      <c r="AC511" s="19">
        <f t="shared" si="1694"/>
        <v>0</v>
      </c>
      <c r="AD511" s="19"/>
      <c r="AE511" s="19">
        <f t="shared" si="1695"/>
        <v>0</v>
      </c>
      <c r="AF511" s="19">
        <f t="shared" si="1696"/>
        <v>0</v>
      </c>
      <c r="AG511" s="19">
        <f t="shared" si="1697"/>
        <v>0</v>
      </c>
      <c r="AH511" s="19">
        <f t="shared" si="1698"/>
        <v>0</v>
      </c>
      <c r="AI511" s="19">
        <f t="shared" si="1699"/>
        <v>0</v>
      </c>
      <c r="AJ511" s="19">
        <f t="shared" si="1700"/>
        <v>0</v>
      </c>
      <c r="AK511" s="129">
        <f t="shared" si="1701"/>
        <v>0</v>
      </c>
      <c r="AL511" s="129">
        <f t="shared" si="1702"/>
        <v>0</v>
      </c>
      <c r="AM511" s="19">
        <f t="shared" si="1703"/>
        <v>0</v>
      </c>
      <c r="AN511" s="19">
        <f t="shared" si="1704"/>
        <v>0</v>
      </c>
      <c r="AO511" s="19">
        <f t="shared" si="1705"/>
        <v>0</v>
      </c>
      <c r="AP511" s="19">
        <f t="shared" si="1706"/>
        <v>0</v>
      </c>
      <c r="AQ511" s="19">
        <f t="shared" si="1707"/>
        <v>0</v>
      </c>
      <c r="AR511" s="19">
        <f t="shared" si="1708"/>
        <v>0</v>
      </c>
      <c r="AS511" s="19">
        <f t="shared" si="1709"/>
        <v>0</v>
      </c>
      <c r="AT511" s="19">
        <f t="shared" si="1710"/>
        <v>0</v>
      </c>
      <c r="AU511" s="19">
        <f t="shared" si="1711"/>
        <v>0</v>
      </c>
      <c r="AV511" s="19">
        <f t="shared" si="1712"/>
        <v>0</v>
      </c>
      <c r="AW511" s="19">
        <f t="shared" si="1713"/>
        <v>0</v>
      </c>
      <c r="AX511" s="19">
        <f t="shared" si="1714"/>
        <v>0</v>
      </c>
      <c r="AY511" s="19">
        <f t="shared" si="1715"/>
        <v>0</v>
      </c>
      <c r="AZ511" s="19">
        <f t="shared" si="1716"/>
        <v>0</v>
      </c>
      <c r="BA511" s="19">
        <f t="shared" si="1717"/>
        <v>0</v>
      </c>
      <c r="BB511" s="19">
        <f t="shared" si="1718"/>
        <v>0</v>
      </c>
      <c r="BC511" s="19">
        <f t="shared" si="1719"/>
        <v>0</v>
      </c>
      <c r="BD511" s="19">
        <f t="shared" si="1720"/>
        <v>0</v>
      </c>
      <c r="BE511" s="19">
        <f t="shared" si="1721"/>
        <v>0</v>
      </c>
      <c r="BF511" s="19">
        <f t="shared" si="1722"/>
        <v>0</v>
      </c>
      <c r="BG511" s="19">
        <f t="shared" si="1723"/>
        <v>0</v>
      </c>
      <c r="BH511" s="19">
        <f t="shared" si="1724"/>
        <v>0</v>
      </c>
      <c r="BI511" s="19">
        <f t="shared" si="1725"/>
        <v>0</v>
      </c>
      <c r="BJ511" s="19">
        <f t="shared" si="1726"/>
        <v>0</v>
      </c>
      <c r="BK511" s="19">
        <f t="shared" si="1727"/>
        <v>0</v>
      </c>
      <c r="BL511" s="19">
        <f t="shared" si="1728"/>
        <v>0</v>
      </c>
      <c r="BM511" s="19">
        <f t="shared" si="1729"/>
        <v>0</v>
      </c>
      <c r="BN511" s="19">
        <f t="shared" si="1730"/>
        <v>0</v>
      </c>
      <c r="BO511" s="19">
        <f t="shared" si="1731"/>
        <v>0</v>
      </c>
      <c r="BP511" s="19">
        <f t="shared" si="1732"/>
        <v>0</v>
      </c>
      <c r="BQ511" s="19">
        <f t="shared" si="1733"/>
        <v>0</v>
      </c>
      <c r="BR511" s="19">
        <f t="shared" si="1734"/>
        <v>0</v>
      </c>
      <c r="BS511" s="19">
        <f t="shared" si="1735"/>
        <v>0</v>
      </c>
      <c r="BT511" s="19">
        <f t="shared" si="1736"/>
        <v>0</v>
      </c>
      <c r="BU511" s="19">
        <f t="shared" si="1737"/>
        <v>0</v>
      </c>
      <c r="BV511" s="19">
        <f t="shared" si="1738"/>
        <v>0</v>
      </c>
      <c r="BW511" s="19">
        <f t="shared" si="1739"/>
        <v>0</v>
      </c>
      <c r="BX511" s="19">
        <f t="shared" si="1740"/>
        <v>0</v>
      </c>
      <c r="BY511" s="19">
        <f t="shared" si="1741"/>
        <v>0</v>
      </c>
      <c r="BZ511" s="19">
        <f t="shared" si="1742"/>
        <v>0</v>
      </c>
      <c r="CA511" s="19">
        <f t="shared" si="1743"/>
        <v>0</v>
      </c>
      <c r="CB511" s="19">
        <f t="shared" si="1744"/>
        <v>0</v>
      </c>
      <c r="CC511" s="19">
        <f t="shared" si="1745"/>
        <v>0</v>
      </c>
      <c r="CD511" s="19">
        <f t="shared" si="1746"/>
        <v>0</v>
      </c>
      <c r="CE511" s="19">
        <f t="shared" si="1747"/>
        <v>0</v>
      </c>
      <c r="CF511" s="19">
        <f t="shared" si="1748"/>
        <v>0</v>
      </c>
      <c r="CG511" s="19">
        <f t="shared" si="1749"/>
        <v>0</v>
      </c>
      <c r="CH511" s="19">
        <f t="shared" si="1750"/>
        <v>0</v>
      </c>
      <c r="CI511" s="19">
        <f t="shared" si="1751"/>
        <v>0</v>
      </c>
      <c r="CJ511" s="19">
        <f t="shared" si="1752"/>
        <v>0</v>
      </c>
      <c r="CK511" s="19">
        <f t="shared" si="1753"/>
        <v>0</v>
      </c>
      <c r="CL511" s="19">
        <f t="shared" si="1754"/>
        <v>0</v>
      </c>
      <c r="CM511" s="19">
        <f t="shared" si="1755"/>
        <v>0</v>
      </c>
      <c r="CN511" s="19">
        <f t="shared" si="1756"/>
        <v>0</v>
      </c>
      <c r="CO511" s="19">
        <f t="shared" si="1757"/>
        <v>0</v>
      </c>
      <c r="CP511" s="19">
        <f t="shared" si="1758"/>
        <v>0</v>
      </c>
      <c r="CQ511" s="19">
        <f t="shared" si="1759"/>
        <v>0</v>
      </c>
      <c r="CR511" s="19">
        <f t="shared" si="1760"/>
        <v>0</v>
      </c>
      <c r="CS511" s="19">
        <f t="shared" si="1761"/>
        <v>0</v>
      </c>
      <c r="CT511" s="19">
        <f t="shared" si="1762"/>
        <v>0</v>
      </c>
      <c r="CU511" s="19">
        <f t="shared" si="1763"/>
        <v>0</v>
      </c>
      <c r="CV511" s="19">
        <f t="shared" si="1764"/>
        <v>0</v>
      </c>
      <c r="CW511" s="19">
        <f t="shared" si="1765"/>
        <v>0</v>
      </c>
      <c r="CX511" s="19">
        <f t="shared" si="1766"/>
        <v>0</v>
      </c>
      <c r="CY511" s="19">
        <f t="shared" si="1767"/>
        <v>0</v>
      </c>
      <c r="CZ511" s="19">
        <f t="shared" si="1768"/>
        <v>0</v>
      </c>
      <c r="DA511" s="19">
        <f t="shared" si="1769"/>
        <v>0</v>
      </c>
      <c r="DB511" s="19">
        <f t="shared" si="1770"/>
        <v>0</v>
      </c>
      <c r="DC511" s="19">
        <f t="shared" si="1771"/>
        <v>0</v>
      </c>
      <c r="DD511" s="19">
        <f t="shared" si="1772"/>
        <v>0</v>
      </c>
      <c r="DE511" s="19">
        <f t="shared" si="1773"/>
        <v>0</v>
      </c>
      <c r="DF511" s="19">
        <f t="shared" si="1774"/>
        <v>0</v>
      </c>
      <c r="DG511" s="19">
        <f t="shared" si="1775"/>
        <v>0</v>
      </c>
      <c r="DH511" s="19">
        <f t="shared" si="1776"/>
        <v>0</v>
      </c>
      <c r="DI511" s="19">
        <f t="shared" si="1777"/>
        <v>0</v>
      </c>
      <c r="DJ511" s="19">
        <f t="shared" si="1778"/>
        <v>0</v>
      </c>
      <c r="DK511" s="19">
        <f t="shared" si="1779"/>
        <v>0</v>
      </c>
      <c r="DL511" s="19">
        <f t="shared" si="1780"/>
        <v>0</v>
      </c>
      <c r="DM511" s="19">
        <f t="shared" si="1781"/>
        <v>0</v>
      </c>
      <c r="DN511" s="19">
        <f t="shared" si="1782"/>
        <v>0</v>
      </c>
      <c r="DO511" s="19">
        <f t="shared" si="1783"/>
        <v>0</v>
      </c>
      <c r="DP511" s="19">
        <f t="shared" si="1784"/>
        <v>0</v>
      </c>
      <c r="DQ511" s="19">
        <f t="shared" si="1785"/>
        <v>0</v>
      </c>
      <c r="DR511" s="19">
        <f t="shared" si="1786"/>
        <v>0</v>
      </c>
      <c r="DS511" s="19">
        <f t="shared" si="1787"/>
        <v>0</v>
      </c>
      <c r="DT511" s="19">
        <f t="shared" si="1788"/>
        <v>0</v>
      </c>
      <c r="DU511" s="19">
        <f t="shared" si="1789"/>
        <v>0</v>
      </c>
      <c r="DV511" s="19">
        <f t="shared" si="1790"/>
        <v>0</v>
      </c>
      <c r="DW511" s="19">
        <f t="shared" si="1791"/>
        <v>0</v>
      </c>
      <c r="DX511" s="19">
        <f t="shared" si="1792"/>
        <v>0</v>
      </c>
      <c r="DY511" s="19">
        <f t="shared" si="1793"/>
        <v>0</v>
      </c>
      <c r="DZ511" s="19">
        <f t="shared" si="1794"/>
        <v>0</v>
      </c>
      <c r="EA511" s="19">
        <f t="shared" si="1795"/>
        <v>0</v>
      </c>
      <c r="EB511" s="19">
        <f t="shared" si="1796"/>
        <v>0</v>
      </c>
      <c r="EC511" s="19">
        <f t="shared" si="1797"/>
        <v>0</v>
      </c>
      <c r="ED511" s="19">
        <f t="shared" si="1798"/>
        <v>0</v>
      </c>
      <c r="EE511" s="19">
        <f t="shared" si="1799"/>
        <v>0</v>
      </c>
      <c r="EF511" s="19">
        <f t="shared" si="1800"/>
        <v>0</v>
      </c>
      <c r="EG511" s="19">
        <f t="shared" si="1801"/>
        <v>0</v>
      </c>
      <c r="EH511" s="19">
        <f t="shared" si="1802"/>
        <v>0</v>
      </c>
      <c r="EI511" s="19"/>
    </row>
    <row r="512" spans="2:139" ht="15" hidden="1" x14ac:dyDescent="0.25">
      <c r="B512" s="19">
        <f xml:space="preserve"> IF(C273=1,IF(N273=1,1,0),0)</f>
        <v>0</v>
      </c>
      <c r="C512" s="19">
        <f>IF(C273=1,IF(OR((N273=1),(N273=0.5)),1,0),0)</f>
        <v>0</v>
      </c>
      <c r="D512" s="19">
        <f xml:space="preserve"> IF(C273=1,IF(N273=1,1,0),0)</f>
        <v>0</v>
      </c>
      <c r="E512" s="19">
        <f xml:space="preserve"> IF(C273=1,IF(AND((N273&lt;&gt;""),(N273&lt;&gt;0)),1,0),0)</f>
        <v>0</v>
      </c>
      <c r="F512" s="19"/>
      <c r="G512" s="19">
        <f t="shared" si="1675"/>
        <v>0</v>
      </c>
      <c r="H512" s="19">
        <f t="shared" si="1676"/>
        <v>0</v>
      </c>
      <c r="I512" s="19">
        <f t="shared" si="1677"/>
        <v>0</v>
      </c>
      <c r="J512" s="19">
        <f t="shared" si="1678"/>
        <v>0</v>
      </c>
      <c r="K512" s="19">
        <f t="shared" si="1679"/>
        <v>0</v>
      </c>
      <c r="L512" s="19">
        <f t="shared" si="1680"/>
        <v>0</v>
      </c>
      <c r="M512" s="19">
        <f t="shared" si="1681"/>
        <v>0</v>
      </c>
      <c r="N512" s="19">
        <f t="shared" si="1682"/>
        <v>0</v>
      </c>
      <c r="O512" s="19">
        <f t="shared" si="1683"/>
        <v>0</v>
      </c>
      <c r="P512" s="19">
        <f t="shared" si="1684"/>
        <v>0</v>
      </c>
      <c r="Q512" s="19">
        <f t="shared" si="1685"/>
        <v>0</v>
      </c>
      <c r="R512" s="19"/>
      <c r="S512" s="19">
        <f t="shared" si="1686"/>
        <v>0</v>
      </c>
      <c r="T512" s="19">
        <f t="shared" si="1687"/>
        <v>0</v>
      </c>
      <c r="U512" s="19">
        <f t="shared" si="1688"/>
        <v>0</v>
      </c>
      <c r="V512" s="19"/>
      <c r="W512" s="19">
        <f t="shared" si="1689"/>
        <v>0</v>
      </c>
      <c r="X512" s="19"/>
      <c r="Y512" s="19">
        <f t="shared" si="1690"/>
        <v>0</v>
      </c>
      <c r="Z512" s="19">
        <f t="shared" si="1691"/>
        <v>0</v>
      </c>
      <c r="AA512" s="19">
        <f t="shared" si="1692"/>
        <v>0</v>
      </c>
      <c r="AB512" s="19">
        <f t="shared" si="1693"/>
        <v>0</v>
      </c>
      <c r="AC512" s="19">
        <f t="shared" si="1694"/>
        <v>0</v>
      </c>
      <c r="AD512" s="19"/>
      <c r="AE512" s="19">
        <f t="shared" si="1695"/>
        <v>0</v>
      </c>
      <c r="AF512" s="19">
        <f t="shared" si="1696"/>
        <v>0</v>
      </c>
      <c r="AG512" s="19">
        <f t="shared" si="1697"/>
        <v>0</v>
      </c>
      <c r="AH512" s="19">
        <f t="shared" si="1698"/>
        <v>0</v>
      </c>
      <c r="AI512" s="19">
        <f t="shared" si="1699"/>
        <v>0</v>
      </c>
      <c r="AJ512" s="19">
        <f t="shared" si="1700"/>
        <v>0</v>
      </c>
      <c r="AK512" s="129">
        <f t="shared" si="1701"/>
        <v>0</v>
      </c>
      <c r="AL512" s="129">
        <f t="shared" si="1702"/>
        <v>0</v>
      </c>
      <c r="AM512" s="19">
        <f t="shared" si="1703"/>
        <v>0</v>
      </c>
      <c r="AN512" s="19">
        <f t="shared" si="1704"/>
        <v>0</v>
      </c>
      <c r="AO512" s="19">
        <f t="shared" si="1705"/>
        <v>0</v>
      </c>
      <c r="AP512" s="19">
        <f t="shared" si="1706"/>
        <v>0</v>
      </c>
      <c r="AQ512" s="19">
        <f t="shared" si="1707"/>
        <v>0</v>
      </c>
      <c r="AR512" s="19">
        <f t="shared" si="1708"/>
        <v>0</v>
      </c>
      <c r="AS512" s="19">
        <f t="shared" si="1709"/>
        <v>0</v>
      </c>
      <c r="AT512" s="19">
        <f t="shared" si="1710"/>
        <v>0</v>
      </c>
      <c r="AU512" s="19">
        <f t="shared" si="1711"/>
        <v>0</v>
      </c>
      <c r="AV512" s="19">
        <f t="shared" si="1712"/>
        <v>0</v>
      </c>
      <c r="AW512" s="19">
        <f t="shared" si="1713"/>
        <v>0</v>
      </c>
      <c r="AX512" s="19">
        <f t="shared" si="1714"/>
        <v>0</v>
      </c>
      <c r="AY512" s="19">
        <f t="shared" si="1715"/>
        <v>0</v>
      </c>
      <c r="AZ512" s="19">
        <f t="shared" si="1716"/>
        <v>0</v>
      </c>
      <c r="BA512" s="19">
        <f t="shared" si="1717"/>
        <v>0</v>
      </c>
      <c r="BB512" s="19">
        <f t="shared" si="1718"/>
        <v>0</v>
      </c>
      <c r="BC512" s="19">
        <f t="shared" si="1719"/>
        <v>0</v>
      </c>
      <c r="BD512" s="19">
        <f t="shared" si="1720"/>
        <v>0</v>
      </c>
      <c r="BE512" s="19">
        <f t="shared" si="1721"/>
        <v>0</v>
      </c>
      <c r="BF512" s="19">
        <f t="shared" si="1722"/>
        <v>0</v>
      </c>
      <c r="BG512" s="19">
        <f t="shared" si="1723"/>
        <v>0</v>
      </c>
      <c r="BH512" s="19">
        <f t="shared" si="1724"/>
        <v>0</v>
      </c>
      <c r="BI512" s="19">
        <f t="shared" si="1725"/>
        <v>0</v>
      </c>
      <c r="BJ512" s="19">
        <f t="shared" si="1726"/>
        <v>0</v>
      </c>
      <c r="BK512" s="19">
        <f t="shared" si="1727"/>
        <v>0</v>
      </c>
      <c r="BL512" s="19">
        <f t="shared" si="1728"/>
        <v>0</v>
      </c>
      <c r="BM512" s="19">
        <f t="shared" si="1729"/>
        <v>0</v>
      </c>
      <c r="BN512" s="19">
        <f t="shared" si="1730"/>
        <v>0</v>
      </c>
      <c r="BO512" s="19">
        <f t="shared" si="1731"/>
        <v>0</v>
      </c>
      <c r="BP512" s="19">
        <f t="shared" si="1732"/>
        <v>0</v>
      </c>
      <c r="BQ512" s="19">
        <f t="shared" si="1733"/>
        <v>0</v>
      </c>
      <c r="BR512" s="19">
        <f t="shared" si="1734"/>
        <v>0</v>
      </c>
      <c r="BS512" s="19">
        <f t="shared" si="1735"/>
        <v>0</v>
      </c>
      <c r="BT512" s="19">
        <f t="shared" si="1736"/>
        <v>0</v>
      </c>
      <c r="BU512" s="19">
        <f t="shared" si="1737"/>
        <v>0</v>
      </c>
      <c r="BV512" s="19">
        <f t="shared" si="1738"/>
        <v>0</v>
      </c>
      <c r="BW512" s="19">
        <f t="shared" si="1739"/>
        <v>0</v>
      </c>
      <c r="BX512" s="19">
        <f t="shared" si="1740"/>
        <v>0</v>
      </c>
      <c r="BY512" s="19">
        <f t="shared" si="1741"/>
        <v>0</v>
      </c>
      <c r="BZ512" s="19">
        <f t="shared" si="1742"/>
        <v>0</v>
      </c>
      <c r="CA512" s="19">
        <f t="shared" si="1743"/>
        <v>0</v>
      </c>
      <c r="CB512" s="19">
        <f t="shared" si="1744"/>
        <v>0</v>
      </c>
      <c r="CC512" s="19">
        <f t="shared" si="1745"/>
        <v>0</v>
      </c>
      <c r="CD512" s="19">
        <f t="shared" si="1746"/>
        <v>0</v>
      </c>
      <c r="CE512" s="19">
        <f t="shared" si="1747"/>
        <v>0</v>
      </c>
      <c r="CF512" s="19">
        <f t="shared" si="1748"/>
        <v>0</v>
      </c>
      <c r="CG512" s="19">
        <f t="shared" si="1749"/>
        <v>0</v>
      </c>
      <c r="CH512" s="19">
        <f t="shared" si="1750"/>
        <v>0</v>
      </c>
      <c r="CI512" s="19">
        <f t="shared" si="1751"/>
        <v>0</v>
      </c>
      <c r="CJ512" s="19">
        <f t="shared" si="1752"/>
        <v>0</v>
      </c>
      <c r="CK512" s="19">
        <f t="shared" si="1753"/>
        <v>0</v>
      </c>
      <c r="CL512" s="19">
        <f t="shared" si="1754"/>
        <v>0</v>
      </c>
      <c r="CM512" s="19">
        <f t="shared" si="1755"/>
        <v>0</v>
      </c>
      <c r="CN512" s="19">
        <f t="shared" si="1756"/>
        <v>0</v>
      </c>
      <c r="CO512" s="19">
        <f t="shared" si="1757"/>
        <v>0</v>
      </c>
      <c r="CP512" s="19">
        <f t="shared" si="1758"/>
        <v>0</v>
      </c>
      <c r="CQ512" s="19">
        <f t="shared" si="1759"/>
        <v>0</v>
      </c>
      <c r="CR512" s="19">
        <f t="shared" si="1760"/>
        <v>0</v>
      </c>
      <c r="CS512" s="19">
        <f t="shared" si="1761"/>
        <v>0</v>
      </c>
      <c r="CT512" s="19">
        <f t="shared" si="1762"/>
        <v>0</v>
      </c>
      <c r="CU512" s="19">
        <f t="shared" si="1763"/>
        <v>0</v>
      </c>
      <c r="CV512" s="19">
        <f t="shared" si="1764"/>
        <v>0</v>
      </c>
      <c r="CW512" s="19">
        <f t="shared" si="1765"/>
        <v>0</v>
      </c>
      <c r="CX512" s="19">
        <f t="shared" si="1766"/>
        <v>0</v>
      </c>
      <c r="CY512" s="19">
        <f t="shared" si="1767"/>
        <v>0</v>
      </c>
      <c r="CZ512" s="19">
        <f t="shared" si="1768"/>
        <v>0</v>
      </c>
      <c r="DA512" s="19">
        <f t="shared" si="1769"/>
        <v>0</v>
      </c>
      <c r="DB512" s="19">
        <f t="shared" si="1770"/>
        <v>0</v>
      </c>
      <c r="DC512" s="19">
        <f t="shared" si="1771"/>
        <v>0</v>
      </c>
      <c r="DD512" s="19">
        <f t="shared" si="1772"/>
        <v>0</v>
      </c>
      <c r="DE512" s="19">
        <f t="shared" si="1773"/>
        <v>0</v>
      </c>
      <c r="DF512" s="19">
        <f t="shared" si="1774"/>
        <v>0</v>
      </c>
      <c r="DG512" s="19">
        <f t="shared" si="1775"/>
        <v>0</v>
      </c>
      <c r="DH512" s="19">
        <f t="shared" si="1776"/>
        <v>0</v>
      </c>
      <c r="DI512" s="19">
        <f t="shared" si="1777"/>
        <v>0</v>
      </c>
      <c r="DJ512" s="19">
        <f t="shared" si="1778"/>
        <v>0</v>
      </c>
      <c r="DK512" s="19">
        <f t="shared" si="1779"/>
        <v>0</v>
      </c>
      <c r="DL512" s="19">
        <f t="shared" si="1780"/>
        <v>0</v>
      </c>
      <c r="DM512" s="19">
        <f t="shared" si="1781"/>
        <v>0</v>
      </c>
      <c r="DN512" s="19">
        <f t="shared" si="1782"/>
        <v>0</v>
      </c>
      <c r="DO512" s="19">
        <f t="shared" si="1783"/>
        <v>0</v>
      </c>
      <c r="DP512" s="19">
        <f t="shared" si="1784"/>
        <v>0</v>
      </c>
      <c r="DQ512" s="19">
        <f t="shared" si="1785"/>
        <v>0</v>
      </c>
      <c r="DR512" s="19">
        <f t="shared" si="1786"/>
        <v>0</v>
      </c>
      <c r="DS512" s="19">
        <f t="shared" si="1787"/>
        <v>0</v>
      </c>
      <c r="DT512" s="19">
        <f t="shared" si="1788"/>
        <v>0</v>
      </c>
      <c r="DU512" s="19">
        <f t="shared" si="1789"/>
        <v>0</v>
      </c>
      <c r="DV512" s="19">
        <f t="shared" si="1790"/>
        <v>0</v>
      </c>
      <c r="DW512" s="19">
        <f t="shared" si="1791"/>
        <v>0</v>
      </c>
      <c r="DX512" s="19">
        <f t="shared" si="1792"/>
        <v>0</v>
      </c>
      <c r="DY512" s="19">
        <f t="shared" si="1793"/>
        <v>0</v>
      </c>
      <c r="DZ512" s="19">
        <f t="shared" si="1794"/>
        <v>0</v>
      </c>
      <c r="EA512" s="19">
        <f t="shared" si="1795"/>
        <v>0</v>
      </c>
      <c r="EB512" s="19">
        <f t="shared" si="1796"/>
        <v>0</v>
      </c>
      <c r="EC512" s="19">
        <f t="shared" si="1797"/>
        <v>0</v>
      </c>
      <c r="ED512" s="19">
        <f t="shared" si="1798"/>
        <v>0</v>
      </c>
      <c r="EE512" s="19">
        <f t="shared" si="1799"/>
        <v>0</v>
      </c>
      <c r="EF512" s="19">
        <f t="shared" si="1800"/>
        <v>0</v>
      </c>
      <c r="EG512" s="19">
        <f t="shared" si="1801"/>
        <v>0</v>
      </c>
      <c r="EH512" s="19">
        <f t="shared" si="1802"/>
        <v>0</v>
      </c>
      <c r="EI512" s="19"/>
    </row>
    <row r="513" spans="2:139" s="14" customFormat="1" ht="15" hidden="1" x14ac:dyDescent="0.25">
      <c r="B513" s="19">
        <f t="shared" ref="B513:B516" si="1803" xml:space="preserve"> IF(C274=1,IF(N274=1,1,0),0)</f>
        <v>0</v>
      </c>
      <c r="C513" s="19">
        <f t="shared" ref="C513:C516" si="1804">IF(C274=1,IF(OR((N274=1),(N274=0.5)),1,0),0)</f>
        <v>0</v>
      </c>
      <c r="D513" s="19">
        <f t="shared" ref="D513:D516" si="1805" xml:space="preserve"> IF(C274=1,IF(N274=1,1,0),0)</f>
        <v>0</v>
      </c>
      <c r="E513" s="19">
        <f t="shared" ref="E513:E516" si="1806" xml:space="preserve"> IF(C274=1,IF(AND((N274&lt;&gt;""),(N274&lt;&gt;0)),1,0),0)</f>
        <v>0</v>
      </c>
      <c r="F513" s="19"/>
      <c r="G513" s="19"/>
      <c r="H513" s="19"/>
      <c r="I513" s="19"/>
      <c r="J513" s="19"/>
      <c r="K513" s="19"/>
      <c r="L513" s="19"/>
      <c r="M513" s="19"/>
      <c r="N513" s="19"/>
      <c r="O513" s="19"/>
      <c r="P513" s="19"/>
      <c r="Q513" s="19"/>
      <c r="R513" s="19"/>
      <c r="S513" s="19"/>
      <c r="T513" s="19"/>
      <c r="U513" s="19"/>
      <c r="V513" s="19"/>
      <c r="W513" s="19"/>
      <c r="X513" s="19"/>
      <c r="Y513" s="19"/>
      <c r="Z513" s="19"/>
      <c r="AA513" s="19"/>
      <c r="AB513" s="19"/>
      <c r="AC513" s="19"/>
      <c r="AD513" s="19"/>
      <c r="AE513" s="19"/>
      <c r="AF513" s="19"/>
      <c r="AG513" s="19"/>
      <c r="AH513" s="19"/>
      <c r="AI513" s="19"/>
      <c r="AJ513" s="19"/>
      <c r="AK513" s="129"/>
      <c r="AL513" s="129"/>
      <c r="AM513" s="19"/>
      <c r="AN513" s="19"/>
      <c r="AO513" s="19"/>
      <c r="AP513" s="19"/>
      <c r="AQ513" s="19"/>
      <c r="AR513" s="19"/>
      <c r="AS513" s="19"/>
      <c r="AT513" s="19"/>
      <c r="AU513" s="19"/>
      <c r="AV513" s="19"/>
      <c r="AW513" s="19"/>
      <c r="AX513" s="19"/>
      <c r="AY513" s="19"/>
      <c r="AZ513" s="19"/>
      <c r="BA513" s="19"/>
      <c r="BB513" s="19"/>
      <c r="BC513" s="19"/>
      <c r="BD513" s="19"/>
      <c r="BE513" s="19"/>
      <c r="BF513" s="19"/>
      <c r="BG513" s="19"/>
      <c r="BH513" s="19"/>
      <c r="BI513" s="19"/>
      <c r="BJ513" s="19"/>
      <c r="BK513" s="19"/>
      <c r="BL513" s="19"/>
      <c r="BM513" s="19"/>
      <c r="BN513" s="19"/>
      <c r="BO513" s="19"/>
      <c r="BP513" s="19"/>
      <c r="BQ513" s="19"/>
      <c r="BR513" s="19"/>
      <c r="BS513" s="19"/>
      <c r="BT513" s="19"/>
      <c r="BU513" s="19"/>
      <c r="BV513" s="19"/>
      <c r="BW513" s="19"/>
      <c r="BX513" s="19"/>
      <c r="BY513" s="19"/>
      <c r="BZ513" s="19"/>
      <c r="CA513" s="19"/>
      <c r="CB513" s="19"/>
      <c r="CC513" s="19"/>
      <c r="CD513" s="19"/>
      <c r="CE513" s="19"/>
      <c r="CF513" s="19"/>
      <c r="CG513" s="19"/>
      <c r="CH513" s="19"/>
      <c r="CI513" s="19"/>
      <c r="CJ513" s="19"/>
      <c r="CK513" s="19"/>
      <c r="CL513" s="19"/>
      <c r="CM513" s="19"/>
      <c r="CN513" s="19"/>
      <c r="CO513" s="19"/>
      <c r="CP513" s="19"/>
      <c r="CQ513" s="19"/>
      <c r="CR513" s="19"/>
      <c r="CS513" s="19"/>
      <c r="CT513" s="19"/>
      <c r="CU513" s="19"/>
      <c r="CV513" s="19"/>
      <c r="CW513" s="19"/>
      <c r="CX513" s="19"/>
      <c r="CY513" s="19"/>
      <c r="CZ513" s="19"/>
      <c r="DA513" s="19"/>
      <c r="DB513" s="19"/>
      <c r="DC513" s="19"/>
      <c r="DD513" s="19"/>
      <c r="DE513" s="19"/>
      <c r="DF513" s="19"/>
      <c r="DG513" s="19"/>
      <c r="DH513" s="19"/>
      <c r="DI513" s="19"/>
      <c r="DJ513" s="19"/>
      <c r="DK513" s="19"/>
      <c r="DL513" s="19"/>
      <c r="DM513" s="19"/>
      <c r="DN513" s="19"/>
      <c r="DO513" s="19"/>
      <c r="DP513" s="19"/>
      <c r="DQ513" s="19"/>
      <c r="DR513" s="19"/>
      <c r="DS513" s="19"/>
      <c r="DT513" s="19"/>
      <c r="DU513" s="19"/>
      <c r="DV513" s="19"/>
      <c r="DW513" s="19"/>
      <c r="DX513" s="19"/>
      <c r="DY513" s="19"/>
      <c r="DZ513" s="19"/>
      <c r="EA513" s="19"/>
      <c r="EB513" s="19"/>
      <c r="EC513" s="19"/>
      <c r="ED513" s="19"/>
      <c r="EE513" s="19"/>
      <c r="EF513" s="19"/>
      <c r="EG513" s="19"/>
      <c r="EH513" s="19"/>
      <c r="EI513" s="19"/>
    </row>
    <row r="514" spans="2:139" s="14" customFormat="1" ht="15" hidden="1" x14ac:dyDescent="0.25">
      <c r="B514" s="19">
        <f t="shared" si="1803"/>
        <v>0</v>
      </c>
      <c r="C514" s="19">
        <f t="shared" si="1804"/>
        <v>0</v>
      </c>
      <c r="D514" s="19">
        <f t="shared" si="1805"/>
        <v>0</v>
      </c>
      <c r="E514" s="19">
        <f t="shared" si="1806"/>
        <v>0</v>
      </c>
      <c r="F514" s="19"/>
      <c r="G514" s="19"/>
      <c r="H514" s="19"/>
      <c r="I514" s="19"/>
      <c r="J514" s="19"/>
      <c r="K514" s="19"/>
      <c r="L514" s="19"/>
      <c r="M514" s="19"/>
      <c r="N514" s="19"/>
      <c r="O514" s="19"/>
      <c r="P514" s="19"/>
      <c r="Q514" s="19"/>
      <c r="R514" s="19"/>
      <c r="S514" s="19"/>
      <c r="T514" s="19"/>
      <c r="U514" s="19"/>
      <c r="V514" s="19"/>
      <c r="W514" s="19"/>
      <c r="X514" s="19"/>
      <c r="Y514" s="19"/>
      <c r="Z514" s="19"/>
      <c r="AA514" s="19"/>
      <c r="AB514" s="19"/>
      <c r="AC514" s="19"/>
      <c r="AD514" s="19"/>
      <c r="AE514" s="19"/>
      <c r="AF514" s="19"/>
      <c r="AG514" s="19"/>
      <c r="AH514" s="19"/>
      <c r="AI514" s="19"/>
      <c r="AJ514" s="19"/>
      <c r="AK514" s="129"/>
      <c r="AL514" s="129"/>
      <c r="AM514" s="19"/>
      <c r="AN514" s="19"/>
      <c r="AO514" s="19"/>
      <c r="AP514" s="19"/>
      <c r="AQ514" s="19"/>
      <c r="AR514" s="19"/>
      <c r="AS514" s="19"/>
      <c r="AT514" s="19"/>
      <c r="AU514" s="19"/>
      <c r="AV514" s="19"/>
      <c r="AW514" s="19"/>
      <c r="AX514" s="19"/>
      <c r="AY514" s="19"/>
      <c r="AZ514" s="19"/>
      <c r="BA514" s="19"/>
      <c r="BB514" s="19"/>
      <c r="BC514" s="19"/>
      <c r="BD514" s="19"/>
      <c r="BE514" s="19"/>
      <c r="BF514" s="19"/>
      <c r="BG514" s="19"/>
      <c r="BH514" s="19"/>
      <c r="BI514" s="19"/>
      <c r="BJ514" s="19"/>
      <c r="BK514" s="19"/>
      <c r="BL514" s="19"/>
      <c r="BM514" s="19"/>
      <c r="BN514" s="19"/>
      <c r="BO514" s="19"/>
      <c r="BP514" s="19"/>
      <c r="BQ514" s="19"/>
      <c r="BR514" s="19"/>
      <c r="BS514" s="19"/>
      <c r="BT514" s="19"/>
      <c r="BU514" s="19"/>
      <c r="BV514" s="19"/>
      <c r="BW514" s="19"/>
      <c r="BX514" s="19"/>
      <c r="BY514" s="19"/>
      <c r="BZ514" s="19"/>
      <c r="CA514" s="19"/>
      <c r="CB514" s="19"/>
      <c r="CC514" s="19"/>
      <c r="CD514" s="19"/>
      <c r="CE514" s="19"/>
      <c r="CF514" s="19"/>
      <c r="CG514" s="19"/>
      <c r="CH514" s="19"/>
      <c r="CI514" s="19"/>
      <c r="CJ514" s="19"/>
      <c r="CK514" s="19"/>
      <c r="CL514" s="19"/>
      <c r="CM514" s="19"/>
      <c r="CN514" s="19"/>
      <c r="CO514" s="19"/>
      <c r="CP514" s="19"/>
      <c r="CQ514" s="19"/>
      <c r="CR514" s="19"/>
      <c r="CS514" s="19"/>
      <c r="CT514" s="19"/>
      <c r="CU514" s="19"/>
      <c r="CV514" s="19"/>
      <c r="CW514" s="19"/>
      <c r="CX514" s="19"/>
      <c r="CY514" s="19"/>
      <c r="CZ514" s="19"/>
      <c r="DA514" s="19"/>
      <c r="DB514" s="19"/>
      <c r="DC514" s="19"/>
      <c r="DD514" s="19"/>
      <c r="DE514" s="19"/>
      <c r="DF514" s="19"/>
      <c r="DG514" s="19"/>
      <c r="DH514" s="19"/>
      <c r="DI514" s="19"/>
      <c r="DJ514" s="19"/>
      <c r="DK514" s="19"/>
      <c r="DL514" s="19"/>
      <c r="DM514" s="19"/>
      <c r="DN514" s="19"/>
      <c r="DO514" s="19"/>
      <c r="DP514" s="19"/>
      <c r="DQ514" s="19"/>
      <c r="DR514" s="19"/>
      <c r="DS514" s="19"/>
      <c r="DT514" s="19"/>
      <c r="DU514" s="19"/>
      <c r="DV514" s="19"/>
      <c r="DW514" s="19"/>
      <c r="DX514" s="19"/>
      <c r="DY514" s="19"/>
      <c r="DZ514" s="19"/>
      <c r="EA514" s="19"/>
      <c r="EB514" s="19"/>
      <c r="EC514" s="19"/>
      <c r="ED514" s="19"/>
      <c r="EE514" s="19"/>
      <c r="EF514" s="19"/>
      <c r="EG514" s="19"/>
      <c r="EH514" s="19"/>
      <c r="EI514" s="19"/>
    </row>
    <row r="515" spans="2:139" s="14" customFormat="1" ht="15" hidden="1" x14ac:dyDescent="0.25">
      <c r="B515" s="19">
        <f t="shared" si="1803"/>
        <v>0</v>
      </c>
      <c r="C515" s="19">
        <f t="shared" si="1804"/>
        <v>0</v>
      </c>
      <c r="D515" s="19">
        <f t="shared" si="1805"/>
        <v>0</v>
      </c>
      <c r="E515" s="19">
        <f t="shared" si="1806"/>
        <v>0</v>
      </c>
      <c r="F515" s="19"/>
      <c r="G515" s="19"/>
      <c r="H515" s="19"/>
      <c r="I515" s="19"/>
      <c r="J515" s="19"/>
      <c r="K515" s="19"/>
      <c r="L515" s="19"/>
      <c r="M515" s="19"/>
      <c r="N515" s="19"/>
      <c r="O515" s="19"/>
      <c r="P515" s="19"/>
      <c r="Q515" s="19"/>
      <c r="R515" s="19"/>
      <c r="S515" s="19"/>
      <c r="T515" s="19"/>
      <c r="U515" s="19"/>
      <c r="V515" s="19"/>
      <c r="W515" s="19"/>
      <c r="X515" s="19"/>
      <c r="Y515" s="19"/>
      <c r="Z515" s="19"/>
      <c r="AA515" s="19"/>
      <c r="AB515" s="19"/>
      <c r="AC515" s="19"/>
      <c r="AD515" s="19"/>
      <c r="AE515" s="19"/>
      <c r="AF515" s="19"/>
      <c r="AG515" s="19"/>
      <c r="AH515" s="19"/>
      <c r="AI515" s="19"/>
      <c r="AJ515" s="19"/>
      <c r="AK515" s="129"/>
      <c r="AL515" s="129"/>
      <c r="AM515" s="19"/>
      <c r="AN515" s="19"/>
      <c r="AO515" s="19"/>
      <c r="AP515" s="19"/>
      <c r="AQ515" s="19"/>
      <c r="AR515" s="19"/>
      <c r="AS515" s="19"/>
      <c r="AT515" s="19"/>
      <c r="AU515" s="19"/>
      <c r="AV515" s="19"/>
      <c r="AW515" s="19"/>
      <c r="AX515" s="19"/>
      <c r="AY515" s="19"/>
      <c r="AZ515" s="19"/>
      <c r="BA515" s="19"/>
      <c r="BB515" s="19"/>
      <c r="BC515" s="19"/>
      <c r="BD515" s="19"/>
      <c r="BE515" s="19"/>
      <c r="BF515" s="19"/>
      <c r="BG515" s="19"/>
      <c r="BH515" s="19"/>
      <c r="BI515" s="19"/>
      <c r="BJ515" s="19"/>
      <c r="BK515" s="19"/>
      <c r="BL515" s="19"/>
      <c r="BM515" s="19"/>
      <c r="BN515" s="19"/>
      <c r="BO515" s="19"/>
      <c r="BP515" s="19"/>
      <c r="BQ515" s="19"/>
      <c r="BR515" s="19"/>
      <c r="BS515" s="19"/>
      <c r="BT515" s="19"/>
      <c r="BU515" s="19"/>
      <c r="BV515" s="19"/>
      <c r="BW515" s="19"/>
      <c r="BX515" s="19"/>
      <c r="BY515" s="19"/>
      <c r="BZ515" s="19"/>
      <c r="CA515" s="19"/>
      <c r="CB515" s="19"/>
      <c r="CC515" s="19"/>
      <c r="CD515" s="19"/>
      <c r="CE515" s="19"/>
      <c r="CF515" s="19"/>
      <c r="CG515" s="19"/>
      <c r="CH515" s="19"/>
      <c r="CI515" s="19"/>
      <c r="CJ515" s="19"/>
      <c r="CK515" s="19"/>
      <c r="CL515" s="19"/>
      <c r="CM515" s="19"/>
      <c r="CN515" s="19"/>
      <c r="CO515" s="19"/>
      <c r="CP515" s="19"/>
      <c r="CQ515" s="19"/>
      <c r="CR515" s="19"/>
      <c r="CS515" s="19"/>
      <c r="CT515" s="19"/>
      <c r="CU515" s="19"/>
      <c r="CV515" s="19"/>
      <c r="CW515" s="19"/>
      <c r="CX515" s="19"/>
      <c r="CY515" s="19"/>
      <c r="CZ515" s="19"/>
      <c r="DA515" s="19"/>
      <c r="DB515" s="19"/>
      <c r="DC515" s="19"/>
      <c r="DD515" s="19"/>
      <c r="DE515" s="19"/>
      <c r="DF515" s="19"/>
      <c r="DG515" s="19"/>
      <c r="DH515" s="19"/>
      <c r="DI515" s="19"/>
      <c r="DJ515" s="19"/>
      <c r="DK515" s="19"/>
      <c r="DL515" s="19"/>
      <c r="DM515" s="19"/>
      <c r="DN515" s="19"/>
      <c r="DO515" s="19"/>
      <c r="DP515" s="19"/>
      <c r="DQ515" s="19"/>
      <c r="DR515" s="19"/>
      <c r="DS515" s="19"/>
      <c r="DT515" s="19"/>
      <c r="DU515" s="19"/>
      <c r="DV515" s="19"/>
      <c r="DW515" s="19"/>
      <c r="DX515" s="19"/>
      <c r="DY515" s="19"/>
      <c r="DZ515" s="19"/>
      <c r="EA515" s="19"/>
      <c r="EB515" s="19"/>
      <c r="EC515" s="19"/>
      <c r="ED515" s="19"/>
      <c r="EE515" s="19"/>
      <c r="EF515" s="19"/>
      <c r="EG515" s="19"/>
      <c r="EH515" s="19"/>
      <c r="EI515" s="19"/>
    </row>
    <row r="516" spans="2:139" s="14" customFormat="1" ht="15" hidden="1" x14ac:dyDescent="0.25">
      <c r="B516" s="19">
        <f t="shared" si="1803"/>
        <v>0</v>
      </c>
      <c r="C516" s="19">
        <f t="shared" si="1804"/>
        <v>0</v>
      </c>
      <c r="D516" s="19">
        <f t="shared" si="1805"/>
        <v>0</v>
      </c>
      <c r="E516" s="19">
        <f t="shared" si="1806"/>
        <v>0</v>
      </c>
      <c r="F516" s="19"/>
      <c r="G516" s="19"/>
      <c r="H516" s="19"/>
      <c r="I516" s="19"/>
      <c r="J516" s="19"/>
      <c r="K516" s="19"/>
      <c r="L516" s="19"/>
      <c r="M516" s="19"/>
      <c r="N516" s="19"/>
      <c r="O516" s="19"/>
      <c r="P516" s="19"/>
      <c r="Q516" s="19"/>
      <c r="R516" s="19"/>
      <c r="S516" s="19"/>
      <c r="T516" s="19"/>
      <c r="U516" s="19"/>
      <c r="V516" s="19"/>
      <c r="W516" s="19"/>
      <c r="X516" s="19"/>
      <c r="Y516" s="19"/>
      <c r="Z516" s="19"/>
      <c r="AA516" s="19"/>
      <c r="AB516" s="19"/>
      <c r="AC516" s="19"/>
      <c r="AD516" s="19"/>
      <c r="AE516" s="19"/>
      <c r="AF516" s="19"/>
      <c r="AG516" s="19"/>
      <c r="AH516" s="19"/>
      <c r="AI516" s="19"/>
      <c r="AJ516" s="19"/>
      <c r="AK516" s="129"/>
      <c r="AL516" s="129"/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 s="19"/>
      <c r="AX516" s="19"/>
      <c r="AY516" s="19"/>
      <c r="AZ516" s="19"/>
      <c r="BA516" s="19"/>
      <c r="BB516" s="19"/>
      <c r="BC516" s="19"/>
      <c r="BD516" s="19"/>
      <c r="BE516" s="19"/>
      <c r="BF516" s="19"/>
      <c r="BG516" s="19"/>
      <c r="BH516" s="19"/>
      <c r="BI516" s="19"/>
      <c r="BJ516" s="19"/>
      <c r="BK516" s="19"/>
      <c r="BL516" s="19"/>
      <c r="BM516" s="19"/>
      <c r="BN516" s="19"/>
      <c r="BO516" s="19"/>
      <c r="BP516" s="19"/>
      <c r="BQ516" s="19"/>
      <c r="BR516" s="19"/>
      <c r="BS516" s="19"/>
      <c r="BT516" s="19"/>
      <c r="BU516" s="19"/>
      <c r="BV516" s="19"/>
      <c r="BW516" s="19"/>
      <c r="BX516" s="19"/>
      <c r="BY516" s="19"/>
      <c r="BZ516" s="19"/>
      <c r="CA516" s="19"/>
      <c r="CB516" s="19"/>
      <c r="CC516" s="19"/>
      <c r="CD516" s="19"/>
      <c r="CE516" s="19"/>
      <c r="CF516" s="19"/>
      <c r="CG516" s="19"/>
      <c r="CH516" s="19"/>
      <c r="CI516" s="19"/>
      <c r="CJ516" s="19"/>
      <c r="CK516" s="19"/>
      <c r="CL516" s="19"/>
      <c r="CM516" s="19"/>
      <c r="CN516" s="19"/>
      <c r="CO516" s="19"/>
      <c r="CP516" s="19"/>
      <c r="CQ516" s="19"/>
      <c r="CR516" s="19"/>
      <c r="CS516" s="19"/>
      <c r="CT516" s="19"/>
      <c r="CU516" s="19"/>
      <c r="CV516" s="19"/>
      <c r="CW516" s="19"/>
      <c r="CX516" s="19"/>
      <c r="CY516" s="19"/>
      <c r="CZ516" s="19"/>
      <c r="DA516" s="19"/>
      <c r="DB516" s="19"/>
      <c r="DC516" s="19"/>
      <c r="DD516" s="19"/>
      <c r="DE516" s="19"/>
      <c r="DF516" s="19"/>
      <c r="DG516" s="19"/>
      <c r="DH516" s="19"/>
      <c r="DI516" s="19"/>
      <c r="DJ516" s="19"/>
      <c r="DK516" s="19"/>
      <c r="DL516" s="19"/>
      <c r="DM516" s="19"/>
      <c r="DN516" s="19"/>
      <c r="DO516" s="19"/>
      <c r="DP516" s="19"/>
      <c r="DQ516" s="19"/>
      <c r="DR516" s="19"/>
      <c r="DS516" s="19"/>
      <c r="DT516" s="19"/>
      <c r="DU516" s="19"/>
      <c r="DV516" s="19"/>
      <c r="DW516" s="19"/>
      <c r="DX516" s="19"/>
      <c r="DY516" s="19"/>
      <c r="DZ516" s="19"/>
      <c r="EA516" s="19"/>
      <c r="EB516" s="19"/>
      <c r="EC516" s="19"/>
      <c r="ED516" s="19"/>
      <c r="EE516" s="19"/>
      <c r="EF516" s="19"/>
      <c r="EG516" s="19"/>
      <c r="EH516" s="19"/>
      <c r="EI516" s="19"/>
    </row>
    <row r="517" spans="2:139" ht="15" hidden="1" x14ac:dyDescent="0.25">
      <c r="B517" s="19">
        <f xml:space="preserve"> IF(C274=1,IF(N274=1,1,0),0)</f>
        <v>0</v>
      </c>
      <c r="C517" s="19">
        <f>IF(C274=1,IF(OR((N274=1),(N274=0.5)),1,0),0)</f>
        <v>0</v>
      </c>
      <c r="D517" s="19">
        <f xml:space="preserve"> IF(C274=1,IF(N274=1,1,0),0)</f>
        <v>0</v>
      </c>
      <c r="E517" s="19">
        <f xml:space="preserve"> IF(C274=1,IF(AND((N274&lt;&gt;""),(N274&lt;&gt;0)),1,0),0)</f>
        <v>0</v>
      </c>
      <c r="F517" s="19"/>
      <c r="G517" s="19">
        <f t="shared" ref="G517:G522" si="1807" xml:space="preserve"> G507+$B517</f>
        <v>0</v>
      </c>
      <c r="H517" s="19">
        <f t="shared" ref="H517:H522" si="1808" xml:space="preserve"> H507+$C517</f>
        <v>0</v>
      </c>
      <c r="I517" s="19">
        <f t="shared" ref="I517:I522" si="1809" xml:space="preserve"> I507+$D517</f>
        <v>0</v>
      </c>
      <c r="J517" s="19">
        <f t="shared" ref="J517:J522" si="1810" xml:space="preserve"> J507+$E517</f>
        <v>0</v>
      </c>
      <c r="K517" s="19">
        <f t="shared" ref="K517:K522" si="1811" xml:space="preserve"> K507+$B517</f>
        <v>0</v>
      </c>
      <c r="L517" s="19">
        <f t="shared" ref="L517:L522" si="1812" xml:space="preserve"> L507+$C517</f>
        <v>0</v>
      </c>
      <c r="M517" s="19">
        <f t="shared" ref="M517:M522" si="1813" xml:space="preserve"> M507+$D517</f>
        <v>0</v>
      </c>
      <c r="N517" s="19">
        <f t="shared" ref="N517:N522" si="1814" xml:space="preserve"> N507+$E517</f>
        <v>0</v>
      </c>
      <c r="O517" s="19">
        <f t="shared" ref="O517:O522" si="1815" xml:space="preserve"> O507+$B517</f>
        <v>0</v>
      </c>
      <c r="P517" s="19">
        <f t="shared" ref="P517:P522" si="1816" xml:space="preserve"> P507+$C517</f>
        <v>0</v>
      </c>
      <c r="Q517" s="19">
        <f t="shared" ref="Q517:Q522" si="1817" xml:space="preserve"> Q507+$D517</f>
        <v>0</v>
      </c>
      <c r="R517" s="19"/>
      <c r="S517" s="19">
        <f t="shared" ref="S517:S522" si="1818" xml:space="preserve"> S507+$E517</f>
        <v>0</v>
      </c>
      <c r="T517" s="19">
        <f t="shared" ref="T517:T522" si="1819" xml:space="preserve"> T507+$B517</f>
        <v>0</v>
      </c>
      <c r="U517" s="19">
        <f t="shared" ref="U517:U522" si="1820" xml:space="preserve"> U507+$C517</f>
        <v>0</v>
      </c>
      <c r="V517" s="19"/>
      <c r="W517" s="19">
        <f t="shared" ref="W517:W522" si="1821" xml:space="preserve"> W507+$D517</f>
        <v>0</v>
      </c>
      <c r="X517" s="19"/>
      <c r="Y517" s="19">
        <f t="shared" ref="Y517:Y522" si="1822" xml:space="preserve"> Y507+$E517</f>
        <v>0</v>
      </c>
      <c r="Z517" s="19">
        <f t="shared" ref="Z517:Z522" si="1823" xml:space="preserve"> Z507+$B517</f>
        <v>0</v>
      </c>
      <c r="AA517" s="19">
        <f t="shared" ref="AA517:AA522" si="1824" xml:space="preserve"> AA507+$C517</f>
        <v>0</v>
      </c>
      <c r="AB517" s="19">
        <f t="shared" ref="AB517:AB522" si="1825" xml:space="preserve"> AB507+$D517</f>
        <v>0</v>
      </c>
      <c r="AC517" s="19">
        <f t="shared" ref="AC517:AC522" si="1826" xml:space="preserve"> AC507+$E517</f>
        <v>0</v>
      </c>
      <c r="AD517" s="19"/>
      <c r="AE517" s="19">
        <f t="shared" ref="AE517:AE522" si="1827" xml:space="preserve"> AE507+$B517</f>
        <v>0</v>
      </c>
      <c r="AF517" s="19">
        <f t="shared" ref="AF517:AF522" si="1828" xml:space="preserve"> AF507+$C517</f>
        <v>0</v>
      </c>
      <c r="AG517" s="19">
        <f t="shared" ref="AG517:AG522" si="1829" xml:space="preserve"> AG507+$D517</f>
        <v>0</v>
      </c>
      <c r="AH517" s="19">
        <f t="shared" ref="AH517:AH522" si="1830" xml:space="preserve"> AH507+$E517</f>
        <v>0</v>
      </c>
      <c r="AI517" s="19">
        <f t="shared" ref="AI517:AI522" si="1831" xml:space="preserve"> AI507+$B517</f>
        <v>0</v>
      </c>
      <c r="AJ517" s="19">
        <f t="shared" ref="AJ517:AJ522" si="1832" xml:space="preserve"> AJ507+$C517</f>
        <v>0</v>
      </c>
      <c r="AK517" s="129">
        <f t="shared" ref="AK517:AK522" si="1833" xml:space="preserve"> AK507+$D517</f>
        <v>0</v>
      </c>
      <c r="AL517" s="129">
        <f t="shared" ref="AL517:AL522" si="1834" xml:space="preserve"> AL507+$E517</f>
        <v>0</v>
      </c>
      <c r="AM517" s="19">
        <f t="shared" ref="AM517:AM522" si="1835" xml:space="preserve"> AM507+$B517</f>
        <v>0</v>
      </c>
      <c r="AN517" s="19">
        <f t="shared" ref="AN517:AN522" si="1836" xml:space="preserve"> AN507+$C517</f>
        <v>0</v>
      </c>
      <c r="AO517" s="19">
        <f t="shared" ref="AO517:AO522" si="1837" xml:space="preserve"> AO507+$D517</f>
        <v>0</v>
      </c>
      <c r="AP517" s="19">
        <f t="shared" ref="AP517:AP522" si="1838" xml:space="preserve"> AP507+$E517</f>
        <v>0</v>
      </c>
      <c r="AQ517" s="19">
        <f t="shared" ref="AQ517:AQ522" si="1839" xml:space="preserve"> AQ507+$B517</f>
        <v>0</v>
      </c>
      <c r="AR517" s="19">
        <f t="shared" ref="AR517:AR522" si="1840" xml:space="preserve"> AR507+$C517</f>
        <v>0</v>
      </c>
      <c r="AS517" s="19">
        <f t="shared" ref="AS517:AS522" si="1841" xml:space="preserve"> AS507+$D517</f>
        <v>0</v>
      </c>
      <c r="AT517" s="19">
        <f t="shared" ref="AT517:AT522" si="1842" xml:space="preserve"> AT507+$E517</f>
        <v>0</v>
      </c>
      <c r="AU517" s="19">
        <f t="shared" ref="AU517:AU522" si="1843" xml:space="preserve"> AU507+$B517</f>
        <v>0</v>
      </c>
      <c r="AV517" s="19">
        <f t="shared" ref="AV517:AV522" si="1844" xml:space="preserve"> AV507+$C517</f>
        <v>0</v>
      </c>
      <c r="AW517" s="19">
        <f t="shared" ref="AW517:AW522" si="1845" xml:space="preserve"> AW507+$D517</f>
        <v>0</v>
      </c>
      <c r="AX517" s="19">
        <f t="shared" ref="AX517:AX522" si="1846" xml:space="preserve"> AX507+$E517</f>
        <v>0</v>
      </c>
      <c r="AY517" s="19">
        <f t="shared" ref="AY517:AY522" si="1847" xml:space="preserve"> AY507+$B517</f>
        <v>0</v>
      </c>
      <c r="AZ517" s="19">
        <f t="shared" ref="AZ517:AZ522" si="1848" xml:space="preserve"> AZ507+$C517</f>
        <v>0</v>
      </c>
      <c r="BA517" s="19">
        <f t="shared" ref="BA517:BA522" si="1849" xml:space="preserve"> BA507+$D517</f>
        <v>0</v>
      </c>
      <c r="BB517" s="19">
        <f t="shared" ref="BB517:BB522" si="1850" xml:space="preserve"> BB507+$E517</f>
        <v>0</v>
      </c>
      <c r="BC517" s="19">
        <f t="shared" ref="BC517:BC522" si="1851" xml:space="preserve"> BC507+$B517</f>
        <v>0</v>
      </c>
      <c r="BD517" s="19">
        <f t="shared" ref="BD517:BD522" si="1852" xml:space="preserve"> BD507+$C517</f>
        <v>0</v>
      </c>
      <c r="BE517" s="19">
        <f t="shared" ref="BE517:BE522" si="1853" xml:space="preserve"> BE507+$D517</f>
        <v>0</v>
      </c>
      <c r="BF517" s="19">
        <f t="shared" ref="BF517:BF522" si="1854" xml:space="preserve"> BF507+$E517</f>
        <v>0</v>
      </c>
      <c r="BG517" s="19">
        <f t="shared" ref="BG517:BG522" si="1855" xml:space="preserve"> BG507+$B517</f>
        <v>0</v>
      </c>
      <c r="BH517" s="19">
        <f t="shared" ref="BH517:BH522" si="1856" xml:space="preserve"> BH507+$C517</f>
        <v>0</v>
      </c>
      <c r="BI517" s="19">
        <f t="shared" ref="BI517:BI522" si="1857" xml:space="preserve"> BI507+$D517</f>
        <v>0</v>
      </c>
      <c r="BJ517" s="19">
        <f t="shared" ref="BJ517:BJ522" si="1858" xml:space="preserve"> BJ507+$E517</f>
        <v>0</v>
      </c>
      <c r="BK517" s="19">
        <f t="shared" ref="BK517:BK522" si="1859" xml:space="preserve"> BK507+$B517</f>
        <v>0</v>
      </c>
      <c r="BL517" s="19">
        <f t="shared" ref="BL517:BL522" si="1860" xml:space="preserve"> BL507+$C517</f>
        <v>0</v>
      </c>
      <c r="BM517" s="19">
        <f t="shared" ref="BM517:BM522" si="1861" xml:space="preserve"> BM507+$D517</f>
        <v>0</v>
      </c>
      <c r="BN517" s="19">
        <f t="shared" ref="BN517:BN522" si="1862" xml:space="preserve"> BN507+$E517</f>
        <v>0</v>
      </c>
      <c r="BO517" s="19">
        <f t="shared" ref="BO517:BO522" si="1863" xml:space="preserve"> BO507+$B517</f>
        <v>0</v>
      </c>
      <c r="BP517" s="19">
        <f t="shared" ref="BP517:BP522" si="1864" xml:space="preserve"> BP507+$C517</f>
        <v>0</v>
      </c>
      <c r="BQ517" s="19">
        <f t="shared" ref="BQ517:BQ522" si="1865" xml:space="preserve"> BQ507+$D517</f>
        <v>0</v>
      </c>
      <c r="BR517" s="19">
        <f t="shared" ref="BR517:BR522" si="1866" xml:space="preserve"> BR507+$E517</f>
        <v>0</v>
      </c>
      <c r="BS517" s="19">
        <f t="shared" ref="BS517:BS522" si="1867" xml:space="preserve"> BS507+$B517</f>
        <v>0</v>
      </c>
      <c r="BT517" s="19">
        <f t="shared" ref="BT517:BT522" si="1868" xml:space="preserve"> BT507+$C517</f>
        <v>0</v>
      </c>
      <c r="BU517" s="19">
        <f t="shared" ref="BU517:BU522" si="1869" xml:space="preserve"> BU507+$D517</f>
        <v>0</v>
      </c>
      <c r="BV517" s="19">
        <f t="shared" ref="BV517:BV522" si="1870" xml:space="preserve"> BV507+$E517</f>
        <v>0</v>
      </c>
      <c r="BW517" s="19">
        <f t="shared" ref="BW517:BW522" si="1871" xml:space="preserve"> BW507+$B517</f>
        <v>0</v>
      </c>
      <c r="BX517" s="19">
        <f t="shared" ref="BX517:BX522" si="1872" xml:space="preserve"> BX507+$C517</f>
        <v>0</v>
      </c>
      <c r="BY517" s="19">
        <f t="shared" ref="BY517:BY522" si="1873" xml:space="preserve"> BY507+$D517</f>
        <v>0</v>
      </c>
      <c r="BZ517" s="19">
        <f t="shared" ref="BZ517:BZ522" si="1874" xml:space="preserve"> BZ507+$E517</f>
        <v>0</v>
      </c>
      <c r="CA517" s="19">
        <f t="shared" ref="CA517:CA522" si="1875" xml:space="preserve"> CA507+$B517</f>
        <v>0</v>
      </c>
      <c r="CB517" s="19">
        <f t="shared" ref="CB517:CB522" si="1876" xml:space="preserve"> CB507+$C517</f>
        <v>0</v>
      </c>
      <c r="CC517" s="19">
        <f t="shared" ref="CC517:CC522" si="1877" xml:space="preserve"> CC507+$D517</f>
        <v>0</v>
      </c>
      <c r="CD517" s="19">
        <f t="shared" ref="CD517:CD522" si="1878" xml:space="preserve"> CD507+$E517</f>
        <v>0</v>
      </c>
      <c r="CE517" s="19">
        <f t="shared" ref="CE517:CE522" si="1879" xml:space="preserve"> CE507+$B517</f>
        <v>0</v>
      </c>
      <c r="CF517" s="19">
        <f t="shared" ref="CF517:CF522" si="1880" xml:space="preserve"> CF507+$C517</f>
        <v>0</v>
      </c>
      <c r="CG517" s="19">
        <f t="shared" ref="CG517:CG522" si="1881" xml:space="preserve"> CG507+$D517</f>
        <v>0</v>
      </c>
      <c r="CH517" s="19">
        <f t="shared" ref="CH517:CH522" si="1882" xml:space="preserve"> CH507+$E517</f>
        <v>0</v>
      </c>
      <c r="CI517" s="19">
        <f t="shared" ref="CI517:CI522" si="1883" xml:space="preserve"> CI507+$B517</f>
        <v>0</v>
      </c>
      <c r="CJ517" s="19">
        <f t="shared" ref="CJ517:CJ522" si="1884" xml:space="preserve"> CJ507+$C517</f>
        <v>0</v>
      </c>
      <c r="CK517" s="19">
        <f t="shared" ref="CK517:CK522" si="1885" xml:space="preserve"> CK507+$D517</f>
        <v>0</v>
      </c>
      <c r="CL517" s="19">
        <f t="shared" ref="CL517:CL522" si="1886" xml:space="preserve"> CL507+$E517</f>
        <v>0</v>
      </c>
      <c r="CM517" s="19">
        <f t="shared" ref="CM517:CM522" si="1887" xml:space="preserve"> CM507+$B517</f>
        <v>0</v>
      </c>
      <c r="CN517" s="19">
        <f t="shared" ref="CN517:CN522" si="1888" xml:space="preserve"> CN507+$C517</f>
        <v>0</v>
      </c>
      <c r="CO517" s="19">
        <f t="shared" ref="CO517:CO522" si="1889" xml:space="preserve"> CO507+$D517</f>
        <v>0</v>
      </c>
      <c r="CP517" s="19">
        <f t="shared" ref="CP517:CP522" si="1890" xml:space="preserve"> CP507+$E517</f>
        <v>0</v>
      </c>
      <c r="CQ517" s="19">
        <f t="shared" ref="CQ517:CQ522" si="1891" xml:space="preserve"> CQ507+$B517</f>
        <v>0</v>
      </c>
      <c r="CR517" s="19">
        <f t="shared" ref="CR517:CR522" si="1892" xml:space="preserve"> CR507+$C517</f>
        <v>0</v>
      </c>
      <c r="CS517" s="19">
        <f t="shared" ref="CS517:CS522" si="1893" xml:space="preserve"> CS507+$D517</f>
        <v>0</v>
      </c>
      <c r="CT517" s="19">
        <f t="shared" ref="CT517:CT522" si="1894" xml:space="preserve"> CT507+$E517</f>
        <v>0</v>
      </c>
      <c r="CU517" s="19">
        <f t="shared" ref="CU517:CU522" si="1895" xml:space="preserve"> CU507+$B517</f>
        <v>0</v>
      </c>
      <c r="CV517" s="19">
        <f t="shared" ref="CV517:CV522" si="1896" xml:space="preserve"> CV507+$C517</f>
        <v>0</v>
      </c>
      <c r="CW517" s="19">
        <f t="shared" ref="CW517:CW522" si="1897" xml:space="preserve"> CW507+$D517</f>
        <v>0</v>
      </c>
      <c r="CX517" s="19">
        <f t="shared" ref="CX517:CX522" si="1898" xml:space="preserve"> CX507+$E517</f>
        <v>0</v>
      </c>
      <c r="CY517" s="19">
        <f t="shared" ref="CY517:CY522" si="1899" xml:space="preserve"> CY507+$B517</f>
        <v>0</v>
      </c>
      <c r="CZ517" s="19">
        <f t="shared" ref="CZ517:CZ522" si="1900" xml:space="preserve"> CZ507+$C517</f>
        <v>0</v>
      </c>
      <c r="DA517" s="19">
        <f t="shared" ref="DA517:DA522" si="1901" xml:space="preserve"> DA507+$D517</f>
        <v>0</v>
      </c>
      <c r="DB517" s="19">
        <f t="shared" ref="DB517:DB522" si="1902" xml:space="preserve"> DB507+$E517</f>
        <v>0</v>
      </c>
      <c r="DC517" s="19">
        <f t="shared" ref="DC517:DC522" si="1903" xml:space="preserve"> DC507+$B517</f>
        <v>0</v>
      </c>
      <c r="DD517" s="19">
        <f t="shared" ref="DD517:DD522" si="1904" xml:space="preserve"> DD507+$C517</f>
        <v>0</v>
      </c>
      <c r="DE517" s="19">
        <f t="shared" ref="DE517:DE522" si="1905" xml:space="preserve"> DE507+$D517</f>
        <v>0</v>
      </c>
      <c r="DF517" s="19">
        <f t="shared" ref="DF517:DF522" si="1906" xml:space="preserve"> DF507+$E517</f>
        <v>0</v>
      </c>
      <c r="DG517" s="19">
        <f t="shared" ref="DG517:DG522" si="1907" xml:space="preserve"> DG507+$B517</f>
        <v>0</v>
      </c>
      <c r="DH517" s="19">
        <f t="shared" ref="DH517:DH522" si="1908" xml:space="preserve"> DH507+$C517</f>
        <v>0</v>
      </c>
      <c r="DI517" s="19">
        <f t="shared" ref="DI517:DI522" si="1909" xml:space="preserve"> DI507+$D517</f>
        <v>0</v>
      </c>
      <c r="DJ517" s="19">
        <f t="shared" ref="DJ517:DJ522" si="1910" xml:space="preserve"> DJ507+$E517</f>
        <v>0</v>
      </c>
      <c r="DK517" s="19">
        <f t="shared" ref="DK517:DK522" si="1911" xml:space="preserve"> DK507+$B517</f>
        <v>0</v>
      </c>
      <c r="DL517" s="19">
        <f t="shared" ref="DL517:DL522" si="1912" xml:space="preserve"> DL507+$C517</f>
        <v>0</v>
      </c>
      <c r="DM517" s="19">
        <f t="shared" ref="DM517:DM522" si="1913" xml:space="preserve"> DM507+$D517</f>
        <v>0</v>
      </c>
      <c r="DN517" s="19">
        <f t="shared" ref="DN517:DN522" si="1914" xml:space="preserve"> DN507+$E517</f>
        <v>0</v>
      </c>
      <c r="DO517" s="19">
        <f t="shared" ref="DO517:DO522" si="1915" xml:space="preserve"> DO507+$B517</f>
        <v>0</v>
      </c>
      <c r="DP517" s="19">
        <f t="shared" ref="DP517:DP522" si="1916" xml:space="preserve"> DP507+$C517</f>
        <v>0</v>
      </c>
      <c r="DQ517" s="19">
        <f t="shared" ref="DQ517:DQ522" si="1917" xml:space="preserve"> DQ507+$D517</f>
        <v>0</v>
      </c>
      <c r="DR517" s="19">
        <f t="shared" ref="DR517:DR522" si="1918" xml:space="preserve"> DR507+$E517</f>
        <v>0</v>
      </c>
      <c r="DS517" s="19">
        <f t="shared" ref="DS517:DS522" si="1919" xml:space="preserve"> DS507+$B517</f>
        <v>0</v>
      </c>
      <c r="DT517" s="19">
        <f t="shared" ref="DT517:DT522" si="1920" xml:space="preserve"> DT507+$C517</f>
        <v>0</v>
      </c>
      <c r="DU517" s="19">
        <f t="shared" ref="DU517:DU522" si="1921" xml:space="preserve"> DU507+$D517</f>
        <v>0</v>
      </c>
      <c r="DV517" s="19">
        <f t="shared" ref="DV517:DV522" si="1922" xml:space="preserve"> DV507+$E517</f>
        <v>0</v>
      </c>
      <c r="DW517" s="19">
        <f t="shared" ref="DW517:DW522" si="1923" xml:space="preserve"> DW507+$B517</f>
        <v>0</v>
      </c>
      <c r="DX517" s="19">
        <f t="shared" ref="DX517:DX522" si="1924" xml:space="preserve"> DX507+$C517</f>
        <v>0</v>
      </c>
      <c r="DY517" s="19">
        <f t="shared" ref="DY517:DY522" si="1925" xml:space="preserve"> DY507+$D517</f>
        <v>0</v>
      </c>
      <c r="DZ517" s="19">
        <f t="shared" ref="DZ517:DZ522" si="1926" xml:space="preserve"> DZ507+$E517</f>
        <v>0</v>
      </c>
      <c r="EA517" s="19">
        <f t="shared" ref="EA517:EA522" si="1927" xml:space="preserve"> EA507+$B517</f>
        <v>0</v>
      </c>
      <c r="EB517" s="19">
        <f t="shared" ref="EB517:EB522" si="1928" xml:space="preserve"> EB507+$C517</f>
        <v>0</v>
      </c>
      <c r="EC517" s="19">
        <f t="shared" ref="EC517:EC522" si="1929" xml:space="preserve"> EC507+$D517</f>
        <v>0</v>
      </c>
      <c r="ED517" s="19">
        <f t="shared" ref="ED517:ED522" si="1930" xml:space="preserve"> ED507+$E517</f>
        <v>0</v>
      </c>
      <c r="EE517" s="19">
        <f t="shared" ref="EE517:EE522" si="1931" xml:space="preserve"> EE507+$B517</f>
        <v>0</v>
      </c>
      <c r="EF517" s="19">
        <f t="shared" ref="EF517:EF522" si="1932" xml:space="preserve"> EF507+$C517</f>
        <v>0</v>
      </c>
      <c r="EG517" s="19">
        <f t="shared" ref="EG517:EG522" si="1933" xml:space="preserve"> EG507+$D517</f>
        <v>0</v>
      </c>
      <c r="EH517" s="19">
        <f t="shared" ref="EH517:EH522" si="1934" xml:space="preserve"> EH507+$E517</f>
        <v>0</v>
      </c>
      <c r="EI517" s="19"/>
    </row>
    <row r="518" spans="2:139" ht="15" hidden="1" x14ac:dyDescent="0.25">
      <c r="B518" s="19">
        <f xml:space="preserve"> IF(C275=1,IF(N275=1,1,0),0)</f>
        <v>0</v>
      </c>
      <c r="C518" s="19">
        <f>IF(C275=1,IF(OR((N275=1),(N275=0.5)),1,0),0)</f>
        <v>0</v>
      </c>
      <c r="D518" s="19">
        <f xml:space="preserve"> IF(C275=1,IF(N275=1,1,0),0)</f>
        <v>0</v>
      </c>
      <c r="E518" s="19">
        <f xml:space="preserve"> IF(C275=1,IF(AND((N275&lt;&gt;""),(N275&lt;&gt;0)),1,0),0)</f>
        <v>0</v>
      </c>
      <c r="F518" s="19"/>
      <c r="G518" s="19">
        <f t="shared" si="1807"/>
        <v>0</v>
      </c>
      <c r="H518" s="19">
        <f t="shared" si="1808"/>
        <v>0</v>
      </c>
      <c r="I518" s="19">
        <f t="shared" si="1809"/>
        <v>0</v>
      </c>
      <c r="J518" s="19">
        <f t="shared" si="1810"/>
        <v>0</v>
      </c>
      <c r="K518" s="19">
        <f t="shared" si="1811"/>
        <v>0</v>
      </c>
      <c r="L518" s="19">
        <f t="shared" si="1812"/>
        <v>0</v>
      </c>
      <c r="M518" s="19">
        <f t="shared" si="1813"/>
        <v>0</v>
      </c>
      <c r="N518" s="19">
        <f t="shared" si="1814"/>
        <v>0</v>
      </c>
      <c r="O518" s="19">
        <f t="shared" si="1815"/>
        <v>0</v>
      </c>
      <c r="P518" s="19">
        <f t="shared" si="1816"/>
        <v>0</v>
      </c>
      <c r="Q518" s="19">
        <f t="shared" si="1817"/>
        <v>0</v>
      </c>
      <c r="R518" s="19"/>
      <c r="S518" s="19">
        <f t="shared" si="1818"/>
        <v>0</v>
      </c>
      <c r="T518" s="19">
        <f t="shared" si="1819"/>
        <v>0</v>
      </c>
      <c r="U518" s="19">
        <f t="shared" si="1820"/>
        <v>0</v>
      </c>
      <c r="V518" s="19"/>
      <c r="W518" s="19">
        <f t="shared" si="1821"/>
        <v>0</v>
      </c>
      <c r="X518" s="19"/>
      <c r="Y518" s="19">
        <f t="shared" si="1822"/>
        <v>0</v>
      </c>
      <c r="Z518" s="19">
        <f t="shared" si="1823"/>
        <v>0</v>
      </c>
      <c r="AA518" s="19">
        <f t="shared" si="1824"/>
        <v>0</v>
      </c>
      <c r="AB518" s="19">
        <f t="shared" si="1825"/>
        <v>0</v>
      </c>
      <c r="AC518" s="19">
        <f t="shared" si="1826"/>
        <v>0</v>
      </c>
      <c r="AD518" s="19"/>
      <c r="AE518" s="19">
        <f t="shared" si="1827"/>
        <v>0</v>
      </c>
      <c r="AF518" s="19">
        <f t="shared" si="1828"/>
        <v>0</v>
      </c>
      <c r="AG518" s="19">
        <f t="shared" si="1829"/>
        <v>0</v>
      </c>
      <c r="AH518" s="19">
        <f t="shared" si="1830"/>
        <v>0</v>
      </c>
      <c r="AI518" s="19">
        <f t="shared" si="1831"/>
        <v>0</v>
      </c>
      <c r="AJ518" s="19">
        <f t="shared" si="1832"/>
        <v>0</v>
      </c>
      <c r="AK518" s="129">
        <f t="shared" si="1833"/>
        <v>0</v>
      </c>
      <c r="AL518" s="129">
        <f t="shared" si="1834"/>
        <v>0</v>
      </c>
      <c r="AM518" s="19">
        <f t="shared" si="1835"/>
        <v>0</v>
      </c>
      <c r="AN518" s="19">
        <f t="shared" si="1836"/>
        <v>0</v>
      </c>
      <c r="AO518" s="19">
        <f t="shared" si="1837"/>
        <v>0</v>
      </c>
      <c r="AP518" s="19">
        <f t="shared" si="1838"/>
        <v>0</v>
      </c>
      <c r="AQ518" s="19">
        <f t="shared" si="1839"/>
        <v>0</v>
      </c>
      <c r="AR518" s="19">
        <f t="shared" si="1840"/>
        <v>0</v>
      </c>
      <c r="AS518" s="19">
        <f t="shared" si="1841"/>
        <v>0</v>
      </c>
      <c r="AT518" s="19">
        <f t="shared" si="1842"/>
        <v>0</v>
      </c>
      <c r="AU518" s="19">
        <f t="shared" si="1843"/>
        <v>0</v>
      </c>
      <c r="AV518" s="19">
        <f t="shared" si="1844"/>
        <v>0</v>
      </c>
      <c r="AW518" s="19">
        <f t="shared" si="1845"/>
        <v>0</v>
      </c>
      <c r="AX518" s="19">
        <f t="shared" si="1846"/>
        <v>0</v>
      </c>
      <c r="AY518" s="19">
        <f t="shared" si="1847"/>
        <v>0</v>
      </c>
      <c r="AZ518" s="19">
        <f t="shared" si="1848"/>
        <v>0</v>
      </c>
      <c r="BA518" s="19">
        <f t="shared" si="1849"/>
        <v>0</v>
      </c>
      <c r="BB518" s="19">
        <f t="shared" si="1850"/>
        <v>0</v>
      </c>
      <c r="BC518" s="19">
        <f t="shared" si="1851"/>
        <v>0</v>
      </c>
      <c r="BD518" s="19">
        <f t="shared" si="1852"/>
        <v>0</v>
      </c>
      <c r="BE518" s="19">
        <f t="shared" si="1853"/>
        <v>0</v>
      </c>
      <c r="BF518" s="19">
        <f t="shared" si="1854"/>
        <v>0</v>
      </c>
      <c r="BG518" s="19">
        <f t="shared" si="1855"/>
        <v>0</v>
      </c>
      <c r="BH518" s="19">
        <f t="shared" si="1856"/>
        <v>0</v>
      </c>
      <c r="BI518" s="19">
        <f t="shared" si="1857"/>
        <v>0</v>
      </c>
      <c r="BJ518" s="19">
        <f t="shared" si="1858"/>
        <v>0</v>
      </c>
      <c r="BK518" s="19">
        <f t="shared" si="1859"/>
        <v>0</v>
      </c>
      <c r="BL518" s="19">
        <f t="shared" si="1860"/>
        <v>0</v>
      </c>
      <c r="BM518" s="19">
        <f t="shared" si="1861"/>
        <v>0</v>
      </c>
      <c r="BN518" s="19">
        <f t="shared" si="1862"/>
        <v>0</v>
      </c>
      <c r="BO518" s="19">
        <f t="shared" si="1863"/>
        <v>0</v>
      </c>
      <c r="BP518" s="19">
        <f t="shared" si="1864"/>
        <v>0</v>
      </c>
      <c r="BQ518" s="19">
        <f t="shared" si="1865"/>
        <v>0</v>
      </c>
      <c r="BR518" s="19">
        <f t="shared" si="1866"/>
        <v>0</v>
      </c>
      <c r="BS518" s="19">
        <f t="shared" si="1867"/>
        <v>0</v>
      </c>
      <c r="BT518" s="19">
        <f t="shared" si="1868"/>
        <v>0</v>
      </c>
      <c r="BU518" s="19">
        <f t="shared" si="1869"/>
        <v>0</v>
      </c>
      <c r="BV518" s="19">
        <f t="shared" si="1870"/>
        <v>0</v>
      </c>
      <c r="BW518" s="19">
        <f t="shared" si="1871"/>
        <v>0</v>
      </c>
      <c r="BX518" s="19">
        <f t="shared" si="1872"/>
        <v>0</v>
      </c>
      <c r="BY518" s="19">
        <f t="shared" si="1873"/>
        <v>0</v>
      </c>
      <c r="BZ518" s="19">
        <f t="shared" si="1874"/>
        <v>0</v>
      </c>
      <c r="CA518" s="19">
        <f t="shared" si="1875"/>
        <v>0</v>
      </c>
      <c r="CB518" s="19">
        <f t="shared" si="1876"/>
        <v>0</v>
      </c>
      <c r="CC518" s="19">
        <f t="shared" si="1877"/>
        <v>0</v>
      </c>
      <c r="CD518" s="19">
        <f t="shared" si="1878"/>
        <v>0</v>
      </c>
      <c r="CE518" s="19">
        <f t="shared" si="1879"/>
        <v>0</v>
      </c>
      <c r="CF518" s="19">
        <f t="shared" si="1880"/>
        <v>0</v>
      </c>
      <c r="CG518" s="19">
        <f t="shared" si="1881"/>
        <v>0</v>
      </c>
      <c r="CH518" s="19">
        <f t="shared" si="1882"/>
        <v>0</v>
      </c>
      <c r="CI518" s="19">
        <f t="shared" si="1883"/>
        <v>0</v>
      </c>
      <c r="CJ518" s="19">
        <f t="shared" si="1884"/>
        <v>0</v>
      </c>
      <c r="CK518" s="19">
        <f t="shared" si="1885"/>
        <v>0</v>
      </c>
      <c r="CL518" s="19">
        <f t="shared" si="1886"/>
        <v>0</v>
      </c>
      <c r="CM518" s="19">
        <f t="shared" si="1887"/>
        <v>0</v>
      </c>
      <c r="CN518" s="19">
        <f t="shared" si="1888"/>
        <v>0</v>
      </c>
      <c r="CO518" s="19">
        <f t="shared" si="1889"/>
        <v>0</v>
      </c>
      <c r="CP518" s="19">
        <f t="shared" si="1890"/>
        <v>0</v>
      </c>
      <c r="CQ518" s="19">
        <f t="shared" si="1891"/>
        <v>0</v>
      </c>
      <c r="CR518" s="19">
        <f t="shared" si="1892"/>
        <v>0</v>
      </c>
      <c r="CS518" s="19">
        <f t="shared" si="1893"/>
        <v>0</v>
      </c>
      <c r="CT518" s="19">
        <f t="shared" si="1894"/>
        <v>0</v>
      </c>
      <c r="CU518" s="19">
        <f t="shared" si="1895"/>
        <v>0</v>
      </c>
      <c r="CV518" s="19">
        <f t="shared" si="1896"/>
        <v>0</v>
      </c>
      <c r="CW518" s="19">
        <f t="shared" si="1897"/>
        <v>0</v>
      </c>
      <c r="CX518" s="19">
        <f t="shared" si="1898"/>
        <v>0</v>
      </c>
      <c r="CY518" s="19">
        <f t="shared" si="1899"/>
        <v>0</v>
      </c>
      <c r="CZ518" s="19">
        <f t="shared" si="1900"/>
        <v>0</v>
      </c>
      <c r="DA518" s="19">
        <f t="shared" si="1901"/>
        <v>0</v>
      </c>
      <c r="DB518" s="19">
        <f t="shared" si="1902"/>
        <v>0</v>
      </c>
      <c r="DC518" s="19">
        <f t="shared" si="1903"/>
        <v>0</v>
      </c>
      <c r="DD518" s="19">
        <f t="shared" si="1904"/>
        <v>0</v>
      </c>
      <c r="DE518" s="19">
        <f t="shared" si="1905"/>
        <v>0</v>
      </c>
      <c r="DF518" s="19">
        <f t="shared" si="1906"/>
        <v>0</v>
      </c>
      <c r="DG518" s="19">
        <f t="shared" si="1907"/>
        <v>0</v>
      </c>
      <c r="DH518" s="19">
        <f t="shared" si="1908"/>
        <v>0</v>
      </c>
      <c r="DI518" s="19">
        <f t="shared" si="1909"/>
        <v>0</v>
      </c>
      <c r="DJ518" s="19">
        <f t="shared" si="1910"/>
        <v>0</v>
      </c>
      <c r="DK518" s="19">
        <f t="shared" si="1911"/>
        <v>0</v>
      </c>
      <c r="DL518" s="19">
        <f t="shared" si="1912"/>
        <v>0</v>
      </c>
      <c r="DM518" s="19">
        <f t="shared" si="1913"/>
        <v>0</v>
      </c>
      <c r="DN518" s="19">
        <f t="shared" si="1914"/>
        <v>0</v>
      </c>
      <c r="DO518" s="19">
        <f t="shared" si="1915"/>
        <v>0</v>
      </c>
      <c r="DP518" s="19">
        <f t="shared" si="1916"/>
        <v>0</v>
      </c>
      <c r="DQ518" s="19">
        <f t="shared" si="1917"/>
        <v>0</v>
      </c>
      <c r="DR518" s="19">
        <f t="shared" si="1918"/>
        <v>0</v>
      </c>
      <c r="DS518" s="19">
        <f t="shared" si="1919"/>
        <v>0</v>
      </c>
      <c r="DT518" s="19">
        <f t="shared" si="1920"/>
        <v>0</v>
      </c>
      <c r="DU518" s="19">
        <f t="shared" si="1921"/>
        <v>0</v>
      </c>
      <c r="DV518" s="19">
        <f t="shared" si="1922"/>
        <v>0</v>
      </c>
      <c r="DW518" s="19">
        <f t="shared" si="1923"/>
        <v>0</v>
      </c>
      <c r="DX518" s="19">
        <f t="shared" si="1924"/>
        <v>0</v>
      </c>
      <c r="DY518" s="19">
        <f t="shared" si="1925"/>
        <v>0</v>
      </c>
      <c r="DZ518" s="19">
        <f t="shared" si="1926"/>
        <v>0</v>
      </c>
      <c r="EA518" s="19">
        <f t="shared" si="1927"/>
        <v>0</v>
      </c>
      <c r="EB518" s="19">
        <f t="shared" si="1928"/>
        <v>0</v>
      </c>
      <c r="EC518" s="19">
        <f t="shared" si="1929"/>
        <v>0</v>
      </c>
      <c r="ED518" s="19">
        <f t="shared" si="1930"/>
        <v>0</v>
      </c>
      <c r="EE518" s="19">
        <f t="shared" si="1931"/>
        <v>0</v>
      </c>
      <c r="EF518" s="19">
        <f t="shared" si="1932"/>
        <v>0</v>
      </c>
      <c r="EG518" s="19">
        <f t="shared" si="1933"/>
        <v>0</v>
      </c>
      <c r="EH518" s="19">
        <f t="shared" si="1934"/>
        <v>0</v>
      </c>
      <c r="EI518" s="19"/>
    </row>
    <row r="519" spans="2:139" ht="15" hidden="1" x14ac:dyDescent="0.25">
      <c r="B519" s="19">
        <f xml:space="preserve"> IF(C276=1,IF(N276=1,1,0),0)</f>
        <v>0</v>
      </c>
      <c r="C519" s="19">
        <f>IF(C276=1,IF(OR((N276=1),(N276=0.5)),1,0),0)</f>
        <v>0</v>
      </c>
      <c r="D519" s="19">
        <f xml:space="preserve"> IF(C276=1,IF(N276=1,1,0),0)</f>
        <v>0</v>
      </c>
      <c r="E519" s="19">
        <f xml:space="preserve"> IF(C276=1,IF(AND((N276&lt;&gt;""),(N276&lt;&gt;0)),1,0),0)</f>
        <v>0</v>
      </c>
      <c r="F519" s="19"/>
      <c r="G519" s="19">
        <f t="shared" si="1807"/>
        <v>0</v>
      </c>
      <c r="H519" s="19">
        <f t="shared" si="1808"/>
        <v>0</v>
      </c>
      <c r="I519" s="19">
        <f t="shared" si="1809"/>
        <v>0</v>
      </c>
      <c r="J519" s="19">
        <f t="shared" si="1810"/>
        <v>0</v>
      </c>
      <c r="K519" s="19">
        <f t="shared" si="1811"/>
        <v>0</v>
      </c>
      <c r="L519" s="19">
        <f t="shared" si="1812"/>
        <v>0</v>
      </c>
      <c r="M519" s="19">
        <f t="shared" si="1813"/>
        <v>0</v>
      </c>
      <c r="N519" s="19">
        <f t="shared" si="1814"/>
        <v>0</v>
      </c>
      <c r="O519" s="19">
        <f t="shared" si="1815"/>
        <v>0</v>
      </c>
      <c r="P519" s="19">
        <f t="shared" si="1816"/>
        <v>0</v>
      </c>
      <c r="Q519" s="19">
        <f t="shared" si="1817"/>
        <v>0</v>
      </c>
      <c r="R519" s="19"/>
      <c r="S519" s="19">
        <f t="shared" si="1818"/>
        <v>0</v>
      </c>
      <c r="T519" s="19">
        <f t="shared" si="1819"/>
        <v>0</v>
      </c>
      <c r="U519" s="19">
        <f t="shared" si="1820"/>
        <v>0</v>
      </c>
      <c r="V519" s="19"/>
      <c r="W519" s="19">
        <f t="shared" si="1821"/>
        <v>0</v>
      </c>
      <c r="X519" s="19"/>
      <c r="Y519" s="19">
        <f t="shared" si="1822"/>
        <v>0</v>
      </c>
      <c r="Z519" s="19">
        <f t="shared" si="1823"/>
        <v>0</v>
      </c>
      <c r="AA519" s="19">
        <f t="shared" si="1824"/>
        <v>0</v>
      </c>
      <c r="AB519" s="19">
        <f t="shared" si="1825"/>
        <v>0</v>
      </c>
      <c r="AC519" s="19">
        <f t="shared" si="1826"/>
        <v>0</v>
      </c>
      <c r="AD519" s="19"/>
      <c r="AE519" s="19">
        <f t="shared" si="1827"/>
        <v>0</v>
      </c>
      <c r="AF519" s="19">
        <f t="shared" si="1828"/>
        <v>0</v>
      </c>
      <c r="AG519" s="19">
        <f t="shared" si="1829"/>
        <v>0</v>
      </c>
      <c r="AH519" s="19">
        <f t="shared" si="1830"/>
        <v>0</v>
      </c>
      <c r="AI519" s="19">
        <f t="shared" si="1831"/>
        <v>0</v>
      </c>
      <c r="AJ519" s="19">
        <f t="shared" si="1832"/>
        <v>0</v>
      </c>
      <c r="AK519" s="129">
        <f t="shared" si="1833"/>
        <v>0</v>
      </c>
      <c r="AL519" s="129">
        <f t="shared" si="1834"/>
        <v>0</v>
      </c>
      <c r="AM519" s="19">
        <f t="shared" si="1835"/>
        <v>0</v>
      </c>
      <c r="AN519" s="19">
        <f t="shared" si="1836"/>
        <v>0</v>
      </c>
      <c r="AO519" s="19">
        <f t="shared" si="1837"/>
        <v>0</v>
      </c>
      <c r="AP519" s="19">
        <f t="shared" si="1838"/>
        <v>0</v>
      </c>
      <c r="AQ519" s="19">
        <f t="shared" si="1839"/>
        <v>0</v>
      </c>
      <c r="AR519" s="19">
        <f t="shared" si="1840"/>
        <v>0</v>
      </c>
      <c r="AS519" s="19">
        <f t="shared" si="1841"/>
        <v>0</v>
      </c>
      <c r="AT519" s="19">
        <f t="shared" si="1842"/>
        <v>0</v>
      </c>
      <c r="AU519" s="19">
        <f t="shared" si="1843"/>
        <v>0</v>
      </c>
      <c r="AV519" s="19">
        <f t="shared" si="1844"/>
        <v>0</v>
      </c>
      <c r="AW519" s="19">
        <f t="shared" si="1845"/>
        <v>0</v>
      </c>
      <c r="AX519" s="19">
        <f t="shared" si="1846"/>
        <v>0</v>
      </c>
      <c r="AY519" s="19">
        <f t="shared" si="1847"/>
        <v>0</v>
      </c>
      <c r="AZ519" s="19">
        <f t="shared" si="1848"/>
        <v>0</v>
      </c>
      <c r="BA519" s="19">
        <f t="shared" si="1849"/>
        <v>0</v>
      </c>
      <c r="BB519" s="19">
        <f t="shared" si="1850"/>
        <v>0</v>
      </c>
      <c r="BC519" s="19">
        <f t="shared" si="1851"/>
        <v>0</v>
      </c>
      <c r="BD519" s="19">
        <f t="shared" si="1852"/>
        <v>0</v>
      </c>
      <c r="BE519" s="19">
        <f t="shared" si="1853"/>
        <v>0</v>
      </c>
      <c r="BF519" s="19">
        <f t="shared" si="1854"/>
        <v>0</v>
      </c>
      <c r="BG519" s="19">
        <f t="shared" si="1855"/>
        <v>0</v>
      </c>
      <c r="BH519" s="19">
        <f t="shared" si="1856"/>
        <v>0</v>
      </c>
      <c r="BI519" s="19">
        <f t="shared" si="1857"/>
        <v>0</v>
      </c>
      <c r="BJ519" s="19">
        <f t="shared" si="1858"/>
        <v>0</v>
      </c>
      <c r="BK519" s="19">
        <f t="shared" si="1859"/>
        <v>0</v>
      </c>
      <c r="BL519" s="19">
        <f t="shared" si="1860"/>
        <v>0</v>
      </c>
      <c r="BM519" s="19">
        <f t="shared" si="1861"/>
        <v>0</v>
      </c>
      <c r="BN519" s="19">
        <f t="shared" si="1862"/>
        <v>0</v>
      </c>
      <c r="BO519" s="19">
        <f t="shared" si="1863"/>
        <v>0</v>
      </c>
      <c r="BP519" s="19">
        <f t="shared" si="1864"/>
        <v>0</v>
      </c>
      <c r="BQ519" s="19">
        <f t="shared" si="1865"/>
        <v>0</v>
      </c>
      <c r="BR519" s="19">
        <f t="shared" si="1866"/>
        <v>0</v>
      </c>
      <c r="BS519" s="19">
        <f t="shared" si="1867"/>
        <v>0</v>
      </c>
      <c r="BT519" s="19">
        <f t="shared" si="1868"/>
        <v>0</v>
      </c>
      <c r="BU519" s="19">
        <f t="shared" si="1869"/>
        <v>0</v>
      </c>
      <c r="BV519" s="19">
        <f t="shared" si="1870"/>
        <v>0</v>
      </c>
      <c r="BW519" s="19">
        <f t="shared" si="1871"/>
        <v>0</v>
      </c>
      <c r="BX519" s="19">
        <f t="shared" si="1872"/>
        <v>0</v>
      </c>
      <c r="BY519" s="19">
        <f t="shared" si="1873"/>
        <v>0</v>
      </c>
      <c r="BZ519" s="19">
        <f t="shared" si="1874"/>
        <v>0</v>
      </c>
      <c r="CA519" s="19">
        <f t="shared" si="1875"/>
        <v>0</v>
      </c>
      <c r="CB519" s="19">
        <f t="shared" si="1876"/>
        <v>0</v>
      </c>
      <c r="CC519" s="19">
        <f t="shared" si="1877"/>
        <v>0</v>
      </c>
      <c r="CD519" s="19">
        <f t="shared" si="1878"/>
        <v>0</v>
      </c>
      <c r="CE519" s="19">
        <f t="shared" si="1879"/>
        <v>0</v>
      </c>
      <c r="CF519" s="19">
        <f t="shared" si="1880"/>
        <v>0</v>
      </c>
      <c r="CG519" s="19">
        <f t="shared" si="1881"/>
        <v>0</v>
      </c>
      <c r="CH519" s="19">
        <f t="shared" si="1882"/>
        <v>0</v>
      </c>
      <c r="CI519" s="19">
        <f t="shared" si="1883"/>
        <v>0</v>
      </c>
      <c r="CJ519" s="19">
        <f t="shared" si="1884"/>
        <v>0</v>
      </c>
      <c r="CK519" s="19">
        <f t="shared" si="1885"/>
        <v>0</v>
      </c>
      <c r="CL519" s="19">
        <f t="shared" si="1886"/>
        <v>0</v>
      </c>
      <c r="CM519" s="19">
        <f t="shared" si="1887"/>
        <v>0</v>
      </c>
      <c r="CN519" s="19">
        <f t="shared" si="1888"/>
        <v>0</v>
      </c>
      <c r="CO519" s="19">
        <f t="shared" si="1889"/>
        <v>0</v>
      </c>
      <c r="CP519" s="19">
        <f t="shared" si="1890"/>
        <v>0</v>
      </c>
      <c r="CQ519" s="19">
        <f t="shared" si="1891"/>
        <v>0</v>
      </c>
      <c r="CR519" s="19">
        <f t="shared" si="1892"/>
        <v>0</v>
      </c>
      <c r="CS519" s="19">
        <f t="shared" si="1893"/>
        <v>0</v>
      </c>
      <c r="CT519" s="19">
        <f t="shared" si="1894"/>
        <v>0</v>
      </c>
      <c r="CU519" s="19">
        <f t="shared" si="1895"/>
        <v>0</v>
      </c>
      <c r="CV519" s="19">
        <f t="shared" si="1896"/>
        <v>0</v>
      </c>
      <c r="CW519" s="19">
        <f t="shared" si="1897"/>
        <v>0</v>
      </c>
      <c r="CX519" s="19">
        <f t="shared" si="1898"/>
        <v>0</v>
      </c>
      <c r="CY519" s="19">
        <f t="shared" si="1899"/>
        <v>0</v>
      </c>
      <c r="CZ519" s="19">
        <f t="shared" si="1900"/>
        <v>0</v>
      </c>
      <c r="DA519" s="19">
        <f t="shared" si="1901"/>
        <v>0</v>
      </c>
      <c r="DB519" s="19">
        <f t="shared" si="1902"/>
        <v>0</v>
      </c>
      <c r="DC519" s="19">
        <f t="shared" si="1903"/>
        <v>0</v>
      </c>
      <c r="DD519" s="19">
        <f t="shared" si="1904"/>
        <v>0</v>
      </c>
      <c r="DE519" s="19">
        <f t="shared" si="1905"/>
        <v>0</v>
      </c>
      <c r="DF519" s="19">
        <f t="shared" si="1906"/>
        <v>0</v>
      </c>
      <c r="DG519" s="19">
        <f t="shared" si="1907"/>
        <v>0</v>
      </c>
      <c r="DH519" s="19">
        <f t="shared" si="1908"/>
        <v>0</v>
      </c>
      <c r="DI519" s="19">
        <f t="shared" si="1909"/>
        <v>0</v>
      </c>
      <c r="DJ519" s="19">
        <f t="shared" si="1910"/>
        <v>0</v>
      </c>
      <c r="DK519" s="19">
        <f t="shared" si="1911"/>
        <v>0</v>
      </c>
      <c r="DL519" s="19">
        <f t="shared" si="1912"/>
        <v>0</v>
      </c>
      <c r="DM519" s="19">
        <f t="shared" si="1913"/>
        <v>0</v>
      </c>
      <c r="DN519" s="19">
        <f t="shared" si="1914"/>
        <v>0</v>
      </c>
      <c r="DO519" s="19">
        <f t="shared" si="1915"/>
        <v>0</v>
      </c>
      <c r="DP519" s="19">
        <f t="shared" si="1916"/>
        <v>0</v>
      </c>
      <c r="DQ519" s="19">
        <f t="shared" si="1917"/>
        <v>0</v>
      </c>
      <c r="DR519" s="19">
        <f t="shared" si="1918"/>
        <v>0</v>
      </c>
      <c r="DS519" s="19">
        <f t="shared" si="1919"/>
        <v>0</v>
      </c>
      <c r="DT519" s="19">
        <f t="shared" si="1920"/>
        <v>0</v>
      </c>
      <c r="DU519" s="19">
        <f t="shared" si="1921"/>
        <v>0</v>
      </c>
      <c r="DV519" s="19">
        <f t="shared" si="1922"/>
        <v>0</v>
      </c>
      <c r="DW519" s="19">
        <f t="shared" si="1923"/>
        <v>0</v>
      </c>
      <c r="DX519" s="19">
        <f t="shared" si="1924"/>
        <v>0</v>
      </c>
      <c r="DY519" s="19">
        <f t="shared" si="1925"/>
        <v>0</v>
      </c>
      <c r="DZ519" s="19">
        <f t="shared" si="1926"/>
        <v>0</v>
      </c>
      <c r="EA519" s="19">
        <f t="shared" si="1927"/>
        <v>0</v>
      </c>
      <c r="EB519" s="19">
        <f t="shared" si="1928"/>
        <v>0</v>
      </c>
      <c r="EC519" s="19">
        <f t="shared" si="1929"/>
        <v>0</v>
      </c>
      <c r="ED519" s="19">
        <f t="shared" si="1930"/>
        <v>0</v>
      </c>
      <c r="EE519" s="19">
        <f t="shared" si="1931"/>
        <v>0</v>
      </c>
      <c r="EF519" s="19">
        <f t="shared" si="1932"/>
        <v>0</v>
      </c>
      <c r="EG519" s="19">
        <f t="shared" si="1933"/>
        <v>0</v>
      </c>
      <c r="EH519" s="19">
        <f t="shared" si="1934"/>
        <v>0</v>
      </c>
      <c r="EI519" s="19"/>
    </row>
    <row r="520" spans="2:139" x14ac:dyDescent="0.35">
      <c r="B520" s="19">
        <f xml:space="preserve"> IF(C281=1,IF(N281=1,1,0),0)</f>
        <v>0</v>
      </c>
      <c r="C520" s="19">
        <f>IF(C281=1,IF(OR((N281=1),(N281=0.5)),1,0),0)</f>
        <v>0</v>
      </c>
      <c r="D520" s="19">
        <f xml:space="preserve"> IF(C281=1,IF(N281=1,1,0),0)</f>
        <v>0</v>
      </c>
      <c r="E520" s="19">
        <f xml:space="preserve"> IF(C281=1,IF(AND((N281&lt;&gt;""),(N281&lt;&gt;0)),1,0),0)</f>
        <v>0</v>
      </c>
      <c r="F520" s="19"/>
      <c r="G520" s="19">
        <f t="shared" si="1807"/>
        <v>1</v>
      </c>
      <c r="H520" s="19">
        <f t="shared" si="1808"/>
        <v>2</v>
      </c>
      <c r="I520" s="19">
        <f t="shared" si="1809"/>
        <v>3</v>
      </c>
      <c r="J520" s="19">
        <f t="shared" si="1810"/>
        <v>4</v>
      </c>
      <c r="K520" s="19">
        <f t="shared" si="1811"/>
        <v>5</v>
      </c>
      <c r="L520" s="19">
        <f t="shared" si="1812"/>
        <v>6</v>
      </c>
      <c r="M520" s="19">
        <f t="shared" si="1813"/>
        <v>7</v>
      </c>
      <c r="N520" s="19">
        <f t="shared" si="1814"/>
        <v>8</v>
      </c>
      <c r="O520" s="19">
        <f t="shared" si="1815"/>
        <v>9</v>
      </c>
      <c r="P520" s="19">
        <f t="shared" si="1816"/>
        <v>10</v>
      </c>
      <c r="Q520" s="19">
        <f t="shared" si="1817"/>
        <v>11</v>
      </c>
      <c r="R520" s="19"/>
      <c r="S520" s="19">
        <f t="shared" si="1818"/>
        <v>12</v>
      </c>
      <c r="T520" s="19">
        <f t="shared" si="1819"/>
        <v>13</v>
      </c>
      <c r="U520" s="19">
        <f t="shared" si="1820"/>
        <v>14</v>
      </c>
      <c r="V520" s="19"/>
      <c r="W520" s="19">
        <f t="shared" si="1821"/>
        <v>15</v>
      </c>
      <c r="X520" s="19"/>
      <c r="Y520" s="19">
        <f t="shared" si="1822"/>
        <v>16</v>
      </c>
      <c r="Z520" s="19">
        <f t="shared" si="1823"/>
        <v>17</v>
      </c>
      <c r="AA520" s="19">
        <f t="shared" si="1824"/>
        <v>18</v>
      </c>
      <c r="AB520" s="19">
        <f t="shared" si="1825"/>
        <v>19</v>
      </c>
      <c r="AC520" s="19">
        <f t="shared" si="1826"/>
        <v>20</v>
      </c>
      <c r="AD520" s="19"/>
      <c r="AE520" s="19">
        <f t="shared" si="1827"/>
        <v>21</v>
      </c>
      <c r="AF520" s="19">
        <f t="shared" si="1828"/>
        <v>22</v>
      </c>
      <c r="AG520" s="19">
        <f t="shared" si="1829"/>
        <v>23</v>
      </c>
      <c r="AH520" s="19">
        <f t="shared" si="1830"/>
        <v>24</v>
      </c>
      <c r="AI520" s="19">
        <f t="shared" si="1831"/>
        <v>25</v>
      </c>
      <c r="AJ520" s="19">
        <f t="shared" si="1832"/>
        <v>26</v>
      </c>
      <c r="AK520" s="129">
        <f t="shared" si="1833"/>
        <v>27</v>
      </c>
      <c r="AL520" s="129">
        <f t="shared" si="1834"/>
        <v>28</v>
      </c>
      <c r="AM520" s="19">
        <f t="shared" si="1835"/>
        <v>29</v>
      </c>
      <c r="AN520" s="19">
        <f t="shared" si="1836"/>
        <v>30</v>
      </c>
      <c r="AO520" s="19">
        <f t="shared" si="1837"/>
        <v>31</v>
      </c>
      <c r="AP520" s="19">
        <f t="shared" si="1838"/>
        <v>32</v>
      </c>
      <c r="AQ520" s="19">
        <f t="shared" si="1839"/>
        <v>33</v>
      </c>
      <c r="AR520" s="19">
        <f t="shared" si="1840"/>
        <v>34</v>
      </c>
      <c r="AS520" s="19">
        <f t="shared" si="1841"/>
        <v>35</v>
      </c>
      <c r="AT520" s="19">
        <f t="shared" si="1842"/>
        <v>36</v>
      </c>
      <c r="AU520" s="19">
        <f t="shared" si="1843"/>
        <v>37</v>
      </c>
      <c r="AV520" s="19">
        <f t="shared" si="1844"/>
        <v>38</v>
      </c>
      <c r="AW520" s="19">
        <f t="shared" si="1845"/>
        <v>39</v>
      </c>
      <c r="AX520" s="19">
        <f t="shared" si="1846"/>
        <v>40</v>
      </c>
      <c r="AY520" s="19">
        <f t="shared" si="1847"/>
        <v>41</v>
      </c>
      <c r="AZ520" s="19">
        <f t="shared" si="1848"/>
        <v>42</v>
      </c>
      <c r="BA520" s="19">
        <f t="shared" si="1849"/>
        <v>43</v>
      </c>
      <c r="BB520" s="19">
        <f t="shared" si="1850"/>
        <v>44</v>
      </c>
      <c r="BC520" s="19">
        <f t="shared" si="1851"/>
        <v>45</v>
      </c>
      <c r="BD520" s="19">
        <f t="shared" si="1852"/>
        <v>46</v>
      </c>
      <c r="BE520" s="19">
        <f t="shared" si="1853"/>
        <v>47</v>
      </c>
      <c r="BF520" s="19">
        <f t="shared" si="1854"/>
        <v>48</v>
      </c>
      <c r="BG520" s="19">
        <f t="shared" si="1855"/>
        <v>49</v>
      </c>
      <c r="BH520" s="19">
        <f t="shared" si="1856"/>
        <v>50</v>
      </c>
      <c r="BI520" s="19">
        <f t="shared" si="1857"/>
        <v>51</v>
      </c>
      <c r="BJ520" s="19">
        <f t="shared" si="1858"/>
        <v>52</v>
      </c>
      <c r="BK520" s="19">
        <f t="shared" si="1859"/>
        <v>53</v>
      </c>
      <c r="BL520" s="19">
        <f t="shared" si="1860"/>
        <v>54</v>
      </c>
      <c r="BM520" s="19">
        <f t="shared" si="1861"/>
        <v>55</v>
      </c>
      <c r="BN520" s="19">
        <f t="shared" si="1862"/>
        <v>56</v>
      </c>
      <c r="BO520" s="19">
        <f t="shared" si="1863"/>
        <v>57</v>
      </c>
      <c r="BP520" s="19">
        <f t="shared" si="1864"/>
        <v>58</v>
      </c>
      <c r="BQ520" s="19">
        <f t="shared" si="1865"/>
        <v>59</v>
      </c>
      <c r="BR520" s="19">
        <f t="shared" si="1866"/>
        <v>60</v>
      </c>
      <c r="BS520" s="19">
        <f t="shared" si="1867"/>
        <v>61</v>
      </c>
      <c r="BT520" s="19">
        <f t="shared" si="1868"/>
        <v>62</v>
      </c>
      <c r="BU520" s="19">
        <f t="shared" si="1869"/>
        <v>63</v>
      </c>
      <c r="BV520" s="19">
        <f t="shared" si="1870"/>
        <v>64</v>
      </c>
      <c r="BW520" s="19">
        <f t="shared" si="1871"/>
        <v>65</v>
      </c>
      <c r="BX520" s="19">
        <f t="shared" si="1872"/>
        <v>66</v>
      </c>
      <c r="BY520" s="19">
        <f t="shared" si="1873"/>
        <v>67</v>
      </c>
      <c r="BZ520" s="19">
        <f t="shared" si="1874"/>
        <v>68</v>
      </c>
      <c r="CA520" s="19">
        <f t="shared" si="1875"/>
        <v>69</v>
      </c>
      <c r="CB520" s="19">
        <f t="shared" si="1876"/>
        <v>70</v>
      </c>
      <c r="CC520" s="19">
        <f t="shared" si="1877"/>
        <v>71</v>
      </c>
      <c r="CD520" s="19">
        <f t="shared" si="1878"/>
        <v>72</v>
      </c>
      <c r="CE520" s="19">
        <f t="shared" si="1879"/>
        <v>73</v>
      </c>
      <c r="CF520" s="19">
        <f t="shared" si="1880"/>
        <v>74</v>
      </c>
      <c r="CG520" s="19">
        <f t="shared" si="1881"/>
        <v>75</v>
      </c>
      <c r="CH520" s="19">
        <f t="shared" si="1882"/>
        <v>76</v>
      </c>
      <c r="CI520" s="19">
        <f t="shared" si="1883"/>
        <v>77</v>
      </c>
      <c r="CJ520" s="19">
        <f t="shared" si="1884"/>
        <v>78</v>
      </c>
      <c r="CK520" s="19">
        <f t="shared" si="1885"/>
        <v>79</v>
      </c>
      <c r="CL520" s="19">
        <f t="shared" si="1886"/>
        <v>80</v>
      </c>
      <c r="CM520" s="19">
        <f t="shared" si="1887"/>
        <v>81</v>
      </c>
      <c r="CN520" s="19">
        <f t="shared" si="1888"/>
        <v>82</v>
      </c>
      <c r="CO520" s="19">
        <f t="shared" si="1889"/>
        <v>83</v>
      </c>
      <c r="CP520" s="19">
        <f t="shared" si="1890"/>
        <v>84</v>
      </c>
      <c r="CQ520" s="19">
        <f t="shared" si="1891"/>
        <v>85</v>
      </c>
      <c r="CR520" s="19">
        <f t="shared" si="1892"/>
        <v>86</v>
      </c>
      <c r="CS520" s="19">
        <f t="shared" si="1893"/>
        <v>87</v>
      </c>
      <c r="CT520" s="19">
        <f t="shared" si="1894"/>
        <v>88</v>
      </c>
      <c r="CU520" s="19">
        <f t="shared" si="1895"/>
        <v>89</v>
      </c>
      <c r="CV520" s="19">
        <f t="shared" si="1896"/>
        <v>90</v>
      </c>
      <c r="CW520" s="19">
        <f t="shared" si="1897"/>
        <v>91</v>
      </c>
      <c r="CX520" s="19">
        <f t="shared" si="1898"/>
        <v>92</v>
      </c>
      <c r="CY520" s="19">
        <f t="shared" si="1899"/>
        <v>93</v>
      </c>
      <c r="CZ520" s="19">
        <f t="shared" si="1900"/>
        <v>94</v>
      </c>
      <c r="DA520" s="19">
        <f t="shared" si="1901"/>
        <v>95</v>
      </c>
      <c r="DB520" s="19">
        <f t="shared" si="1902"/>
        <v>96</v>
      </c>
      <c r="DC520" s="19">
        <f t="shared" si="1903"/>
        <v>97</v>
      </c>
      <c r="DD520" s="19">
        <f t="shared" si="1904"/>
        <v>98</v>
      </c>
      <c r="DE520" s="19">
        <f t="shared" si="1905"/>
        <v>99</v>
      </c>
      <c r="DF520" s="19">
        <f t="shared" si="1906"/>
        <v>100</v>
      </c>
      <c r="DG520" s="19">
        <f t="shared" si="1907"/>
        <v>101</v>
      </c>
      <c r="DH520" s="19">
        <f t="shared" si="1908"/>
        <v>102</v>
      </c>
      <c r="DI520" s="19">
        <f t="shared" si="1909"/>
        <v>103</v>
      </c>
      <c r="DJ520" s="19">
        <f t="shared" si="1910"/>
        <v>104</v>
      </c>
      <c r="DK520" s="19">
        <f t="shared" si="1911"/>
        <v>105</v>
      </c>
      <c r="DL520" s="19">
        <f t="shared" si="1912"/>
        <v>106</v>
      </c>
      <c r="DM520" s="19">
        <f t="shared" si="1913"/>
        <v>107</v>
      </c>
      <c r="DN520" s="19">
        <f t="shared" si="1914"/>
        <v>108</v>
      </c>
      <c r="DO520" s="19">
        <f t="shared" si="1915"/>
        <v>109</v>
      </c>
      <c r="DP520" s="19">
        <f t="shared" si="1916"/>
        <v>110</v>
      </c>
      <c r="DQ520" s="19">
        <f t="shared" si="1917"/>
        <v>111</v>
      </c>
      <c r="DR520" s="19">
        <f t="shared" si="1918"/>
        <v>112</v>
      </c>
      <c r="DS520" s="19">
        <f t="shared" si="1919"/>
        <v>113</v>
      </c>
      <c r="DT520" s="19">
        <f t="shared" si="1920"/>
        <v>114</v>
      </c>
      <c r="DU520" s="19">
        <f t="shared" si="1921"/>
        <v>115</v>
      </c>
      <c r="DV520" s="19">
        <f t="shared" si="1922"/>
        <v>116</v>
      </c>
      <c r="DW520" s="19">
        <f t="shared" si="1923"/>
        <v>117</v>
      </c>
      <c r="DX520" s="19">
        <f t="shared" si="1924"/>
        <v>118</v>
      </c>
      <c r="DY520" s="19">
        <f t="shared" si="1925"/>
        <v>119</v>
      </c>
      <c r="DZ520" s="19">
        <f t="shared" si="1926"/>
        <v>120</v>
      </c>
      <c r="EA520" s="19">
        <f t="shared" si="1927"/>
        <v>121</v>
      </c>
      <c r="EB520" s="19">
        <f t="shared" si="1928"/>
        <v>122</v>
      </c>
      <c r="EC520" s="19">
        <f t="shared" si="1929"/>
        <v>123</v>
      </c>
      <c r="ED520" s="19">
        <f t="shared" si="1930"/>
        <v>124</v>
      </c>
      <c r="EE520" s="19">
        <f t="shared" si="1931"/>
        <v>125</v>
      </c>
      <c r="EF520" s="19">
        <f t="shared" si="1932"/>
        <v>126</v>
      </c>
      <c r="EG520" s="19">
        <f t="shared" si="1933"/>
        <v>127</v>
      </c>
      <c r="EH520" s="19">
        <f t="shared" si="1934"/>
        <v>128</v>
      </c>
      <c r="EI520" s="19"/>
    </row>
    <row r="521" spans="2:139" ht="15" hidden="1" x14ac:dyDescent="0.25">
      <c r="B521" s="19">
        <f xml:space="preserve"> IF(C282=1,IF(N282=1,1,0),0)</f>
        <v>0</v>
      </c>
      <c r="C521" s="19">
        <f>IF(C282=1,IF(OR((N282=1),(N282=0.5)),1,0),0)</f>
        <v>0</v>
      </c>
      <c r="D521" s="19">
        <f xml:space="preserve"> IF(C282=1,IF(N282=1,1,0),0)</f>
        <v>0</v>
      </c>
      <c r="E521" s="19">
        <f xml:space="preserve"> IF(C282=1,IF(AND((N282&lt;&gt;""),(N282&lt;&gt;0)),1,0),0)</f>
        <v>0</v>
      </c>
      <c r="F521" s="19"/>
      <c r="G521" s="19">
        <f t="shared" si="1807"/>
        <v>0</v>
      </c>
      <c r="H521" s="19">
        <f t="shared" si="1808"/>
        <v>0</v>
      </c>
      <c r="I521" s="19">
        <f t="shared" si="1809"/>
        <v>0</v>
      </c>
      <c r="J521" s="19">
        <f t="shared" si="1810"/>
        <v>0</v>
      </c>
      <c r="K521" s="19">
        <f t="shared" si="1811"/>
        <v>0</v>
      </c>
      <c r="L521" s="19">
        <f t="shared" si="1812"/>
        <v>0</v>
      </c>
      <c r="M521" s="19">
        <f t="shared" si="1813"/>
        <v>0</v>
      </c>
      <c r="N521" s="19">
        <f t="shared" si="1814"/>
        <v>0</v>
      </c>
      <c r="O521" s="19">
        <f t="shared" si="1815"/>
        <v>0</v>
      </c>
      <c r="P521" s="19">
        <f t="shared" si="1816"/>
        <v>0</v>
      </c>
      <c r="Q521" s="19">
        <f t="shared" si="1817"/>
        <v>0</v>
      </c>
      <c r="R521" s="19"/>
      <c r="S521" s="19">
        <f t="shared" si="1818"/>
        <v>0</v>
      </c>
      <c r="T521" s="19">
        <f t="shared" si="1819"/>
        <v>0</v>
      </c>
      <c r="U521" s="19">
        <f t="shared" si="1820"/>
        <v>0</v>
      </c>
      <c r="V521" s="19"/>
      <c r="W521" s="19">
        <f t="shared" si="1821"/>
        <v>0</v>
      </c>
      <c r="X521" s="19"/>
      <c r="Y521" s="19">
        <f t="shared" si="1822"/>
        <v>0</v>
      </c>
      <c r="Z521" s="19">
        <f t="shared" si="1823"/>
        <v>0</v>
      </c>
      <c r="AA521" s="19">
        <f t="shared" si="1824"/>
        <v>0</v>
      </c>
      <c r="AB521" s="19">
        <f t="shared" si="1825"/>
        <v>0</v>
      </c>
      <c r="AC521" s="19">
        <f t="shared" si="1826"/>
        <v>0</v>
      </c>
      <c r="AD521" s="19"/>
      <c r="AE521" s="19">
        <f t="shared" si="1827"/>
        <v>0</v>
      </c>
      <c r="AF521" s="19">
        <f t="shared" si="1828"/>
        <v>0</v>
      </c>
      <c r="AG521" s="19">
        <f t="shared" si="1829"/>
        <v>0</v>
      </c>
      <c r="AH521" s="19">
        <f t="shared" si="1830"/>
        <v>0</v>
      </c>
      <c r="AI521" s="19">
        <f t="shared" si="1831"/>
        <v>0</v>
      </c>
      <c r="AJ521" s="19">
        <f t="shared" si="1832"/>
        <v>0</v>
      </c>
      <c r="AK521" s="129">
        <f t="shared" si="1833"/>
        <v>0</v>
      </c>
      <c r="AL521" s="129">
        <f t="shared" si="1834"/>
        <v>0</v>
      </c>
      <c r="AM521" s="19">
        <f t="shared" si="1835"/>
        <v>0</v>
      </c>
      <c r="AN521" s="19">
        <f t="shared" si="1836"/>
        <v>0</v>
      </c>
      <c r="AO521" s="19">
        <f t="shared" si="1837"/>
        <v>0</v>
      </c>
      <c r="AP521" s="19">
        <f t="shared" si="1838"/>
        <v>0</v>
      </c>
      <c r="AQ521" s="19">
        <f t="shared" si="1839"/>
        <v>0</v>
      </c>
      <c r="AR521" s="19">
        <f t="shared" si="1840"/>
        <v>0</v>
      </c>
      <c r="AS521" s="19">
        <f t="shared" si="1841"/>
        <v>0</v>
      </c>
      <c r="AT521" s="19">
        <f t="shared" si="1842"/>
        <v>0</v>
      </c>
      <c r="AU521" s="19">
        <f t="shared" si="1843"/>
        <v>0</v>
      </c>
      <c r="AV521" s="19">
        <f t="shared" si="1844"/>
        <v>0</v>
      </c>
      <c r="AW521" s="19">
        <f t="shared" si="1845"/>
        <v>0</v>
      </c>
      <c r="AX521" s="19">
        <f t="shared" si="1846"/>
        <v>0</v>
      </c>
      <c r="AY521" s="19">
        <f t="shared" si="1847"/>
        <v>0</v>
      </c>
      <c r="AZ521" s="19">
        <f t="shared" si="1848"/>
        <v>0</v>
      </c>
      <c r="BA521" s="19">
        <f t="shared" si="1849"/>
        <v>0</v>
      </c>
      <c r="BB521" s="19">
        <f t="shared" si="1850"/>
        <v>0</v>
      </c>
      <c r="BC521" s="19">
        <f t="shared" si="1851"/>
        <v>0</v>
      </c>
      <c r="BD521" s="19">
        <f t="shared" si="1852"/>
        <v>0</v>
      </c>
      <c r="BE521" s="19">
        <f t="shared" si="1853"/>
        <v>0</v>
      </c>
      <c r="BF521" s="19">
        <f t="shared" si="1854"/>
        <v>0</v>
      </c>
      <c r="BG521" s="19">
        <f t="shared" si="1855"/>
        <v>0</v>
      </c>
      <c r="BH521" s="19">
        <f t="shared" si="1856"/>
        <v>0</v>
      </c>
      <c r="BI521" s="19">
        <f t="shared" si="1857"/>
        <v>0</v>
      </c>
      <c r="BJ521" s="19">
        <f t="shared" si="1858"/>
        <v>0</v>
      </c>
      <c r="BK521" s="19">
        <f t="shared" si="1859"/>
        <v>0</v>
      </c>
      <c r="BL521" s="19">
        <f t="shared" si="1860"/>
        <v>0</v>
      </c>
      <c r="BM521" s="19">
        <f t="shared" si="1861"/>
        <v>0</v>
      </c>
      <c r="BN521" s="19">
        <f t="shared" si="1862"/>
        <v>0</v>
      </c>
      <c r="BO521" s="19">
        <f t="shared" si="1863"/>
        <v>0</v>
      </c>
      <c r="BP521" s="19">
        <f t="shared" si="1864"/>
        <v>0</v>
      </c>
      <c r="BQ521" s="19">
        <f t="shared" si="1865"/>
        <v>0</v>
      </c>
      <c r="BR521" s="19">
        <f t="shared" si="1866"/>
        <v>0</v>
      </c>
      <c r="BS521" s="19">
        <f t="shared" si="1867"/>
        <v>0</v>
      </c>
      <c r="BT521" s="19">
        <f t="shared" si="1868"/>
        <v>0</v>
      </c>
      <c r="BU521" s="19">
        <f t="shared" si="1869"/>
        <v>0</v>
      </c>
      <c r="BV521" s="19">
        <f t="shared" si="1870"/>
        <v>0</v>
      </c>
      <c r="BW521" s="19">
        <f t="shared" si="1871"/>
        <v>0</v>
      </c>
      <c r="BX521" s="19">
        <f t="shared" si="1872"/>
        <v>0</v>
      </c>
      <c r="BY521" s="19">
        <f t="shared" si="1873"/>
        <v>0</v>
      </c>
      <c r="BZ521" s="19">
        <f t="shared" si="1874"/>
        <v>0</v>
      </c>
      <c r="CA521" s="19">
        <f t="shared" si="1875"/>
        <v>0</v>
      </c>
      <c r="CB521" s="19">
        <f t="shared" si="1876"/>
        <v>0</v>
      </c>
      <c r="CC521" s="19">
        <f t="shared" si="1877"/>
        <v>0</v>
      </c>
      <c r="CD521" s="19">
        <f t="shared" si="1878"/>
        <v>0</v>
      </c>
      <c r="CE521" s="19">
        <f t="shared" si="1879"/>
        <v>0</v>
      </c>
      <c r="CF521" s="19">
        <f t="shared" si="1880"/>
        <v>0</v>
      </c>
      <c r="CG521" s="19">
        <f t="shared" si="1881"/>
        <v>0</v>
      </c>
      <c r="CH521" s="19">
        <f t="shared" si="1882"/>
        <v>0</v>
      </c>
      <c r="CI521" s="19">
        <f t="shared" si="1883"/>
        <v>0</v>
      </c>
      <c r="CJ521" s="19">
        <f t="shared" si="1884"/>
        <v>0</v>
      </c>
      <c r="CK521" s="19">
        <f t="shared" si="1885"/>
        <v>0</v>
      </c>
      <c r="CL521" s="19">
        <f t="shared" si="1886"/>
        <v>0</v>
      </c>
      <c r="CM521" s="19">
        <f t="shared" si="1887"/>
        <v>0</v>
      </c>
      <c r="CN521" s="19">
        <f t="shared" si="1888"/>
        <v>0</v>
      </c>
      <c r="CO521" s="19">
        <f t="shared" si="1889"/>
        <v>0</v>
      </c>
      <c r="CP521" s="19">
        <f t="shared" si="1890"/>
        <v>0</v>
      </c>
      <c r="CQ521" s="19">
        <f t="shared" si="1891"/>
        <v>0</v>
      </c>
      <c r="CR521" s="19">
        <f t="shared" si="1892"/>
        <v>0</v>
      </c>
      <c r="CS521" s="19">
        <f t="shared" si="1893"/>
        <v>0</v>
      </c>
      <c r="CT521" s="19">
        <f t="shared" si="1894"/>
        <v>0</v>
      </c>
      <c r="CU521" s="19">
        <f t="shared" si="1895"/>
        <v>0</v>
      </c>
      <c r="CV521" s="19">
        <f t="shared" si="1896"/>
        <v>0</v>
      </c>
      <c r="CW521" s="19">
        <f t="shared" si="1897"/>
        <v>0</v>
      </c>
      <c r="CX521" s="19">
        <f t="shared" si="1898"/>
        <v>0</v>
      </c>
      <c r="CY521" s="19">
        <f t="shared" si="1899"/>
        <v>0</v>
      </c>
      <c r="CZ521" s="19">
        <f t="shared" si="1900"/>
        <v>0</v>
      </c>
      <c r="DA521" s="19">
        <f t="shared" si="1901"/>
        <v>0</v>
      </c>
      <c r="DB521" s="19">
        <f t="shared" si="1902"/>
        <v>0</v>
      </c>
      <c r="DC521" s="19">
        <f t="shared" si="1903"/>
        <v>0</v>
      </c>
      <c r="DD521" s="19">
        <f t="shared" si="1904"/>
        <v>0</v>
      </c>
      <c r="DE521" s="19">
        <f t="shared" si="1905"/>
        <v>0</v>
      </c>
      <c r="DF521" s="19">
        <f t="shared" si="1906"/>
        <v>0</v>
      </c>
      <c r="DG521" s="19">
        <f t="shared" si="1907"/>
        <v>0</v>
      </c>
      <c r="DH521" s="19">
        <f t="shared" si="1908"/>
        <v>0</v>
      </c>
      <c r="DI521" s="19">
        <f t="shared" si="1909"/>
        <v>0</v>
      </c>
      <c r="DJ521" s="19">
        <f t="shared" si="1910"/>
        <v>0</v>
      </c>
      <c r="DK521" s="19">
        <f t="shared" si="1911"/>
        <v>0</v>
      </c>
      <c r="DL521" s="19">
        <f t="shared" si="1912"/>
        <v>0</v>
      </c>
      <c r="DM521" s="19">
        <f t="shared" si="1913"/>
        <v>0</v>
      </c>
      <c r="DN521" s="19">
        <f t="shared" si="1914"/>
        <v>0</v>
      </c>
      <c r="DO521" s="19">
        <f t="shared" si="1915"/>
        <v>0</v>
      </c>
      <c r="DP521" s="19">
        <f t="shared" si="1916"/>
        <v>0</v>
      </c>
      <c r="DQ521" s="19">
        <f t="shared" si="1917"/>
        <v>0</v>
      </c>
      <c r="DR521" s="19">
        <f t="shared" si="1918"/>
        <v>0</v>
      </c>
      <c r="DS521" s="19">
        <f t="shared" si="1919"/>
        <v>0</v>
      </c>
      <c r="DT521" s="19">
        <f t="shared" si="1920"/>
        <v>0</v>
      </c>
      <c r="DU521" s="19">
        <f t="shared" si="1921"/>
        <v>0</v>
      </c>
      <c r="DV521" s="19">
        <f t="shared" si="1922"/>
        <v>0</v>
      </c>
      <c r="DW521" s="19">
        <f t="shared" si="1923"/>
        <v>0</v>
      </c>
      <c r="DX521" s="19">
        <f t="shared" si="1924"/>
        <v>0</v>
      </c>
      <c r="DY521" s="19">
        <f t="shared" si="1925"/>
        <v>0</v>
      </c>
      <c r="DZ521" s="19">
        <f t="shared" si="1926"/>
        <v>0</v>
      </c>
      <c r="EA521" s="19">
        <f t="shared" si="1927"/>
        <v>0</v>
      </c>
      <c r="EB521" s="19">
        <f t="shared" si="1928"/>
        <v>0</v>
      </c>
      <c r="EC521" s="19">
        <f t="shared" si="1929"/>
        <v>0</v>
      </c>
      <c r="ED521" s="19">
        <f t="shared" si="1930"/>
        <v>0</v>
      </c>
      <c r="EE521" s="19">
        <f t="shared" si="1931"/>
        <v>0</v>
      </c>
      <c r="EF521" s="19">
        <f t="shared" si="1932"/>
        <v>0</v>
      </c>
      <c r="EG521" s="19">
        <f t="shared" si="1933"/>
        <v>0</v>
      </c>
      <c r="EH521" s="19">
        <f t="shared" si="1934"/>
        <v>0</v>
      </c>
      <c r="EI521" s="19"/>
    </row>
    <row r="522" spans="2:139" ht="15" hidden="1" x14ac:dyDescent="0.25">
      <c r="B522" s="19">
        <f xml:space="preserve"> IF(C283=1,IF(N283=1,1,0),0)</f>
        <v>0</v>
      </c>
      <c r="C522" s="19">
        <f>IF(C283=1,IF(OR((N283=1),(N283=0.5)),1,0),0)</f>
        <v>0</v>
      </c>
      <c r="D522" s="19">
        <f xml:space="preserve"> IF(C283=1,IF(N283=1,1,0),0)</f>
        <v>0</v>
      </c>
      <c r="E522" s="19">
        <f xml:space="preserve"> IF(C283=1,IF(AND((N283&lt;&gt;""),(N283&lt;&gt;0)),1,0),0)</f>
        <v>0</v>
      </c>
      <c r="F522" s="19"/>
      <c r="G522" s="19">
        <f t="shared" si="1807"/>
        <v>0</v>
      </c>
      <c r="H522" s="19">
        <f t="shared" si="1808"/>
        <v>0</v>
      </c>
      <c r="I522" s="19">
        <f t="shared" si="1809"/>
        <v>0</v>
      </c>
      <c r="J522" s="19">
        <f t="shared" si="1810"/>
        <v>0</v>
      </c>
      <c r="K522" s="19">
        <f t="shared" si="1811"/>
        <v>0</v>
      </c>
      <c r="L522" s="19">
        <f t="shared" si="1812"/>
        <v>0</v>
      </c>
      <c r="M522" s="19">
        <f t="shared" si="1813"/>
        <v>0</v>
      </c>
      <c r="N522" s="19">
        <f t="shared" si="1814"/>
        <v>0</v>
      </c>
      <c r="O522" s="19">
        <f t="shared" si="1815"/>
        <v>0</v>
      </c>
      <c r="P522" s="19">
        <f t="shared" si="1816"/>
        <v>0</v>
      </c>
      <c r="Q522" s="19">
        <f t="shared" si="1817"/>
        <v>0</v>
      </c>
      <c r="R522" s="19"/>
      <c r="S522" s="19">
        <f t="shared" si="1818"/>
        <v>0</v>
      </c>
      <c r="T522" s="19">
        <f t="shared" si="1819"/>
        <v>0</v>
      </c>
      <c r="U522" s="19">
        <f t="shared" si="1820"/>
        <v>0</v>
      </c>
      <c r="V522" s="19"/>
      <c r="W522" s="19">
        <f t="shared" si="1821"/>
        <v>0</v>
      </c>
      <c r="X522" s="19"/>
      <c r="Y522" s="19">
        <f t="shared" si="1822"/>
        <v>0</v>
      </c>
      <c r="Z522" s="19">
        <f t="shared" si="1823"/>
        <v>0</v>
      </c>
      <c r="AA522" s="19">
        <f t="shared" si="1824"/>
        <v>0</v>
      </c>
      <c r="AB522" s="19">
        <f t="shared" si="1825"/>
        <v>0</v>
      </c>
      <c r="AC522" s="19">
        <f t="shared" si="1826"/>
        <v>0</v>
      </c>
      <c r="AD522" s="19"/>
      <c r="AE522" s="19">
        <f t="shared" si="1827"/>
        <v>0</v>
      </c>
      <c r="AF522" s="19">
        <f t="shared" si="1828"/>
        <v>0</v>
      </c>
      <c r="AG522" s="19">
        <f t="shared" si="1829"/>
        <v>0</v>
      </c>
      <c r="AH522" s="19">
        <f t="shared" si="1830"/>
        <v>0</v>
      </c>
      <c r="AI522" s="19">
        <f t="shared" si="1831"/>
        <v>0</v>
      </c>
      <c r="AJ522" s="19">
        <f t="shared" si="1832"/>
        <v>0</v>
      </c>
      <c r="AK522" s="129">
        <f t="shared" si="1833"/>
        <v>0</v>
      </c>
      <c r="AL522" s="129">
        <f t="shared" si="1834"/>
        <v>0</v>
      </c>
      <c r="AM522" s="19">
        <f t="shared" si="1835"/>
        <v>0</v>
      </c>
      <c r="AN522" s="19">
        <f t="shared" si="1836"/>
        <v>0</v>
      </c>
      <c r="AO522" s="19">
        <f t="shared" si="1837"/>
        <v>0</v>
      </c>
      <c r="AP522" s="19">
        <f t="shared" si="1838"/>
        <v>0</v>
      </c>
      <c r="AQ522" s="19">
        <f t="shared" si="1839"/>
        <v>0</v>
      </c>
      <c r="AR522" s="19">
        <f t="shared" si="1840"/>
        <v>0</v>
      </c>
      <c r="AS522" s="19">
        <f t="shared" si="1841"/>
        <v>0</v>
      </c>
      <c r="AT522" s="19">
        <f t="shared" si="1842"/>
        <v>0</v>
      </c>
      <c r="AU522" s="19">
        <f t="shared" si="1843"/>
        <v>0</v>
      </c>
      <c r="AV522" s="19">
        <f t="shared" si="1844"/>
        <v>0</v>
      </c>
      <c r="AW522" s="19">
        <f t="shared" si="1845"/>
        <v>0</v>
      </c>
      <c r="AX522" s="19">
        <f t="shared" si="1846"/>
        <v>0</v>
      </c>
      <c r="AY522" s="19">
        <f t="shared" si="1847"/>
        <v>0</v>
      </c>
      <c r="AZ522" s="19">
        <f t="shared" si="1848"/>
        <v>0</v>
      </c>
      <c r="BA522" s="19">
        <f t="shared" si="1849"/>
        <v>0</v>
      </c>
      <c r="BB522" s="19">
        <f t="shared" si="1850"/>
        <v>0</v>
      </c>
      <c r="BC522" s="19">
        <f t="shared" si="1851"/>
        <v>0</v>
      </c>
      <c r="BD522" s="19">
        <f t="shared" si="1852"/>
        <v>0</v>
      </c>
      <c r="BE522" s="19">
        <f t="shared" si="1853"/>
        <v>0</v>
      </c>
      <c r="BF522" s="19">
        <f t="shared" si="1854"/>
        <v>0</v>
      </c>
      <c r="BG522" s="19">
        <f t="shared" si="1855"/>
        <v>0</v>
      </c>
      <c r="BH522" s="19">
        <f t="shared" si="1856"/>
        <v>0</v>
      </c>
      <c r="BI522" s="19">
        <f t="shared" si="1857"/>
        <v>0</v>
      </c>
      <c r="BJ522" s="19">
        <f t="shared" si="1858"/>
        <v>0</v>
      </c>
      <c r="BK522" s="19">
        <f t="shared" si="1859"/>
        <v>0</v>
      </c>
      <c r="BL522" s="19">
        <f t="shared" si="1860"/>
        <v>0</v>
      </c>
      <c r="BM522" s="19">
        <f t="shared" si="1861"/>
        <v>0</v>
      </c>
      <c r="BN522" s="19">
        <f t="shared" si="1862"/>
        <v>0</v>
      </c>
      <c r="BO522" s="19">
        <f t="shared" si="1863"/>
        <v>0</v>
      </c>
      <c r="BP522" s="19">
        <f t="shared" si="1864"/>
        <v>0</v>
      </c>
      <c r="BQ522" s="19">
        <f t="shared" si="1865"/>
        <v>0</v>
      </c>
      <c r="BR522" s="19">
        <f t="shared" si="1866"/>
        <v>0</v>
      </c>
      <c r="BS522" s="19">
        <f t="shared" si="1867"/>
        <v>0</v>
      </c>
      <c r="BT522" s="19">
        <f t="shared" si="1868"/>
        <v>0</v>
      </c>
      <c r="BU522" s="19">
        <f t="shared" si="1869"/>
        <v>0</v>
      </c>
      <c r="BV522" s="19">
        <f t="shared" si="1870"/>
        <v>0</v>
      </c>
      <c r="BW522" s="19">
        <f t="shared" si="1871"/>
        <v>0</v>
      </c>
      <c r="BX522" s="19">
        <f t="shared" si="1872"/>
        <v>0</v>
      </c>
      <c r="BY522" s="19">
        <f t="shared" si="1873"/>
        <v>0</v>
      </c>
      <c r="BZ522" s="19">
        <f t="shared" si="1874"/>
        <v>0</v>
      </c>
      <c r="CA522" s="19">
        <f t="shared" si="1875"/>
        <v>0</v>
      </c>
      <c r="CB522" s="19">
        <f t="shared" si="1876"/>
        <v>0</v>
      </c>
      <c r="CC522" s="19">
        <f t="shared" si="1877"/>
        <v>0</v>
      </c>
      <c r="CD522" s="19">
        <f t="shared" si="1878"/>
        <v>0</v>
      </c>
      <c r="CE522" s="19">
        <f t="shared" si="1879"/>
        <v>0</v>
      </c>
      <c r="CF522" s="19">
        <f t="shared" si="1880"/>
        <v>0</v>
      </c>
      <c r="CG522" s="19">
        <f t="shared" si="1881"/>
        <v>0</v>
      </c>
      <c r="CH522" s="19">
        <f t="shared" si="1882"/>
        <v>0</v>
      </c>
      <c r="CI522" s="19">
        <f t="shared" si="1883"/>
        <v>0</v>
      </c>
      <c r="CJ522" s="19">
        <f t="shared" si="1884"/>
        <v>0</v>
      </c>
      <c r="CK522" s="19">
        <f t="shared" si="1885"/>
        <v>0</v>
      </c>
      <c r="CL522" s="19">
        <f t="shared" si="1886"/>
        <v>0</v>
      </c>
      <c r="CM522" s="19">
        <f t="shared" si="1887"/>
        <v>0</v>
      </c>
      <c r="CN522" s="19">
        <f t="shared" si="1888"/>
        <v>0</v>
      </c>
      <c r="CO522" s="19">
        <f t="shared" si="1889"/>
        <v>0</v>
      </c>
      <c r="CP522" s="19">
        <f t="shared" si="1890"/>
        <v>0</v>
      </c>
      <c r="CQ522" s="19">
        <f t="shared" si="1891"/>
        <v>0</v>
      </c>
      <c r="CR522" s="19">
        <f t="shared" si="1892"/>
        <v>0</v>
      </c>
      <c r="CS522" s="19">
        <f t="shared" si="1893"/>
        <v>0</v>
      </c>
      <c r="CT522" s="19">
        <f t="shared" si="1894"/>
        <v>0</v>
      </c>
      <c r="CU522" s="19">
        <f t="shared" si="1895"/>
        <v>0</v>
      </c>
      <c r="CV522" s="19">
        <f t="shared" si="1896"/>
        <v>0</v>
      </c>
      <c r="CW522" s="19">
        <f t="shared" si="1897"/>
        <v>0</v>
      </c>
      <c r="CX522" s="19">
        <f t="shared" si="1898"/>
        <v>0</v>
      </c>
      <c r="CY522" s="19">
        <f t="shared" si="1899"/>
        <v>0</v>
      </c>
      <c r="CZ522" s="19">
        <f t="shared" si="1900"/>
        <v>0</v>
      </c>
      <c r="DA522" s="19">
        <f t="shared" si="1901"/>
        <v>0</v>
      </c>
      <c r="DB522" s="19">
        <f t="shared" si="1902"/>
        <v>0</v>
      </c>
      <c r="DC522" s="19">
        <f t="shared" si="1903"/>
        <v>0</v>
      </c>
      <c r="DD522" s="19">
        <f t="shared" si="1904"/>
        <v>0</v>
      </c>
      <c r="DE522" s="19">
        <f t="shared" si="1905"/>
        <v>0</v>
      </c>
      <c r="DF522" s="19">
        <f t="shared" si="1906"/>
        <v>0</v>
      </c>
      <c r="DG522" s="19">
        <f t="shared" si="1907"/>
        <v>0</v>
      </c>
      <c r="DH522" s="19">
        <f t="shared" si="1908"/>
        <v>0</v>
      </c>
      <c r="DI522" s="19">
        <f t="shared" si="1909"/>
        <v>0</v>
      </c>
      <c r="DJ522" s="19">
        <f t="shared" si="1910"/>
        <v>0</v>
      </c>
      <c r="DK522" s="19">
        <f t="shared" si="1911"/>
        <v>0</v>
      </c>
      <c r="DL522" s="19">
        <f t="shared" si="1912"/>
        <v>0</v>
      </c>
      <c r="DM522" s="19">
        <f t="shared" si="1913"/>
        <v>0</v>
      </c>
      <c r="DN522" s="19">
        <f t="shared" si="1914"/>
        <v>0</v>
      </c>
      <c r="DO522" s="19">
        <f t="shared" si="1915"/>
        <v>0</v>
      </c>
      <c r="DP522" s="19">
        <f t="shared" si="1916"/>
        <v>0</v>
      </c>
      <c r="DQ522" s="19">
        <f t="shared" si="1917"/>
        <v>0</v>
      </c>
      <c r="DR522" s="19">
        <f t="shared" si="1918"/>
        <v>0</v>
      </c>
      <c r="DS522" s="19">
        <f t="shared" si="1919"/>
        <v>0</v>
      </c>
      <c r="DT522" s="19">
        <f t="shared" si="1920"/>
        <v>0</v>
      </c>
      <c r="DU522" s="19">
        <f t="shared" si="1921"/>
        <v>0</v>
      </c>
      <c r="DV522" s="19">
        <f t="shared" si="1922"/>
        <v>0</v>
      </c>
      <c r="DW522" s="19">
        <f t="shared" si="1923"/>
        <v>0</v>
      </c>
      <c r="DX522" s="19">
        <f t="shared" si="1924"/>
        <v>0</v>
      </c>
      <c r="DY522" s="19">
        <f t="shared" si="1925"/>
        <v>0</v>
      </c>
      <c r="DZ522" s="19">
        <f t="shared" si="1926"/>
        <v>0</v>
      </c>
      <c r="EA522" s="19">
        <f t="shared" si="1927"/>
        <v>0</v>
      </c>
      <c r="EB522" s="19">
        <f t="shared" si="1928"/>
        <v>0</v>
      </c>
      <c r="EC522" s="19">
        <f t="shared" si="1929"/>
        <v>0</v>
      </c>
      <c r="ED522" s="19">
        <f t="shared" si="1930"/>
        <v>0</v>
      </c>
      <c r="EE522" s="19">
        <f t="shared" si="1931"/>
        <v>0</v>
      </c>
      <c r="EF522" s="19">
        <f t="shared" si="1932"/>
        <v>0</v>
      </c>
      <c r="EG522" s="19">
        <f t="shared" si="1933"/>
        <v>0</v>
      </c>
      <c r="EH522" s="19">
        <f t="shared" si="1934"/>
        <v>0</v>
      </c>
      <c r="EI522" s="19"/>
    </row>
    <row r="523" spans="2:139" s="14" customFormat="1" ht="15" hidden="1" x14ac:dyDescent="0.25">
      <c r="B523" s="19">
        <f t="shared" ref="B523:B526" si="1935" xml:space="preserve"> IF(C284=1,IF(N284=1,1,0),0)</f>
        <v>0</v>
      </c>
      <c r="C523" s="19">
        <f t="shared" ref="C523:C526" si="1936">IF(C284=1,IF(OR((N284=1),(N284=0.5)),1,0),0)</f>
        <v>0</v>
      </c>
      <c r="D523" s="19">
        <f t="shared" ref="D523:D526" si="1937" xml:space="preserve"> IF(C284=1,IF(N284=1,1,0),0)</f>
        <v>0</v>
      </c>
      <c r="E523" s="19">
        <f t="shared" ref="E523:E526" si="1938" xml:space="preserve"> IF(C284=1,IF(AND((N284&lt;&gt;""),(N284&lt;&gt;0)),1,0),0)</f>
        <v>0</v>
      </c>
      <c r="F523" s="19"/>
      <c r="G523" s="19"/>
      <c r="H523" s="19"/>
      <c r="I523" s="19"/>
      <c r="J523" s="19"/>
      <c r="K523" s="19"/>
      <c r="L523" s="19"/>
      <c r="M523" s="19"/>
      <c r="N523" s="19"/>
      <c r="O523" s="19"/>
      <c r="P523" s="19"/>
      <c r="Q523" s="19"/>
      <c r="R523" s="19"/>
      <c r="S523" s="19"/>
      <c r="T523" s="19"/>
      <c r="U523" s="19"/>
      <c r="V523" s="19"/>
      <c r="W523" s="19"/>
      <c r="X523" s="19"/>
      <c r="Y523" s="19"/>
      <c r="Z523" s="19"/>
      <c r="AA523" s="19"/>
      <c r="AB523" s="19"/>
      <c r="AC523" s="19"/>
      <c r="AD523" s="19"/>
      <c r="AE523" s="19"/>
      <c r="AF523" s="19"/>
      <c r="AG523" s="19"/>
      <c r="AH523" s="19"/>
      <c r="AI523" s="19"/>
      <c r="AJ523" s="19"/>
      <c r="AK523" s="129"/>
      <c r="AL523" s="129"/>
      <c r="AM523" s="19"/>
      <c r="AN523" s="19"/>
      <c r="AO523" s="19"/>
      <c r="AP523" s="19"/>
      <c r="AQ523" s="19"/>
      <c r="AR523" s="19"/>
      <c r="AS523" s="19"/>
      <c r="AT523" s="19"/>
      <c r="AU523" s="19"/>
      <c r="AV523" s="19"/>
      <c r="AW523" s="19"/>
      <c r="AX523" s="19"/>
      <c r="AY523" s="19"/>
      <c r="AZ523" s="19"/>
      <c r="BA523" s="19"/>
      <c r="BB523" s="19"/>
      <c r="BC523" s="19"/>
      <c r="BD523" s="19"/>
      <c r="BE523" s="19"/>
      <c r="BF523" s="19"/>
      <c r="BG523" s="19"/>
      <c r="BH523" s="19"/>
      <c r="BI523" s="19"/>
      <c r="BJ523" s="19"/>
      <c r="BK523" s="19"/>
      <c r="BL523" s="19"/>
      <c r="BM523" s="19"/>
      <c r="BN523" s="19"/>
      <c r="BO523" s="19"/>
      <c r="BP523" s="19"/>
      <c r="BQ523" s="19"/>
      <c r="BR523" s="19"/>
      <c r="BS523" s="19"/>
      <c r="BT523" s="19"/>
      <c r="BU523" s="19"/>
      <c r="BV523" s="19"/>
      <c r="BW523" s="19"/>
      <c r="BX523" s="19"/>
      <c r="BY523" s="19"/>
      <c r="BZ523" s="19"/>
      <c r="CA523" s="19"/>
      <c r="CB523" s="19"/>
      <c r="CC523" s="19"/>
      <c r="CD523" s="19"/>
      <c r="CE523" s="19"/>
      <c r="CF523" s="19"/>
      <c r="CG523" s="19"/>
      <c r="CH523" s="19"/>
      <c r="CI523" s="19"/>
      <c r="CJ523" s="19"/>
      <c r="CK523" s="19"/>
      <c r="CL523" s="19"/>
      <c r="CM523" s="19"/>
      <c r="CN523" s="19"/>
      <c r="CO523" s="19"/>
      <c r="CP523" s="19"/>
      <c r="CQ523" s="19"/>
      <c r="CR523" s="19"/>
      <c r="CS523" s="19"/>
      <c r="CT523" s="19"/>
      <c r="CU523" s="19"/>
      <c r="CV523" s="19"/>
      <c r="CW523" s="19"/>
      <c r="CX523" s="19"/>
      <c r="CY523" s="19"/>
      <c r="CZ523" s="19"/>
      <c r="DA523" s="19"/>
      <c r="DB523" s="19"/>
      <c r="DC523" s="19"/>
      <c r="DD523" s="19"/>
      <c r="DE523" s="19"/>
      <c r="DF523" s="19"/>
      <c r="DG523" s="19"/>
      <c r="DH523" s="19"/>
      <c r="DI523" s="19"/>
      <c r="DJ523" s="19"/>
      <c r="DK523" s="19"/>
      <c r="DL523" s="19"/>
      <c r="DM523" s="19"/>
      <c r="DN523" s="19"/>
      <c r="DO523" s="19"/>
      <c r="DP523" s="19"/>
      <c r="DQ523" s="19"/>
      <c r="DR523" s="19"/>
      <c r="DS523" s="19"/>
      <c r="DT523" s="19"/>
      <c r="DU523" s="19"/>
      <c r="DV523" s="19"/>
      <c r="DW523" s="19"/>
      <c r="DX523" s="19"/>
      <c r="DY523" s="19"/>
      <c r="DZ523" s="19"/>
      <c r="EA523" s="19"/>
      <c r="EB523" s="19"/>
      <c r="EC523" s="19"/>
      <c r="ED523" s="19"/>
      <c r="EE523" s="19"/>
      <c r="EF523" s="19"/>
      <c r="EG523" s="19"/>
      <c r="EH523" s="19"/>
      <c r="EI523" s="19"/>
    </row>
    <row r="524" spans="2:139" s="14" customFormat="1" ht="15" hidden="1" x14ac:dyDescent="0.25">
      <c r="B524" s="19">
        <f t="shared" si="1935"/>
        <v>0</v>
      </c>
      <c r="C524" s="19">
        <f t="shared" si="1936"/>
        <v>0</v>
      </c>
      <c r="D524" s="19">
        <f t="shared" si="1937"/>
        <v>0</v>
      </c>
      <c r="E524" s="19">
        <f t="shared" si="1938"/>
        <v>0</v>
      </c>
      <c r="F524" s="19"/>
      <c r="G524" s="19"/>
      <c r="H524" s="19"/>
      <c r="I524" s="19"/>
      <c r="J524" s="19"/>
      <c r="K524" s="19"/>
      <c r="L524" s="19"/>
      <c r="M524" s="19"/>
      <c r="N524" s="19"/>
      <c r="O524" s="19"/>
      <c r="P524" s="19"/>
      <c r="Q524" s="19"/>
      <c r="R524" s="19"/>
      <c r="S524" s="19"/>
      <c r="T524" s="19"/>
      <c r="U524" s="19"/>
      <c r="V524" s="19"/>
      <c r="W524" s="19"/>
      <c r="X524" s="19"/>
      <c r="Y524" s="19"/>
      <c r="Z524" s="19"/>
      <c r="AA524" s="19"/>
      <c r="AB524" s="19"/>
      <c r="AC524" s="19"/>
      <c r="AD524" s="19"/>
      <c r="AE524" s="19"/>
      <c r="AF524" s="19"/>
      <c r="AG524" s="19"/>
      <c r="AH524" s="19"/>
      <c r="AI524" s="19"/>
      <c r="AJ524" s="19"/>
      <c r="AK524" s="129"/>
      <c r="AL524" s="129"/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 s="19"/>
      <c r="AX524" s="19"/>
      <c r="AY524" s="19"/>
      <c r="AZ524" s="19"/>
      <c r="BA524" s="19"/>
      <c r="BB524" s="19"/>
      <c r="BC524" s="19"/>
      <c r="BD524" s="19"/>
      <c r="BE524" s="19"/>
      <c r="BF524" s="19"/>
      <c r="BG524" s="19"/>
      <c r="BH524" s="19"/>
      <c r="BI524" s="19"/>
      <c r="BJ524" s="19"/>
      <c r="BK524" s="19"/>
      <c r="BL524" s="19"/>
      <c r="BM524" s="19"/>
      <c r="BN524" s="19"/>
      <c r="BO524" s="19"/>
      <c r="BP524" s="19"/>
      <c r="BQ524" s="19"/>
      <c r="BR524" s="19"/>
      <c r="BS524" s="19"/>
      <c r="BT524" s="19"/>
      <c r="BU524" s="19"/>
      <c r="BV524" s="19"/>
      <c r="BW524" s="19"/>
      <c r="BX524" s="19"/>
      <c r="BY524" s="19"/>
      <c r="BZ524" s="19"/>
      <c r="CA524" s="19"/>
      <c r="CB524" s="19"/>
      <c r="CC524" s="19"/>
      <c r="CD524" s="19"/>
      <c r="CE524" s="19"/>
      <c r="CF524" s="19"/>
      <c r="CG524" s="19"/>
      <c r="CH524" s="19"/>
      <c r="CI524" s="19"/>
      <c r="CJ524" s="19"/>
      <c r="CK524" s="19"/>
      <c r="CL524" s="19"/>
      <c r="CM524" s="19"/>
      <c r="CN524" s="19"/>
      <c r="CO524" s="19"/>
      <c r="CP524" s="19"/>
      <c r="CQ524" s="19"/>
      <c r="CR524" s="19"/>
      <c r="CS524" s="19"/>
      <c r="CT524" s="19"/>
      <c r="CU524" s="19"/>
      <c r="CV524" s="19"/>
      <c r="CW524" s="19"/>
      <c r="CX524" s="19"/>
      <c r="CY524" s="19"/>
      <c r="CZ524" s="19"/>
      <c r="DA524" s="19"/>
      <c r="DB524" s="19"/>
      <c r="DC524" s="19"/>
      <c r="DD524" s="19"/>
      <c r="DE524" s="19"/>
      <c r="DF524" s="19"/>
      <c r="DG524" s="19"/>
      <c r="DH524" s="19"/>
      <c r="DI524" s="19"/>
      <c r="DJ524" s="19"/>
      <c r="DK524" s="19"/>
      <c r="DL524" s="19"/>
      <c r="DM524" s="19"/>
      <c r="DN524" s="19"/>
      <c r="DO524" s="19"/>
      <c r="DP524" s="19"/>
      <c r="DQ524" s="19"/>
      <c r="DR524" s="19"/>
      <c r="DS524" s="19"/>
      <c r="DT524" s="19"/>
      <c r="DU524" s="19"/>
      <c r="DV524" s="19"/>
      <c r="DW524" s="19"/>
      <c r="DX524" s="19"/>
      <c r="DY524" s="19"/>
      <c r="DZ524" s="19"/>
      <c r="EA524" s="19"/>
      <c r="EB524" s="19"/>
      <c r="EC524" s="19"/>
      <c r="ED524" s="19"/>
      <c r="EE524" s="19"/>
      <c r="EF524" s="19"/>
      <c r="EG524" s="19"/>
      <c r="EH524" s="19"/>
      <c r="EI524" s="19"/>
    </row>
    <row r="525" spans="2:139" s="14" customFormat="1" ht="15" hidden="1" x14ac:dyDescent="0.25">
      <c r="B525" s="19">
        <f t="shared" si="1935"/>
        <v>0</v>
      </c>
      <c r="C525" s="19">
        <f t="shared" si="1936"/>
        <v>0</v>
      </c>
      <c r="D525" s="19">
        <f t="shared" si="1937"/>
        <v>0</v>
      </c>
      <c r="E525" s="19">
        <f t="shared" si="1938"/>
        <v>0</v>
      </c>
      <c r="F525" s="19"/>
      <c r="G525" s="19"/>
      <c r="H525" s="19"/>
      <c r="I525" s="19"/>
      <c r="J525" s="19"/>
      <c r="K525" s="19"/>
      <c r="L525" s="19"/>
      <c r="M525" s="19"/>
      <c r="N525" s="19"/>
      <c r="O525" s="19"/>
      <c r="P525" s="19"/>
      <c r="Q525" s="19"/>
      <c r="R525" s="19"/>
      <c r="S525" s="19"/>
      <c r="T525" s="19"/>
      <c r="U525" s="19"/>
      <c r="V525" s="19"/>
      <c r="W525" s="19"/>
      <c r="X525" s="19"/>
      <c r="Y525" s="19"/>
      <c r="Z525" s="19"/>
      <c r="AA525" s="19"/>
      <c r="AB525" s="19"/>
      <c r="AC525" s="19"/>
      <c r="AD525" s="19"/>
      <c r="AE525" s="19"/>
      <c r="AF525" s="19"/>
      <c r="AG525" s="19"/>
      <c r="AH525" s="19"/>
      <c r="AI525" s="19"/>
      <c r="AJ525" s="19"/>
      <c r="AK525" s="129"/>
      <c r="AL525" s="129"/>
      <c r="AM525" s="19"/>
      <c r="AN525" s="19"/>
      <c r="AO525" s="19"/>
      <c r="AP525" s="19"/>
      <c r="AQ525" s="19"/>
      <c r="AR525" s="19"/>
      <c r="AS525" s="19"/>
      <c r="AT525" s="19"/>
      <c r="AU525" s="19"/>
      <c r="AV525" s="19"/>
      <c r="AW525" s="19"/>
      <c r="AX525" s="19"/>
      <c r="AY525" s="19"/>
      <c r="AZ525" s="19"/>
      <c r="BA525" s="19"/>
      <c r="BB525" s="19"/>
      <c r="BC525" s="19"/>
      <c r="BD525" s="19"/>
      <c r="BE525" s="19"/>
      <c r="BF525" s="19"/>
      <c r="BG525" s="19"/>
      <c r="BH525" s="19"/>
      <c r="BI525" s="19"/>
      <c r="BJ525" s="19"/>
      <c r="BK525" s="19"/>
      <c r="BL525" s="19"/>
      <c r="BM525" s="19"/>
      <c r="BN525" s="19"/>
      <c r="BO525" s="19"/>
      <c r="BP525" s="19"/>
      <c r="BQ525" s="19"/>
      <c r="BR525" s="19"/>
      <c r="BS525" s="19"/>
      <c r="BT525" s="19"/>
      <c r="BU525" s="19"/>
      <c r="BV525" s="19"/>
      <c r="BW525" s="19"/>
      <c r="BX525" s="19"/>
      <c r="BY525" s="19"/>
      <c r="BZ525" s="19"/>
      <c r="CA525" s="19"/>
      <c r="CB525" s="19"/>
      <c r="CC525" s="19"/>
      <c r="CD525" s="19"/>
      <c r="CE525" s="19"/>
      <c r="CF525" s="19"/>
      <c r="CG525" s="19"/>
      <c r="CH525" s="19"/>
      <c r="CI525" s="19"/>
      <c r="CJ525" s="19"/>
      <c r="CK525" s="19"/>
      <c r="CL525" s="19"/>
      <c r="CM525" s="19"/>
      <c r="CN525" s="19"/>
      <c r="CO525" s="19"/>
      <c r="CP525" s="19"/>
      <c r="CQ525" s="19"/>
      <c r="CR525" s="19"/>
      <c r="CS525" s="19"/>
      <c r="CT525" s="19"/>
      <c r="CU525" s="19"/>
      <c r="CV525" s="19"/>
      <c r="CW525" s="19"/>
      <c r="CX525" s="19"/>
      <c r="CY525" s="19"/>
      <c r="CZ525" s="19"/>
      <c r="DA525" s="19"/>
      <c r="DB525" s="19"/>
      <c r="DC525" s="19"/>
      <c r="DD525" s="19"/>
      <c r="DE525" s="19"/>
      <c r="DF525" s="19"/>
      <c r="DG525" s="19"/>
      <c r="DH525" s="19"/>
      <c r="DI525" s="19"/>
      <c r="DJ525" s="19"/>
      <c r="DK525" s="19"/>
      <c r="DL525" s="19"/>
      <c r="DM525" s="19"/>
      <c r="DN525" s="19"/>
      <c r="DO525" s="19"/>
      <c r="DP525" s="19"/>
      <c r="DQ525" s="19"/>
      <c r="DR525" s="19"/>
      <c r="DS525" s="19"/>
      <c r="DT525" s="19"/>
      <c r="DU525" s="19"/>
      <c r="DV525" s="19"/>
      <c r="DW525" s="19"/>
      <c r="DX525" s="19"/>
      <c r="DY525" s="19"/>
      <c r="DZ525" s="19"/>
      <c r="EA525" s="19"/>
      <c r="EB525" s="19"/>
      <c r="EC525" s="19"/>
      <c r="ED525" s="19"/>
      <c r="EE525" s="19"/>
      <c r="EF525" s="19"/>
      <c r="EG525" s="19"/>
      <c r="EH525" s="19"/>
      <c r="EI525" s="19"/>
    </row>
    <row r="526" spans="2:139" s="14" customFormat="1" ht="15" hidden="1" x14ac:dyDescent="0.25">
      <c r="B526" s="19">
        <f t="shared" si="1935"/>
        <v>0</v>
      </c>
      <c r="C526" s="19">
        <f t="shared" si="1936"/>
        <v>0</v>
      </c>
      <c r="D526" s="19">
        <f t="shared" si="1937"/>
        <v>0</v>
      </c>
      <c r="E526" s="19">
        <f t="shared" si="1938"/>
        <v>0</v>
      </c>
      <c r="F526" s="19"/>
      <c r="G526" s="19"/>
      <c r="H526" s="19"/>
      <c r="I526" s="19"/>
      <c r="J526" s="19"/>
      <c r="K526" s="19"/>
      <c r="L526" s="19"/>
      <c r="M526" s="19"/>
      <c r="N526" s="19"/>
      <c r="O526" s="19"/>
      <c r="P526" s="19"/>
      <c r="Q526" s="19"/>
      <c r="R526" s="19"/>
      <c r="S526" s="19"/>
      <c r="T526" s="19"/>
      <c r="U526" s="19"/>
      <c r="V526" s="19"/>
      <c r="W526" s="19"/>
      <c r="X526" s="19"/>
      <c r="Y526" s="19"/>
      <c r="Z526" s="19"/>
      <c r="AA526" s="19"/>
      <c r="AB526" s="19"/>
      <c r="AC526" s="19"/>
      <c r="AD526" s="19"/>
      <c r="AE526" s="19"/>
      <c r="AF526" s="19"/>
      <c r="AG526" s="19"/>
      <c r="AH526" s="19"/>
      <c r="AI526" s="19"/>
      <c r="AJ526" s="19"/>
      <c r="AK526" s="129"/>
      <c r="AL526" s="129"/>
      <c r="AM526" s="19"/>
      <c r="AN526" s="19"/>
      <c r="AO526" s="19"/>
      <c r="AP526" s="19"/>
      <c r="AQ526" s="19"/>
      <c r="AR526" s="19"/>
      <c r="AS526" s="19"/>
      <c r="AT526" s="19"/>
      <c r="AU526" s="19"/>
      <c r="AV526" s="19"/>
      <c r="AW526" s="19"/>
      <c r="AX526" s="19"/>
      <c r="AY526" s="19"/>
      <c r="AZ526" s="19"/>
      <c r="BA526" s="19"/>
      <c r="BB526" s="19"/>
      <c r="BC526" s="19"/>
      <c r="BD526" s="19"/>
      <c r="BE526" s="19"/>
      <c r="BF526" s="19"/>
      <c r="BG526" s="19"/>
      <c r="BH526" s="19"/>
      <c r="BI526" s="19"/>
      <c r="BJ526" s="19"/>
      <c r="BK526" s="19"/>
      <c r="BL526" s="19"/>
      <c r="BM526" s="19"/>
      <c r="BN526" s="19"/>
      <c r="BO526" s="19"/>
      <c r="BP526" s="19"/>
      <c r="BQ526" s="19"/>
      <c r="BR526" s="19"/>
      <c r="BS526" s="19"/>
      <c r="BT526" s="19"/>
      <c r="BU526" s="19"/>
      <c r="BV526" s="19"/>
      <c r="BW526" s="19"/>
      <c r="BX526" s="19"/>
      <c r="BY526" s="19"/>
      <c r="BZ526" s="19"/>
      <c r="CA526" s="19"/>
      <c r="CB526" s="19"/>
      <c r="CC526" s="19"/>
      <c r="CD526" s="19"/>
      <c r="CE526" s="19"/>
      <c r="CF526" s="19"/>
      <c r="CG526" s="19"/>
      <c r="CH526" s="19"/>
      <c r="CI526" s="19"/>
      <c r="CJ526" s="19"/>
      <c r="CK526" s="19"/>
      <c r="CL526" s="19"/>
      <c r="CM526" s="19"/>
      <c r="CN526" s="19"/>
      <c r="CO526" s="19"/>
      <c r="CP526" s="19"/>
      <c r="CQ526" s="19"/>
      <c r="CR526" s="19"/>
      <c r="CS526" s="19"/>
      <c r="CT526" s="19"/>
      <c r="CU526" s="19"/>
      <c r="CV526" s="19"/>
      <c r="CW526" s="19"/>
      <c r="CX526" s="19"/>
      <c r="CY526" s="19"/>
      <c r="CZ526" s="19"/>
      <c r="DA526" s="19"/>
      <c r="DB526" s="19"/>
      <c r="DC526" s="19"/>
      <c r="DD526" s="19"/>
      <c r="DE526" s="19"/>
      <c r="DF526" s="19"/>
      <c r="DG526" s="19"/>
      <c r="DH526" s="19"/>
      <c r="DI526" s="19"/>
      <c r="DJ526" s="19"/>
      <c r="DK526" s="19"/>
      <c r="DL526" s="19"/>
      <c r="DM526" s="19"/>
      <c r="DN526" s="19"/>
      <c r="DO526" s="19"/>
      <c r="DP526" s="19"/>
      <c r="DQ526" s="19"/>
      <c r="DR526" s="19"/>
      <c r="DS526" s="19"/>
      <c r="DT526" s="19"/>
      <c r="DU526" s="19"/>
      <c r="DV526" s="19"/>
      <c r="DW526" s="19"/>
      <c r="DX526" s="19"/>
      <c r="DY526" s="19"/>
      <c r="DZ526" s="19"/>
      <c r="EA526" s="19"/>
      <c r="EB526" s="19"/>
      <c r="EC526" s="19"/>
      <c r="ED526" s="19"/>
      <c r="EE526" s="19"/>
      <c r="EF526" s="19"/>
      <c r="EG526" s="19"/>
      <c r="EH526" s="19"/>
      <c r="EI526" s="19"/>
    </row>
    <row r="527" spans="2:139" ht="15" hidden="1" x14ac:dyDescent="0.25">
      <c r="B527" s="19">
        <f xml:space="preserve"> IF(C284=1,IF(N284=1,1,0),0)</f>
        <v>0</v>
      </c>
      <c r="C527" s="19">
        <f>IF(C284=1,IF(OR((N284=1),(N284=0.5)),1,0),0)</f>
        <v>0</v>
      </c>
      <c r="D527" s="19">
        <f xml:space="preserve"> IF(C284=1,IF(N284=1,1,0),0)</f>
        <v>0</v>
      </c>
      <c r="E527" s="19">
        <f xml:space="preserve"> IF(C284=1,IF(AND((N284&lt;&gt;""),(N284&lt;&gt;0)),1,0),0)</f>
        <v>0</v>
      </c>
      <c r="F527" s="19"/>
      <c r="G527" s="19">
        <f t="shared" ref="G527:G532" si="1939" xml:space="preserve"> G517+$B527</f>
        <v>0</v>
      </c>
      <c r="H527" s="19">
        <f t="shared" ref="H527:H532" si="1940" xml:space="preserve"> H517+$C527</f>
        <v>0</v>
      </c>
      <c r="I527" s="19">
        <f t="shared" ref="I527:I532" si="1941" xml:space="preserve"> I517+$D527</f>
        <v>0</v>
      </c>
      <c r="J527" s="19">
        <f t="shared" ref="J527:J532" si="1942" xml:space="preserve"> J517+$E527</f>
        <v>0</v>
      </c>
      <c r="K527" s="19">
        <f t="shared" ref="K527:K532" si="1943" xml:space="preserve"> K517+$B527</f>
        <v>0</v>
      </c>
      <c r="L527" s="19">
        <f t="shared" ref="L527:L532" si="1944" xml:space="preserve"> L517+$C527</f>
        <v>0</v>
      </c>
      <c r="M527" s="19">
        <f t="shared" ref="M527:M532" si="1945" xml:space="preserve"> M517+$D527</f>
        <v>0</v>
      </c>
      <c r="N527" s="19">
        <f t="shared" ref="N527:N532" si="1946" xml:space="preserve"> N517+$E527</f>
        <v>0</v>
      </c>
      <c r="O527" s="19">
        <f t="shared" ref="O527:O532" si="1947" xml:space="preserve"> O517+$B527</f>
        <v>0</v>
      </c>
      <c r="P527" s="19">
        <f t="shared" ref="P527:P532" si="1948" xml:space="preserve"> P517+$C527</f>
        <v>0</v>
      </c>
      <c r="Q527" s="19">
        <f t="shared" ref="Q527:Q532" si="1949" xml:space="preserve"> Q517+$D527</f>
        <v>0</v>
      </c>
      <c r="R527" s="19"/>
      <c r="S527" s="19">
        <f t="shared" ref="S527:S532" si="1950" xml:space="preserve"> S517+$E527</f>
        <v>0</v>
      </c>
      <c r="T527" s="19">
        <f t="shared" ref="T527:T532" si="1951" xml:space="preserve"> T517+$B527</f>
        <v>0</v>
      </c>
      <c r="U527" s="19">
        <f t="shared" ref="U527:U532" si="1952" xml:space="preserve"> U517+$C527</f>
        <v>0</v>
      </c>
      <c r="V527" s="19"/>
      <c r="W527" s="19">
        <f t="shared" ref="W527:W532" si="1953" xml:space="preserve"> W517+$D527</f>
        <v>0</v>
      </c>
      <c r="X527" s="19"/>
      <c r="Y527" s="19">
        <f t="shared" ref="Y527:Y532" si="1954" xml:space="preserve"> Y517+$E527</f>
        <v>0</v>
      </c>
      <c r="Z527" s="19">
        <f t="shared" ref="Z527:Z532" si="1955" xml:space="preserve"> Z517+$B527</f>
        <v>0</v>
      </c>
      <c r="AA527" s="19">
        <f t="shared" ref="AA527:AA532" si="1956" xml:space="preserve"> AA517+$C527</f>
        <v>0</v>
      </c>
      <c r="AB527" s="19">
        <f t="shared" ref="AB527:AB532" si="1957" xml:space="preserve"> AB517+$D527</f>
        <v>0</v>
      </c>
      <c r="AC527" s="19">
        <f t="shared" ref="AC527:AC532" si="1958" xml:space="preserve"> AC517+$E527</f>
        <v>0</v>
      </c>
      <c r="AD527" s="19"/>
      <c r="AE527" s="19">
        <f t="shared" ref="AE527:AE532" si="1959" xml:space="preserve"> AE517+$B527</f>
        <v>0</v>
      </c>
      <c r="AF527" s="19">
        <f t="shared" ref="AF527:AF532" si="1960" xml:space="preserve"> AF517+$C527</f>
        <v>0</v>
      </c>
      <c r="AG527" s="19">
        <f t="shared" ref="AG527:AG532" si="1961" xml:space="preserve"> AG517+$D527</f>
        <v>0</v>
      </c>
      <c r="AH527" s="19">
        <f t="shared" ref="AH527:AH532" si="1962" xml:space="preserve"> AH517+$E527</f>
        <v>0</v>
      </c>
      <c r="AI527" s="19">
        <f t="shared" ref="AI527:AI532" si="1963" xml:space="preserve"> AI517+$B527</f>
        <v>0</v>
      </c>
      <c r="AJ527" s="19">
        <f t="shared" ref="AJ527:AJ532" si="1964" xml:space="preserve"> AJ517+$C527</f>
        <v>0</v>
      </c>
      <c r="AK527" s="129">
        <f t="shared" ref="AK527:AK532" si="1965" xml:space="preserve"> AK517+$D527</f>
        <v>0</v>
      </c>
      <c r="AL527" s="129">
        <f t="shared" ref="AL527:AL532" si="1966" xml:space="preserve"> AL517+$E527</f>
        <v>0</v>
      </c>
      <c r="AM527" s="19">
        <f t="shared" ref="AM527:AM532" si="1967" xml:space="preserve"> AM517+$B527</f>
        <v>0</v>
      </c>
      <c r="AN527" s="19">
        <f t="shared" ref="AN527:AN532" si="1968" xml:space="preserve"> AN517+$C527</f>
        <v>0</v>
      </c>
      <c r="AO527" s="19">
        <f t="shared" ref="AO527:AO532" si="1969" xml:space="preserve"> AO517+$D527</f>
        <v>0</v>
      </c>
      <c r="AP527" s="19">
        <f t="shared" ref="AP527:AP532" si="1970" xml:space="preserve"> AP517+$E527</f>
        <v>0</v>
      </c>
      <c r="AQ527" s="19">
        <f t="shared" ref="AQ527:AQ532" si="1971" xml:space="preserve"> AQ517+$B527</f>
        <v>0</v>
      </c>
      <c r="AR527" s="19">
        <f t="shared" ref="AR527:AR532" si="1972" xml:space="preserve"> AR517+$C527</f>
        <v>0</v>
      </c>
      <c r="AS527" s="19">
        <f t="shared" ref="AS527:AS532" si="1973" xml:space="preserve"> AS517+$D527</f>
        <v>0</v>
      </c>
      <c r="AT527" s="19">
        <f t="shared" ref="AT527:AT532" si="1974" xml:space="preserve"> AT517+$E527</f>
        <v>0</v>
      </c>
      <c r="AU527" s="19">
        <f t="shared" ref="AU527:AU532" si="1975" xml:space="preserve"> AU517+$B527</f>
        <v>0</v>
      </c>
      <c r="AV527" s="19">
        <f t="shared" ref="AV527:AV532" si="1976" xml:space="preserve"> AV517+$C527</f>
        <v>0</v>
      </c>
      <c r="AW527" s="19">
        <f t="shared" ref="AW527:AW532" si="1977" xml:space="preserve"> AW517+$D527</f>
        <v>0</v>
      </c>
      <c r="AX527" s="19">
        <f t="shared" ref="AX527:AX532" si="1978" xml:space="preserve"> AX517+$E527</f>
        <v>0</v>
      </c>
      <c r="AY527" s="19">
        <f t="shared" ref="AY527:AY532" si="1979" xml:space="preserve"> AY517+$B527</f>
        <v>0</v>
      </c>
      <c r="AZ527" s="19">
        <f t="shared" ref="AZ527:AZ532" si="1980" xml:space="preserve"> AZ517+$C527</f>
        <v>0</v>
      </c>
      <c r="BA527" s="19">
        <f t="shared" ref="BA527:BA532" si="1981" xml:space="preserve"> BA517+$D527</f>
        <v>0</v>
      </c>
      <c r="BB527" s="19">
        <f t="shared" ref="BB527:BB532" si="1982" xml:space="preserve"> BB517+$E527</f>
        <v>0</v>
      </c>
      <c r="BC527" s="19">
        <f t="shared" ref="BC527:BC532" si="1983" xml:space="preserve"> BC517+$B527</f>
        <v>0</v>
      </c>
      <c r="BD527" s="19">
        <f t="shared" ref="BD527:BD532" si="1984" xml:space="preserve"> BD517+$C527</f>
        <v>0</v>
      </c>
      <c r="BE527" s="19">
        <f t="shared" ref="BE527:BE532" si="1985" xml:space="preserve"> BE517+$D527</f>
        <v>0</v>
      </c>
      <c r="BF527" s="19">
        <f t="shared" ref="BF527:BF532" si="1986" xml:space="preserve"> BF517+$E527</f>
        <v>0</v>
      </c>
      <c r="BG527" s="19">
        <f t="shared" ref="BG527:BG532" si="1987" xml:space="preserve"> BG517+$B527</f>
        <v>0</v>
      </c>
      <c r="BH527" s="19">
        <f t="shared" ref="BH527:BH532" si="1988" xml:space="preserve"> BH517+$C527</f>
        <v>0</v>
      </c>
      <c r="BI527" s="19">
        <f t="shared" ref="BI527:BI532" si="1989" xml:space="preserve"> BI517+$D527</f>
        <v>0</v>
      </c>
      <c r="BJ527" s="19">
        <f t="shared" ref="BJ527:BJ532" si="1990" xml:space="preserve"> BJ517+$E527</f>
        <v>0</v>
      </c>
      <c r="BK527" s="19">
        <f t="shared" ref="BK527:BK532" si="1991" xml:space="preserve"> BK517+$B527</f>
        <v>0</v>
      </c>
      <c r="BL527" s="19">
        <f t="shared" ref="BL527:BL532" si="1992" xml:space="preserve"> BL517+$C527</f>
        <v>0</v>
      </c>
      <c r="BM527" s="19">
        <f t="shared" ref="BM527:BM532" si="1993" xml:space="preserve"> BM517+$D527</f>
        <v>0</v>
      </c>
      <c r="BN527" s="19">
        <f t="shared" ref="BN527:BN532" si="1994" xml:space="preserve"> BN517+$E527</f>
        <v>0</v>
      </c>
      <c r="BO527" s="19">
        <f t="shared" ref="BO527:BO532" si="1995" xml:space="preserve"> BO517+$B527</f>
        <v>0</v>
      </c>
      <c r="BP527" s="19">
        <f t="shared" ref="BP527:BP532" si="1996" xml:space="preserve"> BP517+$C527</f>
        <v>0</v>
      </c>
      <c r="BQ527" s="19">
        <f t="shared" ref="BQ527:BQ532" si="1997" xml:space="preserve"> BQ517+$D527</f>
        <v>0</v>
      </c>
      <c r="BR527" s="19">
        <f t="shared" ref="BR527:BR532" si="1998" xml:space="preserve"> BR517+$E527</f>
        <v>0</v>
      </c>
      <c r="BS527" s="19">
        <f t="shared" ref="BS527:BS532" si="1999" xml:space="preserve"> BS517+$B527</f>
        <v>0</v>
      </c>
      <c r="BT527" s="19">
        <f t="shared" ref="BT527:BT532" si="2000" xml:space="preserve"> BT517+$C527</f>
        <v>0</v>
      </c>
      <c r="BU527" s="19">
        <f t="shared" ref="BU527:BU532" si="2001" xml:space="preserve"> BU517+$D527</f>
        <v>0</v>
      </c>
      <c r="BV527" s="19">
        <f t="shared" ref="BV527:BV532" si="2002" xml:space="preserve"> BV517+$E527</f>
        <v>0</v>
      </c>
      <c r="BW527" s="19">
        <f t="shared" ref="BW527:BW532" si="2003" xml:space="preserve"> BW517+$B527</f>
        <v>0</v>
      </c>
      <c r="BX527" s="19">
        <f t="shared" ref="BX527:BX532" si="2004" xml:space="preserve"> BX517+$C527</f>
        <v>0</v>
      </c>
      <c r="BY527" s="19">
        <f t="shared" ref="BY527:BY532" si="2005" xml:space="preserve"> BY517+$D527</f>
        <v>0</v>
      </c>
      <c r="BZ527" s="19">
        <f t="shared" ref="BZ527:BZ532" si="2006" xml:space="preserve"> BZ517+$E527</f>
        <v>0</v>
      </c>
      <c r="CA527" s="19">
        <f t="shared" ref="CA527:CA532" si="2007" xml:space="preserve"> CA517+$B527</f>
        <v>0</v>
      </c>
      <c r="CB527" s="19">
        <f t="shared" ref="CB527:CB532" si="2008" xml:space="preserve"> CB517+$C527</f>
        <v>0</v>
      </c>
      <c r="CC527" s="19">
        <f t="shared" ref="CC527:CC532" si="2009" xml:space="preserve"> CC517+$D527</f>
        <v>0</v>
      </c>
      <c r="CD527" s="19">
        <f t="shared" ref="CD527:CD532" si="2010" xml:space="preserve"> CD517+$E527</f>
        <v>0</v>
      </c>
      <c r="CE527" s="19">
        <f t="shared" ref="CE527:CE532" si="2011" xml:space="preserve"> CE517+$B527</f>
        <v>0</v>
      </c>
      <c r="CF527" s="19">
        <f t="shared" ref="CF527:CF532" si="2012" xml:space="preserve"> CF517+$C527</f>
        <v>0</v>
      </c>
      <c r="CG527" s="19">
        <f t="shared" ref="CG527:CG532" si="2013" xml:space="preserve"> CG517+$D527</f>
        <v>0</v>
      </c>
      <c r="CH527" s="19">
        <f t="shared" ref="CH527:CH532" si="2014" xml:space="preserve"> CH517+$E527</f>
        <v>0</v>
      </c>
      <c r="CI527" s="19">
        <f t="shared" ref="CI527:CI532" si="2015" xml:space="preserve"> CI517+$B527</f>
        <v>0</v>
      </c>
      <c r="CJ527" s="19">
        <f t="shared" ref="CJ527:CJ532" si="2016" xml:space="preserve"> CJ517+$C527</f>
        <v>0</v>
      </c>
      <c r="CK527" s="19">
        <f t="shared" ref="CK527:CK532" si="2017" xml:space="preserve"> CK517+$D527</f>
        <v>0</v>
      </c>
      <c r="CL527" s="19">
        <f t="shared" ref="CL527:CL532" si="2018" xml:space="preserve"> CL517+$E527</f>
        <v>0</v>
      </c>
      <c r="CM527" s="19">
        <f t="shared" ref="CM527:CM532" si="2019" xml:space="preserve"> CM517+$B527</f>
        <v>0</v>
      </c>
      <c r="CN527" s="19">
        <f t="shared" ref="CN527:CN532" si="2020" xml:space="preserve"> CN517+$C527</f>
        <v>0</v>
      </c>
      <c r="CO527" s="19">
        <f t="shared" ref="CO527:CO532" si="2021" xml:space="preserve"> CO517+$D527</f>
        <v>0</v>
      </c>
      <c r="CP527" s="19">
        <f t="shared" ref="CP527:CP532" si="2022" xml:space="preserve"> CP517+$E527</f>
        <v>0</v>
      </c>
      <c r="CQ527" s="19">
        <f t="shared" ref="CQ527:CQ532" si="2023" xml:space="preserve"> CQ517+$B527</f>
        <v>0</v>
      </c>
      <c r="CR527" s="19">
        <f t="shared" ref="CR527:CR532" si="2024" xml:space="preserve"> CR517+$C527</f>
        <v>0</v>
      </c>
      <c r="CS527" s="19">
        <f t="shared" ref="CS527:CS532" si="2025" xml:space="preserve"> CS517+$D527</f>
        <v>0</v>
      </c>
      <c r="CT527" s="19">
        <f t="shared" ref="CT527:CT532" si="2026" xml:space="preserve"> CT517+$E527</f>
        <v>0</v>
      </c>
      <c r="CU527" s="19">
        <f t="shared" ref="CU527:CU532" si="2027" xml:space="preserve"> CU517+$B527</f>
        <v>0</v>
      </c>
      <c r="CV527" s="19">
        <f t="shared" ref="CV527:CV532" si="2028" xml:space="preserve"> CV517+$C527</f>
        <v>0</v>
      </c>
      <c r="CW527" s="19">
        <f t="shared" ref="CW527:CW532" si="2029" xml:space="preserve"> CW517+$D527</f>
        <v>0</v>
      </c>
      <c r="CX527" s="19">
        <f t="shared" ref="CX527:CX532" si="2030" xml:space="preserve"> CX517+$E527</f>
        <v>0</v>
      </c>
      <c r="CY527" s="19">
        <f t="shared" ref="CY527:CY532" si="2031" xml:space="preserve"> CY517+$B527</f>
        <v>0</v>
      </c>
      <c r="CZ527" s="19">
        <f t="shared" ref="CZ527:CZ532" si="2032" xml:space="preserve"> CZ517+$C527</f>
        <v>0</v>
      </c>
      <c r="DA527" s="19">
        <f t="shared" ref="DA527:DA532" si="2033" xml:space="preserve"> DA517+$D527</f>
        <v>0</v>
      </c>
      <c r="DB527" s="19">
        <f t="shared" ref="DB527:DB532" si="2034" xml:space="preserve"> DB517+$E527</f>
        <v>0</v>
      </c>
      <c r="DC527" s="19">
        <f t="shared" ref="DC527:DC532" si="2035" xml:space="preserve"> DC517+$B527</f>
        <v>0</v>
      </c>
      <c r="DD527" s="19">
        <f t="shared" ref="DD527:DD532" si="2036" xml:space="preserve"> DD517+$C527</f>
        <v>0</v>
      </c>
      <c r="DE527" s="19">
        <f t="shared" ref="DE527:DE532" si="2037" xml:space="preserve"> DE517+$D527</f>
        <v>0</v>
      </c>
      <c r="DF527" s="19">
        <f t="shared" ref="DF527:DF532" si="2038" xml:space="preserve"> DF517+$E527</f>
        <v>0</v>
      </c>
      <c r="DG527" s="19">
        <f t="shared" ref="DG527:DG532" si="2039" xml:space="preserve"> DG517+$B527</f>
        <v>0</v>
      </c>
      <c r="DH527" s="19">
        <f t="shared" ref="DH527:DH532" si="2040" xml:space="preserve"> DH517+$C527</f>
        <v>0</v>
      </c>
      <c r="DI527" s="19">
        <f t="shared" ref="DI527:DI532" si="2041" xml:space="preserve"> DI517+$D527</f>
        <v>0</v>
      </c>
      <c r="DJ527" s="19">
        <f t="shared" ref="DJ527:DJ532" si="2042" xml:space="preserve"> DJ517+$E527</f>
        <v>0</v>
      </c>
      <c r="DK527" s="19">
        <f t="shared" ref="DK527:DK532" si="2043" xml:space="preserve"> DK517+$B527</f>
        <v>0</v>
      </c>
      <c r="DL527" s="19">
        <f t="shared" ref="DL527:DL532" si="2044" xml:space="preserve"> DL517+$C527</f>
        <v>0</v>
      </c>
      <c r="DM527" s="19">
        <f t="shared" ref="DM527:DM532" si="2045" xml:space="preserve"> DM517+$D527</f>
        <v>0</v>
      </c>
      <c r="DN527" s="19">
        <f t="shared" ref="DN527:DN532" si="2046" xml:space="preserve"> DN517+$E527</f>
        <v>0</v>
      </c>
      <c r="DO527" s="19">
        <f t="shared" ref="DO527:DO532" si="2047" xml:space="preserve"> DO517+$B527</f>
        <v>0</v>
      </c>
      <c r="DP527" s="19">
        <f t="shared" ref="DP527:DP532" si="2048" xml:space="preserve"> DP517+$C527</f>
        <v>0</v>
      </c>
      <c r="DQ527" s="19">
        <f t="shared" ref="DQ527:DQ532" si="2049" xml:space="preserve"> DQ517+$D527</f>
        <v>0</v>
      </c>
      <c r="DR527" s="19">
        <f t="shared" ref="DR527:DR532" si="2050" xml:space="preserve"> DR517+$E527</f>
        <v>0</v>
      </c>
      <c r="DS527" s="19">
        <f t="shared" ref="DS527:DS532" si="2051" xml:space="preserve"> DS517+$B527</f>
        <v>0</v>
      </c>
      <c r="DT527" s="19">
        <f t="shared" ref="DT527:DT532" si="2052" xml:space="preserve"> DT517+$C527</f>
        <v>0</v>
      </c>
      <c r="DU527" s="19">
        <f t="shared" ref="DU527:DU532" si="2053" xml:space="preserve"> DU517+$D527</f>
        <v>0</v>
      </c>
      <c r="DV527" s="19">
        <f t="shared" ref="DV527:DV532" si="2054" xml:space="preserve"> DV517+$E527</f>
        <v>0</v>
      </c>
      <c r="DW527" s="19">
        <f t="shared" ref="DW527:DW532" si="2055" xml:space="preserve"> DW517+$B527</f>
        <v>0</v>
      </c>
      <c r="DX527" s="19">
        <f t="shared" ref="DX527:DX532" si="2056" xml:space="preserve"> DX517+$C527</f>
        <v>0</v>
      </c>
      <c r="DY527" s="19">
        <f t="shared" ref="DY527:DY532" si="2057" xml:space="preserve"> DY517+$D527</f>
        <v>0</v>
      </c>
      <c r="DZ527" s="19">
        <f t="shared" ref="DZ527:DZ532" si="2058" xml:space="preserve"> DZ517+$E527</f>
        <v>0</v>
      </c>
      <c r="EA527" s="19">
        <f t="shared" ref="EA527:EA532" si="2059" xml:space="preserve"> EA517+$B527</f>
        <v>0</v>
      </c>
      <c r="EB527" s="19">
        <f t="shared" ref="EB527:EB532" si="2060" xml:space="preserve"> EB517+$C527</f>
        <v>0</v>
      </c>
      <c r="EC527" s="19">
        <f t="shared" ref="EC527:EC532" si="2061" xml:space="preserve"> EC517+$D527</f>
        <v>0</v>
      </c>
      <c r="ED527" s="19">
        <f t="shared" ref="ED527:ED532" si="2062" xml:space="preserve"> ED517+$E527</f>
        <v>0</v>
      </c>
      <c r="EE527" s="19">
        <f t="shared" ref="EE527:EE532" si="2063" xml:space="preserve"> EE517+$B527</f>
        <v>0</v>
      </c>
      <c r="EF527" s="19">
        <f t="shared" ref="EF527:EF532" si="2064" xml:space="preserve"> EF517+$C527</f>
        <v>0</v>
      </c>
      <c r="EG527" s="19">
        <f t="shared" ref="EG527:EG532" si="2065" xml:space="preserve"> EG517+$D527</f>
        <v>0</v>
      </c>
      <c r="EH527" s="19">
        <f t="shared" ref="EH527:EH532" si="2066" xml:space="preserve"> EH517+$E527</f>
        <v>0</v>
      </c>
      <c r="EI527" s="19"/>
    </row>
    <row r="528" spans="2:139" ht="15" hidden="1" x14ac:dyDescent="0.25">
      <c r="B528" s="19">
        <f xml:space="preserve"> IF(C285=1,IF(N285=1,1,0),0)</f>
        <v>0</v>
      </c>
      <c r="C528" s="19">
        <f>IF(C285=1,IF(OR((N285=1),(N285=0.5)),1,0),0)</f>
        <v>0</v>
      </c>
      <c r="D528" s="19">
        <f xml:space="preserve"> IF(C285=1,IF(N285=1,1,0),0)</f>
        <v>0</v>
      </c>
      <c r="E528" s="19">
        <f xml:space="preserve"> IF(C285=1,IF(AND((N285&lt;&gt;""),(N285&lt;&gt;0)),1,0),0)</f>
        <v>0</v>
      </c>
      <c r="F528" s="19"/>
      <c r="G528" s="19">
        <f t="shared" si="1939"/>
        <v>0</v>
      </c>
      <c r="H528" s="19">
        <f t="shared" si="1940"/>
        <v>0</v>
      </c>
      <c r="I528" s="19">
        <f t="shared" si="1941"/>
        <v>0</v>
      </c>
      <c r="J528" s="19">
        <f t="shared" si="1942"/>
        <v>0</v>
      </c>
      <c r="K528" s="19">
        <f t="shared" si="1943"/>
        <v>0</v>
      </c>
      <c r="L528" s="19">
        <f t="shared" si="1944"/>
        <v>0</v>
      </c>
      <c r="M528" s="19">
        <f t="shared" si="1945"/>
        <v>0</v>
      </c>
      <c r="N528" s="19">
        <f t="shared" si="1946"/>
        <v>0</v>
      </c>
      <c r="O528" s="19">
        <f t="shared" si="1947"/>
        <v>0</v>
      </c>
      <c r="P528" s="19">
        <f t="shared" si="1948"/>
        <v>0</v>
      </c>
      <c r="Q528" s="19">
        <f t="shared" si="1949"/>
        <v>0</v>
      </c>
      <c r="R528" s="19"/>
      <c r="S528" s="19">
        <f t="shared" si="1950"/>
        <v>0</v>
      </c>
      <c r="T528" s="19">
        <f t="shared" si="1951"/>
        <v>0</v>
      </c>
      <c r="U528" s="19">
        <f t="shared" si="1952"/>
        <v>0</v>
      </c>
      <c r="V528" s="19"/>
      <c r="W528" s="19">
        <f t="shared" si="1953"/>
        <v>0</v>
      </c>
      <c r="X528" s="19"/>
      <c r="Y528" s="19">
        <f t="shared" si="1954"/>
        <v>0</v>
      </c>
      <c r="Z528" s="19">
        <f t="shared" si="1955"/>
        <v>0</v>
      </c>
      <c r="AA528" s="19">
        <f t="shared" si="1956"/>
        <v>0</v>
      </c>
      <c r="AB528" s="19">
        <f t="shared" si="1957"/>
        <v>0</v>
      </c>
      <c r="AC528" s="19">
        <f t="shared" si="1958"/>
        <v>0</v>
      </c>
      <c r="AD528" s="19"/>
      <c r="AE528" s="19">
        <f t="shared" si="1959"/>
        <v>0</v>
      </c>
      <c r="AF528" s="19">
        <f t="shared" si="1960"/>
        <v>0</v>
      </c>
      <c r="AG528" s="19">
        <f t="shared" si="1961"/>
        <v>0</v>
      </c>
      <c r="AH528" s="19">
        <f t="shared" si="1962"/>
        <v>0</v>
      </c>
      <c r="AI528" s="19">
        <f t="shared" si="1963"/>
        <v>0</v>
      </c>
      <c r="AJ528" s="19">
        <f t="shared" si="1964"/>
        <v>0</v>
      </c>
      <c r="AK528" s="129">
        <f t="shared" si="1965"/>
        <v>0</v>
      </c>
      <c r="AL528" s="129">
        <f t="shared" si="1966"/>
        <v>0</v>
      </c>
      <c r="AM528" s="19">
        <f t="shared" si="1967"/>
        <v>0</v>
      </c>
      <c r="AN528" s="19">
        <f t="shared" si="1968"/>
        <v>0</v>
      </c>
      <c r="AO528" s="19">
        <f t="shared" si="1969"/>
        <v>0</v>
      </c>
      <c r="AP528" s="19">
        <f t="shared" si="1970"/>
        <v>0</v>
      </c>
      <c r="AQ528" s="19">
        <f t="shared" si="1971"/>
        <v>0</v>
      </c>
      <c r="AR528" s="19">
        <f t="shared" si="1972"/>
        <v>0</v>
      </c>
      <c r="AS528" s="19">
        <f t="shared" si="1973"/>
        <v>0</v>
      </c>
      <c r="AT528" s="19">
        <f t="shared" si="1974"/>
        <v>0</v>
      </c>
      <c r="AU528" s="19">
        <f t="shared" si="1975"/>
        <v>0</v>
      </c>
      <c r="AV528" s="19">
        <f t="shared" si="1976"/>
        <v>0</v>
      </c>
      <c r="AW528" s="19">
        <f t="shared" si="1977"/>
        <v>0</v>
      </c>
      <c r="AX528" s="19">
        <f t="shared" si="1978"/>
        <v>0</v>
      </c>
      <c r="AY528" s="19">
        <f t="shared" si="1979"/>
        <v>0</v>
      </c>
      <c r="AZ528" s="19">
        <f t="shared" si="1980"/>
        <v>0</v>
      </c>
      <c r="BA528" s="19">
        <f t="shared" si="1981"/>
        <v>0</v>
      </c>
      <c r="BB528" s="19">
        <f t="shared" si="1982"/>
        <v>0</v>
      </c>
      <c r="BC528" s="19">
        <f t="shared" si="1983"/>
        <v>0</v>
      </c>
      <c r="BD528" s="19">
        <f t="shared" si="1984"/>
        <v>0</v>
      </c>
      <c r="BE528" s="19">
        <f t="shared" si="1985"/>
        <v>0</v>
      </c>
      <c r="BF528" s="19">
        <f t="shared" si="1986"/>
        <v>0</v>
      </c>
      <c r="BG528" s="19">
        <f t="shared" si="1987"/>
        <v>0</v>
      </c>
      <c r="BH528" s="19">
        <f t="shared" si="1988"/>
        <v>0</v>
      </c>
      <c r="BI528" s="19">
        <f t="shared" si="1989"/>
        <v>0</v>
      </c>
      <c r="BJ528" s="19">
        <f t="shared" si="1990"/>
        <v>0</v>
      </c>
      <c r="BK528" s="19">
        <f t="shared" si="1991"/>
        <v>0</v>
      </c>
      <c r="BL528" s="19">
        <f t="shared" si="1992"/>
        <v>0</v>
      </c>
      <c r="BM528" s="19">
        <f t="shared" si="1993"/>
        <v>0</v>
      </c>
      <c r="BN528" s="19">
        <f t="shared" si="1994"/>
        <v>0</v>
      </c>
      <c r="BO528" s="19">
        <f t="shared" si="1995"/>
        <v>0</v>
      </c>
      <c r="BP528" s="19">
        <f t="shared" si="1996"/>
        <v>0</v>
      </c>
      <c r="BQ528" s="19">
        <f t="shared" si="1997"/>
        <v>0</v>
      </c>
      <c r="BR528" s="19">
        <f t="shared" si="1998"/>
        <v>0</v>
      </c>
      <c r="BS528" s="19">
        <f t="shared" si="1999"/>
        <v>0</v>
      </c>
      <c r="BT528" s="19">
        <f t="shared" si="2000"/>
        <v>0</v>
      </c>
      <c r="BU528" s="19">
        <f t="shared" si="2001"/>
        <v>0</v>
      </c>
      <c r="BV528" s="19">
        <f t="shared" si="2002"/>
        <v>0</v>
      </c>
      <c r="BW528" s="19">
        <f t="shared" si="2003"/>
        <v>0</v>
      </c>
      <c r="BX528" s="19">
        <f t="shared" si="2004"/>
        <v>0</v>
      </c>
      <c r="BY528" s="19">
        <f t="shared" si="2005"/>
        <v>0</v>
      </c>
      <c r="BZ528" s="19">
        <f t="shared" si="2006"/>
        <v>0</v>
      </c>
      <c r="CA528" s="19">
        <f t="shared" si="2007"/>
        <v>0</v>
      </c>
      <c r="CB528" s="19">
        <f t="shared" si="2008"/>
        <v>0</v>
      </c>
      <c r="CC528" s="19">
        <f t="shared" si="2009"/>
        <v>0</v>
      </c>
      <c r="CD528" s="19">
        <f t="shared" si="2010"/>
        <v>0</v>
      </c>
      <c r="CE528" s="19">
        <f t="shared" si="2011"/>
        <v>0</v>
      </c>
      <c r="CF528" s="19">
        <f t="shared" si="2012"/>
        <v>0</v>
      </c>
      <c r="CG528" s="19">
        <f t="shared" si="2013"/>
        <v>0</v>
      </c>
      <c r="CH528" s="19">
        <f t="shared" si="2014"/>
        <v>0</v>
      </c>
      <c r="CI528" s="19">
        <f t="shared" si="2015"/>
        <v>0</v>
      </c>
      <c r="CJ528" s="19">
        <f t="shared" si="2016"/>
        <v>0</v>
      </c>
      <c r="CK528" s="19">
        <f t="shared" si="2017"/>
        <v>0</v>
      </c>
      <c r="CL528" s="19">
        <f t="shared" si="2018"/>
        <v>0</v>
      </c>
      <c r="CM528" s="19">
        <f t="shared" si="2019"/>
        <v>0</v>
      </c>
      <c r="CN528" s="19">
        <f t="shared" si="2020"/>
        <v>0</v>
      </c>
      <c r="CO528" s="19">
        <f t="shared" si="2021"/>
        <v>0</v>
      </c>
      <c r="CP528" s="19">
        <f t="shared" si="2022"/>
        <v>0</v>
      </c>
      <c r="CQ528" s="19">
        <f t="shared" si="2023"/>
        <v>0</v>
      </c>
      <c r="CR528" s="19">
        <f t="shared" si="2024"/>
        <v>0</v>
      </c>
      <c r="CS528" s="19">
        <f t="shared" si="2025"/>
        <v>0</v>
      </c>
      <c r="CT528" s="19">
        <f t="shared" si="2026"/>
        <v>0</v>
      </c>
      <c r="CU528" s="19">
        <f t="shared" si="2027"/>
        <v>0</v>
      </c>
      <c r="CV528" s="19">
        <f t="shared" si="2028"/>
        <v>0</v>
      </c>
      <c r="CW528" s="19">
        <f t="shared" si="2029"/>
        <v>0</v>
      </c>
      <c r="CX528" s="19">
        <f t="shared" si="2030"/>
        <v>0</v>
      </c>
      <c r="CY528" s="19">
        <f t="shared" si="2031"/>
        <v>0</v>
      </c>
      <c r="CZ528" s="19">
        <f t="shared" si="2032"/>
        <v>0</v>
      </c>
      <c r="DA528" s="19">
        <f t="shared" si="2033"/>
        <v>0</v>
      </c>
      <c r="DB528" s="19">
        <f t="shared" si="2034"/>
        <v>0</v>
      </c>
      <c r="DC528" s="19">
        <f t="shared" si="2035"/>
        <v>0</v>
      </c>
      <c r="DD528" s="19">
        <f t="shared" si="2036"/>
        <v>0</v>
      </c>
      <c r="DE528" s="19">
        <f t="shared" si="2037"/>
        <v>0</v>
      </c>
      <c r="DF528" s="19">
        <f t="shared" si="2038"/>
        <v>0</v>
      </c>
      <c r="DG528" s="19">
        <f t="shared" si="2039"/>
        <v>0</v>
      </c>
      <c r="DH528" s="19">
        <f t="shared" si="2040"/>
        <v>0</v>
      </c>
      <c r="DI528" s="19">
        <f t="shared" si="2041"/>
        <v>0</v>
      </c>
      <c r="DJ528" s="19">
        <f t="shared" si="2042"/>
        <v>0</v>
      </c>
      <c r="DK528" s="19">
        <f t="shared" si="2043"/>
        <v>0</v>
      </c>
      <c r="DL528" s="19">
        <f t="shared" si="2044"/>
        <v>0</v>
      </c>
      <c r="DM528" s="19">
        <f t="shared" si="2045"/>
        <v>0</v>
      </c>
      <c r="DN528" s="19">
        <f t="shared" si="2046"/>
        <v>0</v>
      </c>
      <c r="DO528" s="19">
        <f t="shared" si="2047"/>
        <v>0</v>
      </c>
      <c r="DP528" s="19">
        <f t="shared" si="2048"/>
        <v>0</v>
      </c>
      <c r="DQ528" s="19">
        <f t="shared" si="2049"/>
        <v>0</v>
      </c>
      <c r="DR528" s="19">
        <f t="shared" si="2050"/>
        <v>0</v>
      </c>
      <c r="DS528" s="19">
        <f t="shared" si="2051"/>
        <v>0</v>
      </c>
      <c r="DT528" s="19">
        <f t="shared" si="2052"/>
        <v>0</v>
      </c>
      <c r="DU528" s="19">
        <f t="shared" si="2053"/>
        <v>0</v>
      </c>
      <c r="DV528" s="19">
        <f t="shared" si="2054"/>
        <v>0</v>
      </c>
      <c r="DW528" s="19">
        <f t="shared" si="2055"/>
        <v>0</v>
      </c>
      <c r="DX528" s="19">
        <f t="shared" si="2056"/>
        <v>0</v>
      </c>
      <c r="DY528" s="19">
        <f t="shared" si="2057"/>
        <v>0</v>
      </c>
      <c r="DZ528" s="19">
        <f t="shared" si="2058"/>
        <v>0</v>
      </c>
      <c r="EA528" s="19">
        <f t="shared" si="2059"/>
        <v>0</v>
      </c>
      <c r="EB528" s="19">
        <f t="shared" si="2060"/>
        <v>0</v>
      </c>
      <c r="EC528" s="19">
        <f t="shared" si="2061"/>
        <v>0</v>
      </c>
      <c r="ED528" s="19">
        <f t="shared" si="2062"/>
        <v>0</v>
      </c>
      <c r="EE528" s="19">
        <f t="shared" si="2063"/>
        <v>0</v>
      </c>
      <c r="EF528" s="19">
        <f t="shared" si="2064"/>
        <v>0</v>
      </c>
      <c r="EG528" s="19">
        <f t="shared" si="2065"/>
        <v>0</v>
      </c>
      <c r="EH528" s="19">
        <f t="shared" si="2066"/>
        <v>0</v>
      </c>
      <c r="EI528" s="19"/>
    </row>
    <row r="529" spans="2:139" ht="15" hidden="1" x14ac:dyDescent="0.25">
      <c r="B529" s="19">
        <f xml:space="preserve"> IF(C286=1,IF(N286=1,1,0),0)</f>
        <v>0</v>
      </c>
      <c r="C529" s="19">
        <f>IF(C286=1,IF(OR((N286=1),(N286=0.5)),1,0),0)</f>
        <v>0</v>
      </c>
      <c r="D529" s="19">
        <f xml:space="preserve"> IF(C286=1,IF(N286=1,1,0),0)</f>
        <v>0</v>
      </c>
      <c r="E529" s="19">
        <f xml:space="preserve"> IF(C286=1,IF(AND((N286&lt;&gt;""),(N286&lt;&gt;0)),1,0),0)</f>
        <v>0</v>
      </c>
      <c r="F529" s="19"/>
      <c r="G529" s="19">
        <f t="shared" si="1939"/>
        <v>0</v>
      </c>
      <c r="H529" s="19">
        <f t="shared" si="1940"/>
        <v>0</v>
      </c>
      <c r="I529" s="19">
        <f t="shared" si="1941"/>
        <v>0</v>
      </c>
      <c r="J529" s="19">
        <f t="shared" si="1942"/>
        <v>0</v>
      </c>
      <c r="K529" s="19">
        <f t="shared" si="1943"/>
        <v>0</v>
      </c>
      <c r="L529" s="19">
        <f t="shared" si="1944"/>
        <v>0</v>
      </c>
      <c r="M529" s="19">
        <f t="shared" si="1945"/>
        <v>0</v>
      </c>
      <c r="N529" s="19">
        <f t="shared" si="1946"/>
        <v>0</v>
      </c>
      <c r="O529" s="19">
        <f t="shared" si="1947"/>
        <v>0</v>
      </c>
      <c r="P529" s="19">
        <f t="shared" si="1948"/>
        <v>0</v>
      </c>
      <c r="Q529" s="19">
        <f t="shared" si="1949"/>
        <v>0</v>
      </c>
      <c r="R529" s="19"/>
      <c r="S529" s="19">
        <f t="shared" si="1950"/>
        <v>0</v>
      </c>
      <c r="T529" s="19">
        <f t="shared" si="1951"/>
        <v>0</v>
      </c>
      <c r="U529" s="19">
        <f t="shared" si="1952"/>
        <v>0</v>
      </c>
      <c r="V529" s="19"/>
      <c r="W529" s="19">
        <f t="shared" si="1953"/>
        <v>0</v>
      </c>
      <c r="X529" s="19"/>
      <c r="Y529" s="19">
        <f t="shared" si="1954"/>
        <v>0</v>
      </c>
      <c r="Z529" s="19">
        <f t="shared" si="1955"/>
        <v>0</v>
      </c>
      <c r="AA529" s="19">
        <f t="shared" si="1956"/>
        <v>0</v>
      </c>
      <c r="AB529" s="19">
        <f t="shared" si="1957"/>
        <v>0</v>
      </c>
      <c r="AC529" s="19">
        <f t="shared" si="1958"/>
        <v>0</v>
      </c>
      <c r="AD529" s="19"/>
      <c r="AE529" s="19">
        <f t="shared" si="1959"/>
        <v>0</v>
      </c>
      <c r="AF529" s="19">
        <f t="shared" si="1960"/>
        <v>0</v>
      </c>
      <c r="AG529" s="19">
        <f t="shared" si="1961"/>
        <v>0</v>
      </c>
      <c r="AH529" s="19">
        <f t="shared" si="1962"/>
        <v>0</v>
      </c>
      <c r="AI529" s="19">
        <f t="shared" si="1963"/>
        <v>0</v>
      </c>
      <c r="AJ529" s="19">
        <f t="shared" si="1964"/>
        <v>0</v>
      </c>
      <c r="AK529" s="129">
        <f t="shared" si="1965"/>
        <v>0</v>
      </c>
      <c r="AL529" s="129">
        <f t="shared" si="1966"/>
        <v>0</v>
      </c>
      <c r="AM529" s="19">
        <f t="shared" si="1967"/>
        <v>0</v>
      </c>
      <c r="AN529" s="19">
        <f t="shared" si="1968"/>
        <v>0</v>
      </c>
      <c r="AO529" s="19">
        <f t="shared" si="1969"/>
        <v>0</v>
      </c>
      <c r="AP529" s="19">
        <f t="shared" si="1970"/>
        <v>0</v>
      </c>
      <c r="AQ529" s="19">
        <f t="shared" si="1971"/>
        <v>0</v>
      </c>
      <c r="AR529" s="19">
        <f t="shared" si="1972"/>
        <v>0</v>
      </c>
      <c r="AS529" s="19">
        <f t="shared" si="1973"/>
        <v>0</v>
      </c>
      <c r="AT529" s="19">
        <f t="shared" si="1974"/>
        <v>0</v>
      </c>
      <c r="AU529" s="19">
        <f t="shared" si="1975"/>
        <v>0</v>
      </c>
      <c r="AV529" s="19">
        <f t="shared" si="1976"/>
        <v>0</v>
      </c>
      <c r="AW529" s="19">
        <f t="shared" si="1977"/>
        <v>0</v>
      </c>
      <c r="AX529" s="19">
        <f t="shared" si="1978"/>
        <v>0</v>
      </c>
      <c r="AY529" s="19">
        <f t="shared" si="1979"/>
        <v>0</v>
      </c>
      <c r="AZ529" s="19">
        <f t="shared" si="1980"/>
        <v>0</v>
      </c>
      <c r="BA529" s="19">
        <f t="shared" si="1981"/>
        <v>0</v>
      </c>
      <c r="BB529" s="19">
        <f t="shared" si="1982"/>
        <v>0</v>
      </c>
      <c r="BC529" s="19">
        <f t="shared" si="1983"/>
        <v>0</v>
      </c>
      <c r="BD529" s="19">
        <f t="shared" si="1984"/>
        <v>0</v>
      </c>
      <c r="BE529" s="19">
        <f t="shared" si="1985"/>
        <v>0</v>
      </c>
      <c r="BF529" s="19">
        <f t="shared" si="1986"/>
        <v>0</v>
      </c>
      <c r="BG529" s="19">
        <f t="shared" si="1987"/>
        <v>0</v>
      </c>
      <c r="BH529" s="19">
        <f t="shared" si="1988"/>
        <v>0</v>
      </c>
      <c r="BI529" s="19">
        <f t="shared" si="1989"/>
        <v>0</v>
      </c>
      <c r="BJ529" s="19">
        <f t="shared" si="1990"/>
        <v>0</v>
      </c>
      <c r="BK529" s="19">
        <f t="shared" si="1991"/>
        <v>0</v>
      </c>
      <c r="BL529" s="19">
        <f t="shared" si="1992"/>
        <v>0</v>
      </c>
      <c r="BM529" s="19">
        <f t="shared" si="1993"/>
        <v>0</v>
      </c>
      <c r="BN529" s="19">
        <f t="shared" si="1994"/>
        <v>0</v>
      </c>
      <c r="BO529" s="19">
        <f t="shared" si="1995"/>
        <v>0</v>
      </c>
      <c r="BP529" s="19">
        <f t="shared" si="1996"/>
        <v>0</v>
      </c>
      <c r="BQ529" s="19">
        <f t="shared" si="1997"/>
        <v>0</v>
      </c>
      <c r="BR529" s="19">
        <f t="shared" si="1998"/>
        <v>0</v>
      </c>
      <c r="BS529" s="19">
        <f t="shared" si="1999"/>
        <v>0</v>
      </c>
      <c r="BT529" s="19">
        <f t="shared" si="2000"/>
        <v>0</v>
      </c>
      <c r="BU529" s="19">
        <f t="shared" si="2001"/>
        <v>0</v>
      </c>
      <c r="BV529" s="19">
        <f t="shared" si="2002"/>
        <v>0</v>
      </c>
      <c r="BW529" s="19">
        <f t="shared" si="2003"/>
        <v>0</v>
      </c>
      <c r="BX529" s="19">
        <f t="shared" si="2004"/>
        <v>0</v>
      </c>
      <c r="BY529" s="19">
        <f t="shared" si="2005"/>
        <v>0</v>
      </c>
      <c r="BZ529" s="19">
        <f t="shared" si="2006"/>
        <v>0</v>
      </c>
      <c r="CA529" s="19">
        <f t="shared" si="2007"/>
        <v>0</v>
      </c>
      <c r="CB529" s="19">
        <f t="shared" si="2008"/>
        <v>0</v>
      </c>
      <c r="CC529" s="19">
        <f t="shared" si="2009"/>
        <v>0</v>
      </c>
      <c r="CD529" s="19">
        <f t="shared" si="2010"/>
        <v>0</v>
      </c>
      <c r="CE529" s="19">
        <f t="shared" si="2011"/>
        <v>0</v>
      </c>
      <c r="CF529" s="19">
        <f t="shared" si="2012"/>
        <v>0</v>
      </c>
      <c r="CG529" s="19">
        <f t="shared" si="2013"/>
        <v>0</v>
      </c>
      <c r="CH529" s="19">
        <f t="shared" si="2014"/>
        <v>0</v>
      </c>
      <c r="CI529" s="19">
        <f t="shared" si="2015"/>
        <v>0</v>
      </c>
      <c r="CJ529" s="19">
        <f t="shared" si="2016"/>
        <v>0</v>
      </c>
      <c r="CK529" s="19">
        <f t="shared" si="2017"/>
        <v>0</v>
      </c>
      <c r="CL529" s="19">
        <f t="shared" si="2018"/>
        <v>0</v>
      </c>
      <c r="CM529" s="19">
        <f t="shared" si="2019"/>
        <v>0</v>
      </c>
      <c r="CN529" s="19">
        <f t="shared" si="2020"/>
        <v>0</v>
      </c>
      <c r="CO529" s="19">
        <f t="shared" si="2021"/>
        <v>0</v>
      </c>
      <c r="CP529" s="19">
        <f t="shared" si="2022"/>
        <v>0</v>
      </c>
      <c r="CQ529" s="19">
        <f t="shared" si="2023"/>
        <v>0</v>
      </c>
      <c r="CR529" s="19">
        <f t="shared" si="2024"/>
        <v>0</v>
      </c>
      <c r="CS529" s="19">
        <f t="shared" si="2025"/>
        <v>0</v>
      </c>
      <c r="CT529" s="19">
        <f t="shared" si="2026"/>
        <v>0</v>
      </c>
      <c r="CU529" s="19">
        <f t="shared" si="2027"/>
        <v>0</v>
      </c>
      <c r="CV529" s="19">
        <f t="shared" si="2028"/>
        <v>0</v>
      </c>
      <c r="CW529" s="19">
        <f t="shared" si="2029"/>
        <v>0</v>
      </c>
      <c r="CX529" s="19">
        <f t="shared" si="2030"/>
        <v>0</v>
      </c>
      <c r="CY529" s="19">
        <f t="shared" si="2031"/>
        <v>0</v>
      </c>
      <c r="CZ529" s="19">
        <f t="shared" si="2032"/>
        <v>0</v>
      </c>
      <c r="DA529" s="19">
        <f t="shared" si="2033"/>
        <v>0</v>
      </c>
      <c r="DB529" s="19">
        <f t="shared" si="2034"/>
        <v>0</v>
      </c>
      <c r="DC529" s="19">
        <f t="shared" si="2035"/>
        <v>0</v>
      </c>
      <c r="DD529" s="19">
        <f t="shared" si="2036"/>
        <v>0</v>
      </c>
      <c r="DE529" s="19">
        <f t="shared" si="2037"/>
        <v>0</v>
      </c>
      <c r="DF529" s="19">
        <f t="shared" si="2038"/>
        <v>0</v>
      </c>
      <c r="DG529" s="19">
        <f t="shared" si="2039"/>
        <v>0</v>
      </c>
      <c r="DH529" s="19">
        <f t="shared" si="2040"/>
        <v>0</v>
      </c>
      <c r="DI529" s="19">
        <f t="shared" si="2041"/>
        <v>0</v>
      </c>
      <c r="DJ529" s="19">
        <f t="shared" si="2042"/>
        <v>0</v>
      </c>
      <c r="DK529" s="19">
        <f t="shared" si="2043"/>
        <v>0</v>
      </c>
      <c r="DL529" s="19">
        <f t="shared" si="2044"/>
        <v>0</v>
      </c>
      <c r="DM529" s="19">
        <f t="shared" si="2045"/>
        <v>0</v>
      </c>
      <c r="DN529" s="19">
        <f t="shared" si="2046"/>
        <v>0</v>
      </c>
      <c r="DO529" s="19">
        <f t="shared" si="2047"/>
        <v>0</v>
      </c>
      <c r="DP529" s="19">
        <f t="shared" si="2048"/>
        <v>0</v>
      </c>
      <c r="DQ529" s="19">
        <f t="shared" si="2049"/>
        <v>0</v>
      </c>
      <c r="DR529" s="19">
        <f t="shared" si="2050"/>
        <v>0</v>
      </c>
      <c r="DS529" s="19">
        <f t="shared" si="2051"/>
        <v>0</v>
      </c>
      <c r="DT529" s="19">
        <f t="shared" si="2052"/>
        <v>0</v>
      </c>
      <c r="DU529" s="19">
        <f t="shared" si="2053"/>
        <v>0</v>
      </c>
      <c r="DV529" s="19">
        <f t="shared" si="2054"/>
        <v>0</v>
      </c>
      <c r="DW529" s="19">
        <f t="shared" si="2055"/>
        <v>0</v>
      </c>
      <c r="DX529" s="19">
        <f t="shared" si="2056"/>
        <v>0</v>
      </c>
      <c r="DY529" s="19">
        <f t="shared" si="2057"/>
        <v>0</v>
      </c>
      <c r="DZ529" s="19">
        <f t="shared" si="2058"/>
        <v>0</v>
      </c>
      <c r="EA529" s="19">
        <f t="shared" si="2059"/>
        <v>0</v>
      </c>
      <c r="EB529" s="19">
        <f t="shared" si="2060"/>
        <v>0</v>
      </c>
      <c r="EC529" s="19">
        <f t="shared" si="2061"/>
        <v>0</v>
      </c>
      <c r="ED529" s="19">
        <f t="shared" si="2062"/>
        <v>0</v>
      </c>
      <c r="EE529" s="19">
        <f t="shared" si="2063"/>
        <v>0</v>
      </c>
      <c r="EF529" s="19">
        <f t="shared" si="2064"/>
        <v>0</v>
      </c>
      <c r="EG529" s="19">
        <f t="shared" si="2065"/>
        <v>0</v>
      </c>
      <c r="EH529" s="19">
        <f t="shared" si="2066"/>
        <v>0</v>
      </c>
      <c r="EI529" s="19"/>
    </row>
    <row r="530" spans="2:139" x14ac:dyDescent="0.35">
      <c r="B530" s="19">
        <f xml:space="preserve"> IF(C291=1,IF(N291=1,1,0),0)</f>
        <v>0</v>
      </c>
      <c r="C530" s="19">
        <f>IF(C291=1,IF(OR((N291=1),(N291=0.5)),1,0),0)</f>
        <v>0</v>
      </c>
      <c r="D530" s="19">
        <f xml:space="preserve"> IF(C291=1,IF(N291=1,1,0),0)</f>
        <v>0</v>
      </c>
      <c r="E530" s="19">
        <f xml:space="preserve"> IF(C291=1,IF(AND((N291&lt;&gt;""),(N291&lt;&gt;0)),1,0),0)</f>
        <v>0</v>
      </c>
      <c r="F530" s="19"/>
      <c r="G530" s="19">
        <f t="shared" si="1939"/>
        <v>1</v>
      </c>
      <c r="H530" s="19">
        <f t="shared" si="1940"/>
        <v>2</v>
      </c>
      <c r="I530" s="19">
        <f t="shared" si="1941"/>
        <v>3</v>
      </c>
      <c r="J530" s="19">
        <f t="shared" si="1942"/>
        <v>4</v>
      </c>
      <c r="K530" s="19">
        <f t="shared" si="1943"/>
        <v>5</v>
      </c>
      <c r="L530" s="19">
        <f t="shared" si="1944"/>
        <v>6</v>
      </c>
      <c r="M530" s="19">
        <f t="shared" si="1945"/>
        <v>7</v>
      </c>
      <c r="N530" s="19">
        <f t="shared" si="1946"/>
        <v>8</v>
      </c>
      <c r="O530" s="19">
        <f t="shared" si="1947"/>
        <v>9</v>
      </c>
      <c r="P530" s="19">
        <f t="shared" si="1948"/>
        <v>10</v>
      </c>
      <c r="Q530" s="19">
        <f t="shared" si="1949"/>
        <v>11</v>
      </c>
      <c r="R530" s="19"/>
      <c r="S530" s="19">
        <f t="shared" si="1950"/>
        <v>12</v>
      </c>
      <c r="T530" s="19">
        <f t="shared" si="1951"/>
        <v>13</v>
      </c>
      <c r="U530" s="19">
        <f t="shared" si="1952"/>
        <v>14</v>
      </c>
      <c r="V530" s="19"/>
      <c r="W530" s="19">
        <f t="shared" si="1953"/>
        <v>15</v>
      </c>
      <c r="X530" s="19"/>
      <c r="Y530" s="19">
        <f t="shared" si="1954"/>
        <v>16</v>
      </c>
      <c r="Z530" s="19">
        <f t="shared" si="1955"/>
        <v>17</v>
      </c>
      <c r="AA530" s="19">
        <f t="shared" si="1956"/>
        <v>18</v>
      </c>
      <c r="AB530" s="19">
        <f t="shared" si="1957"/>
        <v>19</v>
      </c>
      <c r="AC530" s="19">
        <f t="shared" si="1958"/>
        <v>20</v>
      </c>
      <c r="AD530" s="19"/>
      <c r="AE530" s="19">
        <f t="shared" si="1959"/>
        <v>21</v>
      </c>
      <c r="AF530" s="19">
        <f t="shared" si="1960"/>
        <v>22</v>
      </c>
      <c r="AG530" s="19">
        <f t="shared" si="1961"/>
        <v>23</v>
      </c>
      <c r="AH530" s="19">
        <f t="shared" si="1962"/>
        <v>24</v>
      </c>
      <c r="AI530" s="19">
        <f t="shared" si="1963"/>
        <v>25</v>
      </c>
      <c r="AJ530" s="19">
        <f t="shared" si="1964"/>
        <v>26</v>
      </c>
      <c r="AK530" s="129">
        <f t="shared" si="1965"/>
        <v>27</v>
      </c>
      <c r="AL530" s="129">
        <f t="shared" si="1966"/>
        <v>28</v>
      </c>
      <c r="AM530" s="19">
        <f t="shared" si="1967"/>
        <v>29</v>
      </c>
      <c r="AN530" s="19">
        <f t="shared" si="1968"/>
        <v>30</v>
      </c>
      <c r="AO530" s="19">
        <f t="shared" si="1969"/>
        <v>31</v>
      </c>
      <c r="AP530" s="19">
        <f t="shared" si="1970"/>
        <v>32</v>
      </c>
      <c r="AQ530" s="19">
        <f t="shared" si="1971"/>
        <v>33</v>
      </c>
      <c r="AR530" s="19">
        <f t="shared" si="1972"/>
        <v>34</v>
      </c>
      <c r="AS530" s="19">
        <f t="shared" si="1973"/>
        <v>35</v>
      </c>
      <c r="AT530" s="19">
        <f t="shared" si="1974"/>
        <v>36</v>
      </c>
      <c r="AU530" s="19">
        <f t="shared" si="1975"/>
        <v>37</v>
      </c>
      <c r="AV530" s="19">
        <f t="shared" si="1976"/>
        <v>38</v>
      </c>
      <c r="AW530" s="19">
        <f t="shared" si="1977"/>
        <v>39</v>
      </c>
      <c r="AX530" s="19">
        <f t="shared" si="1978"/>
        <v>40</v>
      </c>
      <c r="AY530" s="19">
        <f t="shared" si="1979"/>
        <v>41</v>
      </c>
      <c r="AZ530" s="19">
        <f t="shared" si="1980"/>
        <v>42</v>
      </c>
      <c r="BA530" s="19">
        <f t="shared" si="1981"/>
        <v>43</v>
      </c>
      <c r="BB530" s="19">
        <f t="shared" si="1982"/>
        <v>44</v>
      </c>
      <c r="BC530" s="19">
        <f t="shared" si="1983"/>
        <v>45</v>
      </c>
      <c r="BD530" s="19">
        <f t="shared" si="1984"/>
        <v>46</v>
      </c>
      <c r="BE530" s="19">
        <f t="shared" si="1985"/>
        <v>47</v>
      </c>
      <c r="BF530" s="19">
        <f t="shared" si="1986"/>
        <v>48</v>
      </c>
      <c r="BG530" s="19">
        <f t="shared" si="1987"/>
        <v>49</v>
      </c>
      <c r="BH530" s="19">
        <f t="shared" si="1988"/>
        <v>50</v>
      </c>
      <c r="BI530" s="19">
        <f t="shared" si="1989"/>
        <v>51</v>
      </c>
      <c r="BJ530" s="19">
        <f t="shared" si="1990"/>
        <v>52</v>
      </c>
      <c r="BK530" s="19">
        <f t="shared" si="1991"/>
        <v>53</v>
      </c>
      <c r="BL530" s="19">
        <f t="shared" si="1992"/>
        <v>54</v>
      </c>
      <c r="BM530" s="19">
        <f t="shared" si="1993"/>
        <v>55</v>
      </c>
      <c r="BN530" s="19">
        <f t="shared" si="1994"/>
        <v>56</v>
      </c>
      <c r="BO530" s="19">
        <f t="shared" si="1995"/>
        <v>57</v>
      </c>
      <c r="BP530" s="19">
        <f t="shared" si="1996"/>
        <v>58</v>
      </c>
      <c r="BQ530" s="19">
        <f t="shared" si="1997"/>
        <v>59</v>
      </c>
      <c r="BR530" s="19">
        <f t="shared" si="1998"/>
        <v>60</v>
      </c>
      <c r="BS530" s="19">
        <f t="shared" si="1999"/>
        <v>61</v>
      </c>
      <c r="BT530" s="19">
        <f t="shared" si="2000"/>
        <v>62</v>
      </c>
      <c r="BU530" s="19">
        <f t="shared" si="2001"/>
        <v>63</v>
      </c>
      <c r="BV530" s="19">
        <f t="shared" si="2002"/>
        <v>64</v>
      </c>
      <c r="BW530" s="19">
        <f t="shared" si="2003"/>
        <v>65</v>
      </c>
      <c r="BX530" s="19">
        <f t="shared" si="2004"/>
        <v>66</v>
      </c>
      <c r="BY530" s="19">
        <f t="shared" si="2005"/>
        <v>67</v>
      </c>
      <c r="BZ530" s="19">
        <f t="shared" si="2006"/>
        <v>68</v>
      </c>
      <c r="CA530" s="19">
        <f t="shared" si="2007"/>
        <v>69</v>
      </c>
      <c r="CB530" s="19">
        <f t="shared" si="2008"/>
        <v>70</v>
      </c>
      <c r="CC530" s="19">
        <f t="shared" si="2009"/>
        <v>71</v>
      </c>
      <c r="CD530" s="19">
        <f t="shared" si="2010"/>
        <v>72</v>
      </c>
      <c r="CE530" s="19">
        <f t="shared" si="2011"/>
        <v>73</v>
      </c>
      <c r="CF530" s="19">
        <f t="shared" si="2012"/>
        <v>74</v>
      </c>
      <c r="CG530" s="19">
        <f t="shared" si="2013"/>
        <v>75</v>
      </c>
      <c r="CH530" s="19">
        <f t="shared" si="2014"/>
        <v>76</v>
      </c>
      <c r="CI530" s="19">
        <f t="shared" si="2015"/>
        <v>77</v>
      </c>
      <c r="CJ530" s="19">
        <f t="shared" si="2016"/>
        <v>78</v>
      </c>
      <c r="CK530" s="19">
        <f t="shared" si="2017"/>
        <v>79</v>
      </c>
      <c r="CL530" s="19">
        <f t="shared" si="2018"/>
        <v>80</v>
      </c>
      <c r="CM530" s="19">
        <f t="shared" si="2019"/>
        <v>81</v>
      </c>
      <c r="CN530" s="19">
        <f t="shared" si="2020"/>
        <v>82</v>
      </c>
      <c r="CO530" s="19">
        <f t="shared" si="2021"/>
        <v>83</v>
      </c>
      <c r="CP530" s="19">
        <f t="shared" si="2022"/>
        <v>84</v>
      </c>
      <c r="CQ530" s="19">
        <f t="shared" si="2023"/>
        <v>85</v>
      </c>
      <c r="CR530" s="19">
        <f t="shared" si="2024"/>
        <v>86</v>
      </c>
      <c r="CS530" s="19">
        <f t="shared" si="2025"/>
        <v>87</v>
      </c>
      <c r="CT530" s="19">
        <f t="shared" si="2026"/>
        <v>88</v>
      </c>
      <c r="CU530" s="19">
        <f t="shared" si="2027"/>
        <v>89</v>
      </c>
      <c r="CV530" s="19">
        <f t="shared" si="2028"/>
        <v>90</v>
      </c>
      <c r="CW530" s="19">
        <f t="shared" si="2029"/>
        <v>91</v>
      </c>
      <c r="CX530" s="19">
        <f t="shared" si="2030"/>
        <v>92</v>
      </c>
      <c r="CY530" s="19">
        <f t="shared" si="2031"/>
        <v>93</v>
      </c>
      <c r="CZ530" s="19">
        <f t="shared" si="2032"/>
        <v>94</v>
      </c>
      <c r="DA530" s="19">
        <f t="shared" si="2033"/>
        <v>95</v>
      </c>
      <c r="DB530" s="19">
        <f t="shared" si="2034"/>
        <v>96</v>
      </c>
      <c r="DC530" s="19">
        <f t="shared" si="2035"/>
        <v>97</v>
      </c>
      <c r="DD530" s="19">
        <f t="shared" si="2036"/>
        <v>98</v>
      </c>
      <c r="DE530" s="19">
        <f t="shared" si="2037"/>
        <v>99</v>
      </c>
      <c r="DF530" s="19">
        <f t="shared" si="2038"/>
        <v>100</v>
      </c>
      <c r="DG530" s="19">
        <f t="shared" si="2039"/>
        <v>101</v>
      </c>
      <c r="DH530" s="19">
        <f t="shared" si="2040"/>
        <v>102</v>
      </c>
      <c r="DI530" s="19">
        <f t="shared" si="2041"/>
        <v>103</v>
      </c>
      <c r="DJ530" s="19">
        <f t="shared" si="2042"/>
        <v>104</v>
      </c>
      <c r="DK530" s="19">
        <f t="shared" si="2043"/>
        <v>105</v>
      </c>
      <c r="DL530" s="19">
        <f t="shared" si="2044"/>
        <v>106</v>
      </c>
      <c r="DM530" s="19">
        <f t="shared" si="2045"/>
        <v>107</v>
      </c>
      <c r="DN530" s="19">
        <f t="shared" si="2046"/>
        <v>108</v>
      </c>
      <c r="DO530" s="19">
        <f t="shared" si="2047"/>
        <v>109</v>
      </c>
      <c r="DP530" s="19">
        <f t="shared" si="2048"/>
        <v>110</v>
      </c>
      <c r="DQ530" s="19">
        <f t="shared" si="2049"/>
        <v>111</v>
      </c>
      <c r="DR530" s="19">
        <f t="shared" si="2050"/>
        <v>112</v>
      </c>
      <c r="DS530" s="19">
        <f t="shared" si="2051"/>
        <v>113</v>
      </c>
      <c r="DT530" s="19">
        <f t="shared" si="2052"/>
        <v>114</v>
      </c>
      <c r="DU530" s="19">
        <f t="shared" si="2053"/>
        <v>115</v>
      </c>
      <c r="DV530" s="19">
        <f t="shared" si="2054"/>
        <v>116</v>
      </c>
      <c r="DW530" s="19">
        <f t="shared" si="2055"/>
        <v>117</v>
      </c>
      <c r="DX530" s="19">
        <f t="shared" si="2056"/>
        <v>118</v>
      </c>
      <c r="DY530" s="19">
        <f t="shared" si="2057"/>
        <v>119</v>
      </c>
      <c r="DZ530" s="19">
        <f t="shared" si="2058"/>
        <v>120</v>
      </c>
      <c r="EA530" s="19">
        <f t="shared" si="2059"/>
        <v>121</v>
      </c>
      <c r="EB530" s="19">
        <f t="shared" si="2060"/>
        <v>122</v>
      </c>
      <c r="EC530" s="19">
        <f t="shared" si="2061"/>
        <v>123</v>
      </c>
      <c r="ED530" s="19">
        <f t="shared" si="2062"/>
        <v>124</v>
      </c>
      <c r="EE530" s="19">
        <f t="shared" si="2063"/>
        <v>125</v>
      </c>
      <c r="EF530" s="19">
        <f t="shared" si="2064"/>
        <v>126</v>
      </c>
      <c r="EG530" s="19">
        <f t="shared" si="2065"/>
        <v>127</v>
      </c>
      <c r="EH530" s="19">
        <f t="shared" si="2066"/>
        <v>128</v>
      </c>
      <c r="EI530" s="19"/>
    </row>
    <row r="531" spans="2:139" ht="15" hidden="1" x14ac:dyDescent="0.25">
      <c r="B531" s="19">
        <f xml:space="preserve"> IF(C292=1,IF(N292=1,1,0),0)</f>
        <v>0</v>
      </c>
      <c r="C531" s="19">
        <f>IF(C292=1,IF(OR((N292=1),(N292=0.5)),1,0),0)</f>
        <v>0</v>
      </c>
      <c r="D531" s="19">
        <f xml:space="preserve"> IF(C292=1,IF(N292=1,1,0),0)</f>
        <v>0</v>
      </c>
      <c r="E531" s="19">
        <f xml:space="preserve"> IF(C292=1,IF(AND((N292&lt;&gt;""),(N292&lt;&gt;0)),1,0),0)</f>
        <v>0</v>
      </c>
      <c r="F531" s="19"/>
      <c r="G531" s="19">
        <f t="shared" si="1939"/>
        <v>0</v>
      </c>
      <c r="H531" s="19">
        <f t="shared" si="1940"/>
        <v>0</v>
      </c>
      <c r="I531" s="19">
        <f t="shared" si="1941"/>
        <v>0</v>
      </c>
      <c r="J531" s="19">
        <f t="shared" si="1942"/>
        <v>0</v>
      </c>
      <c r="K531" s="19">
        <f t="shared" si="1943"/>
        <v>0</v>
      </c>
      <c r="L531" s="19">
        <f t="shared" si="1944"/>
        <v>0</v>
      </c>
      <c r="M531" s="19">
        <f t="shared" si="1945"/>
        <v>0</v>
      </c>
      <c r="N531" s="19">
        <f t="shared" si="1946"/>
        <v>0</v>
      </c>
      <c r="O531" s="19">
        <f t="shared" si="1947"/>
        <v>0</v>
      </c>
      <c r="P531" s="19">
        <f t="shared" si="1948"/>
        <v>0</v>
      </c>
      <c r="Q531" s="19">
        <f t="shared" si="1949"/>
        <v>0</v>
      </c>
      <c r="R531" s="19"/>
      <c r="S531" s="19">
        <f t="shared" si="1950"/>
        <v>0</v>
      </c>
      <c r="T531" s="19">
        <f t="shared" si="1951"/>
        <v>0</v>
      </c>
      <c r="U531" s="19">
        <f t="shared" si="1952"/>
        <v>0</v>
      </c>
      <c r="V531" s="19"/>
      <c r="W531" s="19">
        <f t="shared" si="1953"/>
        <v>0</v>
      </c>
      <c r="X531" s="19"/>
      <c r="Y531" s="19">
        <f t="shared" si="1954"/>
        <v>0</v>
      </c>
      <c r="Z531" s="19">
        <f t="shared" si="1955"/>
        <v>0</v>
      </c>
      <c r="AA531" s="19">
        <f t="shared" si="1956"/>
        <v>0</v>
      </c>
      <c r="AB531" s="19">
        <f t="shared" si="1957"/>
        <v>0</v>
      </c>
      <c r="AC531" s="19">
        <f t="shared" si="1958"/>
        <v>0</v>
      </c>
      <c r="AD531" s="19"/>
      <c r="AE531" s="19">
        <f t="shared" si="1959"/>
        <v>0</v>
      </c>
      <c r="AF531" s="19">
        <f t="shared" si="1960"/>
        <v>0</v>
      </c>
      <c r="AG531" s="19">
        <f t="shared" si="1961"/>
        <v>0</v>
      </c>
      <c r="AH531" s="19">
        <f t="shared" si="1962"/>
        <v>0</v>
      </c>
      <c r="AI531" s="19">
        <f t="shared" si="1963"/>
        <v>0</v>
      </c>
      <c r="AJ531" s="19">
        <f t="shared" si="1964"/>
        <v>0</v>
      </c>
      <c r="AK531" s="129">
        <f t="shared" si="1965"/>
        <v>0</v>
      </c>
      <c r="AL531" s="129">
        <f t="shared" si="1966"/>
        <v>0</v>
      </c>
      <c r="AM531" s="19">
        <f t="shared" si="1967"/>
        <v>0</v>
      </c>
      <c r="AN531" s="19">
        <f t="shared" si="1968"/>
        <v>0</v>
      </c>
      <c r="AO531" s="19">
        <f t="shared" si="1969"/>
        <v>0</v>
      </c>
      <c r="AP531" s="19">
        <f t="shared" si="1970"/>
        <v>0</v>
      </c>
      <c r="AQ531" s="19">
        <f t="shared" si="1971"/>
        <v>0</v>
      </c>
      <c r="AR531" s="19">
        <f t="shared" si="1972"/>
        <v>0</v>
      </c>
      <c r="AS531" s="19">
        <f t="shared" si="1973"/>
        <v>0</v>
      </c>
      <c r="AT531" s="19">
        <f t="shared" si="1974"/>
        <v>0</v>
      </c>
      <c r="AU531" s="19">
        <f t="shared" si="1975"/>
        <v>0</v>
      </c>
      <c r="AV531" s="19">
        <f t="shared" si="1976"/>
        <v>0</v>
      </c>
      <c r="AW531" s="19">
        <f t="shared" si="1977"/>
        <v>0</v>
      </c>
      <c r="AX531" s="19">
        <f t="shared" si="1978"/>
        <v>0</v>
      </c>
      <c r="AY531" s="19">
        <f t="shared" si="1979"/>
        <v>0</v>
      </c>
      <c r="AZ531" s="19">
        <f t="shared" si="1980"/>
        <v>0</v>
      </c>
      <c r="BA531" s="19">
        <f t="shared" si="1981"/>
        <v>0</v>
      </c>
      <c r="BB531" s="19">
        <f t="shared" si="1982"/>
        <v>0</v>
      </c>
      <c r="BC531" s="19">
        <f t="shared" si="1983"/>
        <v>0</v>
      </c>
      <c r="BD531" s="19">
        <f t="shared" si="1984"/>
        <v>0</v>
      </c>
      <c r="BE531" s="19">
        <f t="shared" si="1985"/>
        <v>0</v>
      </c>
      <c r="BF531" s="19">
        <f t="shared" si="1986"/>
        <v>0</v>
      </c>
      <c r="BG531" s="19">
        <f t="shared" si="1987"/>
        <v>0</v>
      </c>
      <c r="BH531" s="19">
        <f t="shared" si="1988"/>
        <v>0</v>
      </c>
      <c r="BI531" s="19">
        <f t="shared" si="1989"/>
        <v>0</v>
      </c>
      <c r="BJ531" s="19">
        <f t="shared" si="1990"/>
        <v>0</v>
      </c>
      <c r="BK531" s="19">
        <f t="shared" si="1991"/>
        <v>0</v>
      </c>
      <c r="BL531" s="19">
        <f t="shared" si="1992"/>
        <v>0</v>
      </c>
      <c r="BM531" s="19">
        <f t="shared" si="1993"/>
        <v>0</v>
      </c>
      <c r="BN531" s="19">
        <f t="shared" si="1994"/>
        <v>0</v>
      </c>
      <c r="BO531" s="19">
        <f t="shared" si="1995"/>
        <v>0</v>
      </c>
      <c r="BP531" s="19">
        <f t="shared" si="1996"/>
        <v>0</v>
      </c>
      <c r="BQ531" s="19">
        <f t="shared" si="1997"/>
        <v>0</v>
      </c>
      <c r="BR531" s="19">
        <f t="shared" si="1998"/>
        <v>0</v>
      </c>
      <c r="BS531" s="19">
        <f t="shared" si="1999"/>
        <v>0</v>
      </c>
      <c r="BT531" s="19">
        <f t="shared" si="2000"/>
        <v>0</v>
      </c>
      <c r="BU531" s="19">
        <f t="shared" si="2001"/>
        <v>0</v>
      </c>
      <c r="BV531" s="19">
        <f t="shared" si="2002"/>
        <v>0</v>
      </c>
      <c r="BW531" s="19">
        <f t="shared" si="2003"/>
        <v>0</v>
      </c>
      <c r="BX531" s="19">
        <f t="shared" si="2004"/>
        <v>0</v>
      </c>
      <c r="BY531" s="19">
        <f t="shared" si="2005"/>
        <v>0</v>
      </c>
      <c r="BZ531" s="19">
        <f t="shared" si="2006"/>
        <v>0</v>
      </c>
      <c r="CA531" s="19">
        <f t="shared" si="2007"/>
        <v>0</v>
      </c>
      <c r="CB531" s="19">
        <f t="shared" si="2008"/>
        <v>0</v>
      </c>
      <c r="CC531" s="19">
        <f t="shared" si="2009"/>
        <v>0</v>
      </c>
      <c r="CD531" s="19">
        <f t="shared" si="2010"/>
        <v>0</v>
      </c>
      <c r="CE531" s="19">
        <f t="shared" si="2011"/>
        <v>0</v>
      </c>
      <c r="CF531" s="19">
        <f t="shared" si="2012"/>
        <v>0</v>
      </c>
      <c r="CG531" s="19">
        <f t="shared" si="2013"/>
        <v>0</v>
      </c>
      <c r="CH531" s="19">
        <f t="shared" si="2014"/>
        <v>0</v>
      </c>
      <c r="CI531" s="19">
        <f t="shared" si="2015"/>
        <v>0</v>
      </c>
      <c r="CJ531" s="19">
        <f t="shared" si="2016"/>
        <v>0</v>
      </c>
      <c r="CK531" s="19">
        <f t="shared" si="2017"/>
        <v>0</v>
      </c>
      <c r="CL531" s="19">
        <f t="shared" si="2018"/>
        <v>0</v>
      </c>
      <c r="CM531" s="19">
        <f t="shared" si="2019"/>
        <v>0</v>
      </c>
      <c r="CN531" s="19">
        <f t="shared" si="2020"/>
        <v>0</v>
      </c>
      <c r="CO531" s="19">
        <f t="shared" si="2021"/>
        <v>0</v>
      </c>
      <c r="CP531" s="19">
        <f t="shared" si="2022"/>
        <v>0</v>
      </c>
      <c r="CQ531" s="19">
        <f t="shared" si="2023"/>
        <v>0</v>
      </c>
      <c r="CR531" s="19">
        <f t="shared" si="2024"/>
        <v>0</v>
      </c>
      <c r="CS531" s="19">
        <f t="shared" si="2025"/>
        <v>0</v>
      </c>
      <c r="CT531" s="19">
        <f t="shared" si="2026"/>
        <v>0</v>
      </c>
      <c r="CU531" s="19">
        <f t="shared" si="2027"/>
        <v>0</v>
      </c>
      <c r="CV531" s="19">
        <f t="shared" si="2028"/>
        <v>0</v>
      </c>
      <c r="CW531" s="19">
        <f t="shared" si="2029"/>
        <v>0</v>
      </c>
      <c r="CX531" s="19">
        <f t="shared" si="2030"/>
        <v>0</v>
      </c>
      <c r="CY531" s="19">
        <f t="shared" si="2031"/>
        <v>0</v>
      </c>
      <c r="CZ531" s="19">
        <f t="shared" si="2032"/>
        <v>0</v>
      </c>
      <c r="DA531" s="19">
        <f t="shared" si="2033"/>
        <v>0</v>
      </c>
      <c r="DB531" s="19">
        <f t="shared" si="2034"/>
        <v>0</v>
      </c>
      <c r="DC531" s="19">
        <f t="shared" si="2035"/>
        <v>0</v>
      </c>
      <c r="DD531" s="19">
        <f t="shared" si="2036"/>
        <v>0</v>
      </c>
      <c r="DE531" s="19">
        <f t="shared" si="2037"/>
        <v>0</v>
      </c>
      <c r="DF531" s="19">
        <f t="shared" si="2038"/>
        <v>0</v>
      </c>
      <c r="DG531" s="19">
        <f t="shared" si="2039"/>
        <v>0</v>
      </c>
      <c r="DH531" s="19">
        <f t="shared" si="2040"/>
        <v>0</v>
      </c>
      <c r="DI531" s="19">
        <f t="shared" si="2041"/>
        <v>0</v>
      </c>
      <c r="DJ531" s="19">
        <f t="shared" si="2042"/>
        <v>0</v>
      </c>
      <c r="DK531" s="19">
        <f t="shared" si="2043"/>
        <v>0</v>
      </c>
      <c r="DL531" s="19">
        <f t="shared" si="2044"/>
        <v>0</v>
      </c>
      <c r="DM531" s="19">
        <f t="shared" si="2045"/>
        <v>0</v>
      </c>
      <c r="DN531" s="19">
        <f t="shared" si="2046"/>
        <v>0</v>
      </c>
      <c r="DO531" s="19">
        <f t="shared" si="2047"/>
        <v>0</v>
      </c>
      <c r="DP531" s="19">
        <f t="shared" si="2048"/>
        <v>0</v>
      </c>
      <c r="DQ531" s="19">
        <f t="shared" si="2049"/>
        <v>0</v>
      </c>
      <c r="DR531" s="19">
        <f t="shared" si="2050"/>
        <v>0</v>
      </c>
      <c r="DS531" s="19">
        <f t="shared" si="2051"/>
        <v>0</v>
      </c>
      <c r="DT531" s="19">
        <f t="shared" si="2052"/>
        <v>0</v>
      </c>
      <c r="DU531" s="19">
        <f t="shared" si="2053"/>
        <v>0</v>
      </c>
      <c r="DV531" s="19">
        <f t="shared" si="2054"/>
        <v>0</v>
      </c>
      <c r="DW531" s="19">
        <f t="shared" si="2055"/>
        <v>0</v>
      </c>
      <c r="DX531" s="19">
        <f t="shared" si="2056"/>
        <v>0</v>
      </c>
      <c r="DY531" s="19">
        <f t="shared" si="2057"/>
        <v>0</v>
      </c>
      <c r="DZ531" s="19">
        <f t="shared" si="2058"/>
        <v>0</v>
      </c>
      <c r="EA531" s="19">
        <f t="shared" si="2059"/>
        <v>0</v>
      </c>
      <c r="EB531" s="19">
        <f t="shared" si="2060"/>
        <v>0</v>
      </c>
      <c r="EC531" s="19">
        <f t="shared" si="2061"/>
        <v>0</v>
      </c>
      <c r="ED531" s="19">
        <f t="shared" si="2062"/>
        <v>0</v>
      </c>
      <c r="EE531" s="19">
        <f t="shared" si="2063"/>
        <v>0</v>
      </c>
      <c r="EF531" s="19">
        <f t="shared" si="2064"/>
        <v>0</v>
      </c>
      <c r="EG531" s="19">
        <f t="shared" si="2065"/>
        <v>0</v>
      </c>
      <c r="EH531" s="19">
        <f t="shared" si="2066"/>
        <v>0</v>
      </c>
      <c r="EI531" s="19"/>
    </row>
    <row r="532" spans="2:139" ht="15" hidden="1" x14ac:dyDescent="0.25">
      <c r="B532" s="19">
        <f xml:space="preserve"> IF(C293=1,IF(N293=1,1,0),0)</f>
        <v>0</v>
      </c>
      <c r="C532" s="19">
        <f>IF(C293=1,IF(OR((N293=1),(N293=0.5)),1,0),0)</f>
        <v>0</v>
      </c>
      <c r="D532" s="19">
        <f xml:space="preserve"> IF(C293=1,IF(N293=1,1,0),0)</f>
        <v>0</v>
      </c>
      <c r="E532" s="19">
        <f xml:space="preserve"> IF(C293=1,IF(AND((N293&lt;&gt;""),(N293&lt;&gt;0)),1,0),0)</f>
        <v>0</v>
      </c>
      <c r="F532" s="19"/>
      <c r="G532" s="19">
        <f t="shared" si="1939"/>
        <v>0</v>
      </c>
      <c r="H532" s="19">
        <f t="shared" si="1940"/>
        <v>0</v>
      </c>
      <c r="I532" s="19">
        <f t="shared" si="1941"/>
        <v>0</v>
      </c>
      <c r="J532" s="19">
        <f t="shared" si="1942"/>
        <v>0</v>
      </c>
      <c r="K532" s="19">
        <f t="shared" si="1943"/>
        <v>0</v>
      </c>
      <c r="L532" s="19">
        <f t="shared" si="1944"/>
        <v>0</v>
      </c>
      <c r="M532" s="19">
        <f t="shared" si="1945"/>
        <v>0</v>
      </c>
      <c r="N532" s="19">
        <f t="shared" si="1946"/>
        <v>0</v>
      </c>
      <c r="O532" s="19">
        <f t="shared" si="1947"/>
        <v>0</v>
      </c>
      <c r="P532" s="19">
        <f t="shared" si="1948"/>
        <v>0</v>
      </c>
      <c r="Q532" s="19">
        <f t="shared" si="1949"/>
        <v>0</v>
      </c>
      <c r="R532" s="19"/>
      <c r="S532" s="19">
        <f t="shared" si="1950"/>
        <v>0</v>
      </c>
      <c r="T532" s="19">
        <f t="shared" si="1951"/>
        <v>0</v>
      </c>
      <c r="U532" s="19">
        <f t="shared" si="1952"/>
        <v>0</v>
      </c>
      <c r="V532" s="19"/>
      <c r="W532" s="19">
        <f t="shared" si="1953"/>
        <v>0</v>
      </c>
      <c r="X532" s="19"/>
      <c r="Y532" s="19">
        <f t="shared" si="1954"/>
        <v>0</v>
      </c>
      <c r="Z532" s="19">
        <f t="shared" si="1955"/>
        <v>0</v>
      </c>
      <c r="AA532" s="19">
        <f t="shared" si="1956"/>
        <v>0</v>
      </c>
      <c r="AB532" s="19">
        <f t="shared" si="1957"/>
        <v>0</v>
      </c>
      <c r="AC532" s="19">
        <f t="shared" si="1958"/>
        <v>0</v>
      </c>
      <c r="AD532" s="19"/>
      <c r="AE532" s="19">
        <f t="shared" si="1959"/>
        <v>0</v>
      </c>
      <c r="AF532" s="19">
        <f t="shared" si="1960"/>
        <v>0</v>
      </c>
      <c r="AG532" s="19">
        <f t="shared" si="1961"/>
        <v>0</v>
      </c>
      <c r="AH532" s="19">
        <f t="shared" si="1962"/>
        <v>0</v>
      </c>
      <c r="AI532" s="19">
        <f t="shared" si="1963"/>
        <v>0</v>
      </c>
      <c r="AJ532" s="19">
        <f t="shared" si="1964"/>
        <v>0</v>
      </c>
      <c r="AK532" s="129">
        <f t="shared" si="1965"/>
        <v>0</v>
      </c>
      <c r="AL532" s="129">
        <f t="shared" si="1966"/>
        <v>0</v>
      </c>
      <c r="AM532" s="19">
        <f t="shared" si="1967"/>
        <v>0</v>
      </c>
      <c r="AN532" s="19">
        <f t="shared" si="1968"/>
        <v>0</v>
      </c>
      <c r="AO532" s="19">
        <f t="shared" si="1969"/>
        <v>0</v>
      </c>
      <c r="AP532" s="19">
        <f t="shared" si="1970"/>
        <v>0</v>
      </c>
      <c r="AQ532" s="19">
        <f t="shared" si="1971"/>
        <v>0</v>
      </c>
      <c r="AR532" s="19">
        <f t="shared" si="1972"/>
        <v>0</v>
      </c>
      <c r="AS532" s="19">
        <f t="shared" si="1973"/>
        <v>0</v>
      </c>
      <c r="AT532" s="19">
        <f t="shared" si="1974"/>
        <v>0</v>
      </c>
      <c r="AU532" s="19">
        <f t="shared" si="1975"/>
        <v>0</v>
      </c>
      <c r="AV532" s="19">
        <f t="shared" si="1976"/>
        <v>0</v>
      </c>
      <c r="AW532" s="19">
        <f t="shared" si="1977"/>
        <v>0</v>
      </c>
      <c r="AX532" s="19">
        <f t="shared" si="1978"/>
        <v>0</v>
      </c>
      <c r="AY532" s="19">
        <f t="shared" si="1979"/>
        <v>0</v>
      </c>
      <c r="AZ532" s="19">
        <f t="shared" si="1980"/>
        <v>0</v>
      </c>
      <c r="BA532" s="19">
        <f t="shared" si="1981"/>
        <v>0</v>
      </c>
      <c r="BB532" s="19">
        <f t="shared" si="1982"/>
        <v>0</v>
      </c>
      <c r="BC532" s="19">
        <f t="shared" si="1983"/>
        <v>0</v>
      </c>
      <c r="BD532" s="19">
        <f t="shared" si="1984"/>
        <v>0</v>
      </c>
      <c r="BE532" s="19">
        <f t="shared" si="1985"/>
        <v>0</v>
      </c>
      <c r="BF532" s="19">
        <f t="shared" si="1986"/>
        <v>0</v>
      </c>
      <c r="BG532" s="19">
        <f t="shared" si="1987"/>
        <v>0</v>
      </c>
      <c r="BH532" s="19">
        <f t="shared" si="1988"/>
        <v>0</v>
      </c>
      <c r="BI532" s="19">
        <f t="shared" si="1989"/>
        <v>0</v>
      </c>
      <c r="BJ532" s="19">
        <f t="shared" si="1990"/>
        <v>0</v>
      </c>
      <c r="BK532" s="19">
        <f t="shared" si="1991"/>
        <v>0</v>
      </c>
      <c r="BL532" s="19">
        <f t="shared" si="1992"/>
        <v>0</v>
      </c>
      <c r="BM532" s="19">
        <f t="shared" si="1993"/>
        <v>0</v>
      </c>
      <c r="BN532" s="19">
        <f t="shared" si="1994"/>
        <v>0</v>
      </c>
      <c r="BO532" s="19">
        <f t="shared" si="1995"/>
        <v>0</v>
      </c>
      <c r="BP532" s="19">
        <f t="shared" si="1996"/>
        <v>0</v>
      </c>
      <c r="BQ532" s="19">
        <f t="shared" si="1997"/>
        <v>0</v>
      </c>
      <c r="BR532" s="19">
        <f t="shared" si="1998"/>
        <v>0</v>
      </c>
      <c r="BS532" s="19">
        <f t="shared" si="1999"/>
        <v>0</v>
      </c>
      <c r="BT532" s="19">
        <f t="shared" si="2000"/>
        <v>0</v>
      </c>
      <c r="BU532" s="19">
        <f t="shared" si="2001"/>
        <v>0</v>
      </c>
      <c r="BV532" s="19">
        <f t="shared" si="2002"/>
        <v>0</v>
      </c>
      <c r="BW532" s="19">
        <f t="shared" si="2003"/>
        <v>0</v>
      </c>
      <c r="BX532" s="19">
        <f t="shared" si="2004"/>
        <v>0</v>
      </c>
      <c r="BY532" s="19">
        <f t="shared" si="2005"/>
        <v>0</v>
      </c>
      <c r="BZ532" s="19">
        <f t="shared" si="2006"/>
        <v>0</v>
      </c>
      <c r="CA532" s="19">
        <f t="shared" si="2007"/>
        <v>0</v>
      </c>
      <c r="CB532" s="19">
        <f t="shared" si="2008"/>
        <v>0</v>
      </c>
      <c r="CC532" s="19">
        <f t="shared" si="2009"/>
        <v>0</v>
      </c>
      <c r="CD532" s="19">
        <f t="shared" si="2010"/>
        <v>0</v>
      </c>
      <c r="CE532" s="19">
        <f t="shared" si="2011"/>
        <v>0</v>
      </c>
      <c r="CF532" s="19">
        <f t="shared" si="2012"/>
        <v>0</v>
      </c>
      <c r="CG532" s="19">
        <f t="shared" si="2013"/>
        <v>0</v>
      </c>
      <c r="CH532" s="19">
        <f t="shared" si="2014"/>
        <v>0</v>
      </c>
      <c r="CI532" s="19">
        <f t="shared" si="2015"/>
        <v>0</v>
      </c>
      <c r="CJ532" s="19">
        <f t="shared" si="2016"/>
        <v>0</v>
      </c>
      <c r="CK532" s="19">
        <f t="shared" si="2017"/>
        <v>0</v>
      </c>
      <c r="CL532" s="19">
        <f t="shared" si="2018"/>
        <v>0</v>
      </c>
      <c r="CM532" s="19">
        <f t="shared" si="2019"/>
        <v>0</v>
      </c>
      <c r="CN532" s="19">
        <f t="shared" si="2020"/>
        <v>0</v>
      </c>
      <c r="CO532" s="19">
        <f t="shared" si="2021"/>
        <v>0</v>
      </c>
      <c r="CP532" s="19">
        <f t="shared" si="2022"/>
        <v>0</v>
      </c>
      <c r="CQ532" s="19">
        <f t="shared" si="2023"/>
        <v>0</v>
      </c>
      <c r="CR532" s="19">
        <f t="shared" si="2024"/>
        <v>0</v>
      </c>
      <c r="CS532" s="19">
        <f t="shared" si="2025"/>
        <v>0</v>
      </c>
      <c r="CT532" s="19">
        <f t="shared" si="2026"/>
        <v>0</v>
      </c>
      <c r="CU532" s="19">
        <f t="shared" si="2027"/>
        <v>0</v>
      </c>
      <c r="CV532" s="19">
        <f t="shared" si="2028"/>
        <v>0</v>
      </c>
      <c r="CW532" s="19">
        <f t="shared" si="2029"/>
        <v>0</v>
      </c>
      <c r="CX532" s="19">
        <f t="shared" si="2030"/>
        <v>0</v>
      </c>
      <c r="CY532" s="19">
        <f t="shared" si="2031"/>
        <v>0</v>
      </c>
      <c r="CZ532" s="19">
        <f t="shared" si="2032"/>
        <v>0</v>
      </c>
      <c r="DA532" s="19">
        <f t="shared" si="2033"/>
        <v>0</v>
      </c>
      <c r="DB532" s="19">
        <f t="shared" si="2034"/>
        <v>0</v>
      </c>
      <c r="DC532" s="19">
        <f t="shared" si="2035"/>
        <v>0</v>
      </c>
      <c r="DD532" s="19">
        <f t="shared" si="2036"/>
        <v>0</v>
      </c>
      <c r="DE532" s="19">
        <f t="shared" si="2037"/>
        <v>0</v>
      </c>
      <c r="DF532" s="19">
        <f t="shared" si="2038"/>
        <v>0</v>
      </c>
      <c r="DG532" s="19">
        <f t="shared" si="2039"/>
        <v>0</v>
      </c>
      <c r="DH532" s="19">
        <f t="shared" si="2040"/>
        <v>0</v>
      </c>
      <c r="DI532" s="19">
        <f t="shared" si="2041"/>
        <v>0</v>
      </c>
      <c r="DJ532" s="19">
        <f t="shared" si="2042"/>
        <v>0</v>
      </c>
      <c r="DK532" s="19">
        <f t="shared" si="2043"/>
        <v>0</v>
      </c>
      <c r="DL532" s="19">
        <f t="shared" si="2044"/>
        <v>0</v>
      </c>
      <c r="DM532" s="19">
        <f t="shared" si="2045"/>
        <v>0</v>
      </c>
      <c r="DN532" s="19">
        <f t="shared" si="2046"/>
        <v>0</v>
      </c>
      <c r="DO532" s="19">
        <f t="shared" si="2047"/>
        <v>0</v>
      </c>
      <c r="DP532" s="19">
        <f t="shared" si="2048"/>
        <v>0</v>
      </c>
      <c r="DQ532" s="19">
        <f t="shared" si="2049"/>
        <v>0</v>
      </c>
      <c r="DR532" s="19">
        <f t="shared" si="2050"/>
        <v>0</v>
      </c>
      <c r="DS532" s="19">
        <f t="shared" si="2051"/>
        <v>0</v>
      </c>
      <c r="DT532" s="19">
        <f t="shared" si="2052"/>
        <v>0</v>
      </c>
      <c r="DU532" s="19">
        <f t="shared" si="2053"/>
        <v>0</v>
      </c>
      <c r="DV532" s="19">
        <f t="shared" si="2054"/>
        <v>0</v>
      </c>
      <c r="DW532" s="19">
        <f t="shared" si="2055"/>
        <v>0</v>
      </c>
      <c r="DX532" s="19">
        <f t="shared" si="2056"/>
        <v>0</v>
      </c>
      <c r="DY532" s="19">
        <f t="shared" si="2057"/>
        <v>0</v>
      </c>
      <c r="DZ532" s="19">
        <f t="shared" si="2058"/>
        <v>0</v>
      </c>
      <c r="EA532" s="19">
        <f t="shared" si="2059"/>
        <v>0</v>
      </c>
      <c r="EB532" s="19">
        <f t="shared" si="2060"/>
        <v>0</v>
      </c>
      <c r="EC532" s="19">
        <f t="shared" si="2061"/>
        <v>0</v>
      </c>
      <c r="ED532" s="19">
        <f t="shared" si="2062"/>
        <v>0</v>
      </c>
      <c r="EE532" s="19">
        <f t="shared" si="2063"/>
        <v>0</v>
      </c>
      <c r="EF532" s="19">
        <f t="shared" si="2064"/>
        <v>0</v>
      </c>
      <c r="EG532" s="19">
        <f t="shared" si="2065"/>
        <v>0</v>
      </c>
      <c r="EH532" s="19">
        <f t="shared" si="2066"/>
        <v>0</v>
      </c>
      <c r="EI532" s="19"/>
    </row>
    <row r="533" spans="2:139" s="14" customFormat="1" ht="15" hidden="1" x14ac:dyDescent="0.25">
      <c r="B533" s="19">
        <f t="shared" ref="B533:B536" si="2067" xml:space="preserve"> IF(C294=1,IF(N294=1,1,0),0)</f>
        <v>0</v>
      </c>
      <c r="C533" s="19">
        <f t="shared" ref="C533:C536" si="2068">IF(C294=1,IF(OR((N294=1),(N294=0.5)),1,0),0)</f>
        <v>0</v>
      </c>
      <c r="D533" s="19">
        <f t="shared" ref="D533:D536" si="2069" xml:space="preserve"> IF(C294=1,IF(N294=1,1,0),0)</f>
        <v>0</v>
      </c>
      <c r="E533" s="19">
        <f t="shared" ref="E533:E536" si="2070" xml:space="preserve"> IF(C294=1,IF(AND((N294&lt;&gt;""),(N294&lt;&gt;0)),1,0),0)</f>
        <v>0</v>
      </c>
      <c r="F533" s="19"/>
      <c r="G533" s="19"/>
      <c r="H533" s="19"/>
      <c r="I533" s="19"/>
      <c r="J533" s="19"/>
      <c r="K533" s="19"/>
      <c r="L533" s="19"/>
      <c r="M533" s="19"/>
      <c r="N533" s="19"/>
      <c r="O533" s="19"/>
      <c r="P533" s="19"/>
      <c r="Q533" s="19"/>
      <c r="R533" s="19"/>
      <c r="S533" s="19"/>
      <c r="T533" s="19"/>
      <c r="U533" s="19"/>
      <c r="V533" s="19"/>
      <c r="W533" s="19"/>
      <c r="X533" s="19"/>
      <c r="Y533" s="19"/>
      <c r="Z533" s="19"/>
      <c r="AA533" s="19"/>
      <c r="AB533" s="19"/>
      <c r="AC533" s="19"/>
      <c r="AD533" s="19"/>
      <c r="AE533" s="19"/>
      <c r="AF533" s="19"/>
      <c r="AG533" s="19"/>
      <c r="AH533" s="19"/>
      <c r="AI533" s="19"/>
      <c r="AJ533" s="19"/>
      <c r="AK533" s="129"/>
      <c r="AL533" s="12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/>
      <c r="AW533" s="19"/>
      <c r="AX533" s="19"/>
      <c r="AY533" s="19"/>
      <c r="AZ533" s="19"/>
      <c r="BA533" s="19"/>
      <c r="BB533" s="19"/>
      <c r="BC533" s="19"/>
      <c r="BD533" s="19"/>
      <c r="BE533" s="19"/>
      <c r="BF533" s="19"/>
      <c r="BG533" s="19"/>
      <c r="BH533" s="19"/>
      <c r="BI533" s="19"/>
      <c r="BJ533" s="19"/>
      <c r="BK533" s="19"/>
      <c r="BL533" s="19"/>
      <c r="BM533" s="19"/>
      <c r="BN533" s="19"/>
      <c r="BO533" s="19"/>
      <c r="BP533" s="19"/>
      <c r="BQ533" s="19"/>
      <c r="BR533" s="19"/>
      <c r="BS533" s="19"/>
      <c r="BT533" s="19"/>
      <c r="BU533" s="19"/>
      <c r="BV533" s="19"/>
      <c r="BW533" s="19"/>
      <c r="BX533" s="19"/>
      <c r="BY533" s="19"/>
      <c r="BZ533" s="19"/>
      <c r="CA533" s="19"/>
      <c r="CB533" s="19"/>
      <c r="CC533" s="19"/>
      <c r="CD533" s="19"/>
      <c r="CE533" s="19"/>
      <c r="CF533" s="19"/>
      <c r="CG533" s="19"/>
      <c r="CH533" s="19"/>
      <c r="CI533" s="19"/>
      <c r="CJ533" s="19"/>
      <c r="CK533" s="19"/>
      <c r="CL533" s="19"/>
      <c r="CM533" s="19"/>
      <c r="CN533" s="19"/>
      <c r="CO533" s="19"/>
      <c r="CP533" s="19"/>
      <c r="CQ533" s="19"/>
      <c r="CR533" s="19"/>
      <c r="CS533" s="19"/>
      <c r="CT533" s="19"/>
      <c r="CU533" s="19"/>
      <c r="CV533" s="19"/>
      <c r="CW533" s="19"/>
      <c r="CX533" s="19"/>
      <c r="CY533" s="19"/>
      <c r="CZ533" s="19"/>
      <c r="DA533" s="19"/>
      <c r="DB533" s="19"/>
      <c r="DC533" s="19"/>
      <c r="DD533" s="19"/>
      <c r="DE533" s="19"/>
      <c r="DF533" s="19"/>
      <c r="DG533" s="19"/>
      <c r="DH533" s="19"/>
      <c r="DI533" s="19"/>
      <c r="DJ533" s="19"/>
      <c r="DK533" s="19"/>
      <c r="DL533" s="19"/>
      <c r="DM533" s="19"/>
      <c r="DN533" s="19"/>
      <c r="DO533" s="19"/>
      <c r="DP533" s="19"/>
      <c r="DQ533" s="19"/>
      <c r="DR533" s="19"/>
      <c r="DS533" s="19"/>
      <c r="DT533" s="19"/>
      <c r="DU533" s="19"/>
      <c r="DV533" s="19"/>
      <c r="DW533" s="19"/>
      <c r="DX533" s="19"/>
      <c r="DY533" s="19"/>
      <c r="DZ533" s="19"/>
      <c r="EA533" s="19"/>
      <c r="EB533" s="19"/>
      <c r="EC533" s="19"/>
      <c r="ED533" s="19"/>
      <c r="EE533" s="19"/>
      <c r="EF533" s="19"/>
      <c r="EG533" s="19"/>
      <c r="EH533" s="19"/>
      <c r="EI533" s="19"/>
    </row>
    <row r="534" spans="2:139" s="14" customFormat="1" ht="15" hidden="1" x14ac:dyDescent="0.25">
      <c r="B534" s="19">
        <f t="shared" si="2067"/>
        <v>0</v>
      </c>
      <c r="C534" s="19">
        <f t="shared" si="2068"/>
        <v>0</v>
      </c>
      <c r="D534" s="19">
        <f t="shared" si="2069"/>
        <v>0</v>
      </c>
      <c r="E534" s="19">
        <f t="shared" si="2070"/>
        <v>0</v>
      </c>
      <c r="F534" s="19"/>
      <c r="G534" s="19"/>
      <c r="H534" s="19"/>
      <c r="I534" s="19"/>
      <c r="J534" s="19"/>
      <c r="K534" s="19"/>
      <c r="L534" s="19"/>
      <c r="M534" s="19"/>
      <c r="N534" s="19"/>
      <c r="O534" s="19"/>
      <c r="P534" s="19"/>
      <c r="Q534" s="19"/>
      <c r="R534" s="19"/>
      <c r="S534" s="19"/>
      <c r="T534" s="19"/>
      <c r="U534" s="19"/>
      <c r="V534" s="19"/>
      <c r="W534" s="19"/>
      <c r="X534" s="19"/>
      <c r="Y534" s="19"/>
      <c r="Z534" s="19"/>
      <c r="AA534" s="19"/>
      <c r="AB534" s="19"/>
      <c r="AC534" s="19"/>
      <c r="AD534" s="19"/>
      <c r="AE534" s="19"/>
      <c r="AF534" s="19"/>
      <c r="AG534" s="19"/>
      <c r="AH534" s="19"/>
      <c r="AI534" s="19"/>
      <c r="AJ534" s="19"/>
      <c r="AK534" s="129"/>
      <c r="AL534" s="129"/>
      <c r="AM534" s="19"/>
      <c r="AN534" s="19"/>
      <c r="AO534" s="19"/>
      <c r="AP534" s="19"/>
      <c r="AQ534" s="19"/>
      <c r="AR534" s="19"/>
      <c r="AS534" s="19"/>
      <c r="AT534" s="19"/>
      <c r="AU534" s="19"/>
      <c r="AV534" s="19"/>
      <c r="AW534" s="19"/>
      <c r="AX534" s="19"/>
      <c r="AY534" s="19"/>
      <c r="AZ534" s="19"/>
      <c r="BA534" s="19"/>
      <c r="BB534" s="19"/>
      <c r="BC534" s="19"/>
      <c r="BD534" s="19"/>
      <c r="BE534" s="19"/>
      <c r="BF534" s="19"/>
      <c r="BG534" s="19"/>
      <c r="BH534" s="19"/>
      <c r="BI534" s="19"/>
      <c r="BJ534" s="19"/>
      <c r="BK534" s="19"/>
      <c r="BL534" s="19"/>
      <c r="BM534" s="19"/>
      <c r="BN534" s="19"/>
      <c r="BO534" s="19"/>
      <c r="BP534" s="19"/>
      <c r="BQ534" s="19"/>
      <c r="BR534" s="19"/>
      <c r="BS534" s="19"/>
      <c r="BT534" s="19"/>
      <c r="BU534" s="19"/>
      <c r="BV534" s="19"/>
      <c r="BW534" s="19"/>
      <c r="BX534" s="19"/>
      <c r="BY534" s="19"/>
      <c r="BZ534" s="19"/>
      <c r="CA534" s="19"/>
      <c r="CB534" s="19"/>
      <c r="CC534" s="19"/>
      <c r="CD534" s="19"/>
      <c r="CE534" s="19"/>
      <c r="CF534" s="19"/>
      <c r="CG534" s="19"/>
      <c r="CH534" s="19"/>
      <c r="CI534" s="19"/>
      <c r="CJ534" s="19"/>
      <c r="CK534" s="19"/>
      <c r="CL534" s="19"/>
      <c r="CM534" s="19"/>
      <c r="CN534" s="19"/>
      <c r="CO534" s="19"/>
      <c r="CP534" s="19"/>
      <c r="CQ534" s="19"/>
      <c r="CR534" s="19"/>
      <c r="CS534" s="19"/>
      <c r="CT534" s="19"/>
      <c r="CU534" s="19"/>
      <c r="CV534" s="19"/>
      <c r="CW534" s="19"/>
      <c r="CX534" s="19"/>
      <c r="CY534" s="19"/>
      <c r="CZ534" s="19"/>
      <c r="DA534" s="19"/>
      <c r="DB534" s="19"/>
      <c r="DC534" s="19"/>
      <c r="DD534" s="19"/>
      <c r="DE534" s="19"/>
      <c r="DF534" s="19"/>
      <c r="DG534" s="19"/>
      <c r="DH534" s="19"/>
      <c r="DI534" s="19"/>
      <c r="DJ534" s="19"/>
      <c r="DK534" s="19"/>
      <c r="DL534" s="19"/>
      <c r="DM534" s="19"/>
      <c r="DN534" s="19"/>
      <c r="DO534" s="19"/>
      <c r="DP534" s="19"/>
      <c r="DQ534" s="19"/>
      <c r="DR534" s="19"/>
      <c r="DS534" s="19"/>
      <c r="DT534" s="19"/>
      <c r="DU534" s="19"/>
      <c r="DV534" s="19"/>
      <c r="DW534" s="19"/>
      <c r="DX534" s="19"/>
      <c r="DY534" s="19"/>
      <c r="DZ534" s="19"/>
      <c r="EA534" s="19"/>
      <c r="EB534" s="19"/>
      <c r="EC534" s="19"/>
      <c r="ED534" s="19"/>
      <c r="EE534" s="19"/>
      <c r="EF534" s="19"/>
      <c r="EG534" s="19"/>
      <c r="EH534" s="19"/>
      <c r="EI534" s="19"/>
    </row>
    <row r="535" spans="2:139" s="14" customFormat="1" ht="15" hidden="1" x14ac:dyDescent="0.25">
      <c r="B535" s="19">
        <f t="shared" si="2067"/>
        <v>0</v>
      </c>
      <c r="C535" s="19">
        <f t="shared" si="2068"/>
        <v>0</v>
      </c>
      <c r="D535" s="19">
        <f t="shared" si="2069"/>
        <v>0</v>
      </c>
      <c r="E535" s="19">
        <f t="shared" si="2070"/>
        <v>0</v>
      </c>
      <c r="F535" s="19"/>
      <c r="G535" s="19"/>
      <c r="H535" s="19"/>
      <c r="I535" s="19"/>
      <c r="J535" s="19"/>
      <c r="K535" s="19"/>
      <c r="L535" s="19"/>
      <c r="M535" s="19"/>
      <c r="N535" s="19"/>
      <c r="O535" s="19"/>
      <c r="P535" s="19"/>
      <c r="Q535" s="19"/>
      <c r="R535" s="19"/>
      <c r="S535" s="19"/>
      <c r="T535" s="19"/>
      <c r="U535" s="19"/>
      <c r="V535" s="19"/>
      <c r="W535" s="19"/>
      <c r="X535" s="19"/>
      <c r="Y535" s="19"/>
      <c r="Z535" s="19"/>
      <c r="AA535" s="19"/>
      <c r="AB535" s="19"/>
      <c r="AC535" s="19"/>
      <c r="AD535" s="19"/>
      <c r="AE535" s="19"/>
      <c r="AF535" s="19"/>
      <c r="AG535" s="19"/>
      <c r="AH535" s="19"/>
      <c r="AI535" s="19"/>
      <c r="AJ535" s="19"/>
      <c r="AK535" s="129"/>
      <c r="AL535" s="129"/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 s="19"/>
      <c r="AX535" s="19"/>
      <c r="AY535" s="19"/>
      <c r="AZ535" s="19"/>
      <c r="BA535" s="19"/>
      <c r="BB535" s="19"/>
      <c r="BC535" s="19"/>
      <c r="BD535" s="19"/>
      <c r="BE535" s="19"/>
      <c r="BF535" s="19"/>
      <c r="BG535" s="19"/>
      <c r="BH535" s="19"/>
      <c r="BI535" s="19"/>
      <c r="BJ535" s="19"/>
      <c r="BK535" s="19"/>
      <c r="BL535" s="19"/>
      <c r="BM535" s="19"/>
      <c r="BN535" s="19"/>
      <c r="BO535" s="19"/>
      <c r="BP535" s="19"/>
      <c r="BQ535" s="19"/>
      <c r="BR535" s="19"/>
      <c r="BS535" s="19"/>
      <c r="BT535" s="19"/>
      <c r="BU535" s="19"/>
      <c r="BV535" s="19"/>
      <c r="BW535" s="19"/>
      <c r="BX535" s="19"/>
      <c r="BY535" s="19"/>
      <c r="BZ535" s="19"/>
      <c r="CA535" s="19"/>
      <c r="CB535" s="19"/>
      <c r="CC535" s="19"/>
      <c r="CD535" s="19"/>
      <c r="CE535" s="19"/>
      <c r="CF535" s="19"/>
      <c r="CG535" s="19"/>
      <c r="CH535" s="19"/>
      <c r="CI535" s="19"/>
      <c r="CJ535" s="19"/>
      <c r="CK535" s="19"/>
      <c r="CL535" s="19"/>
      <c r="CM535" s="19"/>
      <c r="CN535" s="19"/>
      <c r="CO535" s="19"/>
      <c r="CP535" s="19"/>
      <c r="CQ535" s="19"/>
      <c r="CR535" s="19"/>
      <c r="CS535" s="19"/>
      <c r="CT535" s="19"/>
      <c r="CU535" s="19"/>
      <c r="CV535" s="19"/>
      <c r="CW535" s="19"/>
      <c r="CX535" s="19"/>
      <c r="CY535" s="19"/>
      <c r="CZ535" s="19"/>
      <c r="DA535" s="19"/>
      <c r="DB535" s="19"/>
      <c r="DC535" s="19"/>
      <c r="DD535" s="19"/>
      <c r="DE535" s="19"/>
      <c r="DF535" s="19"/>
      <c r="DG535" s="19"/>
      <c r="DH535" s="19"/>
      <c r="DI535" s="19"/>
      <c r="DJ535" s="19"/>
      <c r="DK535" s="19"/>
      <c r="DL535" s="19"/>
      <c r="DM535" s="19"/>
      <c r="DN535" s="19"/>
      <c r="DO535" s="19"/>
      <c r="DP535" s="19"/>
      <c r="DQ535" s="19"/>
      <c r="DR535" s="19"/>
      <c r="DS535" s="19"/>
      <c r="DT535" s="19"/>
      <c r="DU535" s="19"/>
      <c r="DV535" s="19"/>
      <c r="DW535" s="19"/>
      <c r="DX535" s="19"/>
      <c r="DY535" s="19"/>
      <c r="DZ535" s="19"/>
      <c r="EA535" s="19"/>
      <c r="EB535" s="19"/>
      <c r="EC535" s="19"/>
      <c r="ED535" s="19"/>
      <c r="EE535" s="19"/>
      <c r="EF535" s="19"/>
      <c r="EG535" s="19"/>
      <c r="EH535" s="19"/>
      <c r="EI535" s="19"/>
    </row>
    <row r="536" spans="2:139" s="14" customFormat="1" ht="15" hidden="1" x14ac:dyDescent="0.25">
      <c r="B536" s="19">
        <f t="shared" si="2067"/>
        <v>0</v>
      </c>
      <c r="C536" s="19">
        <f t="shared" si="2068"/>
        <v>0</v>
      </c>
      <c r="D536" s="19">
        <f t="shared" si="2069"/>
        <v>0</v>
      </c>
      <c r="E536" s="19">
        <f t="shared" si="2070"/>
        <v>0</v>
      </c>
      <c r="F536" s="19"/>
      <c r="G536" s="19"/>
      <c r="H536" s="19"/>
      <c r="I536" s="19"/>
      <c r="J536" s="19"/>
      <c r="K536" s="19"/>
      <c r="L536" s="19"/>
      <c r="M536" s="19"/>
      <c r="N536" s="19"/>
      <c r="O536" s="19"/>
      <c r="P536" s="19"/>
      <c r="Q536" s="19"/>
      <c r="R536" s="19"/>
      <c r="S536" s="19"/>
      <c r="T536" s="19"/>
      <c r="U536" s="19"/>
      <c r="V536" s="19"/>
      <c r="W536" s="19"/>
      <c r="X536" s="19"/>
      <c r="Y536" s="19"/>
      <c r="Z536" s="19"/>
      <c r="AA536" s="19"/>
      <c r="AB536" s="19"/>
      <c r="AC536" s="19"/>
      <c r="AD536" s="19"/>
      <c r="AE536" s="19"/>
      <c r="AF536" s="19"/>
      <c r="AG536" s="19"/>
      <c r="AH536" s="19"/>
      <c r="AI536" s="19"/>
      <c r="AJ536" s="19"/>
      <c r="AK536" s="129"/>
      <c r="AL536" s="129"/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 s="19"/>
      <c r="AX536" s="19"/>
      <c r="AY536" s="19"/>
      <c r="AZ536" s="19"/>
      <c r="BA536" s="19"/>
      <c r="BB536" s="19"/>
      <c r="BC536" s="19"/>
      <c r="BD536" s="19"/>
      <c r="BE536" s="19"/>
      <c r="BF536" s="19"/>
      <c r="BG536" s="19"/>
      <c r="BH536" s="19"/>
      <c r="BI536" s="19"/>
      <c r="BJ536" s="19"/>
      <c r="BK536" s="19"/>
      <c r="BL536" s="19"/>
      <c r="BM536" s="19"/>
      <c r="BN536" s="19"/>
      <c r="BO536" s="19"/>
      <c r="BP536" s="19"/>
      <c r="BQ536" s="19"/>
      <c r="BR536" s="19"/>
      <c r="BS536" s="19"/>
      <c r="BT536" s="19"/>
      <c r="BU536" s="19"/>
      <c r="BV536" s="19"/>
      <c r="BW536" s="19"/>
      <c r="BX536" s="19"/>
      <c r="BY536" s="19"/>
      <c r="BZ536" s="19"/>
      <c r="CA536" s="19"/>
      <c r="CB536" s="19"/>
      <c r="CC536" s="19"/>
      <c r="CD536" s="19"/>
      <c r="CE536" s="19"/>
      <c r="CF536" s="19"/>
      <c r="CG536" s="19"/>
      <c r="CH536" s="19"/>
      <c r="CI536" s="19"/>
      <c r="CJ536" s="19"/>
      <c r="CK536" s="19"/>
      <c r="CL536" s="19"/>
      <c r="CM536" s="19"/>
      <c r="CN536" s="19"/>
      <c r="CO536" s="19"/>
      <c r="CP536" s="19"/>
      <c r="CQ536" s="19"/>
      <c r="CR536" s="19"/>
      <c r="CS536" s="19"/>
      <c r="CT536" s="19"/>
      <c r="CU536" s="19"/>
      <c r="CV536" s="19"/>
      <c r="CW536" s="19"/>
      <c r="CX536" s="19"/>
      <c r="CY536" s="19"/>
      <c r="CZ536" s="19"/>
      <c r="DA536" s="19"/>
      <c r="DB536" s="19"/>
      <c r="DC536" s="19"/>
      <c r="DD536" s="19"/>
      <c r="DE536" s="19"/>
      <c r="DF536" s="19"/>
      <c r="DG536" s="19"/>
      <c r="DH536" s="19"/>
      <c r="DI536" s="19"/>
      <c r="DJ536" s="19"/>
      <c r="DK536" s="19"/>
      <c r="DL536" s="19"/>
      <c r="DM536" s="19"/>
      <c r="DN536" s="19"/>
      <c r="DO536" s="19"/>
      <c r="DP536" s="19"/>
      <c r="DQ536" s="19"/>
      <c r="DR536" s="19"/>
      <c r="DS536" s="19"/>
      <c r="DT536" s="19"/>
      <c r="DU536" s="19"/>
      <c r="DV536" s="19"/>
      <c r="DW536" s="19"/>
      <c r="DX536" s="19"/>
      <c r="DY536" s="19"/>
      <c r="DZ536" s="19"/>
      <c r="EA536" s="19"/>
      <c r="EB536" s="19"/>
      <c r="EC536" s="19"/>
      <c r="ED536" s="19"/>
      <c r="EE536" s="19"/>
      <c r="EF536" s="19"/>
      <c r="EG536" s="19"/>
      <c r="EH536" s="19"/>
      <c r="EI536" s="19"/>
    </row>
    <row r="537" spans="2:139" ht="15" hidden="1" x14ac:dyDescent="0.25">
      <c r="B537" s="19">
        <f xml:space="preserve"> IF(C294=1,IF(N294=1,1,0),0)</f>
        <v>0</v>
      </c>
      <c r="C537" s="19">
        <f>IF(C294=1,IF(OR((N294=1),(N294=0.5)),1,0),0)</f>
        <v>0</v>
      </c>
      <c r="D537" s="19">
        <f xml:space="preserve"> IF(C294=1,IF(N294=1,1,0),0)</f>
        <v>0</v>
      </c>
      <c r="E537" s="19">
        <f xml:space="preserve"> IF(C294=1,IF(AND((N294&lt;&gt;""),(N294&lt;&gt;0)),1,0),0)</f>
        <v>0</v>
      </c>
      <c r="F537" s="19"/>
      <c r="G537" s="19">
        <f t="shared" ref="G537:G542" si="2071" xml:space="preserve"> G527+$B537</f>
        <v>0</v>
      </c>
      <c r="H537" s="19">
        <f t="shared" ref="H537:H542" si="2072" xml:space="preserve"> H527+$C537</f>
        <v>0</v>
      </c>
      <c r="I537" s="19">
        <f t="shared" ref="I537:I542" si="2073" xml:space="preserve"> I527+$D537</f>
        <v>0</v>
      </c>
      <c r="J537" s="19">
        <f t="shared" ref="J537:J542" si="2074" xml:space="preserve"> J527+$E537</f>
        <v>0</v>
      </c>
      <c r="K537" s="19">
        <f t="shared" ref="K537:K542" si="2075" xml:space="preserve"> K527+$B537</f>
        <v>0</v>
      </c>
      <c r="L537" s="19">
        <f t="shared" ref="L537:L542" si="2076" xml:space="preserve"> L527+$C537</f>
        <v>0</v>
      </c>
      <c r="M537" s="19">
        <f t="shared" ref="M537:M542" si="2077" xml:space="preserve"> M527+$D537</f>
        <v>0</v>
      </c>
      <c r="N537" s="19">
        <f t="shared" ref="N537:N542" si="2078" xml:space="preserve"> N527+$E537</f>
        <v>0</v>
      </c>
      <c r="O537" s="19">
        <f t="shared" ref="O537:O542" si="2079" xml:space="preserve"> O527+$B537</f>
        <v>0</v>
      </c>
      <c r="P537" s="19">
        <f t="shared" ref="P537:P542" si="2080" xml:space="preserve"> P527+$C537</f>
        <v>0</v>
      </c>
      <c r="Q537" s="19">
        <f t="shared" ref="Q537:Q542" si="2081" xml:space="preserve"> Q527+$D537</f>
        <v>0</v>
      </c>
      <c r="R537" s="19"/>
      <c r="S537" s="19">
        <f t="shared" ref="S537:S542" si="2082" xml:space="preserve"> S527+$E537</f>
        <v>0</v>
      </c>
      <c r="T537" s="19">
        <f t="shared" ref="T537:T542" si="2083" xml:space="preserve"> T527+$B537</f>
        <v>0</v>
      </c>
      <c r="U537" s="19">
        <f t="shared" ref="U537:U542" si="2084" xml:space="preserve"> U527+$C537</f>
        <v>0</v>
      </c>
      <c r="V537" s="19"/>
      <c r="W537" s="19">
        <f t="shared" ref="W537:W542" si="2085" xml:space="preserve"> W527+$D537</f>
        <v>0</v>
      </c>
      <c r="X537" s="19"/>
      <c r="Y537" s="19">
        <f t="shared" ref="Y537:Y542" si="2086" xml:space="preserve"> Y527+$E537</f>
        <v>0</v>
      </c>
      <c r="Z537" s="19">
        <f t="shared" ref="Z537:Z542" si="2087" xml:space="preserve"> Z527+$B537</f>
        <v>0</v>
      </c>
      <c r="AA537" s="19">
        <f t="shared" ref="AA537:AA542" si="2088" xml:space="preserve"> AA527+$C537</f>
        <v>0</v>
      </c>
      <c r="AB537" s="19">
        <f t="shared" ref="AB537:AB542" si="2089" xml:space="preserve"> AB527+$D537</f>
        <v>0</v>
      </c>
      <c r="AC537" s="19">
        <f t="shared" ref="AC537:AC542" si="2090" xml:space="preserve"> AC527+$E537</f>
        <v>0</v>
      </c>
      <c r="AD537" s="19"/>
      <c r="AE537" s="19">
        <f t="shared" ref="AE537:AE542" si="2091" xml:space="preserve"> AE527+$B537</f>
        <v>0</v>
      </c>
      <c r="AF537" s="19">
        <f t="shared" ref="AF537:AF542" si="2092" xml:space="preserve"> AF527+$C537</f>
        <v>0</v>
      </c>
      <c r="AG537" s="19">
        <f t="shared" ref="AG537:AG542" si="2093" xml:space="preserve"> AG527+$D537</f>
        <v>0</v>
      </c>
      <c r="AH537" s="19">
        <f t="shared" ref="AH537:AH542" si="2094" xml:space="preserve"> AH527+$E537</f>
        <v>0</v>
      </c>
      <c r="AI537" s="19">
        <f t="shared" ref="AI537:AI542" si="2095" xml:space="preserve"> AI527+$B537</f>
        <v>0</v>
      </c>
      <c r="AJ537" s="19">
        <f t="shared" ref="AJ537:AJ542" si="2096" xml:space="preserve"> AJ527+$C537</f>
        <v>0</v>
      </c>
      <c r="AK537" s="129">
        <f t="shared" ref="AK537:AK542" si="2097" xml:space="preserve"> AK527+$D537</f>
        <v>0</v>
      </c>
      <c r="AL537" s="129">
        <f t="shared" ref="AL537:AL542" si="2098" xml:space="preserve"> AL527+$E537</f>
        <v>0</v>
      </c>
      <c r="AM537" s="19">
        <f t="shared" ref="AM537:AM542" si="2099" xml:space="preserve"> AM527+$B537</f>
        <v>0</v>
      </c>
      <c r="AN537" s="19">
        <f t="shared" ref="AN537:AN542" si="2100" xml:space="preserve"> AN527+$C537</f>
        <v>0</v>
      </c>
      <c r="AO537" s="19">
        <f t="shared" ref="AO537:AO542" si="2101" xml:space="preserve"> AO527+$D537</f>
        <v>0</v>
      </c>
      <c r="AP537" s="19">
        <f t="shared" ref="AP537:AP542" si="2102" xml:space="preserve"> AP527+$E537</f>
        <v>0</v>
      </c>
      <c r="AQ537" s="19">
        <f t="shared" ref="AQ537:AQ542" si="2103" xml:space="preserve"> AQ527+$B537</f>
        <v>0</v>
      </c>
      <c r="AR537" s="19">
        <f t="shared" ref="AR537:AR542" si="2104" xml:space="preserve"> AR527+$C537</f>
        <v>0</v>
      </c>
      <c r="AS537" s="19">
        <f t="shared" ref="AS537:AS542" si="2105" xml:space="preserve"> AS527+$D537</f>
        <v>0</v>
      </c>
      <c r="AT537" s="19">
        <f t="shared" ref="AT537:AT542" si="2106" xml:space="preserve"> AT527+$E537</f>
        <v>0</v>
      </c>
      <c r="AU537" s="19">
        <f t="shared" ref="AU537:AU542" si="2107" xml:space="preserve"> AU527+$B537</f>
        <v>0</v>
      </c>
      <c r="AV537" s="19">
        <f t="shared" ref="AV537:AV542" si="2108" xml:space="preserve"> AV527+$C537</f>
        <v>0</v>
      </c>
      <c r="AW537" s="19">
        <f t="shared" ref="AW537:AW542" si="2109" xml:space="preserve"> AW527+$D537</f>
        <v>0</v>
      </c>
      <c r="AX537" s="19">
        <f t="shared" ref="AX537:AX542" si="2110" xml:space="preserve"> AX527+$E537</f>
        <v>0</v>
      </c>
      <c r="AY537" s="19">
        <f t="shared" ref="AY537:AY542" si="2111" xml:space="preserve"> AY527+$B537</f>
        <v>0</v>
      </c>
      <c r="AZ537" s="19">
        <f t="shared" ref="AZ537:AZ542" si="2112" xml:space="preserve"> AZ527+$C537</f>
        <v>0</v>
      </c>
      <c r="BA537" s="19">
        <f t="shared" ref="BA537:BA542" si="2113" xml:space="preserve"> BA527+$D537</f>
        <v>0</v>
      </c>
      <c r="BB537" s="19">
        <f t="shared" ref="BB537:BB542" si="2114" xml:space="preserve"> BB527+$E537</f>
        <v>0</v>
      </c>
      <c r="BC537" s="19">
        <f t="shared" ref="BC537:BC542" si="2115" xml:space="preserve"> BC527+$B537</f>
        <v>0</v>
      </c>
      <c r="BD537" s="19">
        <f t="shared" ref="BD537:BD542" si="2116" xml:space="preserve"> BD527+$C537</f>
        <v>0</v>
      </c>
      <c r="BE537" s="19">
        <f t="shared" ref="BE537:BE542" si="2117" xml:space="preserve"> BE527+$D537</f>
        <v>0</v>
      </c>
      <c r="BF537" s="19">
        <f t="shared" ref="BF537:BF542" si="2118" xml:space="preserve"> BF527+$E537</f>
        <v>0</v>
      </c>
      <c r="BG537" s="19">
        <f t="shared" ref="BG537:BG542" si="2119" xml:space="preserve"> BG527+$B537</f>
        <v>0</v>
      </c>
      <c r="BH537" s="19">
        <f t="shared" ref="BH537:BH542" si="2120" xml:space="preserve"> BH527+$C537</f>
        <v>0</v>
      </c>
      <c r="BI537" s="19">
        <f t="shared" ref="BI537:BI542" si="2121" xml:space="preserve"> BI527+$D537</f>
        <v>0</v>
      </c>
      <c r="BJ537" s="19">
        <f t="shared" ref="BJ537:BJ542" si="2122" xml:space="preserve"> BJ527+$E537</f>
        <v>0</v>
      </c>
      <c r="BK537" s="19">
        <f t="shared" ref="BK537:BK542" si="2123" xml:space="preserve"> BK527+$B537</f>
        <v>0</v>
      </c>
      <c r="BL537" s="19">
        <f t="shared" ref="BL537:BL542" si="2124" xml:space="preserve"> BL527+$C537</f>
        <v>0</v>
      </c>
      <c r="BM537" s="19">
        <f t="shared" ref="BM537:BM542" si="2125" xml:space="preserve"> BM527+$D537</f>
        <v>0</v>
      </c>
      <c r="BN537" s="19">
        <f t="shared" ref="BN537:BN542" si="2126" xml:space="preserve"> BN527+$E537</f>
        <v>0</v>
      </c>
      <c r="BO537" s="19">
        <f t="shared" ref="BO537:BO542" si="2127" xml:space="preserve"> BO527+$B537</f>
        <v>0</v>
      </c>
      <c r="BP537" s="19">
        <f t="shared" ref="BP537:BP542" si="2128" xml:space="preserve"> BP527+$C537</f>
        <v>0</v>
      </c>
      <c r="BQ537" s="19">
        <f t="shared" ref="BQ537:BQ542" si="2129" xml:space="preserve"> BQ527+$D537</f>
        <v>0</v>
      </c>
      <c r="BR537" s="19">
        <f t="shared" ref="BR537:BR542" si="2130" xml:space="preserve"> BR527+$E537</f>
        <v>0</v>
      </c>
      <c r="BS537" s="19">
        <f t="shared" ref="BS537:BS542" si="2131" xml:space="preserve"> BS527+$B537</f>
        <v>0</v>
      </c>
      <c r="BT537" s="19">
        <f t="shared" ref="BT537:BT542" si="2132" xml:space="preserve"> BT527+$C537</f>
        <v>0</v>
      </c>
      <c r="BU537" s="19">
        <f t="shared" ref="BU537:BU542" si="2133" xml:space="preserve"> BU527+$D537</f>
        <v>0</v>
      </c>
      <c r="BV537" s="19">
        <f t="shared" ref="BV537:BV542" si="2134" xml:space="preserve"> BV527+$E537</f>
        <v>0</v>
      </c>
      <c r="BW537" s="19">
        <f t="shared" ref="BW537:BW542" si="2135" xml:space="preserve"> BW527+$B537</f>
        <v>0</v>
      </c>
      <c r="BX537" s="19">
        <f t="shared" ref="BX537:BX542" si="2136" xml:space="preserve"> BX527+$C537</f>
        <v>0</v>
      </c>
      <c r="BY537" s="19">
        <f t="shared" ref="BY537:BY542" si="2137" xml:space="preserve"> BY527+$D537</f>
        <v>0</v>
      </c>
      <c r="BZ537" s="19">
        <f t="shared" ref="BZ537:BZ542" si="2138" xml:space="preserve"> BZ527+$E537</f>
        <v>0</v>
      </c>
      <c r="CA537" s="19">
        <f t="shared" ref="CA537:CA542" si="2139" xml:space="preserve"> CA527+$B537</f>
        <v>0</v>
      </c>
      <c r="CB537" s="19">
        <f t="shared" ref="CB537:CB542" si="2140" xml:space="preserve"> CB527+$C537</f>
        <v>0</v>
      </c>
      <c r="CC537" s="19">
        <f t="shared" ref="CC537:CC542" si="2141" xml:space="preserve"> CC527+$D537</f>
        <v>0</v>
      </c>
      <c r="CD537" s="19">
        <f t="shared" ref="CD537:CD542" si="2142" xml:space="preserve"> CD527+$E537</f>
        <v>0</v>
      </c>
      <c r="CE537" s="19">
        <f t="shared" ref="CE537:CE542" si="2143" xml:space="preserve"> CE527+$B537</f>
        <v>0</v>
      </c>
      <c r="CF537" s="19">
        <f t="shared" ref="CF537:CF542" si="2144" xml:space="preserve"> CF527+$C537</f>
        <v>0</v>
      </c>
      <c r="CG537" s="19">
        <f t="shared" ref="CG537:CG542" si="2145" xml:space="preserve"> CG527+$D537</f>
        <v>0</v>
      </c>
      <c r="CH537" s="19">
        <f t="shared" ref="CH537:CH542" si="2146" xml:space="preserve"> CH527+$E537</f>
        <v>0</v>
      </c>
      <c r="CI537" s="19">
        <f t="shared" ref="CI537:CI542" si="2147" xml:space="preserve"> CI527+$B537</f>
        <v>0</v>
      </c>
      <c r="CJ537" s="19">
        <f t="shared" ref="CJ537:CJ542" si="2148" xml:space="preserve"> CJ527+$C537</f>
        <v>0</v>
      </c>
      <c r="CK537" s="19">
        <f t="shared" ref="CK537:CK542" si="2149" xml:space="preserve"> CK527+$D537</f>
        <v>0</v>
      </c>
      <c r="CL537" s="19">
        <f t="shared" ref="CL537:CL542" si="2150" xml:space="preserve"> CL527+$E537</f>
        <v>0</v>
      </c>
      <c r="CM537" s="19">
        <f t="shared" ref="CM537:CM542" si="2151" xml:space="preserve"> CM527+$B537</f>
        <v>0</v>
      </c>
      <c r="CN537" s="19">
        <f t="shared" ref="CN537:CN542" si="2152" xml:space="preserve"> CN527+$C537</f>
        <v>0</v>
      </c>
      <c r="CO537" s="19">
        <f t="shared" ref="CO537:CO542" si="2153" xml:space="preserve"> CO527+$D537</f>
        <v>0</v>
      </c>
      <c r="CP537" s="19">
        <f t="shared" ref="CP537:CP542" si="2154" xml:space="preserve"> CP527+$E537</f>
        <v>0</v>
      </c>
      <c r="CQ537" s="19">
        <f t="shared" ref="CQ537:CQ542" si="2155" xml:space="preserve"> CQ527+$B537</f>
        <v>0</v>
      </c>
      <c r="CR537" s="19">
        <f t="shared" ref="CR537:CR542" si="2156" xml:space="preserve"> CR527+$C537</f>
        <v>0</v>
      </c>
      <c r="CS537" s="19">
        <f t="shared" ref="CS537:CS542" si="2157" xml:space="preserve"> CS527+$D537</f>
        <v>0</v>
      </c>
      <c r="CT537" s="19">
        <f t="shared" ref="CT537:CT542" si="2158" xml:space="preserve"> CT527+$E537</f>
        <v>0</v>
      </c>
      <c r="CU537" s="19">
        <f t="shared" ref="CU537:CU542" si="2159" xml:space="preserve"> CU527+$B537</f>
        <v>0</v>
      </c>
      <c r="CV537" s="19">
        <f t="shared" ref="CV537:CV542" si="2160" xml:space="preserve"> CV527+$C537</f>
        <v>0</v>
      </c>
      <c r="CW537" s="19">
        <f t="shared" ref="CW537:CW542" si="2161" xml:space="preserve"> CW527+$D537</f>
        <v>0</v>
      </c>
      <c r="CX537" s="19">
        <f t="shared" ref="CX537:CX542" si="2162" xml:space="preserve"> CX527+$E537</f>
        <v>0</v>
      </c>
      <c r="CY537" s="19">
        <f t="shared" ref="CY537:CY542" si="2163" xml:space="preserve"> CY527+$B537</f>
        <v>0</v>
      </c>
      <c r="CZ537" s="19">
        <f t="shared" ref="CZ537:CZ542" si="2164" xml:space="preserve"> CZ527+$C537</f>
        <v>0</v>
      </c>
      <c r="DA537" s="19">
        <f t="shared" ref="DA537:DA542" si="2165" xml:space="preserve"> DA527+$D537</f>
        <v>0</v>
      </c>
      <c r="DB537" s="19">
        <f t="shared" ref="DB537:DB542" si="2166" xml:space="preserve"> DB527+$E537</f>
        <v>0</v>
      </c>
      <c r="DC537" s="19">
        <f t="shared" ref="DC537:DC542" si="2167" xml:space="preserve"> DC527+$B537</f>
        <v>0</v>
      </c>
      <c r="DD537" s="19">
        <f t="shared" ref="DD537:DD542" si="2168" xml:space="preserve"> DD527+$C537</f>
        <v>0</v>
      </c>
      <c r="DE537" s="19">
        <f t="shared" ref="DE537:DE542" si="2169" xml:space="preserve"> DE527+$D537</f>
        <v>0</v>
      </c>
      <c r="DF537" s="19">
        <f t="shared" ref="DF537:DF542" si="2170" xml:space="preserve"> DF527+$E537</f>
        <v>0</v>
      </c>
      <c r="DG537" s="19">
        <f t="shared" ref="DG537:DG542" si="2171" xml:space="preserve"> DG527+$B537</f>
        <v>0</v>
      </c>
      <c r="DH537" s="19">
        <f t="shared" ref="DH537:DH542" si="2172" xml:space="preserve"> DH527+$C537</f>
        <v>0</v>
      </c>
      <c r="DI537" s="19">
        <f t="shared" ref="DI537:DI542" si="2173" xml:space="preserve"> DI527+$D537</f>
        <v>0</v>
      </c>
      <c r="DJ537" s="19">
        <f t="shared" ref="DJ537:DJ542" si="2174" xml:space="preserve"> DJ527+$E537</f>
        <v>0</v>
      </c>
      <c r="DK537" s="19">
        <f t="shared" ref="DK537:DK542" si="2175" xml:space="preserve"> DK527+$B537</f>
        <v>0</v>
      </c>
      <c r="DL537" s="19">
        <f t="shared" ref="DL537:DL542" si="2176" xml:space="preserve"> DL527+$C537</f>
        <v>0</v>
      </c>
      <c r="DM537" s="19">
        <f t="shared" ref="DM537:DM542" si="2177" xml:space="preserve"> DM527+$D537</f>
        <v>0</v>
      </c>
      <c r="DN537" s="19">
        <f t="shared" ref="DN537:DN542" si="2178" xml:space="preserve"> DN527+$E537</f>
        <v>0</v>
      </c>
      <c r="DO537" s="19">
        <f t="shared" ref="DO537:DO542" si="2179" xml:space="preserve"> DO527+$B537</f>
        <v>0</v>
      </c>
      <c r="DP537" s="19">
        <f t="shared" ref="DP537:DP542" si="2180" xml:space="preserve"> DP527+$C537</f>
        <v>0</v>
      </c>
      <c r="DQ537" s="19">
        <f t="shared" ref="DQ537:DQ542" si="2181" xml:space="preserve"> DQ527+$D537</f>
        <v>0</v>
      </c>
      <c r="DR537" s="19">
        <f t="shared" ref="DR537:DR542" si="2182" xml:space="preserve"> DR527+$E537</f>
        <v>0</v>
      </c>
      <c r="DS537" s="19">
        <f t="shared" ref="DS537:DS542" si="2183" xml:space="preserve"> DS527+$B537</f>
        <v>0</v>
      </c>
      <c r="DT537" s="19">
        <f t="shared" ref="DT537:DT542" si="2184" xml:space="preserve"> DT527+$C537</f>
        <v>0</v>
      </c>
      <c r="DU537" s="19">
        <f t="shared" ref="DU537:DU542" si="2185" xml:space="preserve"> DU527+$D537</f>
        <v>0</v>
      </c>
      <c r="DV537" s="19">
        <f t="shared" ref="DV537:DV542" si="2186" xml:space="preserve"> DV527+$E537</f>
        <v>0</v>
      </c>
      <c r="DW537" s="19">
        <f t="shared" ref="DW537:DW542" si="2187" xml:space="preserve"> DW527+$B537</f>
        <v>0</v>
      </c>
      <c r="DX537" s="19">
        <f t="shared" ref="DX537:DX542" si="2188" xml:space="preserve"> DX527+$C537</f>
        <v>0</v>
      </c>
      <c r="DY537" s="19">
        <f t="shared" ref="DY537:DY542" si="2189" xml:space="preserve"> DY527+$D537</f>
        <v>0</v>
      </c>
      <c r="DZ537" s="19">
        <f t="shared" ref="DZ537:DZ542" si="2190" xml:space="preserve"> DZ527+$E537</f>
        <v>0</v>
      </c>
      <c r="EA537" s="19">
        <f t="shared" ref="EA537:EA542" si="2191" xml:space="preserve"> EA527+$B537</f>
        <v>0</v>
      </c>
      <c r="EB537" s="19">
        <f t="shared" ref="EB537:EB542" si="2192" xml:space="preserve"> EB527+$C537</f>
        <v>0</v>
      </c>
      <c r="EC537" s="19">
        <f t="shared" ref="EC537:EC542" si="2193" xml:space="preserve"> EC527+$D537</f>
        <v>0</v>
      </c>
      <c r="ED537" s="19">
        <f t="shared" ref="ED537:ED542" si="2194" xml:space="preserve"> ED527+$E537</f>
        <v>0</v>
      </c>
      <c r="EE537" s="19">
        <f t="shared" ref="EE537:EE542" si="2195" xml:space="preserve"> EE527+$B537</f>
        <v>0</v>
      </c>
      <c r="EF537" s="19">
        <f t="shared" ref="EF537:EF542" si="2196" xml:space="preserve"> EF527+$C537</f>
        <v>0</v>
      </c>
      <c r="EG537" s="19">
        <f t="shared" ref="EG537:EG542" si="2197" xml:space="preserve"> EG527+$D537</f>
        <v>0</v>
      </c>
      <c r="EH537" s="19">
        <f t="shared" ref="EH537:EH542" si="2198" xml:space="preserve"> EH527+$E537</f>
        <v>0</v>
      </c>
      <c r="EI537" s="19"/>
    </row>
    <row r="538" spans="2:139" ht="15" hidden="1" x14ac:dyDescent="0.25">
      <c r="B538" s="19">
        <f xml:space="preserve"> IF(C295=1,IF(N295=1,1,0),0)</f>
        <v>0</v>
      </c>
      <c r="C538" s="19">
        <f>IF(C295=1,IF(OR((N295=1),(N295=0.5)),1,0),0)</f>
        <v>0</v>
      </c>
      <c r="D538" s="19">
        <f xml:space="preserve"> IF(C295=1,IF(N295=1,1,0),0)</f>
        <v>0</v>
      </c>
      <c r="E538" s="19">
        <f xml:space="preserve"> IF(C295=1,IF(AND((N295&lt;&gt;""),(N295&lt;&gt;0)),1,0),0)</f>
        <v>0</v>
      </c>
      <c r="F538" s="19"/>
      <c r="G538" s="19">
        <f t="shared" si="2071"/>
        <v>0</v>
      </c>
      <c r="H538" s="19">
        <f t="shared" si="2072"/>
        <v>0</v>
      </c>
      <c r="I538" s="19">
        <f t="shared" si="2073"/>
        <v>0</v>
      </c>
      <c r="J538" s="19">
        <f t="shared" si="2074"/>
        <v>0</v>
      </c>
      <c r="K538" s="19">
        <f t="shared" si="2075"/>
        <v>0</v>
      </c>
      <c r="L538" s="19">
        <f t="shared" si="2076"/>
        <v>0</v>
      </c>
      <c r="M538" s="19">
        <f t="shared" si="2077"/>
        <v>0</v>
      </c>
      <c r="N538" s="19">
        <f t="shared" si="2078"/>
        <v>0</v>
      </c>
      <c r="O538" s="19">
        <f t="shared" si="2079"/>
        <v>0</v>
      </c>
      <c r="P538" s="19">
        <f t="shared" si="2080"/>
        <v>0</v>
      </c>
      <c r="Q538" s="19">
        <f t="shared" si="2081"/>
        <v>0</v>
      </c>
      <c r="R538" s="19"/>
      <c r="S538" s="19">
        <f t="shared" si="2082"/>
        <v>0</v>
      </c>
      <c r="T538" s="19">
        <f t="shared" si="2083"/>
        <v>0</v>
      </c>
      <c r="U538" s="19">
        <f t="shared" si="2084"/>
        <v>0</v>
      </c>
      <c r="V538" s="19"/>
      <c r="W538" s="19">
        <f t="shared" si="2085"/>
        <v>0</v>
      </c>
      <c r="X538" s="19"/>
      <c r="Y538" s="19">
        <f t="shared" si="2086"/>
        <v>0</v>
      </c>
      <c r="Z538" s="19">
        <f t="shared" si="2087"/>
        <v>0</v>
      </c>
      <c r="AA538" s="19">
        <f t="shared" si="2088"/>
        <v>0</v>
      </c>
      <c r="AB538" s="19">
        <f t="shared" si="2089"/>
        <v>0</v>
      </c>
      <c r="AC538" s="19">
        <f t="shared" si="2090"/>
        <v>0</v>
      </c>
      <c r="AD538" s="19"/>
      <c r="AE538" s="19">
        <f t="shared" si="2091"/>
        <v>0</v>
      </c>
      <c r="AF538" s="19">
        <f t="shared" si="2092"/>
        <v>0</v>
      </c>
      <c r="AG538" s="19">
        <f t="shared" si="2093"/>
        <v>0</v>
      </c>
      <c r="AH538" s="19">
        <f t="shared" si="2094"/>
        <v>0</v>
      </c>
      <c r="AI538" s="19">
        <f t="shared" si="2095"/>
        <v>0</v>
      </c>
      <c r="AJ538" s="19">
        <f t="shared" si="2096"/>
        <v>0</v>
      </c>
      <c r="AK538" s="129">
        <f t="shared" si="2097"/>
        <v>0</v>
      </c>
      <c r="AL538" s="129">
        <f t="shared" si="2098"/>
        <v>0</v>
      </c>
      <c r="AM538" s="19">
        <f t="shared" si="2099"/>
        <v>0</v>
      </c>
      <c r="AN538" s="19">
        <f t="shared" si="2100"/>
        <v>0</v>
      </c>
      <c r="AO538" s="19">
        <f t="shared" si="2101"/>
        <v>0</v>
      </c>
      <c r="AP538" s="19">
        <f t="shared" si="2102"/>
        <v>0</v>
      </c>
      <c r="AQ538" s="19">
        <f t="shared" si="2103"/>
        <v>0</v>
      </c>
      <c r="AR538" s="19">
        <f t="shared" si="2104"/>
        <v>0</v>
      </c>
      <c r="AS538" s="19">
        <f t="shared" si="2105"/>
        <v>0</v>
      </c>
      <c r="AT538" s="19">
        <f t="shared" si="2106"/>
        <v>0</v>
      </c>
      <c r="AU538" s="19">
        <f t="shared" si="2107"/>
        <v>0</v>
      </c>
      <c r="AV538" s="19">
        <f t="shared" si="2108"/>
        <v>0</v>
      </c>
      <c r="AW538" s="19">
        <f t="shared" si="2109"/>
        <v>0</v>
      </c>
      <c r="AX538" s="19">
        <f t="shared" si="2110"/>
        <v>0</v>
      </c>
      <c r="AY538" s="19">
        <f t="shared" si="2111"/>
        <v>0</v>
      </c>
      <c r="AZ538" s="19">
        <f t="shared" si="2112"/>
        <v>0</v>
      </c>
      <c r="BA538" s="19">
        <f t="shared" si="2113"/>
        <v>0</v>
      </c>
      <c r="BB538" s="19">
        <f t="shared" si="2114"/>
        <v>0</v>
      </c>
      <c r="BC538" s="19">
        <f t="shared" si="2115"/>
        <v>0</v>
      </c>
      <c r="BD538" s="19">
        <f t="shared" si="2116"/>
        <v>0</v>
      </c>
      <c r="BE538" s="19">
        <f t="shared" si="2117"/>
        <v>0</v>
      </c>
      <c r="BF538" s="19">
        <f t="shared" si="2118"/>
        <v>0</v>
      </c>
      <c r="BG538" s="19">
        <f t="shared" si="2119"/>
        <v>0</v>
      </c>
      <c r="BH538" s="19">
        <f t="shared" si="2120"/>
        <v>0</v>
      </c>
      <c r="BI538" s="19">
        <f t="shared" si="2121"/>
        <v>0</v>
      </c>
      <c r="BJ538" s="19">
        <f t="shared" si="2122"/>
        <v>0</v>
      </c>
      <c r="BK538" s="19">
        <f t="shared" si="2123"/>
        <v>0</v>
      </c>
      <c r="BL538" s="19">
        <f t="shared" si="2124"/>
        <v>0</v>
      </c>
      <c r="BM538" s="19">
        <f t="shared" si="2125"/>
        <v>0</v>
      </c>
      <c r="BN538" s="19">
        <f t="shared" si="2126"/>
        <v>0</v>
      </c>
      <c r="BO538" s="19">
        <f t="shared" si="2127"/>
        <v>0</v>
      </c>
      <c r="BP538" s="19">
        <f t="shared" si="2128"/>
        <v>0</v>
      </c>
      <c r="BQ538" s="19">
        <f t="shared" si="2129"/>
        <v>0</v>
      </c>
      <c r="BR538" s="19">
        <f t="shared" si="2130"/>
        <v>0</v>
      </c>
      <c r="BS538" s="19">
        <f t="shared" si="2131"/>
        <v>0</v>
      </c>
      <c r="BT538" s="19">
        <f t="shared" si="2132"/>
        <v>0</v>
      </c>
      <c r="BU538" s="19">
        <f t="shared" si="2133"/>
        <v>0</v>
      </c>
      <c r="BV538" s="19">
        <f t="shared" si="2134"/>
        <v>0</v>
      </c>
      <c r="BW538" s="19">
        <f t="shared" si="2135"/>
        <v>0</v>
      </c>
      <c r="BX538" s="19">
        <f t="shared" si="2136"/>
        <v>0</v>
      </c>
      <c r="BY538" s="19">
        <f t="shared" si="2137"/>
        <v>0</v>
      </c>
      <c r="BZ538" s="19">
        <f t="shared" si="2138"/>
        <v>0</v>
      </c>
      <c r="CA538" s="19">
        <f t="shared" si="2139"/>
        <v>0</v>
      </c>
      <c r="CB538" s="19">
        <f t="shared" si="2140"/>
        <v>0</v>
      </c>
      <c r="CC538" s="19">
        <f t="shared" si="2141"/>
        <v>0</v>
      </c>
      <c r="CD538" s="19">
        <f t="shared" si="2142"/>
        <v>0</v>
      </c>
      <c r="CE538" s="19">
        <f t="shared" si="2143"/>
        <v>0</v>
      </c>
      <c r="CF538" s="19">
        <f t="shared" si="2144"/>
        <v>0</v>
      </c>
      <c r="CG538" s="19">
        <f t="shared" si="2145"/>
        <v>0</v>
      </c>
      <c r="CH538" s="19">
        <f t="shared" si="2146"/>
        <v>0</v>
      </c>
      <c r="CI538" s="19">
        <f t="shared" si="2147"/>
        <v>0</v>
      </c>
      <c r="CJ538" s="19">
        <f t="shared" si="2148"/>
        <v>0</v>
      </c>
      <c r="CK538" s="19">
        <f t="shared" si="2149"/>
        <v>0</v>
      </c>
      <c r="CL538" s="19">
        <f t="shared" si="2150"/>
        <v>0</v>
      </c>
      <c r="CM538" s="19">
        <f t="shared" si="2151"/>
        <v>0</v>
      </c>
      <c r="CN538" s="19">
        <f t="shared" si="2152"/>
        <v>0</v>
      </c>
      <c r="CO538" s="19">
        <f t="shared" si="2153"/>
        <v>0</v>
      </c>
      <c r="CP538" s="19">
        <f t="shared" si="2154"/>
        <v>0</v>
      </c>
      <c r="CQ538" s="19">
        <f t="shared" si="2155"/>
        <v>0</v>
      </c>
      <c r="CR538" s="19">
        <f t="shared" si="2156"/>
        <v>0</v>
      </c>
      <c r="CS538" s="19">
        <f t="shared" si="2157"/>
        <v>0</v>
      </c>
      <c r="CT538" s="19">
        <f t="shared" si="2158"/>
        <v>0</v>
      </c>
      <c r="CU538" s="19">
        <f t="shared" si="2159"/>
        <v>0</v>
      </c>
      <c r="CV538" s="19">
        <f t="shared" si="2160"/>
        <v>0</v>
      </c>
      <c r="CW538" s="19">
        <f t="shared" si="2161"/>
        <v>0</v>
      </c>
      <c r="CX538" s="19">
        <f t="shared" si="2162"/>
        <v>0</v>
      </c>
      <c r="CY538" s="19">
        <f t="shared" si="2163"/>
        <v>0</v>
      </c>
      <c r="CZ538" s="19">
        <f t="shared" si="2164"/>
        <v>0</v>
      </c>
      <c r="DA538" s="19">
        <f t="shared" si="2165"/>
        <v>0</v>
      </c>
      <c r="DB538" s="19">
        <f t="shared" si="2166"/>
        <v>0</v>
      </c>
      <c r="DC538" s="19">
        <f t="shared" si="2167"/>
        <v>0</v>
      </c>
      <c r="DD538" s="19">
        <f t="shared" si="2168"/>
        <v>0</v>
      </c>
      <c r="DE538" s="19">
        <f t="shared" si="2169"/>
        <v>0</v>
      </c>
      <c r="DF538" s="19">
        <f t="shared" si="2170"/>
        <v>0</v>
      </c>
      <c r="DG538" s="19">
        <f t="shared" si="2171"/>
        <v>0</v>
      </c>
      <c r="DH538" s="19">
        <f t="shared" si="2172"/>
        <v>0</v>
      </c>
      <c r="DI538" s="19">
        <f t="shared" si="2173"/>
        <v>0</v>
      </c>
      <c r="DJ538" s="19">
        <f t="shared" si="2174"/>
        <v>0</v>
      </c>
      <c r="DK538" s="19">
        <f t="shared" si="2175"/>
        <v>0</v>
      </c>
      <c r="DL538" s="19">
        <f t="shared" si="2176"/>
        <v>0</v>
      </c>
      <c r="DM538" s="19">
        <f t="shared" si="2177"/>
        <v>0</v>
      </c>
      <c r="DN538" s="19">
        <f t="shared" si="2178"/>
        <v>0</v>
      </c>
      <c r="DO538" s="19">
        <f t="shared" si="2179"/>
        <v>0</v>
      </c>
      <c r="DP538" s="19">
        <f t="shared" si="2180"/>
        <v>0</v>
      </c>
      <c r="DQ538" s="19">
        <f t="shared" si="2181"/>
        <v>0</v>
      </c>
      <c r="DR538" s="19">
        <f t="shared" si="2182"/>
        <v>0</v>
      </c>
      <c r="DS538" s="19">
        <f t="shared" si="2183"/>
        <v>0</v>
      </c>
      <c r="DT538" s="19">
        <f t="shared" si="2184"/>
        <v>0</v>
      </c>
      <c r="DU538" s="19">
        <f t="shared" si="2185"/>
        <v>0</v>
      </c>
      <c r="DV538" s="19">
        <f t="shared" si="2186"/>
        <v>0</v>
      </c>
      <c r="DW538" s="19">
        <f t="shared" si="2187"/>
        <v>0</v>
      </c>
      <c r="DX538" s="19">
        <f t="shared" si="2188"/>
        <v>0</v>
      </c>
      <c r="DY538" s="19">
        <f t="shared" si="2189"/>
        <v>0</v>
      </c>
      <c r="DZ538" s="19">
        <f t="shared" si="2190"/>
        <v>0</v>
      </c>
      <c r="EA538" s="19">
        <f t="shared" si="2191"/>
        <v>0</v>
      </c>
      <c r="EB538" s="19">
        <f t="shared" si="2192"/>
        <v>0</v>
      </c>
      <c r="EC538" s="19">
        <f t="shared" si="2193"/>
        <v>0</v>
      </c>
      <c r="ED538" s="19">
        <f t="shared" si="2194"/>
        <v>0</v>
      </c>
      <c r="EE538" s="19">
        <f t="shared" si="2195"/>
        <v>0</v>
      </c>
      <c r="EF538" s="19">
        <f t="shared" si="2196"/>
        <v>0</v>
      </c>
      <c r="EG538" s="19">
        <f t="shared" si="2197"/>
        <v>0</v>
      </c>
      <c r="EH538" s="19">
        <f t="shared" si="2198"/>
        <v>0</v>
      </c>
      <c r="EI538" s="19"/>
    </row>
    <row r="539" spans="2:139" ht="15" hidden="1" x14ac:dyDescent="0.25">
      <c r="B539" s="19">
        <f xml:space="preserve"> IF(C296=1,IF(N296=1,1,0),0)</f>
        <v>0</v>
      </c>
      <c r="C539" s="19">
        <f>IF(C296=1,IF(OR((N296=1),(N296=0.5)),1,0),0)</f>
        <v>0</v>
      </c>
      <c r="D539" s="19">
        <f xml:space="preserve"> IF(C296=1,IF(N296=1,1,0),0)</f>
        <v>0</v>
      </c>
      <c r="E539" s="19">
        <f xml:space="preserve"> IF(C296=1,IF(AND((N296&lt;&gt;""),(N296&lt;&gt;0)),1,0),0)</f>
        <v>0</v>
      </c>
      <c r="F539" s="19"/>
      <c r="G539" s="19">
        <f t="shared" si="2071"/>
        <v>0</v>
      </c>
      <c r="H539" s="19">
        <f t="shared" si="2072"/>
        <v>0</v>
      </c>
      <c r="I539" s="19">
        <f t="shared" si="2073"/>
        <v>0</v>
      </c>
      <c r="J539" s="19">
        <f t="shared" si="2074"/>
        <v>0</v>
      </c>
      <c r="K539" s="19">
        <f t="shared" si="2075"/>
        <v>0</v>
      </c>
      <c r="L539" s="19">
        <f t="shared" si="2076"/>
        <v>0</v>
      </c>
      <c r="M539" s="19">
        <f t="shared" si="2077"/>
        <v>0</v>
      </c>
      <c r="N539" s="19">
        <f t="shared" si="2078"/>
        <v>0</v>
      </c>
      <c r="O539" s="19">
        <f t="shared" si="2079"/>
        <v>0</v>
      </c>
      <c r="P539" s="19">
        <f t="shared" si="2080"/>
        <v>0</v>
      </c>
      <c r="Q539" s="19">
        <f t="shared" si="2081"/>
        <v>0</v>
      </c>
      <c r="R539" s="19"/>
      <c r="S539" s="19">
        <f t="shared" si="2082"/>
        <v>0</v>
      </c>
      <c r="T539" s="19">
        <f t="shared" si="2083"/>
        <v>0</v>
      </c>
      <c r="U539" s="19">
        <f t="shared" si="2084"/>
        <v>0</v>
      </c>
      <c r="V539" s="19"/>
      <c r="W539" s="19">
        <f t="shared" si="2085"/>
        <v>0</v>
      </c>
      <c r="X539" s="19"/>
      <c r="Y539" s="19">
        <f t="shared" si="2086"/>
        <v>0</v>
      </c>
      <c r="Z539" s="19">
        <f t="shared" si="2087"/>
        <v>0</v>
      </c>
      <c r="AA539" s="19">
        <f t="shared" si="2088"/>
        <v>0</v>
      </c>
      <c r="AB539" s="19">
        <f t="shared" si="2089"/>
        <v>0</v>
      </c>
      <c r="AC539" s="19">
        <f t="shared" si="2090"/>
        <v>0</v>
      </c>
      <c r="AD539" s="19"/>
      <c r="AE539" s="19">
        <f t="shared" si="2091"/>
        <v>0</v>
      </c>
      <c r="AF539" s="19">
        <f t="shared" si="2092"/>
        <v>0</v>
      </c>
      <c r="AG539" s="19">
        <f t="shared" si="2093"/>
        <v>0</v>
      </c>
      <c r="AH539" s="19">
        <f t="shared" si="2094"/>
        <v>0</v>
      </c>
      <c r="AI539" s="19">
        <f t="shared" si="2095"/>
        <v>0</v>
      </c>
      <c r="AJ539" s="19">
        <f t="shared" si="2096"/>
        <v>0</v>
      </c>
      <c r="AK539" s="129">
        <f t="shared" si="2097"/>
        <v>0</v>
      </c>
      <c r="AL539" s="129">
        <f t="shared" si="2098"/>
        <v>0</v>
      </c>
      <c r="AM539" s="19">
        <f t="shared" si="2099"/>
        <v>0</v>
      </c>
      <c r="AN539" s="19">
        <f t="shared" si="2100"/>
        <v>0</v>
      </c>
      <c r="AO539" s="19">
        <f t="shared" si="2101"/>
        <v>0</v>
      </c>
      <c r="AP539" s="19">
        <f t="shared" si="2102"/>
        <v>0</v>
      </c>
      <c r="AQ539" s="19">
        <f t="shared" si="2103"/>
        <v>0</v>
      </c>
      <c r="AR539" s="19">
        <f t="shared" si="2104"/>
        <v>0</v>
      </c>
      <c r="AS539" s="19">
        <f t="shared" si="2105"/>
        <v>0</v>
      </c>
      <c r="AT539" s="19">
        <f t="shared" si="2106"/>
        <v>0</v>
      </c>
      <c r="AU539" s="19">
        <f t="shared" si="2107"/>
        <v>0</v>
      </c>
      <c r="AV539" s="19">
        <f t="shared" si="2108"/>
        <v>0</v>
      </c>
      <c r="AW539" s="19">
        <f t="shared" si="2109"/>
        <v>0</v>
      </c>
      <c r="AX539" s="19">
        <f t="shared" si="2110"/>
        <v>0</v>
      </c>
      <c r="AY539" s="19">
        <f t="shared" si="2111"/>
        <v>0</v>
      </c>
      <c r="AZ539" s="19">
        <f t="shared" si="2112"/>
        <v>0</v>
      </c>
      <c r="BA539" s="19">
        <f t="shared" si="2113"/>
        <v>0</v>
      </c>
      <c r="BB539" s="19">
        <f t="shared" si="2114"/>
        <v>0</v>
      </c>
      <c r="BC539" s="19">
        <f t="shared" si="2115"/>
        <v>0</v>
      </c>
      <c r="BD539" s="19">
        <f t="shared" si="2116"/>
        <v>0</v>
      </c>
      <c r="BE539" s="19">
        <f t="shared" si="2117"/>
        <v>0</v>
      </c>
      <c r="BF539" s="19">
        <f t="shared" si="2118"/>
        <v>0</v>
      </c>
      <c r="BG539" s="19">
        <f t="shared" si="2119"/>
        <v>0</v>
      </c>
      <c r="BH539" s="19">
        <f t="shared" si="2120"/>
        <v>0</v>
      </c>
      <c r="BI539" s="19">
        <f t="shared" si="2121"/>
        <v>0</v>
      </c>
      <c r="BJ539" s="19">
        <f t="shared" si="2122"/>
        <v>0</v>
      </c>
      <c r="BK539" s="19">
        <f t="shared" si="2123"/>
        <v>0</v>
      </c>
      <c r="BL539" s="19">
        <f t="shared" si="2124"/>
        <v>0</v>
      </c>
      <c r="BM539" s="19">
        <f t="shared" si="2125"/>
        <v>0</v>
      </c>
      <c r="BN539" s="19">
        <f t="shared" si="2126"/>
        <v>0</v>
      </c>
      <c r="BO539" s="19">
        <f t="shared" si="2127"/>
        <v>0</v>
      </c>
      <c r="BP539" s="19">
        <f t="shared" si="2128"/>
        <v>0</v>
      </c>
      <c r="BQ539" s="19">
        <f t="shared" si="2129"/>
        <v>0</v>
      </c>
      <c r="BR539" s="19">
        <f t="shared" si="2130"/>
        <v>0</v>
      </c>
      <c r="BS539" s="19">
        <f t="shared" si="2131"/>
        <v>0</v>
      </c>
      <c r="BT539" s="19">
        <f t="shared" si="2132"/>
        <v>0</v>
      </c>
      <c r="BU539" s="19">
        <f t="shared" si="2133"/>
        <v>0</v>
      </c>
      <c r="BV539" s="19">
        <f t="shared" si="2134"/>
        <v>0</v>
      </c>
      <c r="BW539" s="19">
        <f t="shared" si="2135"/>
        <v>0</v>
      </c>
      <c r="BX539" s="19">
        <f t="shared" si="2136"/>
        <v>0</v>
      </c>
      <c r="BY539" s="19">
        <f t="shared" si="2137"/>
        <v>0</v>
      </c>
      <c r="BZ539" s="19">
        <f t="shared" si="2138"/>
        <v>0</v>
      </c>
      <c r="CA539" s="19">
        <f t="shared" si="2139"/>
        <v>0</v>
      </c>
      <c r="CB539" s="19">
        <f t="shared" si="2140"/>
        <v>0</v>
      </c>
      <c r="CC539" s="19">
        <f t="shared" si="2141"/>
        <v>0</v>
      </c>
      <c r="CD539" s="19">
        <f t="shared" si="2142"/>
        <v>0</v>
      </c>
      <c r="CE539" s="19">
        <f t="shared" si="2143"/>
        <v>0</v>
      </c>
      <c r="CF539" s="19">
        <f t="shared" si="2144"/>
        <v>0</v>
      </c>
      <c r="CG539" s="19">
        <f t="shared" si="2145"/>
        <v>0</v>
      </c>
      <c r="CH539" s="19">
        <f t="shared" si="2146"/>
        <v>0</v>
      </c>
      <c r="CI539" s="19">
        <f t="shared" si="2147"/>
        <v>0</v>
      </c>
      <c r="CJ539" s="19">
        <f t="shared" si="2148"/>
        <v>0</v>
      </c>
      <c r="CK539" s="19">
        <f t="shared" si="2149"/>
        <v>0</v>
      </c>
      <c r="CL539" s="19">
        <f t="shared" si="2150"/>
        <v>0</v>
      </c>
      <c r="CM539" s="19">
        <f t="shared" si="2151"/>
        <v>0</v>
      </c>
      <c r="CN539" s="19">
        <f t="shared" si="2152"/>
        <v>0</v>
      </c>
      <c r="CO539" s="19">
        <f t="shared" si="2153"/>
        <v>0</v>
      </c>
      <c r="CP539" s="19">
        <f t="shared" si="2154"/>
        <v>0</v>
      </c>
      <c r="CQ539" s="19">
        <f t="shared" si="2155"/>
        <v>0</v>
      </c>
      <c r="CR539" s="19">
        <f t="shared" si="2156"/>
        <v>0</v>
      </c>
      <c r="CS539" s="19">
        <f t="shared" si="2157"/>
        <v>0</v>
      </c>
      <c r="CT539" s="19">
        <f t="shared" si="2158"/>
        <v>0</v>
      </c>
      <c r="CU539" s="19">
        <f t="shared" si="2159"/>
        <v>0</v>
      </c>
      <c r="CV539" s="19">
        <f t="shared" si="2160"/>
        <v>0</v>
      </c>
      <c r="CW539" s="19">
        <f t="shared" si="2161"/>
        <v>0</v>
      </c>
      <c r="CX539" s="19">
        <f t="shared" si="2162"/>
        <v>0</v>
      </c>
      <c r="CY539" s="19">
        <f t="shared" si="2163"/>
        <v>0</v>
      </c>
      <c r="CZ539" s="19">
        <f t="shared" si="2164"/>
        <v>0</v>
      </c>
      <c r="DA539" s="19">
        <f t="shared" si="2165"/>
        <v>0</v>
      </c>
      <c r="DB539" s="19">
        <f t="shared" si="2166"/>
        <v>0</v>
      </c>
      <c r="DC539" s="19">
        <f t="shared" si="2167"/>
        <v>0</v>
      </c>
      <c r="DD539" s="19">
        <f t="shared" si="2168"/>
        <v>0</v>
      </c>
      <c r="DE539" s="19">
        <f t="shared" si="2169"/>
        <v>0</v>
      </c>
      <c r="DF539" s="19">
        <f t="shared" si="2170"/>
        <v>0</v>
      </c>
      <c r="DG539" s="19">
        <f t="shared" si="2171"/>
        <v>0</v>
      </c>
      <c r="DH539" s="19">
        <f t="shared" si="2172"/>
        <v>0</v>
      </c>
      <c r="DI539" s="19">
        <f t="shared" si="2173"/>
        <v>0</v>
      </c>
      <c r="DJ539" s="19">
        <f t="shared" si="2174"/>
        <v>0</v>
      </c>
      <c r="DK539" s="19">
        <f t="shared" si="2175"/>
        <v>0</v>
      </c>
      <c r="DL539" s="19">
        <f t="shared" si="2176"/>
        <v>0</v>
      </c>
      <c r="DM539" s="19">
        <f t="shared" si="2177"/>
        <v>0</v>
      </c>
      <c r="DN539" s="19">
        <f t="shared" si="2178"/>
        <v>0</v>
      </c>
      <c r="DO539" s="19">
        <f t="shared" si="2179"/>
        <v>0</v>
      </c>
      <c r="DP539" s="19">
        <f t="shared" si="2180"/>
        <v>0</v>
      </c>
      <c r="DQ539" s="19">
        <f t="shared" si="2181"/>
        <v>0</v>
      </c>
      <c r="DR539" s="19">
        <f t="shared" si="2182"/>
        <v>0</v>
      </c>
      <c r="DS539" s="19">
        <f t="shared" si="2183"/>
        <v>0</v>
      </c>
      <c r="DT539" s="19">
        <f t="shared" si="2184"/>
        <v>0</v>
      </c>
      <c r="DU539" s="19">
        <f t="shared" si="2185"/>
        <v>0</v>
      </c>
      <c r="DV539" s="19">
        <f t="shared" si="2186"/>
        <v>0</v>
      </c>
      <c r="DW539" s="19">
        <f t="shared" si="2187"/>
        <v>0</v>
      </c>
      <c r="DX539" s="19">
        <f t="shared" si="2188"/>
        <v>0</v>
      </c>
      <c r="DY539" s="19">
        <f t="shared" si="2189"/>
        <v>0</v>
      </c>
      <c r="DZ539" s="19">
        <f t="shared" si="2190"/>
        <v>0</v>
      </c>
      <c r="EA539" s="19">
        <f t="shared" si="2191"/>
        <v>0</v>
      </c>
      <c r="EB539" s="19">
        <f t="shared" si="2192"/>
        <v>0</v>
      </c>
      <c r="EC539" s="19">
        <f t="shared" si="2193"/>
        <v>0</v>
      </c>
      <c r="ED539" s="19">
        <f t="shared" si="2194"/>
        <v>0</v>
      </c>
      <c r="EE539" s="19">
        <f t="shared" si="2195"/>
        <v>0</v>
      </c>
      <c r="EF539" s="19">
        <f t="shared" si="2196"/>
        <v>0</v>
      </c>
      <c r="EG539" s="19">
        <f t="shared" si="2197"/>
        <v>0</v>
      </c>
      <c r="EH539" s="19">
        <f t="shared" si="2198"/>
        <v>0</v>
      </c>
      <c r="EI539" s="19"/>
    </row>
    <row r="540" spans="2:139" x14ac:dyDescent="0.35">
      <c r="B540" s="19">
        <f xml:space="preserve"> IF(C301=1,IF(N301=1,1,0),0)</f>
        <v>0</v>
      </c>
      <c r="C540" s="19">
        <f>IF(C301=1,IF(OR((N301=1),(N301=0.5)),1,0),0)</f>
        <v>0</v>
      </c>
      <c r="D540" s="19">
        <f xml:space="preserve"> IF(C301=1,IF(N301=1,1,0),0)</f>
        <v>0</v>
      </c>
      <c r="E540" s="19">
        <f xml:space="preserve"> IF(C301=1,IF(AND((N301&lt;&gt;""),(N301&lt;&gt;0)),1,0),0)</f>
        <v>0</v>
      </c>
      <c r="F540" s="19"/>
      <c r="G540" s="19">
        <f t="shared" si="2071"/>
        <v>1</v>
      </c>
      <c r="H540" s="19">
        <f t="shared" si="2072"/>
        <v>2</v>
      </c>
      <c r="I540" s="19">
        <f t="shared" si="2073"/>
        <v>3</v>
      </c>
      <c r="J540" s="19">
        <f t="shared" si="2074"/>
        <v>4</v>
      </c>
      <c r="K540" s="19">
        <f t="shared" si="2075"/>
        <v>5</v>
      </c>
      <c r="L540" s="19">
        <f t="shared" si="2076"/>
        <v>6</v>
      </c>
      <c r="M540" s="19">
        <f t="shared" si="2077"/>
        <v>7</v>
      </c>
      <c r="N540" s="19">
        <f t="shared" si="2078"/>
        <v>8</v>
      </c>
      <c r="O540" s="19">
        <f t="shared" si="2079"/>
        <v>9</v>
      </c>
      <c r="P540" s="19">
        <f t="shared" si="2080"/>
        <v>10</v>
      </c>
      <c r="Q540" s="19">
        <f t="shared" si="2081"/>
        <v>11</v>
      </c>
      <c r="R540" s="19"/>
      <c r="S540" s="19">
        <f t="shared" si="2082"/>
        <v>12</v>
      </c>
      <c r="T540" s="19">
        <f t="shared" si="2083"/>
        <v>13</v>
      </c>
      <c r="U540" s="19">
        <f t="shared" si="2084"/>
        <v>14</v>
      </c>
      <c r="V540" s="19"/>
      <c r="W540" s="19">
        <f t="shared" si="2085"/>
        <v>15</v>
      </c>
      <c r="X540" s="19"/>
      <c r="Y540" s="19">
        <f t="shared" si="2086"/>
        <v>16</v>
      </c>
      <c r="Z540" s="19">
        <f t="shared" si="2087"/>
        <v>17</v>
      </c>
      <c r="AA540" s="19">
        <f t="shared" si="2088"/>
        <v>18</v>
      </c>
      <c r="AB540" s="19">
        <f t="shared" si="2089"/>
        <v>19</v>
      </c>
      <c r="AC540" s="19">
        <f t="shared" si="2090"/>
        <v>20</v>
      </c>
      <c r="AD540" s="19"/>
      <c r="AE540" s="19">
        <f t="shared" si="2091"/>
        <v>21</v>
      </c>
      <c r="AF540" s="19">
        <f t="shared" si="2092"/>
        <v>22</v>
      </c>
      <c r="AG540" s="19">
        <f t="shared" si="2093"/>
        <v>23</v>
      </c>
      <c r="AH540" s="19">
        <f t="shared" si="2094"/>
        <v>24</v>
      </c>
      <c r="AI540" s="19">
        <f t="shared" si="2095"/>
        <v>25</v>
      </c>
      <c r="AJ540" s="19">
        <f t="shared" si="2096"/>
        <v>26</v>
      </c>
      <c r="AK540" s="129">
        <f t="shared" si="2097"/>
        <v>27</v>
      </c>
      <c r="AL540" s="129">
        <f t="shared" si="2098"/>
        <v>28</v>
      </c>
      <c r="AM540" s="19">
        <f t="shared" si="2099"/>
        <v>29</v>
      </c>
      <c r="AN540" s="19">
        <f t="shared" si="2100"/>
        <v>30</v>
      </c>
      <c r="AO540" s="19">
        <f t="shared" si="2101"/>
        <v>31</v>
      </c>
      <c r="AP540" s="19">
        <f t="shared" si="2102"/>
        <v>32</v>
      </c>
      <c r="AQ540" s="19">
        <f t="shared" si="2103"/>
        <v>33</v>
      </c>
      <c r="AR540" s="19">
        <f t="shared" si="2104"/>
        <v>34</v>
      </c>
      <c r="AS540" s="19">
        <f t="shared" si="2105"/>
        <v>35</v>
      </c>
      <c r="AT540" s="19">
        <f t="shared" si="2106"/>
        <v>36</v>
      </c>
      <c r="AU540" s="19">
        <f t="shared" si="2107"/>
        <v>37</v>
      </c>
      <c r="AV540" s="19">
        <f t="shared" si="2108"/>
        <v>38</v>
      </c>
      <c r="AW540" s="19">
        <f t="shared" si="2109"/>
        <v>39</v>
      </c>
      <c r="AX540" s="19">
        <f t="shared" si="2110"/>
        <v>40</v>
      </c>
      <c r="AY540" s="19">
        <f t="shared" si="2111"/>
        <v>41</v>
      </c>
      <c r="AZ540" s="19">
        <f t="shared" si="2112"/>
        <v>42</v>
      </c>
      <c r="BA540" s="19">
        <f t="shared" si="2113"/>
        <v>43</v>
      </c>
      <c r="BB540" s="19">
        <f t="shared" si="2114"/>
        <v>44</v>
      </c>
      <c r="BC540" s="19">
        <f t="shared" si="2115"/>
        <v>45</v>
      </c>
      <c r="BD540" s="19">
        <f t="shared" si="2116"/>
        <v>46</v>
      </c>
      <c r="BE540" s="19">
        <f t="shared" si="2117"/>
        <v>47</v>
      </c>
      <c r="BF540" s="19">
        <f t="shared" si="2118"/>
        <v>48</v>
      </c>
      <c r="BG540" s="19">
        <f t="shared" si="2119"/>
        <v>49</v>
      </c>
      <c r="BH540" s="19">
        <f t="shared" si="2120"/>
        <v>50</v>
      </c>
      <c r="BI540" s="19">
        <f t="shared" si="2121"/>
        <v>51</v>
      </c>
      <c r="BJ540" s="19">
        <f t="shared" si="2122"/>
        <v>52</v>
      </c>
      <c r="BK540" s="19">
        <f t="shared" si="2123"/>
        <v>53</v>
      </c>
      <c r="BL540" s="19">
        <f t="shared" si="2124"/>
        <v>54</v>
      </c>
      <c r="BM540" s="19">
        <f t="shared" si="2125"/>
        <v>55</v>
      </c>
      <c r="BN540" s="19">
        <f t="shared" si="2126"/>
        <v>56</v>
      </c>
      <c r="BO540" s="19">
        <f t="shared" si="2127"/>
        <v>57</v>
      </c>
      <c r="BP540" s="19">
        <f t="shared" si="2128"/>
        <v>58</v>
      </c>
      <c r="BQ540" s="19">
        <f t="shared" si="2129"/>
        <v>59</v>
      </c>
      <c r="BR540" s="19">
        <f t="shared" si="2130"/>
        <v>60</v>
      </c>
      <c r="BS540" s="19">
        <f t="shared" si="2131"/>
        <v>61</v>
      </c>
      <c r="BT540" s="19">
        <f t="shared" si="2132"/>
        <v>62</v>
      </c>
      <c r="BU540" s="19">
        <f t="shared" si="2133"/>
        <v>63</v>
      </c>
      <c r="BV540" s="19">
        <f t="shared" si="2134"/>
        <v>64</v>
      </c>
      <c r="BW540" s="19">
        <f t="shared" si="2135"/>
        <v>65</v>
      </c>
      <c r="BX540" s="19">
        <f t="shared" si="2136"/>
        <v>66</v>
      </c>
      <c r="BY540" s="19">
        <f t="shared" si="2137"/>
        <v>67</v>
      </c>
      <c r="BZ540" s="19">
        <f t="shared" si="2138"/>
        <v>68</v>
      </c>
      <c r="CA540" s="19">
        <f t="shared" si="2139"/>
        <v>69</v>
      </c>
      <c r="CB540" s="19">
        <f t="shared" si="2140"/>
        <v>70</v>
      </c>
      <c r="CC540" s="19">
        <f t="shared" si="2141"/>
        <v>71</v>
      </c>
      <c r="CD540" s="19">
        <f t="shared" si="2142"/>
        <v>72</v>
      </c>
      <c r="CE540" s="19">
        <f t="shared" si="2143"/>
        <v>73</v>
      </c>
      <c r="CF540" s="19">
        <f t="shared" si="2144"/>
        <v>74</v>
      </c>
      <c r="CG540" s="19">
        <f t="shared" si="2145"/>
        <v>75</v>
      </c>
      <c r="CH540" s="19">
        <f t="shared" si="2146"/>
        <v>76</v>
      </c>
      <c r="CI540" s="19">
        <f t="shared" si="2147"/>
        <v>77</v>
      </c>
      <c r="CJ540" s="19">
        <f t="shared" si="2148"/>
        <v>78</v>
      </c>
      <c r="CK540" s="19">
        <f t="shared" si="2149"/>
        <v>79</v>
      </c>
      <c r="CL540" s="19">
        <f t="shared" si="2150"/>
        <v>80</v>
      </c>
      <c r="CM540" s="19">
        <f t="shared" si="2151"/>
        <v>81</v>
      </c>
      <c r="CN540" s="19">
        <f t="shared" si="2152"/>
        <v>82</v>
      </c>
      <c r="CO540" s="19">
        <f t="shared" si="2153"/>
        <v>83</v>
      </c>
      <c r="CP540" s="19">
        <f t="shared" si="2154"/>
        <v>84</v>
      </c>
      <c r="CQ540" s="19">
        <f t="shared" si="2155"/>
        <v>85</v>
      </c>
      <c r="CR540" s="19">
        <f t="shared" si="2156"/>
        <v>86</v>
      </c>
      <c r="CS540" s="19">
        <f t="shared" si="2157"/>
        <v>87</v>
      </c>
      <c r="CT540" s="19">
        <f t="shared" si="2158"/>
        <v>88</v>
      </c>
      <c r="CU540" s="19">
        <f t="shared" si="2159"/>
        <v>89</v>
      </c>
      <c r="CV540" s="19">
        <f t="shared" si="2160"/>
        <v>90</v>
      </c>
      <c r="CW540" s="19">
        <f t="shared" si="2161"/>
        <v>91</v>
      </c>
      <c r="CX540" s="19">
        <f t="shared" si="2162"/>
        <v>92</v>
      </c>
      <c r="CY540" s="19">
        <f t="shared" si="2163"/>
        <v>93</v>
      </c>
      <c r="CZ540" s="19">
        <f t="shared" si="2164"/>
        <v>94</v>
      </c>
      <c r="DA540" s="19">
        <f t="shared" si="2165"/>
        <v>95</v>
      </c>
      <c r="DB540" s="19">
        <f t="shared" si="2166"/>
        <v>96</v>
      </c>
      <c r="DC540" s="19">
        <f t="shared" si="2167"/>
        <v>97</v>
      </c>
      <c r="DD540" s="19">
        <f t="shared" si="2168"/>
        <v>98</v>
      </c>
      <c r="DE540" s="19">
        <f t="shared" si="2169"/>
        <v>99</v>
      </c>
      <c r="DF540" s="19">
        <f t="shared" si="2170"/>
        <v>100</v>
      </c>
      <c r="DG540" s="19">
        <f t="shared" si="2171"/>
        <v>101</v>
      </c>
      <c r="DH540" s="19">
        <f t="shared" si="2172"/>
        <v>102</v>
      </c>
      <c r="DI540" s="19">
        <f t="shared" si="2173"/>
        <v>103</v>
      </c>
      <c r="DJ540" s="19">
        <f t="shared" si="2174"/>
        <v>104</v>
      </c>
      <c r="DK540" s="19">
        <f t="shared" si="2175"/>
        <v>105</v>
      </c>
      <c r="DL540" s="19">
        <f t="shared" si="2176"/>
        <v>106</v>
      </c>
      <c r="DM540" s="19">
        <f t="shared" si="2177"/>
        <v>107</v>
      </c>
      <c r="DN540" s="19">
        <f t="shared" si="2178"/>
        <v>108</v>
      </c>
      <c r="DO540" s="19">
        <f t="shared" si="2179"/>
        <v>109</v>
      </c>
      <c r="DP540" s="19">
        <f t="shared" si="2180"/>
        <v>110</v>
      </c>
      <c r="DQ540" s="19">
        <f t="shared" si="2181"/>
        <v>111</v>
      </c>
      <c r="DR540" s="19">
        <f t="shared" si="2182"/>
        <v>112</v>
      </c>
      <c r="DS540" s="19">
        <f t="shared" si="2183"/>
        <v>113</v>
      </c>
      <c r="DT540" s="19">
        <f t="shared" si="2184"/>
        <v>114</v>
      </c>
      <c r="DU540" s="19">
        <f t="shared" si="2185"/>
        <v>115</v>
      </c>
      <c r="DV540" s="19">
        <f t="shared" si="2186"/>
        <v>116</v>
      </c>
      <c r="DW540" s="19">
        <f t="shared" si="2187"/>
        <v>117</v>
      </c>
      <c r="DX540" s="19">
        <f t="shared" si="2188"/>
        <v>118</v>
      </c>
      <c r="DY540" s="19">
        <f t="shared" si="2189"/>
        <v>119</v>
      </c>
      <c r="DZ540" s="19">
        <f t="shared" si="2190"/>
        <v>120</v>
      </c>
      <c r="EA540" s="19">
        <f t="shared" si="2191"/>
        <v>121</v>
      </c>
      <c r="EB540" s="19">
        <f t="shared" si="2192"/>
        <v>122</v>
      </c>
      <c r="EC540" s="19">
        <f t="shared" si="2193"/>
        <v>123</v>
      </c>
      <c r="ED540" s="19">
        <f t="shared" si="2194"/>
        <v>124</v>
      </c>
      <c r="EE540" s="19">
        <f t="shared" si="2195"/>
        <v>125</v>
      </c>
      <c r="EF540" s="19">
        <f t="shared" si="2196"/>
        <v>126</v>
      </c>
      <c r="EG540" s="19">
        <f t="shared" si="2197"/>
        <v>127</v>
      </c>
      <c r="EH540" s="19">
        <f t="shared" si="2198"/>
        <v>128</v>
      </c>
      <c r="EI540" s="19"/>
    </row>
    <row r="541" spans="2:139" ht="14.25" hidden="1" customHeight="1" x14ac:dyDescent="0.25">
      <c r="B541" s="19">
        <f xml:space="preserve"> IF(C302=1,IF(N302=1,1,0),0)</f>
        <v>0</v>
      </c>
      <c r="C541" s="19">
        <f>IF(C302=1,IF(OR((N302=1),(N302=0.5)),1,0),0)</f>
        <v>0</v>
      </c>
      <c r="D541" s="19">
        <f xml:space="preserve"> IF(C302=1,IF(N302=1,1,0),0)</f>
        <v>0</v>
      </c>
      <c r="E541" s="19">
        <f xml:space="preserve"> IF(C302=1,IF(AND((N302&lt;&gt;""),(N302&lt;&gt;0)),1,0),0)</f>
        <v>0</v>
      </c>
      <c r="F541" s="19"/>
      <c r="G541" s="19">
        <f t="shared" si="2071"/>
        <v>0</v>
      </c>
      <c r="H541" s="19">
        <f t="shared" si="2072"/>
        <v>0</v>
      </c>
      <c r="I541" s="19">
        <f t="shared" si="2073"/>
        <v>0</v>
      </c>
      <c r="J541" s="19">
        <f t="shared" si="2074"/>
        <v>0</v>
      </c>
      <c r="K541" s="19">
        <f t="shared" si="2075"/>
        <v>0</v>
      </c>
      <c r="L541" s="19">
        <f t="shared" si="2076"/>
        <v>0</v>
      </c>
      <c r="M541" s="19">
        <f t="shared" si="2077"/>
        <v>0</v>
      </c>
      <c r="N541" s="19">
        <f t="shared" si="2078"/>
        <v>0</v>
      </c>
      <c r="O541" s="19">
        <f t="shared" si="2079"/>
        <v>0</v>
      </c>
      <c r="P541" s="19">
        <f t="shared" si="2080"/>
        <v>0</v>
      </c>
      <c r="Q541" s="19">
        <f t="shared" si="2081"/>
        <v>0</v>
      </c>
      <c r="R541" s="19"/>
      <c r="S541" s="19">
        <f t="shared" si="2082"/>
        <v>0</v>
      </c>
      <c r="T541" s="19">
        <f t="shared" si="2083"/>
        <v>0</v>
      </c>
      <c r="U541" s="19">
        <f t="shared" si="2084"/>
        <v>0</v>
      </c>
      <c r="V541" s="19"/>
      <c r="W541" s="19">
        <f t="shared" si="2085"/>
        <v>0</v>
      </c>
      <c r="X541" s="19"/>
      <c r="Y541" s="19">
        <f t="shared" si="2086"/>
        <v>0</v>
      </c>
      <c r="Z541" s="19">
        <f t="shared" si="2087"/>
        <v>0</v>
      </c>
      <c r="AA541" s="19">
        <f t="shared" si="2088"/>
        <v>0</v>
      </c>
      <c r="AB541" s="19">
        <f t="shared" si="2089"/>
        <v>0</v>
      </c>
      <c r="AC541" s="19">
        <f t="shared" si="2090"/>
        <v>0</v>
      </c>
      <c r="AD541" s="19"/>
      <c r="AE541" s="19">
        <f t="shared" si="2091"/>
        <v>0</v>
      </c>
      <c r="AF541" s="19">
        <f t="shared" si="2092"/>
        <v>0</v>
      </c>
      <c r="AG541" s="19">
        <f t="shared" si="2093"/>
        <v>0</v>
      </c>
      <c r="AH541" s="19">
        <f t="shared" si="2094"/>
        <v>0</v>
      </c>
      <c r="AI541" s="19">
        <f t="shared" si="2095"/>
        <v>0</v>
      </c>
      <c r="AJ541" s="19">
        <f t="shared" si="2096"/>
        <v>0</v>
      </c>
      <c r="AK541" s="129">
        <f t="shared" si="2097"/>
        <v>0</v>
      </c>
      <c r="AL541" s="129">
        <f t="shared" si="2098"/>
        <v>0</v>
      </c>
      <c r="AM541" s="19">
        <f t="shared" si="2099"/>
        <v>0</v>
      </c>
      <c r="AN541" s="19">
        <f t="shared" si="2100"/>
        <v>0</v>
      </c>
      <c r="AO541" s="19">
        <f t="shared" si="2101"/>
        <v>0</v>
      </c>
      <c r="AP541" s="19">
        <f t="shared" si="2102"/>
        <v>0</v>
      </c>
      <c r="AQ541" s="19">
        <f t="shared" si="2103"/>
        <v>0</v>
      </c>
      <c r="AR541" s="19">
        <f t="shared" si="2104"/>
        <v>0</v>
      </c>
      <c r="AS541" s="19">
        <f t="shared" si="2105"/>
        <v>0</v>
      </c>
      <c r="AT541" s="19">
        <f t="shared" si="2106"/>
        <v>0</v>
      </c>
      <c r="AU541" s="19">
        <f t="shared" si="2107"/>
        <v>0</v>
      </c>
      <c r="AV541" s="19">
        <f t="shared" si="2108"/>
        <v>0</v>
      </c>
      <c r="AW541" s="19">
        <f t="shared" si="2109"/>
        <v>0</v>
      </c>
      <c r="AX541" s="19">
        <f t="shared" si="2110"/>
        <v>0</v>
      </c>
      <c r="AY541" s="19">
        <f t="shared" si="2111"/>
        <v>0</v>
      </c>
      <c r="AZ541" s="19">
        <f t="shared" si="2112"/>
        <v>0</v>
      </c>
      <c r="BA541" s="19">
        <f t="shared" si="2113"/>
        <v>0</v>
      </c>
      <c r="BB541" s="19">
        <f t="shared" si="2114"/>
        <v>0</v>
      </c>
      <c r="BC541" s="19">
        <f t="shared" si="2115"/>
        <v>0</v>
      </c>
      <c r="BD541" s="19">
        <f t="shared" si="2116"/>
        <v>0</v>
      </c>
      <c r="BE541" s="19">
        <f t="shared" si="2117"/>
        <v>0</v>
      </c>
      <c r="BF541" s="19">
        <f t="shared" si="2118"/>
        <v>0</v>
      </c>
      <c r="BG541" s="19">
        <f t="shared" si="2119"/>
        <v>0</v>
      </c>
      <c r="BH541" s="19">
        <f t="shared" si="2120"/>
        <v>0</v>
      </c>
      <c r="BI541" s="19">
        <f t="shared" si="2121"/>
        <v>0</v>
      </c>
      <c r="BJ541" s="19">
        <f t="shared" si="2122"/>
        <v>0</v>
      </c>
      <c r="BK541" s="19">
        <f t="shared" si="2123"/>
        <v>0</v>
      </c>
      <c r="BL541" s="19">
        <f t="shared" si="2124"/>
        <v>0</v>
      </c>
      <c r="BM541" s="19">
        <f t="shared" si="2125"/>
        <v>0</v>
      </c>
      <c r="BN541" s="19">
        <f t="shared" si="2126"/>
        <v>0</v>
      </c>
      <c r="BO541" s="19">
        <f t="shared" si="2127"/>
        <v>0</v>
      </c>
      <c r="BP541" s="19">
        <f t="shared" si="2128"/>
        <v>0</v>
      </c>
      <c r="BQ541" s="19">
        <f t="shared" si="2129"/>
        <v>0</v>
      </c>
      <c r="BR541" s="19">
        <f t="shared" si="2130"/>
        <v>0</v>
      </c>
      <c r="BS541" s="19">
        <f t="shared" si="2131"/>
        <v>0</v>
      </c>
      <c r="BT541" s="19">
        <f t="shared" si="2132"/>
        <v>0</v>
      </c>
      <c r="BU541" s="19">
        <f t="shared" si="2133"/>
        <v>0</v>
      </c>
      <c r="BV541" s="19">
        <f t="shared" si="2134"/>
        <v>0</v>
      </c>
      <c r="BW541" s="19">
        <f t="shared" si="2135"/>
        <v>0</v>
      </c>
      <c r="BX541" s="19">
        <f t="shared" si="2136"/>
        <v>0</v>
      </c>
      <c r="BY541" s="19">
        <f t="shared" si="2137"/>
        <v>0</v>
      </c>
      <c r="BZ541" s="19">
        <f t="shared" si="2138"/>
        <v>0</v>
      </c>
      <c r="CA541" s="19">
        <f t="shared" si="2139"/>
        <v>0</v>
      </c>
      <c r="CB541" s="19">
        <f t="shared" si="2140"/>
        <v>0</v>
      </c>
      <c r="CC541" s="19">
        <f t="shared" si="2141"/>
        <v>0</v>
      </c>
      <c r="CD541" s="19">
        <f t="shared" si="2142"/>
        <v>0</v>
      </c>
      <c r="CE541" s="19">
        <f t="shared" si="2143"/>
        <v>0</v>
      </c>
      <c r="CF541" s="19">
        <f t="shared" si="2144"/>
        <v>0</v>
      </c>
      <c r="CG541" s="19">
        <f t="shared" si="2145"/>
        <v>0</v>
      </c>
      <c r="CH541" s="19">
        <f t="shared" si="2146"/>
        <v>0</v>
      </c>
      <c r="CI541" s="19">
        <f t="shared" si="2147"/>
        <v>0</v>
      </c>
      <c r="CJ541" s="19">
        <f t="shared" si="2148"/>
        <v>0</v>
      </c>
      <c r="CK541" s="19">
        <f t="shared" si="2149"/>
        <v>0</v>
      </c>
      <c r="CL541" s="19">
        <f t="shared" si="2150"/>
        <v>0</v>
      </c>
      <c r="CM541" s="19">
        <f t="shared" si="2151"/>
        <v>0</v>
      </c>
      <c r="CN541" s="19">
        <f t="shared" si="2152"/>
        <v>0</v>
      </c>
      <c r="CO541" s="19">
        <f t="shared" si="2153"/>
        <v>0</v>
      </c>
      <c r="CP541" s="19">
        <f t="shared" si="2154"/>
        <v>0</v>
      </c>
      <c r="CQ541" s="19">
        <f t="shared" si="2155"/>
        <v>0</v>
      </c>
      <c r="CR541" s="19">
        <f t="shared" si="2156"/>
        <v>0</v>
      </c>
      <c r="CS541" s="19">
        <f t="shared" si="2157"/>
        <v>0</v>
      </c>
      <c r="CT541" s="19">
        <f t="shared" si="2158"/>
        <v>0</v>
      </c>
      <c r="CU541" s="19">
        <f t="shared" si="2159"/>
        <v>0</v>
      </c>
      <c r="CV541" s="19">
        <f t="shared" si="2160"/>
        <v>0</v>
      </c>
      <c r="CW541" s="19">
        <f t="shared" si="2161"/>
        <v>0</v>
      </c>
      <c r="CX541" s="19">
        <f t="shared" si="2162"/>
        <v>0</v>
      </c>
      <c r="CY541" s="19">
        <f t="shared" si="2163"/>
        <v>0</v>
      </c>
      <c r="CZ541" s="19">
        <f t="shared" si="2164"/>
        <v>0</v>
      </c>
      <c r="DA541" s="19">
        <f t="shared" si="2165"/>
        <v>0</v>
      </c>
      <c r="DB541" s="19">
        <f t="shared" si="2166"/>
        <v>0</v>
      </c>
      <c r="DC541" s="19">
        <f t="shared" si="2167"/>
        <v>0</v>
      </c>
      <c r="DD541" s="19">
        <f t="shared" si="2168"/>
        <v>0</v>
      </c>
      <c r="DE541" s="19">
        <f t="shared" si="2169"/>
        <v>0</v>
      </c>
      <c r="DF541" s="19">
        <f t="shared" si="2170"/>
        <v>0</v>
      </c>
      <c r="DG541" s="19">
        <f t="shared" si="2171"/>
        <v>0</v>
      </c>
      <c r="DH541" s="19">
        <f t="shared" si="2172"/>
        <v>0</v>
      </c>
      <c r="DI541" s="19">
        <f t="shared" si="2173"/>
        <v>0</v>
      </c>
      <c r="DJ541" s="19">
        <f t="shared" si="2174"/>
        <v>0</v>
      </c>
      <c r="DK541" s="19">
        <f t="shared" si="2175"/>
        <v>0</v>
      </c>
      <c r="DL541" s="19">
        <f t="shared" si="2176"/>
        <v>0</v>
      </c>
      <c r="DM541" s="19">
        <f t="shared" si="2177"/>
        <v>0</v>
      </c>
      <c r="DN541" s="19">
        <f t="shared" si="2178"/>
        <v>0</v>
      </c>
      <c r="DO541" s="19">
        <f t="shared" si="2179"/>
        <v>0</v>
      </c>
      <c r="DP541" s="19">
        <f t="shared" si="2180"/>
        <v>0</v>
      </c>
      <c r="DQ541" s="19">
        <f t="shared" si="2181"/>
        <v>0</v>
      </c>
      <c r="DR541" s="19">
        <f t="shared" si="2182"/>
        <v>0</v>
      </c>
      <c r="DS541" s="19">
        <f t="shared" si="2183"/>
        <v>0</v>
      </c>
      <c r="DT541" s="19">
        <f t="shared" si="2184"/>
        <v>0</v>
      </c>
      <c r="DU541" s="19">
        <f t="shared" si="2185"/>
        <v>0</v>
      </c>
      <c r="DV541" s="19">
        <f t="shared" si="2186"/>
        <v>0</v>
      </c>
      <c r="DW541" s="19">
        <f t="shared" si="2187"/>
        <v>0</v>
      </c>
      <c r="DX541" s="19">
        <f t="shared" si="2188"/>
        <v>0</v>
      </c>
      <c r="DY541" s="19">
        <f t="shared" si="2189"/>
        <v>0</v>
      </c>
      <c r="DZ541" s="19">
        <f t="shared" si="2190"/>
        <v>0</v>
      </c>
      <c r="EA541" s="19">
        <f t="shared" si="2191"/>
        <v>0</v>
      </c>
      <c r="EB541" s="19">
        <f t="shared" si="2192"/>
        <v>0</v>
      </c>
      <c r="EC541" s="19">
        <f t="shared" si="2193"/>
        <v>0</v>
      </c>
      <c r="ED541" s="19">
        <f t="shared" si="2194"/>
        <v>0</v>
      </c>
      <c r="EE541" s="19">
        <f t="shared" si="2195"/>
        <v>0</v>
      </c>
      <c r="EF541" s="19">
        <f t="shared" si="2196"/>
        <v>0</v>
      </c>
      <c r="EG541" s="19">
        <f t="shared" si="2197"/>
        <v>0</v>
      </c>
      <c r="EH541" s="19">
        <f t="shared" si="2198"/>
        <v>0</v>
      </c>
      <c r="EI541" s="19"/>
    </row>
    <row r="542" spans="2:139" ht="15" hidden="1" x14ac:dyDescent="0.25">
      <c r="B542" s="19">
        <f xml:space="preserve"> IF(C303=1,IF(N303=1,1,0),0)</f>
        <v>0</v>
      </c>
      <c r="C542" s="19">
        <f>IF(C303=1,IF(OR((N303=1),(N303=0.5)),1,0),0)</f>
        <v>0</v>
      </c>
      <c r="D542" s="19">
        <f xml:space="preserve"> IF(C303=1,IF(N303=1,1,0),0)</f>
        <v>0</v>
      </c>
      <c r="E542" s="19">
        <f xml:space="preserve"> IF(C303=1,IF(AND((N303&lt;&gt;""),(N303&lt;&gt;0)),1,0),0)</f>
        <v>0</v>
      </c>
      <c r="F542" s="19"/>
      <c r="G542" s="19">
        <f t="shared" si="2071"/>
        <v>0</v>
      </c>
      <c r="H542" s="19">
        <f t="shared" si="2072"/>
        <v>0</v>
      </c>
      <c r="I542" s="19">
        <f t="shared" si="2073"/>
        <v>0</v>
      </c>
      <c r="J542" s="19">
        <f t="shared" si="2074"/>
        <v>0</v>
      </c>
      <c r="K542" s="19">
        <f t="shared" si="2075"/>
        <v>0</v>
      </c>
      <c r="L542" s="19">
        <f t="shared" si="2076"/>
        <v>0</v>
      </c>
      <c r="M542" s="19">
        <f t="shared" si="2077"/>
        <v>0</v>
      </c>
      <c r="N542" s="19">
        <f t="shared" si="2078"/>
        <v>0</v>
      </c>
      <c r="O542" s="19">
        <f t="shared" si="2079"/>
        <v>0</v>
      </c>
      <c r="P542" s="19">
        <f t="shared" si="2080"/>
        <v>0</v>
      </c>
      <c r="Q542" s="19">
        <f t="shared" si="2081"/>
        <v>0</v>
      </c>
      <c r="R542" s="19"/>
      <c r="S542" s="19">
        <f t="shared" si="2082"/>
        <v>0</v>
      </c>
      <c r="T542" s="19">
        <f t="shared" si="2083"/>
        <v>0</v>
      </c>
      <c r="U542" s="19">
        <f t="shared" si="2084"/>
        <v>0</v>
      </c>
      <c r="V542" s="19"/>
      <c r="W542" s="19">
        <f t="shared" si="2085"/>
        <v>0</v>
      </c>
      <c r="X542" s="19"/>
      <c r="Y542" s="19">
        <f t="shared" si="2086"/>
        <v>0</v>
      </c>
      <c r="Z542" s="19">
        <f t="shared" si="2087"/>
        <v>0</v>
      </c>
      <c r="AA542" s="19">
        <f t="shared" si="2088"/>
        <v>0</v>
      </c>
      <c r="AB542" s="19">
        <f t="shared" si="2089"/>
        <v>0</v>
      </c>
      <c r="AC542" s="19">
        <f t="shared" si="2090"/>
        <v>0</v>
      </c>
      <c r="AD542" s="19"/>
      <c r="AE542" s="19">
        <f t="shared" si="2091"/>
        <v>0</v>
      </c>
      <c r="AF542" s="19">
        <f t="shared" si="2092"/>
        <v>0</v>
      </c>
      <c r="AG542" s="19">
        <f t="shared" si="2093"/>
        <v>0</v>
      </c>
      <c r="AH542" s="19">
        <f t="shared" si="2094"/>
        <v>0</v>
      </c>
      <c r="AI542" s="19">
        <f t="shared" si="2095"/>
        <v>0</v>
      </c>
      <c r="AJ542" s="19">
        <f t="shared" si="2096"/>
        <v>0</v>
      </c>
      <c r="AK542" s="129">
        <f t="shared" si="2097"/>
        <v>0</v>
      </c>
      <c r="AL542" s="129">
        <f t="shared" si="2098"/>
        <v>0</v>
      </c>
      <c r="AM542" s="19">
        <f t="shared" si="2099"/>
        <v>0</v>
      </c>
      <c r="AN542" s="19">
        <f t="shared" si="2100"/>
        <v>0</v>
      </c>
      <c r="AO542" s="19">
        <f t="shared" si="2101"/>
        <v>0</v>
      </c>
      <c r="AP542" s="19">
        <f t="shared" si="2102"/>
        <v>0</v>
      </c>
      <c r="AQ542" s="19">
        <f t="shared" si="2103"/>
        <v>0</v>
      </c>
      <c r="AR542" s="19">
        <f t="shared" si="2104"/>
        <v>0</v>
      </c>
      <c r="AS542" s="19">
        <f t="shared" si="2105"/>
        <v>0</v>
      </c>
      <c r="AT542" s="19">
        <f t="shared" si="2106"/>
        <v>0</v>
      </c>
      <c r="AU542" s="19">
        <f t="shared" si="2107"/>
        <v>0</v>
      </c>
      <c r="AV542" s="19">
        <f t="shared" si="2108"/>
        <v>0</v>
      </c>
      <c r="AW542" s="19">
        <f t="shared" si="2109"/>
        <v>0</v>
      </c>
      <c r="AX542" s="19">
        <f t="shared" si="2110"/>
        <v>0</v>
      </c>
      <c r="AY542" s="19">
        <f t="shared" si="2111"/>
        <v>0</v>
      </c>
      <c r="AZ542" s="19">
        <f t="shared" si="2112"/>
        <v>0</v>
      </c>
      <c r="BA542" s="19">
        <f t="shared" si="2113"/>
        <v>0</v>
      </c>
      <c r="BB542" s="19">
        <f t="shared" si="2114"/>
        <v>0</v>
      </c>
      <c r="BC542" s="19">
        <f t="shared" si="2115"/>
        <v>0</v>
      </c>
      <c r="BD542" s="19">
        <f t="shared" si="2116"/>
        <v>0</v>
      </c>
      <c r="BE542" s="19">
        <f t="shared" si="2117"/>
        <v>0</v>
      </c>
      <c r="BF542" s="19">
        <f t="shared" si="2118"/>
        <v>0</v>
      </c>
      <c r="BG542" s="19">
        <f t="shared" si="2119"/>
        <v>0</v>
      </c>
      <c r="BH542" s="19">
        <f t="shared" si="2120"/>
        <v>0</v>
      </c>
      <c r="BI542" s="19">
        <f t="shared" si="2121"/>
        <v>0</v>
      </c>
      <c r="BJ542" s="19">
        <f t="shared" si="2122"/>
        <v>0</v>
      </c>
      <c r="BK542" s="19">
        <f t="shared" si="2123"/>
        <v>0</v>
      </c>
      <c r="BL542" s="19">
        <f t="shared" si="2124"/>
        <v>0</v>
      </c>
      <c r="BM542" s="19">
        <f t="shared" si="2125"/>
        <v>0</v>
      </c>
      <c r="BN542" s="19">
        <f t="shared" si="2126"/>
        <v>0</v>
      </c>
      <c r="BO542" s="19">
        <f t="shared" si="2127"/>
        <v>0</v>
      </c>
      <c r="BP542" s="19">
        <f t="shared" si="2128"/>
        <v>0</v>
      </c>
      <c r="BQ542" s="19">
        <f t="shared" si="2129"/>
        <v>0</v>
      </c>
      <c r="BR542" s="19">
        <f t="shared" si="2130"/>
        <v>0</v>
      </c>
      <c r="BS542" s="19">
        <f t="shared" si="2131"/>
        <v>0</v>
      </c>
      <c r="BT542" s="19">
        <f t="shared" si="2132"/>
        <v>0</v>
      </c>
      <c r="BU542" s="19">
        <f t="shared" si="2133"/>
        <v>0</v>
      </c>
      <c r="BV542" s="19">
        <f t="shared" si="2134"/>
        <v>0</v>
      </c>
      <c r="BW542" s="19">
        <f t="shared" si="2135"/>
        <v>0</v>
      </c>
      <c r="BX542" s="19">
        <f t="shared" si="2136"/>
        <v>0</v>
      </c>
      <c r="BY542" s="19">
        <f t="shared" si="2137"/>
        <v>0</v>
      </c>
      <c r="BZ542" s="19">
        <f t="shared" si="2138"/>
        <v>0</v>
      </c>
      <c r="CA542" s="19">
        <f t="shared" si="2139"/>
        <v>0</v>
      </c>
      <c r="CB542" s="19">
        <f t="shared" si="2140"/>
        <v>0</v>
      </c>
      <c r="CC542" s="19">
        <f t="shared" si="2141"/>
        <v>0</v>
      </c>
      <c r="CD542" s="19">
        <f t="shared" si="2142"/>
        <v>0</v>
      </c>
      <c r="CE542" s="19">
        <f t="shared" si="2143"/>
        <v>0</v>
      </c>
      <c r="CF542" s="19">
        <f t="shared" si="2144"/>
        <v>0</v>
      </c>
      <c r="CG542" s="19">
        <f t="shared" si="2145"/>
        <v>0</v>
      </c>
      <c r="CH542" s="19">
        <f t="shared" si="2146"/>
        <v>0</v>
      </c>
      <c r="CI542" s="19">
        <f t="shared" si="2147"/>
        <v>0</v>
      </c>
      <c r="CJ542" s="19">
        <f t="shared" si="2148"/>
        <v>0</v>
      </c>
      <c r="CK542" s="19">
        <f t="shared" si="2149"/>
        <v>0</v>
      </c>
      <c r="CL542" s="19">
        <f t="shared" si="2150"/>
        <v>0</v>
      </c>
      <c r="CM542" s="19">
        <f t="shared" si="2151"/>
        <v>0</v>
      </c>
      <c r="CN542" s="19">
        <f t="shared" si="2152"/>
        <v>0</v>
      </c>
      <c r="CO542" s="19">
        <f t="shared" si="2153"/>
        <v>0</v>
      </c>
      <c r="CP542" s="19">
        <f t="shared" si="2154"/>
        <v>0</v>
      </c>
      <c r="CQ542" s="19">
        <f t="shared" si="2155"/>
        <v>0</v>
      </c>
      <c r="CR542" s="19">
        <f t="shared" si="2156"/>
        <v>0</v>
      </c>
      <c r="CS542" s="19">
        <f t="shared" si="2157"/>
        <v>0</v>
      </c>
      <c r="CT542" s="19">
        <f t="shared" si="2158"/>
        <v>0</v>
      </c>
      <c r="CU542" s="19">
        <f t="shared" si="2159"/>
        <v>0</v>
      </c>
      <c r="CV542" s="19">
        <f t="shared" si="2160"/>
        <v>0</v>
      </c>
      <c r="CW542" s="19">
        <f t="shared" si="2161"/>
        <v>0</v>
      </c>
      <c r="CX542" s="19">
        <f t="shared" si="2162"/>
        <v>0</v>
      </c>
      <c r="CY542" s="19">
        <f t="shared" si="2163"/>
        <v>0</v>
      </c>
      <c r="CZ542" s="19">
        <f t="shared" si="2164"/>
        <v>0</v>
      </c>
      <c r="DA542" s="19">
        <f t="shared" si="2165"/>
        <v>0</v>
      </c>
      <c r="DB542" s="19">
        <f t="shared" si="2166"/>
        <v>0</v>
      </c>
      <c r="DC542" s="19">
        <f t="shared" si="2167"/>
        <v>0</v>
      </c>
      <c r="DD542" s="19">
        <f t="shared" si="2168"/>
        <v>0</v>
      </c>
      <c r="DE542" s="19">
        <f t="shared" si="2169"/>
        <v>0</v>
      </c>
      <c r="DF542" s="19">
        <f t="shared" si="2170"/>
        <v>0</v>
      </c>
      <c r="DG542" s="19">
        <f t="shared" si="2171"/>
        <v>0</v>
      </c>
      <c r="DH542" s="19">
        <f t="shared" si="2172"/>
        <v>0</v>
      </c>
      <c r="DI542" s="19">
        <f t="shared" si="2173"/>
        <v>0</v>
      </c>
      <c r="DJ542" s="19">
        <f t="shared" si="2174"/>
        <v>0</v>
      </c>
      <c r="DK542" s="19">
        <f t="shared" si="2175"/>
        <v>0</v>
      </c>
      <c r="DL542" s="19">
        <f t="shared" si="2176"/>
        <v>0</v>
      </c>
      <c r="DM542" s="19">
        <f t="shared" si="2177"/>
        <v>0</v>
      </c>
      <c r="DN542" s="19">
        <f t="shared" si="2178"/>
        <v>0</v>
      </c>
      <c r="DO542" s="19">
        <f t="shared" si="2179"/>
        <v>0</v>
      </c>
      <c r="DP542" s="19">
        <f t="shared" si="2180"/>
        <v>0</v>
      </c>
      <c r="DQ542" s="19">
        <f t="shared" si="2181"/>
        <v>0</v>
      </c>
      <c r="DR542" s="19">
        <f t="shared" si="2182"/>
        <v>0</v>
      </c>
      <c r="DS542" s="19">
        <f t="shared" si="2183"/>
        <v>0</v>
      </c>
      <c r="DT542" s="19">
        <f t="shared" si="2184"/>
        <v>0</v>
      </c>
      <c r="DU542" s="19">
        <f t="shared" si="2185"/>
        <v>0</v>
      </c>
      <c r="DV542" s="19">
        <f t="shared" si="2186"/>
        <v>0</v>
      </c>
      <c r="DW542" s="19">
        <f t="shared" si="2187"/>
        <v>0</v>
      </c>
      <c r="DX542" s="19">
        <f t="shared" si="2188"/>
        <v>0</v>
      </c>
      <c r="DY542" s="19">
        <f t="shared" si="2189"/>
        <v>0</v>
      </c>
      <c r="DZ542" s="19">
        <f t="shared" si="2190"/>
        <v>0</v>
      </c>
      <c r="EA542" s="19">
        <f t="shared" si="2191"/>
        <v>0</v>
      </c>
      <c r="EB542" s="19">
        <f t="shared" si="2192"/>
        <v>0</v>
      </c>
      <c r="EC542" s="19">
        <f t="shared" si="2193"/>
        <v>0</v>
      </c>
      <c r="ED542" s="19">
        <f t="shared" si="2194"/>
        <v>0</v>
      </c>
      <c r="EE542" s="19">
        <f t="shared" si="2195"/>
        <v>0</v>
      </c>
      <c r="EF542" s="19">
        <f t="shared" si="2196"/>
        <v>0</v>
      </c>
      <c r="EG542" s="19">
        <f t="shared" si="2197"/>
        <v>0</v>
      </c>
      <c r="EH542" s="19">
        <f t="shared" si="2198"/>
        <v>0</v>
      </c>
      <c r="EI542" s="19"/>
    </row>
    <row r="543" spans="2:139" s="14" customFormat="1" ht="15" hidden="1" x14ac:dyDescent="0.25">
      <c r="B543" s="19">
        <f t="shared" ref="B543:B546" si="2199" xml:space="preserve"> IF(C304=1,IF(N304=1,1,0),0)</f>
        <v>0</v>
      </c>
      <c r="C543" s="19">
        <f t="shared" ref="C543:C546" si="2200">IF(C304=1,IF(OR((N304=1),(N304=0.5)),1,0),0)</f>
        <v>0</v>
      </c>
      <c r="D543" s="19">
        <f t="shared" ref="D543:D546" si="2201" xml:space="preserve"> IF(C304=1,IF(N304=1,1,0),0)</f>
        <v>0</v>
      </c>
      <c r="E543" s="19">
        <f t="shared" ref="E543:E546" si="2202" xml:space="preserve"> IF(C304=1,IF(AND((N304&lt;&gt;""),(N304&lt;&gt;0)),1,0),0)</f>
        <v>0</v>
      </c>
      <c r="F543" s="19"/>
      <c r="G543" s="19"/>
      <c r="H543" s="19"/>
      <c r="I543" s="19"/>
      <c r="J543" s="19"/>
      <c r="K543" s="19"/>
      <c r="L543" s="19"/>
      <c r="M543" s="19"/>
      <c r="N543" s="19"/>
      <c r="O543" s="19"/>
      <c r="P543" s="19"/>
      <c r="Q543" s="19"/>
      <c r="R543" s="19"/>
      <c r="S543" s="19"/>
      <c r="T543" s="19"/>
      <c r="U543" s="19"/>
      <c r="V543" s="19"/>
      <c r="W543" s="19"/>
      <c r="X543" s="19"/>
      <c r="Y543" s="19"/>
      <c r="Z543" s="19"/>
      <c r="AA543" s="19"/>
      <c r="AB543" s="19"/>
      <c r="AC543" s="19"/>
      <c r="AD543" s="19"/>
      <c r="AE543" s="19"/>
      <c r="AF543" s="19"/>
      <c r="AG543" s="19"/>
      <c r="AH543" s="19"/>
      <c r="AI543" s="19"/>
      <c r="AJ543" s="19"/>
      <c r="AK543" s="129"/>
      <c r="AL543" s="129"/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 s="19"/>
      <c r="AX543" s="19"/>
      <c r="AY543" s="19"/>
      <c r="AZ543" s="19"/>
      <c r="BA543" s="19"/>
      <c r="BB543" s="19"/>
      <c r="BC543" s="19"/>
      <c r="BD543" s="19"/>
      <c r="BE543" s="19"/>
      <c r="BF543" s="19"/>
      <c r="BG543" s="19"/>
      <c r="BH543" s="19"/>
      <c r="BI543" s="19"/>
      <c r="BJ543" s="19"/>
      <c r="BK543" s="19"/>
      <c r="BL543" s="19"/>
      <c r="BM543" s="19"/>
      <c r="BN543" s="19"/>
      <c r="BO543" s="19"/>
      <c r="BP543" s="19"/>
      <c r="BQ543" s="19"/>
      <c r="BR543" s="19"/>
      <c r="BS543" s="19"/>
      <c r="BT543" s="19"/>
      <c r="BU543" s="19"/>
      <c r="BV543" s="19"/>
      <c r="BW543" s="19"/>
      <c r="BX543" s="19"/>
      <c r="BY543" s="19"/>
      <c r="BZ543" s="19"/>
      <c r="CA543" s="19"/>
      <c r="CB543" s="19"/>
      <c r="CC543" s="19"/>
      <c r="CD543" s="19"/>
      <c r="CE543" s="19"/>
      <c r="CF543" s="19"/>
      <c r="CG543" s="19"/>
      <c r="CH543" s="19"/>
      <c r="CI543" s="19"/>
      <c r="CJ543" s="19"/>
      <c r="CK543" s="19"/>
      <c r="CL543" s="19"/>
      <c r="CM543" s="19"/>
      <c r="CN543" s="19"/>
      <c r="CO543" s="19"/>
      <c r="CP543" s="19"/>
      <c r="CQ543" s="19"/>
      <c r="CR543" s="19"/>
      <c r="CS543" s="19"/>
      <c r="CT543" s="19"/>
      <c r="CU543" s="19"/>
      <c r="CV543" s="19"/>
      <c r="CW543" s="19"/>
      <c r="CX543" s="19"/>
      <c r="CY543" s="19"/>
      <c r="CZ543" s="19"/>
      <c r="DA543" s="19"/>
      <c r="DB543" s="19"/>
      <c r="DC543" s="19"/>
      <c r="DD543" s="19"/>
      <c r="DE543" s="19"/>
      <c r="DF543" s="19"/>
      <c r="DG543" s="19"/>
      <c r="DH543" s="19"/>
      <c r="DI543" s="19"/>
      <c r="DJ543" s="19"/>
      <c r="DK543" s="19"/>
      <c r="DL543" s="19"/>
      <c r="DM543" s="19"/>
      <c r="DN543" s="19"/>
      <c r="DO543" s="19"/>
      <c r="DP543" s="19"/>
      <c r="DQ543" s="19"/>
      <c r="DR543" s="19"/>
      <c r="DS543" s="19"/>
      <c r="DT543" s="19"/>
      <c r="DU543" s="19"/>
      <c r="DV543" s="19"/>
      <c r="DW543" s="19"/>
      <c r="DX543" s="19"/>
      <c r="DY543" s="19"/>
      <c r="DZ543" s="19"/>
      <c r="EA543" s="19"/>
      <c r="EB543" s="19"/>
      <c r="EC543" s="19"/>
      <c r="ED543" s="19"/>
      <c r="EE543" s="19"/>
      <c r="EF543" s="19"/>
      <c r="EG543" s="19"/>
      <c r="EH543" s="19"/>
      <c r="EI543" s="19"/>
    </row>
    <row r="544" spans="2:139" s="14" customFormat="1" ht="15" hidden="1" x14ac:dyDescent="0.25">
      <c r="B544" s="19">
        <f t="shared" si="2199"/>
        <v>0</v>
      </c>
      <c r="C544" s="19">
        <f t="shared" si="2200"/>
        <v>0</v>
      </c>
      <c r="D544" s="19">
        <f t="shared" si="2201"/>
        <v>0</v>
      </c>
      <c r="E544" s="19">
        <f t="shared" si="2202"/>
        <v>0</v>
      </c>
      <c r="F544" s="19"/>
      <c r="G544" s="19"/>
      <c r="H544" s="19"/>
      <c r="I544" s="19"/>
      <c r="J544" s="19"/>
      <c r="K544" s="19"/>
      <c r="L544" s="19"/>
      <c r="M544" s="19"/>
      <c r="N544" s="19"/>
      <c r="O544" s="19"/>
      <c r="P544" s="19"/>
      <c r="Q544" s="19"/>
      <c r="R544" s="19"/>
      <c r="S544" s="19"/>
      <c r="T544" s="19"/>
      <c r="U544" s="19"/>
      <c r="V544" s="19"/>
      <c r="W544" s="19"/>
      <c r="X544" s="19"/>
      <c r="Y544" s="19"/>
      <c r="Z544" s="19"/>
      <c r="AA544" s="19"/>
      <c r="AB544" s="19"/>
      <c r="AC544" s="19"/>
      <c r="AD544" s="19"/>
      <c r="AE544" s="19"/>
      <c r="AF544" s="19"/>
      <c r="AG544" s="19"/>
      <c r="AH544" s="19"/>
      <c r="AI544" s="19"/>
      <c r="AJ544" s="19"/>
      <c r="AK544" s="129"/>
      <c r="AL544" s="129"/>
      <c r="AM544" s="19"/>
      <c r="AN544" s="19"/>
      <c r="AO544" s="19"/>
      <c r="AP544" s="19"/>
      <c r="AQ544" s="19"/>
      <c r="AR544" s="19"/>
      <c r="AS544" s="19"/>
      <c r="AT544" s="19"/>
      <c r="AU544" s="19"/>
      <c r="AV544" s="19"/>
      <c r="AW544" s="19"/>
      <c r="AX544" s="19"/>
      <c r="AY544" s="19"/>
      <c r="AZ544" s="19"/>
      <c r="BA544" s="19"/>
      <c r="BB544" s="19"/>
      <c r="BC544" s="19"/>
      <c r="BD544" s="19"/>
      <c r="BE544" s="19"/>
      <c r="BF544" s="19"/>
      <c r="BG544" s="19"/>
      <c r="BH544" s="19"/>
      <c r="BI544" s="19"/>
      <c r="BJ544" s="19"/>
      <c r="BK544" s="19"/>
      <c r="BL544" s="19"/>
      <c r="BM544" s="19"/>
      <c r="BN544" s="19"/>
      <c r="BO544" s="19"/>
      <c r="BP544" s="19"/>
      <c r="BQ544" s="19"/>
      <c r="BR544" s="19"/>
      <c r="BS544" s="19"/>
      <c r="BT544" s="19"/>
      <c r="BU544" s="19"/>
      <c r="BV544" s="19"/>
      <c r="BW544" s="19"/>
      <c r="BX544" s="19"/>
      <c r="BY544" s="19"/>
      <c r="BZ544" s="19"/>
      <c r="CA544" s="19"/>
      <c r="CB544" s="19"/>
      <c r="CC544" s="19"/>
      <c r="CD544" s="19"/>
      <c r="CE544" s="19"/>
      <c r="CF544" s="19"/>
      <c r="CG544" s="19"/>
      <c r="CH544" s="19"/>
      <c r="CI544" s="19"/>
      <c r="CJ544" s="19"/>
      <c r="CK544" s="19"/>
      <c r="CL544" s="19"/>
      <c r="CM544" s="19"/>
      <c r="CN544" s="19"/>
      <c r="CO544" s="19"/>
      <c r="CP544" s="19"/>
      <c r="CQ544" s="19"/>
      <c r="CR544" s="19"/>
      <c r="CS544" s="19"/>
      <c r="CT544" s="19"/>
      <c r="CU544" s="19"/>
      <c r="CV544" s="19"/>
      <c r="CW544" s="19"/>
      <c r="CX544" s="19"/>
      <c r="CY544" s="19"/>
      <c r="CZ544" s="19"/>
      <c r="DA544" s="19"/>
      <c r="DB544" s="19"/>
      <c r="DC544" s="19"/>
      <c r="DD544" s="19"/>
      <c r="DE544" s="19"/>
      <c r="DF544" s="19"/>
      <c r="DG544" s="19"/>
      <c r="DH544" s="19"/>
      <c r="DI544" s="19"/>
      <c r="DJ544" s="19"/>
      <c r="DK544" s="19"/>
      <c r="DL544" s="19"/>
      <c r="DM544" s="19"/>
      <c r="DN544" s="19"/>
      <c r="DO544" s="19"/>
      <c r="DP544" s="19"/>
      <c r="DQ544" s="19"/>
      <c r="DR544" s="19"/>
      <c r="DS544" s="19"/>
      <c r="DT544" s="19"/>
      <c r="DU544" s="19"/>
      <c r="DV544" s="19"/>
      <c r="DW544" s="19"/>
      <c r="DX544" s="19"/>
      <c r="DY544" s="19"/>
      <c r="DZ544" s="19"/>
      <c r="EA544" s="19"/>
      <c r="EB544" s="19"/>
      <c r="EC544" s="19"/>
      <c r="ED544" s="19"/>
      <c r="EE544" s="19"/>
      <c r="EF544" s="19"/>
      <c r="EG544" s="19"/>
      <c r="EH544" s="19"/>
      <c r="EI544" s="19"/>
    </row>
    <row r="545" spans="2:139" s="14" customFormat="1" ht="15" hidden="1" x14ac:dyDescent="0.25">
      <c r="B545" s="19">
        <f t="shared" si="2199"/>
        <v>0</v>
      </c>
      <c r="C545" s="19">
        <f t="shared" si="2200"/>
        <v>0</v>
      </c>
      <c r="D545" s="19">
        <f t="shared" si="2201"/>
        <v>0</v>
      </c>
      <c r="E545" s="19">
        <f t="shared" si="2202"/>
        <v>0</v>
      </c>
      <c r="F545" s="19"/>
      <c r="G545" s="19"/>
      <c r="H545" s="19"/>
      <c r="I545" s="19"/>
      <c r="J545" s="19"/>
      <c r="K545" s="19"/>
      <c r="L545" s="19"/>
      <c r="M545" s="19"/>
      <c r="N545" s="19"/>
      <c r="O545" s="19"/>
      <c r="P545" s="19"/>
      <c r="Q545" s="19"/>
      <c r="R545" s="19"/>
      <c r="S545" s="19"/>
      <c r="T545" s="19"/>
      <c r="U545" s="19"/>
      <c r="V545" s="19"/>
      <c r="W545" s="19"/>
      <c r="X545" s="19"/>
      <c r="Y545" s="19"/>
      <c r="Z545" s="19"/>
      <c r="AA545" s="19"/>
      <c r="AB545" s="19"/>
      <c r="AC545" s="19"/>
      <c r="AD545" s="19"/>
      <c r="AE545" s="19"/>
      <c r="AF545" s="19"/>
      <c r="AG545" s="19"/>
      <c r="AH545" s="19"/>
      <c r="AI545" s="19"/>
      <c r="AJ545" s="19"/>
      <c r="AK545" s="129"/>
      <c r="AL545" s="129"/>
      <c r="AM545" s="19"/>
      <c r="AN545" s="19"/>
      <c r="AO545" s="19"/>
      <c r="AP545" s="19"/>
      <c r="AQ545" s="19"/>
      <c r="AR545" s="19"/>
      <c r="AS545" s="19"/>
      <c r="AT545" s="19"/>
      <c r="AU545" s="19"/>
      <c r="AV545" s="19"/>
      <c r="AW545" s="19"/>
      <c r="AX545" s="19"/>
      <c r="AY545" s="19"/>
      <c r="AZ545" s="19"/>
      <c r="BA545" s="19"/>
      <c r="BB545" s="19"/>
      <c r="BC545" s="19"/>
      <c r="BD545" s="19"/>
      <c r="BE545" s="19"/>
      <c r="BF545" s="19"/>
      <c r="BG545" s="19"/>
      <c r="BH545" s="19"/>
      <c r="BI545" s="19"/>
      <c r="BJ545" s="19"/>
      <c r="BK545" s="19"/>
      <c r="BL545" s="19"/>
      <c r="BM545" s="19"/>
      <c r="BN545" s="19"/>
      <c r="BO545" s="19"/>
      <c r="BP545" s="19"/>
      <c r="BQ545" s="19"/>
      <c r="BR545" s="19"/>
      <c r="BS545" s="19"/>
      <c r="BT545" s="19"/>
      <c r="BU545" s="19"/>
      <c r="BV545" s="19"/>
      <c r="BW545" s="19"/>
      <c r="BX545" s="19"/>
      <c r="BY545" s="19"/>
      <c r="BZ545" s="19"/>
      <c r="CA545" s="19"/>
      <c r="CB545" s="19"/>
      <c r="CC545" s="19"/>
      <c r="CD545" s="19"/>
      <c r="CE545" s="19"/>
      <c r="CF545" s="19"/>
      <c r="CG545" s="19"/>
      <c r="CH545" s="19"/>
      <c r="CI545" s="19"/>
      <c r="CJ545" s="19"/>
      <c r="CK545" s="19"/>
      <c r="CL545" s="19"/>
      <c r="CM545" s="19"/>
      <c r="CN545" s="19"/>
      <c r="CO545" s="19"/>
      <c r="CP545" s="19"/>
      <c r="CQ545" s="19"/>
      <c r="CR545" s="19"/>
      <c r="CS545" s="19"/>
      <c r="CT545" s="19"/>
      <c r="CU545" s="19"/>
      <c r="CV545" s="19"/>
      <c r="CW545" s="19"/>
      <c r="CX545" s="19"/>
      <c r="CY545" s="19"/>
      <c r="CZ545" s="19"/>
      <c r="DA545" s="19"/>
      <c r="DB545" s="19"/>
      <c r="DC545" s="19"/>
      <c r="DD545" s="19"/>
      <c r="DE545" s="19"/>
      <c r="DF545" s="19"/>
      <c r="DG545" s="19"/>
      <c r="DH545" s="19"/>
      <c r="DI545" s="19"/>
      <c r="DJ545" s="19"/>
      <c r="DK545" s="19"/>
      <c r="DL545" s="19"/>
      <c r="DM545" s="19"/>
      <c r="DN545" s="19"/>
      <c r="DO545" s="19"/>
      <c r="DP545" s="19"/>
      <c r="DQ545" s="19"/>
      <c r="DR545" s="19"/>
      <c r="DS545" s="19"/>
      <c r="DT545" s="19"/>
      <c r="DU545" s="19"/>
      <c r="DV545" s="19"/>
      <c r="DW545" s="19"/>
      <c r="DX545" s="19"/>
      <c r="DY545" s="19"/>
      <c r="DZ545" s="19"/>
      <c r="EA545" s="19"/>
      <c r="EB545" s="19"/>
      <c r="EC545" s="19"/>
      <c r="ED545" s="19"/>
      <c r="EE545" s="19"/>
      <c r="EF545" s="19"/>
      <c r="EG545" s="19"/>
      <c r="EH545" s="19"/>
      <c r="EI545" s="19"/>
    </row>
    <row r="546" spans="2:139" s="14" customFormat="1" ht="15" hidden="1" x14ac:dyDescent="0.25">
      <c r="B546" s="19">
        <f t="shared" si="2199"/>
        <v>0</v>
      </c>
      <c r="C546" s="19">
        <f t="shared" si="2200"/>
        <v>0</v>
      </c>
      <c r="D546" s="19">
        <f t="shared" si="2201"/>
        <v>0</v>
      </c>
      <c r="E546" s="19">
        <f t="shared" si="2202"/>
        <v>0</v>
      </c>
      <c r="F546" s="19"/>
      <c r="G546" s="19"/>
      <c r="H546" s="19"/>
      <c r="I546" s="19"/>
      <c r="J546" s="19"/>
      <c r="K546" s="19"/>
      <c r="L546" s="19"/>
      <c r="M546" s="19"/>
      <c r="N546" s="19"/>
      <c r="O546" s="19"/>
      <c r="P546" s="19"/>
      <c r="Q546" s="19"/>
      <c r="R546" s="19"/>
      <c r="S546" s="19"/>
      <c r="T546" s="19"/>
      <c r="U546" s="19"/>
      <c r="V546" s="19"/>
      <c r="W546" s="19"/>
      <c r="X546" s="19"/>
      <c r="Y546" s="19"/>
      <c r="Z546" s="19"/>
      <c r="AA546" s="19"/>
      <c r="AB546" s="19"/>
      <c r="AC546" s="19"/>
      <c r="AD546" s="19"/>
      <c r="AE546" s="19"/>
      <c r="AF546" s="19"/>
      <c r="AG546" s="19"/>
      <c r="AH546" s="19"/>
      <c r="AI546" s="19"/>
      <c r="AJ546" s="19"/>
      <c r="AK546" s="129"/>
      <c r="AL546" s="12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 s="19"/>
      <c r="AX546" s="19"/>
      <c r="AY546" s="19"/>
      <c r="AZ546" s="19"/>
      <c r="BA546" s="19"/>
      <c r="BB546" s="19"/>
      <c r="BC546" s="19"/>
      <c r="BD546" s="19"/>
      <c r="BE546" s="19"/>
      <c r="BF546" s="19"/>
      <c r="BG546" s="19"/>
      <c r="BH546" s="19"/>
      <c r="BI546" s="19"/>
      <c r="BJ546" s="19"/>
      <c r="BK546" s="19"/>
      <c r="BL546" s="19"/>
      <c r="BM546" s="19"/>
      <c r="BN546" s="19"/>
      <c r="BO546" s="19"/>
      <c r="BP546" s="19"/>
      <c r="BQ546" s="19"/>
      <c r="BR546" s="19"/>
      <c r="BS546" s="19"/>
      <c r="BT546" s="19"/>
      <c r="BU546" s="19"/>
      <c r="BV546" s="19"/>
      <c r="BW546" s="19"/>
      <c r="BX546" s="19"/>
      <c r="BY546" s="19"/>
      <c r="BZ546" s="19"/>
      <c r="CA546" s="19"/>
      <c r="CB546" s="19"/>
      <c r="CC546" s="19"/>
      <c r="CD546" s="19"/>
      <c r="CE546" s="19"/>
      <c r="CF546" s="19"/>
      <c r="CG546" s="19"/>
      <c r="CH546" s="19"/>
      <c r="CI546" s="19"/>
      <c r="CJ546" s="19"/>
      <c r="CK546" s="19"/>
      <c r="CL546" s="19"/>
      <c r="CM546" s="19"/>
      <c r="CN546" s="19"/>
      <c r="CO546" s="19"/>
      <c r="CP546" s="19"/>
      <c r="CQ546" s="19"/>
      <c r="CR546" s="19"/>
      <c r="CS546" s="19"/>
      <c r="CT546" s="19"/>
      <c r="CU546" s="19"/>
      <c r="CV546" s="19"/>
      <c r="CW546" s="19"/>
      <c r="CX546" s="19"/>
      <c r="CY546" s="19"/>
      <c r="CZ546" s="19"/>
      <c r="DA546" s="19"/>
      <c r="DB546" s="19"/>
      <c r="DC546" s="19"/>
      <c r="DD546" s="19"/>
      <c r="DE546" s="19"/>
      <c r="DF546" s="19"/>
      <c r="DG546" s="19"/>
      <c r="DH546" s="19"/>
      <c r="DI546" s="19"/>
      <c r="DJ546" s="19"/>
      <c r="DK546" s="19"/>
      <c r="DL546" s="19"/>
      <c r="DM546" s="19"/>
      <c r="DN546" s="19"/>
      <c r="DO546" s="19"/>
      <c r="DP546" s="19"/>
      <c r="DQ546" s="19"/>
      <c r="DR546" s="19"/>
      <c r="DS546" s="19"/>
      <c r="DT546" s="19"/>
      <c r="DU546" s="19"/>
      <c r="DV546" s="19"/>
      <c r="DW546" s="19"/>
      <c r="DX546" s="19"/>
      <c r="DY546" s="19"/>
      <c r="DZ546" s="19"/>
      <c r="EA546" s="19"/>
      <c r="EB546" s="19"/>
      <c r="EC546" s="19"/>
      <c r="ED546" s="19"/>
      <c r="EE546" s="19"/>
      <c r="EF546" s="19"/>
      <c r="EG546" s="19"/>
      <c r="EH546" s="19"/>
      <c r="EI546" s="19"/>
    </row>
    <row r="547" spans="2:139" ht="15" hidden="1" x14ac:dyDescent="0.25">
      <c r="B547" s="19">
        <f xml:space="preserve"> IF(C304=1,IF(N304=1,1,0),0)</f>
        <v>0</v>
      </c>
      <c r="C547" s="19">
        <f>IF(C304=1,IF(OR((N304=1),(N304=0.5)),1,0),0)</f>
        <v>0</v>
      </c>
      <c r="D547" s="19">
        <f xml:space="preserve"> IF(C304=1,IF(N304=1,1,0),0)</f>
        <v>0</v>
      </c>
      <c r="E547" s="19">
        <f xml:space="preserve"> IF(C304=1,IF(AND((N304&lt;&gt;""),(N304&lt;&gt;0)),1,0),0)</f>
        <v>0</v>
      </c>
      <c r="F547" s="19"/>
      <c r="G547" s="19">
        <f t="shared" ref="G547:G552" si="2203" xml:space="preserve"> G537+$B547</f>
        <v>0</v>
      </c>
      <c r="H547" s="19">
        <f t="shared" ref="H547:H552" si="2204" xml:space="preserve"> H537+$C547</f>
        <v>0</v>
      </c>
      <c r="I547" s="19">
        <f t="shared" ref="I547:I552" si="2205" xml:space="preserve"> I537+$D547</f>
        <v>0</v>
      </c>
      <c r="J547" s="19">
        <f t="shared" ref="J547:J552" si="2206" xml:space="preserve"> J537+$E547</f>
        <v>0</v>
      </c>
      <c r="K547" s="19">
        <f t="shared" ref="K547:K552" si="2207" xml:space="preserve"> K537+$B547</f>
        <v>0</v>
      </c>
      <c r="L547" s="19">
        <f t="shared" ref="L547:L552" si="2208" xml:space="preserve"> L537+$C547</f>
        <v>0</v>
      </c>
      <c r="M547" s="19">
        <f t="shared" ref="M547:M552" si="2209" xml:space="preserve"> M537+$D547</f>
        <v>0</v>
      </c>
      <c r="N547" s="19">
        <f t="shared" ref="N547:N552" si="2210" xml:space="preserve"> N537+$E547</f>
        <v>0</v>
      </c>
      <c r="O547" s="19">
        <f t="shared" ref="O547:O552" si="2211" xml:space="preserve"> O537+$B547</f>
        <v>0</v>
      </c>
      <c r="P547" s="19">
        <f t="shared" ref="P547:P552" si="2212" xml:space="preserve"> P537+$C547</f>
        <v>0</v>
      </c>
      <c r="Q547" s="19">
        <f t="shared" ref="Q547:Q552" si="2213" xml:space="preserve"> Q537+$D547</f>
        <v>0</v>
      </c>
      <c r="R547" s="19"/>
      <c r="S547" s="19">
        <f t="shared" ref="S547:S552" si="2214" xml:space="preserve"> S537+$E547</f>
        <v>0</v>
      </c>
      <c r="T547" s="19">
        <f t="shared" ref="T547:T552" si="2215" xml:space="preserve"> T537+$B547</f>
        <v>0</v>
      </c>
      <c r="U547" s="19">
        <f t="shared" ref="U547:U552" si="2216" xml:space="preserve"> U537+$C547</f>
        <v>0</v>
      </c>
      <c r="V547" s="19"/>
      <c r="W547" s="19">
        <f t="shared" ref="W547:W552" si="2217" xml:space="preserve"> W537+$D547</f>
        <v>0</v>
      </c>
      <c r="X547" s="19"/>
      <c r="Y547" s="19">
        <f t="shared" ref="Y547:Y552" si="2218" xml:space="preserve"> Y537+$E547</f>
        <v>0</v>
      </c>
      <c r="Z547" s="19">
        <f t="shared" ref="Z547:Z552" si="2219" xml:space="preserve"> Z537+$B547</f>
        <v>0</v>
      </c>
      <c r="AA547" s="19">
        <f t="shared" ref="AA547:AA552" si="2220" xml:space="preserve"> AA537+$C547</f>
        <v>0</v>
      </c>
      <c r="AB547" s="19">
        <f t="shared" ref="AB547:AB552" si="2221" xml:space="preserve"> AB537+$D547</f>
        <v>0</v>
      </c>
      <c r="AC547" s="19">
        <f t="shared" ref="AC547:AC552" si="2222" xml:space="preserve"> AC537+$E547</f>
        <v>0</v>
      </c>
      <c r="AD547" s="19"/>
      <c r="AE547" s="19">
        <f t="shared" ref="AE547:AE552" si="2223" xml:space="preserve"> AE537+$B547</f>
        <v>0</v>
      </c>
      <c r="AF547" s="19">
        <f t="shared" ref="AF547:AF552" si="2224" xml:space="preserve"> AF537+$C547</f>
        <v>0</v>
      </c>
      <c r="AG547" s="19">
        <f t="shared" ref="AG547:AG552" si="2225" xml:space="preserve"> AG537+$D547</f>
        <v>0</v>
      </c>
      <c r="AH547" s="19">
        <f t="shared" ref="AH547:AH552" si="2226" xml:space="preserve"> AH537+$E547</f>
        <v>0</v>
      </c>
      <c r="AI547" s="19">
        <f t="shared" ref="AI547:AI552" si="2227" xml:space="preserve"> AI537+$B547</f>
        <v>0</v>
      </c>
      <c r="AJ547" s="19">
        <f t="shared" ref="AJ547:AJ552" si="2228" xml:space="preserve"> AJ537+$C547</f>
        <v>0</v>
      </c>
      <c r="AK547" s="129">
        <f t="shared" ref="AK547:AK552" si="2229" xml:space="preserve"> AK537+$D547</f>
        <v>0</v>
      </c>
      <c r="AL547" s="129">
        <f t="shared" ref="AL547:AL552" si="2230" xml:space="preserve"> AL537+$E547</f>
        <v>0</v>
      </c>
      <c r="AM547" s="19">
        <f t="shared" ref="AM547:AM552" si="2231" xml:space="preserve"> AM537+$B547</f>
        <v>0</v>
      </c>
      <c r="AN547" s="19">
        <f t="shared" ref="AN547:AN552" si="2232" xml:space="preserve"> AN537+$C547</f>
        <v>0</v>
      </c>
      <c r="AO547" s="19">
        <f t="shared" ref="AO547:AO552" si="2233" xml:space="preserve"> AO537+$D547</f>
        <v>0</v>
      </c>
      <c r="AP547" s="19">
        <f t="shared" ref="AP547:AP552" si="2234" xml:space="preserve"> AP537+$E547</f>
        <v>0</v>
      </c>
      <c r="AQ547" s="19">
        <f t="shared" ref="AQ547:AQ552" si="2235" xml:space="preserve"> AQ537+$B547</f>
        <v>0</v>
      </c>
      <c r="AR547" s="19">
        <f t="shared" ref="AR547:AR552" si="2236" xml:space="preserve"> AR537+$C547</f>
        <v>0</v>
      </c>
      <c r="AS547" s="19">
        <f t="shared" ref="AS547:AS552" si="2237" xml:space="preserve"> AS537+$D547</f>
        <v>0</v>
      </c>
      <c r="AT547" s="19">
        <f t="shared" ref="AT547:AT552" si="2238" xml:space="preserve"> AT537+$E547</f>
        <v>0</v>
      </c>
      <c r="AU547" s="19">
        <f t="shared" ref="AU547:AU552" si="2239" xml:space="preserve"> AU537+$B547</f>
        <v>0</v>
      </c>
      <c r="AV547" s="19">
        <f t="shared" ref="AV547:AV552" si="2240" xml:space="preserve"> AV537+$C547</f>
        <v>0</v>
      </c>
      <c r="AW547" s="19">
        <f t="shared" ref="AW547:AW552" si="2241" xml:space="preserve"> AW537+$D547</f>
        <v>0</v>
      </c>
      <c r="AX547" s="19">
        <f t="shared" ref="AX547:AX552" si="2242" xml:space="preserve"> AX537+$E547</f>
        <v>0</v>
      </c>
      <c r="AY547" s="19">
        <f t="shared" ref="AY547:AY552" si="2243" xml:space="preserve"> AY537+$B547</f>
        <v>0</v>
      </c>
      <c r="AZ547" s="19">
        <f t="shared" ref="AZ547:AZ552" si="2244" xml:space="preserve"> AZ537+$C547</f>
        <v>0</v>
      </c>
      <c r="BA547" s="19">
        <f t="shared" ref="BA547:BA552" si="2245" xml:space="preserve"> BA537+$D547</f>
        <v>0</v>
      </c>
      <c r="BB547" s="19">
        <f t="shared" ref="BB547:BB552" si="2246" xml:space="preserve"> BB537+$E547</f>
        <v>0</v>
      </c>
      <c r="BC547" s="19">
        <f t="shared" ref="BC547:BC552" si="2247" xml:space="preserve"> BC537+$B547</f>
        <v>0</v>
      </c>
      <c r="BD547" s="19">
        <f t="shared" ref="BD547:BD552" si="2248" xml:space="preserve"> BD537+$C547</f>
        <v>0</v>
      </c>
      <c r="BE547" s="19">
        <f t="shared" ref="BE547:BE552" si="2249" xml:space="preserve"> BE537+$D547</f>
        <v>0</v>
      </c>
      <c r="BF547" s="19">
        <f t="shared" ref="BF547:BF552" si="2250" xml:space="preserve"> BF537+$E547</f>
        <v>0</v>
      </c>
      <c r="BG547" s="19">
        <f t="shared" ref="BG547:BG552" si="2251" xml:space="preserve"> BG537+$B547</f>
        <v>0</v>
      </c>
      <c r="BH547" s="19">
        <f t="shared" ref="BH547:BH552" si="2252" xml:space="preserve"> BH537+$C547</f>
        <v>0</v>
      </c>
      <c r="BI547" s="19">
        <f t="shared" ref="BI547:BI552" si="2253" xml:space="preserve"> BI537+$D547</f>
        <v>0</v>
      </c>
      <c r="BJ547" s="19">
        <f t="shared" ref="BJ547:BJ552" si="2254" xml:space="preserve"> BJ537+$E547</f>
        <v>0</v>
      </c>
      <c r="BK547" s="19">
        <f t="shared" ref="BK547:BK552" si="2255" xml:space="preserve"> BK537+$B547</f>
        <v>0</v>
      </c>
      <c r="BL547" s="19">
        <f t="shared" ref="BL547:BL552" si="2256" xml:space="preserve"> BL537+$C547</f>
        <v>0</v>
      </c>
      <c r="BM547" s="19">
        <f t="shared" ref="BM547:BM552" si="2257" xml:space="preserve"> BM537+$D547</f>
        <v>0</v>
      </c>
      <c r="BN547" s="19">
        <f t="shared" ref="BN547:BN552" si="2258" xml:space="preserve"> BN537+$E547</f>
        <v>0</v>
      </c>
      <c r="BO547" s="19">
        <f t="shared" ref="BO547:BO552" si="2259" xml:space="preserve"> BO537+$B547</f>
        <v>0</v>
      </c>
      <c r="BP547" s="19">
        <f t="shared" ref="BP547:BP552" si="2260" xml:space="preserve"> BP537+$C547</f>
        <v>0</v>
      </c>
      <c r="BQ547" s="19">
        <f t="shared" ref="BQ547:BQ552" si="2261" xml:space="preserve"> BQ537+$D547</f>
        <v>0</v>
      </c>
      <c r="BR547" s="19">
        <f t="shared" ref="BR547:BR552" si="2262" xml:space="preserve"> BR537+$E547</f>
        <v>0</v>
      </c>
      <c r="BS547" s="19">
        <f t="shared" ref="BS547:BS552" si="2263" xml:space="preserve"> BS537+$B547</f>
        <v>0</v>
      </c>
      <c r="BT547" s="19">
        <f t="shared" ref="BT547:BT552" si="2264" xml:space="preserve"> BT537+$C547</f>
        <v>0</v>
      </c>
      <c r="BU547" s="19">
        <f t="shared" ref="BU547:BU552" si="2265" xml:space="preserve"> BU537+$D547</f>
        <v>0</v>
      </c>
      <c r="BV547" s="19">
        <f t="shared" ref="BV547:BV552" si="2266" xml:space="preserve"> BV537+$E547</f>
        <v>0</v>
      </c>
      <c r="BW547" s="19">
        <f t="shared" ref="BW547:BW552" si="2267" xml:space="preserve"> BW537+$B547</f>
        <v>0</v>
      </c>
      <c r="BX547" s="19">
        <f t="shared" ref="BX547:BX552" si="2268" xml:space="preserve"> BX537+$C547</f>
        <v>0</v>
      </c>
      <c r="BY547" s="19">
        <f t="shared" ref="BY547:BY552" si="2269" xml:space="preserve"> BY537+$D547</f>
        <v>0</v>
      </c>
      <c r="BZ547" s="19">
        <f t="shared" ref="BZ547:BZ552" si="2270" xml:space="preserve"> BZ537+$E547</f>
        <v>0</v>
      </c>
      <c r="CA547" s="19">
        <f t="shared" ref="CA547:CA552" si="2271" xml:space="preserve"> CA537+$B547</f>
        <v>0</v>
      </c>
      <c r="CB547" s="19">
        <f t="shared" ref="CB547:CB552" si="2272" xml:space="preserve"> CB537+$C547</f>
        <v>0</v>
      </c>
      <c r="CC547" s="19">
        <f t="shared" ref="CC547:CC552" si="2273" xml:space="preserve"> CC537+$D547</f>
        <v>0</v>
      </c>
      <c r="CD547" s="19">
        <f t="shared" ref="CD547:CD552" si="2274" xml:space="preserve"> CD537+$E547</f>
        <v>0</v>
      </c>
      <c r="CE547" s="19">
        <f t="shared" ref="CE547:CE552" si="2275" xml:space="preserve"> CE537+$B547</f>
        <v>0</v>
      </c>
      <c r="CF547" s="19">
        <f t="shared" ref="CF547:CF552" si="2276" xml:space="preserve"> CF537+$C547</f>
        <v>0</v>
      </c>
      <c r="CG547" s="19">
        <f t="shared" ref="CG547:CG552" si="2277" xml:space="preserve"> CG537+$D547</f>
        <v>0</v>
      </c>
      <c r="CH547" s="19">
        <f t="shared" ref="CH547:CH552" si="2278" xml:space="preserve"> CH537+$E547</f>
        <v>0</v>
      </c>
      <c r="CI547" s="19">
        <f t="shared" ref="CI547:CI552" si="2279" xml:space="preserve"> CI537+$B547</f>
        <v>0</v>
      </c>
      <c r="CJ547" s="19">
        <f t="shared" ref="CJ547:CJ552" si="2280" xml:space="preserve"> CJ537+$C547</f>
        <v>0</v>
      </c>
      <c r="CK547" s="19">
        <f t="shared" ref="CK547:CK552" si="2281" xml:space="preserve"> CK537+$D547</f>
        <v>0</v>
      </c>
      <c r="CL547" s="19">
        <f t="shared" ref="CL547:CL552" si="2282" xml:space="preserve"> CL537+$E547</f>
        <v>0</v>
      </c>
      <c r="CM547" s="19">
        <f t="shared" ref="CM547:CM552" si="2283" xml:space="preserve"> CM537+$B547</f>
        <v>0</v>
      </c>
      <c r="CN547" s="19">
        <f t="shared" ref="CN547:CN552" si="2284" xml:space="preserve"> CN537+$C547</f>
        <v>0</v>
      </c>
      <c r="CO547" s="19">
        <f t="shared" ref="CO547:CO552" si="2285" xml:space="preserve"> CO537+$D547</f>
        <v>0</v>
      </c>
      <c r="CP547" s="19">
        <f t="shared" ref="CP547:CP552" si="2286" xml:space="preserve"> CP537+$E547</f>
        <v>0</v>
      </c>
      <c r="CQ547" s="19">
        <f t="shared" ref="CQ547:CQ552" si="2287" xml:space="preserve"> CQ537+$B547</f>
        <v>0</v>
      </c>
      <c r="CR547" s="19">
        <f t="shared" ref="CR547:CR552" si="2288" xml:space="preserve"> CR537+$C547</f>
        <v>0</v>
      </c>
      <c r="CS547" s="19">
        <f t="shared" ref="CS547:CS552" si="2289" xml:space="preserve"> CS537+$D547</f>
        <v>0</v>
      </c>
      <c r="CT547" s="19">
        <f t="shared" ref="CT547:CT552" si="2290" xml:space="preserve"> CT537+$E547</f>
        <v>0</v>
      </c>
      <c r="CU547" s="19">
        <f t="shared" ref="CU547:CU552" si="2291" xml:space="preserve"> CU537+$B547</f>
        <v>0</v>
      </c>
      <c r="CV547" s="19">
        <f t="shared" ref="CV547:CV552" si="2292" xml:space="preserve"> CV537+$C547</f>
        <v>0</v>
      </c>
      <c r="CW547" s="19">
        <f t="shared" ref="CW547:CW552" si="2293" xml:space="preserve"> CW537+$D547</f>
        <v>0</v>
      </c>
      <c r="CX547" s="19">
        <f t="shared" ref="CX547:CX552" si="2294" xml:space="preserve"> CX537+$E547</f>
        <v>0</v>
      </c>
      <c r="CY547" s="19">
        <f t="shared" ref="CY547:CY552" si="2295" xml:space="preserve"> CY537+$B547</f>
        <v>0</v>
      </c>
      <c r="CZ547" s="19">
        <f t="shared" ref="CZ547:CZ552" si="2296" xml:space="preserve"> CZ537+$C547</f>
        <v>0</v>
      </c>
      <c r="DA547" s="19">
        <f t="shared" ref="DA547:DA552" si="2297" xml:space="preserve"> DA537+$D547</f>
        <v>0</v>
      </c>
      <c r="DB547" s="19">
        <f t="shared" ref="DB547:DB552" si="2298" xml:space="preserve"> DB537+$E547</f>
        <v>0</v>
      </c>
      <c r="DC547" s="19">
        <f t="shared" ref="DC547:DC552" si="2299" xml:space="preserve"> DC537+$B547</f>
        <v>0</v>
      </c>
      <c r="DD547" s="19">
        <f t="shared" ref="DD547:DD552" si="2300" xml:space="preserve"> DD537+$C547</f>
        <v>0</v>
      </c>
      <c r="DE547" s="19">
        <f t="shared" ref="DE547:DE552" si="2301" xml:space="preserve"> DE537+$D547</f>
        <v>0</v>
      </c>
      <c r="DF547" s="19">
        <f t="shared" ref="DF547:DF552" si="2302" xml:space="preserve"> DF537+$E547</f>
        <v>0</v>
      </c>
      <c r="DG547" s="19">
        <f t="shared" ref="DG547:DG552" si="2303" xml:space="preserve"> DG537+$B547</f>
        <v>0</v>
      </c>
      <c r="DH547" s="19">
        <f t="shared" ref="DH547:DH552" si="2304" xml:space="preserve"> DH537+$C547</f>
        <v>0</v>
      </c>
      <c r="DI547" s="19">
        <f t="shared" ref="DI547:DI552" si="2305" xml:space="preserve"> DI537+$D547</f>
        <v>0</v>
      </c>
      <c r="DJ547" s="19">
        <f t="shared" ref="DJ547:DJ552" si="2306" xml:space="preserve"> DJ537+$E547</f>
        <v>0</v>
      </c>
      <c r="DK547" s="19">
        <f t="shared" ref="DK547:DK552" si="2307" xml:space="preserve"> DK537+$B547</f>
        <v>0</v>
      </c>
      <c r="DL547" s="19">
        <f t="shared" ref="DL547:DL552" si="2308" xml:space="preserve"> DL537+$C547</f>
        <v>0</v>
      </c>
      <c r="DM547" s="19">
        <f t="shared" ref="DM547:DM552" si="2309" xml:space="preserve"> DM537+$D547</f>
        <v>0</v>
      </c>
      <c r="DN547" s="19">
        <f t="shared" ref="DN547:DN552" si="2310" xml:space="preserve"> DN537+$E547</f>
        <v>0</v>
      </c>
      <c r="DO547" s="19">
        <f t="shared" ref="DO547:DO552" si="2311" xml:space="preserve"> DO537+$B547</f>
        <v>0</v>
      </c>
      <c r="DP547" s="19">
        <f t="shared" ref="DP547:DP552" si="2312" xml:space="preserve"> DP537+$C547</f>
        <v>0</v>
      </c>
      <c r="DQ547" s="19">
        <f t="shared" ref="DQ547:DQ552" si="2313" xml:space="preserve"> DQ537+$D547</f>
        <v>0</v>
      </c>
      <c r="DR547" s="19">
        <f t="shared" ref="DR547:DR552" si="2314" xml:space="preserve"> DR537+$E547</f>
        <v>0</v>
      </c>
      <c r="DS547" s="19">
        <f t="shared" ref="DS547:DS552" si="2315" xml:space="preserve"> DS537+$B547</f>
        <v>0</v>
      </c>
      <c r="DT547" s="19">
        <f t="shared" ref="DT547:DT552" si="2316" xml:space="preserve"> DT537+$C547</f>
        <v>0</v>
      </c>
      <c r="DU547" s="19">
        <f t="shared" ref="DU547:DU552" si="2317" xml:space="preserve"> DU537+$D547</f>
        <v>0</v>
      </c>
      <c r="DV547" s="19">
        <f t="shared" ref="DV547:DV552" si="2318" xml:space="preserve"> DV537+$E547</f>
        <v>0</v>
      </c>
      <c r="DW547" s="19">
        <f t="shared" ref="DW547:DW552" si="2319" xml:space="preserve"> DW537+$B547</f>
        <v>0</v>
      </c>
      <c r="DX547" s="19">
        <f t="shared" ref="DX547:DX552" si="2320" xml:space="preserve"> DX537+$C547</f>
        <v>0</v>
      </c>
      <c r="DY547" s="19">
        <f t="shared" ref="DY547:DY552" si="2321" xml:space="preserve"> DY537+$D547</f>
        <v>0</v>
      </c>
      <c r="DZ547" s="19">
        <f t="shared" ref="DZ547:DZ552" si="2322" xml:space="preserve"> DZ537+$E547</f>
        <v>0</v>
      </c>
      <c r="EA547" s="19">
        <f t="shared" ref="EA547:EA552" si="2323" xml:space="preserve"> EA537+$B547</f>
        <v>0</v>
      </c>
      <c r="EB547" s="19">
        <f t="shared" ref="EB547:EB552" si="2324" xml:space="preserve"> EB537+$C547</f>
        <v>0</v>
      </c>
      <c r="EC547" s="19">
        <f t="shared" ref="EC547:EC552" si="2325" xml:space="preserve"> EC537+$D547</f>
        <v>0</v>
      </c>
      <c r="ED547" s="19">
        <f t="shared" ref="ED547:ED552" si="2326" xml:space="preserve"> ED537+$E547</f>
        <v>0</v>
      </c>
      <c r="EE547" s="19">
        <f t="shared" ref="EE547:EE552" si="2327" xml:space="preserve"> EE537+$B547</f>
        <v>0</v>
      </c>
      <c r="EF547" s="19">
        <f t="shared" ref="EF547:EF552" si="2328" xml:space="preserve"> EF537+$C547</f>
        <v>0</v>
      </c>
      <c r="EG547" s="19">
        <f t="shared" ref="EG547:EG552" si="2329" xml:space="preserve"> EG537+$D547</f>
        <v>0</v>
      </c>
      <c r="EH547" s="19">
        <f t="shared" ref="EH547:EH552" si="2330" xml:space="preserve"> EH537+$E547</f>
        <v>0</v>
      </c>
      <c r="EI547" s="19"/>
    </row>
    <row r="548" spans="2:139" ht="15" hidden="1" x14ac:dyDescent="0.25">
      <c r="B548" s="19">
        <f xml:space="preserve"> IF(C305=1,IF(N305=1,1,0),0)</f>
        <v>0</v>
      </c>
      <c r="C548" s="19">
        <f>IF(C305=1,IF(OR((N305=1),(N305=0.5)),1,0),0)</f>
        <v>0</v>
      </c>
      <c r="D548" s="19">
        <f xml:space="preserve"> IF(C305=1,IF(N305=1,1,0),0)</f>
        <v>0</v>
      </c>
      <c r="E548" s="19">
        <f xml:space="preserve"> IF(C305=1,IF(AND((N305&lt;&gt;""),(N305&lt;&gt;0)),1,0),0)</f>
        <v>0</v>
      </c>
      <c r="F548" s="19"/>
      <c r="G548" s="19">
        <f t="shared" si="2203"/>
        <v>0</v>
      </c>
      <c r="H548" s="19">
        <f t="shared" si="2204"/>
        <v>0</v>
      </c>
      <c r="I548" s="19">
        <f t="shared" si="2205"/>
        <v>0</v>
      </c>
      <c r="J548" s="19">
        <f t="shared" si="2206"/>
        <v>0</v>
      </c>
      <c r="K548" s="19">
        <f t="shared" si="2207"/>
        <v>0</v>
      </c>
      <c r="L548" s="19">
        <f t="shared" si="2208"/>
        <v>0</v>
      </c>
      <c r="M548" s="19">
        <f t="shared" si="2209"/>
        <v>0</v>
      </c>
      <c r="N548" s="19">
        <f t="shared" si="2210"/>
        <v>0</v>
      </c>
      <c r="O548" s="19">
        <f t="shared" si="2211"/>
        <v>0</v>
      </c>
      <c r="P548" s="19">
        <f t="shared" si="2212"/>
        <v>0</v>
      </c>
      <c r="Q548" s="19">
        <f t="shared" si="2213"/>
        <v>0</v>
      </c>
      <c r="R548" s="19"/>
      <c r="S548" s="19">
        <f t="shared" si="2214"/>
        <v>0</v>
      </c>
      <c r="T548" s="19">
        <f t="shared" si="2215"/>
        <v>0</v>
      </c>
      <c r="U548" s="19">
        <f t="shared" si="2216"/>
        <v>0</v>
      </c>
      <c r="V548" s="19"/>
      <c r="W548" s="19">
        <f t="shared" si="2217"/>
        <v>0</v>
      </c>
      <c r="X548" s="19"/>
      <c r="Y548" s="19">
        <f t="shared" si="2218"/>
        <v>0</v>
      </c>
      <c r="Z548" s="19">
        <f t="shared" si="2219"/>
        <v>0</v>
      </c>
      <c r="AA548" s="19">
        <f t="shared" si="2220"/>
        <v>0</v>
      </c>
      <c r="AB548" s="19">
        <f t="shared" si="2221"/>
        <v>0</v>
      </c>
      <c r="AC548" s="19">
        <f t="shared" si="2222"/>
        <v>0</v>
      </c>
      <c r="AD548" s="19"/>
      <c r="AE548" s="19">
        <f t="shared" si="2223"/>
        <v>0</v>
      </c>
      <c r="AF548" s="19">
        <f t="shared" si="2224"/>
        <v>0</v>
      </c>
      <c r="AG548" s="19">
        <f t="shared" si="2225"/>
        <v>0</v>
      </c>
      <c r="AH548" s="19">
        <f t="shared" si="2226"/>
        <v>0</v>
      </c>
      <c r="AI548" s="19">
        <f t="shared" si="2227"/>
        <v>0</v>
      </c>
      <c r="AJ548" s="19">
        <f t="shared" si="2228"/>
        <v>0</v>
      </c>
      <c r="AK548" s="129">
        <f t="shared" si="2229"/>
        <v>0</v>
      </c>
      <c r="AL548" s="129">
        <f t="shared" si="2230"/>
        <v>0</v>
      </c>
      <c r="AM548" s="19">
        <f t="shared" si="2231"/>
        <v>0</v>
      </c>
      <c r="AN548" s="19">
        <f t="shared" si="2232"/>
        <v>0</v>
      </c>
      <c r="AO548" s="19">
        <f t="shared" si="2233"/>
        <v>0</v>
      </c>
      <c r="AP548" s="19">
        <f t="shared" si="2234"/>
        <v>0</v>
      </c>
      <c r="AQ548" s="19">
        <f t="shared" si="2235"/>
        <v>0</v>
      </c>
      <c r="AR548" s="19">
        <f t="shared" si="2236"/>
        <v>0</v>
      </c>
      <c r="AS548" s="19">
        <f t="shared" si="2237"/>
        <v>0</v>
      </c>
      <c r="AT548" s="19">
        <f t="shared" si="2238"/>
        <v>0</v>
      </c>
      <c r="AU548" s="19">
        <f t="shared" si="2239"/>
        <v>0</v>
      </c>
      <c r="AV548" s="19">
        <f t="shared" si="2240"/>
        <v>0</v>
      </c>
      <c r="AW548" s="19">
        <f t="shared" si="2241"/>
        <v>0</v>
      </c>
      <c r="AX548" s="19">
        <f t="shared" si="2242"/>
        <v>0</v>
      </c>
      <c r="AY548" s="19">
        <f t="shared" si="2243"/>
        <v>0</v>
      </c>
      <c r="AZ548" s="19">
        <f t="shared" si="2244"/>
        <v>0</v>
      </c>
      <c r="BA548" s="19">
        <f t="shared" si="2245"/>
        <v>0</v>
      </c>
      <c r="BB548" s="19">
        <f t="shared" si="2246"/>
        <v>0</v>
      </c>
      <c r="BC548" s="19">
        <f t="shared" si="2247"/>
        <v>0</v>
      </c>
      <c r="BD548" s="19">
        <f t="shared" si="2248"/>
        <v>0</v>
      </c>
      <c r="BE548" s="19">
        <f t="shared" si="2249"/>
        <v>0</v>
      </c>
      <c r="BF548" s="19">
        <f t="shared" si="2250"/>
        <v>0</v>
      </c>
      <c r="BG548" s="19">
        <f t="shared" si="2251"/>
        <v>0</v>
      </c>
      <c r="BH548" s="19">
        <f t="shared" si="2252"/>
        <v>0</v>
      </c>
      <c r="BI548" s="19">
        <f t="shared" si="2253"/>
        <v>0</v>
      </c>
      <c r="BJ548" s="19">
        <f t="shared" si="2254"/>
        <v>0</v>
      </c>
      <c r="BK548" s="19">
        <f t="shared" si="2255"/>
        <v>0</v>
      </c>
      <c r="BL548" s="19">
        <f t="shared" si="2256"/>
        <v>0</v>
      </c>
      <c r="BM548" s="19">
        <f t="shared" si="2257"/>
        <v>0</v>
      </c>
      <c r="BN548" s="19">
        <f t="shared" si="2258"/>
        <v>0</v>
      </c>
      <c r="BO548" s="19">
        <f t="shared" si="2259"/>
        <v>0</v>
      </c>
      <c r="BP548" s="19">
        <f t="shared" si="2260"/>
        <v>0</v>
      </c>
      <c r="BQ548" s="19">
        <f t="shared" si="2261"/>
        <v>0</v>
      </c>
      <c r="BR548" s="19">
        <f t="shared" si="2262"/>
        <v>0</v>
      </c>
      <c r="BS548" s="19">
        <f t="shared" si="2263"/>
        <v>0</v>
      </c>
      <c r="BT548" s="19">
        <f t="shared" si="2264"/>
        <v>0</v>
      </c>
      <c r="BU548" s="19">
        <f t="shared" si="2265"/>
        <v>0</v>
      </c>
      <c r="BV548" s="19">
        <f t="shared" si="2266"/>
        <v>0</v>
      </c>
      <c r="BW548" s="19">
        <f t="shared" si="2267"/>
        <v>0</v>
      </c>
      <c r="BX548" s="19">
        <f t="shared" si="2268"/>
        <v>0</v>
      </c>
      <c r="BY548" s="19">
        <f t="shared" si="2269"/>
        <v>0</v>
      </c>
      <c r="BZ548" s="19">
        <f t="shared" si="2270"/>
        <v>0</v>
      </c>
      <c r="CA548" s="19">
        <f t="shared" si="2271"/>
        <v>0</v>
      </c>
      <c r="CB548" s="19">
        <f t="shared" si="2272"/>
        <v>0</v>
      </c>
      <c r="CC548" s="19">
        <f t="shared" si="2273"/>
        <v>0</v>
      </c>
      <c r="CD548" s="19">
        <f t="shared" si="2274"/>
        <v>0</v>
      </c>
      <c r="CE548" s="19">
        <f t="shared" si="2275"/>
        <v>0</v>
      </c>
      <c r="CF548" s="19">
        <f t="shared" si="2276"/>
        <v>0</v>
      </c>
      <c r="CG548" s="19">
        <f t="shared" si="2277"/>
        <v>0</v>
      </c>
      <c r="CH548" s="19">
        <f t="shared" si="2278"/>
        <v>0</v>
      </c>
      <c r="CI548" s="19">
        <f t="shared" si="2279"/>
        <v>0</v>
      </c>
      <c r="CJ548" s="19">
        <f t="shared" si="2280"/>
        <v>0</v>
      </c>
      <c r="CK548" s="19">
        <f t="shared" si="2281"/>
        <v>0</v>
      </c>
      <c r="CL548" s="19">
        <f t="shared" si="2282"/>
        <v>0</v>
      </c>
      <c r="CM548" s="19">
        <f t="shared" si="2283"/>
        <v>0</v>
      </c>
      <c r="CN548" s="19">
        <f t="shared" si="2284"/>
        <v>0</v>
      </c>
      <c r="CO548" s="19">
        <f t="shared" si="2285"/>
        <v>0</v>
      </c>
      <c r="CP548" s="19">
        <f t="shared" si="2286"/>
        <v>0</v>
      </c>
      <c r="CQ548" s="19">
        <f t="shared" si="2287"/>
        <v>0</v>
      </c>
      <c r="CR548" s="19">
        <f t="shared" si="2288"/>
        <v>0</v>
      </c>
      <c r="CS548" s="19">
        <f t="shared" si="2289"/>
        <v>0</v>
      </c>
      <c r="CT548" s="19">
        <f t="shared" si="2290"/>
        <v>0</v>
      </c>
      <c r="CU548" s="19">
        <f t="shared" si="2291"/>
        <v>0</v>
      </c>
      <c r="CV548" s="19">
        <f t="shared" si="2292"/>
        <v>0</v>
      </c>
      <c r="CW548" s="19">
        <f t="shared" si="2293"/>
        <v>0</v>
      </c>
      <c r="CX548" s="19">
        <f t="shared" si="2294"/>
        <v>0</v>
      </c>
      <c r="CY548" s="19">
        <f t="shared" si="2295"/>
        <v>0</v>
      </c>
      <c r="CZ548" s="19">
        <f t="shared" si="2296"/>
        <v>0</v>
      </c>
      <c r="DA548" s="19">
        <f t="shared" si="2297"/>
        <v>0</v>
      </c>
      <c r="DB548" s="19">
        <f t="shared" si="2298"/>
        <v>0</v>
      </c>
      <c r="DC548" s="19">
        <f t="shared" si="2299"/>
        <v>0</v>
      </c>
      <c r="DD548" s="19">
        <f t="shared" si="2300"/>
        <v>0</v>
      </c>
      <c r="DE548" s="19">
        <f t="shared" si="2301"/>
        <v>0</v>
      </c>
      <c r="DF548" s="19">
        <f t="shared" si="2302"/>
        <v>0</v>
      </c>
      <c r="DG548" s="19">
        <f t="shared" si="2303"/>
        <v>0</v>
      </c>
      <c r="DH548" s="19">
        <f t="shared" si="2304"/>
        <v>0</v>
      </c>
      <c r="DI548" s="19">
        <f t="shared" si="2305"/>
        <v>0</v>
      </c>
      <c r="DJ548" s="19">
        <f t="shared" si="2306"/>
        <v>0</v>
      </c>
      <c r="DK548" s="19">
        <f t="shared" si="2307"/>
        <v>0</v>
      </c>
      <c r="DL548" s="19">
        <f t="shared" si="2308"/>
        <v>0</v>
      </c>
      <c r="DM548" s="19">
        <f t="shared" si="2309"/>
        <v>0</v>
      </c>
      <c r="DN548" s="19">
        <f t="shared" si="2310"/>
        <v>0</v>
      </c>
      <c r="DO548" s="19">
        <f t="shared" si="2311"/>
        <v>0</v>
      </c>
      <c r="DP548" s="19">
        <f t="shared" si="2312"/>
        <v>0</v>
      </c>
      <c r="DQ548" s="19">
        <f t="shared" si="2313"/>
        <v>0</v>
      </c>
      <c r="DR548" s="19">
        <f t="shared" si="2314"/>
        <v>0</v>
      </c>
      <c r="DS548" s="19">
        <f t="shared" si="2315"/>
        <v>0</v>
      </c>
      <c r="DT548" s="19">
        <f t="shared" si="2316"/>
        <v>0</v>
      </c>
      <c r="DU548" s="19">
        <f t="shared" si="2317"/>
        <v>0</v>
      </c>
      <c r="DV548" s="19">
        <f t="shared" si="2318"/>
        <v>0</v>
      </c>
      <c r="DW548" s="19">
        <f t="shared" si="2319"/>
        <v>0</v>
      </c>
      <c r="DX548" s="19">
        <f t="shared" si="2320"/>
        <v>0</v>
      </c>
      <c r="DY548" s="19">
        <f t="shared" si="2321"/>
        <v>0</v>
      </c>
      <c r="DZ548" s="19">
        <f t="shared" si="2322"/>
        <v>0</v>
      </c>
      <c r="EA548" s="19">
        <f t="shared" si="2323"/>
        <v>0</v>
      </c>
      <c r="EB548" s="19">
        <f t="shared" si="2324"/>
        <v>0</v>
      </c>
      <c r="EC548" s="19">
        <f t="shared" si="2325"/>
        <v>0</v>
      </c>
      <c r="ED548" s="19">
        <f t="shared" si="2326"/>
        <v>0</v>
      </c>
      <c r="EE548" s="19">
        <f t="shared" si="2327"/>
        <v>0</v>
      </c>
      <c r="EF548" s="19">
        <f t="shared" si="2328"/>
        <v>0</v>
      </c>
      <c r="EG548" s="19">
        <f t="shared" si="2329"/>
        <v>0</v>
      </c>
      <c r="EH548" s="19">
        <f t="shared" si="2330"/>
        <v>0</v>
      </c>
      <c r="EI548" s="19"/>
    </row>
    <row r="549" spans="2:139" ht="15" hidden="1" x14ac:dyDescent="0.25">
      <c r="B549" s="19">
        <f xml:space="preserve"> IF(C306=1,IF(N306=1,1,0),0)</f>
        <v>0</v>
      </c>
      <c r="C549" s="19">
        <f>IF(C306=1,IF(OR((N306=1),(N306=0.5)),1,0),0)</f>
        <v>0</v>
      </c>
      <c r="D549" s="19">
        <f xml:space="preserve"> IF(C306=1,IF(N306=1,1,0),0)</f>
        <v>0</v>
      </c>
      <c r="E549" s="19">
        <f xml:space="preserve"> IF(C306=1,IF(AND((N306&lt;&gt;""),(N306&lt;&gt;0)),1,0),0)</f>
        <v>0</v>
      </c>
      <c r="F549" s="19"/>
      <c r="G549" s="19">
        <f t="shared" si="2203"/>
        <v>0</v>
      </c>
      <c r="H549" s="19">
        <f t="shared" si="2204"/>
        <v>0</v>
      </c>
      <c r="I549" s="19">
        <f t="shared" si="2205"/>
        <v>0</v>
      </c>
      <c r="J549" s="19">
        <f t="shared" si="2206"/>
        <v>0</v>
      </c>
      <c r="K549" s="19">
        <f t="shared" si="2207"/>
        <v>0</v>
      </c>
      <c r="L549" s="19">
        <f t="shared" si="2208"/>
        <v>0</v>
      </c>
      <c r="M549" s="19">
        <f t="shared" si="2209"/>
        <v>0</v>
      </c>
      <c r="N549" s="19">
        <f t="shared" si="2210"/>
        <v>0</v>
      </c>
      <c r="O549" s="19">
        <f t="shared" si="2211"/>
        <v>0</v>
      </c>
      <c r="P549" s="19">
        <f t="shared" si="2212"/>
        <v>0</v>
      </c>
      <c r="Q549" s="19">
        <f t="shared" si="2213"/>
        <v>0</v>
      </c>
      <c r="R549" s="19"/>
      <c r="S549" s="19">
        <f t="shared" si="2214"/>
        <v>0</v>
      </c>
      <c r="T549" s="19">
        <f t="shared" si="2215"/>
        <v>0</v>
      </c>
      <c r="U549" s="19">
        <f t="shared" si="2216"/>
        <v>0</v>
      </c>
      <c r="V549" s="19"/>
      <c r="W549" s="19">
        <f t="shared" si="2217"/>
        <v>0</v>
      </c>
      <c r="X549" s="19"/>
      <c r="Y549" s="19">
        <f t="shared" si="2218"/>
        <v>0</v>
      </c>
      <c r="Z549" s="19">
        <f t="shared" si="2219"/>
        <v>0</v>
      </c>
      <c r="AA549" s="19">
        <f t="shared" si="2220"/>
        <v>0</v>
      </c>
      <c r="AB549" s="19">
        <f t="shared" si="2221"/>
        <v>0</v>
      </c>
      <c r="AC549" s="19">
        <f t="shared" si="2222"/>
        <v>0</v>
      </c>
      <c r="AD549" s="19"/>
      <c r="AE549" s="19">
        <f t="shared" si="2223"/>
        <v>0</v>
      </c>
      <c r="AF549" s="19">
        <f t="shared" si="2224"/>
        <v>0</v>
      </c>
      <c r="AG549" s="19">
        <f t="shared" si="2225"/>
        <v>0</v>
      </c>
      <c r="AH549" s="19">
        <f t="shared" si="2226"/>
        <v>0</v>
      </c>
      <c r="AI549" s="19">
        <f t="shared" si="2227"/>
        <v>0</v>
      </c>
      <c r="AJ549" s="19">
        <f t="shared" si="2228"/>
        <v>0</v>
      </c>
      <c r="AK549" s="129">
        <f t="shared" si="2229"/>
        <v>0</v>
      </c>
      <c r="AL549" s="129">
        <f t="shared" si="2230"/>
        <v>0</v>
      </c>
      <c r="AM549" s="19">
        <f t="shared" si="2231"/>
        <v>0</v>
      </c>
      <c r="AN549" s="19">
        <f t="shared" si="2232"/>
        <v>0</v>
      </c>
      <c r="AO549" s="19">
        <f t="shared" si="2233"/>
        <v>0</v>
      </c>
      <c r="AP549" s="19">
        <f t="shared" si="2234"/>
        <v>0</v>
      </c>
      <c r="AQ549" s="19">
        <f t="shared" si="2235"/>
        <v>0</v>
      </c>
      <c r="AR549" s="19">
        <f t="shared" si="2236"/>
        <v>0</v>
      </c>
      <c r="AS549" s="19">
        <f t="shared" si="2237"/>
        <v>0</v>
      </c>
      <c r="AT549" s="19">
        <f t="shared" si="2238"/>
        <v>0</v>
      </c>
      <c r="AU549" s="19">
        <f t="shared" si="2239"/>
        <v>0</v>
      </c>
      <c r="AV549" s="19">
        <f t="shared" si="2240"/>
        <v>0</v>
      </c>
      <c r="AW549" s="19">
        <f t="shared" si="2241"/>
        <v>0</v>
      </c>
      <c r="AX549" s="19">
        <f t="shared" si="2242"/>
        <v>0</v>
      </c>
      <c r="AY549" s="19">
        <f t="shared" si="2243"/>
        <v>0</v>
      </c>
      <c r="AZ549" s="19">
        <f t="shared" si="2244"/>
        <v>0</v>
      </c>
      <c r="BA549" s="19">
        <f t="shared" si="2245"/>
        <v>0</v>
      </c>
      <c r="BB549" s="19">
        <f t="shared" si="2246"/>
        <v>0</v>
      </c>
      <c r="BC549" s="19">
        <f t="shared" si="2247"/>
        <v>0</v>
      </c>
      <c r="BD549" s="19">
        <f t="shared" si="2248"/>
        <v>0</v>
      </c>
      <c r="BE549" s="19">
        <f t="shared" si="2249"/>
        <v>0</v>
      </c>
      <c r="BF549" s="19">
        <f t="shared" si="2250"/>
        <v>0</v>
      </c>
      <c r="BG549" s="19">
        <f t="shared" si="2251"/>
        <v>0</v>
      </c>
      <c r="BH549" s="19">
        <f t="shared" si="2252"/>
        <v>0</v>
      </c>
      <c r="BI549" s="19">
        <f t="shared" si="2253"/>
        <v>0</v>
      </c>
      <c r="BJ549" s="19">
        <f t="shared" si="2254"/>
        <v>0</v>
      </c>
      <c r="BK549" s="19">
        <f t="shared" si="2255"/>
        <v>0</v>
      </c>
      <c r="BL549" s="19">
        <f t="shared" si="2256"/>
        <v>0</v>
      </c>
      <c r="BM549" s="19">
        <f t="shared" si="2257"/>
        <v>0</v>
      </c>
      <c r="BN549" s="19">
        <f t="shared" si="2258"/>
        <v>0</v>
      </c>
      <c r="BO549" s="19">
        <f t="shared" si="2259"/>
        <v>0</v>
      </c>
      <c r="BP549" s="19">
        <f t="shared" si="2260"/>
        <v>0</v>
      </c>
      <c r="BQ549" s="19">
        <f t="shared" si="2261"/>
        <v>0</v>
      </c>
      <c r="BR549" s="19">
        <f t="shared" si="2262"/>
        <v>0</v>
      </c>
      <c r="BS549" s="19">
        <f t="shared" si="2263"/>
        <v>0</v>
      </c>
      <c r="BT549" s="19">
        <f t="shared" si="2264"/>
        <v>0</v>
      </c>
      <c r="BU549" s="19">
        <f t="shared" si="2265"/>
        <v>0</v>
      </c>
      <c r="BV549" s="19">
        <f t="shared" si="2266"/>
        <v>0</v>
      </c>
      <c r="BW549" s="19">
        <f t="shared" si="2267"/>
        <v>0</v>
      </c>
      <c r="BX549" s="19">
        <f t="shared" si="2268"/>
        <v>0</v>
      </c>
      <c r="BY549" s="19">
        <f t="shared" si="2269"/>
        <v>0</v>
      </c>
      <c r="BZ549" s="19">
        <f t="shared" si="2270"/>
        <v>0</v>
      </c>
      <c r="CA549" s="19">
        <f t="shared" si="2271"/>
        <v>0</v>
      </c>
      <c r="CB549" s="19">
        <f t="shared" si="2272"/>
        <v>0</v>
      </c>
      <c r="CC549" s="19">
        <f t="shared" si="2273"/>
        <v>0</v>
      </c>
      <c r="CD549" s="19">
        <f t="shared" si="2274"/>
        <v>0</v>
      </c>
      <c r="CE549" s="19">
        <f t="shared" si="2275"/>
        <v>0</v>
      </c>
      <c r="CF549" s="19">
        <f t="shared" si="2276"/>
        <v>0</v>
      </c>
      <c r="CG549" s="19">
        <f t="shared" si="2277"/>
        <v>0</v>
      </c>
      <c r="CH549" s="19">
        <f t="shared" si="2278"/>
        <v>0</v>
      </c>
      <c r="CI549" s="19">
        <f t="shared" si="2279"/>
        <v>0</v>
      </c>
      <c r="CJ549" s="19">
        <f t="shared" si="2280"/>
        <v>0</v>
      </c>
      <c r="CK549" s="19">
        <f t="shared" si="2281"/>
        <v>0</v>
      </c>
      <c r="CL549" s="19">
        <f t="shared" si="2282"/>
        <v>0</v>
      </c>
      <c r="CM549" s="19">
        <f t="shared" si="2283"/>
        <v>0</v>
      </c>
      <c r="CN549" s="19">
        <f t="shared" si="2284"/>
        <v>0</v>
      </c>
      <c r="CO549" s="19">
        <f t="shared" si="2285"/>
        <v>0</v>
      </c>
      <c r="CP549" s="19">
        <f t="shared" si="2286"/>
        <v>0</v>
      </c>
      <c r="CQ549" s="19">
        <f t="shared" si="2287"/>
        <v>0</v>
      </c>
      <c r="CR549" s="19">
        <f t="shared" si="2288"/>
        <v>0</v>
      </c>
      <c r="CS549" s="19">
        <f t="shared" si="2289"/>
        <v>0</v>
      </c>
      <c r="CT549" s="19">
        <f t="shared" si="2290"/>
        <v>0</v>
      </c>
      <c r="CU549" s="19">
        <f t="shared" si="2291"/>
        <v>0</v>
      </c>
      <c r="CV549" s="19">
        <f t="shared" si="2292"/>
        <v>0</v>
      </c>
      <c r="CW549" s="19">
        <f t="shared" si="2293"/>
        <v>0</v>
      </c>
      <c r="CX549" s="19">
        <f t="shared" si="2294"/>
        <v>0</v>
      </c>
      <c r="CY549" s="19">
        <f t="shared" si="2295"/>
        <v>0</v>
      </c>
      <c r="CZ549" s="19">
        <f t="shared" si="2296"/>
        <v>0</v>
      </c>
      <c r="DA549" s="19">
        <f t="shared" si="2297"/>
        <v>0</v>
      </c>
      <c r="DB549" s="19">
        <f t="shared" si="2298"/>
        <v>0</v>
      </c>
      <c r="DC549" s="19">
        <f t="shared" si="2299"/>
        <v>0</v>
      </c>
      <c r="DD549" s="19">
        <f t="shared" si="2300"/>
        <v>0</v>
      </c>
      <c r="DE549" s="19">
        <f t="shared" si="2301"/>
        <v>0</v>
      </c>
      <c r="DF549" s="19">
        <f t="shared" si="2302"/>
        <v>0</v>
      </c>
      <c r="DG549" s="19">
        <f t="shared" si="2303"/>
        <v>0</v>
      </c>
      <c r="DH549" s="19">
        <f t="shared" si="2304"/>
        <v>0</v>
      </c>
      <c r="DI549" s="19">
        <f t="shared" si="2305"/>
        <v>0</v>
      </c>
      <c r="DJ549" s="19">
        <f t="shared" si="2306"/>
        <v>0</v>
      </c>
      <c r="DK549" s="19">
        <f t="shared" si="2307"/>
        <v>0</v>
      </c>
      <c r="DL549" s="19">
        <f t="shared" si="2308"/>
        <v>0</v>
      </c>
      <c r="DM549" s="19">
        <f t="shared" si="2309"/>
        <v>0</v>
      </c>
      <c r="DN549" s="19">
        <f t="shared" si="2310"/>
        <v>0</v>
      </c>
      <c r="DO549" s="19">
        <f t="shared" si="2311"/>
        <v>0</v>
      </c>
      <c r="DP549" s="19">
        <f t="shared" si="2312"/>
        <v>0</v>
      </c>
      <c r="DQ549" s="19">
        <f t="shared" si="2313"/>
        <v>0</v>
      </c>
      <c r="DR549" s="19">
        <f t="shared" si="2314"/>
        <v>0</v>
      </c>
      <c r="DS549" s="19">
        <f t="shared" si="2315"/>
        <v>0</v>
      </c>
      <c r="DT549" s="19">
        <f t="shared" si="2316"/>
        <v>0</v>
      </c>
      <c r="DU549" s="19">
        <f t="shared" si="2317"/>
        <v>0</v>
      </c>
      <c r="DV549" s="19">
        <f t="shared" si="2318"/>
        <v>0</v>
      </c>
      <c r="DW549" s="19">
        <f t="shared" si="2319"/>
        <v>0</v>
      </c>
      <c r="DX549" s="19">
        <f t="shared" si="2320"/>
        <v>0</v>
      </c>
      <c r="DY549" s="19">
        <f t="shared" si="2321"/>
        <v>0</v>
      </c>
      <c r="DZ549" s="19">
        <f t="shared" si="2322"/>
        <v>0</v>
      </c>
      <c r="EA549" s="19">
        <f t="shared" si="2323"/>
        <v>0</v>
      </c>
      <c r="EB549" s="19">
        <f t="shared" si="2324"/>
        <v>0</v>
      </c>
      <c r="EC549" s="19">
        <f t="shared" si="2325"/>
        <v>0</v>
      </c>
      <c r="ED549" s="19">
        <f t="shared" si="2326"/>
        <v>0</v>
      </c>
      <c r="EE549" s="19">
        <f t="shared" si="2327"/>
        <v>0</v>
      </c>
      <c r="EF549" s="19">
        <f t="shared" si="2328"/>
        <v>0</v>
      </c>
      <c r="EG549" s="19">
        <f t="shared" si="2329"/>
        <v>0</v>
      </c>
      <c r="EH549" s="19">
        <f t="shared" si="2330"/>
        <v>0</v>
      </c>
      <c r="EI549" s="19"/>
    </row>
    <row r="550" spans="2:139" x14ac:dyDescent="0.35">
      <c r="B550" s="19">
        <f xml:space="preserve"> IF(C311=1,IF(N311=1,1,0),0)</f>
        <v>0</v>
      </c>
      <c r="C550" s="19">
        <f>IF(C311=1,IF(OR((N311=1),(N311=0.5)),1,0),0)</f>
        <v>0</v>
      </c>
      <c r="D550" s="19">
        <f xml:space="preserve"> IF(C311=1,IF(N311=1,1,0),0)</f>
        <v>0</v>
      </c>
      <c r="E550" s="19">
        <f xml:space="preserve"> IF(C311=1,IF(AND((N311&lt;&gt;""),(N311&lt;&gt;0)),1,0),0)</f>
        <v>0</v>
      </c>
      <c r="F550" s="19"/>
      <c r="G550" s="19">
        <f t="shared" si="2203"/>
        <v>1</v>
      </c>
      <c r="H550" s="19">
        <f t="shared" si="2204"/>
        <v>2</v>
      </c>
      <c r="I550" s="19">
        <f t="shared" si="2205"/>
        <v>3</v>
      </c>
      <c r="J550" s="19">
        <f t="shared" si="2206"/>
        <v>4</v>
      </c>
      <c r="K550" s="19">
        <f t="shared" si="2207"/>
        <v>5</v>
      </c>
      <c r="L550" s="19">
        <f t="shared" si="2208"/>
        <v>6</v>
      </c>
      <c r="M550" s="19">
        <f t="shared" si="2209"/>
        <v>7</v>
      </c>
      <c r="N550" s="19">
        <f t="shared" si="2210"/>
        <v>8</v>
      </c>
      <c r="O550" s="19">
        <f t="shared" si="2211"/>
        <v>9</v>
      </c>
      <c r="P550" s="19">
        <f t="shared" si="2212"/>
        <v>10</v>
      </c>
      <c r="Q550" s="19">
        <f t="shared" si="2213"/>
        <v>11</v>
      </c>
      <c r="R550" s="19"/>
      <c r="S550" s="19">
        <f t="shared" si="2214"/>
        <v>12</v>
      </c>
      <c r="T550" s="19">
        <f t="shared" si="2215"/>
        <v>13</v>
      </c>
      <c r="U550" s="19">
        <f t="shared" si="2216"/>
        <v>14</v>
      </c>
      <c r="V550" s="19"/>
      <c r="W550" s="19">
        <f t="shared" si="2217"/>
        <v>15</v>
      </c>
      <c r="X550" s="19"/>
      <c r="Y550" s="19">
        <f t="shared" si="2218"/>
        <v>16</v>
      </c>
      <c r="Z550" s="19">
        <f t="shared" si="2219"/>
        <v>17</v>
      </c>
      <c r="AA550" s="19">
        <f t="shared" si="2220"/>
        <v>18</v>
      </c>
      <c r="AB550" s="19">
        <f t="shared" si="2221"/>
        <v>19</v>
      </c>
      <c r="AC550" s="19">
        <f t="shared" si="2222"/>
        <v>20</v>
      </c>
      <c r="AD550" s="19"/>
      <c r="AE550" s="19">
        <f t="shared" si="2223"/>
        <v>21</v>
      </c>
      <c r="AF550" s="19">
        <f t="shared" si="2224"/>
        <v>22</v>
      </c>
      <c r="AG550" s="19">
        <f t="shared" si="2225"/>
        <v>23</v>
      </c>
      <c r="AH550" s="19">
        <f t="shared" si="2226"/>
        <v>24</v>
      </c>
      <c r="AI550" s="19">
        <f t="shared" si="2227"/>
        <v>25</v>
      </c>
      <c r="AJ550" s="19">
        <f t="shared" si="2228"/>
        <v>26</v>
      </c>
      <c r="AK550" s="129">
        <f t="shared" si="2229"/>
        <v>27</v>
      </c>
      <c r="AL550" s="129">
        <f t="shared" si="2230"/>
        <v>28</v>
      </c>
      <c r="AM550" s="19">
        <f t="shared" si="2231"/>
        <v>29</v>
      </c>
      <c r="AN550" s="19">
        <f t="shared" si="2232"/>
        <v>30</v>
      </c>
      <c r="AO550" s="19">
        <f t="shared" si="2233"/>
        <v>31</v>
      </c>
      <c r="AP550" s="19">
        <f t="shared" si="2234"/>
        <v>32</v>
      </c>
      <c r="AQ550" s="19">
        <f t="shared" si="2235"/>
        <v>33</v>
      </c>
      <c r="AR550" s="19">
        <f t="shared" si="2236"/>
        <v>34</v>
      </c>
      <c r="AS550" s="19">
        <f t="shared" si="2237"/>
        <v>35</v>
      </c>
      <c r="AT550" s="19">
        <f t="shared" si="2238"/>
        <v>36</v>
      </c>
      <c r="AU550" s="19">
        <f t="shared" si="2239"/>
        <v>37</v>
      </c>
      <c r="AV550" s="19">
        <f t="shared" si="2240"/>
        <v>38</v>
      </c>
      <c r="AW550" s="19">
        <f t="shared" si="2241"/>
        <v>39</v>
      </c>
      <c r="AX550" s="19">
        <f t="shared" si="2242"/>
        <v>40</v>
      </c>
      <c r="AY550" s="19">
        <f t="shared" si="2243"/>
        <v>41</v>
      </c>
      <c r="AZ550" s="19">
        <f t="shared" si="2244"/>
        <v>42</v>
      </c>
      <c r="BA550" s="19">
        <f t="shared" si="2245"/>
        <v>43</v>
      </c>
      <c r="BB550" s="19">
        <f t="shared" si="2246"/>
        <v>44</v>
      </c>
      <c r="BC550" s="19">
        <f t="shared" si="2247"/>
        <v>45</v>
      </c>
      <c r="BD550" s="19">
        <f t="shared" si="2248"/>
        <v>46</v>
      </c>
      <c r="BE550" s="19">
        <f t="shared" si="2249"/>
        <v>47</v>
      </c>
      <c r="BF550" s="19">
        <f t="shared" si="2250"/>
        <v>48</v>
      </c>
      <c r="BG550" s="19">
        <f t="shared" si="2251"/>
        <v>49</v>
      </c>
      <c r="BH550" s="19">
        <f t="shared" si="2252"/>
        <v>50</v>
      </c>
      <c r="BI550" s="19">
        <f t="shared" si="2253"/>
        <v>51</v>
      </c>
      <c r="BJ550" s="19">
        <f t="shared" si="2254"/>
        <v>52</v>
      </c>
      <c r="BK550" s="19">
        <f t="shared" si="2255"/>
        <v>53</v>
      </c>
      <c r="BL550" s="19">
        <f t="shared" si="2256"/>
        <v>54</v>
      </c>
      <c r="BM550" s="19">
        <f t="shared" si="2257"/>
        <v>55</v>
      </c>
      <c r="BN550" s="19">
        <f t="shared" si="2258"/>
        <v>56</v>
      </c>
      <c r="BO550" s="19">
        <f t="shared" si="2259"/>
        <v>57</v>
      </c>
      <c r="BP550" s="19">
        <f t="shared" si="2260"/>
        <v>58</v>
      </c>
      <c r="BQ550" s="19">
        <f t="shared" si="2261"/>
        <v>59</v>
      </c>
      <c r="BR550" s="19">
        <f t="shared" si="2262"/>
        <v>60</v>
      </c>
      <c r="BS550" s="19">
        <f t="shared" si="2263"/>
        <v>61</v>
      </c>
      <c r="BT550" s="19">
        <f t="shared" si="2264"/>
        <v>62</v>
      </c>
      <c r="BU550" s="19">
        <f t="shared" si="2265"/>
        <v>63</v>
      </c>
      <c r="BV550" s="19">
        <f t="shared" si="2266"/>
        <v>64</v>
      </c>
      <c r="BW550" s="19">
        <f t="shared" si="2267"/>
        <v>65</v>
      </c>
      <c r="BX550" s="19">
        <f t="shared" si="2268"/>
        <v>66</v>
      </c>
      <c r="BY550" s="19">
        <f t="shared" si="2269"/>
        <v>67</v>
      </c>
      <c r="BZ550" s="19">
        <f t="shared" si="2270"/>
        <v>68</v>
      </c>
      <c r="CA550" s="19">
        <f t="shared" si="2271"/>
        <v>69</v>
      </c>
      <c r="CB550" s="19">
        <f t="shared" si="2272"/>
        <v>70</v>
      </c>
      <c r="CC550" s="19">
        <f t="shared" si="2273"/>
        <v>71</v>
      </c>
      <c r="CD550" s="19">
        <f t="shared" si="2274"/>
        <v>72</v>
      </c>
      <c r="CE550" s="19">
        <f t="shared" si="2275"/>
        <v>73</v>
      </c>
      <c r="CF550" s="19">
        <f t="shared" si="2276"/>
        <v>74</v>
      </c>
      <c r="CG550" s="19">
        <f t="shared" si="2277"/>
        <v>75</v>
      </c>
      <c r="CH550" s="19">
        <f t="shared" si="2278"/>
        <v>76</v>
      </c>
      <c r="CI550" s="19">
        <f t="shared" si="2279"/>
        <v>77</v>
      </c>
      <c r="CJ550" s="19">
        <f t="shared" si="2280"/>
        <v>78</v>
      </c>
      <c r="CK550" s="19">
        <f t="shared" si="2281"/>
        <v>79</v>
      </c>
      <c r="CL550" s="19">
        <f t="shared" si="2282"/>
        <v>80</v>
      </c>
      <c r="CM550" s="19">
        <f t="shared" si="2283"/>
        <v>81</v>
      </c>
      <c r="CN550" s="19">
        <f t="shared" si="2284"/>
        <v>82</v>
      </c>
      <c r="CO550" s="19">
        <f t="shared" si="2285"/>
        <v>83</v>
      </c>
      <c r="CP550" s="19">
        <f t="shared" si="2286"/>
        <v>84</v>
      </c>
      <c r="CQ550" s="19">
        <f t="shared" si="2287"/>
        <v>85</v>
      </c>
      <c r="CR550" s="19">
        <f t="shared" si="2288"/>
        <v>86</v>
      </c>
      <c r="CS550" s="19">
        <f t="shared" si="2289"/>
        <v>87</v>
      </c>
      <c r="CT550" s="19">
        <f t="shared" si="2290"/>
        <v>88</v>
      </c>
      <c r="CU550" s="19">
        <f t="shared" si="2291"/>
        <v>89</v>
      </c>
      <c r="CV550" s="19">
        <f t="shared" si="2292"/>
        <v>90</v>
      </c>
      <c r="CW550" s="19">
        <f t="shared" si="2293"/>
        <v>91</v>
      </c>
      <c r="CX550" s="19">
        <f t="shared" si="2294"/>
        <v>92</v>
      </c>
      <c r="CY550" s="19">
        <f t="shared" si="2295"/>
        <v>93</v>
      </c>
      <c r="CZ550" s="19">
        <f t="shared" si="2296"/>
        <v>94</v>
      </c>
      <c r="DA550" s="19">
        <f t="shared" si="2297"/>
        <v>95</v>
      </c>
      <c r="DB550" s="19">
        <f t="shared" si="2298"/>
        <v>96</v>
      </c>
      <c r="DC550" s="19">
        <f t="shared" si="2299"/>
        <v>97</v>
      </c>
      <c r="DD550" s="19">
        <f t="shared" si="2300"/>
        <v>98</v>
      </c>
      <c r="DE550" s="19">
        <f t="shared" si="2301"/>
        <v>99</v>
      </c>
      <c r="DF550" s="19">
        <f t="shared" si="2302"/>
        <v>100</v>
      </c>
      <c r="DG550" s="19">
        <f t="shared" si="2303"/>
        <v>101</v>
      </c>
      <c r="DH550" s="19">
        <f t="shared" si="2304"/>
        <v>102</v>
      </c>
      <c r="DI550" s="19">
        <f t="shared" si="2305"/>
        <v>103</v>
      </c>
      <c r="DJ550" s="19">
        <f t="shared" si="2306"/>
        <v>104</v>
      </c>
      <c r="DK550" s="19">
        <f t="shared" si="2307"/>
        <v>105</v>
      </c>
      <c r="DL550" s="19">
        <f t="shared" si="2308"/>
        <v>106</v>
      </c>
      <c r="DM550" s="19">
        <f t="shared" si="2309"/>
        <v>107</v>
      </c>
      <c r="DN550" s="19">
        <f t="shared" si="2310"/>
        <v>108</v>
      </c>
      <c r="DO550" s="19">
        <f t="shared" si="2311"/>
        <v>109</v>
      </c>
      <c r="DP550" s="19">
        <f t="shared" si="2312"/>
        <v>110</v>
      </c>
      <c r="DQ550" s="19">
        <f t="shared" si="2313"/>
        <v>111</v>
      </c>
      <c r="DR550" s="19">
        <f t="shared" si="2314"/>
        <v>112</v>
      </c>
      <c r="DS550" s="19">
        <f t="shared" si="2315"/>
        <v>113</v>
      </c>
      <c r="DT550" s="19">
        <f t="shared" si="2316"/>
        <v>114</v>
      </c>
      <c r="DU550" s="19">
        <f t="shared" si="2317"/>
        <v>115</v>
      </c>
      <c r="DV550" s="19">
        <f t="shared" si="2318"/>
        <v>116</v>
      </c>
      <c r="DW550" s="19">
        <f t="shared" si="2319"/>
        <v>117</v>
      </c>
      <c r="DX550" s="19">
        <f t="shared" si="2320"/>
        <v>118</v>
      </c>
      <c r="DY550" s="19">
        <f t="shared" si="2321"/>
        <v>119</v>
      </c>
      <c r="DZ550" s="19">
        <f t="shared" si="2322"/>
        <v>120</v>
      </c>
      <c r="EA550" s="19">
        <f t="shared" si="2323"/>
        <v>121</v>
      </c>
      <c r="EB550" s="19">
        <f t="shared" si="2324"/>
        <v>122</v>
      </c>
      <c r="EC550" s="19">
        <f t="shared" si="2325"/>
        <v>123</v>
      </c>
      <c r="ED550" s="19">
        <f t="shared" si="2326"/>
        <v>124</v>
      </c>
      <c r="EE550" s="19">
        <f t="shared" si="2327"/>
        <v>125</v>
      </c>
      <c r="EF550" s="19">
        <f t="shared" si="2328"/>
        <v>126</v>
      </c>
      <c r="EG550" s="19">
        <f t="shared" si="2329"/>
        <v>127</v>
      </c>
      <c r="EH550" s="19">
        <f t="shared" si="2330"/>
        <v>128</v>
      </c>
      <c r="EI550" s="19"/>
    </row>
    <row r="551" spans="2:139" ht="15" hidden="1" x14ac:dyDescent="0.25">
      <c r="B551" s="19">
        <f xml:space="preserve"> IF(C312=1,IF(N312=1,1,0),0)</f>
        <v>0</v>
      </c>
      <c r="C551" s="19">
        <f>IF(C312=1,IF(OR((N312=1),(N312=0.5)),1,0),0)</f>
        <v>0</v>
      </c>
      <c r="D551" s="19">
        <f xml:space="preserve"> IF(C312=1,IF(N312=1,1,0),0)</f>
        <v>0</v>
      </c>
      <c r="E551" s="19">
        <f xml:space="preserve"> IF(C312=1,IF(AND((N312&lt;&gt;""),(N312&lt;&gt;0)),1,0),0)</f>
        <v>0</v>
      </c>
      <c r="F551" s="19"/>
      <c r="G551" s="19">
        <f t="shared" si="2203"/>
        <v>0</v>
      </c>
      <c r="H551" s="19">
        <f t="shared" si="2204"/>
        <v>0</v>
      </c>
      <c r="I551" s="19">
        <f t="shared" si="2205"/>
        <v>0</v>
      </c>
      <c r="J551" s="19">
        <f t="shared" si="2206"/>
        <v>0</v>
      </c>
      <c r="K551" s="19">
        <f t="shared" si="2207"/>
        <v>0</v>
      </c>
      <c r="L551" s="19">
        <f t="shared" si="2208"/>
        <v>0</v>
      </c>
      <c r="M551" s="19">
        <f t="shared" si="2209"/>
        <v>0</v>
      </c>
      <c r="N551" s="19">
        <f t="shared" si="2210"/>
        <v>0</v>
      </c>
      <c r="O551" s="19">
        <f t="shared" si="2211"/>
        <v>0</v>
      </c>
      <c r="P551" s="19">
        <f t="shared" si="2212"/>
        <v>0</v>
      </c>
      <c r="Q551" s="19">
        <f t="shared" si="2213"/>
        <v>0</v>
      </c>
      <c r="R551" s="19"/>
      <c r="S551" s="19">
        <f t="shared" si="2214"/>
        <v>0</v>
      </c>
      <c r="T551" s="19">
        <f t="shared" si="2215"/>
        <v>0</v>
      </c>
      <c r="U551" s="19">
        <f t="shared" si="2216"/>
        <v>0</v>
      </c>
      <c r="V551" s="19"/>
      <c r="W551" s="19">
        <f t="shared" si="2217"/>
        <v>0</v>
      </c>
      <c r="X551" s="19"/>
      <c r="Y551" s="19">
        <f t="shared" si="2218"/>
        <v>0</v>
      </c>
      <c r="Z551" s="19">
        <f t="shared" si="2219"/>
        <v>0</v>
      </c>
      <c r="AA551" s="19">
        <f t="shared" si="2220"/>
        <v>0</v>
      </c>
      <c r="AB551" s="19">
        <f t="shared" si="2221"/>
        <v>0</v>
      </c>
      <c r="AC551" s="19">
        <f t="shared" si="2222"/>
        <v>0</v>
      </c>
      <c r="AD551" s="19"/>
      <c r="AE551" s="19">
        <f t="shared" si="2223"/>
        <v>0</v>
      </c>
      <c r="AF551" s="19">
        <f t="shared" si="2224"/>
        <v>0</v>
      </c>
      <c r="AG551" s="19">
        <f t="shared" si="2225"/>
        <v>0</v>
      </c>
      <c r="AH551" s="19">
        <f t="shared" si="2226"/>
        <v>0</v>
      </c>
      <c r="AI551" s="19">
        <f t="shared" si="2227"/>
        <v>0</v>
      </c>
      <c r="AJ551" s="19">
        <f t="shared" si="2228"/>
        <v>0</v>
      </c>
      <c r="AK551" s="129">
        <f t="shared" si="2229"/>
        <v>0</v>
      </c>
      <c r="AL551" s="129">
        <f t="shared" si="2230"/>
        <v>0</v>
      </c>
      <c r="AM551" s="19">
        <f t="shared" si="2231"/>
        <v>0</v>
      </c>
      <c r="AN551" s="19">
        <f t="shared" si="2232"/>
        <v>0</v>
      </c>
      <c r="AO551" s="19">
        <f t="shared" si="2233"/>
        <v>0</v>
      </c>
      <c r="AP551" s="19">
        <f t="shared" si="2234"/>
        <v>0</v>
      </c>
      <c r="AQ551" s="19">
        <f t="shared" si="2235"/>
        <v>0</v>
      </c>
      <c r="AR551" s="19">
        <f t="shared" si="2236"/>
        <v>0</v>
      </c>
      <c r="AS551" s="19">
        <f t="shared" si="2237"/>
        <v>0</v>
      </c>
      <c r="AT551" s="19">
        <f t="shared" si="2238"/>
        <v>0</v>
      </c>
      <c r="AU551" s="19">
        <f t="shared" si="2239"/>
        <v>0</v>
      </c>
      <c r="AV551" s="19">
        <f t="shared" si="2240"/>
        <v>0</v>
      </c>
      <c r="AW551" s="19">
        <f t="shared" si="2241"/>
        <v>0</v>
      </c>
      <c r="AX551" s="19">
        <f t="shared" si="2242"/>
        <v>0</v>
      </c>
      <c r="AY551" s="19">
        <f t="shared" si="2243"/>
        <v>0</v>
      </c>
      <c r="AZ551" s="19">
        <f t="shared" si="2244"/>
        <v>0</v>
      </c>
      <c r="BA551" s="19">
        <f t="shared" si="2245"/>
        <v>0</v>
      </c>
      <c r="BB551" s="19">
        <f t="shared" si="2246"/>
        <v>0</v>
      </c>
      <c r="BC551" s="19">
        <f t="shared" si="2247"/>
        <v>0</v>
      </c>
      <c r="BD551" s="19">
        <f t="shared" si="2248"/>
        <v>0</v>
      </c>
      <c r="BE551" s="19">
        <f t="shared" si="2249"/>
        <v>0</v>
      </c>
      <c r="BF551" s="19">
        <f t="shared" si="2250"/>
        <v>0</v>
      </c>
      <c r="BG551" s="19">
        <f t="shared" si="2251"/>
        <v>0</v>
      </c>
      <c r="BH551" s="19">
        <f t="shared" si="2252"/>
        <v>0</v>
      </c>
      <c r="BI551" s="19">
        <f t="shared" si="2253"/>
        <v>0</v>
      </c>
      <c r="BJ551" s="19">
        <f t="shared" si="2254"/>
        <v>0</v>
      </c>
      <c r="BK551" s="19">
        <f t="shared" si="2255"/>
        <v>0</v>
      </c>
      <c r="BL551" s="19">
        <f t="shared" si="2256"/>
        <v>0</v>
      </c>
      <c r="BM551" s="19">
        <f t="shared" si="2257"/>
        <v>0</v>
      </c>
      <c r="BN551" s="19">
        <f t="shared" si="2258"/>
        <v>0</v>
      </c>
      <c r="BO551" s="19">
        <f t="shared" si="2259"/>
        <v>0</v>
      </c>
      <c r="BP551" s="19">
        <f t="shared" si="2260"/>
        <v>0</v>
      </c>
      <c r="BQ551" s="19">
        <f t="shared" si="2261"/>
        <v>0</v>
      </c>
      <c r="BR551" s="19">
        <f t="shared" si="2262"/>
        <v>0</v>
      </c>
      <c r="BS551" s="19">
        <f t="shared" si="2263"/>
        <v>0</v>
      </c>
      <c r="BT551" s="19">
        <f t="shared" si="2264"/>
        <v>0</v>
      </c>
      <c r="BU551" s="19">
        <f t="shared" si="2265"/>
        <v>0</v>
      </c>
      <c r="BV551" s="19">
        <f t="shared" si="2266"/>
        <v>0</v>
      </c>
      <c r="BW551" s="19">
        <f t="shared" si="2267"/>
        <v>0</v>
      </c>
      <c r="BX551" s="19">
        <f t="shared" si="2268"/>
        <v>0</v>
      </c>
      <c r="BY551" s="19">
        <f t="shared" si="2269"/>
        <v>0</v>
      </c>
      <c r="BZ551" s="19">
        <f t="shared" si="2270"/>
        <v>0</v>
      </c>
      <c r="CA551" s="19">
        <f t="shared" si="2271"/>
        <v>0</v>
      </c>
      <c r="CB551" s="19">
        <f t="shared" si="2272"/>
        <v>0</v>
      </c>
      <c r="CC551" s="19">
        <f t="shared" si="2273"/>
        <v>0</v>
      </c>
      <c r="CD551" s="19">
        <f t="shared" si="2274"/>
        <v>0</v>
      </c>
      <c r="CE551" s="19">
        <f t="shared" si="2275"/>
        <v>0</v>
      </c>
      <c r="CF551" s="19">
        <f t="shared" si="2276"/>
        <v>0</v>
      </c>
      <c r="CG551" s="19">
        <f t="shared" si="2277"/>
        <v>0</v>
      </c>
      <c r="CH551" s="19">
        <f t="shared" si="2278"/>
        <v>0</v>
      </c>
      <c r="CI551" s="19">
        <f t="shared" si="2279"/>
        <v>0</v>
      </c>
      <c r="CJ551" s="19">
        <f t="shared" si="2280"/>
        <v>0</v>
      </c>
      <c r="CK551" s="19">
        <f t="shared" si="2281"/>
        <v>0</v>
      </c>
      <c r="CL551" s="19">
        <f t="shared" si="2282"/>
        <v>0</v>
      </c>
      <c r="CM551" s="19">
        <f t="shared" si="2283"/>
        <v>0</v>
      </c>
      <c r="CN551" s="19">
        <f t="shared" si="2284"/>
        <v>0</v>
      </c>
      <c r="CO551" s="19">
        <f t="shared" si="2285"/>
        <v>0</v>
      </c>
      <c r="CP551" s="19">
        <f t="shared" si="2286"/>
        <v>0</v>
      </c>
      <c r="CQ551" s="19">
        <f t="shared" si="2287"/>
        <v>0</v>
      </c>
      <c r="CR551" s="19">
        <f t="shared" si="2288"/>
        <v>0</v>
      </c>
      <c r="CS551" s="19">
        <f t="shared" si="2289"/>
        <v>0</v>
      </c>
      <c r="CT551" s="19">
        <f t="shared" si="2290"/>
        <v>0</v>
      </c>
      <c r="CU551" s="19">
        <f t="shared" si="2291"/>
        <v>0</v>
      </c>
      <c r="CV551" s="19">
        <f t="shared" si="2292"/>
        <v>0</v>
      </c>
      <c r="CW551" s="19">
        <f t="shared" si="2293"/>
        <v>0</v>
      </c>
      <c r="CX551" s="19">
        <f t="shared" si="2294"/>
        <v>0</v>
      </c>
      <c r="CY551" s="19">
        <f t="shared" si="2295"/>
        <v>0</v>
      </c>
      <c r="CZ551" s="19">
        <f t="shared" si="2296"/>
        <v>0</v>
      </c>
      <c r="DA551" s="19">
        <f t="shared" si="2297"/>
        <v>0</v>
      </c>
      <c r="DB551" s="19">
        <f t="shared" si="2298"/>
        <v>0</v>
      </c>
      <c r="DC551" s="19">
        <f t="shared" si="2299"/>
        <v>0</v>
      </c>
      <c r="DD551" s="19">
        <f t="shared" si="2300"/>
        <v>0</v>
      </c>
      <c r="DE551" s="19">
        <f t="shared" si="2301"/>
        <v>0</v>
      </c>
      <c r="DF551" s="19">
        <f t="shared" si="2302"/>
        <v>0</v>
      </c>
      <c r="DG551" s="19">
        <f t="shared" si="2303"/>
        <v>0</v>
      </c>
      <c r="DH551" s="19">
        <f t="shared" si="2304"/>
        <v>0</v>
      </c>
      <c r="DI551" s="19">
        <f t="shared" si="2305"/>
        <v>0</v>
      </c>
      <c r="DJ551" s="19">
        <f t="shared" si="2306"/>
        <v>0</v>
      </c>
      <c r="DK551" s="19">
        <f t="shared" si="2307"/>
        <v>0</v>
      </c>
      <c r="DL551" s="19">
        <f t="shared" si="2308"/>
        <v>0</v>
      </c>
      <c r="DM551" s="19">
        <f t="shared" si="2309"/>
        <v>0</v>
      </c>
      <c r="DN551" s="19">
        <f t="shared" si="2310"/>
        <v>0</v>
      </c>
      <c r="DO551" s="19">
        <f t="shared" si="2311"/>
        <v>0</v>
      </c>
      <c r="DP551" s="19">
        <f t="shared" si="2312"/>
        <v>0</v>
      </c>
      <c r="DQ551" s="19">
        <f t="shared" si="2313"/>
        <v>0</v>
      </c>
      <c r="DR551" s="19">
        <f t="shared" si="2314"/>
        <v>0</v>
      </c>
      <c r="DS551" s="19">
        <f t="shared" si="2315"/>
        <v>0</v>
      </c>
      <c r="DT551" s="19">
        <f t="shared" si="2316"/>
        <v>0</v>
      </c>
      <c r="DU551" s="19">
        <f t="shared" si="2317"/>
        <v>0</v>
      </c>
      <c r="DV551" s="19">
        <f t="shared" si="2318"/>
        <v>0</v>
      </c>
      <c r="DW551" s="19">
        <f t="shared" si="2319"/>
        <v>0</v>
      </c>
      <c r="DX551" s="19">
        <f t="shared" si="2320"/>
        <v>0</v>
      </c>
      <c r="DY551" s="19">
        <f t="shared" si="2321"/>
        <v>0</v>
      </c>
      <c r="DZ551" s="19">
        <f t="shared" si="2322"/>
        <v>0</v>
      </c>
      <c r="EA551" s="19">
        <f t="shared" si="2323"/>
        <v>0</v>
      </c>
      <c r="EB551" s="19">
        <f t="shared" si="2324"/>
        <v>0</v>
      </c>
      <c r="EC551" s="19">
        <f t="shared" si="2325"/>
        <v>0</v>
      </c>
      <c r="ED551" s="19">
        <f t="shared" si="2326"/>
        <v>0</v>
      </c>
      <c r="EE551" s="19">
        <f t="shared" si="2327"/>
        <v>0</v>
      </c>
      <c r="EF551" s="19">
        <f t="shared" si="2328"/>
        <v>0</v>
      </c>
      <c r="EG551" s="19">
        <f t="shared" si="2329"/>
        <v>0</v>
      </c>
      <c r="EH551" s="19">
        <f t="shared" si="2330"/>
        <v>0</v>
      </c>
      <c r="EI551" s="19"/>
    </row>
    <row r="552" spans="2:139" ht="15" hidden="1" x14ac:dyDescent="0.25">
      <c r="B552" s="19">
        <f xml:space="preserve"> IF(C313=1,IF(N313=1,1,0),0)</f>
        <v>0</v>
      </c>
      <c r="C552" s="19">
        <f>IF(C313=1,IF(OR((N313=1),(N313=0.5)),1,0),0)</f>
        <v>0</v>
      </c>
      <c r="D552" s="19">
        <f xml:space="preserve"> IF(C313=1,IF(N313=1,1,0),0)</f>
        <v>0</v>
      </c>
      <c r="E552" s="19">
        <f xml:space="preserve"> IF(C313=1,IF(AND((N313&lt;&gt;""),(N313&lt;&gt;0)),1,0),0)</f>
        <v>0</v>
      </c>
      <c r="F552" s="19"/>
      <c r="G552" s="19">
        <f t="shared" si="2203"/>
        <v>0</v>
      </c>
      <c r="H552" s="19">
        <f t="shared" si="2204"/>
        <v>0</v>
      </c>
      <c r="I552" s="19">
        <f t="shared" si="2205"/>
        <v>0</v>
      </c>
      <c r="J552" s="19">
        <f t="shared" si="2206"/>
        <v>0</v>
      </c>
      <c r="K552" s="19">
        <f t="shared" si="2207"/>
        <v>0</v>
      </c>
      <c r="L552" s="19">
        <f t="shared" si="2208"/>
        <v>0</v>
      </c>
      <c r="M552" s="19">
        <f t="shared" si="2209"/>
        <v>0</v>
      </c>
      <c r="N552" s="19">
        <f t="shared" si="2210"/>
        <v>0</v>
      </c>
      <c r="O552" s="19">
        <f t="shared" si="2211"/>
        <v>0</v>
      </c>
      <c r="P552" s="19">
        <f t="shared" si="2212"/>
        <v>0</v>
      </c>
      <c r="Q552" s="19">
        <f t="shared" si="2213"/>
        <v>0</v>
      </c>
      <c r="R552" s="19"/>
      <c r="S552" s="19">
        <f t="shared" si="2214"/>
        <v>0</v>
      </c>
      <c r="T552" s="19">
        <f t="shared" si="2215"/>
        <v>0</v>
      </c>
      <c r="U552" s="19">
        <f t="shared" si="2216"/>
        <v>0</v>
      </c>
      <c r="V552" s="19"/>
      <c r="W552" s="19">
        <f t="shared" si="2217"/>
        <v>0</v>
      </c>
      <c r="X552" s="19"/>
      <c r="Y552" s="19">
        <f t="shared" si="2218"/>
        <v>0</v>
      </c>
      <c r="Z552" s="19">
        <f t="shared" si="2219"/>
        <v>0</v>
      </c>
      <c r="AA552" s="19">
        <f t="shared" si="2220"/>
        <v>0</v>
      </c>
      <c r="AB552" s="19">
        <f t="shared" si="2221"/>
        <v>0</v>
      </c>
      <c r="AC552" s="19">
        <f t="shared" si="2222"/>
        <v>0</v>
      </c>
      <c r="AD552" s="19"/>
      <c r="AE552" s="19">
        <f t="shared" si="2223"/>
        <v>0</v>
      </c>
      <c r="AF552" s="19">
        <f t="shared" si="2224"/>
        <v>0</v>
      </c>
      <c r="AG552" s="19">
        <f t="shared" si="2225"/>
        <v>0</v>
      </c>
      <c r="AH552" s="19">
        <f t="shared" si="2226"/>
        <v>0</v>
      </c>
      <c r="AI552" s="19">
        <f t="shared" si="2227"/>
        <v>0</v>
      </c>
      <c r="AJ552" s="19">
        <f t="shared" si="2228"/>
        <v>0</v>
      </c>
      <c r="AK552" s="129">
        <f t="shared" si="2229"/>
        <v>0</v>
      </c>
      <c r="AL552" s="129">
        <f t="shared" si="2230"/>
        <v>0</v>
      </c>
      <c r="AM552" s="19">
        <f t="shared" si="2231"/>
        <v>0</v>
      </c>
      <c r="AN552" s="19">
        <f t="shared" si="2232"/>
        <v>0</v>
      </c>
      <c r="AO552" s="19">
        <f t="shared" si="2233"/>
        <v>0</v>
      </c>
      <c r="AP552" s="19">
        <f t="shared" si="2234"/>
        <v>0</v>
      </c>
      <c r="AQ552" s="19">
        <f t="shared" si="2235"/>
        <v>0</v>
      </c>
      <c r="AR552" s="19">
        <f t="shared" si="2236"/>
        <v>0</v>
      </c>
      <c r="AS552" s="19">
        <f t="shared" si="2237"/>
        <v>0</v>
      </c>
      <c r="AT552" s="19">
        <f t="shared" si="2238"/>
        <v>0</v>
      </c>
      <c r="AU552" s="19">
        <f t="shared" si="2239"/>
        <v>0</v>
      </c>
      <c r="AV552" s="19">
        <f t="shared" si="2240"/>
        <v>0</v>
      </c>
      <c r="AW552" s="19">
        <f t="shared" si="2241"/>
        <v>0</v>
      </c>
      <c r="AX552" s="19">
        <f t="shared" si="2242"/>
        <v>0</v>
      </c>
      <c r="AY552" s="19">
        <f t="shared" si="2243"/>
        <v>0</v>
      </c>
      <c r="AZ552" s="19">
        <f t="shared" si="2244"/>
        <v>0</v>
      </c>
      <c r="BA552" s="19">
        <f t="shared" si="2245"/>
        <v>0</v>
      </c>
      <c r="BB552" s="19">
        <f t="shared" si="2246"/>
        <v>0</v>
      </c>
      <c r="BC552" s="19">
        <f t="shared" si="2247"/>
        <v>0</v>
      </c>
      <c r="BD552" s="19">
        <f t="shared" si="2248"/>
        <v>0</v>
      </c>
      <c r="BE552" s="19">
        <f t="shared" si="2249"/>
        <v>0</v>
      </c>
      <c r="BF552" s="19">
        <f t="shared" si="2250"/>
        <v>0</v>
      </c>
      <c r="BG552" s="19">
        <f t="shared" si="2251"/>
        <v>0</v>
      </c>
      <c r="BH552" s="19">
        <f t="shared" si="2252"/>
        <v>0</v>
      </c>
      <c r="BI552" s="19">
        <f t="shared" si="2253"/>
        <v>0</v>
      </c>
      <c r="BJ552" s="19">
        <f t="shared" si="2254"/>
        <v>0</v>
      </c>
      <c r="BK552" s="19">
        <f t="shared" si="2255"/>
        <v>0</v>
      </c>
      <c r="BL552" s="19">
        <f t="shared" si="2256"/>
        <v>0</v>
      </c>
      <c r="BM552" s="19">
        <f t="shared" si="2257"/>
        <v>0</v>
      </c>
      <c r="BN552" s="19">
        <f t="shared" si="2258"/>
        <v>0</v>
      </c>
      <c r="BO552" s="19">
        <f t="shared" si="2259"/>
        <v>0</v>
      </c>
      <c r="BP552" s="19">
        <f t="shared" si="2260"/>
        <v>0</v>
      </c>
      <c r="BQ552" s="19">
        <f t="shared" si="2261"/>
        <v>0</v>
      </c>
      <c r="BR552" s="19">
        <f t="shared" si="2262"/>
        <v>0</v>
      </c>
      <c r="BS552" s="19">
        <f t="shared" si="2263"/>
        <v>0</v>
      </c>
      <c r="BT552" s="19">
        <f t="shared" si="2264"/>
        <v>0</v>
      </c>
      <c r="BU552" s="19">
        <f t="shared" si="2265"/>
        <v>0</v>
      </c>
      <c r="BV552" s="19">
        <f t="shared" si="2266"/>
        <v>0</v>
      </c>
      <c r="BW552" s="19">
        <f t="shared" si="2267"/>
        <v>0</v>
      </c>
      <c r="BX552" s="19">
        <f t="shared" si="2268"/>
        <v>0</v>
      </c>
      <c r="BY552" s="19">
        <f t="shared" si="2269"/>
        <v>0</v>
      </c>
      <c r="BZ552" s="19">
        <f t="shared" si="2270"/>
        <v>0</v>
      </c>
      <c r="CA552" s="19">
        <f t="shared" si="2271"/>
        <v>0</v>
      </c>
      <c r="CB552" s="19">
        <f t="shared" si="2272"/>
        <v>0</v>
      </c>
      <c r="CC552" s="19">
        <f t="shared" si="2273"/>
        <v>0</v>
      </c>
      <c r="CD552" s="19">
        <f t="shared" si="2274"/>
        <v>0</v>
      </c>
      <c r="CE552" s="19">
        <f t="shared" si="2275"/>
        <v>0</v>
      </c>
      <c r="CF552" s="19">
        <f t="shared" si="2276"/>
        <v>0</v>
      </c>
      <c r="CG552" s="19">
        <f t="shared" si="2277"/>
        <v>0</v>
      </c>
      <c r="CH552" s="19">
        <f t="shared" si="2278"/>
        <v>0</v>
      </c>
      <c r="CI552" s="19">
        <f t="shared" si="2279"/>
        <v>0</v>
      </c>
      <c r="CJ552" s="19">
        <f t="shared" si="2280"/>
        <v>0</v>
      </c>
      <c r="CK552" s="19">
        <f t="shared" si="2281"/>
        <v>0</v>
      </c>
      <c r="CL552" s="19">
        <f t="shared" si="2282"/>
        <v>0</v>
      </c>
      <c r="CM552" s="19">
        <f t="shared" si="2283"/>
        <v>0</v>
      </c>
      <c r="CN552" s="19">
        <f t="shared" si="2284"/>
        <v>0</v>
      </c>
      <c r="CO552" s="19">
        <f t="shared" si="2285"/>
        <v>0</v>
      </c>
      <c r="CP552" s="19">
        <f t="shared" si="2286"/>
        <v>0</v>
      </c>
      <c r="CQ552" s="19">
        <f t="shared" si="2287"/>
        <v>0</v>
      </c>
      <c r="CR552" s="19">
        <f t="shared" si="2288"/>
        <v>0</v>
      </c>
      <c r="CS552" s="19">
        <f t="shared" si="2289"/>
        <v>0</v>
      </c>
      <c r="CT552" s="19">
        <f t="shared" si="2290"/>
        <v>0</v>
      </c>
      <c r="CU552" s="19">
        <f t="shared" si="2291"/>
        <v>0</v>
      </c>
      <c r="CV552" s="19">
        <f t="shared" si="2292"/>
        <v>0</v>
      </c>
      <c r="CW552" s="19">
        <f t="shared" si="2293"/>
        <v>0</v>
      </c>
      <c r="CX552" s="19">
        <f t="shared" si="2294"/>
        <v>0</v>
      </c>
      <c r="CY552" s="19">
        <f t="shared" si="2295"/>
        <v>0</v>
      </c>
      <c r="CZ552" s="19">
        <f t="shared" si="2296"/>
        <v>0</v>
      </c>
      <c r="DA552" s="19">
        <f t="shared" si="2297"/>
        <v>0</v>
      </c>
      <c r="DB552" s="19">
        <f t="shared" si="2298"/>
        <v>0</v>
      </c>
      <c r="DC552" s="19">
        <f t="shared" si="2299"/>
        <v>0</v>
      </c>
      <c r="DD552" s="19">
        <f t="shared" si="2300"/>
        <v>0</v>
      </c>
      <c r="DE552" s="19">
        <f t="shared" si="2301"/>
        <v>0</v>
      </c>
      <c r="DF552" s="19">
        <f t="shared" si="2302"/>
        <v>0</v>
      </c>
      <c r="DG552" s="19">
        <f t="shared" si="2303"/>
        <v>0</v>
      </c>
      <c r="DH552" s="19">
        <f t="shared" si="2304"/>
        <v>0</v>
      </c>
      <c r="DI552" s="19">
        <f t="shared" si="2305"/>
        <v>0</v>
      </c>
      <c r="DJ552" s="19">
        <f t="shared" si="2306"/>
        <v>0</v>
      </c>
      <c r="DK552" s="19">
        <f t="shared" si="2307"/>
        <v>0</v>
      </c>
      <c r="DL552" s="19">
        <f t="shared" si="2308"/>
        <v>0</v>
      </c>
      <c r="DM552" s="19">
        <f t="shared" si="2309"/>
        <v>0</v>
      </c>
      <c r="DN552" s="19">
        <f t="shared" si="2310"/>
        <v>0</v>
      </c>
      <c r="DO552" s="19">
        <f t="shared" si="2311"/>
        <v>0</v>
      </c>
      <c r="DP552" s="19">
        <f t="shared" si="2312"/>
        <v>0</v>
      </c>
      <c r="DQ552" s="19">
        <f t="shared" si="2313"/>
        <v>0</v>
      </c>
      <c r="DR552" s="19">
        <f t="shared" si="2314"/>
        <v>0</v>
      </c>
      <c r="DS552" s="19">
        <f t="shared" si="2315"/>
        <v>0</v>
      </c>
      <c r="DT552" s="19">
        <f t="shared" si="2316"/>
        <v>0</v>
      </c>
      <c r="DU552" s="19">
        <f t="shared" si="2317"/>
        <v>0</v>
      </c>
      <c r="DV552" s="19">
        <f t="shared" si="2318"/>
        <v>0</v>
      </c>
      <c r="DW552" s="19">
        <f t="shared" si="2319"/>
        <v>0</v>
      </c>
      <c r="DX552" s="19">
        <f t="shared" si="2320"/>
        <v>0</v>
      </c>
      <c r="DY552" s="19">
        <f t="shared" si="2321"/>
        <v>0</v>
      </c>
      <c r="DZ552" s="19">
        <f t="shared" si="2322"/>
        <v>0</v>
      </c>
      <c r="EA552" s="19">
        <f t="shared" si="2323"/>
        <v>0</v>
      </c>
      <c r="EB552" s="19">
        <f t="shared" si="2324"/>
        <v>0</v>
      </c>
      <c r="EC552" s="19">
        <f t="shared" si="2325"/>
        <v>0</v>
      </c>
      <c r="ED552" s="19">
        <f t="shared" si="2326"/>
        <v>0</v>
      </c>
      <c r="EE552" s="19">
        <f t="shared" si="2327"/>
        <v>0</v>
      </c>
      <c r="EF552" s="19">
        <f t="shared" si="2328"/>
        <v>0</v>
      </c>
      <c r="EG552" s="19">
        <f t="shared" si="2329"/>
        <v>0</v>
      </c>
      <c r="EH552" s="19">
        <f t="shared" si="2330"/>
        <v>0</v>
      </c>
      <c r="EI552" s="19"/>
    </row>
    <row r="553" spans="2:139" s="14" customFormat="1" ht="15" hidden="1" x14ac:dyDescent="0.25">
      <c r="B553" s="19">
        <f t="shared" ref="B553:B556" si="2331" xml:space="preserve"> IF(C314=1,IF(N314=1,1,0),0)</f>
        <v>0</v>
      </c>
      <c r="C553" s="19">
        <f t="shared" ref="C553:C556" si="2332">IF(C314=1,IF(OR((N314=1),(N314=0.5)),1,0),0)</f>
        <v>0</v>
      </c>
      <c r="D553" s="19">
        <f t="shared" ref="D553:D556" si="2333" xml:space="preserve"> IF(C314=1,IF(N314=1,1,0),0)</f>
        <v>0</v>
      </c>
      <c r="E553" s="19">
        <f t="shared" ref="E553:E556" si="2334" xml:space="preserve"> IF(C314=1,IF(AND((N314&lt;&gt;""),(N314&lt;&gt;0)),1,0),0)</f>
        <v>0</v>
      </c>
      <c r="F553" s="19"/>
      <c r="G553" s="19"/>
      <c r="H553" s="19"/>
      <c r="I553" s="19"/>
      <c r="J553" s="19"/>
      <c r="K553" s="19"/>
      <c r="L553" s="19"/>
      <c r="M553" s="19"/>
      <c r="N553" s="19"/>
      <c r="O553" s="19"/>
      <c r="P553" s="19"/>
      <c r="Q553" s="19"/>
      <c r="R553" s="19"/>
      <c r="S553" s="19"/>
      <c r="T553" s="19"/>
      <c r="U553" s="19"/>
      <c r="V553" s="19"/>
      <c r="W553" s="19"/>
      <c r="X553" s="19"/>
      <c r="Y553" s="19"/>
      <c r="Z553" s="19"/>
      <c r="AA553" s="19"/>
      <c r="AB553" s="19"/>
      <c r="AC553" s="19"/>
      <c r="AD553" s="19"/>
      <c r="AE553" s="19"/>
      <c r="AF553" s="19"/>
      <c r="AG553" s="19"/>
      <c r="AH553" s="19"/>
      <c r="AI553" s="19"/>
      <c r="AJ553" s="19"/>
      <c r="AK553" s="129"/>
      <c r="AL553" s="12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 s="19"/>
      <c r="AX553" s="19"/>
      <c r="AY553" s="19"/>
      <c r="AZ553" s="19"/>
      <c r="BA553" s="19"/>
      <c r="BB553" s="19"/>
      <c r="BC553" s="19"/>
      <c r="BD553" s="19"/>
      <c r="BE553" s="19"/>
      <c r="BF553" s="19"/>
      <c r="BG553" s="19"/>
      <c r="BH553" s="19"/>
      <c r="BI553" s="19"/>
      <c r="BJ553" s="19"/>
      <c r="BK553" s="19"/>
      <c r="BL553" s="19"/>
      <c r="BM553" s="19"/>
      <c r="BN553" s="19"/>
      <c r="BO553" s="19"/>
      <c r="BP553" s="19"/>
      <c r="BQ553" s="19"/>
      <c r="BR553" s="19"/>
      <c r="BS553" s="19"/>
      <c r="BT553" s="19"/>
      <c r="BU553" s="19"/>
      <c r="BV553" s="19"/>
      <c r="BW553" s="19"/>
      <c r="BX553" s="19"/>
      <c r="BY553" s="19"/>
      <c r="BZ553" s="19"/>
      <c r="CA553" s="19"/>
      <c r="CB553" s="19"/>
      <c r="CC553" s="19"/>
      <c r="CD553" s="19"/>
      <c r="CE553" s="19"/>
      <c r="CF553" s="19"/>
      <c r="CG553" s="19"/>
      <c r="CH553" s="19"/>
      <c r="CI553" s="19"/>
      <c r="CJ553" s="19"/>
      <c r="CK553" s="19"/>
      <c r="CL553" s="19"/>
      <c r="CM553" s="19"/>
      <c r="CN553" s="19"/>
      <c r="CO553" s="19"/>
      <c r="CP553" s="19"/>
      <c r="CQ553" s="19"/>
      <c r="CR553" s="19"/>
      <c r="CS553" s="19"/>
      <c r="CT553" s="19"/>
      <c r="CU553" s="19"/>
      <c r="CV553" s="19"/>
      <c r="CW553" s="19"/>
      <c r="CX553" s="19"/>
      <c r="CY553" s="19"/>
      <c r="CZ553" s="19"/>
      <c r="DA553" s="19"/>
      <c r="DB553" s="19"/>
      <c r="DC553" s="19"/>
      <c r="DD553" s="19"/>
      <c r="DE553" s="19"/>
      <c r="DF553" s="19"/>
      <c r="DG553" s="19"/>
      <c r="DH553" s="19"/>
      <c r="DI553" s="19"/>
      <c r="DJ553" s="19"/>
      <c r="DK553" s="19"/>
      <c r="DL553" s="19"/>
      <c r="DM553" s="19"/>
      <c r="DN553" s="19"/>
      <c r="DO553" s="19"/>
      <c r="DP553" s="19"/>
      <c r="DQ553" s="19"/>
      <c r="DR553" s="19"/>
      <c r="DS553" s="19"/>
      <c r="DT553" s="19"/>
      <c r="DU553" s="19"/>
      <c r="DV553" s="19"/>
      <c r="DW553" s="19"/>
      <c r="DX553" s="19"/>
      <c r="DY553" s="19"/>
      <c r="DZ553" s="19"/>
      <c r="EA553" s="19"/>
      <c r="EB553" s="19"/>
      <c r="EC553" s="19"/>
      <c r="ED553" s="19"/>
      <c r="EE553" s="19"/>
      <c r="EF553" s="19"/>
      <c r="EG553" s="19"/>
      <c r="EH553" s="19"/>
      <c r="EI553" s="19"/>
    </row>
    <row r="554" spans="2:139" s="14" customFormat="1" ht="15" hidden="1" x14ac:dyDescent="0.25">
      <c r="B554" s="19">
        <f t="shared" si="2331"/>
        <v>0</v>
      </c>
      <c r="C554" s="19">
        <f t="shared" si="2332"/>
        <v>0</v>
      </c>
      <c r="D554" s="19">
        <f t="shared" si="2333"/>
        <v>0</v>
      </c>
      <c r="E554" s="19">
        <f t="shared" si="2334"/>
        <v>0</v>
      </c>
      <c r="F554" s="19"/>
      <c r="G554" s="19"/>
      <c r="H554" s="19"/>
      <c r="I554" s="19"/>
      <c r="J554" s="19"/>
      <c r="K554" s="19"/>
      <c r="L554" s="19"/>
      <c r="M554" s="19"/>
      <c r="N554" s="19"/>
      <c r="O554" s="19"/>
      <c r="P554" s="19"/>
      <c r="Q554" s="19"/>
      <c r="R554" s="19"/>
      <c r="S554" s="19"/>
      <c r="T554" s="19"/>
      <c r="U554" s="19"/>
      <c r="V554" s="19"/>
      <c r="W554" s="19"/>
      <c r="X554" s="19"/>
      <c r="Y554" s="19"/>
      <c r="Z554" s="19"/>
      <c r="AA554" s="19"/>
      <c r="AB554" s="19"/>
      <c r="AC554" s="19"/>
      <c r="AD554" s="19"/>
      <c r="AE554" s="19"/>
      <c r="AF554" s="19"/>
      <c r="AG554" s="19"/>
      <c r="AH554" s="19"/>
      <c r="AI554" s="19"/>
      <c r="AJ554" s="19"/>
      <c r="AK554" s="129"/>
      <c r="AL554" s="12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/>
      <c r="AW554" s="19"/>
      <c r="AX554" s="19"/>
      <c r="AY554" s="19"/>
      <c r="AZ554" s="19"/>
      <c r="BA554" s="19"/>
      <c r="BB554" s="19"/>
      <c r="BC554" s="19"/>
      <c r="BD554" s="19"/>
      <c r="BE554" s="19"/>
      <c r="BF554" s="19"/>
      <c r="BG554" s="19"/>
      <c r="BH554" s="19"/>
      <c r="BI554" s="19"/>
      <c r="BJ554" s="19"/>
      <c r="BK554" s="19"/>
      <c r="BL554" s="19"/>
      <c r="BM554" s="19"/>
      <c r="BN554" s="19"/>
      <c r="BO554" s="19"/>
      <c r="BP554" s="19"/>
      <c r="BQ554" s="19"/>
      <c r="BR554" s="19"/>
      <c r="BS554" s="19"/>
      <c r="BT554" s="19"/>
      <c r="BU554" s="19"/>
      <c r="BV554" s="19"/>
      <c r="BW554" s="19"/>
      <c r="BX554" s="19"/>
      <c r="BY554" s="19"/>
      <c r="BZ554" s="19"/>
      <c r="CA554" s="19"/>
      <c r="CB554" s="19"/>
      <c r="CC554" s="19"/>
      <c r="CD554" s="19"/>
      <c r="CE554" s="19"/>
      <c r="CF554" s="19"/>
      <c r="CG554" s="19"/>
      <c r="CH554" s="19"/>
      <c r="CI554" s="19"/>
      <c r="CJ554" s="19"/>
      <c r="CK554" s="19"/>
      <c r="CL554" s="19"/>
      <c r="CM554" s="19"/>
      <c r="CN554" s="19"/>
      <c r="CO554" s="19"/>
      <c r="CP554" s="19"/>
      <c r="CQ554" s="19"/>
      <c r="CR554" s="19"/>
      <c r="CS554" s="19"/>
      <c r="CT554" s="19"/>
      <c r="CU554" s="19"/>
      <c r="CV554" s="19"/>
      <c r="CW554" s="19"/>
      <c r="CX554" s="19"/>
      <c r="CY554" s="19"/>
      <c r="CZ554" s="19"/>
      <c r="DA554" s="19"/>
      <c r="DB554" s="19"/>
      <c r="DC554" s="19"/>
      <c r="DD554" s="19"/>
      <c r="DE554" s="19"/>
      <c r="DF554" s="19"/>
      <c r="DG554" s="19"/>
      <c r="DH554" s="19"/>
      <c r="DI554" s="19"/>
      <c r="DJ554" s="19"/>
      <c r="DK554" s="19"/>
      <c r="DL554" s="19"/>
      <c r="DM554" s="19"/>
      <c r="DN554" s="19"/>
      <c r="DO554" s="19"/>
      <c r="DP554" s="19"/>
      <c r="DQ554" s="19"/>
      <c r="DR554" s="19"/>
      <c r="DS554" s="19"/>
      <c r="DT554" s="19"/>
      <c r="DU554" s="19"/>
      <c r="DV554" s="19"/>
      <c r="DW554" s="19"/>
      <c r="DX554" s="19"/>
      <c r="DY554" s="19"/>
      <c r="DZ554" s="19"/>
      <c r="EA554" s="19"/>
      <c r="EB554" s="19"/>
      <c r="EC554" s="19"/>
      <c r="ED554" s="19"/>
      <c r="EE554" s="19"/>
      <c r="EF554" s="19"/>
      <c r="EG554" s="19"/>
      <c r="EH554" s="19"/>
      <c r="EI554" s="19"/>
    </row>
    <row r="555" spans="2:139" s="14" customFormat="1" ht="15" hidden="1" x14ac:dyDescent="0.25">
      <c r="B555" s="19">
        <f t="shared" si="2331"/>
        <v>0</v>
      </c>
      <c r="C555" s="19">
        <f t="shared" si="2332"/>
        <v>0</v>
      </c>
      <c r="D555" s="19">
        <f t="shared" si="2333"/>
        <v>0</v>
      </c>
      <c r="E555" s="19">
        <f t="shared" si="2334"/>
        <v>0</v>
      </c>
      <c r="F555" s="19"/>
      <c r="G555" s="19"/>
      <c r="H555" s="19"/>
      <c r="I555" s="19"/>
      <c r="J555" s="19"/>
      <c r="K555" s="19"/>
      <c r="L555" s="19"/>
      <c r="M555" s="19"/>
      <c r="N555" s="19"/>
      <c r="O555" s="19"/>
      <c r="P555" s="19"/>
      <c r="Q555" s="19"/>
      <c r="R555" s="19"/>
      <c r="S555" s="19"/>
      <c r="T555" s="19"/>
      <c r="U555" s="19"/>
      <c r="V555" s="19"/>
      <c r="W555" s="19"/>
      <c r="X555" s="19"/>
      <c r="Y555" s="19"/>
      <c r="Z555" s="19"/>
      <c r="AA555" s="19"/>
      <c r="AB555" s="19"/>
      <c r="AC555" s="19"/>
      <c r="AD555" s="19"/>
      <c r="AE555" s="19"/>
      <c r="AF555" s="19"/>
      <c r="AG555" s="19"/>
      <c r="AH555" s="19"/>
      <c r="AI555" s="19"/>
      <c r="AJ555" s="19"/>
      <c r="AK555" s="129"/>
      <c r="AL555" s="129"/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 s="19"/>
      <c r="AX555" s="19"/>
      <c r="AY555" s="19"/>
      <c r="AZ555" s="19"/>
      <c r="BA555" s="19"/>
      <c r="BB555" s="19"/>
      <c r="BC555" s="19"/>
      <c r="BD555" s="19"/>
      <c r="BE555" s="19"/>
      <c r="BF555" s="19"/>
      <c r="BG555" s="19"/>
      <c r="BH555" s="19"/>
      <c r="BI555" s="19"/>
      <c r="BJ555" s="19"/>
      <c r="BK555" s="19"/>
      <c r="BL555" s="19"/>
      <c r="BM555" s="19"/>
      <c r="BN555" s="19"/>
      <c r="BO555" s="19"/>
      <c r="BP555" s="19"/>
      <c r="BQ555" s="19"/>
      <c r="BR555" s="19"/>
      <c r="BS555" s="19"/>
      <c r="BT555" s="19"/>
      <c r="BU555" s="19"/>
      <c r="BV555" s="19"/>
      <c r="BW555" s="19"/>
      <c r="BX555" s="19"/>
      <c r="BY555" s="19"/>
      <c r="BZ555" s="19"/>
      <c r="CA555" s="19"/>
      <c r="CB555" s="19"/>
      <c r="CC555" s="19"/>
      <c r="CD555" s="19"/>
      <c r="CE555" s="19"/>
      <c r="CF555" s="19"/>
      <c r="CG555" s="19"/>
      <c r="CH555" s="19"/>
      <c r="CI555" s="19"/>
      <c r="CJ555" s="19"/>
      <c r="CK555" s="19"/>
      <c r="CL555" s="19"/>
      <c r="CM555" s="19"/>
      <c r="CN555" s="19"/>
      <c r="CO555" s="19"/>
      <c r="CP555" s="19"/>
      <c r="CQ555" s="19"/>
      <c r="CR555" s="19"/>
      <c r="CS555" s="19"/>
      <c r="CT555" s="19"/>
      <c r="CU555" s="19"/>
      <c r="CV555" s="19"/>
      <c r="CW555" s="19"/>
      <c r="CX555" s="19"/>
      <c r="CY555" s="19"/>
      <c r="CZ555" s="19"/>
      <c r="DA555" s="19"/>
      <c r="DB555" s="19"/>
      <c r="DC555" s="19"/>
      <c r="DD555" s="19"/>
      <c r="DE555" s="19"/>
      <c r="DF555" s="19"/>
      <c r="DG555" s="19"/>
      <c r="DH555" s="19"/>
      <c r="DI555" s="19"/>
      <c r="DJ555" s="19"/>
      <c r="DK555" s="19"/>
      <c r="DL555" s="19"/>
      <c r="DM555" s="19"/>
      <c r="DN555" s="19"/>
      <c r="DO555" s="19"/>
      <c r="DP555" s="19"/>
      <c r="DQ555" s="19"/>
      <c r="DR555" s="19"/>
      <c r="DS555" s="19"/>
      <c r="DT555" s="19"/>
      <c r="DU555" s="19"/>
      <c r="DV555" s="19"/>
      <c r="DW555" s="19"/>
      <c r="DX555" s="19"/>
      <c r="DY555" s="19"/>
      <c r="DZ555" s="19"/>
      <c r="EA555" s="19"/>
      <c r="EB555" s="19"/>
      <c r="EC555" s="19"/>
      <c r="ED555" s="19"/>
      <c r="EE555" s="19"/>
      <c r="EF555" s="19"/>
      <c r="EG555" s="19"/>
      <c r="EH555" s="19"/>
      <c r="EI555" s="19"/>
    </row>
    <row r="556" spans="2:139" s="14" customFormat="1" ht="15" hidden="1" x14ac:dyDescent="0.25">
      <c r="B556" s="19">
        <f t="shared" si="2331"/>
        <v>0</v>
      </c>
      <c r="C556" s="19">
        <f t="shared" si="2332"/>
        <v>0</v>
      </c>
      <c r="D556" s="19">
        <f t="shared" si="2333"/>
        <v>0</v>
      </c>
      <c r="E556" s="19">
        <f t="shared" si="2334"/>
        <v>0</v>
      </c>
      <c r="F556" s="19"/>
      <c r="G556" s="19"/>
      <c r="H556" s="19"/>
      <c r="I556" s="19"/>
      <c r="J556" s="19"/>
      <c r="K556" s="19"/>
      <c r="L556" s="19"/>
      <c r="M556" s="19"/>
      <c r="N556" s="19"/>
      <c r="O556" s="19"/>
      <c r="P556" s="19"/>
      <c r="Q556" s="19"/>
      <c r="R556" s="19"/>
      <c r="S556" s="19"/>
      <c r="T556" s="19"/>
      <c r="U556" s="19"/>
      <c r="V556" s="19"/>
      <c r="W556" s="19"/>
      <c r="X556" s="19"/>
      <c r="Y556" s="19"/>
      <c r="Z556" s="19"/>
      <c r="AA556" s="19"/>
      <c r="AB556" s="19"/>
      <c r="AC556" s="19"/>
      <c r="AD556" s="19"/>
      <c r="AE556" s="19"/>
      <c r="AF556" s="19"/>
      <c r="AG556" s="19"/>
      <c r="AH556" s="19"/>
      <c r="AI556" s="19"/>
      <c r="AJ556" s="19"/>
      <c r="AK556" s="129"/>
      <c r="AL556" s="129"/>
      <c r="AM556" s="19"/>
      <c r="AN556" s="19"/>
      <c r="AO556" s="19"/>
      <c r="AP556" s="19"/>
      <c r="AQ556" s="19"/>
      <c r="AR556" s="19"/>
      <c r="AS556" s="19"/>
      <c r="AT556" s="19"/>
      <c r="AU556" s="19"/>
      <c r="AV556" s="19"/>
      <c r="AW556" s="19"/>
      <c r="AX556" s="19"/>
      <c r="AY556" s="19"/>
      <c r="AZ556" s="19"/>
      <c r="BA556" s="19"/>
      <c r="BB556" s="19"/>
      <c r="BC556" s="19"/>
      <c r="BD556" s="19"/>
      <c r="BE556" s="19"/>
      <c r="BF556" s="19"/>
      <c r="BG556" s="19"/>
      <c r="BH556" s="19"/>
      <c r="BI556" s="19"/>
      <c r="BJ556" s="19"/>
      <c r="BK556" s="19"/>
      <c r="BL556" s="19"/>
      <c r="BM556" s="19"/>
      <c r="BN556" s="19"/>
      <c r="BO556" s="19"/>
      <c r="BP556" s="19"/>
      <c r="BQ556" s="19"/>
      <c r="BR556" s="19"/>
      <c r="BS556" s="19"/>
      <c r="BT556" s="19"/>
      <c r="BU556" s="19"/>
      <c r="BV556" s="19"/>
      <c r="BW556" s="19"/>
      <c r="BX556" s="19"/>
      <c r="BY556" s="19"/>
      <c r="BZ556" s="19"/>
      <c r="CA556" s="19"/>
      <c r="CB556" s="19"/>
      <c r="CC556" s="19"/>
      <c r="CD556" s="19"/>
      <c r="CE556" s="19"/>
      <c r="CF556" s="19"/>
      <c r="CG556" s="19"/>
      <c r="CH556" s="19"/>
      <c r="CI556" s="19"/>
      <c r="CJ556" s="19"/>
      <c r="CK556" s="19"/>
      <c r="CL556" s="19"/>
      <c r="CM556" s="19"/>
      <c r="CN556" s="19"/>
      <c r="CO556" s="19"/>
      <c r="CP556" s="19"/>
      <c r="CQ556" s="19"/>
      <c r="CR556" s="19"/>
      <c r="CS556" s="19"/>
      <c r="CT556" s="19"/>
      <c r="CU556" s="19"/>
      <c r="CV556" s="19"/>
      <c r="CW556" s="19"/>
      <c r="CX556" s="19"/>
      <c r="CY556" s="19"/>
      <c r="CZ556" s="19"/>
      <c r="DA556" s="19"/>
      <c r="DB556" s="19"/>
      <c r="DC556" s="19"/>
      <c r="DD556" s="19"/>
      <c r="DE556" s="19"/>
      <c r="DF556" s="19"/>
      <c r="DG556" s="19"/>
      <c r="DH556" s="19"/>
      <c r="DI556" s="19"/>
      <c r="DJ556" s="19"/>
      <c r="DK556" s="19"/>
      <c r="DL556" s="19"/>
      <c r="DM556" s="19"/>
      <c r="DN556" s="19"/>
      <c r="DO556" s="19"/>
      <c r="DP556" s="19"/>
      <c r="DQ556" s="19"/>
      <c r="DR556" s="19"/>
      <c r="DS556" s="19"/>
      <c r="DT556" s="19"/>
      <c r="DU556" s="19"/>
      <c r="DV556" s="19"/>
      <c r="DW556" s="19"/>
      <c r="DX556" s="19"/>
      <c r="DY556" s="19"/>
      <c r="DZ556" s="19"/>
      <c r="EA556" s="19"/>
      <c r="EB556" s="19"/>
      <c r="EC556" s="19"/>
      <c r="ED556" s="19"/>
      <c r="EE556" s="19"/>
      <c r="EF556" s="19"/>
      <c r="EG556" s="19"/>
      <c r="EH556" s="19"/>
      <c r="EI556" s="19"/>
    </row>
    <row r="557" spans="2:139" ht="15" hidden="1" x14ac:dyDescent="0.25">
      <c r="B557" s="19">
        <f xml:space="preserve"> IF(C314=1,IF(N314=1,1,0),0)</f>
        <v>0</v>
      </c>
      <c r="C557" s="19">
        <f>IF(C314=1,IF(OR((N314=1),(N314=0.5)),1,0),0)</f>
        <v>0</v>
      </c>
      <c r="D557" s="19">
        <f xml:space="preserve"> IF(C314=1,IF(N314=1,1,0),0)</f>
        <v>0</v>
      </c>
      <c r="E557" s="19">
        <f xml:space="preserve"> IF(C314=1,IF(AND((N314&lt;&gt;""),(N314&lt;&gt;0)),1,0),0)</f>
        <v>0</v>
      </c>
      <c r="F557" s="19"/>
      <c r="G557" s="19">
        <f t="shared" ref="G557:G562" si="2335" xml:space="preserve"> G547+$B557</f>
        <v>0</v>
      </c>
      <c r="H557" s="19">
        <f t="shared" ref="H557:H562" si="2336" xml:space="preserve"> H547+$C557</f>
        <v>0</v>
      </c>
      <c r="I557" s="19">
        <f t="shared" ref="I557:I562" si="2337" xml:space="preserve"> I547+$D557</f>
        <v>0</v>
      </c>
      <c r="J557" s="19">
        <f t="shared" ref="J557:J562" si="2338" xml:space="preserve"> J547+$E557</f>
        <v>0</v>
      </c>
      <c r="K557" s="19">
        <f t="shared" ref="K557:K562" si="2339" xml:space="preserve"> K547+$B557</f>
        <v>0</v>
      </c>
      <c r="L557" s="19">
        <f t="shared" ref="L557:L562" si="2340" xml:space="preserve"> L547+$C557</f>
        <v>0</v>
      </c>
      <c r="M557" s="19">
        <f t="shared" ref="M557:M562" si="2341" xml:space="preserve"> M547+$D557</f>
        <v>0</v>
      </c>
      <c r="N557" s="19">
        <f t="shared" ref="N557:N562" si="2342" xml:space="preserve"> N547+$E557</f>
        <v>0</v>
      </c>
      <c r="O557" s="19">
        <f t="shared" ref="O557:O562" si="2343" xml:space="preserve"> O547+$B557</f>
        <v>0</v>
      </c>
      <c r="P557" s="19">
        <f t="shared" ref="P557:P562" si="2344" xml:space="preserve"> P547+$C557</f>
        <v>0</v>
      </c>
      <c r="Q557" s="19">
        <f t="shared" ref="Q557:Q562" si="2345" xml:space="preserve"> Q547+$D557</f>
        <v>0</v>
      </c>
      <c r="R557" s="19"/>
      <c r="S557" s="19">
        <f t="shared" ref="S557:S562" si="2346" xml:space="preserve"> S547+$E557</f>
        <v>0</v>
      </c>
      <c r="T557" s="19">
        <f t="shared" ref="T557:T562" si="2347" xml:space="preserve"> T547+$B557</f>
        <v>0</v>
      </c>
      <c r="U557" s="19">
        <f t="shared" ref="U557:U562" si="2348" xml:space="preserve"> U547+$C557</f>
        <v>0</v>
      </c>
      <c r="V557" s="19"/>
      <c r="W557" s="19">
        <f t="shared" ref="W557:W562" si="2349" xml:space="preserve"> W547+$D557</f>
        <v>0</v>
      </c>
      <c r="X557" s="19"/>
      <c r="Y557" s="19">
        <f t="shared" ref="Y557:Y562" si="2350" xml:space="preserve"> Y547+$E557</f>
        <v>0</v>
      </c>
      <c r="Z557" s="19">
        <f t="shared" ref="Z557:Z562" si="2351" xml:space="preserve"> Z547+$B557</f>
        <v>0</v>
      </c>
      <c r="AA557" s="19">
        <f t="shared" ref="AA557:AA562" si="2352" xml:space="preserve"> AA547+$C557</f>
        <v>0</v>
      </c>
      <c r="AB557" s="19">
        <f t="shared" ref="AB557:AB562" si="2353" xml:space="preserve"> AB547+$D557</f>
        <v>0</v>
      </c>
      <c r="AC557" s="19">
        <f t="shared" ref="AC557:AC562" si="2354" xml:space="preserve"> AC547+$E557</f>
        <v>0</v>
      </c>
      <c r="AD557" s="19"/>
      <c r="AE557" s="19">
        <f t="shared" ref="AE557:AE562" si="2355" xml:space="preserve"> AE547+$B557</f>
        <v>0</v>
      </c>
      <c r="AF557" s="19">
        <f t="shared" ref="AF557:AF562" si="2356" xml:space="preserve"> AF547+$C557</f>
        <v>0</v>
      </c>
      <c r="AG557" s="19">
        <f t="shared" ref="AG557:AG562" si="2357" xml:space="preserve"> AG547+$D557</f>
        <v>0</v>
      </c>
      <c r="AH557" s="19">
        <f t="shared" ref="AH557:AH562" si="2358" xml:space="preserve"> AH547+$E557</f>
        <v>0</v>
      </c>
      <c r="AI557" s="19">
        <f t="shared" ref="AI557:AI562" si="2359" xml:space="preserve"> AI547+$B557</f>
        <v>0</v>
      </c>
      <c r="AJ557" s="19">
        <f t="shared" ref="AJ557:AJ562" si="2360" xml:space="preserve"> AJ547+$C557</f>
        <v>0</v>
      </c>
      <c r="AK557" s="129">
        <f t="shared" ref="AK557:AK562" si="2361" xml:space="preserve"> AK547+$D557</f>
        <v>0</v>
      </c>
      <c r="AL557" s="129">
        <f t="shared" ref="AL557:AL562" si="2362" xml:space="preserve"> AL547+$E557</f>
        <v>0</v>
      </c>
      <c r="AM557" s="19">
        <f t="shared" ref="AM557:AM562" si="2363" xml:space="preserve"> AM547+$B557</f>
        <v>0</v>
      </c>
      <c r="AN557" s="19">
        <f t="shared" ref="AN557:AN562" si="2364" xml:space="preserve"> AN547+$C557</f>
        <v>0</v>
      </c>
      <c r="AO557" s="19">
        <f t="shared" ref="AO557:AO562" si="2365" xml:space="preserve"> AO547+$D557</f>
        <v>0</v>
      </c>
      <c r="AP557" s="19">
        <f t="shared" ref="AP557:AP562" si="2366" xml:space="preserve"> AP547+$E557</f>
        <v>0</v>
      </c>
      <c r="AQ557" s="19">
        <f t="shared" ref="AQ557:AQ562" si="2367" xml:space="preserve"> AQ547+$B557</f>
        <v>0</v>
      </c>
      <c r="AR557" s="19">
        <f t="shared" ref="AR557:AR562" si="2368" xml:space="preserve"> AR547+$C557</f>
        <v>0</v>
      </c>
      <c r="AS557" s="19">
        <f t="shared" ref="AS557:AS562" si="2369" xml:space="preserve"> AS547+$D557</f>
        <v>0</v>
      </c>
      <c r="AT557" s="19">
        <f t="shared" ref="AT557:AT562" si="2370" xml:space="preserve"> AT547+$E557</f>
        <v>0</v>
      </c>
      <c r="AU557" s="19">
        <f t="shared" ref="AU557:AU562" si="2371" xml:space="preserve"> AU547+$B557</f>
        <v>0</v>
      </c>
      <c r="AV557" s="19">
        <f t="shared" ref="AV557:AV562" si="2372" xml:space="preserve"> AV547+$C557</f>
        <v>0</v>
      </c>
      <c r="AW557" s="19">
        <f t="shared" ref="AW557:AW562" si="2373" xml:space="preserve"> AW547+$D557</f>
        <v>0</v>
      </c>
      <c r="AX557" s="19">
        <f t="shared" ref="AX557:AX562" si="2374" xml:space="preserve"> AX547+$E557</f>
        <v>0</v>
      </c>
      <c r="AY557" s="19">
        <f t="shared" ref="AY557:AY562" si="2375" xml:space="preserve"> AY547+$B557</f>
        <v>0</v>
      </c>
      <c r="AZ557" s="19">
        <f t="shared" ref="AZ557:AZ562" si="2376" xml:space="preserve"> AZ547+$C557</f>
        <v>0</v>
      </c>
      <c r="BA557" s="19">
        <f t="shared" ref="BA557:BA562" si="2377" xml:space="preserve"> BA547+$D557</f>
        <v>0</v>
      </c>
      <c r="BB557" s="19">
        <f t="shared" ref="BB557:BB562" si="2378" xml:space="preserve"> BB547+$E557</f>
        <v>0</v>
      </c>
      <c r="BC557" s="19">
        <f t="shared" ref="BC557:BC562" si="2379" xml:space="preserve"> BC547+$B557</f>
        <v>0</v>
      </c>
      <c r="BD557" s="19">
        <f t="shared" ref="BD557:BD562" si="2380" xml:space="preserve"> BD547+$C557</f>
        <v>0</v>
      </c>
      <c r="BE557" s="19">
        <f t="shared" ref="BE557:BE562" si="2381" xml:space="preserve"> BE547+$D557</f>
        <v>0</v>
      </c>
      <c r="BF557" s="19">
        <f t="shared" ref="BF557:BF562" si="2382" xml:space="preserve"> BF547+$E557</f>
        <v>0</v>
      </c>
      <c r="BG557" s="19">
        <f t="shared" ref="BG557:BG562" si="2383" xml:space="preserve"> BG547+$B557</f>
        <v>0</v>
      </c>
      <c r="BH557" s="19">
        <f t="shared" ref="BH557:BH562" si="2384" xml:space="preserve"> BH547+$C557</f>
        <v>0</v>
      </c>
      <c r="BI557" s="19">
        <f t="shared" ref="BI557:BI562" si="2385" xml:space="preserve"> BI547+$D557</f>
        <v>0</v>
      </c>
      <c r="BJ557" s="19">
        <f t="shared" ref="BJ557:BJ562" si="2386" xml:space="preserve"> BJ547+$E557</f>
        <v>0</v>
      </c>
      <c r="BK557" s="19">
        <f t="shared" ref="BK557:BK562" si="2387" xml:space="preserve"> BK547+$B557</f>
        <v>0</v>
      </c>
      <c r="BL557" s="19">
        <f t="shared" ref="BL557:BL562" si="2388" xml:space="preserve"> BL547+$C557</f>
        <v>0</v>
      </c>
      <c r="BM557" s="19">
        <f t="shared" ref="BM557:BM562" si="2389" xml:space="preserve"> BM547+$D557</f>
        <v>0</v>
      </c>
      <c r="BN557" s="19">
        <f t="shared" ref="BN557:BN562" si="2390" xml:space="preserve"> BN547+$E557</f>
        <v>0</v>
      </c>
      <c r="BO557" s="19">
        <f t="shared" ref="BO557:BO562" si="2391" xml:space="preserve"> BO547+$B557</f>
        <v>0</v>
      </c>
      <c r="BP557" s="19">
        <f t="shared" ref="BP557:BP562" si="2392" xml:space="preserve"> BP547+$C557</f>
        <v>0</v>
      </c>
      <c r="BQ557" s="19">
        <f t="shared" ref="BQ557:BQ562" si="2393" xml:space="preserve"> BQ547+$D557</f>
        <v>0</v>
      </c>
      <c r="BR557" s="19">
        <f t="shared" ref="BR557:BR562" si="2394" xml:space="preserve"> BR547+$E557</f>
        <v>0</v>
      </c>
      <c r="BS557" s="19">
        <f t="shared" ref="BS557:BS562" si="2395" xml:space="preserve"> BS547+$B557</f>
        <v>0</v>
      </c>
      <c r="BT557" s="19">
        <f t="shared" ref="BT557:BT562" si="2396" xml:space="preserve"> BT547+$C557</f>
        <v>0</v>
      </c>
      <c r="BU557" s="19">
        <f t="shared" ref="BU557:BU562" si="2397" xml:space="preserve"> BU547+$D557</f>
        <v>0</v>
      </c>
      <c r="BV557" s="19">
        <f t="shared" ref="BV557:BV562" si="2398" xml:space="preserve"> BV547+$E557</f>
        <v>0</v>
      </c>
      <c r="BW557" s="19">
        <f t="shared" ref="BW557:BW562" si="2399" xml:space="preserve"> BW547+$B557</f>
        <v>0</v>
      </c>
      <c r="BX557" s="19">
        <f t="shared" ref="BX557:BX562" si="2400" xml:space="preserve"> BX547+$C557</f>
        <v>0</v>
      </c>
      <c r="BY557" s="19">
        <f t="shared" ref="BY557:BY562" si="2401" xml:space="preserve"> BY547+$D557</f>
        <v>0</v>
      </c>
      <c r="BZ557" s="19">
        <f t="shared" ref="BZ557:BZ562" si="2402" xml:space="preserve"> BZ547+$E557</f>
        <v>0</v>
      </c>
      <c r="CA557" s="19">
        <f t="shared" ref="CA557:CA562" si="2403" xml:space="preserve"> CA547+$B557</f>
        <v>0</v>
      </c>
      <c r="CB557" s="19">
        <f t="shared" ref="CB557:CB562" si="2404" xml:space="preserve"> CB547+$C557</f>
        <v>0</v>
      </c>
      <c r="CC557" s="19">
        <f t="shared" ref="CC557:CC562" si="2405" xml:space="preserve"> CC547+$D557</f>
        <v>0</v>
      </c>
      <c r="CD557" s="19">
        <f t="shared" ref="CD557:CD562" si="2406" xml:space="preserve"> CD547+$E557</f>
        <v>0</v>
      </c>
      <c r="CE557" s="19">
        <f t="shared" ref="CE557:CE562" si="2407" xml:space="preserve"> CE547+$B557</f>
        <v>0</v>
      </c>
      <c r="CF557" s="19">
        <f t="shared" ref="CF557:CF562" si="2408" xml:space="preserve"> CF547+$C557</f>
        <v>0</v>
      </c>
      <c r="CG557" s="19">
        <f t="shared" ref="CG557:CG562" si="2409" xml:space="preserve"> CG547+$D557</f>
        <v>0</v>
      </c>
      <c r="CH557" s="19">
        <f t="shared" ref="CH557:CH562" si="2410" xml:space="preserve"> CH547+$E557</f>
        <v>0</v>
      </c>
      <c r="CI557" s="19">
        <f t="shared" ref="CI557:CI562" si="2411" xml:space="preserve"> CI547+$B557</f>
        <v>0</v>
      </c>
      <c r="CJ557" s="19">
        <f t="shared" ref="CJ557:CJ562" si="2412" xml:space="preserve"> CJ547+$C557</f>
        <v>0</v>
      </c>
      <c r="CK557" s="19">
        <f t="shared" ref="CK557:CK562" si="2413" xml:space="preserve"> CK547+$D557</f>
        <v>0</v>
      </c>
      <c r="CL557" s="19">
        <f t="shared" ref="CL557:CL562" si="2414" xml:space="preserve"> CL547+$E557</f>
        <v>0</v>
      </c>
      <c r="CM557" s="19">
        <f t="shared" ref="CM557:CM562" si="2415" xml:space="preserve"> CM547+$B557</f>
        <v>0</v>
      </c>
      <c r="CN557" s="19">
        <f t="shared" ref="CN557:CN562" si="2416" xml:space="preserve"> CN547+$C557</f>
        <v>0</v>
      </c>
      <c r="CO557" s="19">
        <f t="shared" ref="CO557:CO562" si="2417" xml:space="preserve"> CO547+$D557</f>
        <v>0</v>
      </c>
      <c r="CP557" s="19">
        <f t="shared" ref="CP557:CP562" si="2418" xml:space="preserve"> CP547+$E557</f>
        <v>0</v>
      </c>
      <c r="CQ557" s="19">
        <f t="shared" ref="CQ557:CQ562" si="2419" xml:space="preserve"> CQ547+$B557</f>
        <v>0</v>
      </c>
      <c r="CR557" s="19">
        <f t="shared" ref="CR557:CR562" si="2420" xml:space="preserve"> CR547+$C557</f>
        <v>0</v>
      </c>
      <c r="CS557" s="19">
        <f t="shared" ref="CS557:CS562" si="2421" xml:space="preserve"> CS547+$D557</f>
        <v>0</v>
      </c>
      <c r="CT557" s="19">
        <f t="shared" ref="CT557:CT562" si="2422" xml:space="preserve"> CT547+$E557</f>
        <v>0</v>
      </c>
      <c r="CU557" s="19">
        <f t="shared" ref="CU557:CU562" si="2423" xml:space="preserve"> CU547+$B557</f>
        <v>0</v>
      </c>
      <c r="CV557" s="19">
        <f t="shared" ref="CV557:CV562" si="2424" xml:space="preserve"> CV547+$C557</f>
        <v>0</v>
      </c>
      <c r="CW557" s="19">
        <f t="shared" ref="CW557:CW562" si="2425" xml:space="preserve"> CW547+$D557</f>
        <v>0</v>
      </c>
      <c r="CX557" s="19">
        <f t="shared" ref="CX557:CX562" si="2426" xml:space="preserve"> CX547+$E557</f>
        <v>0</v>
      </c>
      <c r="CY557" s="19">
        <f t="shared" ref="CY557:CY562" si="2427" xml:space="preserve"> CY547+$B557</f>
        <v>0</v>
      </c>
      <c r="CZ557" s="19">
        <f t="shared" ref="CZ557:CZ562" si="2428" xml:space="preserve"> CZ547+$C557</f>
        <v>0</v>
      </c>
      <c r="DA557" s="19">
        <f t="shared" ref="DA557:DA562" si="2429" xml:space="preserve"> DA547+$D557</f>
        <v>0</v>
      </c>
      <c r="DB557" s="19">
        <f t="shared" ref="DB557:DB562" si="2430" xml:space="preserve"> DB547+$E557</f>
        <v>0</v>
      </c>
      <c r="DC557" s="19">
        <f t="shared" ref="DC557:DC562" si="2431" xml:space="preserve"> DC547+$B557</f>
        <v>0</v>
      </c>
      <c r="DD557" s="19">
        <f t="shared" ref="DD557:DD562" si="2432" xml:space="preserve"> DD547+$C557</f>
        <v>0</v>
      </c>
      <c r="DE557" s="19">
        <f t="shared" ref="DE557:DE562" si="2433" xml:space="preserve"> DE547+$D557</f>
        <v>0</v>
      </c>
      <c r="DF557" s="19">
        <f t="shared" ref="DF557:DF562" si="2434" xml:space="preserve"> DF547+$E557</f>
        <v>0</v>
      </c>
      <c r="DG557" s="19">
        <f t="shared" ref="DG557:DG562" si="2435" xml:space="preserve"> DG547+$B557</f>
        <v>0</v>
      </c>
      <c r="DH557" s="19">
        <f t="shared" ref="DH557:DH562" si="2436" xml:space="preserve"> DH547+$C557</f>
        <v>0</v>
      </c>
      <c r="DI557" s="19">
        <f t="shared" ref="DI557:DI562" si="2437" xml:space="preserve"> DI547+$D557</f>
        <v>0</v>
      </c>
      <c r="DJ557" s="19">
        <f t="shared" ref="DJ557:DJ562" si="2438" xml:space="preserve"> DJ547+$E557</f>
        <v>0</v>
      </c>
      <c r="DK557" s="19">
        <f t="shared" ref="DK557:DK562" si="2439" xml:space="preserve"> DK547+$B557</f>
        <v>0</v>
      </c>
      <c r="DL557" s="19">
        <f t="shared" ref="DL557:DL562" si="2440" xml:space="preserve"> DL547+$C557</f>
        <v>0</v>
      </c>
      <c r="DM557" s="19">
        <f t="shared" ref="DM557:DM562" si="2441" xml:space="preserve"> DM547+$D557</f>
        <v>0</v>
      </c>
      <c r="DN557" s="19">
        <f t="shared" ref="DN557:DN562" si="2442" xml:space="preserve"> DN547+$E557</f>
        <v>0</v>
      </c>
      <c r="DO557" s="19">
        <f t="shared" ref="DO557:DO562" si="2443" xml:space="preserve"> DO547+$B557</f>
        <v>0</v>
      </c>
      <c r="DP557" s="19">
        <f t="shared" ref="DP557:DP562" si="2444" xml:space="preserve"> DP547+$C557</f>
        <v>0</v>
      </c>
      <c r="DQ557" s="19">
        <f t="shared" ref="DQ557:DQ562" si="2445" xml:space="preserve"> DQ547+$D557</f>
        <v>0</v>
      </c>
      <c r="DR557" s="19">
        <f t="shared" ref="DR557:DR562" si="2446" xml:space="preserve"> DR547+$E557</f>
        <v>0</v>
      </c>
      <c r="DS557" s="19">
        <f t="shared" ref="DS557:DS562" si="2447" xml:space="preserve"> DS547+$B557</f>
        <v>0</v>
      </c>
      <c r="DT557" s="19">
        <f t="shared" ref="DT557:DT562" si="2448" xml:space="preserve"> DT547+$C557</f>
        <v>0</v>
      </c>
      <c r="DU557" s="19">
        <f t="shared" ref="DU557:DU562" si="2449" xml:space="preserve"> DU547+$D557</f>
        <v>0</v>
      </c>
      <c r="DV557" s="19">
        <f t="shared" ref="DV557:DV562" si="2450" xml:space="preserve"> DV547+$E557</f>
        <v>0</v>
      </c>
      <c r="DW557" s="19">
        <f t="shared" ref="DW557:DW562" si="2451" xml:space="preserve"> DW547+$B557</f>
        <v>0</v>
      </c>
      <c r="DX557" s="19">
        <f t="shared" ref="DX557:DX562" si="2452" xml:space="preserve"> DX547+$C557</f>
        <v>0</v>
      </c>
      <c r="DY557" s="19">
        <f t="shared" ref="DY557:DY562" si="2453" xml:space="preserve"> DY547+$D557</f>
        <v>0</v>
      </c>
      <c r="DZ557" s="19">
        <f t="shared" ref="DZ557:DZ562" si="2454" xml:space="preserve"> DZ547+$E557</f>
        <v>0</v>
      </c>
      <c r="EA557" s="19">
        <f t="shared" ref="EA557:EA562" si="2455" xml:space="preserve"> EA547+$B557</f>
        <v>0</v>
      </c>
      <c r="EB557" s="19">
        <f t="shared" ref="EB557:EB562" si="2456" xml:space="preserve"> EB547+$C557</f>
        <v>0</v>
      </c>
      <c r="EC557" s="19">
        <f t="shared" ref="EC557:EC562" si="2457" xml:space="preserve"> EC547+$D557</f>
        <v>0</v>
      </c>
      <c r="ED557" s="19">
        <f t="shared" ref="ED557:ED562" si="2458" xml:space="preserve"> ED547+$E557</f>
        <v>0</v>
      </c>
      <c r="EE557" s="19">
        <f t="shared" ref="EE557:EE562" si="2459" xml:space="preserve"> EE547+$B557</f>
        <v>0</v>
      </c>
      <c r="EF557" s="19">
        <f t="shared" ref="EF557:EF562" si="2460" xml:space="preserve"> EF547+$C557</f>
        <v>0</v>
      </c>
      <c r="EG557" s="19">
        <f t="shared" ref="EG557:EG562" si="2461" xml:space="preserve"> EG547+$D557</f>
        <v>0</v>
      </c>
      <c r="EH557" s="19">
        <f t="shared" ref="EH557:EH562" si="2462" xml:space="preserve"> EH547+$E557</f>
        <v>0</v>
      </c>
      <c r="EI557" s="19"/>
    </row>
    <row r="558" spans="2:139" ht="15" hidden="1" x14ac:dyDescent="0.25">
      <c r="B558" s="19">
        <f xml:space="preserve"> IF(C315=1,IF(N315=1,1,0),0)</f>
        <v>0</v>
      </c>
      <c r="C558" s="19">
        <f>IF(C315=1,IF(OR((N315=1),(N315=0.5)),1,0),0)</f>
        <v>0</v>
      </c>
      <c r="D558" s="19">
        <f xml:space="preserve"> IF(C315=1,IF(N315=1,1,0),0)</f>
        <v>0</v>
      </c>
      <c r="E558" s="19">
        <f xml:space="preserve"> IF(C315=1,IF(AND((N315&lt;&gt;""),(N315&lt;&gt;0)),1,0),0)</f>
        <v>0</v>
      </c>
      <c r="F558" s="19"/>
      <c r="G558" s="19">
        <f t="shared" si="2335"/>
        <v>0</v>
      </c>
      <c r="H558" s="19">
        <f t="shared" si="2336"/>
        <v>0</v>
      </c>
      <c r="I558" s="19">
        <f t="shared" si="2337"/>
        <v>0</v>
      </c>
      <c r="J558" s="19">
        <f t="shared" si="2338"/>
        <v>0</v>
      </c>
      <c r="K558" s="19">
        <f t="shared" si="2339"/>
        <v>0</v>
      </c>
      <c r="L558" s="19">
        <f t="shared" si="2340"/>
        <v>0</v>
      </c>
      <c r="M558" s="19">
        <f t="shared" si="2341"/>
        <v>0</v>
      </c>
      <c r="N558" s="19">
        <f t="shared" si="2342"/>
        <v>0</v>
      </c>
      <c r="O558" s="19">
        <f t="shared" si="2343"/>
        <v>0</v>
      </c>
      <c r="P558" s="19">
        <f t="shared" si="2344"/>
        <v>0</v>
      </c>
      <c r="Q558" s="19">
        <f t="shared" si="2345"/>
        <v>0</v>
      </c>
      <c r="R558" s="19"/>
      <c r="S558" s="19">
        <f t="shared" si="2346"/>
        <v>0</v>
      </c>
      <c r="T558" s="19">
        <f t="shared" si="2347"/>
        <v>0</v>
      </c>
      <c r="U558" s="19">
        <f t="shared" si="2348"/>
        <v>0</v>
      </c>
      <c r="V558" s="19"/>
      <c r="W558" s="19">
        <f t="shared" si="2349"/>
        <v>0</v>
      </c>
      <c r="X558" s="19"/>
      <c r="Y558" s="19">
        <f t="shared" si="2350"/>
        <v>0</v>
      </c>
      <c r="Z558" s="19">
        <f t="shared" si="2351"/>
        <v>0</v>
      </c>
      <c r="AA558" s="19">
        <f t="shared" si="2352"/>
        <v>0</v>
      </c>
      <c r="AB558" s="19">
        <f t="shared" si="2353"/>
        <v>0</v>
      </c>
      <c r="AC558" s="19">
        <f t="shared" si="2354"/>
        <v>0</v>
      </c>
      <c r="AD558" s="19"/>
      <c r="AE558" s="19">
        <f t="shared" si="2355"/>
        <v>0</v>
      </c>
      <c r="AF558" s="19">
        <f t="shared" si="2356"/>
        <v>0</v>
      </c>
      <c r="AG558" s="19">
        <f t="shared" si="2357"/>
        <v>0</v>
      </c>
      <c r="AH558" s="19">
        <f t="shared" si="2358"/>
        <v>0</v>
      </c>
      <c r="AI558" s="19">
        <f t="shared" si="2359"/>
        <v>0</v>
      </c>
      <c r="AJ558" s="19">
        <f t="shared" si="2360"/>
        <v>0</v>
      </c>
      <c r="AK558" s="129">
        <f t="shared" si="2361"/>
        <v>0</v>
      </c>
      <c r="AL558" s="129">
        <f t="shared" si="2362"/>
        <v>0</v>
      </c>
      <c r="AM558" s="19">
        <f t="shared" si="2363"/>
        <v>0</v>
      </c>
      <c r="AN558" s="19">
        <f t="shared" si="2364"/>
        <v>0</v>
      </c>
      <c r="AO558" s="19">
        <f t="shared" si="2365"/>
        <v>0</v>
      </c>
      <c r="AP558" s="19">
        <f t="shared" si="2366"/>
        <v>0</v>
      </c>
      <c r="AQ558" s="19">
        <f t="shared" si="2367"/>
        <v>0</v>
      </c>
      <c r="AR558" s="19">
        <f t="shared" si="2368"/>
        <v>0</v>
      </c>
      <c r="AS558" s="19">
        <f t="shared" si="2369"/>
        <v>0</v>
      </c>
      <c r="AT558" s="19">
        <f t="shared" si="2370"/>
        <v>0</v>
      </c>
      <c r="AU558" s="19">
        <f t="shared" si="2371"/>
        <v>0</v>
      </c>
      <c r="AV558" s="19">
        <f t="shared" si="2372"/>
        <v>0</v>
      </c>
      <c r="AW558" s="19">
        <f t="shared" si="2373"/>
        <v>0</v>
      </c>
      <c r="AX558" s="19">
        <f t="shared" si="2374"/>
        <v>0</v>
      </c>
      <c r="AY558" s="19">
        <f t="shared" si="2375"/>
        <v>0</v>
      </c>
      <c r="AZ558" s="19">
        <f t="shared" si="2376"/>
        <v>0</v>
      </c>
      <c r="BA558" s="19">
        <f t="shared" si="2377"/>
        <v>0</v>
      </c>
      <c r="BB558" s="19">
        <f t="shared" si="2378"/>
        <v>0</v>
      </c>
      <c r="BC558" s="19">
        <f t="shared" si="2379"/>
        <v>0</v>
      </c>
      <c r="BD558" s="19">
        <f t="shared" si="2380"/>
        <v>0</v>
      </c>
      <c r="BE558" s="19">
        <f t="shared" si="2381"/>
        <v>0</v>
      </c>
      <c r="BF558" s="19">
        <f t="shared" si="2382"/>
        <v>0</v>
      </c>
      <c r="BG558" s="19">
        <f t="shared" si="2383"/>
        <v>0</v>
      </c>
      <c r="BH558" s="19">
        <f t="shared" si="2384"/>
        <v>0</v>
      </c>
      <c r="BI558" s="19">
        <f t="shared" si="2385"/>
        <v>0</v>
      </c>
      <c r="BJ558" s="19">
        <f t="shared" si="2386"/>
        <v>0</v>
      </c>
      <c r="BK558" s="19">
        <f t="shared" si="2387"/>
        <v>0</v>
      </c>
      <c r="BL558" s="19">
        <f t="shared" si="2388"/>
        <v>0</v>
      </c>
      <c r="BM558" s="19">
        <f t="shared" si="2389"/>
        <v>0</v>
      </c>
      <c r="BN558" s="19">
        <f t="shared" si="2390"/>
        <v>0</v>
      </c>
      <c r="BO558" s="19">
        <f t="shared" si="2391"/>
        <v>0</v>
      </c>
      <c r="BP558" s="19">
        <f t="shared" si="2392"/>
        <v>0</v>
      </c>
      <c r="BQ558" s="19">
        <f t="shared" si="2393"/>
        <v>0</v>
      </c>
      <c r="BR558" s="19">
        <f t="shared" si="2394"/>
        <v>0</v>
      </c>
      <c r="BS558" s="19">
        <f t="shared" si="2395"/>
        <v>0</v>
      </c>
      <c r="BT558" s="19">
        <f t="shared" si="2396"/>
        <v>0</v>
      </c>
      <c r="BU558" s="19">
        <f t="shared" si="2397"/>
        <v>0</v>
      </c>
      <c r="BV558" s="19">
        <f t="shared" si="2398"/>
        <v>0</v>
      </c>
      <c r="BW558" s="19">
        <f t="shared" si="2399"/>
        <v>0</v>
      </c>
      <c r="BX558" s="19">
        <f t="shared" si="2400"/>
        <v>0</v>
      </c>
      <c r="BY558" s="19">
        <f t="shared" si="2401"/>
        <v>0</v>
      </c>
      <c r="BZ558" s="19">
        <f t="shared" si="2402"/>
        <v>0</v>
      </c>
      <c r="CA558" s="19">
        <f t="shared" si="2403"/>
        <v>0</v>
      </c>
      <c r="CB558" s="19">
        <f t="shared" si="2404"/>
        <v>0</v>
      </c>
      <c r="CC558" s="19">
        <f t="shared" si="2405"/>
        <v>0</v>
      </c>
      <c r="CD558" s="19">
        <f t="shared" si="2406"/>
        <v>0</v>
      </c>
      <c r="CE558" s="19">
        <f t="shared" si="2407"/>
        <v>0</v>
      </c>
      <c r="CF558" s="19">
        <f t="shared" si="2408"/>
        <v>0</v>
      </c>
      <c r="CG558" s="19">
        <f t="shared" si="2409"/>
        <v>0</v>
      </c>
      <c r="CH558" s="19">
        <f t="shared" si="2410"/>
        <v>0</v>
      </c>
      <c r="CI558" s="19">
        <f t="shared" si="2411"/>
        <v>0</v>
      </c>
      <c r="CJ558" s="19">
        <f t="shared" si="2412"/>
        <v>0</v>
      </c>
      <c r="CK558" s="19">
        <f t="shared" si="2413"/>
        <v>0</v>
      </c>
      <c r="CL558" s="19">
        <f t="shared" si="2414"/>
        <v>0</v>
      </c>
      <c r="CM558" s="19">
        <f t="shared" si="2415"/>
        <v>0</v>
      </c>
      <c r="CN558" s="19">
        <f t="shared" si="2416"/>
        <v>0</v>
      </c>
      <c r="CO558" s="19">
        <f t="shared" si="2417"/>
        <v>0</v>
      </c>
      <c r="CP558" s="19">
        <f t="shared" si="2418"/>
        <v>0</v>
      </c>
      <c r="CQ558" s="19">
        <f t="shared" si="2419"/>
        <v>0</v>
      </c>
      <c r="CR558" s="19">
        <f t="shared" si="2420"/>
        <v>0</v>
      </c>
      <c r="CS558" s="19">
        <f t="shared" si="2421"/>
        <v>0</v>
      </c>
      <c r="CT558" s="19">
        <f t="shared" si="2422"/>
        <v>0</v>
      </c>
      <c r="CU558" s="19">
        <f t="shared" si="2423"/>
        <v>0</v>
      </c>
      <c r="CV558" s="19">
        <f t="shared" si="2424"/>
        <v>0</v>
      </c>
      <c r="CW558" s="19">
        <f t="shared" si="2425"/>
        <v>0</v>
      </c>
      <c r="CX558" s="19">
        <f t="shared" si="2426"/>
        <v>0</v>
      </c>
      <c r="CY558" s="19">
        <f t="shared" si="2427"/>
        <v>0</v>
      </c>
      <c r="CZ558" s="19">
        <f t="shared" si="2428"/>
        <v>0</v>
      </c>
      <c r="DA558" s="19">
        <f t="shared" si="2429"/>
        <v>0</v>
      </c>
      <c r="DB558" s="19">
        <f t="shared" si="2430"/>
        <v>0</v>
      </c>
      <c r="DC558" s="19">
        <f t="shared" si="2431"/>
        <v>0</v>
      </c>
      <c r="DD558" s="19">
        <f t="shared" si="2432"/>
        <v>0</v>
      </c>
      <c r="DE558" s="19">
        <f t="shared" si="2433"/>
        <v>0</v>
      </c>
      <c r="DF558" s="19">
        <f t="shared" si="2434"/>
        <v>0</v>
      </c>
      <c r="DG558" s="19">
        <f t="shared" si="2435"/>
        <v>0</v>
      </c>
      <c r="DH558" s="19">
        <f t="shared" si="2436"/>
        <v>0</v>
      </c>
      <c r="DI558" s="19">
        <f t="shared" si="2437"/>
        <v>0</v>
      </c>
      <c r="DJ558" s="19">
        <f t="shared" si="2438"/>
        <v>0</v>
      </c>
      <c r="DK558" s="19">
        <f t="shared" si="2439"/>
        <v>0</v>
      </c>
      <c r="DL558" s="19">
        <f t="shared" si="2440"/>
        <v>0</v>
      </c>
      <c r="DM558" s="19">
        <f t="shared" si="2441"/>
        <v>0</v>
      </c>
      <c r="DN558" s="19">
        <f t="shared" si="2442"/>
        <v>0</v>
      </c>
      <c r="DO558" s="19">
        <f t="shared" si="2443"/>
        <v>0</v>
      </c>
      <c r="DP558" s="19">
        <f t="shared" si="2444"/>
        <v>0</v>
      </c>
      <c r="DQ558" s="19">
        <f t="shared" si="2445"/>
        <v>0</v>
      </c>
      <c r="DR558" s="19">
        <f t="shared" si="2446"/>
        <v>0</v>
      </c>
      <c r="DS558" s="19">
        <f t="shared" si="2447"/>
        <v>0</v>
      </c>
      <c r="DT558" s="19">
        <f t="shared" si="2448"/>
        <v>0</v>
      </c>
      <c r="DU558" s="19">
        <f t="shared" si="2449"/>
        <v>0</v>
      </c>
      <c r="DV558" s="19">
        <f t="shared" si="2450"/>
        <v>0</v>
      </c>
      <c r="DW558" s="19">
        <f t="shared" si="2451"/>
        <v>0</v>
      </c>
      <c r="DX558" s="19">
        <f t="shared" si="2452"/>
        <v>0</v>
      </c>
      <c r="DY558" s="19">
        <f t="shared" si="2453"/>
        <v>0</v>
      </c>
      <c r="DZ558" s="19">
        <f t="shared" si="2454"/>
        <v>0</v>
      </c>
      <c r="EA558" s="19">
        <f t="shared" si="2455"/>
        <v>0</v>
      </c>
      <c r="EB558" s="19">
        <f t="shared" si="2456"/>
        <v>0</v>
      </c>
      <c r="EC558" s="19">
        <f t="shared" si="2457"/>
        <v>0</v>
      </c>
      <c r="ED558" s="19">
        <f t="shared" si="2458"/>
        <v>0</v>
      </c>
      <c r="EE558" s="19">
        <f t="shared" si="2459"/>
        <v>0</v>
      </c>
      <c r="EF558" s="19">
        <f t="shared" si="2460"/>
        <v>0</v>
      </c>
      <c r="EG558" s="19">
        <f t="shared" si="2461"/>
        <v>0</v>
      </c>
      <c r="EH558" s="19">
        <f t="shared" si="2462"/>
        <v>0</v>
      </c>
      <c r="EI558" s="19"/>
    </row>
    <row r="559" spans="2:139" ht="15" hidden="1" x14ac:dyDescent="0.25">
      <c r="B559" s="19">
        <f xml:space="preserve"> IF(C316=1,IF(N316=1,1,0),0)</f>
        <v>0</v>
      </c>
      <c r="C559" s="19">
        <f>IF(C316=1,IF(OR((N316=1),(N316=0.5)),1,0),0)</f>
        <v>0</v>
      </c>
      <c r="D559" s="19">
        <f xml:space="preserve"> IF(C316=1,IF(N316=1,1,0),0)</f>
        <v>0</v>
      </c>
      <c r="E559" s="19">
        <f xml:space="preserve"> IF(C316=1,IF(AND((N316&lt;&gt;""),(N316&lt;&gt;0)),1,0),0)</f>
        <v>0</v>
      </c>
      <c r="F559" s="19"/>
      <c r="G559" s="19">
        <f t="shared" si="2335"/>
        <v>0</v>
      </c>
      <c r="H559" s="19">
        <f t="shared" si="2336"/>
        <v>0</v>
      </c>
      <c r="I559" s="19">
        <f t="shared" si="2337"/>
        <v>0</v>
      </c>
      <c r="J559" s="19">
        <f t="shared" si="2338"/>
        <v>0</v>
      </c>
      <c r="K559" s="19">
        <f t="shared" si="2339"/>
        <v>0</v>
      </c>
      <c r="L559" s="19">
        <f t="shared" si="2340"/>
        <v>0</v>
      </c>
      <c r="M559" s="19">
        <f t="shared" si="2341"/>
        <v>0</v>
      </c>
      <c r="N559" s="19">
        <f t="shared" si="2342"/>
        <v>0</v>
      </c>
      <c r="O559" s="19">
        <f t="shared" si="2343"/>
        <v>0</v>
      </c>
      <c r="P559" s="19">
        <f t="shared" si="2344"/>
        <v>0</v>
      </c>
      <c r="Q559" s="19">
        <f t="shared" si="2345"/>
        <v>0</v>
      </c>
      <c r="R559" s="19"/>
      <c r="S559" s="19">
        <f t="shared" si="2346"/>
        <v>0</v>
      </c>
      <c r="T559" s="19">
        <f t="shared" si="2347"/>
        <v>0</v>
      </c>
      <c r="U559" s="19">
        <f t="shared" si="2348"/>
        <v>0</v>
      </c>
      <c r="V559" s="19"/>
      <c r="W559" s="19">
        <f t="shared" si="2349"/>
        <v>0</v>
      </c>
      <c r="X559" s="19"/>
      <c r="Y559" s="19">
        <f t="shared" si="2350"/>
        <v>0</v>
      </c>
      <c r="Z559" s="19">
        <f t="shared" si="2351"/>
        <v>0</v>
      </c>
      <c r="AA559" s="19">
        <f t="shared" si="2352"/>
        <v>0</v>
      </c>
      <c r="AB559" s="19">
        <f t="shared" si="2353"/>
        <v>0</v>
      </c>
      <c r="AC559" s="19">
        <f t="shared" si="2354"/>
        <v>0</v>
      </c>
      <c r="AD559" s="19"/>
      <c r="AE559" s="19">
        <f t="shared" si="2355"/>
        <v>0</v>
      </c>
      <c r="AF559" s="19">
        <f t="shared" si="2356"/>
        <v>0</v>
      </c>
      <c r="AG559" s="19">
        <f t="shared" si="2357"/>
        <v>0</v>
      </c>
      <c r="AH559" s="19">
        <f t="shared" si="2358"/>
        <v>0</v>
      </c>
      <c r="AI559" s="19">
        <f t="shared" si="2359"/>
        <v>0</v>
      </c>
      <c r="AJ559" s="19">
        <f t="shared" si="2360"/>
        <v>0</v>
      </c>
      <c r="AK559" s="129">
        <f t="shared" si="2361"/>
        <v>0</v>
      </c>
      <c r="AL559" s="129">
        <f t="shared" si="2362"/>
        <v>0</v>
      </c>
      <c r="AM559" s="19">
        <f t="shared" si="2363"/>
        <v>0</v>
      </c>
      <c r="AN559" s="19">
        <f t="shared" si="2364"/>
        <v>0</v>
      </c>
      <c r="AO559" s="19">
        <f t="shared" si="2365"/>
        <v>0</v>
      </c>
      <c r="AP559" s="19">
        <f t="shared" si="2366"/>
        <v>0</v>
      </c>
      <c r="AQ559" s="19">
        <f t="shared" si="2367"/>
        <v>0</v>
      </c>
      <c r="AR559" s="19">
        <f t="shared" si="2368"/>
        <v>0</v>
      </c>
      <c r="AS559" s="19">
        <f t="shared" si="2369"/>
        <v>0</v>
      </c>
      <c r="AT559" s="19">
        <f t="shared" si="2370"/>
        <v>0</v>
      </c>
      <c r="AU559" s="19">
        <f t="shared" si="2371"/>
        <v>0</v>
      </c>
      <c r="AV559" s="19">
        <f t="shared" si="2372"/>
        <v>0</v>
      </c>
      <c r="AW559" s="19">
        <f t="shared" si="2373"/>
        <v>0</v>
      </c>
      <c r="AX559" s="19">
        <f t="shared" si="2374"/>
        <v>0</v>
      </c>
      <c r="AY559" s="19">
        <f t="shared" si="2375"/>
        <v>0</v>
      </c>
      <c r="AZ559" s="19">
        <f t="shared" si="2376"/>
        <v>0</v>
      </c>
      <c r="BA559" s="19">
        <f t="shared" si="2377"/>
        <v>0</v>
      </c>
      <c r="BB559" s="19">
        <f t="shared" si="2378"/>
        <v>0</v>
      </c>
      <c r="BC559" s="19">
        <f t="shared" si="2379"/>
        <v>0</v>
      </c>
      <c r="BD559" s="19">
        <f t="shared" si="2380"/>
        <v>0</v>
      </c>
      <c r="BE559" s="19">
        <f t="shared" si="2381"/>
        <v>0</v>
      </c>
      <c r="BF559" s="19">
        <f t="shared" si="2382"/>
        <v>0</v>
      </c>
      <c r="BG559" s="19">
        <f t="shared" si="2383"/>
        <v>0</v>
      </c>
      <c r="BH559" s="19">
        <f t="shared" si="2384"/>
        <v>0</v>
      </c>
      <c r="BI559" s="19">
        <f t="shared" si="2385"/>
        <v>0</v>
      </c>
      <c r="BJ559" s="19">
        <f t="shared" si="2386"/>
        <v>0</v>
      </c>
      <c r="BK559" s="19">
        <f t="shared" si="2387"/>
        <v>0</v>
      </c>
      <c r="BL559" s="19">
        <f t="shared" si="2388"/>
        <v>0</v>
      </c>
      <c r="BM559" s="19">
        <f t="shared" si="2389"/>
        <v>0</v>
      </c>
      <c r="BN559" s="19">
        <f t="shared" si="2390"/>
        <v>0</v>
      </c>
      <c r="BO559" s="19">
        <f t="shared" si="2391"/>
        <v>0</v>
      </c>
      <c r="BP559" s="19">
        <f t="shared" si="2392"/>
        <v>0</v>
      </c>
      <c r="BQ559" s="19">
        <f t="shared" si="2393"/>
        <v>0</v>
      </c>
      <c r="BR559" s="19">
        <f t="shared" si="2394"/>
        <v>0</v>
      </c>
      <c r="BS559" s="19">
        <f t="shared" si="2395"/>
        <v>0</v>
      </c>
      <c r="BT559" s="19">
        <f t="shared" si="2396"/>
        <v>0</v>
      </c>
      <c r="BU559" s="19">
        <f t="shared" si="2397"/>
        <v>0</v>
      </c>
      <c r="BV559" s="19">
        <f t="shared" si="2398"/>
        <v>0</v>
      </c>
      <c r="BW559" s="19">
        <f t="shared" si="2399"/>
        <v>0</v>
      </c>
      <c r="BX559" s="19">
        <f t="shared" si="2400"/>
        <v>0</v>
      </c>
      <c r="BY559" s="19">
        <f t="shared" si="2401"/>
        <v>0</v>
      </c>
      <c r="BZ559" s="19">
        <f t="shared" si="2402"/>
        <v>0</v>
      </c>
      <c r="CA559" s="19">
        <f t="shared" si="2403"/>
        <v>0</v>
      </c>
      <c r="CB559" s="19">
        <f t="shared" si="2404"/>
        <v>0</v>
      </c>
      <c r="CC559" s="19">
        <f t="shared" si="2405"/>
        <v>0</v>
      </c>
      <c r="CD559" s="19">
        <f t="shared" si="2406"/>
        <v>0</v>
      </c>
      <c r="CE559" s="19">
        <f t="shared" si="2407"/>
        <v>0</v>
      </c>
      <c r="CF559" s="19">
        <f t="shared" si="2408"/>
        <v>0</v>
      </c>
      <c r="CG559" s="19">
        <f t="shared" si="2409"/>
        <v>0</v>
      </c>
      <c r="CH559" s="19">
        <f t="shared" si="2410"/>
        <v>0</v>
      </c>
      <c r="CI559" s="19">
        <f t="shared" si="2411"/>
        <v>0</v>
      </c>
      <c r="CJ559" s="19">
        <f t="shared" si="2412"/>
        <v>0</v>
      </c>
      <c r="CK559" s="19">
        <f t="shared" si="2413"/>
        <v>0</v>
      </c>
      <c r="CL559" s="19">
        <f t="shared" si="2414"/>
        <v>0</v>
      </c>
      <c r="CM559" s="19">
        <f t="shared" si="2415"/>
        <v>0</v>
      </c>
      <c r="CN559" s="19">
        <f t="shared" si="2416"/>
        <v>0</v>
      </c>
      <c r="CO559" s="19">
        <f t="shared" si="2417"/>
        <v>0</v>
      </c>
      <c r="CP559" s="19">
        <f t="shared" si="2418"/>
        <v>0</v>
      </c>
      <c r="CQ559" s="19">
        <f t="shared" si="2419"/>
        <v>0</v>
      </c>
      <c r="CR559" s="19">
        <f t="shared" si="2420"/>
        <v>0</v>
      </c>
      <c r="CS559" s="19">
        <f t="shared" si="2421"/>
        <v>0</v>
      </c>
      <c r="CT559" s="19">
        <f t="shared" si="2422"/>
        <v>0</v>
      </c>
      <c r="CU559" s="19">
        <f t="shared" si="2423"/>
        <v>0</v>
      </c>
      <c r="CV559" s="19">
        <f t="shared" si="2424"/>
        <v>0</v>
      </c>
      <c r="CW559" s="19">
        <f t="shared" si="2425"/>
        <v>0</v>
      </c>
      <c r="CX559" s="19">
        <f t="shared" si="2426"/>
        <v>0</v>
      </c>
      <c r="CY559" s="19">
        <f t="shared" si="2427"/>
        <v>0</v>
      </c>
      <c r="CZ559" s="19">
        <f t="shared" si="2428"/>
        <v>0</v>
      </c>
      <c r="DA559" s="19">
        <f t="shared" si="2429"/>
        <v>0</v>
      </c>
      <c r="DB559" s="19">
        <f t="shared" si="2430"/>
        <v>0</v>
      </c>
      <c r="DC559" s="19">
        <f t="shared" si="2431"/>
        <v>0</v>
      </c>
      <c r="DD559" s="19">
        <f t="shared" si="2432"/>
        <v>0</v>
      </c>
      <c r="DE559" s="19">
        <f t="shared" si="2433"/>
        <v>0</v>
      </c>
      <c r="DF559" s="19">
        <f t="shared" si="2434"/>
        <v>0</v>
      </c>
      <c r="DG559" s="19">
        <f t="shared" si="2435"/>
        <v>0</v>
      </c>
      <c r="DH559" s="19">
        <f t="shared" si="2436"/>
        <v>0</v>
      </c>
      <c r="DI559" s="19">
        <f t="shared" si="2437"/>
        <v>0</v>
      </c>
      <c r="DJ559" s="19">
        <f t="shared" si="2438"/>
        <v>0</v>
      </c>
      <c r="DK559" s="19">
        <f t="shared" si="2439"/>
        <v>0</v>
      </c>
      <c r="DL559" s="19">
        <f t="shared" si="2440"/>
        <v>0</v>
      </c>
      <c r="DM559" s="19">
        <f t="shared" si="2441"/>
        <v>0</v>
      </c>
      <c r="DN559" s="19">
        <f t="shared" si="2442"/>
        <v>0</v>
      </c>
      <c r="DO559" s="19">
        <f t="shared" si="2443"/>
        <v>0</v>
      </c>
      <c r="DP559" s="19">
        <f t="shared" si="2444"/>
        <v>0</v>
      </c>
      <c r="DQ559" s="19">
        <f t="shared" si="2445"/>
        <v>0</v>
      </c>
      <c r="DR559" s="19">
        <f t="shared" si="2446"/>
        <v>0</v>
      </c>
      <c r="DS559" s="19">
        <f t="shared" si="2447"/>
        <v>0</v>
      </c>
      <c r="DT559" s="19">
        <f t="shared" si="2448"/>
        <v>0</v>
      </c>
      <c r="DU559" s="19">
        <f t="shared" si="2449"/>
        <v>0</v>
      </c>
      <c r="DV559" s="19">
        <f t="shared" si="2450"/>
        <v>0</v>
      </c>
      <c r="DW559" s="19">
        <f t="shared" si="2451"/>
        <v>0</v>
      </c>
      <c r="DX559" s="19">
        <f t="shared" si="2452"/>
        <v>0</v>
      </c>
      <c r="DY559" s="19">
        <f t="shared" si="2453"/>
        <v>0</v>
      </c>
      <c r="DZ559" s="19">
        <f t="shared" si="2454"/>
        <v>0</v>
      </c>
      <c r="EA559" s="19">
        <f t="shared" si="2455"/>
        <v>0</v>
      </c>
      <c r="EB559" s="19">
        <f t="shared" si="2456"/>
        <v>0</v>
      </c>
      <c r="EC559" s="19">
        <f t="shared" si="2457"/>
        <v>0</v>
      </c>
      <c r="ED559" s="19">
        <f t="shared" si="2458"/>
        <v>0</v>
      </c>
      <c r="EE559" s="19">
        <f t="shared" si="2459"/>
        <v>0</v>
      </c>
      <c r="EF559" s="19">
        <f t="shared" si="2460"/>
        <v>0</v>
      </c>
      <c r="EG559" s="19">
        <f t="shared" si="2461"/>
        <v>0</v>
      </c>
      <c r="EH559" s="19">
        <f t="shared" si="2462"/>
        <v>0</v>
      </c>
      <c r="EI559" s="19"/>
    </row>
    <row r="560" spans="2:139" x14ac:dyDescent="0.35">
      <c r="B560" s="19">
        <f xml:space="preserve"> IF(C321=1,IF(N321=1,1,0),0)</f>
        <v>0</v>
      </c>
      <c r="C560" s="19">
        <f>IF(C321=1,IF(OR((N321=1),(N321=0.5)),1,0),0)</f>
        <v>0</v>
      </c>
      <c r="D560" s="19">
        <f xml:space="preserve"> IF(C321=1,IF(N321=1,1,0),0)</f>
        <v>0</v>
      </c>
      <c r="E560" s="19">
        <f xml:space="preserve"> IF(C321=1,IF(AND((N321&lt;&gt;""),(N321&lt;&gt;0)),1,0),0)</f>
        <v>0</v>
      </c>
      <c r="F560" s="19"/>
      <c r="G560" s="19">
        <f t="shared" si="2335"/>
        <v>1</v>
      </c>
      <c r="H560" s="19">
        <f t="shared" si="2336"/>
        <v>2</v>
      </c>
      <c r="I560" s="19">
        <f t="shared" si="2337"/>
        <v>3</v>
      </c>
      <c r="J560" s="19">
        <f t="shared" si="2338"/>
        <v>4</v>
      </c>
      <c r="K560" s="19">
        <f t="shared" si="2339"/>
        <v>5</v>
      </c>
      <c r="L560" s="19">
        <f t="shared" si="2340"/>
        <v>6</v>
      </c>
      <c r="M560" s="19">
        <f t="shared" si="2341"/>
        <v>7</v>
      </c>
      <c r="N560" s="19">
        <f t="shared" si="2342"/>
        <v>8</v>
      </c>
      <c r="O560" s="19">
        <f t="shared" si="2343"/>
        <v>9</v>
      </c>
      <c r="P560" s="19">
        <f t="shared" si="2344"/>
        <v>10</v>
      </c>
      <c r="Q560" s="19">
        <f t="shared" si="2345"/>
        <v>11</v>
      </c>
      <c r="R560" s="19"/>
      <c r="S560" s="19">
        <f t="shared" si="2346"/>
        <v>12</v>
      </c>
      <c r="T560" s="19">
        <f t="shared" si="2347"/>
        <v>13</v>
      </c>
      <c r="U560" s="19">
        <f t="shared" si="2348"/>
        <v>14</v>
      </c>
      <c r="V560" s="19"/>
      <c r="W560" s="19">
        <f t="shared" si="2349"/>
        <v>15</v>
      </c>
      <c r="X560" s="19"/>
      <c r="Y560" s="19">
        <f t="shared" si="2350"/>
        <v>16</v>
      </c>
      <c r="Z560" s="19">
        <f t="shared" si="2351"/>
        <v>17</v>
      </c>
      <c r="AA560" s="19">
        <f t="shared" si="2352"/>
        <v>18</v>
      </c>
      <c r="AB560" s="19">
        <f t="shared" si="2353"/>
        <v>19</v>
      </c>
      <c r="AC560" s="19">
        <f t="shared" si="2354"/>
        <v>20</v>
      </c>
      <c r="AD560" s="19"/>
      <c r="AE560" s="19">
        <f t="shared" si="2355"/>
        <v>21</v>
      </c>
      <c r="AF560" s="19">
        <f t="shared" si="2356"/>
        <v>22</v>
      </c>
      <c r="AG560" s="19">
        <f t="shared" si="2357"/>
        <v>23</v>
      </c>
      <c r="AH560" s="19">
        <f t="shared" si="2358"/>
        <v>24</v>
      </c>
      <c r="AI560" s="19">
        <f t="shared" si="2359"/>
        <v>25</v>
      </c>
      <c r="AJ560" s="19">
        <f t="shared" si="2360"/>
        <v>26</v>
      </c>
      <c r="AK560" s="129">
        <f t="shared" si="2361"/>
        <v>27</v>
      </c>
      <c r="AL560" s="129">
        <f t="shared" si="2362"/>
        <v>28</v>
      </c>
      <c r="AM560" s="19">
        <f t="shared" si="2363"/>
        <v>29</v>
      </c>
      <c r="AN560" s="19">
        <f t="shared" si="2364"/>
        <v>30</v>
      </c>
      <c r="AO560" s="19">
        <f t="shared" si="2365"/>
        <v>31</v>
      </c>
      <c r="AP560" s="19">
        <f t="shared" si="2366"/>
        <v>32</v>
      </c>
      <c r="AQ560" s="19">
        <f t="shared" si="2367"/>
        <v>33</v>
      </c>
      <c r="AR560" s="19">
        <f t="shared" si="2368"/>
        <v>34</v>
      </c>
      <c r="AS560" s="19">
        <f t="shared" si="2369"/>
        <v>35</v>
      </c>
      <c r="AT560" s="19">
        <f t="shared" si="2370"/>
        <v>36</v>
      </c>
      <c r="AU560" s="19">
        <f t="shared" si="2371"/>
        <v>37</v>
      </c>
      <c r="AV560" s="19">
        <f t="shared" si="2372"/>
        <v>38</v>
      </c>
      <c r="AW560" s="19">
        <f t="shared" si="2373"/>
        <v>39</v>
      </c>
      <c r="AX560" s="19">
        <f t="shared" si="2374"/>
        <v>40</v>
      </c>
      <c r="AY560" s="19">
        <f t="shared" si="2375"/>
        <v>41</v>
      </c>
      <c r="AZ560" s="19">
        <f t="shared" si="2376"/>
        <v>42</v>
      </c>
      <c r="BA560" s="19">
        <f t="shared" si="2377"/>
        <v>43</v>
      </c>
      <c r="BB560" s="19">
        <f t="shared" si="2378"/>
        <v>44</v>
      </c>
      <c r="BC560" s="19">
        <f t="shared" si="2379"/>
        <v>45</v>
      </c>
      <c r="BD560" s="19">
        <f t="shared" si="2380"/>
        <v>46</v>
      </c>
      <c r="BE560" s="19">
        <f t="shared" si="2381"/>
        <v>47</v>
      </c>
      <c r="BF560" s="19">
        <f t="shared" si="2382"/>
        <v>48</v>
      </c>
      <c r="BG560" s="19">
        <f t="shared" si="2383"/>
        <v>49</v>
      </c>
      <c r="BH560" s="19">
        <f t="shared" si="2384"/>
        <v>50</v>
      </c>
      <c r="BI560" s="19">
        <f t="shared" si="2385"/>
        <v>51</v>
      </c>
      <c r="BJ560" s="19">
        <f t="shared" si="2386"/>
        <v>52</v>
      </c>
      <c r="BK560" s="19">
        <f t="shared" si="2387"/>
        <v>53</v>
      </c>
      <c r="BL560" s="19">
        <f t="shared" si="2388"/>
        <v>54</v>
      </c>
      <c r="BM560" s="19">
        <f t="shared" si="2389"/>
        <v>55</v>
      </c>
      <c r="BN560" s="19">
        <f t="shared" si="2390"/>
        <v>56</v>
      </c>
      <c r="BO560" s="19">
        <f t="shared" si="2391"/>
        <v>57</v>
      </c>
      <c r="BP560" s="19">
        <f t="shared" si="2392"/>
        <v>58</v>
      </c>
      <c r="BQ560" s="19">
        <f t="shared" si="2393"/>
        <v>59</v>
      </c>
      <c r="BR560" s="19">
        <f t="shared" si="2394"/>
        <v>60</v>
      </c>
      <c r="BS560" s="19">
        <f t="shared" si="2395"/>
        <v>61</v>
      </c>
      <c r="BT560" s="19">
        <f t="shared" si="2396"/>
        <v>62</v>
      </c>
      <c r="BU560" s="19">
        <f t="shared" si="2397"/>
        <v>63</v>
      </c>
      <c r="BV560" s="19">
        <f t="shared" si="2398"/>
        <v>64</v>
      </c>
      <c r="BW560" s="19">
        <f t="shared" si="2399"/>
        <v>65</v>
      </c>
      <c r="BX560" s="19">
        <f t="shared" si="2400"/>
        <v>66</v>
      </c>
      <c r="BY560" s="19">
        <f t="shared" si="2401"/>
        <v>67</v>
      </c>
      <c r="BZ560" s="19">
        <f t="shared" si="2402"/>
        <v>68</v>
      </c>
      <c r="CA560" s="19">
        <f t="shared" si="2403"/>
        <v>69</v>
      </c>
      <c r="CB560" s="19">
        <f t="shared" si="2404"/>
        <v>70</v>
      </c>
      <c r="CC560" s="19">
        <f t="shared" si="2405"/>
        <v>71</v>
      </c>
      <c r="CD560" s="19">
        <f t="shared" si="2406"/>
        <v>72</v>
      </c>
      <c r="CE560" s="19">
        <f t="shared" si="2407"/>
        <v>73</v>
      </c>
      <c r="CF560" s="19">
        <f t="shared" si="2408"/>
        <v>74</v>
      </c>
      <c r="CG560" s="19">
        <f t="shared" si="2409"/>
        <v>75</v>
      </c>
      <c r="CH560" s="19">
        <f t="shared" si="2410"/>
        <v>76</v>
      </c>
      <c r="CI560" s="19">
        <f t="shared" si="2411"/>
        <v>77</v>
      </c>
      <c r="CJ560" s="19">
        <f t="shared" si="2412"/>
        <v>78</v>
      </c>
      <c r="CK560" s="19">
        <f t="shared" si="2413"/>
        <v>79</v>
      </c>
      <c r="CL560" s="19">
        <f t="shared" si="2414"/>
        <v>80</v>
      </c>
      <c r="CM560" s="19">
        <f t="shared" si="2415"/>
        <v>81</v>
      </c>
      <c r="CN560" s="19">
        <f t="shared" si="2416"/>
        <v>82</v>
      </c>
      <c r="CO560" s="19">
        <f t="shared" si="2417"/>
        <v>83</v>
      </c>
      <c r="CP560" s="19">
        <f t="shared" si="2418"/>
        <v>84</v>
      </c>
      <c r="CQ560" s="19">
        <f t="shared" si="2419"/>
        <v>85</v>
      </c>
      <c r="CR560" s="19">
        <f t="shared" si="2420"/>
        <v>86</v>
      </c>
      <c r="CS560" s="19">
        <f t="shared" si="2421"/>
        <v>87</v>
      </c>
      <c r="CT560" s="19">
        <f t="shared" si="2422"/>
        <v>88</v>
      </c>
      <c r="CU560" s="19">
        <f t="shared" si="2423"/>
        <v>89</v>
      </c>
      <c r="CV560" s="19">
        <f t="shared" si="2424"/>
        <v>90</v>
      </c>
      <c r="CW560" s="19">
        <f t="shared" si="2425"/>
        <v>91</v>
      </c>
      <c r="CX560" s="19">
        <f t="shared" si="2426"/>
        <v>92</v>
      </c>
      <c r="CY560" s="19">
        <f t="shared" si="2427"/>
        <v>93</v>
      </c>
      <c r="CZ560" s="19">
        <f t="shared" si="2428"/>
        <v>94</v>
      </c>
      <c r="DA560" s="19">
        <f t="shared" si="2429"/>
        <v>95</v>
      </c>
      <c r="DB560" s="19">
        <f t="shared" si="2430"/>
        <v>96</v>
      </c>
      <c r="DC560" s="19">
        <f t="shared" si="2431"/>
        <v>97</v>
      </c>
      <c r="DD560" s="19">
        <f t="shared" si="2432"/>
        <v>98</v>
      </c>
      <c r="DE560" s="19">
        <f t="shared" si="2433"/>
        <v>99</v>
      </c>
      <c r="DF560" s="19">
        <f t="shared" si="2434"/>
        <v>100</v>
      </c>
      <c r="DG560" s="19">
        <f t="shared" si="2435"/>
        <v>101</v>
      </c>
      <c r="DH560" s="19">
        <f t="shared" si="2436"/>
        <v>102</v>
      </c>
      <c r="DI560" s="19">
        <f t="shared" si="2437"/>
        <v>103</v>
      </c>
      <c r="DJ560" s="19">
        <f t="shared" si="2438"/>
        <v>104</v>
      </c>
      <c r="DK560" s="19">
        <f t="shared" si="2439"/>
        <v>105</v>
      </c>
      <c r="DL560" s="19">
        <f t="shared" si="2440"/>
        <v>106</v>
      </c>
      <c r="DM560" s="19">
        <f t="shared" si="2441"/>
        <v>107</v>
      </c>
      <c r="DN560" s="19">
        <f t="shared" si="2442"/>
        <v>108</v>
      </c>
      <c r="DO560" s="19">
        <f t="shared" si="2443"/>
        <v>109</v>
      </c>
      <c r="DP560" s="19">
        <f t="shared" si="2444"/>
        <v>110</v>
      </c>
      <c r="DQ560" s="19">
        <f t="shared" si="2445"/>
        <v>111</v>
      </c>
      <c r="DR560" s="19">
        <f t="shared" si="2446"/>
        <v>112</v>
      </c>
      <c r="DS560" s="19">
        <f t="shared" si="2447"/>
        <v>113</v>
      </c>
      <c r="DT560" s="19">
        <f t="shared" si="2448"/>
        <v>114</v>
      </c>
      <c r="DU560" s="19">
        <f t="shared" si="2449"/>
        <v>115</v>
      </c>
      <c r="DV560" s="19">
        <f t="shared" si="2450"/>
        <v>116</v>
      </c>
      <c r="DW560" s="19">
        <f t="shared" si="2451"/>
        <v>117</v>
      </c>
      <c r="DX560" s="19">
        <f t="shared" si="2452"/>
        <v>118</v>
      </c>
      <c r="DY560" s="19">
        <f t="shared" si="2453"/>
        <v>119</v>
      </c>
      <c r="DZ560" s="19">
        <f t="shared" si="2454"/>
        <v>120</v>
      </c>
      <c r="EA560" s="19">
        <f t="shared" si="2455"/>
        <v>121</v>
      </c>
      <c r="EB560" s="19">
        <f t="shared" si="2456"/>
        <v>122</v>
      </c>
      <c r="EC560" s="19">
        <f t="shared" si="2457"/>
        <v>123</v>
      </c>
      <c r="ED560" s="19">
        <f t="shared" si="2458"/>
        <v>124</v>
      </c>
      <c r="EE560" s="19">
        <f t="shared" si="2459"/>
        <v>125</v>
      </c>
      <c r="EF560" s="19">
        <f t="shared" si="2460"/>
        <v>126</v>
      </c>
      <c r="EG560" s="19">
        <f t="shared" si="2461"/>
        <v>127</v>
      </c>
      <c r="EH560" s="19">
        <f t="shared" si="2462"/>
        <v>128</v>
      </c>
      <c r="EI560" s="19"/>
    </row>
    <row r="561" spans="2:139" ht="15" hidden="1" x14ac:dyDescent="0.25">
      <c r="B561" s="19">
        <f xml:space="preserve"> IF(C322=1,IF(N322=1,1,0),0)</f>
        <v>0</v>
      </c>
      <c r="C561" s="19">
        <f>IF(C322=1,IF(OR((N322=1),(N322=0.5)),1,0),0)</f>
        <v>0</v>
      </c>
      <c r="D561" s="19">
        <f xml:space="preserve"> IF(C322=1,IF(N322=1,1,0),0)</f>
        <v>0</v>
      </c>
      <c r="E561" s="19">
        <f xml:space="preserve"> IF(C322=1,IF(AND((N322&lt;&gt;""),(N322&lt;&gt;0)),1,0),0)</f>
        <v>0</v>
      </c>
      <c r="F561" s="19"/>
      <c r="G561" s="19">
        <f t="shared" si="2335"/>
        <v>0</v>
      </c>
      <c r="H561" s="19">
        <f t="shared" si="2336"/>
        <v>0</v>
      </c>
      <c r="I561" s="19">
        <f t="shared" si="2337"/>
        <v>0</v>
      </c>
      <c r="J561" s="19">
        <f t="shared" si="2338"/>
        <v>0</v>
      </c>
      <c r="K561" s="19">
        <f t="shared" si="2339"/>
        <v>0</v>
      </c>
      <c r="L561" s="19">
        <f t="shared" si="2340"/>
        <v>0</v>
      </c>
      <c r="M561" s="19">
        <f t="shared" si="2341"/>
        <v>0</v>
      </c>
      <c r="N561" s="19">
        <f t="shared" si="2342"/>
        <v>0</v>
      </c>
      <c r="O561" s="19">
        <f t="shared" si="2343"/>
        <v>0</v>
      </c>
      <c r="P561" s="19">
        <f t="shared" si="2344"/>
        <v>0</v>
      </c>
      <c r="Q561" s="19">
        <f t="shared" si="2345"/>
        <v>0</v>
      </c>
      <c r="R561" s="19"/>
      <c r="S561" s="19">
        <f t="shared" si="2346"/>
        <v>0</v>
      </c>
      <c r="T561" s="19">
        <f t="shared" si="2347"/>
        <v>0</v>
      </c>
      <c r="U561" s="19">
        <f t="shared" si="2348"/>
        <v>0</v>
      </c>
      <c r="V561" s="19"/>
      <c r="W561" s="19">
        <f t="shared" si="2349"/>
        <v>0</v>
      </c>
      <c r="X561" s="19"/>
      <c r="Y561" s="19">
        <f t="shared" si="2350"/>
        <v>0</v>
      </c>
      <c r="Z561" s="19">
        <f t="shared" si="2351"/>
        <v>0</v>
      </c>
      <c r="AA561" s="19">
        <f t="shared" si="2352"/>
        <v>0</v>
      </c>
      <c r="AB561" s="19">
        <f t="shared" si="2353"/>
        <v>0</v>
      </c>
      <c r="AC561" s="19">
        <f t="shared" si="2354"/>
        <v>0</v>
      </c>
      <c r="AD561" s="19"/>
      <c r="AE561" s="19">
        <f t="shared" si="2355"/>
        <v>0</v>
      </c>
      <c r="AF561" s="19">
        <f t="shared" si="2356"/>
        <v>0</v>
      </c>
      <c r="AG561" s="19">
        <f t="shared" si="2357"/>
        <v>0</v>
      </c>
      <c r="AH561" s="19">
        <f t="shared" si="2358"/>
        <v>0</v>
      </c>
      <c r="AI561" s="19">
        <f t="shared" si="2359"/>
        <v>0</v>
      </c>
      <c r="AJ561" s="19">
        <f t="shared" si="2360"/>
        <v>0</v>
      </c>
      <c r="AK561" s="129">
        <f t="shared" si="2361"/>
        <v>0</v>
      </c>
      <c r="AL561" s="129">
        <f t="shared" si="2362"/>
        <v>0</v>
      </c>
      <c r="AM561" s="19">
        <f t="shared" si="2363"/>
        <v>0</v>
      </c>
      <c r="AN561" s="19">
        <f t="shared" si="2364"/>
        <v>0</v>
      </c>
      <c r="AO561" s="19">
        <f t="shared" si="2365"/>
        <v>0</v>
      </c>
      <c r="AP561" s="19">
        <f t="shared" si="2366"/>
        <v>0</v>
      </c>
      <c r="AQ561" s="19">
        <f t="shared" si="2367"/>
        <v>0</v>
      </c>
      <c r="AR561" s="19">
        <f t="shared" si="2368"/>
        <v>0</v>
      </c>
      <c r="AS561" s="19">
        <f t="shared" si="2369"/>
        <v>0</v>
      </c>
      <c r="AT561" s="19">
        <f t="shared" si="2370"/>
        <v>0</v>
      </c>
      <c r="AU561" s="19">
        <f t="shared" si="2371"/>
        <v>0</v>
      </c>
      <c r="AV561" s="19">
        <f t="shared" si="2372"/>
        <v>0</v>
      </c>
      <c r="AW561" s="19">
        <f t="shared" si="2373"/>
        <v>0</v>
      </c>
      <c r="AX561" s="19">
        <f t="shared" si="2374"/>
        <v>0</v>
      </c>
      <c r="AY561" s="19">
        <f t="shared" si="2375"/>
        <v>0</v>
      </c>
      <c r="AZ561" s="19">
        <f t="shared" si="2376"/>
        <v>0</v>
      </c>
      <c r="BA561" s="19">
        <f t="shared" si="2377"/>
        <v>0</v>
      </c>
      <c r="BB561" s="19">
        <f t="shared" si="2378"/>
        <v>0</v>
      </c>
      <c r="BC561" s="19">
        <f t="shared" si="2379"/>
        <v>0</v>
      </c>
      <c r="BD561" s="19">
        <f t="shared" si="2380"/>
        <v>0</v>
      </c>
      <c r="BE561" s="19">
        <f t="shared" si="2381"/>
        <v>0</v>
      </c>
      <c r="BF561" s="19">
        <f t="shared" si="2382"/>
        <v>0</v>
      </c>
      <c r="BG561" s="19">
        <f t="shared" si="2383"/>
        <v>0</v>
      </c>
      <c r="BH561" s="19">
        <f t="shared" si="2384"/>
        <v>0</v>
      </c>
      <c r="BI561" s="19">
        <f t="shared" si="2385"/>
        <v>0</v>
      </c>
      <c r="BJ561" s="19">
        <f t="shared" si="2386"/>
        <v>0</v>
      </c>
      <c r="BK561" s="19">
        <f t="shared" si="2387"/>
        <v>0</v>
      </c>
      <c r="BL561" s="19">
        <f t="shared" si="2388"/>
        <v>0</v>
      </c>
      <c r="BM561" s="19">
        <f t="shared" si="2389"/>
        <v>0</v>
      </c>
      <c r="BN561" s="19">
        <f t="shared" si="2390"/>
        <v>0</v>
      </c>
      <c r="BO561" s="19">
        <f t="shared" si="2391"/>
        <v>0</v>
      </c>
      <c r="BP561" s="19">
        <f t="shared" si="2392"/>
        <v>0</v>
      </c>
      <c r="BQ561" s="19">
        <f t="shared" si="2393"/>
        <v>0</v>
      </c>
      <c r="BR561" s="19">
        <f t="shared" si="2394"/>
        <v>0</v>
      </c>
      <c r="BS561" s="19">
        <f t="shared" si="2395"/>
        <v>0</v>
      </c>
      <c r="BT561" s="19">
        <f t="shared" si="2396"/>
        <v>0</v>
      </c>
      <c r="BU561" s="19">
        <f t="shared" si="2397"/>
        <v>0</v>
      </c>
      <c r="BV561" s="19">
        <f t="shared" si="2398"/>
        <v>0</v>
      </c>
      <c r="BW561" s="19">
        <f t="shared" si="2399"/>
        <v>0</v>
      </c>
      <c r="BX561" s="19">
        <f t="shared" si="2400"/>
        <v>0</v>
      </c>
      <c r="BY561" s="19">
        <f t="shared" si="2401"/>
        <v>0</v>
      </c>
      <c r="BZ561" s="19">
        <f t="shared" si="2402"/>
        <v>0</v>
      </c>
      <c r="CA561" s="19">
        <f t="shared" si="2403"/>
        <v>0</v>
      </c>
      <c r="CB561" s="19">
        <f t="shared" si="2404"/>
        <v>0</v>
      </c>
      <c r="CC561" s="19">
        <f t="shared" si="2405"/>
        <v>0</v>
      </c>
      <c r="CD561" s="19">
        <f t="shared" si="2406"/>
        <v>0</v>
      </c>
      <c r="CE561" s="19">
        <f t="shared" si="2407"/>
        <v>0</v>
      </c>
      <c r="CF561" s="19">
        <f t="shared" si="2408"/>
        <v>0</v>
      </c>
      <c r="CG561" s="19">
        <f t="shared" si="2409"/>
        <v>0</v>
      </c>
      <c r="CH561" s="19">
        <f t="shared" si="2410"/>
        <v>0</v>
      </c>
      <c r="CI561" s="19">
        <f t="shared" si="2411"/>
        <v>0</v>
      </c>
      <c r="CJ561" s="19">
        <f t="shared" si="2412"/>
        <v>0</v>
      </c>
      <c r="CK561" s="19">
        <f t="shared" si="2413"/>
        <v>0</v>
      </c>
      <c r="CL561" s="19">
        <f t="shared" si="2414"/>
        <v>0</v>
      </c>
      <c r="CM561" s="19">
        <f t="shared" si="2415"/>
        <v>0</v>
      </c>
      <c r="CN561" s="19">
        <f t="shared" si="2416"/>
        <v>0</v>
      </c>
      <c r="CO561" s="19">
        <f t="shared" si="2417"/>
        <v>0</v>
      </c>
      <c r="CP561" s="19">
        <f t="shared" si="2418"/>
        <v>0</v>
      </c>
      <c r="CQ561" s="19">
        <f t="shared" si="2419"/>
        <v>0</v>
      </c>
      <c r="CR561" s="19">
        <f t="shared" si="2420"/>
        <v>0</v>
      </c>
      <c r="CS561" s="19">
        <f t="shared" si="2421"/>
        <v>0</v>
      </c>
      <c r="CT561" s="19">
        <f t="shared" si="2422"/>
        <v>0</v>
      </c>
      <c r="CU561" s="19">
        <f t="shared" si="2423"/>
        <v>0</v>
      </c>
      <c r="CV561" s="19">
        <f t="shared" si="2424"/>
        <v>0</v>
      </c>
      <c r="CW561" s="19">
        <f t="shared" si="2425"/>
        <v>0</v>
      </c>
      <c r="CX561" s="19">
        <f t="shared" si="2426"/>
        <v>0</v>
      </c>
      <c r="CY561" s="19">
        <f t="shared" si="2427"/>
        <v>0</v>
      </c>
      <c r="CZ561" s="19">
        <f t="shared" si="2428"/>
        <v>0</v>
      </c>
      <c r="DA561" s="19">
        <f t="shared" si="2429"/>
        <v>0</v>
      </c>
      <c r="DB561" s="19">
        <f t="shared" si="2430"/>
        <v>0</v>
      </c>
      <c r="DC561" s="19">
        <f t="shared" si="2431"/>
        <v>0</v>
      </c>
      <c r="DD561" s="19">
        <f t="shared" si="2432"/>
        <v>0</v>
      </c>
      <c r="DE561" s="19">
        <f t="shared" si="2433"/>
        <v>0</v>
      </c>
      <c r="DF561" s="19">
        <f t="shared" si="2434"/>
        <v>0</v>
      </c>
      <c r="DG561" s="19">
        <f t="shared" si="2435"/>
        <v>0</v>
      </c>
      <c r="DH561" s="19">
        <f t="shared" si="2436"/>
        <v>0</v>
      </c>
      <c r="DI561" s="19">
        <f t="shared" si="2437"/>
        <v>0</v>
      </c>
      <c r="DJ561" s="19">
        <f t="shared" si="2438"/>
        <v>0</v>
      </c>
      <c r="DK561" s="19">
        <f t="shared" si="2439"/>
        <v>0</v>
      </c>
      <c r="DL561" s="19">
        <f t="shared" si="2440"/>
        <v>0</v>
      </c>
      <c r="DM561" s="19">
        <f t="shared" si="2441"/>
        <v>0</v>
      </c>
      <c r="DN561" s="19">
        <f t="shared" si="2442"/>
        <v>0</v>
      </c>
      <c r="DO561" s="19">
        <f t="shared" si="2443"/>
        <v>0</v>
      </c>
      <c r="DP561" s="19">
        <f t="shared" si="2444"/>
        <v>0</v>
      </c>
      <c r="DQ561" s="19">
        <f t="shared" si="2445"/>
        <v>0</v>
      </c>
      <c r="DR561" s="19">
        <f t="shared" si="2446"/>
        <v>0</v>
      </c>
      <c r="DS561" s="19">
        <f t="shared" si="2447"/>
        <v>0</v>
      </c>
      <c r="DT561" s="19">
        <f t="shared" si="2448"/>
        <v>0</v>
      </c>
      <c r="DU561" s="19">
        <f t="shared" si="2449"/>
        <v>0</v>
      </c>
      <c r="DV561" s="19">
        <f t="shared" si="2450"/>
        <v>0</v>
      </c>
      <c r="DW561" s="19">
        <f t="shared" si="2451"/>
        <v>0</v>
      </c>
      <c r="DX561" s="19">
        <f t="shared" si="2452"/>
        <v>0</v>
      </c>
      <c r="DY561" s="19">
        <f t="shared" si="2453"/>
        <v>0</v>
      </c>
      <c r="DZ561" s="19">
        <f t="shared" si="2454"/>
        <v>0</v>
      </c>
      <c r="EA561" s="19">
        <f t="shared" si="2455"/>
        <v>0</v>
      </c>
      <c r="EB561" s="19">
        <f t="shared" si="2456"/>
        <v>0</v>
      </c>
      <c r="EC561" s="19">
        <f t="shared" si="2457"/>
        <v>0</v>
      </c>
      <c r="ED561" s="19">
        <f t="shared" si="2458"/>
        <v>0</v>
      </c>
      <c r="EE561" s="19">
        <f t="shared" si="2459"/>
        <v>0</v>
      </c>
      <c r="EF561" s="19">
        <f t="shared" si="2460"/>
        <v>0</v>
      </c>
      <c r="EG561" s="19">
        <f t="shared" si="2461"/>
        <v>0</v>
      </c>
      <c r="EH561" s="19">
        <f t="shared" si="2462"/>
        <v>0</v>
      </c>
      <c r="EI561" s="19"/>
    </row>
    <row r="562" spans="2:139" ht="15" hidden="1" x14ac:dyDescent="0.25">
      <c r="B562" s="19">
        <f xml:space="preserve"> IF(C323=1,IF(N323=1,1,0),0)</f>
        <v>0</v>
      </c>
      <c r="C562" s="19">
        <f>IF(C323=1,IF(OR((N323=1),(N323=0.5)),1,0),0)</f>
        <v>0</v>
      </c>
      <c r="D562" s="19">
        <f xml:space="preserve"> IF(C323=1,IF(N323=1,1,0),0)</f>
        <v>0</v>
      </c>
      <c r="E562" s="19">
        <f xml:space="preserve"> IF(C323=1,IF(AND((N323&lt;&gt;""),(N323&lt;&gt;0)),1,0),0)</f>
        <v>0</v>
      </c>
      <c r="F562" s="19"/>
      <c r="G562" s="19">
        <f t="shared" si="2335"/>
        <v>0</v>
      </c>
      <c r="H562" s="19">
        <f t="shared" si="2336"/>
        <v>0</v>
      </c>
      <c r="I562" s="19">
        <f t="shared" si="2337"/>
        <v>0</v>
      </c>
      <c r="J562" s="19">
        <f t="shared" si="2338"/>
        <v>0</v>
      </c>
      <c r="K562" s="19">
        <f t="shared" si="2339"/>
        <v>0</v>
      </c>
      <c r="L562" s="19">
        <f t="shared" si="2340"/>
        <v>0</v>
      </c>
      <c r="M562" s="19">
        <f t="shared" si="2341"/>
        <v>0</v>
      </c>
      <c r="N562" s="19">
        <f t="shared" si="2342"/>
        <v>0</v>
      </c>
      <c r="O562" s="19">
        <f t="shared" si="2343"/>
        <v>0</v>
      </c>
      <c r="P562" s="19">
        <f t="shared" si="2344"/>
        <v>0</v>
      </c>
      <c r="Q562" s="19">
        <f t="shared" si="2345"/>
        <v>0</v>
      </c>
      <c r="R562" s="19"/>
      <c r="S562" s="19">
        <f t="shared" si="2346"/>
        <v>0</v>
      </c>
      <c r="T562" s="19">
        <f t="shared" si="2347"/>
        <v>0</v>
      </c>
      <c r="U562" s="19">
        <f t="shared" si="2348"/>
        <v>0</v>
      </c>
      <c r="V562" s="19"/>
      <c r="W562" s="19">
        <f t="shared" si="2349"/>
        <v>0</v>
      </c>
      <c r="X562" s="19"/>
      <c r="Y562" s="19">
        <f t="shared" si="2350"/>
        <v>0</v>
      </c>
      <c r="Z562" s="19">
        <f t="shared" si="2351"/>
        <v>0</v>
      </c>
      <c r="AA562" s="19">
        <f t="shared" si="2352"/>
        <v>0</v>
      </c>
      <c r="AB562" s="19">
        <f t="shared" si="2353"/>
        <v>0</v>
      </c>
      <c r="AC562" s="19">
        <f t="shared" si="2354"/>
        <v>0</v>
      </c>
      <c r="AD562" s="19"/>
      <c r="AE562" s="19">
        <f t="shared" si="2355"/>
        <v>0</v>
      </c>
      <c r="AF562" s="19">
        <f t="shared" si="2356"/>
        <v>0</v>
      </c>
      <c r="AG562" s="19">
        <f t="shared" si="2357"/>
        <v>0</v>
      </c>
      <c r="AH562" s="19">
        <f t="shared" si="2358"/>
        <v>0</v>
      </c>
      <c r="AI562" s="19">
        <f t="shared" si="2359"/>
        <v>0</v>
      </c>
      <c r="AJ562" s="19">
        <f t="shared" si="2360"/>
        <v>0</v>
      </c>
      <c r="AK562" s="129">
        <f t="shared" si="2361"/>
        <v>0</v>
      </c>
      <c r="AL562" s="129">
        <f t="shared" si="2362"/>
        <v>0</v>
      </c>
      <c r="AM562" s="19">
        <f t="shared" si="2363"/>
        <v>0</v>
      </c>
      <c r="AN562" s="19">
        <f t="shared" si="2364"/>
        <v>0</v>
      </c>
      <c r="AO562" s="19">
        <f t="shared" si="2365"/>
        <v>0</v>
      </c>
      <c r="AP562" s="19">
        <f t="shared" si="2366"/>
        <v>0</v>
      </c>
      <c r="AQ562" s="19">
        <f t="shared" si="2367"/>
        <v>0</v>
      </c>
      <c r="AR562" s="19">
        <f t="shared" si="2368"/>
        <v>0</v>
      </c>
      <c r="AS562" s="19">
        <f t="shared" si="2369"/>
        <v>0</v>
      </c>
      <c r="AT562" s="19">
        <f t="shared" si="2370"/>
        <v>0</v>
      </c>
      <c r="AU562" s="19">
        <f t="shared" si="2371"/>
        <v>0</v>
      </c>
      <c r="AV562" s="19">
        <f t="shared" si="2372"/>
        <v>0</v>
      </c>
      <c r="AW562" s="19">
        <f t="shared" si="2373"/>
        <v>0</v>
      </c>
      <c r="AX562" s="19">
        <f t="shared" si="2374"/>
        <v>0</v>
      </c>
      <c r="AY562" s="19">
        <f t="shared" si="2375"/>
        <v>0</v>
      </c>
      <c r="AZ562" s="19">
        <f t="shared" si="2376"/>
        <v>0</v>
      </c>
      <c r="BA562" s="19">
        <f t="shared" si="2377"/>
        <v>0</v>
      </c>
      <c r="BB562" s="19">
        <f t="shared" si="2378"/>
        <v>0</v>
      </c>
      <c r="BC562" s="19">
        <f t="shared" si="2379"/>
        <v>0</v>
      </c>
      <c r="BD562" s="19">
        <f t="shared" si="2380"/>
        <v>0</v>
      </c>
      <c r="BE562" s="19">
        <f t="shared" si="2381"/>
        <v>0</v>
      </c>
      <c r="BF562" s="19">
        <f t="shared" si="2382"/>
        <v>0</v>
      </c>
      <c r="BG562" s="19">
        <f t="shared" si="2383"/>
        <v>0</v>
      </c>
      <c r="BH562" s="19">
        <f t="shared" si="2384"/>
        <v>0</v>
      </c>
      <c r="BI562" s="19">
        <f t="shared" si="2385"/>
        <v>0</v>
      </c>
      <c r="BJ562" s="19">
        <f t="shared" si="2386"/>
        <v>0</v>
      </c>
      <c r="BK562" s="19">
        <f t="shared" si="2387"/>
        <v>0</v>
      </c>
      <c r="BL562" s="19">
        <f t="shared" si="2388"/>
        <v>0</v>
      </c>
      <c r="BM562" s="19">
        <f t="shared" si="2389"/>
        <v>0</v>
      </c>
      <c r="BN562" s="19">
        <f t="shared" si="2390"/>
        <v>0</v>
      </c>
      <c r="BO562" s="19">
        <f t="shared" si="2391"/>
        <v>0</v>
      </c>
      <c r="BP562" s="19">
        <f t="shared" si="2392"/>
        <v>0</v>
      </c>
      <c r="BQ562" s="19">
        <f t="shared" si="2393"/>
        <v>0</v>
      </c>
      <c r="BR562" s="19">
        <f t="shared" si="2394"/>
        <v>0</v>
      </c>
      <c r="BS562" s="19">
        <f t="shared" si="2395"/>
        <v>0</v>
      </c>
      <c r="BT562" s="19">
        <f t="shared" si="2396"/>
        <v>0</v>
      </c>
      <c r="BU562" s="19">
        <f t="shared" si="2397"/>
        <v>0</v>
      </c>
      <c r="BV562" s="19">
        <f t="shared" si="2398"/>
        <v>0</v>
      </c>
      <c r="BW562" s="19">
        <f t="shared" si="2399"/>
        <v>0</v>
      </c>
      <c r="BX562" s="19">
        <f t="shared" si="2400"/>
        <v>0</v>
      </c>
      <c r="BY562" s="19">
        <f t="shared" si="2401"/>
        <v>0</v>
      </c>
      <c r="BZ562" s="19">
        <f t="shared" si="2402"/>
        <v>0</v>
      </c>
      <c r="CA562" s="19">
        <f t="shared" si="2403"/>
        <v>0</v>
      </c>
      <c r="CB562" s="19">
        <f t="shared" si="2404"/>
        <v>0</v>
      </c>
      <c r="CC562" s="19">
        <f t="shared" si="2405"/>
        <v>0</v>
      </c>
      <c r="CD562" s="19">
        <f t="shared" si="2406"/>
        <v>0</v>
      </c>
      <c r="CE562" s="19">
        <f t="shared" si="2407"/>
        <v>0</v>
      </c>
      <c r="CF562" s="19">
        <f t="shared" si="2408"/>
        <v>0</v>
      </c>
      <c r="CG562" s="19">
        <f t="shared" si="2409"/>
        <v>0</v>
      </c>
      <c r="CH562" s="19">
        <f t="shared" si="2410"/>
        <v>0</v>
      </c>
      <c r="CI562" s="19">
        <f t="shared" si="2411"/>
        <v>0</v>
      </c>
      <c r="CJ562" s="19">
        <f t="shared" si="2412"/>
        <v>0</v>
      </c>
      <c r="CK562" s="19">
        <f t="shared" si="2413"/>
        <v>0</v>
      </c>
      <c r="CL562" s="19">
        <f t="shared" si="2414"/>
        <v>0</v>
      </c>
      <c r="CM562" s="19">
        <f t="shared" si="2415"/>
        <v>0</v>
      </c>
      <c r="CN562" s="19">
        <f t="shared" si="2416"/>
        <v>0</v>
      </c>
      <c r="CO562" s="19">
        <f t="shared" si="2417"/>
        <v>0</v>
      </c>
      <c r="CP562" s="19">
        <f t="shared" si="2418"/>
        <v>0</v>
      </c>
      <c r="CQ562" s="19">
        <f t="shared" si="2419"/>
        <v>0</v>
      </c>
      <c r="CR562" s="19">
        <f t="shared" si="2420"/>
        <v>0</v>
      </c>
      <c r="CS562" s="19">
        <f t="shared" si="2421"/>
        <v>0</v>
      </c>
      <c r="CT562" s="19">
        <f t="shared" si="2422"/>
        <v>0</v>
      </c>
      <c r="CU562" s="19">
        <f t="shared" si="2423"/>
        <v>0</v>
      </c>
      <c r="CV562" s="19">
        <f t="shared" si="2424"/>
        <v>0</v>
      </c>
      <c r="CW562" s="19">
        <f t="shared" si="2425"/>
        <v>0</v>
      </c>
      <c r="CX562" s="19">
        <f t="shared" si="2426"/>
        <v>0</v>
      </c>
      <c r="CY562" s="19">
        <f t="shared" si="2427"/>
        <v>0</v>
      </c>
      <c r="CZ562" s="19">
        <f t="shared" si="2428"/>
        <v>0</v>
      </c>
      <c r="DA562" s="19">
        <f t="shared" si="2429"/>
        <v>0</v>
      </c>
      <c r="DB562" s="19">
        <f t="shared" si="2430"/>
        <v>0</v>
      </c>
      <c r="DC562" s="19">
        <f t="shared" si="2431"/>
        <v>0</v>
      </c>
      <c r="DD562" s="19">
        <f t="shared" si="2432"/>
        <v>0</v>
      </c>
      <c r="DE562" s="19">
        <f t="shared" si="2433"/>
        <v>0</v>
      </c>
      <c r="DF562" s="19">
        <f t="shared" si="2434"/>
        <v>0</v>
      </c>
      <c r="DG562" s="19">
        <f t="shared" si="2435"/>
        <v>0</v>
      </c>
      <c r="DH562" s="19">
        <f t="shared" si="2436"/>
        <v>0</v>
      </c>
      <c r="DI562" s="19">
        <f t="shared" si="2437"/>
        <v>0</v>
      </c>
      <c r="DJ562" s="19">
        <f t="shared" si="2438"/>
        <v>0</v>
      </c>
      <c r="DK562" s="19">
        <f t="shared" si="2439"/>
        <v>0</v>
      </c>
      <c r="DL562" s="19">
        <f t="shared" si="2440"/>
        <v>0</v>
      </c>
      <c r="DM562" s="19">
        <f t="shared" si="2441"/>
        <v>0</v>
      </c>
      <c r="DN562" s="19">
        <f t="shared" si="2442"/>
        <v>0</v>
      </c>
      <c r="DO562" s="19">
        <f t="shared" si="2443"/>
        <v>0</v>
      </c>
      <c r="DP562" s="19">
        <f t="shared" si="2444"/>
        <v>0</v>
      </c>
      <c r="DQ562" s="19">
        <f t="shared" si="2445"/>
        <v>0</v>
      </c>
      <c r="DR562" s="19">
        <f t="shared" si="2446"/>
        <v>0</v>
      </c>
      <c r="DS562" s="19">
        <f t="shared" si="2447"/>
        <v>0</v>
      </c>
      <c r="DT562" s="19">
        <f t="shared" si="2448"/>
        <v>0</v>
      </c>
      <c r="DU562" s="19">
        <f t="shared" si="2449"/>
        <v>0</v>
      </c>
      <c r="DV562" s="19">
        <f t="shared" si="2450"/>
        <v>0</v>
      </c>
      <c r="DW562" s="19">
        <f t="shared" si="2451"/>
        <v>0</v>
      </c>
      <c r="DX562" s="19">
        <f t="shared" si="2452"/>
        <v>0</v>
      </c>
      <c r="DY562" s="19">
        <f t="shared" si="2453"/>
        <v>0</v>
      </c>
      <c r="DZ562" s="19">
        <f t="shared" si="2454"/>
        <v>0</v>
      </c>
      <c r="EA562" s="19">
        <f t="shared" si="2455"/>
        <v>0</v>
      </c>
      <c r="EB562" s="19">
        <f t="shared" si="2456"/>
        <v>0</v>
      </c>
      <c r="EC562" s="19">
        <f t="shared" si="2457"/>
        <v>0</v>
      </c>
      <c r="ED562" s="19">
        <f t="shared" si="2458"/>
        <v>0</v>
      </c>
      <c r="EE562" s="19">
        <f t="shared" si="2459"/>
        <v>0</v>
      </c>
      <c r="EF562" s="19">
        <f t="shared" si="2460"/>
        <v>0</v>
      </c>
      <c r="EG562" s="19">
        <f t="shared" si="2461"/>
        <v>0</v>
      </c>
      <c r="EH562" s="19">
        <f t="shared" si="2462"/>
        <v>0</v>
      </c>
      <c r="EI562" s="19"/>
    </row>
    <row r="563" spans="2:139" s="14" customFormat="1" ht="15" hidden="1" x14ac:dyDescent="0.25">
      <c r="B563" s="19">
        <f t="shared" ref="B563:B566" si="2463" xml:space="preserve"> IF(C324=1,IF(N324=1,1,0),0)</f>
        <v>0</v>
      </c>
      <c r="C563" s="19">
        <f t="shared" ref="C563:C566" si="2464">IF(C324=1,IF(OR((N324=1),(N324=0.5)),1,0),0)</f>
        <v>0</v>
      </c>
      <c r="D563" s="19">
        <f t="shared" ref="D563:D566" si="2465" xml:space="preserve"> IF(C324=1,IF(N324=1,1,0),0)</f>
        <v>0</v>
      </c>
      <c r="E563" s="19">
        <f t="shared" ref="E563:E566" si="2466" xml:space="preserve"> IF(C324=1,IF(AND((N324&lt;&gt;""),(N324&lt;&gt;0)),1,0),0)</f>
        <v>0</v>
      </c>
      <c r="F563" s="19"/>
      <c r="G563" s="19"/>
      <c r="H563" s="19"/>
      <c r="I563" s="19"/>
      <c r="J563" s="19"/>
      <c r="K563" s="19"/>
      <c r="L563" s="19"/>
      <c r="M563" s="19"/>
      <c r="N563" s="19"/>
      <c r="O563" s="19"/>
      <c r="P563" s="19"/>
      <c r="Q563" s="19"/>
      <c r="R563" s="19"/>
      <c r="S563" s="19"/>
      <c r="T563" s="19"/>
      <c r="U563" s="19"/>
      <c r="V563" s="19"/>
      <c r="W563" s="19"/>
      <c r="X563" s="19"/>
      <c r="Y563" s="19"/>
      <c r="Z563" s="19"/>
      <c r="AA563" s="19"/>
      <c r="AB563" s="19"/>
      <c r="AC563" s="19"/>
      <c r="AD563" s="19"/>
      <c r="AE563" s="19"/>
      <c r="AF563" s="19"/>
      <c r="AG563" s="19"/>
      <c r="AH563" s="19"/>
      <c r="AI563" s="19"/>
      <c r="AJ563" s="19"/>
      <c r="AK563" s="129"/>
      <c r="AL563" s="129"/>
      <c r="AM563" s="19"/>
      <c r="AN563" s="19"/>
      <c r="AO563" s="19"/>
      <c r="AP563" s="19"/>
      <c r="AQ563" s="19"/>
      <c r="AR563" s="19"/>
      <c r="AS563" s="19"/>
      <c r="AT563" s="19"/>
      <c r="AU563" s="19"/>
      <c r="AV563" s="19"/>
      <c r="AW563" s="19"/>
      <c r="AX563" s="19"/>
      <c r="AY563" s="19"/>
      <c r="AZ563" s="19"/>
      <c r="BA563" s="19"/>
      <c r="BB563" s="19"/>
      <c r="BC563" s="19"/>
      <c r="BD563" s="19"/>
      <c r="BE563" s="19"/>
      <c r="BF563" s="19"/>
      <c r="BG563" s="19"/>
      <c r="BH563" s="19"/>
      <c r="BI563" s="19"/>
      <c r="BJ563" s="19"/>
      <c r="BK563" s="19"/>
      <c r="BL563" s="19"/>
      <c r="BM563" s="19"/>
      <c r="BN563" s="19"/>
      <c r="BO563" s="19"/>
      <c r="BP563" s="19"/>
      <c r="BQ563" s="19"/>
      <c r="BR563" s="19"/>
      <c r="BS563" s="19"/>
      <c r="BT563" s="19"/>
      <c r="BU563" s="19"/>
      <c r="BV563" s="19"/>
      <c r="BW563" s="19"/>
      <c r="BX563" s="19"/>
      <c r="BY563" s="19"/>
      <c r="BZ563" s="19"/>
      <c r="CA563" s="19"/>
      <c r="CB563" s="19"/>
      <c r="CC563" s="19"/>
      <c r="CD563" s="19"/>
      <c r="CE563" s="19"/>
      <c r="CF563" s="19"/>
      <c r="CG563" s="19"/>
      <c r="CH563" s="19"/>
      <c r="CI563" s="19"/>
      <c r="CJ563" s="19"/>
      <c r="CK563" s="19"/>
      <c r="CL563" s="19"/>
      <c r="CM563" s="19"/>
      <c r="CN563" s="19"/>
      <c r="CO563" s="19"/>
      <c r="CP563" s="19"/>
      <c r="CQ563" s="19"/>
      <c r="CR563" s="19"/>
      <c r="CS563" s="19"/>
      <c r="CT563" s="19"/>
      <c r="CU563" s="19"/>
      <c r="CV563" s="19"/>
      <c r="CW563" s="19"/>
      <c r="CX563" s="19"/>
      <c r="CY563" s="19"/>
      <c r="CZ563" s="19"/>
      <c r="DA563" s="19"/>
      <c r="DB563" s="19"/>
      <c r="DC563" s="19"/>
      <c r="DD563" s="19"/>
      <c r="DE563" s="19"/>
      <c r="DF563" s="19"/>
      <c r="DG563" s="19"/>
      <c r="DH563" s="19"/>
      <c r="DI563" s="19"/>
      <c r="DJ563" s="19"/>
      <c r="DK563" s="19"/>
      <c r="DL563" s="19"/>
      <c r="DM563" s="19"/>
      <c r="DN563" s="19"/>
      <c r="DO563" s="19"/>
      <c r="DP563" s="19"/>
      <c r="DQ563" s="19"/>
      <c r="DR563" s="19"/>
      <c r="DS563" s="19"/>
      <c r="DT563" s="19"/>
      <c r="DU563" s="19"/>
      <c r="DV563" s="19"/>
      <c r="DW563" s="19"/>
      <c r="DX563" s="19"/>
      <c r="DY563" s="19"/>
      <c r="DZ563" s="19"/>
      <c r="EA563" s="19"/>
      <c r="EB563" s="19"/>
      <c r="EC563" s="19"/>
      <c r="ED563" s="19"/>
      <c r="EE563" s="19"/>
      <c r="EF563" s="19"/>
      <c r="EG563" s="19"/>
      <c r="EH563" s="19"/>
      <c r="EI563" s="19"/>
    </row>
    <row r="564" spans="2:139" s="14" customFormat="1" ht="15" hidden="1" x14ac:dyDescent="0.25">
      <c r="B564" s="19">
        <f t="shared" si="2463"/>
        <v>0</v>
      </c>
      <c r="C564" s="19">
        <f t="shared" si="2464"/>
        <v>0</v>
      </c>
      <c r="D564" s="19">
        <f t="shared" si="2465"/>
        <v>0</v>
      </c>
      <c r="E564" s="19">
        <f t="shared" si="2466"/>
        <v>0</v>
      </c>
      <c r="F564" s="19"/>
      <c r="G564" s="19"/>
      <c r="H564" s="19"/>
      <c r="I564" s="19"/>
      <c r="J564" s="19"/>
      <c r="K564" s="19"/>
      <c r="L564" s="19"/>
      <c r="M564" s="19"/>
      <c r="N564" s="19"/>
      <c r="O564" s="19"/>
      <c r="P564" s="19"/>
      <c r="Q564" s="19"/>
      <c r="R564" s="19"/>
      <c r="S564" s="19"/>
      <c r="T564" s="19"/>
      <c r="U564" s="19"/>
      <c r="V564" s="19"/>
      <c r="W564" s="19"/>
      <c r="X564" s="19"/>
      <c r="Y564" s="19"/>
      <c r="Z564" s="19"/>
      <c r="AA564" s="19"/>
      <c r="AB564" s="19"/>
      <c r="AC564" s="19"/>
      <c r="AD564" s="19"/>
      <c r="AE564" s="19"/>
      <c r="AF564" s="19"/>
      <c r="AG564" s="19"/>
      <c r="AH564" s="19"/>
      <c r="AI564" s="19"/>
      <c r="AJ564" s="19"/>
      <c r="AK564" s="129"/>
      <c r="AL564" s="129"/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 s="19"/>
      <c r="AX564" s="19"/>
      <c r="AY564" s="19"/>
      <c r="AZ564" s="19"/>
      <c r="BA564" s="19"/>
      <c r="BB564" s="19"/>
      <c r="BC564" s="19"/>
      <c r="BD564" s="19"/>
      <c r="BE564" s="19"/>
      <c r="BF564" s="19"/>
      <c r="BG564" s="19"/>
      <c r="BH564" s="19"/>
      <c r="BI564" s="19"/>
      <c r="BJ564" s="19"/>
      <c r="BK564" s="19"/>
      <c r="BL564" s="19"/>
      <c r="BM564" s="19"/>
      <c r="BN564" s="19"/>
      <c r="BO564" s="19"/>
      <c r="BP564" s="19"/>
      <c r="BQ564" s="19"/>
      <c r="BR564" s="19"/>
      <c r="BS564" s="19"/>
      <c r="BT564" s="19"/>
      <c r="BU564" s="19"/>
      <c r="BV564" s="19"/>
      <c r="BW564" s="19"/>
      <c r="BX564" s="19"/>
      <c r="BY564" s="19"/>
      <c r="BZ564" s="19"/>
      <c r="CA564" s="19"/>
      <c r="CB564" s="19"/>
      <c r="CC564" s="19"/>
      <c r="CD564" s="19"/>
      <c r="CE564" s="19"/>
      <c r="CF564" s="19"/>
      <c r="CG564" s="19"/>
      <c r="CH564" s="19"/>
      <c r="CI564" s="19"/>
      <c r="CJ564" s="19"/>
      <c r="CK564" s="19"/>
      <c r="CL564" s="19"/>
      <c r="CM564" s="19"/>
      <c r="CN564" s="19"/>
      <c r="CO564" s="19"/>
      <c r="CP564" s="19"/>
      <c r="CQ564" s="19"/>
      <c r="CR564" s="19"/>
      <c r="CS564" s="19"/>
      <c r="CT564" s="19"/>
      <c r="CU564" s="19"/>
      <c r="CV564" s="19"/>
      <c r="CW564" s="19"/>
      <c r="CX564" s="19"/>
      <c r="CY564" s="19"/>
      <c r="CZ564" s="19"/>
      <c r="DA564" s="19"/>
      <c r="DB564" s="19"/>
      <c r="DC564" s="19"/>
      <c r="DD564" s="19"/>
      <c r="DE564" s="19"/>
      <c r="DF564" s="19"/>
      <c r="DG564" s="19"/>
      <c r="DH564" s="19"/>
      <c r="DI564" s="19"/>
      <c r="DJ564" s="19"/>
      <c r="DK564" s="19"/>
      <c r="DL564" s="19"/>
      <c r="DM564" s="19"/>
      <c r="DN564" s="19"/>
      <c r="DO564" s="19"/>
      <c r="DP564" s="19"/>
      <c r="DQ564" s="19"/>
      <c r="DR564" s="19"/>
      <c r="DS564" s="19"/>
      <c r="DT564" s="19"/>
      <c r="DU564" s="19"/>
      <c r="DV564" s="19"/>
      <c r="DW564" s="19"/>
      <c r="DX564" s="19"/>
      <c r="DY564" s="19"/>
      <c r="DZ564" s="19"/>
      <c r="EA564" s="19"/>
      <c r="EB564" s="19"/>
      <c r="EC564" s="19"/>
      <c r="ED564" s="19"/>
      <c r="EE564" s="19"/>
      <c r="EF564" s="19"/>
      <c r="EG564" s="19"/>
      <c r="EH564" s="19"/>
      <c r="EI564" s="19"/>
    </row>
    <row r="565" spans="2:139" s="14" customFormat="1" ht="15" hidden="1" x14ac:dyDescent="0.25">
      <c r="B565" s="19">
        <f t="shared" si="2463"/>
        <v>0</v>
      </c>
      <c r="C565" s="19">
        <f t="shared" si="2464"/>
        <v>0</v>
      </c>
      <c r="D565" s="19">
        <f t="shared" si="2465"/>
        <v>0</v>
      </c>
      <c r="E565" s="19">
        <f t="shared" si="2466"/>
        <v>0</v>
      </c>
      <c r="F565" s="19"/>
      <c r="G565" s="19"/>
      <c r="H565" s="19"/>
      <c r="I565" s="19"/>
      <c r="J565" s="19"/>
      <c r="K565" s="19"/>
      <c r="L565" s="19"/>
      <c r="M565" s="19"/>
      <c r="N565" s="19"/>
      <c r="O565" s="19"/>
      <c r="P565" s="19"/>
      <c r="Q565" s="19"/>
      <c r="R565" s="19"/>
      <c r="S565" s="19"/>
      <c r="T565" s="19"/>
      <c r="U565" s="19"/>
      <c r="V565" s="19"/>
      <c r="W565" s="19"/>
      <c r="X565" s="19"/>
      <c r="Y565" s="19"/>
      <c r="Z565" s="19"/>
      <c r="AA565" s="19"/>
      <c r="AB565" s="19"/>
      <c r="AC565" s="19"/>
      <c r="AD565" s="19"/>
      <c r="AE565" s="19"/>
      <c r="AF565" s="19"/>
      <c r="AG565" s="19"/>
      <c r="AH565" s="19"/>
      <c r="AI565" s="19"/>
      <c r="AJ565" s="19"/>
      <c r="AK565" s="129"/>
      <c r="AL565" s="129"/>
      <c r="AM565" s="19"/>
      <c r="AN565" s="19"/>
      <c r="AO565" s="19"/>
      <c r="AP565" s="19"/>
      <c r="AQ565" s="19"/>
      <c r="AR565" s="19"/>
      <c r="AS565" s="19"/>
      <c r="AT565" s="19"/>
      <c r="AU565" s="19"/>
      <c r="AV565" s="19"/>
      <c r="AW565" s="19"/>
      <c r="AX565" s="19"/>
      <c r="AY565" s="19"/>
      <c r="AZ565" s="19"/>
      <c r="BA565" s="19"/>
      <c r="BB565" s="19"/>
      <c r="BC565" s="19"/>
      <c r="BD565" s="19"/>
      <c r="BE565" s="19"/>
      <c r="BF565" s="19"/>
      <c r="BG565" s="19"/>
      <c r="BH565" s="19"/>
      <c r="BI565" s="19"/>
      <c r="BJ565" s="19"/>
      <c r="BK565" s="19"/>
      <c r="BL565" s="19"/>
      <c r="BM565" s="19"/>
      <c r="BN565" s="19"/>
      <c r="BO565" s="19"/>
      <c r="BP565" s="19"/>
      <c r="BQ565" s="19"/>
      <c r="BR565" s="19"/>
      <c r="BS565" s="19"/>
      <c r="BT565" s="19"/>
      <c r="BU565" s="19"/>
      <c r="BV565" s="19"/>
      <c r="BW565" s="19"/>
      <c r="BX565" s="19"/>
      <c r="BY565" s="19"/>
      <c r="BZ565" s="19"/>
      <c r="CA565" s="19"/>
      <c r="CB565" s="19"/>
      <c r="CC565" s="19"/>
      <c r="CD565" s="19"/>
      <c r="CE565" s="19"/>
      <c r="CF565" s="19"/>
      <c r="CG565" s="19"/>
      <c r="CH565" s="19"/>
      <c r="CI565" s="19"/>
      <c r="CJ565" s="19"/>
      <c r="CK565" s="19"/>
      <c r="CL565" s="19"/>
      <c r="CM565" s="19"/>
      <c r="CN565" s="19"/>
      <c r="CO565" s="19"/>
      <c r="CP565" s="19"/>
      <c r="CQ565" s="19"/>
      <c r="CR565" s="19"/>
      <c r="CS565" s="19"/>
      <c r="CT565" s="19"/>
      <c r="CU565" s="19"/>
      <c r="CV565" s="19"/>
      <c r="CW565" s="19"/>
      <c r="CX565" s="19"/>
      <c r="CY565" s="19"/>
      <c r="CZ565" s="19"/>
      <c r="DA565" s="19"/>
      <c r="DB565" s="19"/>
      <c r="DC565" s="19"/>
      <c r="DD565" s="19"/>
      <c r="DE565" s="19"/>
      <c r="DF565" s="19"/>
      <c r="DG565" s="19"/>
      <c r="DH565" s="19"/>
      <c r="DI565" s="19"/>
      <c r="DJ565" s="19"/>
      <c r="DK565" s="19"/>
      <c r="DL565" s="19"/>
      <c r="DM565" s="19"/>
      <c r="DN565" s="19"/>
      <c r="DO565" s="19"/>
      <c r="DP565" s="19"/>
      <c r="DQ565" s="19"/>
      <c r="DR565" s="19"/>
      <c r="DS565" s="19"/>
      <c r="DT565" s="19"/>
      <c r="DU565" s="19"/>
      <c r="DV565" s="19"/>
      <c r="DW565" s="19"/>
      <c r="DX565" s="19"/>
      <c r="DY565" s="19"/>
      <c r="DZ565" s="19"/>
      <c r="EA565" s="19"/>
      <c r="EB565" s="19"/>
      <c r="EC565" s="19"/>
      <c r="ED565" s="19"/>
      <c r="EE565" s="19"/>
      <c r="EF565" s="19"/>
      <c r="EG565" s="19"/>
      <c r="EH565" s="19"/>
      <c r="EI565" s="19"/>
    </row>
    <row r="566" spans="2:139" s="14" customFormat="1" ht="15" hidden="1" x14ac:dyDescent="0.25">
      <c r="B566" s="19">
        <f t="shared" si="2463"/>
        <v>0</v>
      </c>
      <c r="C566" s="19">
        <f t="shared" si="2464"/>
        <v>0</v>
      </c>
      <c r="D566" s="19">
        <f t="shared" si="2465"/>
        <v>0</v>
      </c>
      <c r="E566" s="19">
        <f t="shared" si="2466"/>
        <v>0</v>
      </c>
      <c r="F566" s="19"/>
      <c r="G566" s="19"/>
      <c r="H566" s="19"/>
      <c r="I566" s="19"/>
      <c r="J566" s="19"/>
      <c r="K566" s="19"/>
      <c r="L566" s="19"/>
      <c r="M566" s="19"/>
      <c r="N566" s="19"/>
      <c r="O566" s="19"/>
      <c r="P566" s="19"/>
      <c r="Q566" s="19"/>
      <c r="R566" s="19"/>
      <c r="S566" s="19"/>
      <c r="T566" s="19"/>
      <c r="U566" s="19"/>
      <c r="V566" s="19"/>
      <c r="W566" s="19"/>
      <c r="X566" s="19"/>
      <c r="Y566" s="19"/>
      <c r="Z566" s="19"/>
      <c r="AA566" s="19"/>
      <c r="AB566" s="19"/>
      <c r="AC566" s="19"/>
      <c r="AD566" s="19"/>
      <c r="AE566" s="19"/>
      <c r="AF566" s="19"/>
      <c r="AG566" s="19"/>
      <c r="AH566" s="19"/>
      <c r="AI566" s="19"/>
      <c r="AJ566" s="19"/>
      <c r="AK566" s="129"/>
      <c r="AL566" s="12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 s="19"/>
      <c r="AX566" s="19"/>
      <c r="AY566" s="19"/>
      <c r="AZ566" s="19"/>
      <c r="BA566" s="19"/>
      <c r="BB566" s="19"/>
      <c r="BC566" s="19"/>
      <c r="BD566" s="19"/>
      <c r="BE566" s="19"/>
      <c r="BF566" s="19"/>
      <c r="BG566" s="19"/>
      <c r="BH566" s="19"/>
      <c r="BI566" s="19"/>
      <c r="BJ566" s="19"/>
      <c r="BK566" s="19"/>
      <c r="BL566" s="19"/>
      <c r="BM566" s="19"/>
      <c r="BN566" s="19"/>
      <c r="BO566" s="19"/>
      <c r="BP566" s="19"/>
      <c r="BQ566" s="19"/>
      <c r="BR566" s="19"/>
      <c r="BS566" s="19"/>
      <c r="BT566" s="19"/>
      <c r="BU566" s="19"/>
      <c r="BV566" s="19"/>
      <c r="BW566" s="19"/>
      <c r="BX566" s="19"/>
      <c r="BY566" s="19"/>
      <c r="BZ566" s="19"/>
      <c r="CA566" s="19"/>
      <c r="CB566" s="19"/>
      <c r="CC566" s="19"/>
      <c r="CD566" s="19"/>
      <c r="CE566" s="19"/>
      <c r="CF566" s="19"/>
      <c r="CG566" s="19"/>
      <c r="CH566" s="19"/>
      <c r="CI566" s="19"/>
      <c r="CJ566" s="19"/>
      <c r="CK566" s="19"/>
      <c r="CL566" s="19"/>
      <c r="CM566" s="19"/>
      <c r="CN566" s="19"/>
      <c r="CO566" s="19"/>
      <c r="CP566" s="19"/>
      <c r="CQ566" s="19"/>
      <c r="CR566" s="19"/>
      <c r="CS566" s="19"/>
      <c r="CT566" s="19"/>
      <c r="CU566" s="19"/>
      <c r="CV566" s="19"/>
      <c r="CW566" s="19"/>
      <c r="CX566" s="19"/>
      <c r="CY566" s="19"/>
      <c r="CZ566" s="19"/>
      <c r="DA566" s="19"/>
      <c r="DB566" s="19"/>
      <c r="DC566" s="19"/>
      <c r="DD566" s="19"/>
      <c r="DE566" s="19"/>
      <c r="DF566" s="19"/>
      <c r="DG566" s="19"/>
      <c r="DH566" s="19"/>
      <c r="DI566" s="19"/>
      <c r="DJ566" s="19"/>
      <c r="DK566" s="19"/>
      <c r="DL566" s="19"/>
      <c r="DM566" s="19"/>
      <c r="DN566" s="19"/>
      <c r="DO566" s="19"/>
      <c r="DP566" s="19"/>
      <c r="DQ566" s="19"/>
      <c r="DR566" s="19"/>
      <c r="DS566" s="19"/>
      <c r="DT566" s="19"/>
      <c r="DU566" s="19"/>
      <c r="DV566" s="19"/>
      <c r="DW566" s="19"/>
      <c r="DX566" s="19"/>
      <c r="DY566" s="19"/>
      <c r="DZ566" s="19"/>
      <c r="EA566" s="19"/>
      <c r="EB566" s="19"/>
      <c r="EC566" s="19"/>
      <c r="ED566" s="19"/>
      <c r="EE566" s="19"/>
      <c r="EF566" s="19"/>
      <c r="EG566" s="19"/>
      <c r="EH566" s="19"/>
      <c r="EI566" s="19"/>
    </row>
    <row r="567" spans="2:139" ht="15" hidden="1" x14ac:dyDescent="0.25">
      <c r="B567" s="19">
        <f xml:space="preserve"> IF(C324=1,IF(N324=1,1,0),0)</f>
        <v>0</v>
      </c>
      <c r="C567" s="19">
        <f>IF(C324=1,IF(OR((N324=1),(N324=0.5)),1,0),0)</f>
        <v>0</v>
      </c>
      <c r="D567" s="19">
        <f xml:space="preserve"> IF(C324=1,IF(N324=1,1,0),0)</f>
        <v>0</v>
      </c>
      <c r="E567" s="19">
        <f xml:space="preserve"> IF(C324=1,IF(AND((N324&lt;&gt;""),(N324&lt;&gt;0)),1,0),0)</f>
        <v>0</v>
      </c>
      <c r="F567" s="19"/>
      <c r="G567" s="19">
        <f t="shared" ref="G567:G572" si="2467" xml:space="preserve"> G557+$B567</f>
        <v>0</v>
      </c>
      <c r="H567" s="19">
        <f t="shared" ref="H567:H572" si="2468" xml:space="preserve"> H557+$C567</f>
        <v>0</v>
      </c>
      <c r="I567" s="19">
        <f t="shared" ref="I567:I572" si="2469" xml:space="preserve"> I557+$D567</f>
        <v>0</v>
      </c>
      <c r="J567" s="19">
        <f t="shared" ref="J567:J572" si="2470" xml:space="preserve"> J557+$E567</f>
        <v>0</v>
      </c>
      <c r="K567" s="19">
        <f t="shared" ref="K567:K572" si="2471" xml:space="preserve"> K557+$B567</f>
        <v>0</v>
      </c>
      <c r="L567" s="19">
        <f t="shared" ref="L567:L572" si="2472" xml:space="preserve"> L557+$C567</f>
        <v>0</v>
      </c>
      <c r="M567" s="19">
        <f t="shared" ref="M567:M572" si="2473" xml:space="preserve"> M557+$D567</f>
        <v>0</v>
      </c>
      <c r="N567" s="19">
        <f t="shared" ref="N567:N572" si="2474" xml:space="preserve"> N557+$E567</f>
        <v>0</v>
      </c>
      <c r="O567" s="19">
        <f t="shared" ref="O567:O572" si="2475" xml:space="preserve"> O557+$B567</f>
        <v>0</v>
      </c>
      <c r="P567" s="19">
        <f t="shared" ref="P567:P572" si="2476" xml:space="preserve"> P557+$C567</f>
        <v>0</v>
      </c>
      <c r="Q567" s="19">
        <f t="shared" ref="Q567:Q572" si="2477" xml:space="preserve"> Q557+$D567</f>
        <v>0</v>
      </c>
      <c r="R567" s="19"/>
      <c r="S567" s="19">
        <f t="shared" ref="S567:S572" si="2478" xml:space="preserve"> S557+$E567</f>
        <v>0</v>
      </c>
      <c r="T567" s="19">
        <f t="shared" ref="T567:T572" si="2479" xml:space="preserve"> T557+$B567</f>
        <v>0</v>
      </c>
      <c r="U567" s="19">
        <f t="shared" ref="U567:U572" si="2480" xml:space="preserve"> U557+$C567</f>
        <v>0</v>
      </c>
      <c r="V567" s="19"/>
      <c r="W567" s="19">
        <f t="shared" ref="W567:W572" si="2481" xml:space="preserve"> W557+$D567</f>
        <v>0</v>
      </c>
      <c r="X567" s="19"/>
      <c r="Y567" s="19">
        <f t="shared" ref="Y567:Y572" si="2482" xml:space="preserve"> Y557+$E567</f>
        <v>0</v>
      </c>
      <c r="Z567" s="19">
        <f t="shared" ref="Z567:Z572" si="2483" xml:space="preserve"> Z557+$B567</f>
        <v>0</v>
      </c>
      <c r="AA567" s="19">
        <f t="shared" ref="AA567:AA572" si="2484" xml:space="preserve"> AA557+$C567</f>
        <v>0</v>
      </c>
      <c r="AB567" s="19">
        <f t="shared" ref="AB567:AB572" si="2485" xml:space="preserve"> AB557+$D567</f>
        <v>0</v>
      </c>
      <c r="AC567" s="19">
        <f t="shared" ref="AC567:AC572" si="2486" xml:space="preserve"> AC557+$E567</f>
        <v>0</v>
      </c>
      <c r="AD567" s="19"/>
      <c r="AE567" s="19">
        <f t="shared" ref="AE567:AE572" si="2487" xml:space="preserve"> AE557+$B567</f>
        <v>0</v>
      </c>
      <c r="AF567" s="19">
        <f t="shared" ref="AF567:AF572" si="2488" xml:space="preserve"> AF557+$C567</f>
        <v>0</v>
      </c>
      <c r="AG567" s="19">
        <f t="shared" ref="AG567:AG572" si="2489" xml:space="preserve"> AG557+$D567</f>
        <v>0</v>
      </c>
      <c r="AH567" s="19">
        <f t="shared" ref="AH567:AH572" si="2490" xml:space="preserve"> AH557+$E567</f>
        <v>0</v>
      </c>
      <c r="AI567" s="19">
        <f t="shared" ref="AI567:AI572" si="2491" xml:space="preserve"> AI557+$B567</f>
        <v>0</v>
      </c>
      <c r="AJ567" s="19">
        <f t="shared" ref="AJ567:AJ572" si="2492" xml:space="preserve"> AJ557+$C567</f>
        <v>0</v>
      </c>
      <c r="AK567" s="129">
        <f t="shared" ref="AK567:AK572" si="2493" xml:space="preserve"> AK557+$D567</f>
        <v>0</v>
      </c>
      <c r="AL567" s="129">
        <f t="shared" ref="AL567:AL572" si="2494" xml:space="preserve"> AL557+$E567</f>
        <v>0</v>
      </c>
      <c r="AM567" s="19">
        <f t="shared" ref="AM567:AM572" si="2495" xml:space="preserve"> AM557+$B567</f>
        <v>0</v>
      </c>
      <c r="AN567" s="19">
        <f t="shared" ref="AN567:AN572" si="2496" xml:space="preserve"> AN557+$C567</f>
        <v>0</v>
      </c>
      <c r="AO567" s="19">
        <f t="shared" ref="AO567:AO572" si="2497" xml:space="preserve"> AO557+$D567</f>
        <v>0</v>
      </c>
      <c r="AP567" s="19">
        <f t="shared" ref="AP567:AP572" si="2498" xml:space="preserve"> AP557+$E567</f>
        <v>0</v>
      </c>
      <c r="AQ567" s="19">
        <f t="shared" ref="AQ567:AQ572" si="2499" xml:space="preserve"> AQ557+$B567</f>
        <v>0</v>
      </c>
      <c r="AR567" s="19">
        <f t="shared" ref="AR567:AR572" si="2500" xml:space="preserve"> AR557+$C567</f>
        <v>0</v>
      </c>
      <c r="AS567" s="19">
        <f t="shared" ref="AS567:AS572" si="2501" xml:space="preserve"> AS557+$D567</f>
        <v>0</v>
      </c>
      <c r="AT567" s="19">
        <f t="shared" ref="AT567:AT572" si="2502" xml:space="preserve"> AT557+$E567</f>
        <v>0</v>
      </c>
      <c r="AU567" s="19">
        <f t="shared" ref="AU567:AU572" si="2503" xml:space="preserve"> AU557+$B567</f>
        <v>0</v>
      </c>
      <c r="AV567" s="19">
        <f t="shared" ref="AV567:AV572" si="2504" xml:space="preserve"> AV557+$C567</f>
        <v>0</v>
      </c>
      <c r="AW567" s="19">
        <f t="shared" ref="AW567:AW572" si="2505" xml:space="preserve"> AW557+$D567</f>
        <v>0</v>
      </c>
      <c r="AX567" s="19">
        <f t="shared" ref="AX567:AX572" si="2506" xml:space="preserve"> AX557+$E567</f>
        <v>0</v>
      </c>
      <c r="AY567" s="19">
        <f t="shared" ref="AY567:AY572" si="2507" xml:space="preserve"> AY557+$B567</f>
        <v>0</v>
      </c>
      <c r="AZ567" s="19">
        <f t="shared" ref="AZ567:AZ572" si="2508" xml:space="preserve"> AZ557+$C567</f>
        <v>0</v>
      </c>
      <c r="BA567" s="19">
        <f t="shared" ref="BA567:BA572" si="2509" xml:space="preserve"> BA557+$D567</f>
        <v>0</v>
      </c>
      <c r="BB567" s="19">
        <f t="shared" ref="BB567:BB572" si="2510" xml:space="preserve"> BB557+$E567</f>
        <v>0</v>
      </c>
      <c r="BC567" s="19">
        <f t="shared" ref="BC567:BC572" si="2511" xml:space="preserve"> BC557+$B567</f>
        <v>0</v>
      </c>
      <c r="BD567" s="19">
        <f t="shared" ref="BD567:BD572" si="2512" xml:space="preserve"> BD557+$C567</f>
        <v>0</v>
      </c>
      <c r="BE567" s="19">
        <f t="shared" ref="BE567:BE572" si="2513" xml:space="preserve"> BE557+$D567</f>
        <v>0</v>
      </c>
      <c r="BF567" s="19">
        <f t="shared" ref="BF567:BF572" si="2514" xml:space="preserve"> BF557+$E567</f>
        <v>0</v>
      </c>
      <c r="BG567" s="19">
        <f t="shared" ref="BG567:BG572" si="2515" xml:space="preserve"> BG557+$B567</f>
        <v>0</v>
      </c>
      <c r="BH567" s="19">
        <f t="shared" ref="BH567:BH572" si="2516" xml:space="preserve"> BH557+$C567</f>
        <v>0</v>
      </c>
      <c r="BI567" s="19">
        <f t="shared" ref="BI567:BI572" si="2517" xml:space="preserve"> BI557+$D567</f>
        <v>0</v>
      </c>
      <c r="BJ567" s="19">
        <f t="shared" ref="BJ567:BJ572" si="2518" xml:space="preserve"> BJ557+$E567</f>
        <v>0</v>
      </c>
      <c r="BK567" s="19">
        <f t="shared" ref="BK567:BK572" si="2519" xml:space="preserve"> BK557+$B567</f>
        <v>0</v>
      </c>
      <c r="BL567" s="19">
        <f t="shared" ref="BL567:BL572" si="2520" xml:space="preserve"> BL557+$C567</f>
        <v>0</v>
      </c>
      <c r="BM567" s="19">
        <f t="shared" ref="BM567:BM572" si="2521" xml:space="preserve"> BM557+$D567</f>
        <v>0</v>
      </c>
      <c r="BN567" s="19">
        <f t="shared" ref="BN567:BN572" si="2522" xml:space="preserve"> BN557+$E567</f>
        <v>0</v>
      </c>
      <c r="BO567" s="19">
        <f t="shared" ref="BO567:BO572" si="2523" xml:space="preserve"> BO557+$B567</f>
        <v>0</v>
      </c>
      <c r="BP567" s="19">
        <f t="shared" ref="BP567:BP572" si="2524" xml:space="preserve"> BP557+$C567</f>
        <v>0</v>
      </c>
      <c r="BQ567" s="19">
        <f t="shared" ref="BQ567:BQ572" si="2525" xml:space="preserve"> BQ557+$D567</f>
        <v>0</v>
      </c>
      <c r="BR567" s="19">
        <f t="shared" ref="BR567:BR572" si="2526" xml:space="preserve"> BR557+$E567</f>
        <v>0</v>
      </c>
      <c r="BS567" s="19">
        <f t="shared" ref="BS567:BS572" si="2527" xml:space="preserve"> BS557+$B567</f>
        <v>0</v>
      </c>
      <c r="BT567" s="19">
        <f t="shared" ref="BT567:BT572" si="2528" xml:space="preserve"> BT557+$C567</f>
        <v>0</v>
      </c>
      <c r="BU567" s="19">
        <f t="shared" ref="BU567:BU572" si="2529" xml:space="preserve"> BU557+$D567</f>
        <v>0</v>
      </c>
      <c r="BV567" s="19">
        <f t="shared" ref="BV567:BV572" si="2530" xml:space="preserve"> BV557+$E567</f>
        <v>0</v>
      </c>
      <c r="BW567" s="19">
        <f t="shared" ref="BW567:BW572" si="2531" xml:space="preserve"> BW557+$B567</f>
        <v>0</v>
      </c>
      <c r="BX567" s="19">
        <f t="shared" ref="BX567:BX572" si="2532" xml:space="preserve"> BX557+$C567</f>
        <v>0</v>
      </c>
      <c r="BY567" s="19">
        <f t="shared" ref="BY567:BY572" si="2533" xml:space="preserve"> BY557+$D567</f>
        <v>0</v>
      </c>
      <c r="BZ567" s="19">
        <f t="shared" ref="BZ567:BZ572" si="2534" xml:space="preserve"> BZ557+$E567</f>
        <v>0</v>
      </c>
      <c r="CA567" s="19">
        <f t="shared" ref="CA567:CA572" si="2535" xml:space="preserve"> CA557+$B567</f>
        <v>0</v>
      </c>
      <c r="CB567" s="19">
        <f t="shared" ref="CB567:CB572" si="2536" xml:space="preserve"> CB557+$C567</f>
        <v>0</v>
      </c>
      <c r="CC567" s="19">
        <f t="shared" ref="CC567:CC572" si="2537" xml:space="preserve"> CC557+$D567</f>
        <v>0</v>
      </c>
      <c r="CD567" s="19">
        <f t="shared" ref="CD567:CD572" si="2538" xml:space="preserve"> CD557+$E567</f>
        <v>0</v>
      </c>
      <c r="CE567" s="19">
        <f t="shared" ref="CE567:CE572" si="2539" xml:space="preserve"> CE557+$B567</f>
        <v>0</v>
      </c>
      <c r="CF567" s="19">
        <f t="shared" ref="CF567:CF572" si="2540" xml:space="preserve"> CF557+$C567</f>
        <v>0</v>
      </c>
      <c r="CG567" s="19">
        <f t="shared" ref="CG567:CG572" si="2541" xml:space="preserve"> CG557+$D567</f>
        <v>0</v>
      </c>
      <c r="CH567" s="19">
        <f t="shared" ref="CH567:CH572" si="2542" xml:space="preserve"> CH557+$E567</f>
        <v>0</v>
      </c>
      <c r="CI567" s="19">
        <f t="shared" ref="CI567:CI572" si="2543" xml:space="preserve"> CI557+$B567</f>
        <v>0</v>
      </c>
      <c r="CJ567" s="19">
        <f t="shared" ref="CJ567:CJ572" si="2544" xml:space="preserve"> CJ557+$C567</f>
        <v>0</v>
      </c>
      <c r="CK567" s="19">
        <f t="shared" ref="CK567:CK572" si="2545" xml:space="preserve"> CK557+$D567</f>
        <v>0</v>
      </c>
      <c r="CL567" s="19">
        <f t="shared" ref="CL567:CL572" si="2546" xml:space="preserve"> CL557+$E567</f>
        <v>0</v>
      </c>
      <c r="CM567" s="19">
        <f t="shared" ref="CM567:CM572" si="2547" xml:space="preserve"> CM557+$B567</f>
        <v>0</v>
      </c>
      <c r="CN567" s="19">
        <f t="shared" ref="CN567:CN572" si="2548" xml:space="preserve"> CN557+$C567</f>
        <v>0</v>
      </c>
      <c r="CO567" s="19">
        <f t="shared" ref="CO567:CO572" si="2549" xml:space="preserve"> CO557+$D567</f>
        <v>0</v>
      </c>
      <c r="CP567" s="19">
        <f t="shared" ref="CP567:CP572" si="2550" xml:space="preserve"> CP557+$E567</f>
        <v>0</v>
      </c>
      <c r="CQ567" s="19">
        <f t="shared" ref="CQ567:CQ572" si="2551" xml:space="preserve"> CQ557+$B567</f>
        <v>0</v>
      </c>
      <c r="CR567" s="19">
        <f t="shared" ref="CR567:CR572" si="2552" xml:space="preserve"> CR557+$C567</f>
        <v>0</v>
      </c>
      <c r="CS567" s="19">
        <f t="shared" ref="CS567:CS572" si="2553" xml:space="preserve"> CS557+$D567</f>
        <v>0</v>
      </c>
      <c r="CT567" s="19">
        <f t="shared" ref="CT567:CT572" si="2554" xml:space="preserve"> CT557+$E567</f>
        <v>0</v>
      </c>
      <c r="CU567" s="19">
        <f t="shared" ref="CU567:CU572" si="2555" xml:space="preserve"> CU557+$B567</f>
        <v>0</v>
      </c>
      <c r="CV567" s="19">
        <f t="shared" ref="CV567:CV572" si="2556" xml:space="preserve"> CV557+$C567</f>
        <v>0</v>
      </c>
      <c r="CW567" s="19">
        <f t="shared" ref="CW567:CW572" si="2557" xml:space="preserve"> CW557+$D567</f>
        <v>0</v>
      </c>
      <c r="CX567" s="19">
        <f t="shared" ref="CX567:CX572" si="2558" xml:space="preserve"> CX557+$E567</f>
        <v>0</v>
      </c>
      <c r="CY567" s="19">
        <f t="shared" ref="CY567:CY572" si="2559" xml:space="preserve"> CY557+$B567</f>
        <v>0</v>
      </c>
      <c r="CZ567" s="19">
        <f t="shared" ref="CZ567:CZ572" si="2560" xml:space="preserve"> CZ557+$C567</f>
        <v>0</v>
      </c>
      <c r="DA567" s="19">
        <f t="shared" ref="DA567:DA572" si="2561" xml:space="preserve"> DA557+$D567</f>
        <v>0</v>
      </c>
      <c r="DB567" s="19">
        <f t="shared" ref="DB567:DB572" si="2562" xml:space="preserve"> DB557+$E567</f>
        <v>0</v>
      </c>
      <c r="DC567" s="19">
        <f t="shared" ref="DC567:DC572" si="2563" xml:space="preserve"> DC557+$B567</f>
        <v>0</v>
      </c>
      <c r="DD567" s="19">
        <f t="shared" ref="DD567:DD572" si="2564" xml:space="preserve"> DD557+$C567</f>
        <v>0</v>
      </c>
      <c r="DE567" s="19">
        <f t="shared" ref="DE567:DE572" si="2565" xml:space="preserve"> DE557+$D567</f>
        <v>0</v>
      </c>
      <c r="DF567" s="19">
        <f t="shared" ref="DF567:DF572" si="2566" xml:space="preserve"> DF557+$E567</f>
        <v>0</v>
      </c>
      <c r="DG567" s="19">
        <f t="shared" ref="DG567:DG572" si="2567" xml:space="preserve"> DG557+$B567</f>
        <v>0</v>
      </c>
      <c r="DH567" s="19">
        <f t="shared" ref="DH567:DH572" si="2568" xml:space="preserve"> DH557+$C567</f>
        <v>0</v>
      </c>
      <c r="DI567" s="19">
        <f t="shared" ref="DI567:DI572" si="2569" xml:space="preserve"> DI557+$D567</f>
        <v>0</v>
      </c>
      <c r="DJ567" s="19">
        <f t="shared" ref="DJ567:DJ572" si="2570" xml:space="preserve"> DJ557+$E567</f>
        <v>0</v>
      </c>
      <c r="DK567" s="19">
        <f t="shared" ref="DK567:DK572" si="2571" xml:space="preserve"> DK557+$B567</f>
        <v>0</v>
      </c>
      <c r="DL567" s="19">
        <f t="shared" ref="DL567:DL572" si="2572" xml:space="preserve"> DL557+$C567</f>
        <v>0</v>
      </c>
      <c r="DM567" s="19">
        <f t="shared" ref="DM567:DM572" si="2573" xml:space="preserve"> DM557+$D567</f>
        <v>0</v>
      </c>
      <c r="DN567" s="19">
        <f t="shared" ref="DN567:DN572" si="2574" xml:space="preserve"> DN557+$E567</f>
        <v>0</v>
      </c>
      <c r="DO567" s="19">
        <f t="shared" ref="DO567:DO572" si="2575" xml:space="preserve"> DO557+$B567</f>
        <v>0</v>
      </c>
      <c r="DP567" s="19">
        <f t="shared" ref="DP567:DP572" si="2576" xml:space="preserve"> DP557+$C567</f>
        <v>0</v>
      </c>
      <c r="DQ567" s="19">
        <f t="shared" ref="DQ567:DQ572" si="2577" xml:space="preserve"> DQ557+$D567</f>
        <v>0</v>
      </c>
      <c r="DR567" s="19">
        <f t="shared" ref="DR567:DR572" si="2578" xml:space="preserve"> DR557+$E567</f>
        <v>0</v>
      </c>
      <c r="DS567" s="19">
        <f t="shared" ref="DS567:DS572" si="2579" xml:space="preserve"> DS557+$B567</f>
        <v>0</v>
      </c>
      <c r="DT567" s="19">
        <f t="shared" ref="DT567:DT572" si="2580" xml:space="preserve"> DT557+$C567</f>
        <v>0</v>
      </c>
      <c r="DU567" s="19">
        <f t="shared" ref="DU567:DU572" si="2581" xml:space="preserve"> DU557+$D567</f>
        <v>0</v>
      </c>
      <c r="DV567" s="19">
        <f t="shared" ref="DV567:DV572" si="2582" xml:space="preserve"> DV557+$E567</f>
        <v>0</v>
      </c>
      <c r="DW567" s="19">
        <f t="shared" ref="DW567:DW572" si="2583" xml:space="preserve"> DW557+$B567</f>
        <v>0</v>
      </c>
      <c r="DX567" s="19">
        <f t="shared" ref="DX567:DX572" si="2584" xml:space="preserve"> DX557+$C567</f>
        <v>0</v>
      </c>
      <c r="DY567" s="19">
        <f t="shared" ref="DY567:DY572" si="2585" xml:space="preserve"> DY557+$D567</f>
        <v>0</v>
      </c>
      <c r="DZ567" s="19">
        <f t="shared" ref="DZ567:DZ572" si="2586" xml:space="preserve"> DZ557+$E567</f>
        <v>0</v>
      </c>
      <c r="EA567" s="19">
        <f t="shared" ref="EA567:EA572" si="2587" xml:space="preserve"> EA557+$B567</f>
        <v>0</v>
      </c>
      <c r="EB567" s="19">
        <f t="shared" ref="EB567:EB572" si="2588" xml:space="preserve"> EB557+$C567</f>
        <v>0</v>
      </c>
      <c r="EC567" s="19">
        <f t="shared" ref="EC567:EC572" si="2589" xml:space="preserve"> EC557+$D567</f>
        <v>0</v>
      </c>
      <c r="ED567" s="19">
        <f t="shared" ref="ED567:ED572" si="2590" xml:space="preserve"> ED557+$E567</f>
        <v>0</v>
      </c>
      <c r="EE567" s="19">
        <f t="shared" ref="EE567:EE572" si="2591" xml:space="preserve"> EE557+$B567</f>
        <v>0</v>
      </c>
      <c r="EF567" s="19">
        <f t="shared" ref="EF567:EF572" si="2592" xml:space="preserve"> EF557+$C567</f>
        <v>0</v>
      </c>
      <c r="EG567" s="19">
        <f t="shared" ref="EG567:EG572" si="2593" xml:space="preserve"> EG557+$D567</f>
        <v>0</v>
      </c>
      <c r="EH567" s="19">
        <f t="shared" ref="EH567:EH572" si="2594" xml:space="preserve"> EH557+$E567</f>
        <v>0</v>
      </c>
      <c r="EI567" s="19"/>
    </row>
    <row r="568" spans="2:139" ht="15" hidden="1" x14ac:dyDescent="0.25">
      <c r="B568" s="19">
        <f xml:space="preserve"> IF(C325=1,IF(N325=1,1,0),0)</f>
        <v>0</v>
      </c>
      <c r="C568" s="19">
        <f>IF(C325=1,IF(OR((N325=1),(N325=0.5)),1,0),0)</f>
        <v>0</v>
      </c>
      <c r="D568" s="19">
        <f xml:space="preserve"> IF(C325=1,IF(N325=1,1,0),0)</f>
        <v>0</v>
      </c>
      <c r="E568" s="19">
        <f xml:space="preserve"> IF(C325=1,IF(AND((N325&lt;&gt;""),(N325&lt;&gt;0)),1,0),0)</f>
        <v>0</v>
      </c>
      <c r="F568" s="19"/>
      <c r="G568" s="19">
        <f t="shared" si="2467"/>
        <v>0</v>
      </c>
      <c r="H568" s="19">
        <f t="shared" si="2468"/>
        <v>0</v>
      </c>
      <c r="I568" s="19">
        <f t="shared" si="2469"/>
        <v>0</v>
      </c>
      <c r="J568" s="19">
        <f t="shared" si="2470"/>
        <v>0</v>
      </c>
      <c r="K568" s="19">
        <f t="shared" si="2471"/>
        <v>0</v>
      </c>
      <c r="L568" s="19">
        <f t="shared" si="2472"/>
        <v>0</v>
      </c>
      <c r="M568" s="19">
        <f t="shared" si="2473"/>
        <v>0</v>
      </c>
      <c r="N568" s="19">
        <f t="shared" si="2474"/>
        <v>0</v>
      </c>
      <c r="O568" s="19">
        <f t="shared" si="2475"/>
        <v>0</v>
      </c>
      <c r="P568" s="19">
        <f t="shared" si="2476"/>
        <v>0</v>
      </c>
      <c r="Q568" s="19">
        <f t="shared" si="2477"/>
        <v>0</v>
      </c>
      <c r="R568" s="19"/>
      <c r="S568" s="19">
        <f t="shared" si="2478"/>
        <v>0</v>
      </c>
      <c r="T568" s="19">
        <f t="shared" si="2479"/>
        <v>0</v>
      </c>
      <c r="U568" s="19">
        <f t="shared" si="2480"/>
        <v>0</v>
      </c>
      <c r="V568" s="19"/>
      <c r="W568" s="19">
        <f t="shared" si="2481"/>
        <v>0</v>
      </c>
      <c r="X568" s="19"/>
      <c r="Y568" s="19">
        <f t="shared" si="2482"/>
        <v>0</v>
      </c>
      <c r="Z568" s="19">
        <f t="shared" si="2483"/>
        <v>0</v>
      </c>
      <c r="AA568" s="19">
        <f t="shared" si="2484"/>
        <v>0</v>
      </c>
      <c r="AB568" s="19">
        <f t="shared" si="2485"/>
        <v>0</v>
      </c>
      <c r="AC568" s="19">
        <f t="shared" si="2486"/>
        <v>0</v>
      </c>
      <c r="AD568" s="19"/>
      <c r="AE568" s="19">
        <f t="shared" si="2487"/>
        <v>0</v>
      </c>
      <c r="AF568" s="19">
        <f t="shared" si="2488"/>
        <v>0</v>
      </c>
      <c r="AG568" s="19">
        <f t="shared" si="2489"/>
        <v>0</v>
      </c>
      <c r="AH568" s="19">
        <f t="shared" si="2490"/>
        <v>0</v>
      </c>
      <c r="AI568" s="19">
        <f t="shared" si="2491"/>
        <v>0</v>
      </c>
      <c r="AJ568" s="19">
        <f t="shared" si="2492"/>
        <v>0</v>
      </c>
      <c r="AK568" s="129">
        <f t="shared" si="2493"/>
        <v>0</v>
      </c>
      <c r="AL568" s="129">
        <f t="shared" si="2494"/>
        <v>0</v>
      </c>
      <c r="AM568" s="19">
        <f t="shared" si="2495"/>
        <v>0</v>
      </c>
      <c r="AN568" s="19">
        <f t="shared" si="2496"/>
        <v>0</v>
      </c>
      <c r="AO568" s="19">
        <f t="shared" si="2497"/>
        <v>0</v>
      </c>
      <c r="AP568" s="19">
        <f t="shared" si="2498"/>
        <v>0</v>
      </c>
      <c r="AQ568" s="19">
        <f t="shared" si="2499"/>
        <v>0</v>
      </c>
      <c r="AR568" s="19">
        <f t="shared" si="2500"/>
        <v>0</v>
      </c>
      <c r="AS568" s="19">
        <f t="shared" si="2501"/>
        <v>0</v>
      </c>
      <c r="AT568" s="19">
        <f t="shared" si="2502"/>
        <v>0</v>
      </c>
      <c r="AU568" s="19">
        <f t="shared" si="2503"/>
        <v>0</v>
      </c>
      <c r="AV568" s="19">
        <f t="shared" si="2504"/>
        <v>0</v>
      </c>
      <c r="AW568" s="19">
        <f t="shared" si="2505"/>
        <v>0</v>
      </c>
      <c r="AX568" s="19">
        <f t="shared" si="2506"/>
        <v>0</v>
      </c>
      <c r="AY568" s="19">
        <f t="shared" si="2507"/>
        <v>0</v>
      </c>
      <c r="AZ568" s="19">
        <f t="shared" si="2508"/>
        <v>0</v>
      </c>
      <c r="BA568" s="19">
        <f t="shared" si="2509"/>
        <v>0</v>
      </c>
      <c r="BB568" s="19">
        <f t="shared" si="2510"/>
        <v>0</v>
      </c>
      <c r="BC568" s="19">
        <f t="shared" si="2511"/>
        <v>0</v>
      </c>
      <c r="BD568" s="19">
        <f t="shared" si="2512"/>
        <v>0</v>
      </c>
      <c r="BE568" s="19">
        <f t="shared" si="2513"/>
        <v>0</v>
      </c>
      <c r="BF568" s="19">
        <f t="shared" si="2514"/>
        <v>0</v>
      </c>
      <c r="BG568" s="19">
        <f t="shared" si="2515"/>
        <v>0</v>
      </c>
      <c r="BH568" s="19">
        <f t="shared" si="2516"/>
        <v>0</v>
      </c>
      <c r="BI568" s="19">
        <f t="shared" si="2517"/>
        <v>0</v>
      </c>
      <c r="BJ568" s="19">
        <f t="shared" si="2518"/>
        <v>0</v>
      </c>
      <c r="BK568" s="19">
        <f t="shared" si="2519"/>
        <v>0</v>
      </c>
      <c r="BL568" s="19">
        <f t="shared" si="2520"/>
        <v>0</v>
      </c>
      <c r="BM568" s="19">
        <f t="shared" si="2521"/>
        <v>0</v>
      </c>
      <c r="BN568" s="19">
        <f t="shared" si="2522"/>
        <v>0</v>
      </c>
      <c r="BO568" s="19">
        <f t="shared" si="2523"/>
        <v>0</v>
      </c>
      <c r="BP568" s="19">
        <f t="shared" si="2524"/>
        <v>0</v>
      </c>
      <c r="BQ568" s="19">
        <f t="shared" si="2525"/>
        <v>0</v>
      </c>
      <c r="BR568" s="19">
        <f t="shared" si="2526"/>
        <v>0</v>
      </c>
      <c r="BS568" s="19">
        <f t="shared" si="2527"/>
        <v>0</v>
      </c>
      <c r="BT568" s="19">
        <f t="shared" si="2528"/>
        <v>0</v>
      </c>
      <c r="BU568" s="19">
        <f t="shared" si="2529"/>
        <v>0</v>
      </c>
      <c r="BV568" s="19">
        <f t="shared" si="2530"/>
        <v>0</v>
      </c>
      <c r="BW568" s="19">
        <f t="shared" si="2531"/>
        <v>0</v>
      </c>
      <c r="BX568" s="19">
        <f t="shared" si="2532"/>
        <v>0</v>
      </c>
      <c r="BY568" s="19">
        <f t="shared" si="2533"/>
        <v>0</v>
      </c>
      <c r="BZ568" s="19">
        <f t="shared" si="2534"/>
        <v>0</v>
      </c>
      <c r="CA568" s="19">
        <f t="shared" si="2535"/>
        <v>0</v>
      </c>
      <c r="CB568" s="19">
        <f t="shared" si="2536"/>
        <v>0</v>
      </c>
      <c r="CC568" s="19">
        <f t="shared" si="2537"/>
        <v>0</v>
      </c>
      <c r="CD568" s="19">
        <f t="shared" si="2538"/>
        <v>0</v>
      </c>
      <c r="CE568" s="19">
        <f t="shared" si="2539"/>
        <v>0</v>
      </c>
      <c r="CF568" s="19">
        <f t="shared" si="2540"/>
        <v>0</v>
      </c>
      <c r="CG568" s="19">
        <f t="shared" si="2541"/>
        <v>0</v>
      </c>
      <c r="CH568" s="19">
        <f t="shared" si="2542"/>
        <v>0</v>
      </c>
      <c r="CI568" s="19">
        <f t="shared" si="2543"/>
        <v>0</v>
      </c>
      <c r="CJ568" s="19">
        <f t="shared" si="2544"/>
        <v>0</v>
      </c>
      <c r="CK568" s="19">
        <f t="shared" si="2545"/>
        <v>0</v>
      </c>
      <c r="CL568" s="19">
        <f t="shared" si="2546"/>
        <v>0</v>
      </c>
      <c r="CM568" s="19">
        <f t="shared" si="2547"/>
        <v>0</v>
      </c>
      <c r="CN568" s="19">
        <f t="shared" si="2548"/>
        <v>0</v>
      </c>
      <c r="CO568" s="19">
        <f t="shared" si="2549"/>
        <v>0</v>
      </c>
      <c r="CP568" s="19">
        <f t="shared" si="2550"/>
        <v>0</v>
      </c>
      <c r="CQ568" s="19">
        <f t="shared" si="2551"/>
        <v>0</v>
      </c>
      <c r="CR568" s="19">
        <f t="shared" si="2552"/>
        <v>0</v>
      </c>
      <c r="CS568" s="19">
        <f t="shared" si="2553"/>
        <v>0</v>
      </c>
      <c r="CT568" s="19">
        <f t="shared" si="2554"/>
        <v>0</v>
      </c>
      <c r="CU568" s="19">
        <f t="shared" si="2555"/>
        <v>0</v>
      </c>
      <c r="CV568" s="19">
        <f t="shared" si="2556"/>
        <v>0</v>
      </c>
      <c r="CW568" s="19">
        <f t="shared" si="2557"/>
        <v>0</v>
      </c>
      <c r="CX568" s="19">
        <f t="shared" si="2558"/>
        <v>0</v>
      </c>
      <c r="CY568" s="19">
        <f t="shared" si="2559"/>
        <v>0</v>
      </c>
      <c r="CZ568" s="19">
        <f t="shared" si="2560"/>
        <v>0</v>
      </c>
      <c r="DA568" s="19">
        <f t="shared" si="2561"/>
        <v>0</v>
      </c>
      <c r="DB568" s="19">
        <f t="shared" si="2562"/>
        <v>0</v>
      </c>
      <c r="DC568" s="19">
        <f t="shared" si="2563"/>
        <v>0</v>
      </c>
      <c r="DD568" s="19">
        <f t="shared" si="2564"/>
        <v>0</v>
      </c>
      <c r="DE568" s="19">
        <f t="shared" si="2565"/>
        <v>0</v>
      </c>
      <c r="DF568" s="19">
        <f t="shared" si="2566"/>
        <v>0</v>
      </c>
      <c r="DG568" s="19">
        <f t="shared" si="2567"/>
        <v>0</v>
      </c>
      <c r="DH568" s="19">
        <f t="shared" si="2568"/>
        <v>0</v>
      </c>
      <c r="DI568" s="19">
        <f t="shared" si="2569"/>
        <v>0</v>
      </c>
      <c r="DJ568" s="19">
        <f t="shared" si="2570"/>
        <v>0</v>
      </c>
      <c r="DK568" s="19">
        <f t="shared" si="2571"/>
        <v>0</v>
      </c>
      <c r="DL568" s="19">
        <f t="shared" si="2572"/>
        <v>0</v>
      </c>
      <c r="DM568" s="19">
        <f t="shared" si="2573"/>
        <v>0</v>
      </c>
      <c r="DN568" s="19">
        <f t="shared" si="2574"/>
        <v>0</v>
      </c>
      <c r="DO568" s="19">
        <f t="shared" si="2575"/>
        <v>0</v>
      </c>
      <c r="DP568" s="19">
        <f t="shared" si="2576"/>
        <v>0</v>
      </c>
      <c r="DQ568" s="19">
        <f t="shared" si="2577"/>
        <v>0</v>
      </c>
      <c r="DR568" s="19">
        <f t="shared" si="2578"/>
        <v>0</v>
      </c>
      <c r="DS568" s="19">
        <f t="shared" si="2579"/>
        <v>0</v>
      </c>
      <c r="DT568" s="19">
        <f t="shared" si="2580"/>
        <v>0</v>
      </c>
      <c r="DU568" s="19">
        <f t="shared" si="2581"/>
        <v>0</v>
      </c>
      <c r="DV568" s="19">
        <f t="shared" si="2582"/>
        <v>0</v>
      </c>
      <c r="DW568" s="19">
        <f t="shared" si="2583"/>
        <v>0</v>
      </c>
      <c r="DX568" s="19">
        <f t="shared" si="2584"/>
        <v>0</v>
      </c>
      <c r="DY568" s="19">
        <f t="shared" si="2585"/>
        <v>0</v>
      </c>
      <c r="DZ568" s="19">
        <f t="shared" si="2586"/>
        <v>0</v>
      </c>
      <c r="EA568" s="19">
        <f t="shared" si="2587"/>
        <v>0</v>
      </c>
      <c r="EB568" s="19">
        <f t="shared" si="2588"/>
        <v>0</v>
      </c>
      <c r="EC568" s="19">
        <f t="shared" si="2589"/>
        <v>0</v>
      </c>
      <c r="ED568" s="19">
        <f t="shared" si="2590"/>
        <v>0</v>
      </c>
      <c r="EE568" s="19">
        <f t="shared" si="2591"/>
        <v>0</v>
      </c>
      <c r="EF568" s="19">
        <f t="shared" si="2592"/>
        <v>0</v>
      </c>
      <c r="EG568" s="19">
        <f t="shared" si="2593"/>
        <v>0</v>
      </c>
      <c r="EH568" s="19">
        <f t="shared" si="2594"/>
        <v>0</v>
      </c>
      <c r="EI568" s="19"/>
    </row>
    <row r="569" spans="2:139" ht="15" hidden="1" x14ac:dyDescent="0.25">
      <c r="B569" s="19">
        <f xml:space="preserve"> IF(C326=1,IF(N326=1,1,0),0)</f>
        <v>0</v>
      </c>
      <c r="C569" s="19">
        <f>IF(C326=1,IF(OR((N326=1),(N326=0.5)),1,0),0)</f>
        <v>0</v>
      </c>
      <c r="D569" s="19">
        <f xml:space="preserve"> IF(C326=1,IF(N326=1,1,0),0)</f>
        <v>0</v>
      </c>
      <c r="E569" s="19">
        <f xml:space="preserve"> IF(C326=1,IF(AND((N326&lt;&gt;""),(N326&lt;&gt;0)),1,0),0)</f>
        <v>0</v>
      </c>
      <c r="F569" s="19"/>
      <c r="G569" s="19">
        <f t="shared" si="2467"/>
        <v>0</v>
      </c>
      <c r="H569" s="19">
        <f t="shared" si="2468"/>
        <v>0</v>
      </c>
      <c r="I569" s="19">
        <f t="shared" si="2469"/>
        <v>0</v>
      </c>
      <c r="J569" s="19">
        <f t="shared" si="2470"/>
        <v>0</v>
      </c>
      <c r="K569" s="19">
        <f t="shared" si="2471"/>
        <v>0</v>
      </c>
      <c r="L569" s="19">
        <f t="shared" si="2472"/>
        <v>0</v>
      </c>
      <c r="M569" s="19">
        <f t="shared" si="2473"/>
        <v>0</v>
      </c>
      <c r="N569" s="19">
        <f t="shared" si="2474"/>
        <v>0</v>
      </c>
      <c r="O569" s="19">
        <f t="shared" si="2475"/>
        <v>0</v>
      </c>
      <c r="P569" s="19">
        <f t="shared" si="2476"/>
        <v>0</v>
      </c>
      <c r="Q569" s="19">
        <f t="shared" si="2477"/>
        <v>0</v>
      </c>
      <c r="R569" s="19"/>
      <c r="S569" s="19">
        <f t="shared" si="2478"/>
        <v>0</v>
      </c>
      <c r="T569" s="19">
        <f t="shared" si="2479"/>
        <v>0</v>
      </c>
      <c r="U569" s="19">
        <f t="shared" si="2480"/>
        <v>0</v>
      </c>
      <c r="V569" s="19"/>
      <c r="W569" s="19">
        <f t="shared" si="2481"/>
        <v>0</v>
      </c>
      <c r="X569" s="19"/>
      <c r="Y569" s="19">
        <f t="shared" si="2482"/>
        <v>0</v>
      </c>
      <c r="Z569" s="19">
        <f t="shared" si="2483"/>
        <v>0</v>
      </c>
      <c r="AA569" s="19">
        <f t="shared" si="2484"/>
        <v>0</v>
      </c>
      <c r="AB569" s="19">
        <f t="shared" si="2485"/>
        <v>0</v>
      </c>
      <c r="AC569" s="19">
        <f t="shared" si="2486"/>
        <v>0</v>
      </c>
      <c r="AD569" s="19"/>
      <c r="AE569" s="19">
        <f t="shared" si="2487"/>
        <v>0</v>
      </c>
      <c r="AF569" s="19">
        <f t="shared" si="2488"/>
        <v>0</v>
      </c>
      <c r="AG569" s="19">
        <f t="shared" si="2489"/>
        <v>0</v>
      </c>
      <c r="AH569" s="19">
        <f t="shared" si="2490"/>
        <v>0</v>
      </c>
      <c r="AI569" s="19">
        <f t="shared" si="2491"/>
        <v>0</v>
      </c>
      <c r="AJ569" s="19">
        <f t="shared" si="2492"/>
        <v>0</v>
      </c>
      <c r="AK569" s="129">
        <f t="shared" si="2493"/>
        <v>0</v>
      </c>
      <c r="AL569" s="129">
        <f t="shared" si="2494"/>
        <v>0</v>
      </c>
      <c r="AM569" s="19">
        <f t="shared" si="2495"/>
        <v>0</v>
      </c>
      <c r="AN569" s="19">
        <f t="shared" si="2496"/>
        <v>0</v>
      </c>
      <c r="AO569" s="19">
        <f t="shared" si="2497"/>
        <v>0</v>
      </c>
      <c r="AP569" s="19">
        <f t="shared" si="2498"/>
        <v>0</v>
      </c>
      <c r="AQ569" s="19">
        <f t="shared" si="2499"/>
        <v>0</v>
      </c>
      <c r="AR569" s="19">
        <f t="shared" si="2500"/>
        <v>0</v>
      </c>
      <c r="AS569" s="19">
        <f t="shared" si="2501"/>
        <v>0</v>
      </c>
      <c r="AT569" s="19">
        <f t="shared" si="2502"/>
        <v>0</v>
      </c>
      <c r="AU569" s="19">
        <f t="shared" si="2503"/>
        <v>0</v>
      </c>
      <c r="AV569" s="19">
        <f t="shared" si="2504"/>
        <v>0</v>
      </c>
      <c r="AW569" s="19">
        <f t="shared" si="2505"/>
        <v>0</v>
      </c>
      <c r="AX569" s="19">
        <f t="shared" si="2506"/>
        <v>0</v>
      </c>
      <c r="AY569" s="19">
        <f t="shared" si="2507"/>
        <v>0</v>
      </c>
      <c r="AZ569" s="19">
        <f t="shared" si="2508"/>
        <v>0</v>
      </c>
      <c r="BA569" s="19">
        <f t="shared" si="2509"/>
        <v>0</v>
      </c>
      <c r="BB569" s="19">
        <f t="shared" si="2510"/>
        <v>0</v>
      </c>
      <c r="BC569" s="19">
        <f t="shared" si="2511"/>
        <v>0</v>
      </c>
      <c r="BD569" s="19">
        <f t="shared" si="2512"/>
        <v>0</v>
      </c>
      <c r="BE569" s="19">
        <f t="shared" si="2513"/>
        <v>0</v>
      </c>
      <c r="BF569" s="19">
        <f t="shared" si="2514"/>
        <v>0</v>
      </c>
      <c r="BG569" s="19">
        <f t="shared" si="2515"/>
        <v>0</v>
      </c>
      <c r="BH569" s="19">
        <f t="shared" si="2516"/>
        <v>0</v>
      </c>
      <c r="BI569" s="19">
        <f t="shared" si="2517"/>
        <v>0</v>
      </c>
      <c r="BJ569" s="19">
        <f t="shared" si="2518"/>
        <v>0</v>
      </c>
      <c r="BK569" s="19">
        <f t="shared" si="2519"/>
        <v>0</v>
      </c>
      <c r="BL569" s="19">
        <f t="shared" si="2520"/>
        <v>0</v>
      </c>
      <c r="BM569" s="19">
        <f t="shared" si="2521"/>
        <v>0</v>
      </c>
      <c r="BN569" s="19">
        <f t="shared" si="2522"/>
        <v>0</v>
      </c>
      <c r="BO569" s="19">
        <f t="shared" si="2523"/>
        <v>0</v>
      </c>
      <c r="BP569" s="19">
        <f t="shared" si="2524"/>
        <v>0</v>
      </c>
      <c r="BQ569" s="19">
        <f t="shared" si="2525"/>
        <v>0</v>
      </c>
      <c r="BR569" s="19">
        <f t="shared" si="2526"/>
        <v>0</v>
      </c>
      <c r="BS569" s="19">
        <f t="shared" si="2527"/>
        <v>0</v>
      </c>
      <c r="BT569" s="19">
        <f t="shared" si="2528"/>
        <v>0</v>
      </c>
      <c r="BU569" s="19">
        <f t="shared" si="2529"/>
        <v>0</v>
      </c>
      <c r="BV569" s="19">
        <f t="shared" si="2530"/>
        <v>0</v>
      </c>
      <c r="BW569" s="19">
        <f t="shared" si="2531"/>
        <v>0</v>
      </c>
      <c r="BX569" s="19">
        <f t="shared" si="2532"/>
        <v>0</v>
      </c>
      <c r="BY569" s="19">
        <f t="shared" si="2533"/>
        <v>0</v>
      </c>
      <c r="BZ569" s="19">
        <f t="shared" si="2534"/>
        <v>0</v>
      </c>
      <c r="CA569" s="19">
        <f t="shared" si="2535"/>
        <v>0</v>
      </c>
      <c r="CB569" s="19">
        <f t="shared" si="2536"/>
        <v>0</v>
      </c>
      <c r="CC569" s="19">
        <f t="shared" si="2537"/>
        <v>0</v>
      </c>
      <c r="CD569" s="19">
        <f t="shared" si="2538"/>
        <v>0</v>
      </c>
      <c r="CE569" s="19">
        <f t="shared" si="2539"/>
        <v>0</v>
      </c>
      <c r="CF569" s="19">
        <f t="shared" si="2540"/>
        <v>0</v>
      </c>
      <c r="CG569" s="19">
        <f t="shared" si="2541"/>
        <v>0</v>
      </c>
      <c r="CH569" s="19">
        <f t="shared" si="2542"/>
        <v>0</v>
      </c>
      <c r="CI569" s="19">
        <f t="shared" si="2543"/>
        <v>0</v>
      </c>
      <c r="CJ569" s="19">
        <f t="shared" si="2544"/>
        <v>0</v>
      </c>
      <c r="CK569" s="19">
        <f t="shared" si="2545"/>
        <v>0</v>
      </c>
      <c r="CL569" s="19">
        <f t="shared" si="2546"/>
        <v>0</v>
      </c>
      <c r="CM569" s="19">
        <f t="shared" si="2547"/>
        <v>0</v>
      </c>
      <c r="CN569" s="19">
        <f t="shared" si="2548"/>
        <v>0</v>
      </c>
      <c r="CO569" s="19">
        <f t="shared" si="2549"/>
        <v>0</v>
      </c>
      <c r="CP569" s="19">
        <f t="shared" si="2550"/>
        <v>0</v>
      </c>
      <c r="CQ569" s="19">
        <f t="shared" si="2551"/>
        <v>0</v>
      </c>
      <c r="CR569" s="19">
        <f t="shared" si="2552"/>
        <v>0</v>
      </c>
      <c r="CS569" s="19">
        <f t="shared" si="2553"/>
        <v>0</v>
      </c>
      <c r="CT569" s="19">
        <f t="shared" si="2554"/>
        <v>0</v>
      </c>
      <c r="CU569" s="19">
        <f t="shared" si="2555"/>
        <v>0</v>
      </c>
      <c r="CV569" s="19">
        <f t="shared" si="2556"/>
        <v>0</v>
      </c>
      <c r="CW569" s="19">
        <f t="shared" si="2557"/>
        <v>0</v>
      </c>
      <c r="CX569" s="19">
        <f t="shared" si="2558"/>
        <v>0</v>
      </c>
      <c r="CY569" s="19">
        <f t="shared" si="2559"/>
        <v>0</v>
      </c>
      <c r="CZ569" s="19">
        <f t="shared" si="2560"/>
        <v>0</v>
      </c>
      <c r="DA569" s="19">
        <f t="shared" si="2561"/>
        <v>0</v>
      </c>
      <c r="DB569" s="19">
        <f t="shared" si="2562"/>
        <v>0</v>
      </c>
      <c r="DC569" s="19">
        <f t="shared" si="2563"/>
        <v>0</v>
      </c>
      <c r="DD569" s="19">
        <f t="shared" si="2564"/>
        <v>0</v>
      </c>
      <c r="DE569" s="19">
        <f t="shared" si="2565"/>
        <v>0</v>
      </c>
      <c r="DF569" s="19">
        <f t="shared" si="2566"/>
        <v>0</v>
      </c>
      <c r="DG569" s="19">
        <f t="shared" si="2567"/>
        <v>0</v>
      </c>
      <c r="DH569" s="19">
        <f t="shared" si="2568"/>
        <v>0</v>
      </c>
      <c r="DI569" s="19">
        <f t="shared" si="2569"/>
        <v>0</v>
      </c>
      <c r="DJ569" s="19">
        <f t="shared" si="2570"/>
        <v>0</v>
      </c>
      <c r="DK569" s="19">
        <f t="shared" si="2571"/>
        <v>0</v>
      </c>
      <c r="DL569" s="19">
        <f t="shared" si="2572"/>
        <v>0</v>
      </c>
      <c r="DM569" s="19">
        <f t="shared" si="2573"/>
        <v>0</v>
      </c>
      <c r="DN569" s="19">
        <f t="shared" si="2574"/>
        <v>0</v>
      </c>
      <c r="DO569" s="19">
        <f t="shared" si="2575"/>
        <v>0</v>
      </c>
      <c r="DP569" s="19">
        <f t="shared" si="2576"/>
        <v>0</v>
      </c>
      <c r="DQ569" s="19">
        <f t="shared" si="2577"/>
        <v>0</v>
      </c>
      <c r="DR569" s="19">
        <f t="shared" si="2578"/>
        <v>0</v>
      </c>
      <c r="DS569" s="19">
        <f t="shared" si="2579"/>
        <v>0</v>
      </c>
      <c r="DT569" s="19">
        <f t="shared" si="2580"/>
        <v>0</v>
      </c>
      <c r="DU569" s="19">
        <f t="shared" si="2581"/>
        <v>0</v>
      </c>
      <c r="DV569" s="19">
        <f t="shared" si="2582"/>
        <v>0</v>
      </c>
      <c r="DW569" s="19">
        <f t="shared" si="2583"/>
        <v>0</v>
      </c>
      <c r="DX569" s="19">
        <f t="shared" si="2584"/>
        <v>0</v>
      </c>
      <c r="DY569" s="19">
        <f t="shared" si="2585"/>
        <v>0</v>
      </c>
      <c r="DZ569" s="19">
        <f t="shared" si="2586"/>
        <v>0</v>
      </c>
      <c r="EA569" s="19">
        <f t="shared" si="2587"/>
        <v>0</v>
      </c>
      <c r="EB569" s="19">
        <f t="shared" si="2588"/>
        <v>0</v>
      </c>
      <c r="EC569" s="19">
        <f t="shared" si="2589"/>
        <v>0</v>
      </c>
      <c r="ED569" s="19">
        <f t="shared" si="2590"/>
        <v>0</v>
      </c>
      <c r="EE569" s="19">
        <f t="shared" si="2591"/>
        <v>0</v>
      </c>
      <c r="EF569" s="19">
        <f t="shared" si="2592"/>
        <v>0</v>
      </c>
      <c r="EG569" s="19">
        <f t="shared" si="2593"/>
        <v>0</v>
      </c>
      <c r="EH569" s="19">
        <f t="shared" si="2594"/>
        <v>0</v>
      </c>
      <c r="EI569" s="19"/>
    </row>
    <row r="570" spans="2:139" x14ac:dyDescent="0.35">
      <c r="B570" s="19">
        <f xml:space="preserve"> IF(C331=1,IF(N331=1,1,0),0)</f>
        <v>0</v>
      </c>
      <c r="C570" s="19">
        <f>IF(C331=1,IF(OR((N331=1),(N331=0.5)),1,0),0)</f>
        <v>0</v>
      </c>
      <c r="D570" s="19">
        <f xml:space="preserve"> IF(C331=1,IF(N331=1,1,0),0)</f>
        <v>0</v>
      </c>
      <c r="E570" s="19">
        <f xml:space="preserve"> IF(C331=1,IF(AND((N331&lt;&gt;""),(N331&lt;&gt;0)),1,0),0)</f>
        <v>0</v>
      </c>
      <c r="F570" s="19"/>
      <c r="G570" s="19">
        <f t="shared" si="2467"/>
        <v>1</v>
      </c>
      <c r="H570" s="19">
        <f t="shared" si="2468"/>
        <v>2</v>
      </c>
      <c r="I570" s="19">
        <f t="shared" si="2469"/>
        <v>3</v>
      </c>
      <c r="J570" s="19">
        <f t="shared" si="2470"/>
        <v>4</v>
      </c>
      <c r="K570" s="19">
        <f t="shared" si="2471"/>
        <v>5</v>
      </c>
      <c r="L570" s="19">
        <f t="shared" si="2472"/>
        <v>6</v>
      </c>
      <c r="M570" s="19">
        <f t="shared" si="2473"/>
        <v>7</v>
      </c>
      <c r="N570" s="19">
        <f t="shared" si="2474"/>
        <v>8</v>
      </c>
      <c r="O570" s="19">
        <f t="shared" si="2475"/>
        <v>9</v>
      </c>
      <c r="P570" s="19">
        <f t="shared" si="2476"/>
        <v>10</v>
      </c>
      <c r="Q570" s="19">
        <f t="shared" si="2477"/>
        <v>11</v>
      </c>
      <c r="R570" s="19"/>
      <c r="S570" s="19">
        <f t="shared" si="2478"/>
        <v>12</v>
      </c>
      <c r="T570" s="19">
        <f t="shared" si="2479"/>
        <v>13</v>
      </c>
      <c r="U570" s="19">
        <f t="shared" si="2480"/>
        <v>14</v>
      </c>
      <c r="V570" s="19"/>
      <c r="W570" s="19">
        <f t="shared" si="2481"/>
        <v>15</v>
      </c>
      <c r="X570" s="19"/>
      <c r="Y570" s="19">
        <f t="shared" si="2482"/>
        <v>16</v>
      </c>
      <c r="Z570" s="19">
        <f t="shared" si="2483"/>
        <v>17</v>
      </c>
      <c r="AA570" s="19">
        <f t="shared" si="2484"/>
        <v>18</v>
      </c>
      <c r="AB570" s="19">
        <f t="shared" si="2485"/>
        <v>19</v>
      </c>
      <c r="AC570" s="19">
        <f t="shared" si="2486"/>
        <v>20</v>
      </c>
      <c r="AD570" s="19"/>
      <c r="AE570" s="19">
        <f t="shared" si="2487"/>
        <v>21</v>
      </c>
      <c r="AF570" s="19">
        <f t="shared" si="2488"/>
        <v>22</v>
      </c>
      <c r="AG570" s="19">
        <f t="shared" si="2489"/>
        <v>23</v>
      </c>
      <c r="AH570" s="19">
        <f t="shared" si="2490"/>
        <v>24</v>
      </c>
      <c r="AI570" s="19">
        <f t="shared" si="2491"/>
        <v>25</v>
      </c>
      <c r="AJ570" s="19">
        <f t="shared" si="2492"/>
        <v>26</v>
      </c>
      <c r="AK570" s="129">
        <f t="shared" si="2493"/>
        <v>27</v>
      </c>
      <c r="AL570" s="129">
        <f t="shared" si="2494"/>
        <v>28</v>
      </c>
      <c r="AM570" s="19">
        <f t="shared" si="2495"/>
        <v>29</v>
      </c>
      <c r="AN570" s="19">
        <f t="shared" si="2496"/>
        <v>30</v>
      </c>
      <c r="AO570" s="19">
        <f t="shared" si="2497"/>
        <v>31</v>
      </c>
      <c r="AP570" s="19">
        <f t="shared" si="2498"/>
        <v>32</v>
      </c>
      <c r="AQ570" s="19">
        <f t="shared" si="2499"/>
        <v>33</v>
      </c>
      <c r="AR570" s="19">
        <f t="shared" si="2500"/>
        <v>34</v>
      </c>
      <c r="AS570" s="19">
        <f t="shared" si="2501"/>
        <v>35</v>
      </c>
      <c r="AT570" s="19">
        <f t="shared" si="2502"/>
        <v>36</v>
      </c>
      <c r="AU570" s="19">
        <f t="shared" si="2503"/>
        <v>37</v>
      </c>
      <c r="AV570" s="19">
        <f t="shared" si="2504"/>
        <v>38</v>
      </c>
      <c r="AW570" s="19">
        <f t="shared" si="2505"/>
        <v>39</v>
      </c>
      <c r="AX570" s="19">
        <f t="shared" si="2506"/>
        <v>40</v>
      </c>
      <c r="AY570" s="19">
        <f t="shared" si="2507"/>
        <v>41</v>
      </c>
      <c r="AZ570" s="19">
        <f t="shared" si="2508"/>
        <v>42</v>
      </c>
      <c r="BA570" s="19">
        <f t="shared" si="2509"/>
        <v>43</v>
      </c>
      <c r="BB570" s="19">
        <f t="shared" si="2510"/>
        <v>44</v>
      </c>
      <c r="BC570" s="19">
        <f t="shared" si="2511"/>
        <v>45</v>
      </c>
      <c r="BD570" s="19">
        <f t="shared" si="2512"/>
        <v>46</v>
      </c>
      <c r="BE570" s="19">
        <f t="shared" si="2513"/>
        <v>47</v>
      </c>
      <c r="BF570" s="19">
        <f t="shared" si="2514"/>
        <v>48</v>
      </c>
      <c r="BG570" s="19">
        <f t="shared" si="2515"/>
        <v>49</v>
      </c>
      <c r="BH570" s="19">
        <f t="shared" si="2516"/>
        <v>50</v>
      </c>
      <c r="BI570" s="19">
        <f t="shared" si="2517"/>
        <v>51</v>
      </c>
      <c r="BJ570" s="19">
        <f t="shared" si="2518"/>
        <v>52</v>
      </c>
      <c r="BK570" s="19">
        <f t="shared" si="2519"/>
        <v>53</v>
      </c>
      <c r="BL570" s="19">
        <f t="shared" si="2520"/>
        <v>54</v>
      </c>
      <c r="BM570" s="19">
        <f t="shared" si="2521"/>
        <v>55</v>
      </c>
      <c r="BN570" s="19">
        <f t="shared" si="2522"/>
        <v>56</v>
      </c>
      <c r="BO570" s="19">
        <f t="shared" si="2523"/>
        <v>57</v>
      </c>
      <c r="BP570" s="19">
        <f t="shared" si="2524"/>
        <v>58</v>
      </c>
      <c r="BQ570" s="19">
        <f t="shared" si="2525"/>
        <v>59</v>
      </c>
      <c r="BR570" s="19">
        <f t="shared" si="2526"/>
        <v>60</v>
      </c>
      <c r="BS570" s="19">
        <f t="shared" si="2527"/>
        <v>61</v>
      </c>
      <c r="BT570" s="19">
        <f t="shared" si="2528"/>
        <v>62</v>
      </c>
      <c r="BU570" s="19">
        <f t="shared" si="2529"/>
        <v>63</v>
      </c>
      <c r="BV570" s="19">
        <f t="shared" si="2530"/>
        <v>64</v>
      </c>
      <c r="BW570" s="19">
        <f t="shared" si="2531"/>
        <v>65</v>
      </c>
      <c r="BX570" s="19">
        <f t="shared" si="2532"/>
        <v>66</v>
      </c>
      <c r="BY570" s="19">
        <f t="shared" si="2533"/>
        <v>67</v>
      </c>
      <c r="BZ570" s="19">
        <f t="shared" si="2534"/>
        <v>68</v>
      </c>
      <c r="CA570" s="19">
        <f t="shared" si="2535"/>
        <v>69</v>
      </c>
      <c r="CB570" s="19">
        <f t="shared" si="2536"/>
        <v>70</v>
      </c>
      <c r="CC570" s="19">
        <f t="shared" si="2537"/>
        <v>71</v>
      </c>
      <c r="CD570" s="19">
        <f t="shared" si="2538"/>
        <v>72</v>
      </c>
      <c r="CE570" s="19">
        <f t="shared" si="2539"/>
        <v>73</v>
      </c>
      <c r="CF570" s="19">
        <f t="shared" si="2540"/>
        <v>74</v>
      </c>
      <c r="CG570" s="19">
        <f t="shared" si="2541"/>
        <v>75</v>
      </c>
      <c r="CH570" s="19">
        <f t="shared" si="2542"/>
        <v>76</v>
      </c>
      <c r="CI570" s="19">
        <f t="shared" si="2543"/>
        <v>77</v>
      </c>
      <c r="CJ570" s="19">
        <f t="shared" si="2544"/>
        <v>78</v>
      </c>
      <c r="CK570" s="19">
        <f t="shared" si="2545"/>
        <v>79</v>
      </c>
      <c r="CL570" s="19">
        <f t="shared" si="2546"/>
        <v>80</v>
      </c>
      <c r="CM570" s="19">
        <f t="shared" si="2547"/>
        <v>81</v>
      </c>
      <c r="CN570" s="19">
        <f t="shared" si="2548"/>
        <v>82</v>
      </c>
      <c r="CO570" s="19">
        <f t="shared" si="2549"/>
        <v>83</v>
      </c>
      <c r="CP570" s="19">
        <f t="shared" si="2550"/>
        <v>84</v>
      </c>
      <c r="CQ570" s="19">
        <f t="shared" si="2551"/>
        <v>85</v>
      </c>
      <c r="CR570" s="19">
        <f t="shared" si="2552"/>
        <v>86</v>
      </c>
      <c r="CS570" s="19">
        <f t="shared" si="2553"/>
        <v>87</v>
      </c>
      <c r="CT570" s="19">
        <f t="shared" si="2554"/>
        <v>88</v>
      </c>
      <c r="CU570" s="19">
        <f t="shared" si="2555"/>
        <v>89</v>
      </c>
      <c r="CV570" s="19">
        <f t="shared" si="2556"/>
        <v>90</v>
      </c>
      <c r="CW570" s="19">
        <f t="shared" si="2557"/>
        <v>91</v>
      </c>
      <c r="CX570" s="19">
        <f t="shared" si="2558"/>
        <v>92</v>
      </c>
      <c r="CY570" s="19">
        <f t="shared" si="2559"/>
        <v>93</v>
      </c>
      <c r="CZ570" s="19">
        <f t="shared" si="2560"/>
        <v>94</v>
      </c>
      <c r="DA570" s="19">
        <f t="shared" si="2561"/>
        <v>95</v>
      </c>
      <c r="DB570" s="19">
        <f t="shared" si="2562"/>
        <v>96</v>
      </c>
      <c r="DC570" s="19">
        <f t="shared" si="2563"/>
        <v>97</v>
      </c>
      <c r="DD570" s="19">
        <f t="shared" si="2564"/>
        <v>98</v>
      </c>
      <c r="DE570" s="19">
        <f t="shared" si="2565"/>
        <v>99</v>
      </c>
      <c r="DF570" s="19">
        <f t="shared" si="2566"/>
        <v>100</v>
      </c>
      <c r="DG570" s="19">
        <f t="shared" si="2567"/>
        <v>101</v>
      </c>
      <c r="DH570" s="19">
        <f t="shared" si="2568"/>
        <v>102</v>
      </c>
      <c r="DI570" s="19">
        <f t="shared" si="2569"/>
        <v>103</v>
      </c>
      <c r="DJ570" s="19">
        <f t="shared" si="2570"/>
        <v>104</v>
      </c>
      <c r="DK570" s="19">
        <f t="shared" si="2571"/>
        <v>105</v>
      </c>
      <c r="DL570" s="19">
        <f t="shared" si="2572"/>
        <v>106</v>
      </c>
      <c r="DM570" s="19">
        <f t="shared" si="2573"/>
        <v>107</v>
      </c>
      <c r="DN570" s="19">
        <f t="shared" si="2574"/>
        <v>108</v>
      </c>
      <c r="DO570" s="19">
        <f t="shared" si="2575"/>
        <v>109</v>
      </c>
      <c r="DP570" s="19">
        <f t="shared" si="2576"/>
        <v>110</v>
      </c>
      <c r="DQ570" s="19">
        <f t="shared" si="2577"/>
        <v>111</v>
      </c>
      <c r="DR570" s="19">
        <f t="shared" si="2578"/>
        <v>112</v>
      </c>
      <c r="DS570" s="19">
        <f t="shared" si="2579"/>
        <v>113</v>
      </c>
      <c r="DT570" s="19">
        <f t="shared" si="2580"/>
        <v>114</v>
      </c>
      <c r="DU570" s="19">
        <f t="shared" si="2581"/>
        <v>115</v>
      </c>
      <c r="DV570" s="19">
        <f t="shared" si="2582"/>
        <v>116</v>
      </c>
      <c r="DW570" s="19">
        <f t="shared" si="2583"/>
        <v>117</v>
      </c>
      <c r="DX570" s="19">
        <f t="shared" si="2584"/>
        <v>118</v>
      </c>
      <c r="DY570" s="19">
        <f t="shared" si="2585"/>
        <v>119</v>
      </c>
      <c r="DZ570" s="19">
        <f t="shared" si="2586"/>
        <v>120</v>
      </c>
      <c r="EA570" s="19">
        <f t="shared" si="2587"/>
        <v>121</v>
      </c>
      <c r="EB570" s="19">
        <f t="shared" si="2588"/>
        <v>122</v>
      </c>
      <c r="EC570" s="19">
        <f t="shared" si="2589"/>
        <v>123</v>
      </c>
      <c r="ED570" s="19">
        <f t="shared" si="2590"/>
        <v>124</v>
      </c>
      <c r="EE570" s="19">
        <f t="shared" si="2591"/>
        <v>125</v>
      </c>
      <c r="EF570" s="19">
        <f t="shared" si="2592"/>
        <v>126</v>
      </c>
      <c r="EG570" s="19">
        <f t="shared" si="2593"/>
        <v>127</v>
      </c>
      <c r="EH570" s="19">
        <f t="shared" si="2594"/>
        <v>128</v>
      </c>
      <c r="EI570" s="19"/>
    </row>
    <row r="571" spans="2:139" ht="15" hidden="1" x14ac:dyDescent="0.25">
      <c r="B571" s="19">
        <f xml:space="preserve"> IF(C332=1,IF(N332=1,1,0),0)</f>
        <v>0</v>
      </c>
      <c r="C571" s="19">
        <f>IF(C332=1,IF(OR((N332=1),(N332=0.5)),1,0),0)</f>
        <v>0</v>
      </c>
      <c r="D571" s="19">
        <f xml:space="preserve"> IF(C332=1,IF(N332=1,1,0),0)</f>
        <v>0</v>
      </c>
      <c r="E571" s="19">
        <f xml:space="preserve"> IF(C332=1,IF(AND((N332&lt;&gt;""),(N332&lt;&gt;0)),1,0),0)</f>
        <v>0</v>
      </c>
      <c r="F571" s="19"/>
      <c r="G571" s="19">
        <f t="shared" si="2467"/>
        <v>0</v>
      </c>
      <c r="H571" s="19">
        <f t="shared" si="2468"/>
        <v>0</v>
      </c>
      <c r="I571" s="19">
        <f t="shared" si="2469"/>
        <v>0</v>
      </c>
      <c r="J571" s="19">
        <f t="shared" si="2470"/>
        <v>0</v>
      </c>
      <c r="K571" s="19">
        <f t="shared" si="2471"/>
        <v>0</v>
      </c>
      <c r="L571" s="19">
        <f t="shared" si="2472"/>
        <v>0</v>
      </c>
      <c r="M571" s="19">
        <f t="shared" si="2473"/>
        <v>0</v>
      </c>
      <c r="N571" s="19">
        <f t="shared" si="2474"/>
        <v>0</v>
      </c>
      <c r="O571" s="19">
        <f t="shared" si="2475"/>
        <v>0</v>
      </c>
      <c r="P571" s="19">
        <f t="shared" si="2476"/>
        <v>0</v>
      </c>
      <c r="Q571" s="19">
        <f t="shared" si="2477"/>
        <v>0</v>
      </c>
      <c r="R571" s="19"/>
      <c r="S571" s="19">
        <f t="shared" si="2478"/>
        <v>0</v>
      </c>
      <c r="T571" s="19">
        <f t="shared" si="2479"/>
        <v>0</v>
      </c>
      <c r="U571" s="19">
        <f t="shared" si="2480"/>
        <v>0</v>
      </c>
      <c r="V571" s="19"/>
      <c r="W571" s="19">
        <f t="shared" si="2481"/>
        <v>0</v>
      </c>
      <c r="X571" s="19"/>
      <c r="Y571" s="19">
        <f t="shared" si="2482"/>
        <v>0</v>
      </c>
      <c r="Z571" s="19">
        <f t="shared" si="2483"/>
        <v>0</v>
      </c>
      <c r="AA571" s="19">
        <f t="shared" si="2484"/>
        <v>0</v>
      </c>
      <c r="AB571" s="19">
        <f t="shared" si="2485"/>
        <v>0</v>
      </c>
      <c r="AC571" s="19">
        <f t="shared" si="2486"/>
        <v>0</v>
      </c>
      <c r="AD571" s="19"/>
      <c r="AE571" s="19">
        <f t="shared" si="2487"/>
        <v>0</v>
      </c>
      <c r="AF571" s="19">
        <f t="shared" si="2488"/>
        <v>0</v>
      </c>
      <c r="AG571" s="19">
        <f t="shared" si="2489"/>
        <v>0</v>
      </c>
      <c r="AH571" s="19">
        <f t="shared" si="2490"/>
        <v>0</v>
      </c>
      <c r="AI571" s="19">
        <f t="shared" si="2491"/>
        <v>0</v>
      </c>
      <c r="AJ571" s="19">
        <f t="shared" si="2492"/>
        <v>0</v>
      </c>
      <c r="AK571" s="129">
        <f t="shared" si="2493"/>
        <v>0</v>
      </c>
      <c r="AL571" s="129">
        <f t="shared" si="2494"/>
        <v>0</v>
      </c>
      <c r="AM571" s="19">
        <f t="shared" si="2495"/>
        <v>0</v>
      </c>
      <c r="AN571" s="19">
        <f t="shared" si="2496"/>
        <v>0</v>
      </c>
      <c r="AO571" s="19">
        <f t="shared" si="2497"/>
        <v>0</v>
      </c>
      <c r="AP571" s="19">
        <f t="shared" si="2498"/>
        <v>0</v>
      </c>
      <c r="AQ571" s="19">
        <f t="shared" si="2499"/>
        <v>0</v>
      </c>
      <c r="AR571" s="19">
        <f t="shared" si="2500"/>
        <v>0</v>
      </c>
      <c r="AS571" s="19">
        <f t="shared" si="2501"/>
        <v>0</v>
      </c>
      <c r="AT571" s="19">
        <f t="shared" si="2502"/>
        <v>0</v>
      </c>
      <c r="AU571" s="19">
        <f t="shared" si="2503"/>
        <v>0</v>
      </c>
      <c r="AV571" s="19">
        <f t="shared" si="2504"/>
        <v>0</v>
      </c>
      <c r="AW571" s="19">
        <f t="shared" si="2505"/>
        <v>0</v>
      </c>
      <c r="AX571" s="19">
        <f t="shared" si="2506"/>
        <v>0</v>
      </c>
      <c r="AY571" s="19">
        <f t="shared" si="2507"/>
        <v>0</v>
      </c>
      <c r="AZ571" s="19">
        <f t="shared" si="2508"/>
        <v>0</v>
      </c>
      <c r="BA571" s="19">
        <f t="shared" si="2509"/>
        <v>0</v>
      </c>
      <c r="BB571" s="19">
        <f t="shared" si="2510"/>
        <v>0</v>
      </c>
      <c r="BC571" s="19">
        <f t="shared" si="2511"/>
        <v>0</v>
      </c>
      <c r="BD571" s="19">
        <f t="shared" si="2512"/>
        <v>0</v>
      </c>
      <c r="BE571" s="19">
        <f t="shared" si="2513"/>
        <v>0</v>
      </c>
      <c r="BF571" s="19">
        <f t="shared" si="2514"/>
        <v>0</v>
      </c>
      <c r="BG571" s="19">
        <f t="shared" si="2515"/>
        <v>0</v>
      </c>
      <c r="BH571" s="19">
        <f t="shared" si="2516"/>
        <v>0</v>
      </c>
      <c r="BI571" s="19">
        <f t="shared" si="2517"/>
        <v>0</v>
      </c>
      <c r="BJ571" s="19">
        <f t="shared" si="2518"/>
        <v>0</v>
      </c>
      <c r="BK571" s="19">
        <f t="shared" si="2519"/>
        <v>0</v>
      </c>
      <c r="BL571" s="19">
        <f t="shared" si="2520"/>
        <v>0</v>
      </c>
      <c r="BM571" s="19">
        <f t="shared" si="2521"/>
        <v>0</v>
      </c>
      <c r="BN571" s="19">
        <f t="shared" si="2522"/>
        <v>0</v>
      </c>
      <c r="BO571" s="19">
        <f t="shared" si="2523"/>
        <v>0</v>
      </c>
      <c r="BP571" s="19">
        <f t="shared" si="2524"/>
        <v>0</v>
      </c>
      <c r="BQ571" s="19">
        <f t="shared" si="2525"/>
        <v>0</v>
      </c>
      <c r="BR571" s="19">
        <f t="shared" si="2526"/>
        <v>0</v>
      </c>
      <c r="BS571" s="19">
        <f t="shared" si="2527"/>
        <v>0</v>
      </c>
      <c r="BT571" s="19">
        <f t="shared" si="2528"/>
        <v>0</v>
      </c>
      <c r="BU571" s="19">
        <f t="shared" si="2529"/>
        <v>0</v>
      </c>
      <c r="BV571" s="19">
        <f t="shared" si="2530"/>
        <v>0</v>
      </c>
      <c r="BW571" s="19">
        <f t="shared" si="2531"/>
        <v>0</v>
      </c>
      <c r="BX571" s="19">
        <f t="shared" si="2532"/>
        <v>0</v>
      </c>
      <c r="BY571" s="19">
        <f t="shared" si="2533"/>
        <v>0</v>
      </c>
      <c r="BZ571" s="19">
        <f t="shared" si="2534"/>
        <v>0</v>
      </c>
      <c r="CA571" s="19">
        <f t="shared" si="2535"/>
        <v>0</v>
      </c>
      <c r="CB571" s="19">
        <f t="shared" si="2536"/>
        <v>0</v>
      </c>
      <c r="CC571" s="19">
        <f t="shared" si="2537"/>
        <v>0</v>
      </c>
      <c r="CD571" s="19">
        <f t="shared" si="2538"/>
        <v>0</v>
      </c>
      <c r="CE571" s="19">
        <f t="shared" si="2539"/>
        <v>0</v>
      </c>
      <c r="CF571" s="19">
        <f t="shared" si="2540"/>
        <v>0</v>
      </c>
      <c r="CG571" s="19">
        <f t="shared" si="2541"/>
        <v>0</v>
      </c>
      <c r="CH571" s="19">
        <f t="shared" si="2542"/>
        <v>0</v>
      </c>
      <c r="CI571" s="19">
        <f t="shared" si="2543"/>
        <v>0</v>
      </c>
      <c r="CJ571" s="19">
        <f t="shared" si="2544"/>
        <v>0</v>
      </c>
      <c r="CK571" s="19">
        <f t="shared" si="2545"/>
        <v>0</v>
      </c>
      <c r="CL571" s="19">
        <f t="shared" si="2546"/>
        <v>0</v>
      </c>
      <c r="CM571" s="19">
        <f t="shared" si="2547"/>
        <v>0</v>
      </c>
      <c r="CN571" s="19">
        <f t="shared" si="2548"/>
        <v>0</v>
      </c>
      <c r="CO571" s="19">
        <f t="shared" si="2549"/>
        <v>0</v>
      </c>
      <c r="CP571" s="19">
        <f t="shared" si="2550"/>
        <v>0</v>
      </c>
      <c r="CQ571" s="19">
        <f t="shared" si="2551"/>
        <v>0</v>
      </c>
      <c r="CR571" s="19">
        <f t="shared" si="2552"/>
        <v>0</v>
      </c>
      <c r="CS571" s="19">
        <f t="shared" si="2553"/>
        <v>0</v>
      </c>
      <c r="CT571" s="19">
        <f t="shared" si="2554"/>
        <v>0</v>
      </c>
      <c r="CU571" s="19">
        <f t="shared" si="2555"/>
        <v>0</v>
      </c>
      <c r="CV571" s="19">
        <f t="shared" si="2556"/>
        <v>0</v>
      </c>
      <c r="CW571" s="19">
        <f t="shared" si="2557"/>
        <v>0</v>
      </c>
      <c r="CX571" s="19">
        <f t="shared" si="2558"/>
        <v>0</v>
      </c>
      <c r="CY571" s="19">
        <f t="shared" si="2559"/>
        <v>0</v>
      </c>
      <c r="CZ571" s="19">
        <f t="shared" si="2560"/>
        <v>0</v>
      </c>
      <c r="DA571" s="19">
        <f t="shared" si="2561"/>
        <v>0</v>
      </c>
      <c r="DB571" s="19">
        <f t="shared" si="2562"/>
        <v>0</v>
      </c>
      <c r="DC571" s="19">
        <f t="shared" si="2563"/>
        <v>0</v>
      </c>
      <c r="DD571" s="19">
        <f t="shared" si="2564"/>
        <v>0</v>
      </c>
      <c r="DE571" s="19">
        <f t="shared" si="2565"/>
        <v>0</v>
      </c>
      <c r="DF571" s="19">
        <f t="shared" si="2566"/>
        <v>0</v>
      </c>
      <c r="DG571" s="19">
        <f t="shared" si="2567"/>
        <v>0</v>
      </c>
      <c r="DH571" s="19">
        <f t="shared" si="2568"/>
        <v>0</v>
      </c>
      <c r="DI571" s="19">
        <f t="shared" si="2569"/>
        <v>0</v>
      </c>
      <c r="DJ571" s="19">
        <f t="shared" si="2570"/>
        <v>0</v>
      </c>
      <c r="DK571" s="19">
        <f t="shared" si="2571"/>
        <v>0</v>
      </c>
      <c r="DL571" s="19">
        <f t="shared" si="2572"/>
        <v>0</v>
      </c>
      <c r="DM571" s="19">
        <f t="shared" si="2573"/>
        <v>0</v>
      </c>
      <c r="DN571" s="19">
        <f t="shared" si="2574"/>
        <v>0</v>
      </c>
      <c r="DO571" s="19">
        <f t="shared" si="2575"/>
        <v>0</v>
      </c>
      <c r="DP571" s="19">
        <f t="shared" si="2576"/>
        <v>0</v>
      </c>
      <c r="DQ571" s="19">
        <f t="shared" si="2577"/>
        <v>0</v>
      </c>
      <c r="DR571" s="19">
        <f t="shared" si="2578"/>
        <v>0</v>
      </c>
      <c r="DS571" s="19">
        <f t="shared" si="2579"/>
        <v>0</v>
      </c>
      <c r="DT571" s="19">
        <f t="shared" si="2580"/>
        <v>0</v>
      </c>
      <c r="DU571" s="19">
        <f t="shared" si="2581"/>
        <v>0</v>
      </c>
      <c r="DV571" s="19">
        <f t="shared" si="2582"/>
        <v>0</v>
      </c>
      <c r="DW571" s="19">
        <f t="shared" si="2583"/>
        <v>0</v>
      </c>
      <c r="DX571" s="19">
        <f t="shared" si="2584"/>
        <v>0</v>
      </c>
      <c r="DY571" s="19">
        <f t="shared" si="2585"/>
        <v>0</v>
      </c>
      <c r="DZ571" s="19">
        <f t="shared" si="2586"/>
        <v>0</v>
      </c>
      <c r="EA571" s="19">
        <f t="shared" si="2587"/>
        <v>0</v>
      </c>
      <c r="EB571" s="19">
        <f t="shared" si="2588"/>
        <v>0</v>
      </c>
      <c r="EC571" s="19">
        <f t="shared" si="2589"/>
        <v>0</v>
      </c>
      <c r="ED571" s="19">
        <f t="shared" si="2590"/>
        <v>0</v>
      </c>
      <c r="EE571" s="19">
        <f t="shared" si="2591"/>
        <v>0</v>
      </c>
      <c r="EF571" s="19">
        <f t="shared" si="2592"/>
        <v>0</v>
      </c>
      <c r="EG571" s="19">
        <f t="shared" si="2593"/>
        <v>0</v>
      </c>
      <c r="EH571" s="19">
        <f t="shared" si="2594"/>
        <v>0</v>
      </c>
      <c r="EI571" s="19"/>
    </row>
    <row r="572" spans="2:139" ht="15" hidden="1" x14ac:dyDescent="0.25">
      <c r="B572" s="19">
        <f xml:space="preserve"> IF(C333=1,IF(N333=1,1,0),0)</f>
        <v>0</v>
      </c>
      <c r="C572" s="19">
        <f>IF(C333=1,IF(OR((N333=1),(N333=0.5)),1,0),0)</f>
        <v>0</v>
      </c>
      <c r="D572" s="19">
        <f xml:space="preserve"> IF(C333=1,IF(N333=1,1,0),0)</f>
        <v>0</v>
      </c>
      <c r="E572" s="19">
        <f xml:space="preserve"> IF(C333=1,IF(AND((N333&lt;&gt;""),(N333&lt;&gt;0)),1,0),0)</f>
        <v>0</v>
      </c>
      <c r="F572" s="19"/>
      <c r="G572" s="19">
        <f t="shared" si="2467"/>
        <v>0</v>
      </c>
      <c r="H572" s="19">
        <f t="shared" si="2468"/>
        <v>0</v>
      </c>
      <c r="I572" s="19">
        <f t="shared" si="2469"/>
        <v>0</v>
      </c>
      <c r="J572" s="19">
        <f t="shared" si="2470"/>
        <v>0</v>
      </c>
      <c r="K572" s="19">
        <f t="shared" si="2471"/>
        <v>0</v>
      </c>
      <c r="L572" s="19">
        <f t="shared" si="2472"/>
        <v>0</v>
      </c>
      <c r="M572" s="19">
        <f t="shared" si="2473"/>
        <v>0</v>
      </c>
      <c r="N572" s="19">
        <f t="shared" si="2474"/>
        <v>0</v>
      </c>
      <c r="O572" s="19">
        <f t="shared" si="2475"/>
        <v>0</v>
      </c>
      <c r="P572" s="19">
        <f t="shared" si="2476"/>
        <v>0</v>
      </c>
      <c r="Q572" s="19">
        <f t="shared" si="2477"/>
        <v>0</v>
      </c>
      <c r="R572" s="19"/>
      <c r="S572" s="19">
        <f t="shared" si="2478"/>
        <v>0</v>
      </c>
      <c r="T572" s="19">
        <f t="shared" si="2479"/>
        <v>0</v>
      </c>
      <c r="U572" s="19">
        <f t="shared" si="2480"/>
        <v>0</v>
      </c>
      <c r="V572" s="19"/>
      <c r="W572" s="19">
        <f t="shared" si="2481"/>
        <v>0</v>
      </c>
      <c r="X572" s="19"/>
      <c r="Y572" s="19">
        <f t="shared" si="2482"/>
        <v>0</v>
      </c>
      <c r="Z572" s="19">
        <f t="shared" si="2483"/>
        <v>0</v>
      </c>
      <c r="AA572" s="19">
        <f t="shared" si="2484"/>
        <v>0</v>
      </c>
      <c r="AB572" s="19">
        <f t="shared" si="2485"/>
        <v>0</v>
      </c>
      <c r="AC572" s="19">
        <f t="shared" si="2486"/>
        <v>0</v>
      </c>
      <c r="AD572" s="19"/>
      <c r="AE572" s="19">
        <f t="shared" si="2487"/>
        <v>0</v>
      </c>
      <c r="AF572" s="19">
        <f t="shared" si="2488"/>
        <v>0</v>
      </c>
      <c r="AG572" s="19">
        <f t="shared" si="2489"/>
        <v>0</v>
      </c>
      <c r="AH572" s="19">
        <f t="shared" si="2490"/>
        <v>0</v>
      </c>
      <c r="AI572" s="19">
        <f t="shared" si="2491"/>
        <v>0</v>
      </c>
      <c r="AJ572" s="19">
        <f t="shared" si="2492"/>
        <v>0</v>
      </c>
      <c r="AK572" s="129">
        <f t="shared" si="2493"/>
        <v>0</v>
      </c>
      <c r="AL572" s="129">
        <f t="shared" si="2494"/>
        <v>0</v>
      </c>
      <c r="AM572" s="19">
        <f t="shared" si="2495"/>
        <v>0</v>
      </c>
      <c r="AN572" s="19">
        <f t="shared" si="2496"/>
        <v>0</v>
      </c>
      <c r="AO572" s="19">
        <f t="shared" si="2497"/>
        <v>0</v>
      </c>
      <c r="AP572" s="19">
        <f t="shared" si="2498"/>
        <v>0</v>
      </c>
      <c r="AQ572" s="19">
        <f t="shared" si="2499"/>
        <v>0</v>
      </c>
      <c r="AR572" s="19">
        <f t="shared" si="2500"/>
        <v>0</v>
      </c>
      <c r="AS572" s="19">
        <f t="shared" si="2501"/>
        <v>0</v>
      </c>
      <c r="AT572" s="19">
        <f t="shared" si="2502"/>
        <v>0</v>
      </c>
      <c r="AU572" s="19">
        <f t="shared" si="2503"/>
        <v>0</v>
      </c>
      <c r="AV572" s="19">
        <f t="shared" si="2504"/>
        <v>0</v>
      </c>
      <c r="AW572" s="19">
        <f t="shared" si="2505"/>
        <v>0</v>
      </c>
      <c r="AX572" s="19">
        <f t="shared" si="2506"/>
        <v>0</v>
      </c>
      <c r="AY572" s="19">
        <f t="shared" si="2507"/>
        <v>0</v>
      </c>
      <c r="AZ572" s="19">
        <f t="shared" si="2508"/>
        <v>0</v>
      </c>
      <c r="BA572" s="19">
        <f t="shared" si="2509"/>
        <v>0</v>
      </c>
      <c r="BB572" s="19">
        <f t="shared" si="2510"/>
        <v>0</v>
      </c>
      <c r="BC572" s="19">
        <f t="shared" si="2511"/>
        <v>0</v>
      </c>
      <c r="BD572" s="19">
        <f t="shared" si="2512"/>
        <v>0</v>
      </c>
      <c r="BE572" s="19">
        <f t="shared" si="2513"/>
        <v>0</v>
      </c>
      <c r="BF572" s="19">
        <f t="shared" si="2514"/>
        <v>0</v>
      </c>
      <c r="BG572" s="19">
        <f t="shared" si="2515"/>
        <v>0</v>
      </c>
      <c r="BH572" s="19">
        <f t="shared" si="2516"/>
        <v>0</v>
      </c>
      <c r="BI572" s="19">
        <f t="shared" si="2517"/>
        <v>0</v>
      </c>
      <c r="BJ572" s="19">
        <f t="shared" si="2518"/>
        <v>0</v>
      </c>
      <c r="BK572" s="19">
        <f t="shared" si="2519"/>
        <v>0</v>
      </c>
      <c r="BL572" s="19">
        <f t="shared" si="2520"/>
        <v>0</v>
      </c>
      <c r="BM572" s="19">
        <f t="shared" si="2521"/>
        <v>0</v>
      </c>
      <c r="BN572" s="19">
        <f t="shared" si="2522"/>
        <v>0</v>
      </c>
      <c r="BO572" s="19">
        <f t="shared" si="2523"/>
        <v>0</v>
      </c>
      <c r="BP572" s="19">
        <f t="shared" si="2524"/>
        <v>0</v>
      </c>
      <c r="BQ572" s="19">
        <f t="shared" si="2525"/>
        <v>0</v>
      </c>
      <c r="BR572" s="19">
        <f t="shared" si="2526"/>
        <v>0</v>
      </c>
      <c r="BS572" s="19">
        <f t="shared" si="2527"/>
        <v>0</v>
      </c>
      <c r="BT572" s="19">
        <f t="shared" si="2528"/>
        <v>0</v>
      </c>
      <c r="BU572" s="19">
        <f t="shared" si="2529"/>
        <v>0</v>
      </c>
      <c r="BV572" s="19">
        <f t="shared" si="2530"/>
        <v>0</v>
      </c>
      <c r="BW572" s="19">
        <f t="shared" si="2531"/>
        <v>0</v>
      </c>
      <c r="BX572" s="19">
        <f t="shared" si="2532"/>
        <v>0</v>
      </c>
      <c r="BY572" s="19">
        <f t="shared" si="2533"/>
        <v>0</v>
      </c>
      <c r="BZ572" s="19">
        <f t="shared" si="2534"/>
        <v>0</v>
      </c>
      <c r="CA572" s="19">
        <f t="shared" si="2535"/>
        <v>0</v>
      </c>
      <c r="CB572" s="19">
        <f t="shared" si="2536"/>
        <v>0</v>
      </c>
      <c r="CC572" s="19">
        <f t="shared" si="2537"/>
        <v>0</v>
      </c>
      <c r="CD572" s="19">
        <f t="shared" si="2538"/>
        <v>0</v>
      </c>
      <c r="CE572" s="19">
        <f t="shared" si="2539"/>
        <v>0</v>
      </c>
      <c r="CF572" s="19">
        <f t="shared" si="2540"/>
        <v>0</v>
      </c>
      <c r="CG572" s="19">
        <f t="shared" si="2541"/>
        <v>0</v>
      </c>
      <c r="CH572" s="19">
        <f t="shared" si="2542"/>
        <v>0</v>
      </c>
      <c r="CI572" s="19">
        <f t="shared" si="2543"/>
        <v>0</v>
      </c>
      <c r="CJ572" s="19">
        <f t="shared" si="2544"/>
        <v>0</v>
      </c>
      <c r="CK572" s="19">
        <f t="shared" si="2545"/>
        <v>0</v>
      </c>
      <c r="CL572" s="19">
        <f t="shared" si="2546"/>
        <v>0</v>
      </c>
      <c r="CM572" s="19">
        <f t="shared" si="2547"/>
        <v>0</v>
      </c>
      <c r="CN572" s="19">
        <f t="shared" si="2548"/>
        <v>0</v>
      </c>
      <c r="CO572" s="19">
        <f t="shared" si="2549"/>
        <v>0</v>
      </c>
      <c r="CP572" s="19">
        <f t="shared" si="2550"/>
        <v>0</v>
      </c>
      <c r="CQ572" s="19">
        <f t="shared" si="2551"/>
        <v>0</v>
      </c>
      <c r="CR572" s="19">
        <f t="shared" si="2552"/>
        <v>0</v>
      </c>
      <c r="CS572" s="19">
        <f t="shared" si="2553"/>
        <v>0</v>
      </c>
      <c r="CT572" s="19">
        <f t="shared" si="2554"/>
        <v>0</v>
      </c>
      <c r="CU572" s="19">
        <f t="shared" si="2555"/>
        <v>0</v>
      </c>
      <c r="CV572" s="19">
        <f t="shared" si="2556"/>
        <v>0</v>
      </c>
      <c r="CW572" s="19">
        <f t="shared" si="2557"/>
        <v>0</v>
      </c>
      <c r="CX572" s="19">
        <f t="shared" si="2558"/>
        <v>0</v>
      </c>
      <c r="CY572" s="19">
        <f t="shared" si="2559"/>
        <v>0</v>
      </c>
      <c r="CZ572" s="19">
        <f t="shared" si="2560"/>
        <v>0</v>
      </c>
      <c r="DA572" s="19">
        <f t="shared" si="2561"/>
        <v>0</v>
      </c>
      <c r="DB572" s="19">
        <f t="shared" si="2562"/>
        <v>0</v>
      </c>
      <c r="DC572" s="19">
        <f t="shared" si="2563"/>
        <v>0</v>
      </c>
      <c r="DD572" s="19">
        <f t="shared" si="2564"/>
        <v>0</v>
      </c>
      <c r="DE572" s="19">
        <f t="shared" si="2565"/>
        <v>0</v>
      </c>
      <c r="DF572" s="19">
        <f t="shared" si="2566"/>
        <v>0</v>
      </c>
      <c r="DG572" s="19">
        <f t="shared" si="2567"/>
        <v>0</v>
      </c>
      <c r="DH572" s="19">
        <f t="shared" si="2568"/>
        <v>0</v>
      </c>
      <c r="DI572" s="19">
        <f t="shared" si="2569"/>
        <v>0</v>
      </c>
      <c r="DJ572" s="19">
        <f t="shared" si="2570"/>
        <v>0</v>
      </c>
      <c r="DK572" s="19">
        <f t="shared" si="2571"/>
        <v>0</v>
      </c>
      <c r="DL572" s="19">
        <f t="shared" si="2572"/>
        <v>0</v>
      </c>
      <c r="DM572" s="19">
        <f t="shared" si="2573"/>
        <v>0</v>
      </c>
      <c r="DN572" s="19">
        <f t="shared" si="2574"/>
        <v>0</v>
      </c>
      <c r="DO572" s="19">
        <f t="shared" si="2575"/>
        <v>0</v>
      </c>
      <c r="DP572" s="19">
        <f t="shared" si="2576"/>
        <v>0</v>
      </c>
      <c r="DQ572" s="19">
        <f t="shared" si="2577"/>
        <v>0</v>
      </c>
      <c r="DR572" s="19">
        <f t="shared" si="2578"/>
        <v>0</v>
      </c>
      <c r="DS572" s="19">
        <f t="shared" si="2579"/>
        <v>0</v>
      </c>
      <c r="DT572" s="19">
        <f t="shared" si="2580"/>
        <v>0</v>
      </c>
      <c r="DU572" s="19">
        <f t="shared" si="2581"/>
        <v>0</v>
      </c>
      <c r="DV572" s="19">
        <f t="shared" si="2582"/>
        <v>0</v>
      </c>
      <c r="DW572" s="19">
        <f t="shared" si="2583"/>
        <v>0</v>
      </c>
      <c r="DX572" s="19">
        <f t="shared" si="2584"/>
        <v>0</v>
      </c>
      <c r="DY572" s="19">
        <f t="shared" si="2585"/>
        <v>0</v>
      </c>
      <c r="DZ572" s="19">
        <f t="shared" si="2586"/>
        <v>0</v>
      </c>
      <c r="EA572" s="19">
        <f t="shared" si="2587"/>
        <v>0</v>
      </c>
      <c r="EB572" s="19">
        <f t="shared" si="2588"/>
        <v>0</v>
      </c>
      <c r="EC572" s="19">
        <f t="shared" si="2589"/>
        <v>0</v>
      </c>
      <c r="ED572" s="19">
        <f t="shared" si="2590"/>
        <v>0</v>
      </c>
      <c r="EE572" s="19">
        <f t="shared" si="2591"/>
        <v>0</v>
      </c>
      <c r="EF572" s="19">
        <f t="shared" si="2592"/>
        <v>0</v>
      </c>
      <c r="EG572" s="19">
        <f t="shared" si="2593"/>
        <v>0</v>
      </c>
      <c r="EH572" s="19">
        <f t="shared" si="2594"/>
        <v>0</v>
      </c>
      <c r="EI572" s="19"/>
    </row>
    <row r="573" spans="2:139" s="14" customFormat="1" ht="15" hidden="1" x14ac:dyDescent="0.25">
      <c r="B573" s="19">
        <f t="shared" ref="B573:B576" si="2595" xml:space="preserve"> IF(C334=1,IF(N334=1,1,0),0)</f>
        <v>0</v>
      </c>
      <c r="C573" s="19">
        <f t="shared" ref="C573:C576" si="2596">IF(C334=1,IF(OR((N334=1),(N334=0.5)),1,0),0)</f>
        <v>0</v>
      </c>
      <c r="D573" s="19">
        <f t="shared" ref="D573:D576" si="2597" xml:space="preserve"> IF(C334=1,IF(N334=1,1,0),0)</f>
        <v>0</v>
      </c>
      <c r="E573" s="19">
        <f t="shared" ref="E573:E576" si="2598" xml:space="preserve"> IF(C334=1,IF(AND((N334&lt;&gt;""),(N334&lt;&gt;0)),1,0),0)</f>
        <v>0</v>
      </c>
      <c r="F573" s="19"/>
      <c r="G573" s="19"/>
      <c r="H573" s="19"/>
      <c r="I573" s="19"/>
      <c r="J573" s="19"/>
      <c r="K573" s="19"/>
      <c r="L573" s="19"/>
      <c r="M573" s="19"/>
      <c r="N573" s="19"/>
      <c r="O573" s="19"/>
      <c r="P573" s="19"/>
      <c r="Q573" s="19"/>
      <c r="R573" s="19"/>
      <c r="S573" s="19"/>
      <c r="T573" s="19"/>
      <c r="U573" s="19"/>
      <c r="V573" s="19"/>
      <c r="W573" s="19"/>
      <c r="X573" s="19"/>
      <c r="Y573" s="19"/>
      <c r="Z573" s="19"/>
      <c r="AA573" s="19"/>
      <c r="AB573" s="19"/>
      <c r="AC573" s="19"/>
      <c r="AD573" s="19"/>
      <c r="AE573" s="19"/>
      <c r="AF573" s="19"/>
      <c r="AG573" s="19"/>
      <c r="AH573" s="19"/>
      <c r="AI573" s="19"/>
      <c r="AJ573" s="19"/>
      <c r="AK573" s="129"/>
      <c r="AL573" s="129"/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 s="19"/>
      <c r="AX573" s="19"/>
      <c r="AY573" s="19"/>
      <c r="AZ573" s="19"/>
      <c r="BA573" s="19"/>
      <c r="BB573" s="19"/>
      <c r="BC573" s="19"/>
      <c r="BD573" s="19"/>
      <c r="BE573" s="19"/>
      <c r="BF573" s="19"/>
      <c r="BG573" s="19"/>
      <c r="BH573" s="19"/>
      <c r="BI573" s="19"/>
      <c r="BJ573" s="19"/>
      <c r="BK573" s="19"/>
      <c r="BL573" s="19"/>
      <c r="BM573" s="19"/>
      <c r="BN573" s="19"/>
      <c r="BO573" s="19"/>
      <c r="BP573" s="19"/>
      <c r="BQ573" s="19"/>
      <c r="BR573" s="19"/>
      <c r="BS573" s="19"/>
      <c r="BT573" s="19"/>
      <c r="BU573" s="19"/>
      <c r="BV573" s="19"/>
      <c r="BW573" s="19"/>
      <c r="BX573" s="19"/>
      <c r="BY573" s="19"/>
      <c r="BZ573" s="19"/>
      <c r="CA573" s="19"/>
      <c r="CB573" s="19"/>
      <c r="CC573" s="19"/>
      <c r="CD573" s="19"/>
      <c r="CE573" s="19"/>
      <c r="CF573" s="19"/>
      <c r="CG573" s="19"/>
      <c r="CH573" s="19"/>
      <c r="CI573" s="19"/>
      <c r="CJ573" s="19"/>
      <c r="CK573" s="19"/>
      <c r="CL573" s="19"/>
      <c r="CM573" s="19"/>
      <c r="CN573" s="19"/>
      <c r="CO573" s="19"/>
      <c r="CP573" s="19"/>
      <c r="CQ573" s="19"/>
      <c r="CR573" s="19"/>
      <c r="CS573" s="19"/>
      <c r="CT573" s="19"/>
      <c r="CU573" s="19"/>
      <c r="CV573" s="19"/>
      <c r="CW573" s="19"/>
      <c r="CX573" s="19"/>
      <c r="CY573" s="19"/>
      <c r="CZ573" s="19"/>
      <c r="DA573" s="19"/>
      <c r="DB573" s="19"/>
      <c r="DC573" s="19"/>
      <c r="DD573" s="19"/>
      <c r="DE573" s="19"/>
      <c r="DF573" s="19"/>
      <c r="DG573" s="19"/>
      <c r="DH573" s="19"/>
      <c r="DI573" s="19"/>
      <c r="DJ573" s="19"/>
      <c r="DK573" s="19"/>
      <c r="DL573" s="19"/>
      <c r="DM573" s="19"/>
      <c r="DN573" s="19"/>
      <c r="DO573" s="19"/>
      <c r="DP573" s="19"/>
      <c r="DQ573" s="19"/>
      <c r="DR573" s="19"/>
      <c r="DS573" s="19"/>
      <c r="DT573" s="19"/>
      <c r="DU573" s="19"/>
      <c r="DV573" s="19"/>
      <c r="DW573" s="19"/>
      <c r="DX573" s="19"/>
      <c r="DY573" s="19"/>
      <c r="DZ573" s="19"/>
      <c r="EA573" s="19"/>
      <c r="EB573" s="19"/>
      <c r="EC573" s="19"/>
      <c r="ED573" s="19"/>
      <c r="EE573" s="19"/>
      <c r="EF573" s="19"/>
      <c r="EG573" s="19"/>
      <c r="EH573" s="19"/>
      <c r="EI573" s="19"/>
    </row>
    <row r="574" spans="2:139" s="14" customFormat="1" ht="15" hidden="1" x14ac:dyDescent="0.25">
      <c r="B574" s="19">
        <f t="shared" si="2595"/>
        <v>0</v>
      </c>
      <c r="C574" s="19">
        <f t="shared" si="2596"/>
        <v>0</v>
      </c>
      <c r="D574" s="19">
        <f t="shared" si="2597"/>
        <v>0</v>
      </c>
      <c r="E574" s="19">
        <f t="shared" si="2598"/>
        <v>0</v>
      </c>
      <c r="F574" s="19"/>
      <c r="G574" s="19"/>
      <c r="H574" s="19"/>
      <c r="I574" s="19"/>
      <c r="J574" s="19"/>
      <c r="K574" s="19"/>
      <c r="L574" s="19"/>
      <c r="M574" s="19"/>
      <c r="N574" s="19"/>
      <c r="O574" s="19"/>
      <c r="P574" s="19"/>
      <c r="Q574" s="19"/>
      <c r="R574" s="19"/>
      <c r="S574" s="19"/>
      <c r="T574" s="19"/>
      <c r="U574" s="19"/>
      <c r="V574" s="19"/>
      <c r="W574" s="19"/>
      <c r="X574" s="19"/>
      <c r="Y574" s="19"/>
      <c r="Z574" s="19"/>
      <c r="AA574" s="19"/>
      <c r="AB574" s="19"/>
      <c r="AC574" s="19"/>
      <c r="AD574" s="19"/>
      <c r="AE574" s="19"/>
      <c r="AF574" s="19"/>
      <c r="AG574" s="19"/>
      <c r="AH574" s="19"/>
      <c r="AI574" s="19"/>
      <c r="AJ574" s="19"/>
      <c r="AK574" s="129"/>
      <c r="AL574" s="129"/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 s="19"/>
      <c r="AX574" s="19"/>
      <c r="AY574" s="19"/>
      <c r="AZ574" s="19"/>
      <c r="BA574" s="19"/>
      <c r="BB574" s="19"/>
      <c r="BC574" s="19"/>
      <c r="BD574" s="19"/>
      <c r="BE574" s="19"/>
      <c r="BF574" s="19"/>
      <c r="BG574" s="19"/>
      <c r="BH574" s="19"/>
      <c r="BI574" s="19"/>
      <c r="BJ574" s="19"/>
      <c r="BK574" s="19"/>
      <c r="BL574" s="19"/>
      <c r="BM574" s="19"/>
      <c r="BN574" s="19"/>
      <c r="BO574" s="19"/>
      <c r="BP574" s="19"/>
      <c r="BQ574" s="19"/>
      <c r="BR574" s="19"/>
      <c r="BS574" s="19"/>
      <c r="BT574" s="19"/>
      <c r="BU574" s="19"/>
      <c r="BV574" s="19"/>
      <c r="BW574" s="19"/>
      <c r="BX574" s="19"/>
      <c r="BY574" s="19"/>
      <c r="BZ574" s="19"/>
      <c r="CA574" s="19"/>
      <c r="CB574" s="19"/>
      <c r="CC574" s="19"/>
      <c r="CD574" s="19"/>
      <c r="CE574" s="19"/>
      <c r="CF574" s="19"/>
      <c r="CG574" s="19"/>
      <c r="CH574" s="19"/>
      <c r="CI574" s="19"/>
      <c r="CJ574" s="19"/>
      <c r="CK574" s="19"/>
      <c r="CL574" s="19"/>
      <c r="CM574" s="19"/>
      <c r="CN574" s="19"/>
      <c r="CO574" s="19"/>
      <c r="CP574" s="19"/>
      <c r="CQ574" s="19"/>
      <c r="CR574" s="19"/>
      <c r="CS574" s="19"/>
      <c r="CT574" s="19"/>
      <c r="CU574" s="19"/>
      <c r="CV574" s="19"/>
      <c r="CW574" s="19"/>
      <c r="CX574" s="19"/>
      <c r="CY574" s="19"/>
      <c r="CZ574" s="19"/>
      <c r="DA574" s="19"/>
      <c r="DB574" s="19"/>
      <c r="DC574" s="19"/>
      <c r="DD574" s="19"/>
      <c r="DE574" s="19"/>
      <c r="DF574" s="19"/>
      <c r="DG574" s="19"/>
      <c r="DH574" s="19"/>
      <c r="DI574" s="19"/>
      <c r="DJ574" s="19"/>
      <c r="DK574" s="19"/>
      <c r="DL574" s="19"/>
      <c r="DM574" s="19"/>
      <c r="DN574" s="19"/>
      <c r="DO574" s="19"/>
      <c r="DP574" s="19"/>
      <c r="DQ574" s="19"/>
      <c r="DR574" s="19"/>
      <c r="DS574" s="19"/>
      <c r="DT574" s="19"/>
      <c r="DU574" s="19"/>
      <c r="DV574" s="19"/>
      <c r="DW574" s="19"/>
      <c r="DX574" s="19"/>
      <c r="DY574" s="19"/>
      <c r="DZ574" s="19"/>
      <c r="EA574" s="19"/>
      <c r="EB574" s="19"/>
      <c r="EC574" s="19"/>
      <c r="ED574" s="19"/>
      <c r="EE574" s="19"/>
      <c r="EF574" s="19"/>
      <c r="EG574" s="19"/>
      <c r="EH574" s="19"/>
      <c r="EI574" s="19"/>
    </row>
    <row r="575" spans="2:139" s="14" customFormat="1" ht="15" hidden="1" x14ac:dyDescent="0.25">
      <c r="B575" s="19">
        <f t="shared" si="2595"/>
        <v>0</v>
      </c>
      <c r="C575" s="19">
        <f t="shared" si="2596"/>
        <v>0</v>
      </c>
      <c r="D575" s="19">
        <f t="shared" si="2597"/>
        <v>0</v>
      </c>
      <c r="E575" s="19">
        <f t="shared" si="2598"/>
        <v>0</v>
      </c>
      <c r="F575" s="19"/>
      <c r="G575" s="19"/>
      <c r="H575" s="19"/>
      <c r="I575" s="19"/>
      <c r="J575" s="19"/>
      <c r="K575" s="19"/>
      <c r="L575" s="19"/>
      <c r="M575" s="19"/>
      <c r="N575" s="19"/>
      <c r="O575" s="19"/>
      <c r="P575" s="19"/>
      <c r="Q575" s="19"/>
      <c r="R575" s="19"/>
      <c r="S575" s="19"/>
      <c r="T575" s="19"/>
      <c r="U575" s="19"/>
      <c r="V575" s="19"/>
      <c r="W575" s="19"/>
      <c r="X575" s="19"/>
      <c r="Y575" s="19"/>
      <c r="Z575" s="19"/>
      <c r="AA575" s="19"/>
      <c r="AB575" s="19"/>
      <c r="AC575" s="19"/>
      <c r="AD575" s="19"/>
      <c r="AE575" s="19"/>
      <c r="AF575" s="19"/>
      <c r="AG575" s="19"/>
      <c r="AH575" s="19"/>
      <c r="AI575" s="19"/>
      <c r="AJ575" s="19"/>
      <c r="AK575" s="129"/>
      <c r="AL575" s="129"/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 s="19"/>
      <c r="AX575" s="19"/>
      <c r="AY575" s="19"/>
      <c r="AZ575" s="19"/>
      <c r="BA575" s="19"/>
      <c r="BB575" s="19"/>
      <c r="BC575" s="19"/>
      <c r="BD575" s="19"/>
      <c r="BE575" s="19"/>
      <c r="BF575" s="19"/>
      <c r="BG575" s="19"/>
      <c r="BH575" s="19"/>
      <c r="BI575" s="19"/>
      <c r="BJ575" s="19"/>
      <c r="BK575" s="19"/>
      <c r="BL575" s="19"/>
      <c r="BM575" s="19"/>
      <c r="BN575" s="19"/>
      <c r="BO575" s="19"/>
      <c r="BP575" s="19"/>
      <c r="BQ575" s="19"/>
      <c r="BR575" s="19"/>
      <c r="BS575" s="19"/>
      <c r="BT575" s="19"/>
      <c r="BU575" s="19"/>
      <c r="BV575" s="19"/>
      <c r="BW575" s="19"/>
      <c r="BX575" s="19"/>
      <c r="BY575" s="19"/>
      <c r="BZ575" s="19"/>
      <c r="CA575" s="19"/>
      <c r="CB575" s="19"/>
      <c r="CC575" s="19"/>
      <c r="CD575" s="19"/>
      <c r="CE575" s="19"/>
      <c r="CF575" s="19"/>
      <c r="CG575" s="19"/>
      <c r="CH575" s="19"/>
      <c r="CI575" s="19"/>
      <c r="CJ575" s="19"/>
      <c r="CK575" s="19"/>
      <c r="CL575" s="19"/>
      <c r="CM575" s="19"/>
      <c r="CN575" s="19"/>
      <c r="CO575" s="19"/>
      <c r="CP575" s="19"/>
      <c r="CQ575" s="19"/>
      <c r="CR575" s="19"/>
      <c r="CS575" s="19"/>
      <c r="CT575" s="19"/>
      <c r="CU575" s="19"/>
      <c r="CV575" s="19"/>
      <c r="CW575" s="19"/>
      <c r="CX575" s="19"/>
      <c r="CY575" s="19"/>
      <c r="CZ575" s="19"/>
      <c r="DA575" s="19"/>
      <c r="DB575" s="19"/>
      <c r="DC575" s="19"/>
      <c r="DD575" s="19"/>
      <c r="DE575" s="19"/>
      <c r="DF575" s="19"/>
      <c r="DG575" s="19"/>
      <c r="DH575" s="19"/>
      <c r="DI575" s="19"/>
      <c r="DJ575" s="19"/>
      <c r="DK575" s="19"/>
      <c r="DL575" s="19"/>
      <c r="DM575" s="19"/>
      <c r="DN575" s="19"/>
      <c r="DO575" s="19"/>
      <c r="DP575" s="19"/>
      <c r="DQ575" s="19"/>
      <c r="DR575" s="19"/>
      <c r="DS575" s="19"/>
      <c r="DT575" s="19"/>
      <c r="DU575" s="19"/>
      <c r="DV575" s="19"/>
      <c r="DW575" s="19"/>
      <c r="DX575" s="19"/>
      <c r="DY575" s="19"/>
      <c r="DZ575" s="19"/>
      <c r="EA575" s="19"/>
      <c r="EB575" s="19"/>
      <c r="EC575" s="19"/>
      <c r="ED575" s="19"/>
      <c r="EE575" s="19"/>
      <c r="EF575" s="19"/>
      <c r="EG575" s="19"/>
      <c r="EH575" s="19"/>
      <c r="EI575" s="19"/>
    </row>
    <row r="576" spans="2:139" s="14" customFormat="1" ht="15" hidden="1" x14ac:dyDescent="0.25">
      <c r="B576" s="19">
        <f t="shared" si="2595"/>
        <v>0</v>
      </c>
      <c r="C576" s="19">
        <f t="shared" si="2596"/>
        <v>0</v>
      </c>
      <c r="D576" s="19">
        <f t="shared" si="2597"/>
        <v>0</v>
      </c>
      <c r="E576" s="19">
        <f t="shared" si="2598"/>
        <v>0</v>
      </c>
      <c r="F576" s="19"/>
      <c r="G576" s="19"/>
      <c r="H576" s="19"/>
      <c r="I576" s="19"/>
      <c r="J576" s="19"/>
      <c r="K576" s="19"/>
      <c r="L576" s="19"/>
      <c r="M576" s="19"/>
      <c r="N576" s="19"/>
      <c r="O576" s="19"/>
      <c r="P576" s="19"/>
      <c r="Q576" s="19"/>
      <c r="R576" s="19"/>
      <c r="S576" s="19"/>
      <c r="T576" s="19"/>
      <c r="U576" s="19"/>
      <c r="V576" s="19"/>
      <c r="W576" s="19"/>
      <c r="X576" s="19"/>
      <c r="Y576" s="19"/>
      <c r="Z576" s="19"/>
      <c r="AA576" s="19"/>
      <c r="AB576" s="19"/>
      <c r="AC576" s="19"/>
      <c r="AD576" s="19"/>
      <c r="AE576" s="19"/>
      <c r="AF576" s="19"/>
      <c r="AG576" s="19"/>
      <c r="AH576" s="19"/>
      <c r="AI576" s="19"/>
      <c r="AJ576" s="19"/>
      <c r="AK576" s="129"/>
      <c r="AL576" s="129"/>
      <c r="AM576" s="19"/>
      <c r="AN576" s="19"/>
      <c r="AO576" s="19"/>
      <c r="AP576" s="19"/>
      <c r="AQ576" s="19"/>
      <c r="AR576" s="19"/>
      <c r="AS576" s="19"/>
      <c r="AT576" s="19"/>
      <c r="AU576" s="19"/>
      <c r="AV576" s="19"/>
      <c r="AW576" s="19"/>
      <c r="AX576" s="19"/>
      <c r="AY576" s="19"/>
      <c r="AZ576" s="19"/>
      <c r="BA576" s="19"/>
      <c r="BB576" s="19"/>
      <c r="BC576" s="19"/>
      <c r="BD576" s="19"/>
      <c r="BE576" s="19"/>
      <c r="BF576" s="19"/>
      <c r="BG576" s="19"/>
      <c r="BH576" s="19"/>
      <c r="BI576" s="19"/>
      <c r="BJ576" s="19"/>
      <c r="BK576" s="19"/>
      <c r="BL576" s="19"/>
      <c r="BM576" s="19"/>
      <c r="BN576" s="19"/>
      <c r="BO576" s="19"/>
      <c r="BP576" s="19"/>
      <c r="BQ576" s="19"/>
      <c r="BR576" s="19"/>
      <c r="BS576" s="19"/>
      <c r="BT576" s="19"/>
      <c r="BU576" s="19"/>
      <c r="BV576" s="19"/>
      <c r="BW576" s="19"/>
      <c r="BX576" s="19"/>
      <c r="BY576" s="19"/>
      <c r="BZ576" s="19"/>
      <c r="CA576" s="19"/>
      <c r="CB576" s="19"/>
      <c r="CC576" s="19"/>
      <c r="CD576" s="19"/>
      <c r="CE576" s="19"/>
      <c r="CF576" s="19"/>
      <c r="CG576" s="19"/>
      <c r="CH576" s="19"/>
      <c r="CI576" s="19"/>
      <c r="CJ576" s="19"/>
      <c r="CK576" s="19"/>
      <c r="CL576" s="19"/>
      <c r="CM576" s="19"/>
      <c r="CN576" s="19"/>
      <c r="CO576" s="19"/>
      <c r="CP576" s="19"/>
      <c r="CQ576" s="19"/>
      <c r="CR576" s="19"/>
      <c r="CS576" s="19"/>
      <c r="CT576" s="19"/>
      <c r="CU576" s="19"/>
      <c r="CV576" s="19"/>
      <c r="CW576" s="19"/>
      <c r="CX576" s="19"/>
      <c r="CY576" s="19"/>
      <c r="CZ576" s="19"/>
      <c r="DA576" s="19"/>
      <c r="DB576" s="19"/>
      <c r="DC576" s="19"/>
      <c r="DD576" s="19"/>
      <c r="DE576" s="19"/>
      <c r="DF576" s="19"/>
      <c r="DG576" s="19"/>
      <c r="DH576" s="19"/>
      <c r="DI576" s="19"/>
      <c r="DJ576" s="19"/>
      <c r="DK576" s="19"/>
      <c r="DL576" s="19"/>
      <c r="DM576" s="19"/>
      <c r="DN576" s="19"/>
      <c r="DO576" s="19"/>
      <c r="DP576" s="19"/>
      <c r="DQ576" s="19"/>
      <c r="DR576" s="19"/>
      <c r="DS576" s="19"/>
      <c r="DT576" s="19"/>
      <c r="DU576" s="19"/>
      <c r="DV576" s="19"/>
      <c r="DW576" s="19"/>
      <c r="DX576" s="19"/>
      <c r="DY576" s="19"/>
      <c r="DZ576" s="19"/>
      <c r="EA576" s="19"/>
      <c r="EB576" s="19"/>
      <c r="EC576" s="19"/>
      <c r="ED576" s="19"/>
      <c r="EE576" s="19"/>
      <c r="EF576" s="19"/>
      <c r="EG576" s="19"/>
      <c r="EH576" s="19"/>
      <c r="EI576" s="19"/>
    </row>
    <row r="577" spans="2:139" ht="15" hidden="1" x14ac:dyDescent="0.25">
      <c r="B577" s="19">
        <f xml:space="preserve"> IF(C334=1,IF(N334=1,1,0),0)</f>
        <v>0</v>
      </c>
      <c r="C577" s="19">
        <f>IF(C334=1,IF(OR((N334=1),(N334=0.5)),1,0),0)</f>
        <v>0</v>
      </c>
      <c r="D577" s="19">
        <f xml:space="preserve"> IF(C334=1,IF(N334=1,1,0),0)</f>
        <v>0</v>
      </c>
      <c r="E577" s="19">
        <f xml:space="preserve"> IF(C334=1,IF(AND((N334&lt;&gt;""),(N334&lt;&gt;0)),1,0),0)</f>
        <v>0</v>
      </c>
      <c r="F577" s="19"/>
      <c r="G577" s="19">
        <f t="shared" ref="G577:G582" si="2599" xml:space="preserve"> G567+$B577</f>
        <v>0</v>
      </c>
      <c r="H577" s="19">
        <f t="shared" ref="H577:H582" si="2600" xml:space="preserve"> H567+$C577</f>
        <v>0</v>
      </c>
      <c r="I577" s="19">
        <f t="shared" ref="I577:I582" si="2601" xml:space="preserve"> I567+$D577</f>
        <v>0</v>
      </c>
      <c r="J577" s="19">
        <f t="shared" ref="J577:J582" si="2602" xml:space="preserve"> J567+$E577</f>
        <v>0</v>
      </c>
      <c r="K577" s="19">
        <f t="shared" ref="K577:K582" si="2603" xml:space="preserve"> K567+$B577</f>
        <v>0</v>
      </c>
      <c r="L577" s="19">
        <f t="shared" ref="L577:L582" si="2604" xml:space="preserve"> L567+$C577</f>
        <v>0</v>
      </c>
      <c r="M577" s="19">
        <f t="shared" ref="M577:M582" si="2605" xml:space="preserve"> M567+$D577</f>
        <v>0</v>
      </c>
      <c r="N577" s="19">
        <f t="shared" ref="N577:N582" si="2606" xml:space="preserve"> N567+$E577</f>
        <v>0</v>
      </c>
      <c r="O577" s="19">
        <f t="shared" ref="O577:O582" si="2607" xml:space="preserve"> O567+$B577</f>
        <v>0</v>
      </c>
      <c r="P577" s="19">
        <f t="shared" ref="P577:P582" si="2608" xml:space="preserve"> P567+$C577</f>
        <v>0</v>
      </c>
      <c r="Q577" s="19">
        <f t="shared" ref="Q577:Q582" si="2609" xml:space="preserve"> Q567+$D577</f>
        <v>0</v>
      </c>
      <c r="R577" s="19"/>
      <c r="S577" s="19">
        <f t="shared" ref="S577:S582" si="2610" xml:space="preserve"> S567+$E577</f>
        <v>0</v>
      </c>
      <c r="T577" s="19">
        <f t="shared" ref="T577:T582" si="2611" xml:space="preserve"> T567+$B577</f>
        <v>0</v>
      </c>
      <c r="U577" s="19">
        <f t="shared" ref="U577:U582" si="2612" xml:space="preserve"> U567+$C577</f>
        <v>0</v>
      </c>
      <c r="V577" s="19"/>
      <c r="W577" s="19">
        <f t="shared" ref="W577:W582" si="2613" xml:space="preserve"> W567+$D577</f>
        <v>0</v>
      </c>
      <c r="X577" s="19"/>
      <c r="Y577" s="19">
        <f t="shared" ref="Y577:Y582" si="2614" xml:space="preserve"> Y567+$E577</f>
        <v>0</v>
      </c>
      <c r="Z577" s="19">
        <f t="shared" ref="Z577:Z582" si="2615" xml:space="preserve"> Z567+$B577</f>
        <v>0</v>
      </c>
      <c r="AA577" s="19">
        <f t="shared" ref="AA577:AA582" si="2616" xml:space="preserve"> AA567+$C577</f>
        <v>0</v>
      </c>
      <c r="AB577" s="19">
        <f t="shared" ref="AB577:AB582" si="2617" xml:space="preserve"> AB567+$D577</f>
        <v>0</v>
      </c>
      <c r="AC577" s="19">
        <f t="shared" ref="AC577:AC582" si="2618" xml:space="preserve"> AC567+$E577</f>
        <v>0</v>
      </c>
      <c r="AD577" s="19"/>
      <c r="AE577" s="19">
        <f t="shared" ref="AE577:AE582" si="2619" xml:space="preserve"> AE567+$B577</f>
        <v>0</v>
      </c>
      <c r="AF577" s="19">
        <f t="shared" ref="AF577:AF582" si="2620" xml:space="preserve"> AF567+$C577</f>
        <v>0</v>
      </c>
      <c r="AG577" s="19">
        <f t="shared" ref="AG577:AG582" si="2621" xml:space="preserve"> AG567+$D577</f>
        <v>0</v>
      </c>
      <c r="AH577" s="19">
        <f t="shared" ref="AH577:AH582" si="2622" xml:space="preserve"> AH567+$E577</f>
        <v>0</v>
      </c>
      <c r="AI577" s="19">
        <f t="shared" ref="AI577:AI582" si="2623" xml:space="preserve"> AI567+$B577</f>
        <v>0</v>
      </c>
      <c r="AJ577" s="19">
        <f t="shared" ref="AJ577:AJ582" si="2624" xml:space="preserve"> AJ567+$C577</f>
        <v>0</v>
      </c>
      <c r="AK577" s="129">
        <f t="shared" ref="AK577:AK582" si="2625" xml:space="preserve"> AK567+$D577</f>
        <v>0</v>
      </c>
      <c r="AL577" s="129">
        <f t="shared" ref="AL577:AL582" si="2626" xml:space="preserve"> AL567+$E577</f>
        <v>0</v>
      </c>
      <c r="AM577" s="19">
        <f t="shared" ref="AM577:AM582" si="2627" xml:space="preserve"> AM567+$B577</f>
        <v>0</v>
      </c>
      <c r="AN577" s="19">
        <f t="shared" ref="AN577:AN582" si="2628" xml:space="preserve"> AN567+$C577</f>
        <v>0</v>
      </c>
      <c r="AO577" s="19">
        <f t="shared" ref="AO577:AO582" si="2629" xml:space="preserve"> AO567+$D577</f>
        <v>0</v>
      </c>
      <c r="AP577" s="19">
        <f t="shared" ref="AP577:AP582" si="2630" xml:space="preserve"> AP567+$E577</f>
        <v>0</v>
      </c>
      <c r="AQ577" s="19">
        <f t="shared" ref="AQ577:AQ582" si="2631" xml:space="preserve"> AQ567+$B577</f>
        <v>0</v>
      </c>
      <c r="AR577" s="19">
        <f t="shared" ref="AR577:AR582" si="2632" xml:space="preserve"> AR567+$C577</f>
        <v>0</v>
      </c>
      <c r="AS577" s="19">
        <f t="shared" ref="AS577:AS582" si="2633" xml:space="preserve"> AS567+$D577</f>
        <v>0</v>
      </c>
      <c r="AT577" s="19">
        <f t="shared" ref="AT577:AT582" si="2634" xml:space="preserve"> AT567+$E577</f>
        <v>0</v>
      </c>
      <c r="AU577" s="19">
        <f t="shared" ref="AU577:AU582" si="2635" xml:space="preserve"> AU567+$B577</f>
        <v>0</v>
      </c>
      <c r="AV577" s="19">
        <f t="shared" ref="AV577:AV582" si="2636" xml:space="preserve"> AV567+$C577</f>
        <v>0</v>
      </c>
      <c r="AW577" s="19">
        <f t="shared" ref="AW577:AW582" si="2637" xml:space="preserve"> AW567+$D577</f>
        <v>0</v>
      </c>
      <c r="AX577" s="19">
        <f t="shared" ref="AX577:AX582" si="2638" xml:space="preserve"> AX567+$E577</f>
        <v>0</v>
      </c>
      <c r="AY577" s="19">
        <f t="shared" ref="AY577:AY582" si="2639" xml:space="preserve"> AY567+$B577</f>
        <v>0</v>
      </c>
      <c r="AZ577" s="19">
        <f t="shared" ref="AZ577:AZ582" si="2640" xml:space="preserve"> AZ567+$C577</f>
        <v>0</v>
      </c>
      <c r="BA577" s="19">
        <f t="shared" ref="BA577:BA582" si="2641" xml:space="preserve"> BA567+$D577</f>
        <v>0</v>
      </c>
      <c r="BB577" s="19">
        <f t="shared" ref="BB577:BB582" si="2642" xml:space="preserve"> BB567+$E577</f>
        <v>0</v>
      </c>
      <c r="BC577" s="19">
        <f t="shared" ref="BC577:BC582" si="2643" xml:space="preserve"> BC567+$B577</f>
        <v>0</v>
      </c>
      <c r="BD577" s="19">
        <f t="shared" ref="BD577:BD582" si="2644" xml:space="preserve"> BD567+$C577</f>
        <v>0</v>
      </c>
      <c r="BE577" s="19">
        <f t="shared" ref="BE577:BE582" si="2645" xml:space="preserve"> BE567+$D577</f>
        <v>0</v>
      </c>
      <c r="BF577" s="19">
        <f t="shared" ref="BF577:BF582" si="2646" xml:space="preserve"> BF567+$E577</f>
        <v>0</v>
      </c>
      <c r="BG577" s="19">
        <f t="shared" ref="BG577:BG582" si="2647" xml:space="preserve"> BG567+$B577</f>
        <v>0</v>
      </c>
      <c r="BH577" s="19">
        <f t="shared" ref="BH577:BH582" si="2648" xml:space="preserve"> BH567+$C577</f>
        <v>0</v>
      </c>
      <c r="BI577" s="19">
        <f t="shared" ref="BI577:BI582" si="2649" xml:space="preserve"> BI567+$D577</f>
        <v>0</v>
      </c>
      <c r="BJ577" s="19">
        <f t="shared" ref="BJ577:BJ582" si="2650" xml:space="preserve"> BJ567+$E577</f>
        <v>0</v>
      </c>
      <c r="BK577" s="19">
        <f t="shared" ref="BK577:BK582" si="2651" xml:space="preserve"> BK567+$B577</f>
        <v>0</v>
      </c>
      <c r="BL577" s="19">
        <f t="shared" ref="BL577:BL582" si="2652" xml:space="preserve"> BL567+$C577</f>
        <v>0</v>
      </c>
      <c r="BM577" s="19">
        <f t="shared" ref="BM577:BM582" si="2653" xml:space="preserve"> BM567+$D577</f>
        <v>0</v>
      </c>
      <c r="BN577" s="19">
        <f t="shared" ref="BN577:BN582" si="2654" xml:space="preserve"> BN567+$E577</f>
        <v>0</v>
      </c>
      <c r="BO577" s="19">
        <f t="shared" ref="BO577:BO582" si="2655" xml:space="preserve"> BO567+$B577</f>
        <v>0</v>
      </c>
      <c r="BP577" s="19">
        <f t="shared" ref="BP577:BP582" si="2656" xml:space="preserve"> BP567+$C577</f>
        <v>0</v>
      </c>
      <c r="BQ577" s="19">
        <f t="shared" ref="BQ577:BQ582" si="2657" xml:space="preserve"> BQ567+$D577</f>
        <v>0</v>
      </c>
      <c r="BR577" s="19">
        <f t="shared" ref="BR577:BR582" si="2658" xml:space="preserve"> BR567+$E577</f>
        <v>0</v>
      </c>
      <c r="BS577" s="19">
        <f t="shared" ref="BS577:BS582" si="2659" xml:space="preserve"> BS567+$B577</f>
        <v>0</v>
      </c>
      <c r="BT577" s="19">
        <f t="shared" ref="BT577:BT582" si="2660" xml:space="preserve"> BT567+$C577</f>
        <v>0</v>
      </c>
      <c r="BU577" s="19">
        <f t="shared" ref="BU577:BU582" si="2661" xml:space="preserve"> BU567+$D577</f>
        <v>0</v>
      </c>
      <c r="BV577" s="19">
        <f t="shared" ref="BV577:BV582" si="2662" xml:space="preserve"> BV567+$E577</f>
        <v>0</v>
      </c>
      <c r="BW577" s="19">
        <f t="shared" ref="BW577:BW582" si="2663" xml:space="preserve"> BW567+$B577</f>
        <v>0</v>
      </c>
      <c r="BX577" s="19">
        <f t="shared" ref="BX577:BX582" si="2664" xml:space="preserve"> BX567+$C577</f>
        <v>0</v>
      </c>
      <c r="BY577" s="19">
        <f t="shared" ref="BY577:BY582" si="2665" xml:space="preserve"> BY567+$D577</f>
        <v>0</v>
      </c>
      <c r="BZ577" s="19">
        <f t="shared" ref="BZ577:BZ582" si="2666" xml:space="preserve"> BZ567+$E577</f>
        <v>0</v>
      </c>
      <c r="CA577" s="19">
        <f t="shared" ref="CA577:CA582" si="2667" xml:space="preserve"> CA567+$B577</f>
        <v>0</v>
      </c>
      <c r="CB577" s="19">
        <f t="shared" ref="CB577:CB582" si="2668" xml:space="preserve"> CB567+$C577</f>
        <v>0</v>
      </c>
      <c r="CC577" s="19">
        <f t="shared" ref="CC577:CC582" si="2669" xml:space="preserve"> CC567+$D577</f>
        <v>0</v>
      </c>
      <c r="CD577" s="19">
        <f t="shared" ref="CD577:CD582" si="2670" xml:space="preserve"> CD567+$E577</f>
        <v>0</v>
      </c>
      <c r="CE577" s="19">
        <f t="shared" ref="CE577:CE582" si="2671" xml:space="preserve"> CE567+$B577</f>
        <v>0</v>
      </c>
      <c r="CF577" s="19">
        <f t="shared" ref="CF577:CF582" si="2672" xml:space="preserve"> CF567+$C577</f>
        <v>0</v>
      </c>
      <c r="CG577" s="19">
        <f t="shared" ref="CG577:CG582" si="2673" xml:space="preserve"> CG567+$D577</f>
        <v>0</v>
      </c>
      <c r="CH577" s="19">
        <f t="shared" ref="CH577:CH582" si="2674" xml:space="preserve"> CH567+$E577</f>
        <v>0</v>
      </c>
      <c r="CI577" s="19">
        <f t="shared" ref="CI577:CI582" si="2675" xml:space="preserve"> CI567+$B577</f>
        <v>0</v>
      </c>
      <c r="CJ577" s="19">
        <f t="shared" ref="CJ577:CJ582" si="2676" xml:space="preserve"> CJ567+$C577</f>
        <v>0</v>
      </c>
      <c r="CK577" s="19">
        <f t="shared" ref="CK577:CK582" si="2677" xml:space="preserve"> CK567+$D577</f>
        <v>0</v>
      </c>
      <c r="CL577" s="19">
        <f t="shared" ref="CL577:CL582" si="2678" xml:space="preserve"> CL567+$E577</f>
        <v>0</v>
      </c>
      <c r="CM577" s="19">
        <f t="shared" ref="CM577:CM582" si="2679" xml:space="preserve"> CM567+$B577</f>
        <v>0</v>
      </c>
      <c r="CN577" s="19">
        <f t="shared" ref="CN577:CN582" si="2680" xml:space="preserve"> CN567+$C577</f>
        <v>0</v>
      </c>
      <c r="CO577" s="19">
        <f t="shared" ref="CO577:CO582" si="2681" xml:space="preserve"> CO567+$D577</f>
        <v>0</v>
      </c>
      <c r="CP577" s="19">
        <f t="shared" ref="CP577:CP582" si="2682" xml:space="preserve"> CP567+$E577</f>
        <v>0</v>
      </c>
      <c r="CQ577" s="19">
        <f t="shared" ref="CQ577:CQ582" si="2683" xml:space="preserve"> CQ567+$B577</f>
        <v>0</v>
      </c>
      <c r="CR577" s="19">
        <f t="shared" ref="CR577:CR582" si="2684" xml:space="preserve"> CR567+$C577</f>
        <v>0</v>
      </c>
      <c r="CS577" s="19">
        <f t="shared" ref="CS577:CS582" si="2685" xml:space="preserve"> CS567+$D577</f>
        <v>0</v>
      </c>
      <c r="CT577" s="19">
        <f t="shared" ref="CT577:CT582" si="2686" xml:space="preserve"> CT567+$E577</f>
        <v>0</v>
      </c>
      <c r="CU577" s="19">
        <f t="shared" ref="CU577:CU582" si="2687" xml:space="preserve"> CU567+$B577</f>
        <v>0</v>
      </c>
      <c r="CV577" s="19">
        <f t="shared" ref="CV577:CV582" si="2688" xml:space="preserve"> CV567+$C577</f>
        <v>0</v>
      </c>
      <c r="CW577" s="19">
        <f t="shared" ref="CW577:CW582" si="2689" xml:space="preserve"> CW567+$D577</f>
        <v>0</v>
      </c>
      <c r="CX577" s="19">
        <f t="shared" ref="CX577:CX582" si="2690" xml:space="preserve"> CX567+$E577</f>
        <v>0</v>
      </c>
      <c r="CY577" s="19">
        <f t="shared" ref="CY577:CY582" si="2691" xml:space="preserve"> CY567+$B577</f>
        <v>0</v>
      </c>
      <c r="CZ577" s="19">
        <f t="shared" ref="CZ577:CZ582" si="2692" xml:space="preserve"> CZ567+$C577</f>
        <v>0</v>
      </c>
      <c r="DA577" s="19">
        <f t="shared" ref="DA577:DA582" si="2693" xml:space="preserve"> DA567+$D577</f>
        <v>0</v>
      </c>
      <c r="DB577" s="19">
        <f t="shared" ref="DB577:DB582" si="2694" xml:space="preserve"> DB567+$E577</f>
        <v>0</v>
      </c>
      <c r="DC577" s="19">
        <f t="shared" ref="DC577:DC582" si="2695" xml:space="preserve"> DC567+$B577</f>
        <v>0</v>
      </c>
      <c r="DD577" s="19">
        <f t="shared" ref="DD577:DD582" si="2696" xml:space="preserve"> DD567+$C577</f>
        <v>0</v>
      </c>
      <c r="DE577" s="19">
        <f t="shared" ref="DE577:DE582" si="2697" xml:space="preserve"> DE567+$D577</f>
        <v>0</v>
      </c>
      <c r="DF577" s="19">
        <f t="shared" ref="DF577:DF582" si="2698" xml:space="preserve"> DF567+$E577</f>
        <v>0</v>
      </c>
      <c r="DG577" s="19">
        <f t="shared" ref="DG577:DG582" si="2699" xml:space="preserve"> DG567+$B577</f>
        <v>0</v>
      </c>
      <c r="DH577" s="19">
        <f t="shared" ref="DH577:DH582" si="2700" xml:space="preserve"> DH567+$C577</f>
        <v>0</v>
      </c>
      <c r="DI577" s="19">
        <f t="shared" ref="DI577:DI582" si="2701" xml:space="preserve"> DI567+$D577</f>
        <v>0</v>
      </c>
      <c r="DJ577" s="19">
        <f t="shared" ref="DJ577:DJ582" si="2702" xml:space="preserve"> DJ567+$E577</f>
        <v>0</v>
      </c>
      <c r="DK577" s="19">
        <f t="shared" ref="DK577:DK582" si="2703" xml:space="preserve"> DK567+$B577</f>
        <v>0</v>
      </c>
      <c r="DL577" s="19">
        <f t="shared" ref="DL577:DL582" si="2704" xml:space="preserve"> DL567+$C577</f>
        <v>0</v>
      </c>
      <c r="DM577" s="19">
        <f t="shared" ref="DM577:DM582" si="2705" xml:space="preserve"> DM567+$D577</f>
        <v>0</v>
      </c>
      <c r="DN577" s="19">
        <f t="shared" ref="DN577:DN582" si="2706" xml:space="preserve"> DN567+$E577</f>
        <v>0</v>
      </c>
      <c r="DO577" s="19">
        <f t="shared" ref="DO577:DO582" si="2707" xml:space="preserve"> DO567+$B577</f>
        <v>0</v>
      </c>
      <c r="DP577" s="19">
        <f t="shared" ref="DP577:DP582" si="2708" xml:space="preserve"> DP567+$C577</f>
        <v>0</v>
      </c>
      <c r="DQ577" s="19">
        <f t="shared" ref="DQ577:DQ582" si="2709" xml:space="preserve"> DQ567+$D577</f>
        <v>0</v>
      </c>
      <c r="DR577" s="19">
        <f t="shared" ref="DR577:DR582" si="2710" xml:space="preserve"> DR567+$E577</f>
        <v>0</v>
      </c>
      <c r="DS577" s="19">
        <f t="shared" ref="DS577:DS582" si="2711" xml:space="preserve"> DS567+$B577</f>
        <v>0</v>
      </c>
      <c r="DT577" s="19">
        <f t="shared" ref="DT577:DT582" si="2712" xml:space="preserve"> DT567+$C577</f>
        <v>0</v>
      </c>
      <c r="DU577" s="19">
        <f t="shared" ref="DU577:DU582" si="2713" xml:space="preserve"> DU567+$D577</f>
        <v>0</v>
      </c>
      <c r="DV577" s="19">
        <f t="shared" ref="DV577:DV582" si="2714" xml:space="preserve"> DV567+$E577</f>
        <v>0</v>
      </c>
      <c r="DW577" s="19">
        <f t="shared" ref="DW577:DW582" si="2715" xml:space="preserve"> DW567+$B577</f>
        <v>0</v>
      </c>
      <c r="DX577" s="19">
        <f t="shared" ref="DX577:DX582" si="2716" xml:space="preserve"> DX567+$C577</f>
        <v>0</v>
      </c>
      <c r="DY577" s="19">
        <f t="shared" ref="DY577:DY582" si="2717" xml:space="preserve"> DY567+$D577</f>
        <v>0</v>
      </c>
      <c r="DZ577" s="19">
        <f t="shared" ref="DZ577:DZ582" si="2718" xml:space="preserve"> DZ567+$E577</f>
        <v>0</v>
      </c>
      <c r="EA577" s="19">
        <f t="shared" ref="EA577:EA582" si="2719" xml:space="preserve"> EA567+$B577</f>
        <v>0</v>
      </c>
      <c r="EB577" s="19">
        <f t="shared" ref="EB577:EB582" si="2720" xml:space="preserve"> EB567+$C577</f>
        <v>0</v>
      </c>
      <c r="EC577" s="19">
        <f t="shared" ref="EC577:EC582" si="2721" xml:space="preserve"> EC567+$D577</f>
        <v>0</v>
      </c>
      <c r="ED577" s="19">
        <f t="shared" ref="ED577:ED582" si="2722" xml:space="preserve"> ED567+$E577</f>
        <v>0</v>
      </c>
      <c r="EE577" s="19">
        <f t="shared" ref="EE577:EE582" si="2723" xml:space="preserve"> EE567+$B577</f>
        <v>0</v>
      </c>
      <c r="EF577" s="19">
        <f t="shared" ref="EF577:EF582" si="2724" xml:space="preserve"> EF567+$C577</f>
        <v>0</v>
      </c>
      <c r="EG577" s="19">
        <f t="shared" ref="EG577:EG582" si="2725" xml:space="preserve"> EG567+$D577</f>
        <v>0</v>
      </c>
      <c r="EH577" s="19">
        <f t="shared" ref="EH577:EH582" si="2726" xml:space="preserve"> EH567+$E577</f>
        <v>0</v>
      </c>
      <c r="EI577" s="19"/>
    </row>
    <row r="578" spans="2:139" ht="15" hidden="1" x14ac:dyDescent="0.25">
      <c r="B578" s="19">
        <f xml:space="preserve"> IF(C335=1,IF(N335=1,1,0),0)</f>
        <v>0</v>
      </c>
      <c r="C578" s="19">
        <f>IF(C335=1,IF(OR((N335=1),(N335=0.5)),1,0),0)</f>
        <v>0</v>
      </c>
      <c r="D578" s="19">
        <f xml:space="preserve"> IF(C335=1,IF(N335=1,1,0),0)</f>
        <v>0</v>
      </c>
      <c r="E578" s="19">
        <f xml:space="preserve"> IF(C335=1,IF(AND((N335&lt;&gt;""),(N335&lt;&gt;0)),1,0),0)</f>
        <v>0</v>
      </c>
      <c r="F578" s="19"/>
      <c r="G578" s="19">
        <f t="shared" si="2599"/>
        <v>0</v>
      </c>
      <c r="H578" s="19">
        <f t="shared" si="2600"/>
        <v>0</v>
      </c>
      <c r="I578" s="19">
        <f t="shared" si="2601"/>
        <v>0</v>
      </c>
      <c r="J578" s="19">
        <f t="shared" si="2602"/>
        <v>0</v>
      </c>
      <c r="K578" s="19">
        <f t="shared" si="2603"/>
        <v>0</v>
      </c>
      <c r="L578" s="19">
        <f t="shared" si="2604"/>
        <v>0</v>
      </c>
      <c r="M578" s="19">
        <f t="shared" si="2605"/>
        <v>0</v>
      </c>
      <c r="N578" s="19">
        <f t="shared" si="2606"/>
        <v>0</v>
      </c>
      <c r="O578" s="19">
        <f t="shared" si="2607"/>
        <v>0</v>
      </c>
      <c r="P578" s="19">
        <f t="shared" si="2608"/>
        <v>0</v>
      </c>
      <c r="Q578" s="19">
        <f t="shared" si="2609"/>
        <v>0</v>
      </c>
      <c r="R578" s="19"/>
      <c r="S578" s="19">
        <f t="shared" si="2610"/>
        <v>0</v>
      </c>
      <c r="T578" s="19">
        <f t="shared" si="2611"/>
        <v>0</v>
      </c>
      <c r="U578" s="19">
        <f t="shared" si="2612"/>
        <v>0</v>
      </c>
      <c r="V578" s="19"/>
      <c r="W578" s="19">
        <f t="shared" si="2613"/>
        <v>0</v>
      </c>
      <c r="X578" s="19"/>
      <c r="Y578" s="19">
        <f t="shared" si="2614"/>
        <v>0</v>
      </c>
      <c r="Z578" s="19">
        <f t="shared" si="2615"/>
        <v>0</v>
      </c>
      <c r="AA578" s="19">
        <f t="shared" si="2616"/>
        <v>0</v>
      </c>
      <c r="AB578" s="19">
        <f t="shared" si="2617"/>
        <v>0</v>
      </c>
      <c r="AC578" s="19">
        <f t="shared" si="2618"/>
        <v>0</v>
      </c>
      <c r="AD578" s="19"/>
      <c r="AE578" s="19">
        <f t="shared" si="2619"/>
        <v>0</v>
      </c>
      <c r="AF578" s="19">
        <f t="shared" si="2620"/>
        <v>0</v>
      </c>
      <c r="AG578" s="19">
        <f t="shared" si="2621"/>
        <v>0</v>
      </c>
      <c r="AH578" s="19">
        <f t="shared" si="2622"/>
        <v>0</v>
      </c>
      <c r="AI578" s="19">
        <f t="shared" si="2623"/>
        <v>0</v>
      </c>
      <c r="AJ578" s="19">
        <f t="shared" si="2624"/>
        <v>0</v>
      </c>
      <c r="AK578" s="129">
        <f t="shared" si="2625"/>
        <v>0</v>
      </c>
      <c r="AL578" s="129">
        <f t="shared" si="2626"/>
        <v>0</v>
      </c>
      <c r="AM578" s="19">
        <f t="shared" si="2627"/>
        <v>0</v>
      </c>
      <c r="AN578" s="19">
        <f t="shared" si="2628"/>
        <v>0</v>
      </c>
      <c r="AO578" s="19">
        <f t="shared" si="2629"/>
        <v>0</v>
      </c>
      <c r="AP578" s="19">
        <f t="shared" si="2630"/>
        <v>0</v>
      </c>
      <c r="AQ578" s="19">
        <f t="shared" si="2631"/>
        <v>0</v>
      </c>
      <c r="AR578" s="19">
        <f t="shared" si="2632"/>
        <v>0</v>
      </c>
      <c r="AS578" s="19">
        <f t="shared" si="2633"/>
        <v>0</v>
      </c>
      <c r="AT578" s="19">
        <f t="shared" si="2634"/>
        <v>0</v>
      </c>
      <c r="AU578" s="19">
        <f t="shared" si="2635"/>
        <v>0</v>
      </c>
      <c r="AV578" s="19">
        <f t="shared" si="2636"/>
        <v>0</v>
      </c>
      <c r="AW578" s="19">
        <f t="shared" si="2637"/>
        <v>0</v>
      </c>
      <c r="AX578" s="19">
        <f t="shared" si="2638"/>
        <v>0</v>
      </c>
      <c r="AY578" s="19">
        <f t="shared" si="2639"/>
        <v>0</v>
      </c>
      <c r="AZ578" s="19">
        <f t="shared" si="2640"/>
        <v>0</v>
      </c>
      <c r="BA578" s="19">
        <f t="shared" si="2641"/>
        <v>0</v>
      </c>
      <c r="BB578" s="19">
        <f t="shared" si="2642"/>
        <v>0</v>
      </c>
      <c r="BC578" s="19">
        <f t="shared" si="2643"/>
        <v>0</v>
      </c>
      <c r="BD578" s="19">
        <f t="shared" si="2644"/>
        <v>0</v>
      </c>
      <c r="BE578" s="19">
        <f t="shared" si="2645"/>
        <v>0</v>
      </c>
      <c r="BF578" s="19">
        <f t="shared" si="2646"/>
        <v>0</v>
      </c>
      <c r="BG578" s="19">
        <f t="shared" si="2647"/>
        <v>0</v>
      </c>
      <c r="BH578" s="19">
        <f t="shared" si="2648"/>
        <v>0</v>
      </c>
      <c r="BI578" s="19">
        <f t="shared" si="2649"/>
        <v>0</v>
      </c>
      <c r="BJ578" s="19">
        <f t="shared" si="2650"/>
        <v>0</v>
      </c>
      <c r="BK578" s="19">
        <f t="shared" si="2651"/>
        <v>0</v>
      </c>
      <c r="BL578" s="19">
        <f t="shared" si="2652"/>
        <v>0</v>
      </c>
      <c r="BM578" s="19">
        <f t="shared" si="2653"/>
        <v>0</v>
      </c>
      <c r="BN578" s="19">
        <f t="shared" si="2654"/>
        <v>0</v>
      </c>
      <c r="BO578" s="19">
        <f t="shared" si="2655"/>
        <v>0</v>
      </c>
      <c r="BP578" s="19">
        <f t="shared" si="2656"/>
        <v>0</v>
      </c>
      <c r="BQ578" s="19">
        <f t="shared" si="2657"/>
        <v>0</v>
      </c>
      <c r="BR578" s="19">
        <f t="shared" si="2658"/>
        <v>0</v>
      </c>
      <c r="BS578" s="19">
        <f t="shared" si="2659"/>
        <v>0</v>
      </c>
      <c r="BT578" s="19">
        <f t="shared" si="2660"/>
        <v>0</v>
      </c>
      <c r="BU578" s="19">
        <f t="shared" si="2661"/>
        <v>0</v>
      </c>
      <c r="BV578" s="19">
        <f t="shared" si="2662"/>
        <v>0</v>
      </c>
      <c r="BW578" s="19">
        <f t="shared" si="2663"/>
        <v>0</v>
      </c>
      <c r="BX578" s="19">
        <f t="shared" si="2664"/>
        <v>0</v>
      </c>
      <c r="BY578" s="19">
        <f t="shared" si="2665"/>
        <v>0</v>
      </c>
      <c r="BZ578" s="19">
        <f t="shared" si="2666"/>
        <v>0</v>
      </c>
      <c r="CA578" s="19">
        <f t="shared" si="2667"/>
        <v>0</v>
      </c>
      <c r="CB578" s="19">
        <f t="shared" si="2668"/>
        <v>0</v>
      </c>
      <c r="CC578" s="19">
        <f t="shared" si="2669"/>
        <v>0</v>
      </c>
      <c r="CD578" s="19">
        <f t="shared" si="2670"/>
        <v>0</v>
      </c>
      <c r="CE578" s="19">
        <f t="shared" si="2671"/>
        <v>0</v>
      </c>
      <c r="CF578" s="19">
        <f t="shared" si="2672"/>
        <v>0</v>
      </c>
      <c r="CG578" s="19">
        <f t="shared" si="2673"/>
        <v>0</v>
      </c>
      <c r="CH578" s="19">
        <f t="shared" si="2674"/>
        <v>0</v>
      </c>
      <c r="CI578" s="19">
        <f t="shared" si="2675"/>
        <v>0</v>
      </c>
      <c r="CJ578" s="19">
        <f t="shared" si="2676"/>
        <v>0</v>
      </c>
      <c r="CK578" s="19">
        <f t="shared" si="2677"/>
        <v>0</v>
      </c>
      <c r="CL578" s="19">
        <f t="shared" si="2678"/>
        <v>0</v>
      </c>
      <c r="CM578" s="19">
        <f t="shared" si="2679"/>
        <v>0</v>
      </c>
      <c r="CN578" s="19">
        <f t="shared" si="2680"/>
        <v>0</v>
      </c>
      <c r="CO578" s="19">
        <f t="shared" si="2681"/>
        <v>0</v>
      </c>
      <c r="CP578" s="19">
        <f t="shared" si="2682"/>
        <v>0</v>
      </c>
      <c r="CQ578" s="19">
        <f t="shared" si="2683"/>
        <v>0</v>
      </c>
      <c r="CR578" s="19">
        <f t="shared" si="2684"/>
        <v>0</v>
      </c>
      <c r="CS578" s="19">
        <f t="shared" si="2685"/>
        <v>0</v>
      </c>
      <c r="CT578" s="19">
        <f t="shared" si="2686"/>
        <v>0</v>
      </c>
      <c r="CU578" s="19">
        <f t="shared" si="2687"/>
        <v>0</v>
      </c>
      <c r="CV578" s="19">
        <f t="shared" si="2688"/>
        <v>0</v>
      </c>
      <c r="CW578" s="19">
        <f t="shared" si="2689"/>
        <v>0</v>
      </c>
      <c r="CX578" s="19">
        <f t="shared" si="2690"/>
        <v>0</v>
      </c>
      <c r="CY578" s="19">
        <f t="shared" si="2691"/>
        <v>0</v>
      </c>
      <c r="CZ578" s="19">
        <f t="shared" si="2692"/>
        <v>0</v>
      </c>
      <c r="DA578" s="19">
        <f t="shared" si="2693"/>
        <v>0</v>
      </c>
      <c r="DB578" s="19">
        <f t="shared" si="2694"/>
        <v>0</v>
      </c>
      <c r="DC578" s="19">
        <f t="shared" si="2695"/>
        <v>0</v>
      </c>
      <c r="DD578" s="19">
        <f t="shared" si="2696"/>
        <v>0</v>
      </c>
      <c r="DE578" s="19">
        <f t="shared" si="2697"/>
        <v>0</v>
      </c>
      <c r="DF578" s="19">
        <f t="shared" si="2698"/>
        <v>0</v>
      </c>
      <c r="DG578" s="19">
        <f t="shared" si="2699"/>
        <v>0</v>
      </c>
      <c r="DH578" s="19">
        <f t="shared" si="2700"/>
        <v>0</v>
      </c>
      <c r="DI578" s="19">
        <f t="shared" si="2701"/>
        <v>0</v>
      </c>
      <c r="DJ578" s="19">
        <f t="shared" si="2702"/>
        <v>0</v>
      </c>
      <c r="DK578" s="19">
        <f t="shared" si="2703"/>
        <v>0</v>
      </c>
      <c r="DL578" s="19">
        <f t="shared" si="2704"/>
        <v>0</v>
      </c>
      <c r="DM578" s="19">
        <f t="shared" si="2705"/>
        <v>0</v>
      </c>
      <c r="DN578" s="19">
        <f t="shared" si="2706"/>
        <v>0</v>
      </c>
      <c r="DO578" s="19">
        <f t="shared" si="2707"/>
        <v>0</v>
      </c>
      <c r="DP578" s="19">
        <f t="shared" si="2708"/>
        <v>0</v>
      </c>
      <c r="DQ578" s="19">
        <f t="shared" si="2709"/>
        <v>0</v>
      </c>
      <c r="DR578" s="19">
        <f t="shared" si="2710"/>
        <v>0</v>
      </c>
      <c r="DS578" s="19">
        <f t="shared" si="2711"/>
        <v>0</v>
      </c>
      <c r="DT578" s="19">
        <f t="shared" si="2712"/>
        <v>0</v>
      </c>
      <c r="DU578" s="19">
        <f t="shared" si="2713"/>
        <v>0</v>
      </c>
      <c r="DV578" s="19">
        <f t="shared" si="2714"/>
        <v>0</v>
      </c>
      <c r="DW578" s="19">
        <f t="shared" si="2715"/>
        <v>0</v>
      </c>
      <c r="DX578" s="19">
        <f t="shared" si="2716"/>
        <v>0</v>
      </c>
      <c r="DY578" s="19">
        <f t="shared" si="2717"/>
        <v>0</v>
      </c>
      <c r="DZ578" s="19">
        <f t="shared" si="2718"/>
        <v>0</v>
      </c>
      <c r="EA578" s="19">
        <f t="shared" si="2719"/>
        <v>0</v>
      </c>
      <c r="EB578" s="19">
        <f t="shared" si="2720"/>
        <v>0</v>
      </c>
      <c r="EC578" s="19">
        <f t="shared" si="2721"/>
        <v>0</v>
      </c>
      <c r="ED578" s="19">
        <f t="shared" si="2722"/>
        <v>0</v>
      </c>
      <c r="EE578" s="19">
        <f t="shared" si="2723"/>
        <v>0</v>
      </c>
      <c r="EF578" s="19">
        <f t="shared" si="2724"/>
        <v>0</v>
      </c>
      <c r="EG578" s="19">
        <f t="shared" si="2725"/>
        <v>0</v>
      </c>
      <c r="EH578" s="19">
        <f t="shared" si="2726"/>
        <v>0</v>
      </c>
      <c r="EI578" s="19"/>
    </row>
    <row r="579" spans="2:139" ht="15" hidden="1" x14ac:dyDescent="0.25">
      <c r="B579" s="19">
        <f xml:space="preserve"> IF(C336=1,IF(N336=1,1,0),0)</f>
        <v>0</v>
      </c>
      <c r="C579" s="19">
        <f>IF(C336=1,IF(OR((N336=1),(N336=0.5)),1,0),0)</f>
        <v>0</v>
      </c>
      <c r="D579" s="19">
        <f xml:space="preserve"> IF(C336=1,IF(N336=1,1,0),0)</f>
        <v>0</v>
      </c>
      <c r="E579" s="19">
        <f xml:space="preserve"> IF(C336=1,IF(AND((N336&lt;&gt;""),(N336&lt;&gt;0)),1,0),0)</f>
        <v>0</v>
      </c>
      <c r="F579" s="19"/>
      <c r="G579" s="19">
        <f t="shared" si="2599"/>
        <v>0</v>
      </c>
      <c r="H579" s="19">
        <f t="shared" si="2600"/>
        <v>0</v>
      </c>
      <c r="I579" s="19">
        <f t="shared" si="2601"/>
        <v>0</v>
      </c>
      <c r="J579" s="19">
        <f t="shared" si="2602"/>
        <v>0</v>
      </c>
      <c r="K579" s="19">
        <f t="shared" si="2603"/>
        <v>0</v>
      </c>
      <c r="L579" s="19">
        <f t="shared" si="2604"/>
        <v>0</v>
      </c>
      <c r="M579" s="19">
        <f t="shared" si="2605"/>
        <v>0</v>
      </c>
      <c r="N579" s="19">
        <f t="shared" si="2606"/>
        <v>0</v>
      </c>
      <c r="O579" s="19">
        <f t="shared" si="2607"/>
        <v>0</v>
      </c>
      <c r="P579" s="19">
        <f t="shared" si="2608"/>
        <v>0</v>
      </c>
      <c r="Q579" s="19">
        <f t="shared" si="2609"/>
        <v>0</v>
      </c>
      <c r="R579" s="19"/>
      <c r="S579" s="19">
        <f t="shared" si="2610"/>
        <v>0</v>
      </c>
      <c r="T579" s="19">
        <f t="shared" si="2611"/>
        <v>0</v>
      </c>
      <c r="U579" s="19">
        <f t="shared" si="2612"/>
        <v>0</v>
      </c>
      <c r="V579" s="19"/>
      <c r="W579" s="19">
        <f t="shared" si="2613"/>
        <v>0</v>
      </c>
      <c r="X579" s="19"/>
      <c r="Y579" s="19">
        <f t="shared" si="2614"/>
        <v>0</v>
      </c>
      <c r="Z579" s="19">
        <f t="shared" si="2615"/>
        <v>0</v>
      </c>
      <c r="AA579" s="19">
        <f t="shared" si="2616"/>
        <v>0</v>
      </c>
      <c r="AB579" s="19">
        <f t="shared" si="2617"/>
        <v>0</v>
      </c>
      <c r="AC579" s="19">
        <f t="shared" si="2618"/>
        <v>0</v>
      </c>
      <c r="AD579" s="19"/>
      <c r="AE579" s="19">
        <f t="shared" si="2619"/>
        <v>0</v>
      </c>
      <c r="AF579" s="19">
        <f t="shared" si="2620"/>
        <v>0</v>
      </c>
      <c r="AG579" s="19">
        <f t="shared" si="2621"/>
        <v>0</v>
      </c>
      <c r="AH579" s="19">
        <f t="shared" si="2622"/>
        <v>0</v>
      </c>
      <c r="AI579" s="19">
        <f t="shared" si="2623"/>
        <v>0</v>
      </c>
      <c r="AJ579" s="19">
        <f t="shared" si="2624"/>
        <v>0</v>
      </c>
      <c r="AK579" s="129">
        <f t="shared" si="2625"/>
        <v>0</v>
      </c>
      <c r="AL579" s="129">
        <f t="shared" si="2626"/>
        <v>0</v>
      </c>
      <c r="AM579" s="19">
        <f t="shared" si="2627"/>
        <v>0</v>
      </c>
      <c r="AN579" s="19">
        <f t="shared" si="2628"/>
        <v>0</v>
      </c>
      <c r="AO579" s="19">
        <f t="shared" si="2629"/>
        <v>0</v>
      </c>
      <c r="AP579" s="19">
        <f t="shared" si="2630"/>
        <v>0</v>
      </c>
      <c r="AQ579" s="19">
        <f t="shared" si="2631"/>
        <v>0</v>
      </c>
      <c r="AR579" s="19">
        <f t="shared" si="2632"/>
        <v>0</v>
      </c>
      <c r="AS579" s="19">
        <f t="shared" si="2633"/>
        <v>0</v>
      </c>
      <c r="AT579" s="19">
        <f t="shared" si="2634"/>
        <v>0</v>
      </c>
      <c r="AU579" s="19">
        <f t="shared" si="2635"/>
        <v>0</v>
      </c>
      <c r="AV579" s="19">
        <f t="shared" si="2636"/>
        <v>0</v>
      </c>
      <c r="AW579" s="19">
        <f t="shared" si="2637"/>
        <v>0</v>
      </c>
      <c r="AX579" s="19">
        <f t="shared" si="2638"/>
        <v>0</v>
      </c>
      <c r="AY579" s="19">
        <f t="shared" si="2639"/>
        <v>0</v>
      </c>
      <c r="AZ579" s="19">
        <f t="shared" si="2640"/>
        <v>0</v>
      </c>
      <c r="BA579" s="19">
        <f t="shared" si="2641"/>
        <v>0</v>
      </c>
      <c r="BB579" s="19">
        <f t="shared" si="2642"/>
        <v>0</v>
      </c>
      <c r="BC579" s="19">
        <f t="shared" si="2643"/>
        <v>0</v>
      </c>
      <c r="BD579" s="19">
        <f t="shared" si="2644"/>
        <v>0</v>
      </c>
      <c r="BE579" s="19">
        <f t="shared" si="2645"/>
        <v>0</v>
      </c>
      <c r="BF579" s="19">
        <f t="shared" si="2646"/>
        <v>0</v>
      </c>
      <c r="BG579" s="19">
        <f t="shared" si="2647"/>
        <v>0</v>
      </c>
      <c r="BH579" s="19">
        <f t="shared" si="2648"/>
        <v>0</v>
      </c>
      <c r="BI579" s="19">
        <f t="shared" si="2649"/>
        <v>0</v>
      </c>
      <c r="BJ579" s="19">
        <f t="shared" si="2650"/>
        <v>0</v>
      </c>
      <c r="BK579" s="19">
        <f t="shared" si="2651"/>
        <v>0</v>
      </c>
      <c r="BL579" s="19">
        <f t="shared" si="2652"/>
        <v>0</v>
      </c>
      <c r="BM579" s="19">
        <f t="shared" si="2653"/>
        <v>0</v>
      </c>
      <c r="BN579" s="19">
        <f t="shared" si="2654"/>
        <v>0</v>
      </c>
      <c r="BO579" s="19">
        <f t="shared" si="2655"/>
        <v>0</v>
      </c>
      <c r="BP579" s="19">
        <f t="shared" si="2656"/>
        <v>0</v>
      </c>
      <c r="BQ579" s="19">
        <f t="shared" si="2657"/>
        <v>0</v>
      </c>
      <c r="BR579" s="19">
        <f t="shared" si="2658"/>
        <v>0</v>
      </c>
      <c r="BS579" s="19">
        <f t="shared" si="2659"/>
        <v>0</v>
      </c>
      <c r="BT579" s="19">
        <f t="shared" si="2660"/>
        <v>0</v>
      </c>
      <c r="BU579" s="19">
        <f t="shared" si="2661"/>
        <v>0</v>
      </c>
      <c r="BV579" s="19">
        <f t="shared" si="2662"/>
        <v>0</v>
      </c>
      <c r="BW579" s="19">
        <f t="shared" si="2663"/>
        <v>0</v>
      </c>
      <c r="BX579" s="19">
        <f t="shared" si="2664"/>
        <v>0</v>
      </c>
      <c r="BY579" s="19">
        <f t="shared" si="2665"/>
        <v>0</v>
      </c>
      <c r="BZ579" s="19">
        <f t="shared" si="2666"/>
        <v>0</v>
      </c>
      <c r="CA579" s="19">
        <f t="shared" si="2667"/>
        <v>0</v>
      </c>
      <c r="CB579" s="19">
        <f t="shared" si="2668"/>
        <v>0</v>
      </c>
      <c r="CC579" s="19">
        <f t="shared" si="2669"/>
        <v>0</v>
      </c>
      <c r="CD579" s="19">
        <f t="shared" si="2670"/>
        <v>0</v>
      </c>
      <c r="CE579" s="19">
        <f t="shared" si="2671"/>
        <v>0</v>
      </c>
      <c r="CF579" s="19">
        <f t="shared" si="2672"/>
        <v>0</v>
      </c>
      <c r="CG579" s="19">
        <f t="shared" si="2673"/>
        <v>0</v>
      </c>
      <c r="CH579" s="19">
        <f t="shared" si="2674"/>
        <v>0</v>
      </c>
      <c r="CI579" s="19">
        <f t="shared" si="2675"/>
        <v>0</v>
      </c>
      <c r="CJ579" s="19">
        <f t="shared" si="2676"/>
        <v>0</v>
      </c>
      <c r="CK579" s="19">
        <f t="shared" si="2677"/>
        <v>0</v>
      </c>
      <c r="CL579" s="19">
        <f t="shared" si="2678"/>
        <v>0</v>
      </c>
      <c r="CM579" s="19">
        <f t="shared" si="2679"/>
        <v>0</v>
      </c>
      <c r="CN579" s="19">
        <f t="shared" si="2680"/>
        <v>0</v>
      </c>
      <c r="CO579" s="19">
        <f t="shared" si="2681"/>
        <v>0</v>
      </c>
      <c r="CP579" s="19">
        <f t="shared" si="2682"/>
        <v>0</v>
      </c>
      <c r="CQ579" s="19">
        <f t="shared" si="2683"/>
        <v>0</v>
      </c>
      <c r="CR579" s="19">
        <f t="shared" si="2684"/>
        <v>0</v>
      </c>
      <c r="CS579" s="19">
        <f t="shared" si="2685"/>
        <v>0</v>
      </c>
      <c r="CT579" s="19">
        <f t="shared" si="2686"/>
        <v>0</v>
      </c>
      <c r="CU579" s="19">
        <f t="shared" si="2687"/>
        <v>0</v>
      </c>
      <c r="CV579" s="19">
        <f t="shared" si="2688"/>
        <v>0</v>
      </c>
      <c r="CW579" s="19">
        <f t="shared" si="2689"/>
        <v>0</v>
      </c>
      <c r="CX579" s="19">
        <f t="shared" si="2690"/>
        <v>0</v>
      </c>
      <c r="CY579" s="19">
        <f t="shared" si="2691"/>
        <v>0</v>
      </c>
      <c r="CZ579" s="19">
        <f t="shared" si="2692"/>
        <v>0</v>
      </c>
      <c r="DA579" s="19">
        <f t="shared" si="2693"/>
        <v>0</v>
      </c>
      <c r="DB579" s="19">
        <f t="shared" si="2694"/>
        <v>0</v>
      </c>
      <c r="DC579" s="19">
        <f t="shared" si="2695"/>
        <v>0</v>
      </c>
      <c r="DD579" s="19">
        <f t="shared" si="2696"/>
        <v>0</v>
      </c>
      <c r="DE579" s="19">
        <f t="shared" si="2697"/>
        <v>0</v>
      </c>
      <c r="DF579" s="19">
        <f t="shared" si="2698"/>
        <v>0</v>
      </c>
      <c r="DG579" s="19">
        <f t="shared" si="2699"/>
        <v>0</v>
      </c>
      <c r="DH579" s="19">
        <f t="shared" si="2700"/>
        <v>0</v>
      </c>
      <c r="DI579" s="19">
        <f t="shared" si="2701"/>
        <v>0</v>
      </c>
      <c r="DJ579" s="19">
        <f t="shared" si="2702"/>
        <v>0</v>
      </c>
      <c r="DK579" s="19">
        <f t="shared" si="2703"/>
        <v>0</v>
      </c>
      <c r="DL579" s="19">
        <f t="shared" si="2704"/>
        <v>0</v>
      </c>
      <c r="DM579" s="19">
        <f t="shared" si="2705"/>
        <v>0</v>
      </c>
      <c r="DN579" s="19">
        <f t="shared" si="2706"/>
        <v>0</v>
      </c>
      <c r="DO579" s="19">
        <f t="shared" si="2707"/>
        <v>0</v>
      </c>
      <c r="DP579" s="19">
        <f t="shared" si="2708"/>
        <v>0</v>
      </c>
      <c r="DQ579" s="19">
        <f t="shared" si="2709"/>
        <v>0</v>
      </c>
      <c r="DR579" s="19">
        <f t="shared" si="2710"/>
        <v>0</v>
      </c>
      <c r="DS579" s="19">
        <f t="shared" si="2711"/>
        <v>0</v>
      </c>
      <c r="DT579" s="19">
        <f t="shared" si="2712"/>
        <v>0</v>
      </c>
      <c r="DU579" s="19">
        <f t="shared" si="2713"/>
        <v>0</v>
      </c>
      <c r="DV579" s="19">
        <f t="shared" si="2714"/>
        <v>0</v>
      </c>
      <c r="DW579" s="19">
        <f t="shared" si="2715"/>
        <v>0</v>
      </c>
      <c r="DX579" s="19">
        <f t="shared" si="2716"/>
        <v>0</v>
      </c>
      <c r="DY579" s="19">
        <f t="shared" si="2717"/>
        <v>0</v>
      </c>
      <c r="DZ579" s="19">
        <f t="shared" si="2718"/>
        <v>0</v>
      </c>
      <c r="EA579" s="19">
        <f t="shared" si="2719"/>
        <v>0</v>
      </c>
      <c r="EB579" s="19">
        <f t="shared" si="2720"/>
        <v>0</v>
      </c>
      <c r="EC579" s="19">
        <f t="shared" si="2721"/>
        <v>0</v>
      </c>
      <c r="ED579" s="19">
        <f t="shared" si="2722"/>
        <v>0</v>
      </c>
      <c r="EE579" s="19">
        <f t="shared" si="2723"/>
        <v>0</v>
      </c>
      <c r="EF579" s="19">
        <f t="shared" si="2724"/>
        <v>0</v>
      </c>
      <c r="EG579" s="19">
        <f t="shared" si="2725"/>
        <v>0</v>
      </c>
      <c r="EH579" s="19">
        <f t="shared" si="2726"/>
        <v>0</v>
      </c>
      <c r="EI579" s="19"/>
    </row>
    <row r="580" spans="2:139" x14ac:dyDescent="0.35">
      <c r="B580" s="19">
        <f xml:space="preserve"> IF(C341=1,IF(N341=1,1,0),0)</f>
        <v>0</v>
      </c>
      <c r="C580" s="19">
        <f>IF(C341=1,IF(OR((N341=1),(N341=0.5)),1,0),0)</f>
        <v>0</v>
      </c>
      <c r="D580" s="19">
        <f xml:space="preserve"> IF(C341=1,IF(N341=1,1,0),0)</f>
        <v>0</v>
      </c>
      <c r="E580" s="19">
        <f xml:space="preserve"> IF(C341=1,IF(AND((N341&lt;&gt;""),(N341&lt;&gt;0)),1,0),0)</f>
        <v>0</v>
      </c>
      <c r="F580" s="19"/>
      <c r="G580" s="19">
        <f t="shared" si="2599"/>
        <v>1</v>
      </c>
      <c r="H580" s="19">
        <f t="shared" si="2600"/>
        <v>2</v>
      </c>
      <c r="I580" s="19">
        <f t="shared" si="2601"/>
        <v>3</v>
      </c>
      <c r="J580" s="19">
        <f t="shared" si="2602"/>
        <v>4</v>
      </c>
      <c r="K580" s="19">
        <f t="shared" si="2603"/>
        <v>5</v>
      </c>
      <c r="L580" s="19">
        <f t="shared" si="2604"/>
        <v>6</v>
      </c>
      <c r="M580" s="19">
        <f t="shared" si="2605"/>
        <v>7</v>
      </c>
      <c r="N580" s="19">
        <f t="shared" si="2606"/>
        <v>8</v>
      </c>
      <c r="O580" s="19">
        <f t="shared" si="2607"/>
        <v>9</v>
      </c>
      <c r="P580" s="19">
        <f t="shared" si="2608"/>
        <v>10</v>
      </c>
      <c r="Q580" s="19">
        <f t="shared" si="2609"/>
        <v>11</v>
      </c>
      <c r="R580" s="19"/>
      <c r="S580" s="19">
        <f t="shared" si="2610"/>
        <v>12</v>
      </c>
      <c r="T580" s="19">
        <f t="shared" si="2611"/>
        <v>13</v>
      </c>
      <c r="U580" s="19">
        <f t="shared" si="2612"/>
        <v>14</v>
      </c>
      <c r="V580" s="19"/>
      <c r="W580" s="19">
        <f t="shared" si="2613"/>
        <v>15</v>
      </c>
      <c r="X580" s="19"/>
      <c r="Y580" s="19">
        <f t="shared" si="2614"/>
        <v>16</v>
      </c>
      <c r="Z580" s="19">
        <f t="shared" si="2615"/>
        <v>17</v>
      </c>
      <c r="AA580" s="19">
        <f t="shared" si="2616"/>
        <v>18</v>
      </c>
      <c r="AB580" s="19">
        <f t="shared" si="2617"/>
        <v>19</v>
      </c>
      <c r="AC580" s="19">
        <f t="shared" si="2618"/>
        <v>20</v>
      </c>
      <c r="AD580" s="19"/>
      <c r="AE580" s="19">
        <f t="shared" si="2619"/>
        <v>21</v>
      </c>
      <c r="AF580" s="19">
        <f t="shared" si="2620"/>
        <v>22</v>
      </c>
      <c r="AG580" s="19">
        <f t="shared" si="2621"/>
        <v>23</v>
      </c>
      <c r="AH580" s="19">
        <f t="shared" si="2622"/>
        <v>24</v>
      </c>
      <c r="AI580" s="19">
        <f t="shared" si="2623"/>
        <v>25</v>
      </c>
      <c r="AJ580" s="19">
        <f t="shared" si="2624"/>
        <v>26</v>
      </c>
      <c r="AK580" s="129">
        <f t="shared" si="2625"/>
        <v>27</v>
      </c>
      <c r="AL580" s="129">
        <f t="shared" si="2626"/>
        <v>28</v>
      </c>
      <c r="AM580" s="19">
        <f t="shared" si="2627"/>
        <v>29</v>
      </c>
      <c r="AN580" s="19">
        <f t="shared" si="2628"/>
        <v>30</v>
      </c>
      <c r="AO580" s="19">
        <f t="shared" si="2629"/>
        <v>31</v>
      </c>
      <c r="AP580" s="19">
        <f t="shared" si="2630"/>
        <v>32</v>
      </c>
      <c r="AQ580" s="19">
        <f t="shared" si="2631"/>
        <v>33</v>
      </c>
      <c r="AR580" s="19">
        <f t="shared" si="2632"/>
        <v>34</v>
      </c>
      <c r="AS580" s="19">
        <f t="shared" si="2633"/>
        <v>35</v>
      </c>
      <c r="AT580" s="19">
        <f t="shared" si="2634"/>
        <v>36</v>
      </c>
      <c r="AU580" s="19">
        <f t="shared" si="2635"/>
        <v>37</v>
      </c>
      <c r="AV580" s="19">
        <f t="shared" si="2636"/>
        <v>38</v>
      </c>
      <c r="AW580" s="19">
        <f t="shared" si="2637"/>
        <v>39</v>
      </c>
      <c r="AX580" s="19">
        <f t="shared" si="2638"/>
        <v>40</v>
      </c>
      <c r="AY580" s="19">
        <f t="shared" si="2639"/>
        <v>41</v>
      </c>
      <c r="AZ580" s="19">
        <f t="shared" si="2640"/>
        <v>42</v>
      </c>
      <c r="BA580" s="19">
        <f t="shared" si="2641"/>
        <v>43</v>
      </c>
      <c r="BB580" s="19">
        <f t="shared" si="2642"/>
        <v>44</v>
      </c>
      <c r="BC580" s="19">
        <f t="shared" si="2643"/>
        <v>45</v>
      </c>
      <c r="BD580" s="19">
        <f t="shared" si="2644"/>
        <v>46</v>
      </c>
      <c r="BE580" s="19">
        <f t="shared" si="2645"/>
        <v>47</v>
      </c>
      <c r="BF580" s="19">
        <f t="shared" si="2646"/>
        <v>48</v>
      </c>
      <c r="BG580" s="19">
        <f t="shared" si="2647"/>
        <v>49</v>
      </c>
      <c r="BH580" s="19">
        <f t="shared" si="2648"/>
        <v>50</v>
      </c>
      <c r="BI580" s="19">
        <f t="shared" si="2649"/>
        <v>51</v>
      </c>
      <c r="BJ580" s="19">
        <f t="shared" si="2650"/>
        <v>52</v>
      </c>
      <c r="BK580" s="19">
        <f t="shared" si="2651"/>
        <v>53</v>
      </c>
      <c r="BL580" s="19">
        <f t="shared" si="2652"/>
        <v>54</v>
      </c>
      <c r="BM580" s="19">
        <f t="shared" si="2653"/>
        <v>55</v>
      </c>
      <c r="BN580" s="19">
        <f t="shared" si="2654"/>
        <v>56</v>
      </c>
      <c r="BO580" s="19">
        <f t="shared" si="2655"/>
        <v>57</v>
      </c>
      <c r="BP580" s="19">
        <f t="shared" si="2656"/>
        <v>58</v>
      </c>
      <c r="BQ580" s="19">
        <f t="shared" si="2657"/>
        <v>59</v>
      </c>
      <c r="BR580" s="19">
        <f t="shared" si="2658"/>
        <v>60</v>
      </c>
      <c r="BS580" s="19">
        <f t="shared" si="2659"/>
        <v>61</v>
      </c>
      <c r="BT580" s="19">
        <f t="shared" si="2660"/>
        <v>62</v>
      </c>
      <c r="BU580" s="19">
        <f t="shared" si="2661"/>
        <v>63</v>
      </c>
      <c r="BV580" s="19">
        <f t="shared" si="2662"/>
        <v>64</v>
      </c>
      <c r="BW580" s="19">
        <f t="shared" si="2663"/>
        <v>65</v>
      </c>
      <c r="BX580" s="19">
        <f t="shared" si="2664"/>
        <v>66</v>
      </c>
      <c r="BY580" s="19">
        <f t="shared" si="2665"/>
        <v>67</v>
      </c>
      <c r="BZ580" s="19">
        <f t="shared" si="2666"/>
        <v>68</v>
      </c>
      <c r="CA580" s="19">
        <f t="shared" si="2667"/>
        <v>69</v>
      </c>
      <c r="CB580" s="19">
        <f t="shared" si="2668"/>
        <v>70</v>
      </c>
      <c r="CC580" s="19">
        <f t="shared" si="2669"/>
        <v>71</v>
      </c>
      <c r="CD580" s="19">
        <f t="shared" si="2670"/>
        <v>72</v>
      </c>
      <c r="CE580" s="19">
        <f t="shared" si="2671"/>
        <v>73</v>
      </c>
      <c r="CF580" s="19">
        <f t="shared" si="2672"/>
        <v>74</v>
      </c>
      <c r="CG580" s="19">
        <f t="shared" si="2673"/>
        <v>75</v>
      </c>
      <c r="CH580" s="19">
        <f t="shared" si="2674"/>
        <v>76</v>
      </c>
      <c r="CI580" s="19">
        <f t="shared" si="2675"/>
        <v>77</v>
      </c>
      <c r="CJ580" s="19">
        <f t="shared" si="2676"/>
        <v>78</v>
      </c>
      <c r="CK580" s="19">
        <f t="shared" si="2677"/>
        <v>79</v>
      </c>
      <c r="CL580" s="19">
        <f t="shared" si="2678"/>
        <v>80</v>
      </c>
      <c r="CM580" s="19">
        <f t="shared" si="2679"/>
        <v>81</v>
      </c>
      <c r="CN580" s="19">
        <f t="shared" si="2680"/>
        <v>82</v>
      </c>
      <c r="CO580" s="19">
        <f t="shared" si="2681"/>
        <v>83</v>
      </c>
      <c r="CP580" s="19">
        <f t="shared" si="2682"/>
        <v>84</v>
      </c>
      <c r="CQ580" s="19">
        <f t="shared" si="2683"/>
        <v>85</v>
      </c>
      <c r="CR580" s="19">
        <f t="shared" si="2684"/>
        <v>86</v>
      </c>
      <c r="CS580" s="19">
        <f t="shared" si="2685"/>
        <v>87</v>
      </c>
      <c r="CT580" s="19">
        <f t="shared" si="2686"/>
        <v>88</v>
      </c>
      <c r="CU580" s="19">
        <f t="shared" si="2687"/>
        <v>89</v>
      </c>
      <c r="CV580" s="19">
        <f t="shared" si="2688"/>
        <v>90</v>
      </c>
      <c r="CW580" s="19">
        <f t="shared" si="2689"/>
        <v>91</v>
      </c>
      <c r="CX580" s="19">
        <f t="shared" si="2690"/>
        <v>92</v>
      </c>
      <c r="CY580" s="19">
        <f t="shared" si="2691"/>
        <v>93</v>
      </c>
      <c r="CZ580" s="19">
        <f t="shared" si="2692"/>
        <v>94</v>
      </c>
      <c r="DA580" s="19">
        <f t="shared" si="2693"/>
        <v>95</v>
      </c>
      <c r="DB580" s="19">
        <f t="shared" si="2694"/>
        <v>96</v>
      </c>
      <c r="DC580" s="19">
        <f t="shared" si="2695"/>
        <v>97</v>
      </c>
      <c r="DD580" s="19">
        <f t="shared" si="2696"/>
        <v>98</v>
      </c>
      <c r="DE580" s="19">
        <f t="shared" si="2697"/>
        <v>99</v>
      </c>
      <c r="DF580" s="19">
        <f t="shared" si="2698"/>
        <v>100</v>
      </c>
      <c r="DG580" s="19">
        <f t="shared" si="2699"/>
        <v>101</v>
      </c>
      <c r="DH580" s="19">
        <f t="shared" si="2700"/>
        <v>102</v>
      </c>
      <c r="DI580" s="19">
        <f t="shared" si="2701"/>
        <v>103</v>
      </c>
      <c r="DJ580" s="19">
        <f t="shared" si="2702"/>
        <v>104</v>
      </c>
      <c r="DK580" s="19">
        <f t="shared" si="2703"/>
        <v>105</v>
      </c>
      <c r="DL580" s="19">
        <f t="shared" si="2704"/>
        <v>106</v>
      </c>
      <c r="DM580" s="19">
        <f t="shared" si="2705"/>
        <v>107</v>
      </c>
      <c r="DN580" s="19">
        <f t="shared" si="2706"/>
        <v>108</v>
      </c>
      <c r="DO580" s="19">
        <f t="shared" si="2707"/>
        <v>109</v>
      </c>
      <c r="DP580" s="19">
        <f t="shared" si="2708"/>
        <v>110</v>
      </c>
      <c r="DQ580" s="19">
        <f t="shared" si="2709"/>
        <v>111</v>
      </c>
      <c r="DR580" s="19">
        <f t="shared" si="2710"/>
        <v>112</v>
      </c>
      <c r="DS580" s="19">
        <f t="shared" si="2711"/>
        <v>113</v>
      </c>
      <c r="DT580" s="19">
        <f t="shared" si="2712"/>
        <v>114</v>
      </c>
      <c r="DU580" s="19">
        <f t="shared" si="2713"/>
        <v>115</v>
      </c>
      <c r="DV580" s="19">
        <f t="shared" si="2714"/>
        <v>116</v>
      </c>
      <c r="DW580" s="19">
        <f t="shared" si="2715"/>
        <v>117</v>
      </c>
      <c r="DX580" s="19">
        <f t="shared" si="2716"/>
        <v>118</v>
      </c>
      <c r="DY580" s="19">
        <f t="shared" si="2717"/>
        <v>119</v>
      </c>
      <c r="DZ580" s="19">
        <f t="shared" si="2718"/>
        <v>120</v>
      </c>
      <c r="EA580" s="19">
        <f t="shared" si="2719"/>
        <v>121</v>
      </c>
      <c r="EB580" s="19">
        <f t="shared" si="2720"/>
        <v>122</v>
      </c>
      <c r="EC580" s="19">
        <f t="shared" si="2721"/>
        <v>123</v>
      </c>
      <c r="ED580" s="19">
        <f t="shared" si="2722"/>
        <v>124</v>
      </c>
      <c r="EE580" s="19">
        <f t="shared" si="2723"/>
        <v>125</v>
      </c>
      <c r="EF580" s="19">
        <f t="shared" si="2724"/>
        <v>126</v>
      </c>
      <c r="EG580" s="19">
        <f t="shared" si="2725"/>
        <v>127</v>
      </c>
      <c r="EH580" s="19">
        <f t="shared" si="2726"/>
        <v>128</v>
      </c>
      <c r="EI580" s="19"/>
    </row>
    <row r="581" spans="2:139" ht="15" hidden="1" x14ac:dyDescent="0.25">
      <c r="B581" s="19">
        <f xml:space="preserve"> IF(C342=1,IF(N342=1,1,0),0)</f>
        <v>0</v>
      </c>
      <c r="C581" s="19">
        <f>IF(C342=1,IF(OR((N342=1),(N342=0.5)),1,0),0)</f>
        <v>0</v>
      </c>
      <c r="D581" s="19">
        <f xml:space="preserve"> IF(C342=1,IF(N342=1,1,0),0)</f>
        <v>0</v>
      </c>
      <c r="E581" s="19">
        <f xml:space="preserve"> IF(C342=1,IF(AND((N342&lt;&gt;""),(N342&lt;&gt;0)),1,0),0)</f>
        <v>0</v>
      </c>
      <c r="F581" s="19"/>
      <c r="G581" s="19">
        <f t="shared" si="2599"/>
        <v>0</v>
      </c>
      <c r="H581" s="19">
        <f t="shared" si="2600"/>
        <v>0</v>
      </c>
      <c r="I581" s="19">
        <f t="shared" si="2601"/>
        <v>0</v>
      </c>
      <c r="J581" s="19">
        <f t="shared" si="2602"/>
        <v>0</v>
      </c>
      <c r="K581" s="19">
        <f t="shared" si="2603"/>
        <v>0</v>
      </c>
      <c r="L581" s="19">
        <f t="shared" si="2604"/>
        <v>0</v>
      </c>
      <c r="M581" s="19">
        <f t="shared" si="2605"/>
        <v>0</v>
      </c>
      <c r="N581" s="19">
        <f t="shared" si="2606"/>
        <v>0</v>
      </c>
      <c r="O581" s="19">
        <f t="shared" si="2607"/>
        <v>0</v>
      </c>
      <c r="P581" s="19">
        <f t="shared" si="2608"/>
        <v>0</v>
      </c>
      <c r="Q581" s="19">
        <f t="shared" si="2609"/>
        <v>0</v>
      </c>
      <c r="R581" s="19"/>
      <c r="S581" s="19">
        <f t="shared" si="2610"/>
        <v>0</v>
      </c>
      <c r="T581" s="19">
        <f t="shared" si="2611"/>
        <v>0</v>
      </c>
      <c r="U581" s="19">
        <f t="shared" si="2612"/>
        <v>0</v>
      </c>
      <c r="V581" s="19"/>
      <c r="W581" s="19">
        <f t="shared" si="2613"/>
        <v>0</v>
      </c>
      <c r="X581" s="19"/>
      <c r="Y581" s="19">
        <f t="shared" si="2614"/>
        <v>0</v>
      </c>
      <c r="Z581" s="19">
        <f t="shared" si="2615"/>
        <v>0</v>
      </c>
      <c r="AA581" s="19">
        <f t="shared" si="2616"/>
        <v>0</v>
      </c>
      <c r="AB581" s="19">
        <f t="shared" si="2617"/>
        <v>0</v>
      </c>
      <c r="AC581" s="19">
        <f t="shared" si="2618"/>
        <v>0</v>
      </c>
      <c r="AD581" s="19"/>
      <c r="AE581" s="19">
        <f t="shared" si="2619"/>
        <v>0</v>
      </c>
      <c r="AF581" s="19">
        <f t="shared" si="2620"/>
        <v>0</v>
      </c>
      <c r="AG581" s="19">
        <f t="shared" si="2621"/>
        <v>0</v>
      </c>
      <c r="AH581" s="19">
        <f t="shared" si="2622"/>
        <v>0</v>
      </c>
      <c r="AI581" s="19">
        <f t="shared" si="2623"/>
        <v>0</v>
      </c>
      <c r="AJ581" s="19">
        <f t="shared" si="2624"/>
        <v>0</v>
      </c>
      <c r="AK581" s="129">
        <f t="shared" si="2625"/>
        <v>0</v>
      </c>
      <c r="AL581" s="129">
        <f t="shared" si="2626"/>
        <v>0</v>
      </c>
      <c r="AM581" s="19">
        <f t="shared" si="2627"/>
        <v>0</v>
      </c>
      <c r="AN581" s="19">
        <f t="shared" si="2628"/>
        <v>0</v>
      </c>
      <c r="AO581" s="19">
        <f t="shared" si="2629"/>
        <v>0</v>
      </c>
      <c r="AP581" s="19">
        <f t="shared" si="2630"/>
        <v>0</v>
      </c>
      <c r="AQ581" s="19">
        <f t="shared" si="2631"/>
        <v>0</v>
      </c>
      <c r="AR581" s="19">
        <f t="shared" si="2632"/>
        <v>0</v>
      </c>
      <c r="AS581" s="19">
        <f t="shared" si="2633"/>
        <v>0</v>
      </c>
      <c r="AT581" s="19">
        <f t="shared" si="2634"/>
        <v>0</v>
      </c>
      <c r="AU581" s="19">
        <f t="shared" si="2635"/>
        <v>0</v>
      </c>
      <c r="AV581" s="19">
        <f t="shared" si="2636"/>
        <v>0</v>
      </c>
      <c r="AW581" s="19">
        <f t="shared" si="2637"/>
        <v>0</v>
      </c>
      <c r="AX581" s="19">
        <f t="shared" si="2638"/>
        <v>0</v>
      </c>
      <c r="AY581" s="19">
        <f t="shared" si="2639"/>
        <v>0</v>
      </c>
      <c r="AZ581" s="19">
        <f t="shared" si="2640"/>
        <v>0</v>
      </c>
      <c r="BA581" s="19">
        <f t="shared" si="2641"/>
        <v>0</v>
      </c>
      <c r="BB581" s="19">
        <f t="shared" si="2642"/>
        <v>0</v>
      </c>
      <c r="BC581" s="19">
        <f t="shared" si="2643"/>
        <v>0</v>
      </c>
      <c r="BD581" s="19">
        <f t="shared" si="2644"/>
        <v>0</v>
      </c>
      <c r="BE581" s="19">
        <f t="shared" si="2645"/>
        <v>0</v>
      </c>
      <c r="BF581" s="19">
        <f t="shared" si="2646"/>
        <v>0</v>
      </c>
      <c r="BG581" s="19">
        <f t="shared" si="2647"/>
        <v>0</v>
      </c>
      <c r="BH581" s="19">
        <f t="shared" si="2648"/>
        <v>0</v>
      </c>
      <c r="BI581" s="19">
        <f t="shared" si="2649"/>
        <v>0</v>
      </c>
      <c r="BJ581" s="19">
        <f t="shared" si="2650"/>
        <v>0</v>
      </c>
      <c r="BK581" s="19">
        <f t="shared" si="2651"/>
        <v>0</v>
      </c>
      <c r="BL581" s="19">
        <f t="shared" si="2652"/>
        <v>0</v>
      </c>
      <c r="BM581" s="19">
        <f t="shared" si="2653"/>
        <v>0</v>
      </c>
      <c r="BN581" s="19">
        <f t="shared" si="2654"/>
        <v>0</v>
      </c>
      <c r="BO581" s="19">
        <f t="shared" si="2655"/>
        <v>0</v>
      </c>
      <c r="BP581" s="19">
        <f t="shared" si="2656"/>
        <v>0</v>
      </c>
      <c r="BQ581" s="19">
        <f t="shared" si="2657"/>
        <v>0</v>
      </c>
      <c r="BR581" s="19">
        <f t="shared" si="2658"/>
        <v>0</v>
      </c>
      <c r="BS581" s="19">
        <f t="shared" si="2659"/>
        <v>0</v>
      </c>
      <c r="BT581" s="19">
        <f t="shared" si="2660"/>
        <v>0</v>
      </c>
      <c r="BU581" s="19">
        <f t="shared" si="2661"/>
        <v>0</v>
      </c>
      <c r="BV581" s="19">
        <f t="shared" si="2662"/>
        <v>0</v>
      </c>
      <c r="BW581" s="19">
        <f t="shared" si="2663"/>
        <v>0</v>
      </c>
      <c r="BX581" s="19">
        <f t="shared" si="2664"/>
        <v>0</v>
      </c>
      <c r="BY581" s="19">
        <f t="shared" si="2665"/>
        <v>0</v>
      </c>
      <c r="BZ581" s="19">
        <f t="shared" si="2666"/>
        <v>0</v>
      </c>
      <c r="CA581" s="19">
        <f t="shared" si="2667"/>
        <v>0</v>
      </c>
      <c r="CB581" s="19">
        <f t="shared" si="2668"/>
        <v>0</v>
      </c>
      <c r="CC581" s="19">
        <f t="shared" si="2669"/>
        <v>0</v>
      </c>
      <c r="CD581" s="19">
        <f t="shared" si="2670"/>
        <v>0</v>
      </c>
      <c r="CE581" s="19">
        <f t="shared" si="2671"/>
        <v>0</v>
      </c>
      <c r="CF581" s="19">
        <f t="shared" si="2672"/>
        <v>0</v>
      </c>
      <c r="CG581" s="19">
        <f t="shared" si="2673"/>
        <v>0</v>
      </c>
      <c r="CH581" s="19">
        <f t="shared" si="2674"/>
        <v>0</v>
      </c>
      <c r="CI581" s="19">
        <f t="shared" si="2675"/>
        <v>0</v>
      </c>
      <c r="CJ581" s="19">
        <f t="shared" si="2676"/>
        <v>0</v>
      </c>
      <c r="CK581" s="19">
        <f t="shared" si="2677"/>
        <v>0</v>
      </c>
      <c r="CL581" s="19">
        <f t="shared" si="2678"/>
        <v>0</v>
      </c>
      <c r="CM581" s="19">
        <f t="shared" si="2679"/>
        <v>0</v>
      </c>
      <c r="CN581" s="19">
        <f t="shared" si="2680"/>
        <v>0</v>
      </c>
      <c r="CO581" s="19">
        <f t="shared" si="2681"/>
        <v>0</v>
      </c>
      <c r="CP581" s="19">
        <f t="shared" si="2682"/>
        <v>0</v>
      </c>
      <c r="CQ581" s="19">
        <f t="shared" si="2683"/>
        <v>0</v>
      </c>
      <c r="CR581" s="19">
        <f t="shared" si="2684"/>
        <v>0</v>
      </c>
      <c r="CS581" s="19">
        <f t="shared" si="2685"/>
        <v>0</v>
      </c>
      <c r="CT581" s="19">
        <f t="shared" si="2686"/>
        <v>0</v>
      </c>
      <c r="CU581" s="19">
        <f t="shared" si="2687"/>
        <v>0</v>
      </c>
      <c r="CV581" s="19">
        <f t="shared" si="2688"/>
        <v>0</v>
      </c>
      <c r="CW581" s="19">
        <f t="shared" si="2689"/>
        <v>0</v>
      </c>
      <c r="CX581" s="19">
        <f t="shared" si="2690"/>
        <v>0</v>
      </c>
      <c r="CY581" s="19">
        <f t="shared" si="2691"/>
        <v>0</v>
      </c>
      <c r="CZ581" s="19">
        <f t="shared" si="2692"/>
        <v>0</v>
      </c>
      <c r="DA581" s="19">
        <f t="shared" si="2693"/>
        <v>0</v>
      </c>
      <c r="DB581" s="19">
        <f t="shared" si="2694"/>
        <v>0</v>
      </c>
      <c r="DC581" s="19">
        <f t="shared" si="2695"/>
        <v>0</v>
      </c>
      <c r="DD581" s="19">
        <f t="shared" si="2696"/>
        <v>0</v>
      </c>
      <c r="DE581" s="19">
        <f t="shared" si="2697"/>
        <v>0</v>
      </c>
      <c r="DF581" s="19">
        <f t="shared" si="2698"/>
        <v>0</v>
      </c>
      <c r="DG581" s="19">
        <f t="shared" si="2699"/>
        <v>0</v>
      </c>
      <c r="DH581" s="19">
        <f t="shared" si="2700"/>
        <v>0</v>
      </c>
      <c r="DI581" s="19">
        <f t="shared" si="2701"/>
        <v>0</v>
      </c>
      <c r="DJ581" s="19">
        <f t="shared" si="2702"/>
        <v>0</v>
      </c>
      <c r="DK581" s="19">
        <f t="shared" si="2703"/>
        <v>0</v>
      </c>
      <c r="DL581" s="19">
        <f t="shared" si="2704"/>
        <v>0</v>
      </c>
      <c r="DM581" s="19">
        <f t="shared" si="2705"/>
        <v>0</v>
      </c>
      <c r="DN581" s="19">
        <f t="shared" si="2706"/>
        <v>0</v>
      </c>
      <c r="DO581" s="19">
        <f t="shared" si="2707"/>
        <v>0</v>
      </c>
      <c r="DP581" s="19">
        <f t="shared" si="2708"/>
        <v>0</v>
      </c>
      <c r="DQ581" s="19">
        <f t="shared" si="2709"/>
        <v>0</v>
      </c>
      <c r="DR581" s="19">
        <f t="shared" si="2710"/>
        <v>0</v>
      </c>
      <c r="DS581" s="19">
        <f t="shared" si="2711"/>
        <v>0</v>
      </c>
      <c r="DT581" s="19">
        <f t="shared" si="2712"/>
        <v>0</v>
      </c>
      <c r="DU581" s="19">
        <f t="shared" si="2713"/>
        <v>0</v>
      </c>
      <c r="DV581" s="19">
        <f t="shared" si="2714"/>
        <v>0</v>
      </c>
      <c r="DW581" s="19">
        <f t="shared" si="2715"/>
        <v>0</v>
      </c>
      <c r="DX581" s="19">
        <f t="shared" si="2716"/>
        <v>0</v>
      </c>
      <c r="DY581" s="19">
        <f t="shared" si="2717"/>
        <v>0</v>
      </c>
      <c r="DZ581" s="19">
        <f t="shared" si="2718"/>
        <v>0</v>
      </c>
      <c r="EA581" s="19">
        <f t="shared" si="2719"/>
        <v>0</v>
      </c>
      <c r="EB581" s="19">
        <f t="shared" si="2720"/>
        <v>0</v>
      </c>
      <c r="EC581" s="19">
        <f t="shared" si="2721"/>
        <v>0</v>
      </c>
      <c r="ED581" s="19">
        <f t="shared" si="2722"/>
        <v>0</v>
      </c>
      <c r="EE581" s="19">
        <f t="shared" si="2723"/>
        <v>0</v>
      </c>
      <c r="EF581" s="19">
        <f t="shared" si="2724"/>
        <v>0</v>
      </c>
      <c r="EG581" s="19">
        <f t="shared" si="2725"/>
        <v>0</v>
      </c>
      <c r="EH581" s="19">
        <f t="shared" si="2726"/>
        <v>0</v>
      </c>
      <c r="EI581" s="19"/>
    </row>
    <row r="582" spans="2:139" ht="15" hidden="1" x14ac:dyDescent="0.25">
      <c r="B582" s="19">
        <f xml:space="preserve"> IF(C343=1,IF(N343=1,1,0),0)</f>
        <v>0</v>
      </c>
      <c r="C582" s="19">
        <f>IF(C343=1,IF(OR((N343=1),(N343=0.5)),1,0),0)</f>
        <v>0</v>
      </c>
      <c r="D582" s="19">
        <f xml:space="preserve"> IF(C343=1,IF(N343=1,1,0),0)</f>
        <v>0</v>
      </c>
      <c r="E582" s="19">
        <f xml:space="preserve"> IF(C343=1,IF(AND((N343&lt;&gt;""),(N343&lt;&gt;0)),1,0),0)</f>
        <v>0</v>
      </c>
      <c r="F582" s="19"/>
      <c r="G582" s="19">
        <f t="shared" si="2599"/>
        <v>0</v>
      </c>
      <c r="H582" s="19">
        <f t="shared" si="2600"/>
        <v>0</v>
      </c>
      <c r="I582" s="19">
        <f t="shared" si="2601"/>
        <v>0</v>
      </c>
      <c r="J582" s="19">
        <f t="shared" si="2602"/>
        <v>0</v>
      </c>
      <c r="K582" s="19">
        <f t="shared" si="2603"/>
        <v>0</v>
      </c>
      <c r="L582" s="19">
        <f t="shared" si="2604"/>
        <v>0</v>
      </c>
      <c r="M582" s="19">
        <f t="shared" si="2605"/>
        <v>0</v>
      </c>
      <c r="N582" s="19">
        <f t="shared" si="2606"/>
        <v>0</v>
      </c>
      <c r="O582" s="19">
        <f t="shared" si="2607"/>
        <v>0</v>
      </c>
      <c r="P582" s="19">
        <f t="shared" si="2608"/>
        <v>0</v>
      </c>
      <c r="Q582" s="19">
        <f t="shared" si="2609"/>
        <v>0</v>
      </c>
      <c r="R582" s="19"/>
      <c r="S582" s="19">
        <f t="shared" si="2610"/>
        <v>0</v>
      </c>
      <c r="T582" s="19">
        <f t="shared" si="2611"/>
        <v>0</v>
      </c>
      <c r="U582" s="19">
        <f t="shared" si="2612"/>
        <v>0</v>
      </c>
      <c r="V582" s="19"/>
      <c r="W582" s="19">
        <f t="shared" si="2613"/>
        <v>0</v>
      </c>
      <c r="X582" s="19"/>
      <c r="Y582" s="19">
        <f t="shared" si="2614"/>
        <v>0</v>
      </c>
      <c r="Z582" s="19">
        <f t="shared" si="2615"/>
        <v>0</v>
      </c>
      <c r="AA582" s="19">
        <f t="shared" si="2616"/>
        <v>0</v>
      </c>
      <c r="AB582" s="19">
        <f t="shared" si="2617"/>
        <v>0</v>
      </c>
      <c r="AC582" s="19">
        <f t="shared" si="2618"/>
        <v>0</v>
      </c>
      <c r="AD582" s="19"/>
      <c r="AE582" s="19">
        <f t="shared" si="2619"/>
        <v>0</v>
      </c>
      <c r="AF582" s="19">
        <f t="shared" si="2620"/>
        <v>0</v>
      </c>
      <c r="AG582" s="19">
        <f t="shared" si="2621"/>
        <v>0</v>
      </c>
      <c r="AH582" s="19">
        <f t="shared" si="2622"/>
        <v>0</v>
      </c>
      <c r="AI582" s="19">
        <f t="shared" si="2623"/>
        <v>0</v>
      </c>
      <c r="AJ582" s="19">
        <f t="shared" si="2624"/>
        <v>0</v>
      </c>
      <c r="AK582" s="129">
        <f t="shared" si="2625"/>
        <v>0</v>
      </c>
      <c r="AL582" s="129">
        <f t="shared" si="2626"/>
        <v>0</v>
      </c>
      <c r="AM582" s="19">
        <f t="shared" si="2627"/>
        <v>0</v>
      </c>
      <c r="AN582" s="19">
        <f t="shared" si="2628"/>
        <v>0</v>
      </c>
      <c r="AO582" s="19">
        <f t="shared" si="2629"/>
        <v>0</v>
      </c>
      <c r="AP582" s="19">
        <f t="shared" si="2630"/>
        <v>0</v>
      </c>
      <c r="AQ582" s="19">
        <f t="shared" si="2631"/>
        <v>0</v>
      </c>
      <c r="AR582" s="19">
        <f t="shared" si="2632"/>
        <v>0</v>
      </c>
      <c r="AS582" s="19">
        <f t="shared" si="2633"/>
        <v>0</v>
      </c>
      <c r="AT582" s="19">
        <f t="shared" si="2634"/>
        <v>0</v>
      </c>
      <c r="AU582" s="19">
        <f t="shared" si="2635"/>
        <v>0</v>
      </c>
      <c r="AV582" s="19">
        <f t="shared" si="2636"/>
        <v>0</v>
      </c>
      <c r="AW582" s="19">
        <f t="shared" si="2637"/>
        <v>0</v>
      </c>
      <c r="AX582" s="19">
        <f t="shared" si="2638"/>
        <v>0</v>
      </c>
      <c r="AY582" s="19">
        <f t="shared" si="2639"/>
        <v>0</v>
      </c>
      <c r="AZ582" s="19">
        <f t="shared" si="2640"/>
        <v>0</v>
      </c>
      <c r="BA582" s="19">
        <f t="shared" si="2641"/>
        <v>0</v>
      </c>
      <c r="BB582" s="19">
        <f t="shared" si="2642"/>
        <v>0</v>
      </c>
      <c r="BC582" s="19">
        <f t="shared" si="2643"/>
        <v>0</v>
      </c>
      <c r="BD582" s="19">
        <f t="shared" si="2644"/>
        <v>0</v>
      </c>
      <c r="BE582" s="19">
        <f t="shared" si="2645"/>
        <v>0</v>
      </c>
      <c r="BF582" s="19">
        <f t="shared" si="2646"/>
        <v>0</v>
      </c>
      <c r="BG582" s="19">
        <f t="shared" si="2647"/>
        <v>0</v>
      </c>
      <c r="BH582" s="19">
        <f t="shared" si="2648"/>
        <v>0</v>
      </c>
      <c r="BI582" s="19">
        <f t="shared" si="2649"/>
        <v>0</v>
      </c>
      <c r="BJ582" s="19">
        <f t="shared" si="2650"/>
        <v>0</v>
      </c>
      <c r="BK582" s="19">
        <f t="shared" si="2651"/>
        <v>0</v>
      </c>
      <c r="BL582" s="19">
        <f t="shared" si="2652"/>
        <v>0</v>
      </c>
      <c r="BM582" s="19">
        <f t="shared" si="2653"/>
        <v>0</v>
      </c>
      <c r="BN582" s="19">
        <f t="shared" si="2654"/>
        <v>0</v>
      </c>
      <c r="BO582" s="19">
        <f t="shared" si="2655"/>
        <v>0</v>
      </c>
      <c r="BP582" s="19">
        <f t="shared" si="2656"/>
        <v>0</v>
      </c>
      <c r="BQ582" s="19">
        <f t="shared" si="2657"/>
        <v>0</v>
      </c>
      <c r="BR582" s="19">
        <f t="shared" si="2658"/>
        <v>0</v>
      </c>
      <c r="BS582" s="19">
        <f t="shared" si="2659"/>
        <v>0</v>
      </c>
      <c r="BT582" s="19">
        <f t="shared" si="2660"/>
        <v>0</v>
      </c>
      <c r="BU582" s="19">
        <f t="shared" si="2661"/>
        <v>0</v>
      </c>
      <c r="BV582" s="19">
        <f t="shared" si="2662"/>
        <v>0</v>
      </c>
      <c r="BW582" s="19">
        <f t="shared" si="2663"/>
        <v>0</v>
      </c>
      <c r="BX582" s="19">
        <f t="shared" si="2664"/>
        <v>0</v>
      </c>
      <c r="BY582" s="19">
        <f t="shared" si="2665"/>
        <v>0</v>
      </c>
      <c r="BZ582" s="19">
        <f t="shared" si="2666"/>
        <v>0</v>
      </c>
      <c r="CA582" s="19">
        <f t="shared" si="2667"/>
        <v>0</v>
      </c>
      <c r="CB582" s="19">
        <f t="shared" si="2668"/>
        <v>0</v>
      </c>
      <c r="CC582" s="19">
        <f t="shared" si="2669"/>
        <v>0</v>
      </c>
      <c r="CD582" s="19">
        <f t="shared" si="2670"/>
        <v>0</v>
      </c>
      <c r="CE582" s="19">
        <f t="shared" si="2671"/>
        <v>0</v>
      </c>
      <c r="CF582" s="19">
        <f t="shared" si="2672"/>
        <v>0</v>
      </c>
      <c r="CG582" s="19">
        <f t="shared" si="2673"/>
        <v>0</v>
      </c>
      <c r="CH582" s="19">
        <f t="shared" si="2674"/>
        <v>0</v>
      </c>
      <c r="CI582" s="19">
        <f t="shared" si="2675"/>
        <v>0</v>
      </c>
      <c r="CJ582" s="19">
        <f t="shared" si="2676"/>
        <v>0</v>
      </c>
      <c r="CK582" s="19">
        <f t="shared" si="2677"/>
        <v>0</v>
      </c>
      <c r="CL582" s="19">
        <f t="shared" si="2678"/>
        <v>0</v>
      </c>
      <c r="CM582" s="19">
        <f t="shared" si="2679"/>
        <v>0</v>
      </c>
      <c r="CN582" s="19">
        <f t="shared" si="2680"/>
        <v>0</v>
      </c>
      <c r="CO582" s="19">
        <f t="shared" si="2681"/>
        <v>0</v>
      </c>
      <c r="CP582" s="19">
        <f t="shared" si="2682"/>
        <v>0</v>
      </c>
      <c r="CQ582" s="19">
        <f t="shared" si="2683"/>
        <v>0</v>
      </c>
      <c r="CR582" s="19">
        <f t="shared" si="2684"/>
        <v>0</v>
      </c>
      <c r="CS582" s="19">
        <f t="shared" si="2685"/>
        <v>0</v>
      </c>
      <c r="CT582" s="19">
        <f t="shared" si="2686"/>
        <v>0</v>
      </c>
      <c r="CU582" s="19">
        <f t="shared" si="2687"/>
        <v>0</v>
      </c>
      <c r="CV582" s="19">
        <f t="shared" si="2688"/>
        <v>0</v>
      </c>
      <c r="CW582" s="19">
        <f t="shared" si="2689"/>
        <v>0</v>
      </c>
      <c r="CX582" s="19">
        <f t="shared" si="2690"/>
        <v>0</v>
      </c>
      <c r="CY582" s="19">
        <f t="shared" si="2691"/>
        <v>0</v>
      </c>
      <c r="CZ582" s="19">
        <f t="shared" si="2692"/>
        <v>0</v>
      </c>
      <c r="DA582" s="19">
        <f t="shared" si="2693"/>
        <v>0</v>
      </c>
      <c r="DB582" s="19">
        <f t="shared" si="2694"/>
        <v>0</v>
      </c>
      <c r="DC582" s="19">
        <f t="shared" si="2695"/>
        <v>0</v>
      </c>
      <c r="DD582" s="19">
        <f t="shared" si="2696"/>
        <v>0</v>
      </c>
      <c r="DE582" s="19">
        <f t="shared" si="2697"/>
        <v>0</v>
      </c>
      <c r="DF582" s="19">
        <f t="shared" si="2698"/>
        <v>0</v>
      </c>
      <c r="DG582" s="19">
        <f t="shared" si="2699"/>
        <v>0</v>
      </c>
      <c r="DH582" s="19">
        <f t="shared" si="2700"/>
        <v>0</v>
      </c>
      <c r="DI582" s="19">
        <f t="shared" si="2701"/>
        <v>0</v>
      </c>
      <c r="DJ582" s="19">
        <f t="shared" si="2702"/>
        <v>0</v>
      </c>
      <c r="DK582" s="19">
        <f t="shared" si="2703"/>
        <v>0</v>
      </c>
      <c r="DL582" s="19">
        <f t="shared" si="2704"/>
        <v>0</v>
      </c>
      <c r="DM582" s="19">
        <f t="shared" si="2705"/>
        <v>0</v>
      </c>
      <c r="DN582" s="19">
        <f t="shared" si="2706"/>
        <v>0</v>
      </c>
      <c r="DO582" s="19">
        <f t="shared" si="2707"/>
        <v>0</v>
      </c>
      <c r="DP582" s="19">
        <f t="shared" si="2708"/>
        <v>0</v>
      </c>
      <c r="DQ582" s="19">
        <f t="shared" si="2709"/>
        <v>0</v>
      </c>
      <c r="DR582" s="19">
        <f t="shared" si="2710"/>
        <v>0</v>
      </c>
      <c r="DS582" s="19">
        <f t="shared" si="2711"/>
        <v>0</v>
      </c>
      <c r="DT582" s="19">
        <f t="shared" si="2712"/>
        <v>0</v>
      </c>
      <c r="DU582" s="19">
        <f t="shared" si="2713"/>
        <v>0</v>
      </c>
      <c r="DV582" s="19">
        <f t="shared" si="2714"/>
        <v>0</v>
      </c>
      <c r="DW582" s="19">
        <f t="shared" si="2715"/>
        <v>0</v>
      </c>
      <c r="DX582" s="19">
        <f t="shared" si="2716"/>
        <v>0</v>
      </c>
      <c r="DY582" s="19">
        <f t="shared" si="2717"/>
        <v>0</v>
      </c>
      <c r="DZ582" s="19">
        <f t="shared" si="2718"/>
        <v>0</v>
      </c>
      <c r="EA582" s="19">
        <f t="shared" si="2719"/>
        <v>0</v>
      </c>
      <c r="EB582" s="19">
        <f t="shared" si="2720"/>
        <v>0</v>
      </c>
      <c r="EC582" s="19">
        <f t="shared" si="2721"/>
        <v>0</v>
      </c>
      <c r="ED582" s="19">
        <f t="shared" si="2722"/>
        <v>0</v>
      </c>
      <c r="EE582" s="19">
        <f t="shared" si="2723"/>
        <v>0</v>
      </c>
      <c r="EF582" s="19">
        <f t="shared" si="2724"/>
        <v>0</v>
      </c>
      <c r="EG582" s="19">
        <f t="shared" si="2725"/>
        <v>0</v>
      </c>
      <c r="EH582" s="19">
        <f t="shared" si="2726"/>
        <v>0</v>
      </c>
      <c r="EI582" s="19"/>
    </row>
    <row r="583" spans="2:139" s="14" customFormat="1" ht="15" hidden="1" x14ac:dyDescent="0.25">
      <c r="B583" s="19">
        <f t="shared" ref="B583:B586" si="2727" xml:space="preserve"> IF(C344=1,IF(N344=1,1,0),0)</f>
        <v>0</v>
      </c>
      <c r="C583" s="19">
        <f t="shared" ref="C583:C586" si="2728">IF(C344=1,IF(OR((N344=1),(N344=0.5)),1,0),0)</f>
        <v>0</v>
      </c>
      <c r="D583" s="19">
        <f t="shared" ref="D583:D586" si="2729" xml:space="preserve"> IF(C344=1,IF(N344=1,1,0),0)</f>
        <v>0</v>
      </c>
      <c r="E583" s="19">
        <f t="shared" ref="E583:E586" si="2730" xml:space="preserve"> IF(C344=1,IF(AND((N344&lt;&gt;""),(N344&lt;&gt;0)),1,0),0)</f>
        <v>0</v>
      </c>
      <c r="F583" s="19"/>
      <c r="G583" s="19"/>
      <c r="H583" s="19"/>
      <c r="I583" s="19"/>
      <c r="J583" s="19"/>
      <c r="K583" s="19"/>
      <c r="L583" s="19"/>
      <c r="M583" s="19"/>
      <c r="N583" s="19"/>
      <c r="O583" s="19"/>
      <c r="P583" s="19"/>
      <c r="Q583" s="19"/>
      <c r="R583" s="19"/>
      <c r="S583" s="19"/>
      <c r="T583" s="19"/>
      <c r="U583" s="19"/>
      <c r="V583" s="19"/>
      <c r="W583" s="19"/>
      <c r="X583" s="19"/>
      <c r="Y583" s="19"/>
      <c r="Z583" s="19"/>
      <c r="AA583" s="19"/>
      <c r="AB583" s="19"/>
      <c r="AC583" s="19"/>
      <c r="AD583" s="19"/>
      <c r="AE583" s="19"/>
      <c r="AF583" s="19"/>
      <c r="AG583" s="19"/>
      <c r="AH583" s="19"/>
      <c r="AI583" s="19"/>
      <c r="AJ583" s="19"/>
      <c r="AK583" s="129"/>
      <c r="AL583" s="129"/>
      <c r="AM583" s="19"/>
      <c r="AN583" s="19"/>
      <c r="AO583" s="19"/>
      <c r="AP583" s="19"/>
      <c r="AQ583" s="19"/>
      <c r="AR583" s="19"/>
      <c r="AS583" s="19"/>
      <c r="AT583" s="19"/>
      <c r="AU583" s="19"/>
      <c r="AV583" s="19"/>
      <c r="AW583" s="19"/>
      <c r="AX583" s="19"/>
      <c r="AY583" s="19"/>
      <c r="AZ583" s="19"/>
      <c r="BA583" s="19"/>
      <c r="BB583" s="19"/>
      <c r="BC583" s="19"/>
      <c r="BD583" s="19"/>
      <c r="BE583" s="19"/>
      <c r="BF583" s="19"/>
      <c r="BG583" s="19"/>
      <c r="BH583" s="19"/>
      <c r="BI583" s="19"/>
      <c r="BJ583" s="19"/>
      <c r="BK583" s="19"/>
      <c r="BL583" s="19"/>
      <c r="BM583" s="19"/>
      <c r="BN583" s="19"/>
      <c r="BO583" s="19"/>
      <c r="BP583" s="19"/>
      <c r="BQ583" s="19"/>
      <c r="BR583" s="19"/>
      <c r="BS583" s="19"/>
      <c r="BT583" s="19"/>
      <c r="BU583" s="19"/>
      <c r="BV583" s="19"/>
      <c r="BW583" s="19"/>
      <c r="BX583" s="19"/>
      <c r="BY583" s="19"/>
      <c r="BZ583" s="19"/>
      <c r="CA583" s="19"/>
      <c r="CB583" s="19"/>
      <c r="CC583" s="19"/>
      <c r="CD583" s="19"/>
      <c r="CE583" s="19"/>
      <c r="CF583" s="19"/>
      <c r="CG583" s="19"/>
      <c r="CH583" s="19"/>
      <c r="CI583" s="19"/>
      <c r="CJ583" s="19"/>
      <c r="CK583" s="19"/>
      <c r="CL583" s="19"/>
      <c r="CM583" s="19"/>
      <c r="CN583" s="19"/>
      <c r="CO583" s="19"/>
      <c r="CP583" s="19"/>
      <c r="CQ583" s="19"/>
      <c r="CR583" s="19"/>
      <c r="CS583" s="19"/>
      <c r="CT583" s="19"/>
      <c r="CU583" s="19"/>
      <c r="CV583" s="19"/>
      <c r="CW583" s="19"/>
      <c r="CX583" s="19"/>
      <c r="CY583" s="19"/>
      <c r="CZ583" s="19"/>
      <c r="DA583" s="19"/>
      <c r="DB583" s="19"/>
      <c r="DC583" s="19"/>
      <c r="DD583" s="19"/>
      <c r="DE583" s="19"/>
      <c r="DF583" s="19"/>
      <c r="DG583" s="19"/>
      <c r="DH583" s="19"/>
      <c r="DI583" s="19"/>
      <c r="DJ583" s="19"/>
      <c r="DK583" s="19"/>
      <c r="DL583" s="19"/>
      <c r="DM583" s="19"/>
      <c r="DN583" s="19"/>
      <c r="DO583" s="19"/>
      <c r="DP583" s="19"/>
      <c r="DQ583" s="19"/>
      <c r="DR583" s="19"/>
      <c r="DS583" s="19"/>
      <c r="DT583" s="19"/>
      <c r="DU583" s="19"/>
      <c r="DV583" s="19"/>
      <c r="DW583" s="19"/>
      <c r="DX583" s="19"/>
      <c r="DY583" s="19"/>
      <c r="DZ583" s="19"/>
      <c r="EA583" s="19"/>
      <c r="EB583" s="19"/>
      <c r="EC583" s="19"/>
      <c r="ED583" s="19"/>
      <c r="EE583" s="19"/>
      <c r="EF583" s="19"/>
      <c r="EG583" s="19"/>
      <c r="EH583" s="19"/>
      <c r="EI583" s="19"/>
    </row>
    <row r="584" spans="2:139" s="14" customFormat="1" ht="15" hidden="1" x14ac:dyDescent="0.25">
      <c r="B584" s="19">
        <f t="shared" si="2727"/>
        <v>0</v>
      </c>
      <c r="C584" s="19">
        <f t="shared" si="2728"/>
        <v>0</v>
      </c>
      <c r="D584" s="19">
        <f t="shared" si="2729"/>
        <v>0</v>
      </c>
      <c r="E584" s="19">
        <f t="shared" si="2730"/>
        <v>0</v>
      </c>
      <c r="F584" s="19"/>
      <c r="G584" s="19"/>
      <c r="H584" s="19"/>
      <c r="I584" s="19"/>
      <c r="J584" s="19"/>
      <c r="K584" s="19"/>
      <c r="L584" s="19"/>
      <c r="M584" s="19"/>
      <c r="N584" s="19"/>
      <c r="O584" s="19"/>
      <c r="P584" s="19"/>
      <c r="Q584" s="19"/>
      <c r="R584" s="19"/>
      <c r="S584" s="19"/>
      <c r="T584" s="19"/>
      <c r="U584" s="19"/>
      <c r="V584" s="19"/>
      <c r="W584" s="19"/>
      <c r="X584" s="19"/>
      <c r="Y584" s="19"/>
      <c r="Z584" s="19"/>
      <c r="AA584" s="19"/>
      <c r="AB584" s="19"/>
      <c r="AC584" s="19"/>
      <c r="AD584" s="19"/>
      <c r="AE584" s="19"/>
      <c r="AF584" s="19"/>
      <c r="AG584" s="19"/>
      <c r="AH584" s="19"/>
      <c r="AI584" s="19"/>
      <c r="AJ584" s="19"/>
      <c r="AK584" s="129"/>
      <c r="AL584" s="129"/>
      <c r="AM584" s="19"/>
      <c r="AN584" s="19"/>
      <c r="AO584" s="19"/>
      <c r="AP584" s="19"/>
      <c r="AQ584" s="19"/>
      <c r="AR584" s="19"/>
      <c r="AS584" s="19"/>
      <c r="AT584" s="19"/>
      <c r="AU584" s="19"/>
      <c r="AV584" s="19"/>
      <c r="AW584" s="19"/>
      <c r="AX584" s="19"/>
      <c r="AY584" s="19"/>
      <c r="AZ584" s="19"/>
      <c r="BA584" s="19"/>
      <c r="BB584" s="19"/>
      <c r="BC584" s="19"/>
      <c r="BD584" s="19"/>
      <c r="BE584" s="19"/>
      <c r="BF584" s="19"/>
      <c r="BG584" s="19"/>
      <c r="BH584" s="19"/>
      <c r="BI584" s="19"/>
      <c r="BJ584" s="19"/>
      <c r="BK584" s="19"/>
      <c r="BL584" s="19"/>
      <c r="BM584" s="19"/>
      <c r="BN584" s="19"/>
      <c r="BO584" s="19"/>
      <c r="BP584" s="19"/>
      <c r="BQ584" s="19"/>
      <c r="BR584" s="19"/>
      <c r="BS584" s="19"/>
      <c r="BT584" s="19"/>
      <c r="BU584" s="19"/>
      <c r="BV584" s="19"/>
      <c r="BW584" s="19"/>
      <c r="BX584" s="19"/>
      <c r="BY584" s="19"/>
      <c r="BZ584" s="19"/>
      <c r="CA584" s="19"/>
      <c r="CB584" s="19"/>
      <c r="CC584" s="19"/>
      <c r="CD584" s="19"/>
      <c r="CE584" s="19"/>
      <c r="CF584" s="19"/>
      <c r="CG584" s="19"/>
      <c r="CH584" s="19"/>
      <c r="CI584" s="19"/>
      <c r="CJ584" s="19"/>
      <c r="CK584" s="19"/>
      <c r="CL584" s="19"/>
      <c r="CM584" s="19"/>
      <c r="CN584" s="19"/>
      <c r="CO584" s="19"/>
      <c r="CP584" s="19"/>
      <c r="CQ584" s="19"/>
      <c r="CR584" s="19"/>
      <c r="CS584" s="19"/>
      <c r="CT584" s="19"/>
      <c r="CU584" s="19"/>
      <c r="CV584" s="19"/>
      <c r="CW584" s="19"/>
      <c r="CX584" s="19"/>
      <c r="CY584" s="19"/>
      <c r="CZ584" s="19"/>
      <c r="DA584" s="19"/>
      <c r="DB584" s="19"/>
      <c r="DC584" s="19"/>
      <c r="DD584" s="19"/>
      <c r="DE584" s="19"/>
      <c r="DF584" s="19"/>
      <c r="DG584" s="19"/>
      <c r="DH584" s="19"/>
      <c r="DI584" s="19"/>
      <c r="DJ584" s="19"/>
      <c r="DK584" s="19"/>
      <c r="DL584" s="19"/>
      <c r="DM584" s="19"/>
      <c r="DN584" s="19"/>
      <c r="DO584" s="19"/>
      <c r="DP584" s="19"/>
      <c r="DQ584" s="19"/>
      <c r="DR584" s="19"/>
      <c r="DS584" s="19"/>
      <c r="DT584" s="19"/>
      <c r="DU584" s="19"/>
      <c r="DV584" s="19"/>
      <c r="DW584" s="19"/>
      <c r="DX584" s="19"/>
      <c r="DY584" s="19"/>
      <c r="DZ584" s="19"/>
      <c r="EA584" s="19"/>
      <c r="EB584" s="19"/>
      <c r="EC584" s="19"/>
      <c r="ED584" s="19"/>
      <c r="EE584" s="19"/>
      <c r="EF584" s="19"/>
      <c r="EG584" s="19"/>
      <c r="EH584" s="19"/>
      <c r="EI584" s="19"/>
    </row>
    <row r="585" spans="2:139" s="14" customFormat="1" ht="15" hidden="1" x14ac:dyDescent="0.25">
      <c r="B585" s="19">
        <f t="shared" si="2727"/>
        <v>0</v>
      </c>
      <c r="C585" s="19">
        <f t="shared" si="2728"/>
        <v>0</v>
      </c>
      <c r="D585" s="19">
        <f t="shared" si="2729"/>
        <v>0</v>
      </c>
      <c r="E585" s="19">
        <f t="shared" si="2730"/>
        <v>0</v>
      </c>
      <c r="F585" s="19"/>
      <c r="G585" s="19"/>
      <c r="H585" s="19"/>
      <c r="I585" s="19"/>
      <c r="J585" s="19"/>
      <c r="K585" s="19"/>
      <c r="L585" s="19"/>
      <c r="M585" s="19"/>
      <c r="N585" s="19"/>
      <c r="O585" s="19"/>
      <c r="P585" s="19"/>
      <c r="Q585" s="19"/>
      <c r="R585" s="19"/>
      <c r="S585" s="19"/>
      <c r="T585" s="19"/>
      <c r="U585" s="19"/>
      <c r="V585" s="19"/>
      <c r="W585" s="19"/>
      <c r="X585" s="19"/>
      <c r="Y585" s="19"/>
      <c r="Z585" s="19"/>
      <c r="AA585" s="19"/>
      <c r="AB585" s="19"/>
      <c r="AC585" s="19"/>
      <c r="AD585" s="19"/>
      <c r="AE585" s="19"/>
      <c r="AF585" s="19"/>
      <c r="AG585" s="19"/>
      <c r="AH585" s="19"/>
      <c r="AI585" s="19"/>
      <c r="AJ585" s="19"/>
      <c r="AK585" s="129"/>
      <c r="AL585" s="12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/>
      <c r="AW585" s="19"/>
      <c r="AX585" s="19"/>
      <c r="AY585" s="19"/>
      <c r="AZ585" s="19"/>
      <c r="BA585" s="19"/>
      <c r="BB585" s="19"/>
      <c r="BC585" s="19"/>
      <c r="BD585" s="19"/>
      <c r="BE585" s="19"/>
      <c r="BF585" s="19"/>
      <c r="BG585" s="19"/>
      <c r="BH585" s="19"/>
      <c r="BI585" s="19"/>
      <c r="BJ585" s="19"/>
      <c r="BK585" s="19"/>
      <c r="BL585" s="19"/>
      <c r="BM585" s="19"/>
      <c r="BN585" s="19"/>
      <c r="BO585" s="19"/>
      <c r="BP585" s="19"/>
      <c r="BQ585" s="19"/>
      <c r="BR585" s="19"/>
      <c r="BS585" s="19"/>
      <c r="BT585" s="19"/>
      <c r="BU585" s="19"/>
      <c r="BV585" s="19"/>
      <c r="BW585" s="19"/>
      <c r="BX585" s="19"/>
      <c r="BY585" s="19"/>
      <c r="BZ585" s="19"/>
      <c r="CA585" s="19"/>
      <c r="CB585" s="19"/>
      <c r="CC585" s="19"/>
      <c r="CD585" s="19"/>
      <c r="CE585" s="19"/>
      <c r="CF585" s="19"/>
      <c r="CG585" s="19"/>
      <c r="CH585" s="19"/>
      <c r="CI585" s="19"/>
      <c r="CJ585" s="19"/>
      <c r="CK585" s="19"/>
      <c r="CL585" s="19"/>
      <c r="CM585" s="19"/>
      <c r="CN585" s="19"/>
      <c r="CO585" s="19"/>
      <c r="CP585" s="19"/>
      <c r="CQ585" s="19"/>
      <c r="CR585" s="19"/>
      <c r="CS585" s="19"/>
      <c r="CT585" s="19"/>
      <c r="CU585" s="19"/>
      <c r="CV585" s="19"/>
      <c r="CW585" s="19"/>
      <c r="CX585" s="19"/>
      <c r="CY585" s="19"/>
      <c r="CZ585" s="19"/>
      <c r="DA585" s="19"/>
      <c r="DB585" s="19"/>
      <c r="DC585" s="19"/>
      <c r="DD585" s="19"/>
      <c r="DE585" s="19"/>
      <c r="DF585" s="19"/>
      <c r="DG585" s="19"/>
      <c r="DH585" s="19"/>
      <c r="DI585" s="19"/>
      <c r="DJ585" s="19"/>
      <c r="DK585" s="19"/>
      <c r="DL585" s="19"/>
      <c r="DM585" s="19"/>
      <c r="DN585" s="19"/>
      <c r="DO585" s="19"/>
      <c r="DP585" s="19"/>
      <c r="DQ585" s="19"/>
      <c r="DR585" s="19"/>
      <c r="DS585" s="19"/>
      <c r="DT585" s="19"/>
      <c r="DU585" s="19"/>
      <c r="DV585" s="19"/>
      <c r="DW585" s="19"/>
      <c r="DX585" s="19"/>
      <c r="DY585" s="19"/>
      <c r="DZ585" s="19"/>
      <c r="EA585" s="19"/>
      <c r="EB585" s="19"/>
      <c r="EC585" s="19"/>
      <c r="ED585" s="19"/>
      <c r="EE585" s="19"/>
      <c r="EF585" s="19"/>
      <c r="EG585" s="19"/>
      <c r="EH585" s="19"/>
      <c r="EI585" s="19"/>
    </row>
    <row r="586" spans="2:139" s="14" customFormat="1" ht="15" hidden="1" x14ac:dyDescent="0.25">
      <c r="B586" s="19">
        <f t="shared" si="2727"/>
        <v>0</v>
      </c>
      <c r="C586" s="19">
        <f t="shared" si="2728"/>
        <v>0</v>
      </c>
      <c r="D586" s="19">
        <f t="shared" si="2729"/>
        <v>0</v>
      </c>
      <c r="E586" s="19">
        <f t="shared" si="2730"/>
        <v>0</v>
      </c>
      <c r="F586" s="19"/>
      <c r="G586" s="19"/>
      <c r="H586" s="19"/>
      <c r="I586" s="19"/>
      <c r="J586" s="19"/>
      <c r="K586" s="19"/>
      <c r="L586" s="19"/>
      <c r="M586" s="19"/>
      <c r="N586" s="19"/>
      <c r="O586" s="19"/>
      <c r="P586" s="19"/>
      <c r="Q586" s="19"/>
      <c r="R586" s="19"/>
      <c r="S586" s="19"/>
      <c r="T586" s="19"/>
      <c r="U586" s="19"/>
      <c r="V586" s="19"/>
      <c r="W586" s="19"/>
      <c r="X586" s="19"/>
      <c r="Y586" s="19"/>
      <c r="Z586" s="19"/>
      <c r="AA586" s="19"/>
      <c r="AB586" s="19"/>
      <c r="AC586" s="19"/>
      <c r="AD586" s="19"/>
      <c r="AE586" s="19"/>
      <c r="AF586" s="19"/>
      <c r="AG586" s="19"/>
      <c r="AH586" s="19"/>
      <c r="AI586" s="19"/>
      <c r="AJ586" s="19"/>
      <c r="AK586" s="129"/>
      <c r="AL586" s="129"/>
      <c r="AM586" s="19"/>
      <c r="AN586" s="19"/>
      <c r="AO586" s="19"/>
      <c r="AP586" s="19"/>
      <c r="AQ586" s="19"/>
      <c r="AR586" s="19"/>
      <c r="AS586" s="19"/>
      <c r="AT586" s="19"/>
      <c r="AU586" s="19"/>
      <c r="AV586" s="19"/>
      <c r="AW586" s="19"/>
      <c r="AX586" s="19"/>
      <c r="AY586" s="19"/>
      <c r="AZ586" s="19"/>
      <c r="BA586" s="19"/>
      <c r="BB586" s="19"/>
      <c r="BC586" s="19"/>
      <c r="BD586" s="19"/>
      <c r="BE586" s="19"/>
      <c r="BF586" s="19"/>
      <c r="BG586" s="19"/>
      <c r="BH586" s="19"/>
      <c r="BI586" s="19"/>
      <c r="BJ586" s="19"/>
      <c r="BK586" s="19"/>
      <c r="BL586" s="19"/>
      <c r="BM586" s="19"/>
      <c r="BN586" s="19"/>
      <c r="BO586" s="19"/>
      <c r="BP586" s="19"/>
      <c r="BQ586" s="19"/>
      <c r="BR586" s="19"/>
      <c r="BS586" s="19"/>
      <c r="BT586" s="19"/>
      <c r="BU586" s="19"/>
      <c r="BV586" s="19"/>
      <c r="BW586" s="19"/>
      <c r="BX586" s="19"/>
      <c r="BY586" s="19"/>
      <c r="BZ586" s="19"/>
      <c r="CA586" s="19"/>
      <c r="CB586" s="19"/>
      <c r="CC586" s="19"/>
      <c r="CD586" s="19"/>
      <c r="CE586" s="19"/>
      <c r="CF586" s="19"/>
      <c r="CG586" s="19"/>
      <c r="CH586" s="19"/>
      <c r="CI586" s="19"/>
      <c r="CJ586" s="19"/>
      <c r="CK586" s="19"/>
      <c r="CL586" s="19"/>
      <c r="CM586" s="19"/>
      <c r="CN586" s="19"/>
      <c r="CO586" s="19"/>
      <c r="CP586" s="19"/>
      <c r="CQ586" s="19"/>
      <c r="CR586" s="19"/>
      <c r="CS586" s="19"/>
      <c r="CT586" s="19"/>
      <c r="CU586" s="19"/>
      <c r="CV586" s="19"/>
      <c r="CW586" s="19"/>
      <c r="CX586" s="19"/>
      <c r="CY586" s="19"/>
      <c r="CZ586" s="19"/>
      <c r="DA586" s="19"/>
      <c r="DB586" s="19"/>
      <c r="DC586" s="19"/>
      <c r="DD586" s="19"/>
      <c r="DE586" s="19"/>
      <c r="DF586" s="19"/>
      <c r="DG586" s="19"/>
      <c r="DH586" s="19"/>
      <c r="DI586" s="19"/>
      <c r="DJ586" s="19"/>
      <c r="DK586" s="19"/>
      <c r="DL586" s="19"/>
      <c r="DM586" s="19"/>
      <c r="DN586" s="19"/>
      <c r="DO586" s="19"/>
      <c r="DP586" s="19"/>
      <c r="DQ586" s="19"/>
      <c r="DR586" s="19"/>
      <c r="DS586" s="19"/>
      <c r="DT586" s="19"/>
      <c r="DU586" s="19"/>
      <c r="DV586" s="19"/>
      <c r="DW586" s="19"/>
      <c r="DX586" s="19"/>
      <c r="DY586" s="19"/>
      <c r="DZ586" s="19"/>
      <c r="EA586" s="19"/>
      <c r="EB586" s="19"/>
      <c r="EC586" s="19"/>
      <c r="ED586" s="19"/>
      <c r="EE586" s="19"/>
      <c r="EF586" s="19"/>
      <c r="EG586" s="19"/>
      <c r="EH586" s="19"/>
      <c r="EI586" s="19"/>
    </row>
    <row r="587" spans="2:139" ht="15" hidden="1" x14ac:dyDescent="0.25">
      <c r="B587" s="19">
        <f xml:space="preserve"> IF(C344=1,IF(N344=1,1,0),0)</f>
        <v>0</v>
      </c>
      <c r="C587" s="19">
        <f>IF(C344=1,IF(OR((N344=1),(N344=0.5)),1,0),0)</f>
        <v>0</v>
      </c>
      <c r="D587" s="19">
        <f xml:space="preserve"> IF(C344=1,IF(N344=1,1,0),0)</f>
        <v>0</v>
      </c>
      <c r="E587" s="19">
        <f xml:space="preserve"> IF(C344=1,IF(AND((N344&lt;&gt;""),(N344&lt;&gt;0)),1,0),0)</f>
        <v>0</v>
      </c>
      <c r="F587" s="19"/>
      <c r="G587" s="19">
        <f t="shared" ref="G587:G592" si="2731" xml:space="preserve"> G577+$B587</f>
        <v>0</v>
      </c>
      <c r="H587" s="19">
        <f t="shared" ref="H587:H592" si="2732" xml:space="preserve"> H577+$C587</f>
        <v>0</v>
      </c>
      <c r="I587" s="19">
        <f t="shared" ref="I587:I592" si="2733" xml:space="preserve"> I577+$D587</f>
        <v>0</v>
      </c>
      <c r="J587" s="19">
        <f t="shared" ref="J587:J592" si="2734" xml:space="preserve"> J577+$E587</f>
        <v>0</v>
      </c>
      <c r="K587" s="19">
        <f t="shared" ref="K587:K592" si="2735" xml:space="preserve"> K577+$B587</f>
        <v>0</v>
      </c>
      <c r="L587" s="19">
        <f t="shared" ref="L587:L592" si="2736" xml:space="preserve"> L577+$C587</f>
        <v>0</v>
      </c>
      <c r="M587" s="19">
        <f t="shared" ref="M587:M592" si="2737" xml:space="preserve"> M577+$D587</f>
        <v>0</v>
      </c>
      <c r="N587" s="19">
        <f t="shared" ref="N587:N592" si="2738" xml:space="preserve"> N577+$E587</f>
        <v>0</v>
      </c>
      <c r="O587" s="19">
        <f t="shared" ref="O587:O592" si="2739" xml:space="preserve"> O577+$B587</f>
        <v>0</v>
      </c>
      <c r="P587" s="19">
        <f t="shared" ref="P587:P592" si="2740" xml:space="preserve"> P577+$C587</f>
        <v>0</v>
      </c>
      <c r="Q587" s="19">
        <f t="shared" ref="Q587:Q592" si="2741" xml:space="preserve"> Q577+$D587</f>
        <v>0</v>
      </c>
      <c r="R587" s="19"/>
      <c r="S587" s="19">
        <f t="shared" ref="S587:S592" si="2742" xml:space="preserve"> S577+$E587</f>
        <v>0</v>
      </c>
      <c r="T587" s="19">
        <f t="shared" ref="T587:T592" si="2743" xml:space="preserve"> T577+$B587</f>
        <v>0</v>
      </c>
      <c r="U587" s="19">
        <f t="shared" ref="U587:U592" si="2744" xml:space="preserve"> U577+$C587</f>
        <v>0</v>
      </c>
      <c r="V587" s="19"/>
      <c r="W587" s="19">
        <f t="shared" ref="W587:W592" si="2745" xml:space="preserve"> W577+$D587</f>
        <v>0</v>
      </c>
      <c r="X587" s="19"/>
      <c r="Y587" s="19">
        <f t="shared" ref="Y587:Y592" si="2746" xml:space="preserve"> Y577+$E587</f>
        <v>0</v>
      </c>
      <c r="Z587" s="19">
        <f t="shared" ref="Z587:Z592" si="2747" xml:space="preserve"> Z577+$B587</f>
        <v>0</v>
      </c>
      <c r="AA587" s="19">
        <f t="shared" ref="AA587:AA592" si="2748" xml:space="preserve"> AA577+$C587</f>
        <v>0</v>
      </c>
      <c r="AB587" s="19">
        <f t="shared" ref="AB587:AB592" si="2749" xml:space="preserve"> AB577+$D587</f>
        <v>0</v>
      </c>
      <c r="AC587" s="19">
        <f t="shared" ref="AC587:AC592" si="2750" xml:space="preserve"> AC577+$E587</f>
        <v>0</v>
      </c>
      <c r="AD587" s="19"/>
      <c r="AE587" s="19">
        <f t="shared" ref="AE587:AE592" si="2751" xml:space="preserve"> AE577+$B587</f>
        <v>0</v>
      </c>
      <c r="AF587" s="19">
        <f t="shared" ref="AF587:AF592" si="2752" xml:space="preserve"> AF577+$C587</f>
        <v>0</v>
      </c>
      <c r="AG587" s="19">
        <f t="shared" ref="AG587:AG592" si="2753" xml:space="preserve"> AG577+$D587</f>
        <v>0</v>
      </c>
      <c r="AH587" s="19">
        <f t="shared" ref="AH587:AH592" si="2754" xml:space="preserve"> AH577+$E587</f>
        <v>0</v>
      </c>
      <c r="AI587" s="19">
        <f t="shared" ref="AI587:AI592" si="2755" xml:space="preserve"> AI577+$B587</f>
        <v>0</v>
      </c>
      <c r="AJ587" s="19">
        <f t="shared" ref="AJ587:AJ592" si="2756" xml:space="preserve"> AJ577+$C587</f>
        <v>0</v>
      </c>
      <c r="AK587" s="129">
        <f t="shared" ref="AK587:AK592" si="2757" xml:space="preserve"> AK577+$D587</f>
        <v>0</v>
      </c>
      <c r="AL587" s="129">
        <f t="shared" ref="AL587:AL592" si="2758" xml:space="preserve"> AL577+$E587</f>
        <v>0</v>
      </c>
      <c r="AM587" s="19">
        <f t="shared" ref="AM587:AM592" si="2759" xml:space="preserve"> AM577+$B587</f>
        <v>0</v>
      </c>
      <c r="AN587" s="19">
        <f t="shared" ref="AN587:AN592" si="2760" xml:space="preserve"> AN577+$C587</f>
        <v>0</v>
      </c>
      <c r="AO587" s="19">
        <f t="shared" ref="AO587:AO592" si="2761" xml:space="preserve"> AO577+$D587</f>
        <v>0</v>
      </c>
      <c r="AP587" s="19">
        <f t="shared" ref="AP587:AP592" si="2762" xml:space="preserve"> AP577+$E587</f>
        <v>0</v>
      </c>
      <c r="AQ587" s="19">
        <f t="shared" ref="AQ587:AQ592" si="2763" xml:space="preserve"> AQ577+$B587</f>
        <v>0</v>
      </c>
      <c r="AR587" s="19">
        <f t="shared" ref="AR587:AR592" si="2764" xml:space="preserve"> AR577+$C587</f>
        <v>0</v>
      </c>
      <c r="AS587" s="19">
        <f t="shared" ref="AS587:AS592" si="2765" xml:space="preserve"> AS577+$D587</f>
        <v>0</v>
      </c>
      <c r="AT587" s="19">
        <f t="shared" ref="AT587:AT592" si="2766" xml:space="preserve"> AT577+$E587</f>
        <v>0</v>
      </c>
      <c r="AU587" s="19">
        <f t="shared" ref="AU587:AU592" si="2767" xml:space="preserve"> AU577+$B587</f>
        <v>0</v>
      </c>
      <c r="AV587" s="19">
        <f t="shared" ref="AV587:AV592" si="2768" xml:space="preserve"> AV577+$C587</f>
        <v>0</v>
      </c>
      <c r="AW587" s="19">
        <f t="shared" ref="AW587:AW592" si="2769" xml:space="preserve"> AW577+$D587</f>
        <v>0</v>
      </c>
      <c r="AX587" s="19">
        <f t="shared" ref="AX587:AX592" si="2770" xml:space="preserve"> AX577+$E587</f>
        <v>0</v>
      </c>
      <c r="AY587" s="19">
        <f t="shared" ref="AY587:AY592" si="2771" xml:space="preserve"> AY577+$B587</f>
        <v>0</v>
      </c>
      <c r="AZ587" s="19">
        <f t="shared" ref="AZ587:AZ592" si="2772" xml:space="preserve"> AZ577+$C587</f>
        <v>0</v>
      </c>
      <c r="BA587" s="19">
        <f t="shared" ref="BA587:BA592" si="2773" xml:space="preserve"> BA577+$D587</f>
        <v>0</v>
      </c>
      <c r="BB587" s="19">
        <f t="shared" ref="BB587:BB592" si="2774" xml:space="preserve"> BB577+$E587</f>
        <v>0</v>
      </c>
      <c r="BC587" s="19">
        <f t="shared" ref="BC587:BC592" si="2775" xml:space="preserve"> BC577+$B587</f>
        <v>0</v>
      </c>
      <c r="BD587" s="19">
        <f t="shared" ref="BD587:BD592" si="2776" xml:space="preserve"> BD577+$C587</f>
        <v>0</v>
      </c>
      <c r="BE587" s="19">
        <f t="shared" ref="BE587:BE592" si="2777" xml:space="preserve"> BE577+$D587</f>
        <v>0</v>
      </c>
      <c r="BF587" s="19">
        <f t="shared" ref="BF587:BF592" si="2778" xml:space="preserve"> BF577+$E587</f>
        <v>0</v>
      </c>
      <c r="BG587" s="19">
        <f t="shared" ref="BG587:BG592" si="2779" xml:space="preserve"> BG577+$B587</f>
        <v>0</v>
      </c>
      <c r="BH587" s="19">
        <f t="shared" ref="BH587:BH592" si="2780" xml:space="preserve"> BH577+$C587</f>
        <v>0</v>
      </c>
      <c r="BI587" s="19">
        <f t="shared" ref="BI587:BI592" si="2781" xml:space="preserve"> BI577+$D587</f>
        <v>0</v>
      </c>
      <c r="BJ587" s="19">
        <f t="shared" ref="BJ587:BJ592" si="2782" xml:space="preserve"> BJ577+$E587</f>
        <v>0</v>
      </c>
      <c r="BK587" s="19">
        <f t="shared" ref="BK587:BK592" si="2783" xml:space="preserve"> BK577+$B587</f>
        <v>0</v>
      </c>
      <c r="BL587" s="19">
        <f t="shared" ref="BL587:BL592" si="2784" xml:space="preserve"> BL577+$C587</f>
        <v>0</v>
      </c>
      <c r="BM587" s="19">
        <f t="shared" ref="BM587:BM592" si="2785" xml:space="preserve"> BM577+$D587</f>
        <v>0</v>
      </c>
      <c r="BN587" s="19">
        <f t="shared" ref="BN587:BN592" si="2786" xml:space="preserve"> BN577+$E587</f>
        <v>0</v>
      </c>
      <c r="BO587" s="19">
        <f t="shared" ref="BO587:BO592" si="2787" xml:space="preserve"> BO577+$B587</f>
        <v>0</v>
      </c>
      <c r="BP587" s="19">
        <f t="shared" ref="BP587:BP592" si="2788" xml:space="preserve"> BP577+$C587</f>
        <v>0</v>
      </c>
      <c r="BQ587" s="19">
        <f t="shared" ref="BQ587:BQ592" si="2789" xml:space="preserve"> BQ577+$D587</f>
        <v>0</v>
      </c>
      <c r="BR587" s="19">
        <f t="shared" ref="BR587:BR592" si="2790" xml:space="preserve"> BR577+$E587</f>
        <v>0</v>
      </c>
      <c r="BS587" s="19">
        <f t="shared" ref="BS587:BS592" si="2791" xml:space="preserve"> BS577+$B587</f>
        <v>0</v>
      </c>
      <c r="BT587" s="19">
        <f t="shared" ref="BT587:BT592" si="2792" xml:space="preserve"> BT577+$C587</f>
        <v>0</v>
      </c>
      <c r="BU587" s="19">
        <f t="shared" ref="BU587:BU592" si="2793" xml:space="preserve"> BU577+$D587</f>
        <v>0</v>
      </c>
      <c r="BV587" s="19">
        <f t="shared" ref="BV587:BV592" si="2794" xml:space="preserve"> BV577+$E587</f>
        <v>0</v>
      </c>
      <c r="BW587" s="19">
        <f t="shared" ref="BW587:BW592" si="2795" xml:space="preserve"> BW577+$B587</f>
        <v>0</v>
      </c>
      <c r="BX587" s="19">
        <f t="shared" ref="BX587:BX592" si="2796" xml:space="preserve"> BX577+$C587</f>
        <v>0</v>
      </c>
      <c r="BY587" s="19">
        <f t="shared" ref="BY587:BY592" si="2797" xml:space="preserve"> BY577+$D587</f>
        <v>0</v>
      </c>
      <c r="BZ587" s="19">
        <f t="shared" ref="BZ587:BZ592" si="2798" xml:space="preserve"> BZ577+$E587</f>
        <v>0</v>
      </c>
      <c r="CA587" s="19">
        <f t="shared" ref="CA587:CA592" si="2799" xml:space="preserve"> CA577+$B587</f>
        <v>0</v>
      </c>
      <c r="CB587" s="19">
        <f t="shared" ref="CB587:CB592" si="2800" xml:space="preserve"> CB577+$C587</f>
        <v>0</v>
      </c>
      <c r="CC587" s="19">
        <f t="shared" ref="CC587:CC592" si="2801" xml:space="preserve"> CC577+$D587</f>
        <v>0</v>
      </c>
      <c r="CD587" s="19">
        <f t="shared" ref="CD587:CD592" si="2802" xml:space="preserve"> CD577+$E587</f>
        <v>0</v>
      </c>
      <c r="CE587" s="19">
        <f t="shared" ref="CE587:CE592" si="2803" xml:space="preserve"> CE577+$B587</f>
        <v>0</v>
      </c>
      <c r="CF587" s="19">
        <f t="shared" ref="CF587:CF592" si="2804" xml:space="preserve"> CF577+$C587</f>
        <v>0</v>
      </c>
      <c r="CG587" s="19">
        <f t="shared" ref="CG587:CG592" si="2805" xml:space="preserve"> CG577+$D587</f>
        <v>0</v>
      </c>
      <c r="CH587" s="19">
        <f t="shared" ref="CH587:CH592" si="2806" xml:space="preserve"> CH577+$E587</f>
        <v>0</v>
      </c>
      <c r="CI587" s="19">
        <f t="shared" ref="CI587:CI592" si="2807" xml:space="preserve"> CI577+$B587</f>
        <v>0</v>
      </c>
      <c r="CJ587" s="19">
        <f t="shared" ref="CJ587:CJ592" si="2808" xml:space="preserve"> CJ577+$C587</f>
        <v>0</v>
      </c>
      <c r="CK587" s="19">
        <f t="shared" ref="CK587:CK592" si="2809" xml:space="preserve"> CK577+$D587</f>
        <v>0</v>
      </c>
      <c r="CL587" s="19">
        <f t="shared" ref="CL587:CL592" si="2810" xml:space="preserve"> CL577+$E587</f>
        <v>0</v>
      </c>
      <c r="CM587" s="19">
        <f t="shared" ref="CM587:CM592" si="2811" xml:space="preserve"> CM577+$B587</f>
        <v>0</v>
      </c>
      <c r="CN587" s="19">
        <f t="shared" ref="CN587:CN592" si="2812" xml:space="preserve"> CN577+$C587</f>
        <v>0</v>
      </c>
      <c r="CO587" s="19">
        <f t="shared" ref="CO587:CO592" si="2813" xml:space="preserve"> CO577+$D587</f>
        <v>0</v>
      </c>
      <c r="CP587" s="19">
        <f t="shared" ref="CP587:CP592" si="2814" xml:space="preserve"> CP577+$E587</f>
        <v>0</v>
      </c>
      <c r="CQ587" s="19">
        <f t="shared" ref="CQ587:CQ592" si="2815" xml:space="preserve"> CQ577+$B587</f>
        <v>0</v>
      </c>
      <c r="CR587" s="19">
        <f t="shared" ref="CR587:CR592" si="2816" xml:space="preserve"> CR577+$C587</f>
        <v>0</v>
      </c>
      <c r="CS587" s="19">
        <f t="shared" ref="CS587:CS592" si="2817" xml:space="preserve"> CS577+$D587</f>
        <v>0</v>
      </c>
      <c r="CT587" s="19">
        <f t="shared" ref="CT587:CT592" si="2818" xml:space="preserve"> CT577+$E587</f>
        <v>0</v>
      </c>
      <c r="CU587" s="19">
        <f t="shared" ref="CU587:CU592" si="2819" xml:space="preserve"> CU577+$B587</f>
        <v>0</v>
      </c>
      <c r="CV587" s="19">
        <f t="shared" ref="CV587:CV592" si="2820" xml:space="preserve"> CV577+$C587</f>
        <v>0</v>
      </c>
      <c r="CW587" s="19">
        <f t="shared" ref="CW587:CW592" si="2821" xml:space="preserve"> CW577+$D587</f>
        <v>0</v>
      </c>
      <c r="CX587" s="19">
        <f t="shared" ref="CX587:CX592" si="2822" xml:space="preserve"> CX577+$E587</f>
        <v>0</v>
      </c>
      <c r="CY587" s="19">
        <f t="shared" ref="CY587:CY592" si="2823" xml:space="preserve"> CY577+$B587</f>
        <v>0</v>
      </c>
      <c r="CZ587" s="19">
        <f t="shared" ref="CZ587:CZ592" si="2824" xml:space="preserve"> CZ577+$C587</f>
        <v>0</v>
      </c>
      <c r="DA587" s="19">
        <f t="shared" ref="DA587:DA592" si="2825" xml:space="preserve"> DA577+$D587</f>
        <v>0</v>
      </c>
      <c r="DB587" s="19">
        <f t="shared" ref="DB587:DB592" si="2826" xml:space="preserve"> DB577+$E587</f>
        <v>0</v>
      </c>
      <c r="DC587" s="19">
        <f t="shared" ref="DC587:DC592" si="2827" xml:space="preserve"> DC577+$B587</f>
        <v>0</v>
      </c>
      <c r="DD587" s="19">
        <f t="shared" ref="DD587:DD592" si="2828" xml:space="preserve"> DD577+$C587</f>
        <v>0</v>
      </c>
      <c r="DE587" s="19">
        <f t="shared" ref="DE587:DE592" si="2829" xml:space="preserve"> DE577+$D587</f>
        <v>0</v>
      </c>
      <c r="DF587" s="19">
        <f t="shared" ref="DF587:DF592" si="2830" xml:space="preserve"> DF577+$E587</f>
        <v>0</v>
      </c>
      <c r="DG587" s="19">
        <f t="shared" ref="DG587:DG592" si="2831" xml:space="preserve"> DG577+$B587</f>
        <v>0</v>
      </c>
      <c r="DH587" s="19">
        <f t="shared" ref="DH587:DH592" si="2832" xml:space="preserve"> DH577+$C587</f>
        <v>0</v>
      </c>
      <c r="DI587" s="19">
        <f t="shared" ref="DI587:DI592" si="2833" xml:space="preserve"> DI577+$D587</f>
        <v>0</v>
      </c>
      <c r="DJ587" s="19">
        <f t="shared" ref="DJ587:DJ592" si="2834" xml:space="preserve"> DJ577+$E587</f>
        <v>0</v>
      </c>
      <c r="DK587" s="19">
        <f t="shared" ref="DK587:DK592" si="2835" xml:space="preserve"> DK577+$B587</f>
        <v>0</v>
      </c>
      <c r="DL587" s="19">
        <f t="shared" ref="DL587:DL592" si="2836" xml:space="preserve"> DL577+$C587</f>
        <v>0</v>
      </c>
      <c r="DM587" s="19">
        <f t="shared" ref="DM587:DM592" si="2837" xml:space="preserve"> DM577+$D587</f>
        <v>0</v>
      </c>
      <c r="DN587" s="19">
        <f t="shared" ref="DN587:DN592" si="2838" xml:space="preserve"> DN577+$E587</f>
        <v>0</v>
      </c>
      <c r="DO587" s="19">
        <f t="shared" ref="DO587:DO592" si="2839" xml:space="preserve"> DO577+$B587</f>
        <v>0</v>
      </c>
      <c r="DP587" s="19">
        <f t="shared" ref="DP587:DP592" si="2840" xml:space="preserve"> DP577+$C587</f>
        <v>0</v>
      </c>
      <c r="DQ587" s="19">
        <f t="shared" ref="DQ587:DQ592" si="2841" xml:space="preserve"> DQ577+$D587</f>
        <v>0</v>
      </c>
      <c r="DR587" s="19">
        <f t="shared" ref="DR587:DR592" si="2842" xml:space="preserve"> DR577+$E587</f>
        <v>0</v>
      </c>
      <c r="DS587" s="19">
        <f t="shared" ref="DS587:DS592" si="2843" xml:space="preserve"> DS577+$B587</f>
        <v>0</v>
      </c>
      <c r="DT587" s="19">
        <f t="shared" ref="DT587:DT592" si="2844" xml:space="preserve"> DT577+$C587</f>
        <v>0</v>
      </c>
      <c r="DU587" s="19">
        <f t="shared" ref="DU587:DU592" si="2845" xml:space="preserve"> DU577+$D587</f>
        <v>0</v>
      </c>
      <c r="DV587" s="19">
        <f t="shared" ref="DV587:DV592" si="2846" xml:space="preserve"> DV577+$E587</f>
        <v>0</v>
      </c>
      <c r="DW587" s="19">
        <f t="shared" ref="DW587:DW592" si="2847" xml:space="preserve"> DW577+$B587</f>
        <v>0</v>
      </c>
      <c r="DX587" s="19">
        <f t="shared" ref="DX587:DX592" si="2848" xml:space="preserve"> DX577+$C587</f>
        <v>0</v>
      </c>
      <c r="DY587" s="19">
        <f t="shared" ref="DY587:DY592" si="2849" xml:space="preserve"> DY577+$D587</f>
        <v>0</v>
      </c>
      <c r="DZ587" s="19">
        <f t="shared" ref="DZ587:DZ592" si="2850" xml:space="preserve"> DZ577+$E587</f>
        <v>0</v>
      </c>
      <c r="EA587" s="19">
        <f t="shared" ref="EA587:EA592" si="2851" xml:space="preserve"> EA577+$B587</f>
        <v>0</v>
      </c>
      <c r="EB587" s="19">
        <f t="shared" ref="EB587:EB592" si="2852" xml:space="preserve"> EB577+$C587</f>
        <v>0</v>
      </c>
      <c r="EC587" s="19">
        <f t="shared" ref="EC587:EC592" si="2853" xml:space="preserve"> EC577+$D587</f>
        <v>0</v>
      </c>
      <c r="ED587" s="19">
        <f t="shared" ref="ED587:ED592" si="2854" xml:space="preserve"> ED577+$E587</f>
        <v>0</v>
      </c>
      <c r="EE587" s="19">
        <f t="shared" ref="EE587:EE592" si="2855" xml:space="preserve"> EE577+$B587</f>
        <v>0</v>
      </c>
      <c r="EF587" s="19">
        <f t="shared" ref="EF587:EF592" si="2856" xml:space="preserve"> EF577+$C587</f>
        <v>0</v>
      </c>
      <c r="EG587" s="19">
        <f t="shared" ref="EG587:EG592" si="2857" xml:space="preserve"> EG577+$D587</f>
        <v>0</v>
      </c>
      <c r="EH587" s="19">
        <f t="shared" ref="EH587:EH592" si="2858" xml:space="preserve"> EH577+$E587</f>
        <v>0</v>
      </c>
      <c r="EI587" s="19"/>
    </row>
    <row r="588" spans="2:139" ht="15" hidden="1" x14ac:dyDescent="0.25">
      <c r="B588" s="19">
        <f xml:space="preserve"> IF(C345=1,IF(N345=1,1,0),0)</f>
        <v>0</v>
      </c>
      <c r="C588" s="19">
        <f>IF(C345=1,IF(OR((N345=1),(N345=0.5)),1,0),0)</f>
        <v>0</v>
      </c>
      <c r="D588" s="19">
        <f xml:space="preserve"> IF(C345=1,IF(N345=1,1,0),0)</f>
        <v>0</v>
      </c>
      <c r="E588" s="19">
        <f xml:space="preserve"> IF(C345=1,IF(AND((N345&lt;&gt;""),(N345&lt;&gt;0)),1,0),0)</f>
        <v>0</v>
      </c>
      <c r="F588" s="19"/>
      <c r="G588" s="19">
        <f t="shared" si="2731"/>
        <v>0</v>
      </c>
      <c r="H588" s="19">
        <f t="shared" si="2732"/>
        <v>0</v>
      </c>
      <c r="I588" s="19">
        <f t="shared" si="2733"/>
        <v>0</v>
      </c>
      <c r="J588" s="19">
        <f t="shared" si="2734"/>
        <v>0</v>
      </c>
      <c r="K588" s="19">
        <f t="shared" si="2735"/>
        <v>0</v>
      </c>
      <c r="L588" s="19">
        <f t="shared" si="2736"/>
        <v>0</v>
      </c>
      <c r="M588" s="19">
        <f t="shared" si="2737"/>
        <v>0</v>
      </c>
      <c r="N588" s="19">
        <f t="shared" si="2738"/>
        <v>0</v>
      </c>
      <c r="O588" s="19">
        <f t="shared" si="2739"/>
        <v>0</v>
      </c>
      <c r="P588" s="19">
        <f t="shared" si="2740"/>
        <v>0</v>
      </c>
      <c r="Q588" s="19">
        <f t="shared" si="2741"/>
        <v>0</v>
      </c>
      <c r="R588" s="19"/>
      <c r="S588" s="19">
        <f t="shared" si="2742"/>
        <v>0</v>
      </c>
      <c r="T588" s="19">
        <f t="shared" si="2743"/>
        <v>0</v>
      </c>
      <c r="U588" s="19">
        <f t="shared" si="2744"/>
        <v>0</v>
      </c>
      <c r="V588" s="19"/>
      <c r="W588" s="19">
        <f t="shared" si="2745"/>
        <v>0</v>
      </c>
      <c r="X588" s="19"/>
      <c r="Y588" s="19">
        <f t="shared" si="2746"/>
        <v>0</v>
      </c>
      <c r="Z588" s="19">
        <f t="shared" si="2747"/>
        <v>0</v>
      </c>
      <c r="AA588" s="19">
        <f t="shared" si="2748"/>
        <v>0</v>
      </c>
      <c r="AB588" s="19">
        <f t="shared" si="2749"/>
        <v>0</v>
      </c>
      <c r="AC588" s="19">
        <f t="shared" si="2750"/>
        <v>0</v>
      </c>
      <c r="AD588" s="19"/>
      <c r="AE588" s="19">
        <f t="shared" si="2751"/>
        <v>0</v>
      </c>
      <c r="AF588" s="19">
        <f t="shared" si="2752"/>
        <v>0</v>
      </c>
      <c r="AG588" s="19">
        <f t="shared" si="2753"/>
        <v>0</v>
      </c>
      <c r="AH588" s="19">
        <f t="shared" si="2754"/>
        <v>0</v>
      </c>
      <c r="AI588" s="19">
        <f t="shared" si="2755"/>
        <v>0</v>
      </c>
      <c r="AJ588" s="19">
        <f t="shared" si="2756"/>
        <v>0</v>
      </c>
      <c r="AK588" s="129">
        <f t="shared" si="2757"/>
        <v>0</v>
      </c>
      <c r="AL588" s="129">
        <f t="shared" si="2758"/>
        <v>0</v>
      </c>
      <c r="AM588" s="19">
        <f t="shared" si="2759"/>
        <v>0</v>
      </c>
      <c r="AN588" s="19">
        <f t="shared" si="2760"/>
        <v>0</v>
      </c>
      <c r="AO588" s="19">
        <f t="shared" si="2761"/>
        <v>0</v>
      </c>
      <c r="AP588" s="19">
        <f t="shared" si="2762"/>
        <v>0</v>
      </c>
      <c r="AQ588" s="19">
        <f t="shared" si="2763"/>
        <v>0</v>
      </c>
      <c r="AR588" s="19">
        <f t="shared" si="2764"/>
        <v>0</v>
      </c>
      <c r="AS588" s="19">
        <f t="shared" si="2765"/>
        <v>0</v>
      </c>
      <c r="AT588" s="19">
        <f t="shared" si="2766"/>
        <v>0</v>
      </c>
      <c r="AU588" s="19">
        <f t="shared" si="2767"/>
        <v>0</v>
      </c>
      <c r="AV588" s="19">
        <f t="shared" si="2768"/>
        <v>0</v>
      </c>
      <c r="AW588" s="19">
        <f t="shared" si="2769"/>
        <v>0</v>
      </c>
      <c r="AX588" s="19">
        <f t="shared" si="2770"/>
        <v>0</v>
      </c>
      <c r="AY588" s="19">
        <f t="shared" si="2771"/>
        <v>0</v>
      </c>
      <c r="AZ588" s="19">
        <f t="shared" si="2772"/>
        <v>0</v>
      </c>
      <c r="BA588" s="19">
        <f t="shared" si="2773"/>
        <v>0</v>
      </c>
      <c r="BB588" s="19">
        <f t="shared" si="2774"/>
        <v>0</v>
      </c>
      <c r="BC588" s="19">
        <f t="shared" si="2775"/>
        <v>0</v>
      </c>
      <c r="BD588" s="19">
        <f t="shared" si="2776"/>
        <v>0</v>
      </c>
      <c r="BE588" s="19">
        <f t="shared" si="2777"/>
        <v>0</v>
      </c>
      <c r="BF588" s="19">
        <f t="shared" si="2778"/>
        <v>0</v>
      </c>
      <c r="BG588" s="19">
        <f t="shared" si="2779"/>
        <v>0</v>
      </c>
      <c r="BH588" s="19">
        <f t="shared" si="2780"/>
        <v>0</v>
      </c>
      <c r="BI588" s="19">
        <f t="shared" si="2781"/>
        <v>0</v>
      </c>
      <c r="BJ588" s="19">
        <f t="shared" si="2782"/>
        <v>0</v>
      </c>
      <c r="BK588" s="19">
        <f t="shared" si="2783"/>
        <v>0</v>
      </c>
      <c r="BL588" s="19">
        <f t="shared" si="2784"/>
        <v>0</v>
      </c>
      <c r="BM588" s="19">
        <f t="shared" si="2785"/>
        <v>0</v>
      </c>
      <c r="BN588" s="19">
        <f t="shared" si="2786"/>
        <v>0</v>
      </c>
      <c r="BO588" s="19">
        <f t="shared" si="2787"/>
        <v>0</v>
      </c>
      <c r="BP588" s="19">
        <f t="shared" si="2788"/>
        <v>0</v>
      </c>
      <c r="BQ588" s="19">
        <f t="shared" si="2789"/>
        <v>0</v>
      </c>
      <c r="BR588" s="19">
        <f t="shared" si="2790"/>
        <v>0</v>
      </c>
      <c r="BS588" s="19">
        <f t="shared" si="2791"/>
        <v>0</v>
      </c>
      <c r="BT588" s="19">
        <f t="shared" si="2792"/>
        <v>0</v>
      </c>
      <c r="BU588" s="19">
        <f t="shared" si="2793"/>
        <v>0</v>
      </c>
      <c r="BV588" s="19">
        <f t="shared" si="2794"/>
        <v>0</v>
      </c>
      <c r="BW588" s="19">
        <f t="shared" si="2795"/>
        <v>0</v>
      </c>
      <c r="BX588" s="19">
        <f t="shared" si="2796"/>
        <v>0</v>
      </c>
      <c r="BY588" s="19">
        <f t="shared" si="2797"/>
        <v>0</v>
      </c>
      <c r="BZ588" s="19">
        <f t="shared" si="2798"/>
        <v>0</v>
      </c>
      <c r="CA588" s="19">
        <f t="shared" si="2799"/>
        <v>0</v>
      </c>
      <c r="CB588" s="19">
        <f t="shared" si="2800"/>
        <v>0</v>
      </c>
      <c r="CC588" s="19">
        <f t="shared" si="2801"/>
        <v>0</v>
      </c>
      <c r="CD588" s="19">
        <f t="shared" si="2802"/>
        <v>0</v>
      </c>
      <c r="CE588" s="19">
        <f t="shared" si="2803"/>
        <v>0</v>
      </c>
      <c r="CF588" s="19">
        <f t="shared" si="2804"/>
        <v>0</v>
      </c>
      <c r="CG588" s="19">
        <f t="shared" si="2805"/>
        <v>0</v>
      </c>
      <c r="CH588" s="19">
        <f t="shared" si="2806"/>
        <v>0</v>
      </c>
      <c r="CI588" s="19">
        <f t="shared" si="2807"/>
        <v>0</v>
      </c>
      <c r="CJ588" s="19">
        <f t="shared" si="2808"/>
        <v>0</v>
      </c>
      <c r="CK588" s="19">
        <f t="shared" si="2809"/>
        <v>0</v>
      </c>
      <c r="CL588" s="19">
        <f t="shared" si="2810"/>
        <v>0</v>
      </c>
      <c r="CM588" s="19">
        <f t="shared" si="2811"/>
        <v>0</v>
      </c>
      <c r="CN588" s="19">
        <f t="shared" si="2812"/>
        <v>0</v>
      </c>
      <c r="CO588" s="19">
        <f t="shared" si="2813"/>
        <v>0</v>
      </c>
      <c r="CP588" s="19">
        <f t="shared" si="2814"/>
        <v>0</v>
      </c>
      <c r="CQ588" s="19">
        <f t="shared" si="2815"/>
        <v>0</v>
      </c>
      <c r="CR588" s="19">
        <f t="shared" si="2816"/>
        <v>0</v>
      </c>
      <c r="CS588" s="19">
        <f t="shared" si="2817"/>
        <v>0</v>
      </c>
      <c r="CT588" s="19">
        <f t="shared" si="2818"/>
        <v>0</v>
      </c>
      <c r="CU588" s="19">
        <f t="shared" si="2819"/>
        <v>0</v>
      </c>
      <c r="CV588" s="19">
        <f t="shared" si="2820"/>
        <v>0</v>
      </c>
      <c r="CW588" s="19">
        <f t="shared" si="2821"/>
        <v>0</v>
      </c>
      <c r="CX588" s="19">
        <f t="shared" si="2822"/>
        <v>0</v>
      </c>
      <c r="CY588" s="19">
        <f t="shared" si="2823"/>
        <v>0</v>
      </c>
      <c r="CZ588" s="19">
        <f t="shared" si="2824"/>
        <v>0</v>
      </c>
      <c r="DA588" s="19">
        <f t="shared" si="2825"/>
        <v>0</v>
      </c>
      <c r="DB588" s="19">
        <f t="shared" si="2826"/>
        <v>0</v>
      </c>
      <c r="DC588" s="19">
        <f t="shared" si="2827"/>
        <v>0</v>
      </c>
      <c r="DD588" s="19">
        <f t="shared" si="2828"/>
        <v>0</v>
      </c>
      <c r="DE588" s="19">
        <f t="shared" si="2829"/>
        <v>0</v>
      </c>
      <c r="DF588" s="19">
        <f t="shared" si="2830"/>
        <v>0</v>
      </c>
      <c r="DG588" s="19">
        <f t="shared" si="2831"/>
        <v>0</v>
      </c>
      <c r="DH588" s="19">
        <f t="shared" si="2832"/>
        <v>0</v>
      </c>
      <c r="DI588" s="19">
        <f t="shared" si="2833"/>
        <v>0</v>
      </c>
      <c r="DJ588" s="19">
        <f t="shared" si="2834"/>
        <v>0</v>
      </c>
      <c r="DK588" s="19">
        <f t="shared" si="2835"/>
        <v>0</v>
      </c>
      <c r="DL588" s="19">
        <f t="shared" si="2836"/>
        <v>0</v>
      </c>
      <c r="DM588" s="19">
        <f t="shared" si="2837"/>
        <v>0</v>
      </c>
      <c r="DN588" s="19">
        <f t="shared" si="2838"/>
        <v>0</v>
      </c>
      <c r="DO588" s="19">
        <f t="shared" si="2839"/>
        <v>0</v>
      </c>
      <c r="DP588" s="19">
        <f t="shared" si="2840"/>
        <v>0</v>
      </c>
      <c r="DQ588" s="19">
        <f t="shared" si="2841"/>
        <v>0</v>
      </c>
      <c r="DR588" s="19">
        <f t="shared" si="2842"/>
        <v>0</v>
      </c>
      <c r="DS588" s="19">
        <f t="shared" si="2843"/>
        <v>0</v>
      </c>
      <c r="DT588" s="19">
        <f t="shared" si="2844"/>
        <v>0</v>
      </c>
      <c r="DU588" s="19">
        <f t="shared" si="2845"/>
        <v>0</v>
      </c>
      <c r="DV588" s="19">
        <f t="shared" si="2846"/>
        <v>0</v>
      </c>
      <c r="DW588" s="19">
        <f t="shared" si="2847"/>
        <v>0</v>
      </c>
      <c r="DX588" s="19">
        <f t="shared" si="2848"/>
        <v>0</v>
      </c>
      <c r="DY588" s="19">
        <f t="shared" si="2849"/>
        <v>0</v>
      </c>
      <c r="DZ588" s="19">
        <f t="shared" si="2850"/>
        <v>0</v>
      </c>
      <c r="EA588" s="19">
        <f t="shared" si="2851"/>
        <v>0</v>
      </c>
      <c r="EB588" s="19">
        <f t="shared" si="2852"/>
        <v>0</v>
      </c>
      <c r="EC588" s="19">
        <f t="shared" si="2853"/>
        <v>0</v>
      </c>
      <c r="ED588" s="19">
        <f t="shared" si="2854"/>
        <v>0</v>
      </c>
      <c r="EE588" s="19">
        <f t="shared" si="2855"/>
        <v>0</v>
      </c>
      <c r="EF588" s="19">
        <f t="shared" si="2856"/>
        <v>0</v>
      </c>
      <c r="EG588" s="19">
        <f t="shared" si="2857"/>
        <v>0</v>
      </c>
      <c r="EH588" s="19">
        <f t="shared" si="2858"/>
        <v>0</v>
      </c>
      <c r="EI588" s="19"/>
    </row>
    <row r="589" spans="2:139" ht="15" hidden="1" x14ac:dyDescent="0.25">
      <c r="B589" s="19">
        <f xml:space="preserve"> IF(C346=1,IF(N346=1,1,0),0)</f>
        <v>0</v>
      </c>
      <c r="C589" s="19">
        <f>IF(C346=1,IF(OR((N346=1),(N346=0.5)),1,0),0)</f>
        <v>0</v>
      </c>
      <c r="D589" s="19">
        <f xml:space="preserve"> IF(C346=1,IF(N346=1,1,0),0)</f>
        <v>0</v>
      </c>
      <c r="E589" s="19">
        <f xml:space="preserve"> IF(C346=1,IF(AND((N346&lt;&gt;""),(N346&lt;&gt;0)),1,0),0)</f>
        <v>0</v>
      </c>
      <c r="F589" s="19"/>
      <c r="G589" s="19">
        <f t="shared" si="2731"/>
        <v>0</v>
      </c>
      <c r="H589" s="19">
        <f t="shared" si="2732"/>
        <v>0</v>
      </c>
      <c r="I589" s="19">
        <f t="shared" si="2733"/>
        <v>0</v>
      </c>
      <c r="J589" s="19">
        <f t="shared" si="2734"/>
        <v>0</v>
      </c>
      <c r="K589" s="19">
        <f t="shared" si="2735"/>
        <v>0</v>
      </c>
      <c r="L589" s="19">
        <f t="shared" si="2736"/>
        <v>0</v>
      </c>
      <c r="M589" s="19">
        <f t="shared" si="2737"/>
        <v>0</v>
      </c>
      <c r="N589" s="19">
        <f t="shared" si="2738"/>
        <v>0</v>
      </c>
      <c r="O589" s="19">
        <f t="shared" si="2739"/>
        <v>0</v>
      </c>
      <c r="P589" s="19">
        <f t="shared" si="2740"/>
        <v>0</v>
      </c>
      <c r="Q589" s="19">
        <f t="shared" si="2741"/>
        <v>0</v>
      </c>
      <c r="R589" s="19"/>
      <c r="S589" s="19">
        <f t="shared" si="2742"/>
        <v>0</v>
      </c>
      <c r="T589" s="19">
        <f t="shared" si="2743"/>
        <v>0</v>
      </c>
      <c r="U589" s="19">
        <f t="shared" si="2744"/>
        <v>0</v>
      </c>
      <c r="V589" s="19"/>
      <c r="W589" s="19">
        <f t="shared" si="2745"/>
        <v>0</v>
      </c>
      <c r="X589" s="19"/>
      <c r="Y589" s="19">
        <f t="shared" si="2746"/>
        <v>0</v>
      </c>
      <c r="Z589" s="19">
        <f t="shared" si="2747"/>
        <v>0</v>
      </c>
      <c r="AA589" s="19">
        <f t="shared" si="2748"/>
        <v>0</v>
      </c>
      <c r="AB589" s="19">
        <f t="shared" si="2749"/>
        <v>0</v>
      </c>
      <c r="AC589" s="19">
        <f t="shared" si="2750"/>
        <v>0</v>
      </c>
      <c r="AD589" s="19"/>
      <c r="AE589" s="19">
        <f t="shared" si="2751"/>
        <v>0</v>
      </c>
      <c r="AF589" s="19">
        <f t="shared" si="2752"/>
        <v>0</v>
      </c>
      <c r="AG589" s="19">
        <f t="shared" si="2753"/>
        <v>0</v>
      </c>
      <c r="AH589" s="19">
        <f t="shared" si="2754"/>
        <v>0</v>
      </c>
      <c r="AI589" s="19">
        <f t="shared" si="2755"/>
        <v>0</v>
      </c>
      <c r="AJ589" s="19">
        <f t="shared" si="2756"/>
        <v>0</v>
      </c>
      <c r="AK589" s="129">
        <f t="shared" si="2757"/>
        <v>0</v>
      </c>
      <c r="AL589" s="129">
        <f t="shared" si="2758"/>
        <v>0</v>
      </c>
      <c r="AM589" s="19">
        <f t="shared" si="2759"/>
        <v>0</v>
      </c>
      <c r="AN589" s="19">
        <f t="shared" si="2760"/>
        <v>0</v>
      </c>
      <c r="AO589" s="19">
        <f t="shared" si="2761"/>
        <v>0</v>
      </c>
      <c r="AP589" s="19">
        <f t="shared" si="2762"/>
        <v>0</v>
      </c>
      <c r="AQ589" s="19">
        <f t="shared" si="2763"/>
        <v>0</v>
      </c>
      <c r="AR589" s="19">
        <f t="shared" si="2764"/>
        <v>0</v>
      </c>
      <c r="AS589" s="19">
        <f t="shared" si="2765"/>
        <v>0</v>
      </c>
      <c r="AT589" s="19">
        <f t="shared" si="2766"/>
        <v>0</v>
      </c>
      <c r="AU589" s="19">
        <f t="shared" si="2767"/>
        <v>0</v>
      </c>
      <c r="AV589" s="19">
        <f t="shared" si="2768"/>
        <v>0</v>
      </c>
      <c r="AW589" s="19">
        <f t="shared" si="2769"/>
        <v>0</v>
      </c>
      <c r="AX589" s="19">
        <f t="shared" si="2770"/>
        <v>0</v>
      </c>
      <c r="AY589" s="19">
        <f t="shared" si="2771"/>
        <v>0</v>
      </c>
      <c r="AZ589" s="19">
        <f t="shared" si="2772"/>
        <v>0</v>
      </c>
      <c r="BA589" s="19">
        <f t="shared" si="2773"/>
        <v>0</v>
      </c>
      <c r="BB589" s="19">
        <f t="shared" si="2774"/>
        <v>0</v>
      </c>
      <c r="BC589" s="19">
        <f t="shared" si="2775"/>
        <v>0</v>
      </c>
      <c r="BD589" s="19">
        <f t="shared" si="2776"/>
        <v>0</v>
      </c>
      <c r="BE589" s="19">
        <f t="shared" si="2777"/>
        <v>0</v>
      </c>
      <c r="BF589" s="19">
        <f t="shared" si="2778"/>
        <v>0</v>
      </c>
      <c r="BG589" s="19">
        <f t="shared" si="2779"/>
        <v>0</v>
      </c>
      <c r="BH589" s="19">
        <f t="shared" si="2780"/>
        <v>0</v>
      </c>
      <c r="BI589" s="19">
        <f t="shared" si="2781"/>
        <v>0</v>
      </c>
      <c r="BJ589" s="19">
        <f t="shared" si="2782"/>
        <v>0</v>
      </c>
      <c r="BK589" s="19">
        <f t="shared" si="2783"/>
        <v>0</v>
      </c>
      <c r="BL589" s="19">
        <f t="shared" si="2784"/>
        <v>0</v>
      </c>
      <c r="BM589" s="19">
        <f t="shared" si="2785"/>
        <v>0</v>
      </c>
      <c r="BN589" s="19">
        <f t="shared" si="2786"/>
        <v>0</v>
      </c>
      <c r="BO589" s="19">
        <f t="shared" si="2787"/>
        <v>0</v>
      </c>
      <c r="BP589" s="19">
        <f t="shared" si="2788"/>
        <v>0</v>
      </c>
      <c r="BQ589" s="19">
        <f t="shared" si="2789"/>
        <v>0</v>
      </c>
      <c r="BR589" s="19">
        <f t="shared" si="2790"/>
        <v>0</v>
      </c>
      <c r="BS589" s="19">
        <f t="shared" si="2791"/>
        <v>0</v>
      </c>
      <c r="BT589" s="19">
        <f t="shared" si="2792"/>
        <v>0</v>
      </c>
      <c r="BU589" s="19">
        <f t="shared" si="2793"/>
        <v>0</v>
      </c>
      <c r="BV589" s="19">
        <f t="shared" si="2794"/>
        <v>0</v>
      </c>
      <c r="BW589" s="19">
        <f t="shared" si="2795"/>
        <v>0</v>
      </c>
      <c r="BX589" s="19">
        <f t="shared" si="2796"/>
        <v>0</v>
      </c>
      <c r="BY589" s="19">
        <f t="shared" si="2797"/>
        <v>0</v>
      </c>
      <c r="BZ589" s="19">
        <f t="shared" si="2798"/>
        <v>0</v>
      </c>
      <c r="CA589" s="19">
        <f t="shared" si="2799"/>
        <v>0</v>
      </c>
      <c r="CB589" s="19">
        <f t="shared" si="2800"/>
        <v>0</v>
      </c>
      <c r="CC589" s="19">
        <f t="shared" si="2801"/>
        <v>0</v>
      </c>
      <c r="CD589" s="19">
        <f t="shared" si="2802"/>
        <v>0</v>
      </c>
      <c r="CE589" s="19">
        <f t="shared" si="2803"/>
        <v>0</v>
      </c>
      <c r="CF589" s="19">
        <f t="shared" si="2804"/>
        <v>0</v>
      </c>
      <c r="CG589" s="19">
        <f t="shared" si="2805"/>
        <v>0</v>
      </c>
      <c r="CH589" s="19">
        <f t="shared" si="2806"/>
        <v>0</v>
      </c>
      <c r="CI589" s="19">
        <f t="shared" si="2807"/>
        <v>0</v>
      </c>
      <c r="CJ589" s="19">
        <f t="shared" si="2808"/>
        <v>0</v>
      </c>
      <c r="CK589" s="19">
        <f t="shared" si="2809"/>
        <v>0</v>
      </c>
      <c r="CL589" s="19">
        <f t="shared" si="2810"/>
        <v>0</v>
      </c>
      <c r="CM589" s="19">
        <f t="shared" si="2811"/>
        <v>0</v>
      </c>
      <c r="CN589" s="19">
        <f t="shared" si="2812"/>
        <v>0</v>
      </c>
      <c r="CO589" s="19">
        <f t="shared" si="2813"/>
        <v>0</v>
      </c>
      <c r="CP589" s="19">
        <f t="shared" si="2814"/>
        <v>0</v>
      </c>
      <c r="CQ589" s="19">
        <f t="shared" si="2815"/>
        <v>0</v>
      </c>
      <c r="CR589" s="19">
        <f t="shared" si="2816"/>
        <v>0</v>
      </c>
      <c r="CS589" s="19">
        <f t="shared" si="2817"/>
        <v>0</v>
      </c>
      <c r="CT589" s="19">
        <f t="shared" si="2818"/>
        <v>0</v>
      </c>
      <c r="CU589" s="19">
        <f t="shared" si="2819"/>
        <v>0</v>
      </c>
      <c r="CV589" s="19">
        <f t="shared" si="2820"/>
        <v>0</v>
      </c>
      <c r="CW589" s="19">
        <f t="shared" si="2821"/>
        <v>0</v>
      </c>
      <c r="CX589" s="19">
        <f t="shared" si="2822"/>
        <v>0</v>
      </c>
      <c r="CY589" s="19">
        <f t="shared" si="2823"/>
        <v>0</v>
      </c>
      <c r="CZ589" s="19">
        <f t="shared" si="2824"/>
        <v>0</v>
      </c>
      <c r="DA589" s="19">
        <f t="shared" si="2825"/>
        <v>0</v>
      </c>
      <c r="DB589" s="19">
        <f t="shared" si="2826"/>
        <v>0</v>
      </c>
      <c r="DC589" s="19">
        <f t="shared" si="2827"/>
        <v>0</v>
      </c>
      <c r="DD589" s="19">
        <f t="shared" si="2828"/>
        <v>0</v>
      </c>
      <c r="DE589" s="19">
        <f t="shared" si="2829"/>
        <v>0</v>
      </c>
      <c r="DF589" s="19">
        <f t="shared" si="2830"/>
        <v>0</v>
      </c>
      <c r="DG589" s="19">
        <f t="shared" si="2831"/>
        <v>0</v>
      </c>
      <c r="DH589" s="19">
        <f t="shared" si="2832"/>
        <v>0</v>
      </c>
      <c r="DI589" s="19">
        <f t="shared" si="2833"/>
        <v>0</v>
      </c>
      <c r="DJ589" s="19">
        <f t="shared" si="2834"/>
        <v>0</v>
      </c>
      <c r="DK589" s="19">
        <f t="shared" si="2835"/>
        <v>0</v>
      </c>
      <c r="DL589" s="19">
        <f t="shared" si="2836"/>
        <v>0</v>
      </c>
      <c r="DM589" s="19">
        <f t="shared" si="2837"/>
        <v>0</v>
      </c>
      <c r="DN589" s="19">
        <f t="shared" si="2838"/>
        <v>0</v>
      </c>
      <c r="DO589" s="19">
        <f t="shared" si="2839"/>
        <v>0</v>
      </c>
      <c r="DP589" s="19">
        <f t="shared" si="2840"/>
        <v>0</v>
      </c>
      <c r="DQ589" s="19">
        <f t="shared" si="2841"/>
        <v>0</v>
      </c>
      <c r="DR589" s="19">
        <f t="shared" si="2842"/>
        <v>0</v>
      </c>
      <c r="DS589" s="19">
        <f t="shared" si="2843"/>
        <v>0</v>
      </c>
      <c r="DT589" s="19">
        <f t="shared" si="2844"/>
        <v>0</v>
      </c>
      <c r="DU589" s="19">
        <f t="shared" si="2845"/>
        <v>0</v>
      </c>
      <c r="DV589" s="19">
        <f t="shared" si="2846"/>
        <v>0</v>
      </c>
      <c r="DW589" s="19">
        <f t="shared" si="2847"/>
        <v>0</v>
      </c>
      <c r="DX589" s="19">
        <f t="shared" si="2848"/>
        <v>0</v>
      </c>
      <c r="DY589" s="19">
        <f t="shared" si="2849"/>
        <v>0</v>
      </c>
      <c r="DZ589" s="19">
        <f t="shared" si="2850"/>
        <v>0</v>
      </c>
      <c r="EA589" s="19">
        <f t="shared" si="2851"/>
        <v>0</v>
      </c>
      <c r="EB589" s="19">
        <f t="shared" si="2852"/>
        <v>0</v>
      </c>
      <c r="EC589" s="19">
        <f t="shared" si="2853"/>
        <v>0</v>
      </c>
      <c r="ED589" s="19">
        <f t="shared" si="2854"/>
        <v>0</v>
      </c>
      <c r="EE589" s="19">
        <f t="shared" si="2855"/>
        <v>0</v>
      </c>
      <c r="EF589" s="19">
        <f t="shared" si="2856"/>
        <v>0</v>
      </c>
      <c r="EG589" s="19">
        <f t="shared" si="2857"/>
        <v>0</v>
      </c>
      <c r="EH589" s="19">
        <f t="shared" si="2858"/>
        <v>0</v>
      </c>
      <c r="EI589" s="19"/>
    </row>
    <row r="590" spans="2:139" x14ac:dyDescent="0.35">
      <c r="B590" s="19">
        <f xml:space="preserve"> IF(C351=1,IF(N351=1,1,0),0)</f>
        <v>0</v>
      </c>
      <c r="C590" s="19">
        <f>IF(C351=1,IF(OR((N351=1),(N351=0.5)),1,0),0)</f>
        <v>0</v>
      </c>
      <c r="D590" s="19">
        <f xml:space="preserve"> IF(C351=1,IF(N351=1,1,0),0)</f>
        <v>0</v>
      </c>
      <c r="E590" s="19">
        <f xml:space="preserve"> IF(C351=1,IF(AND((N351&lt;&gt;""),(N351&lt;&gt;0)),1,0),0)</f>
        <v>0</v>
      </c>
      <c r="F590" s="19"/>
      <c r="G590" s="19">
        <f t="shared" si="2731"/>
        <v>1</v>
      </c>
      <c r="H590" s="19">
        <f t="shared" si="2732"/>
        <v>2</v>
      </c>
      <c r="I590" s="19">
        <f t="shared" si="2733"/>
        <v>3</v>
      </c>
      <c r="J590" s="19">
        <f t="shared" si="2734"/>
        <v>4</v>
      </c>
      <c r="K590" s="19">
        <f t="shared" si="2735"/>
        <v>5</v>
      </c>
      <c r="L590" s="19">
        <f t="shared" si="2736"/>
        <v>6</v>
      </c>
      <c r="M590" s="19">
        <f t="shared" si="2737"/>
        <v>7</v>
      </c>
      <c r="N590" s="19">
        <f t="shared" si="2738"/>
        <v>8</v>
      </c>
      <c r="O590" s="19">
        <f t="shared" si="2739"/>
        <v>9</v>
      </c>
      <c r="P590" s="19">
        <f t="shared" si="2740"/>
        <v>10</v>
      </c>
      <c r="Q590" s="19">
        <f t="shared" si="2741"/>
        <v>11</v>
      </c>
      <c r="R590" s="19"/>
      <c r="S590" s="19">
        <f t="shared" si="2742"/>
        <v>12</v>
      </c>
      <c r="T590" s="19">
        <f t="shared" si="2743"/>
        <v>13</v>
      </c>
      <c r="U590" s="19">
        <f t="shared" si="2744"/>
        <v>14</v>
      </c>
      <c r="V590" s="19"/>
      <c r="W590" s="19">
        <f t="shared" si="2745"/>
        <v>15</v>
      </c>
      <c r="X590" s="19"/>
      <c r="Y590" s="19">
        <f t="shared" si="2746"/>
        <v>16</v>
      </c>
      <c r="Z590" s="19">
        <f t="shared" si="2747"/>
        <v>17</v>
      </c>
      <c r="AA590" s="19">
        <f t="shared" si="2748"/>
        <v>18</v>
      </c>
      <c r="AB590" s="19">
        <f t="shared" si="2749"/>
        <v>19</v>
      </c>
      <c r="AC590" s="19">
        <f t="shared" si="2750"/>
        <v>20</v>
      </c>
      <c r="AD590" s="19"/>
      <c r="AE590" s="19">
        <f t="shared" si="2751"/>
        <v>21</v>
      </c>
      <c r="AF590" s="19">
        <f t="shared" si="2752"/>
        <v>22</v>
      </c>
      <c r="AG590" s="19">
        <f t="shared" si="2753"/>
        <v>23</v>
      </c>
      <c r="AH590" s="19">
        <f t="shared" si="2754"/>
        <v>24</v>
      </c>
      <c r="AI590" s="19">
        <f t="shared" si="2755"/>
        <v>25</v>
      </c>
      <c r="AJ590" s="19">
        <f t="shared" si="2756"/>
        <v>26</v>
      </c>
      <c r="AK590" s="129">
        <f t="shared" si="2757"/>
        <v>27</v>
      </c>
      <c r="AL590" s="129">
        <f t="shared" si="2758"/>
        <v>28</v>
      </c>
      <c r="AM590" s="19">
        <f t="shared" si="2759"/>
        <v>29</v>
      </c>
      <c r="AN590" s="19">
        <f t="shared" si="2760"/>
        <v>30</v>
      </c>
      <c r="AO590" s="19">
        <f t="shared" si="2761"/>
        <v>31</v>
      </c>
      <c r="AP590" s="19">
        <f t="shared" si="2762"/>
        <v>32</v>
      </c>
      <c r="AQ590" s="19">
        <f t="shared" si="2763"/>
        <v>33</v>
      </c>
      <c r="AR590" s="19">
        <f t="shared" si="2764"/>
        <v>34</v>
      </c>
      <c r="AS590" s="19">
        <f t="shared" si="2765"/>
        <v>35</v>
      </c>
      <c r="AT590" s="19">
        <f t="shared" si="2766"/>
        <v>36</v>
      </c>
      <c r="AU590" s="19">
        <f t="shared" si="2767"/>
        <v>37</v>
      </c>
      <c r="AV590" s="19">
        <f t="shared" si="2768"/>
        <v>38</v>
      </c>
      <c r="AW590" s="19">
        <f t="shared" si="2769"/>
        <v>39</v>
      </c>
      <c r="AX590" s="19">
        <f t="shared" si="2770"/>
        <v>40</v>
      </c>
      <c r="AY590" s="19">
        <f t="shared" si="2771"/>
        <v>41</v>
      </c>
      <c r="AZ590" s="19">
        <f t="shared" si="2772"/>
        <v>42</v>
      </c>
      <c r="BA590" s="19">
        <f t="shared" si="2773"/>
        <v>43</v>
      </c>
      <c r="BB590" s="19">
        <f t="shared" si="2774"/>
        <v>44</v>
      </c>
      <c r="BC590" s="19">
        <f t="shared" si="2775"/>
        <v>45</v>
      </c>
      <c r="BD590" s="19">
        <f t="shared" si="2776"/>
        <v>46</v>
      </c>
      <c r="BE590" s="19">
        <f t="shared" si="2777"/>
        <v>47</v>
      </c>
      <c r="BF590" s="19">
        <f t="shared" si="2778"/>
        <v>48</v>
      </c>
      <c r="BG590" s="19">
        <f t="shared" si="2779"/>
        <v>49</v>
      </c>
      <c r="BH590" s="19">
        <f t="shared" si="2780"/>
        <v>50</v>
      </c>
      <c r="BI590" s="19">
        <f t="shared" si="2781"/>
        <v>51</v>
      </c>
      <c r="BJ590" s="19">
        <f t="shared" si="2782"/>
        <v>52</v>
      </c>
      <c r="BK590" s="19">
        <f t="shared" si="2783"/>
        <v>53</v>
      </c>
      <c r="BL590" s="19">
        <f t="shared" si="2784"/>
        <v>54</v>
      </c>
      <c r="BM590" s="19">
        <f t="shared" si="2785"/>
        <v>55</v>
      </c>
      <c r="BN590" s="19">
        <f t="shared" si="2786"/>
        <v>56</v>
      </c>
      <c r="BO590" s="19">
        <f t="shared" si="2787"/>
        <v>57</v>
      </c>
      <c r="BP590" s="19">
        <f t="shared" si="2788"/>
        <v>58</v>
      </c>
      <c r="BQ590" s="19">
        <f t="shared" si="2789"/>
        <v>59</v>
      </c>
      <c r="BR590" s="19">
        <f t="shared" si="2790"/>
        <v>60</v>
      </c>
      <c r="BS590" s="19">
        <f t="shared" si="2791"/>
        <v>61</v>
      </c>
      <c r="BT590" s="19">
        <f t="shared" si="2792"/>
        <v>62</v>
      </c>
      <c r="BU590" s="19">
        <f t="shared" si="2793"/>
        <v>63</v>
      </c>
      <c r="BV590" s="19">
        <f t="shared" si="2794"/>
        <v>64</v>
      </c>
      <c r="BW590" s="19">
        <f t="shared" si="2795"/>
        <v>65</v>
      </c>
      <c r="BX590" s="19">
        <f t="shared" si="2796"/>
        <v>66</v>
      </c>
      <c r="BY590" s="19">
        <f t="shared" si="2797"/>
        <v>67</v>
      </c>
      <c r="BZ590" s="19">
        <f t="shared" si="2798"/>
        <v>68</v>
      </c>
      <c r="CA590" s="19">
        <f t="shared" si="2799"/>
        <v>69</v>
      </c>
      <c r="CB590" s="19">
        <f t="shared" si="2800"/>
        <v>70</v>
      </c>
      <c r="CC590" s="19">
        <f t="shared" si="2801"/>
        <v>71</v>
      </c>
      <c r="CD590" s="19">
        <f t="shared" si="2802"/>
        <v>72</v>
      </c>
      <c r="CE590" s="19">
        <f t="shared" si="2803"/>
        <v>73</v>
      </c>
      <c r="CF590" s="19">
        <f t="shared" si="2804"/>
        <v>74</v>
      </c>
      <c r="CG590" s="19">
        <f t="shared" si="2805"/>
        <v>75</v>
      </c>
      <c r="CH590" s="19">
        <f t="shared" si="2806"/>
        <v>76</v>
      </c>
      <c r="CI590" s="19">
        <f t="shared" si="2807"/>
        <v>77</v>
      </c>
      <c r="CJ590" s="19">
        <f t="shared" si="2808"/>
        <v>78</v>
      </c>
      <c r="CK590" s="19">
        <f t="shared" si="2809"/>
        <v>79</v>
      </c>
      <c r="CL590" s="19">
        <f t="shared" si="2810"/>
        <v>80</v>
      </c>
      <c r="CM590" s="19">
        <f t="shared" si="2811"/>
        <v>81</v>
      </c>
      <c r="CN590" s="19">
        <f t="shared" si="2812"/>
        <v>82</v>
      </c>
      <c r="CO590" s="19">
        <f t="shared" si="2813"/>
        <v>83</v>
      </c>
      <c r="CP590" s="19">
        <f t="shared" si="2814"/>
        <v>84</v>
      </c>
      <c r="CQ590" s="19">
        <f t="shared" si="2815"/>
        <v>85</v>
      </c>
      <c r="CR590" s="19">
        <f t="shared" si="2816"/>
        <v>86</v>
      </c>
      <c r="CS590" s="19">
        <f t="shared" si="2817"/>
        <v>87</v>
      </c>
      <c r="CT590" s="19">
        <f t="shared" si="2818"/>
        <v>88</v>
      </c>
      <c r="CU590" s="19">
        <f t="shared" si="2819"/>
        <v>89</v>
      </c>
      <c r="CV590" s="19">
        <f t="shared" si="2820"/>
        <v>90</v>
      </c>
      <c r="CW590" s="19">
        <f t="shared" si="2821"/>
        <v>91</v>
      </c>
      <c r="CX590" s="19">
        <f t="shared" si="2822"/>
        <v>92</v>
      </c>
      <c r="CY590" s="19">
        <f t="shared" si="2823"/>
        <v>93</v>
      </c>
      <c r="CZ590" s="19">
        <f t="shared" si="2824"/>
        <v>94</v>
      </c>
      <c r="DA590" s="19">
        <f t="shared" si="2825"/>
        <v>95</v>
      </c>
      <c r="DB590" s="19">
        <f t="shared" si="2826"/>
        <v>96</v>
      </c>
      <c r="DC590" s="19">
        <f t="shared" si="2827"/>
        <v>97</v>
      </c>
      <c r="DD590" s="19">
        <f t="shared" si="2828"/>
        <v>98</v>
      </c>
      <c r="DE590" s="19">
        <f t="shared" si="2829"/>
        <v>99</v>
      </c>
      <c r="DF590" s="19">
        <f t="shared" si="2830"/>
        <v>100</v>
      </c>
      <c r="DG590" s="19">
        <f t="shared" si="2831"/>
        <v>101</v>
      </c>
      <c r="DH590" s="19">
        <f t="shared" si="2832"/>
        <v>102</v>
      </c>
      <c r="DI590" s="19">
        <f t="shared" si="2833"/>
        <v>103</v>
      </c>
      <c r="DJ590" s="19">
        <f t="shared" si="2834"/>
        <v>104</v>
      </c>
      <c r="DK590" s="19">
        <f t="shared" si="2835"/>
        <v>105</v>
      </c>
      <c r="DL590" s="19">
        <f t="shared" si="2836"/>
        <v>106</v>
      </c>
      <c r="DM590" s="19">
        <f t="shared" si="2837"/>
        <v>107</v>
      </c>
      <c r="DN590" s="19">
        <f t="shared" si="2838"/>
        <v>108</v>
      </c>
      <c r="DO590" s="19">
        <f t="shared" si="2839"/>
        <v>109</v>
      </c>
      <c r="DP590" s="19">
        <f t="shared" si="2840"/>
        <v>110</v>
      </c>
      <c r="DQ590" s="19">
        <f t="shared" si="2841"/>
        <v>111</v>
      </c>
      <c r="DR590" s="19">
        <f t="shared" si="2842"/>
        <v>112</v>
      </c>
      <c r="DS590" s="19">
        <f t="shared" si="2843"/>
        <v>113</v>
      </c>
      <c r="DT590" s="19">
        <f t="shared" si="2844"/>
        <v>114</v>
      </c>
      <c r="DU590" s="19">
        <f t="shared" si="2845"/>
        <v>115</v>
      </c>
      <c r="DV590" s="19">
        <f t="shared" si="2846"/>
        <v>116</v>
      </c>
      <c r="DW590" s="19">
        <f t="shared" si="2847"/>
        <v>117</v>
      </c>
      <c r="DX590" s="19">
        <f t="shared" si="2848"/>
        <v>118</v>
      </c>
      <c r="DY590" s="19">
        <f t="shared" si="2849"/>
        <v>119</v>
      </c>
      <c r="DZ590" s="19">
        <f t="shared" si="2850"/>
        <v>120</v>
      </c>
      <c r="EA590" s="19">
        <f t="shared" si="2851"/>
        <v>121</v>
      </c>
      <c r="EB590" s="19">
        <f t="shared" si="2852"/>
        <v>122</v>
      </c>
      <c r="EC590" s="19">
        <f t="shared" si="2853"/>
        <v>123</v>
      </c>
      <c r="ED590" s="19">
        <f t="shared" si="2854"/>
        <v>124</v>
      </c>
      <c r="EE590" s="19">
        <f t="shared" si="2855"/>
        <v>125</v>
      </c>
      <c r="EF590" s="19">
        <f t="shared" si="2856"/>
        <v>126</v>
      </c>
      <c r="EG590" s="19">
        <f t="shared" si="2857"/>
        <v>127</v>
      </c>
      <c r="EH590" s="19">
        <f t="shared" si="2858"/>
        <v>128</v>
      </c>
      <c r="EI590" s="19"/>
    </row>
    <row r="591" spans="2:139" ht="15" hidden="1" x14ac:dyDescent="0.25">
      <c r="B591" s="19">
        <f xml:space="preserve"> IF(C352=1,IF(N352=1,1,0),0)</f>
        <v>0</v>
      </c>
      <c r="C591" s="19">
        <f>IF(C352=1,IF(OR((N352=1),(N352=0.5)),1,0),0)</f>
        <v>0</v>
      </c>
      <c r="D591" s="19">
        <f xml:space="preserve"> IF(C352=1,IF(N352=1,1,0),0)</f>
        <v>0</v>
      </c>
      <c r="E591" s="19">
        <f xml:space="preserve"> IF(C352=1,IF(AND((N352&lt;&gt;""),(N352&lt;&gt;0)),1,0),0)</f>
        <v>0</v>
      </c>
      <c r="F591" s="19"/>
      <c r="G591" s="19">
        <f t="shared" si="2731"/>
        <v>0</v>
      </c>
      <c r="H591" s="19">
        <f t="shared" si="2732"/>
        <v>0</v>
      </c>
      <c r="I591" s="19">
        <f t="shared" si="2733"/>
        <v>0</v>
      </c>
      <c r="J591" s="19">
        <f t="shared" si="2734"/>
        <v>0</v>
      </c>
      <c r="K591" s="19">
        <f t="shared" si="2735"/>
        <v>0</v>
      </c>
      <c r="L591" s="19">
        <f t="shared" si="2736"/>
        <v>0</v>
      </c>
      <c r="M591" s="19">
        <f t="shared" si="2737"/>
        <v>0</v>
      </c>
      <c r="N591" s="19">
        <f t="shared" si="2738"/>
        <v>0</v>
      </c>
      <c r="O591" s="19">
        <f t="shared" si="2739"/>
        <v>0</v>
      </c>
      <c r="P591" s="19">
        <f t="shared" si="2740"/>
        <v>0</v>
      </c>
      <c r="Q591" s="19">
        <f t="shared" si="2741"/>
        <v>0</v>
      </c>
      <c r="R591" s="19"/>
      <c r="S591" s="19">
        <f t="shared" si="2742"/>
        <v>0</v>
      </c>
      <c r="T591" s="19">
        <f t="shared" si="2743"/>
        <v>0</v>
      </c>
      <c r="U591" s="19">
        <f t="shared" si="2744"/>
        <v>0</v>
      </c>
      <c r="V591" s="19"/>
      <c r="W591" s="19">
        <f t="shared" si="2745"/>
        <v>0</v>
      </c>
      <c r="X591" s="19"/>
      <c r="Y591" s="19">
        <f t="shared" si="2746"/>
        <v>0</v>
      </c>
      <c r="Z591" s="19">
        <f t="shared" si="2747"/>
        <v>0</v>
      </c>
      <c r="AA591" s="19">
        <f t="shared" si="2748"/>
        <v>0</v>
      </c>
      <c r="AB591" s="19">
        <f t="shared" si="2749"/>
        <v>0</v>
      </c>
      <c r="AC591" s="19">
        <f t="shared" si="2750"/>
        <v>0</v>
      </c>
      <c r="AD591" s="19"/>
      <c r="AE591" s="19">
        <f t="shared" si="2751"/>
        <v>0</v>
      </c>
      <c r="AF591" s="19">
        <f t="shared" si="2752"/>
        <v>0</v>
      </c>
      <c r="AG591" s="19">
        <f t="shared" si="2753"/>
        <v>0</v>
      </c>
      <c r="AH591" s="19">
        <f t="shared" si="2754"/>
        <v>0</v>
      </c>
      <c r="AI591" s="19">
        <f t="shared" si="2755"/>
        <v>0</v>
      </c>
      <c r="AJ591" s="19">
        <f t="shared" si="2756"/>
        <v>0</v>
      </c>
      <c r="AK591" s="129">
        <f t="shared" si="2757"/>
        <v>0</v>
      </c>
      <c r="AL591" s="129">
        <f t="shared" si="2758"/>
        <v>0</v>
      </c>
      <c r="AM591" s="19">
        <f t="shared" si="2759"/>
        <v>0</v>
      </c>
      <c r="AN591" s="19">
        <f t="shared" si="2760"/>
        <v>0</v>
      </c>
      <c r="AO591" s="19">
        <f t="shared" si="2761"/>
        <v>0</v>
      </c>
      <c r="AP591" s="19">
        <f t="shared" si="2762"/>
        <v>0</v>
      </c>
      <c r="AQ591" s="19">
        <f t="shared" si="2763"/>
        <v>0</v>
      </c>
      <c r="AR591" s="19">
        <f t="shared" si="2764"/>
        <v>0</v>
      </c>
      <c r="AS591" s="19">
        <f t="shared" si="2765"/>
        <v>0</v>
      </c>
      <c r="AT591" s="19">
        <f t="shared" si="2766"/>
        <v>0</v>
      </c>
      <c r="AU591" s="19">
        <f t="shared" si="2767"/>
        <v>0</v>
      </c>
      <c r="AV591" s="19">
        <f t="shared" si="2768"/>
        <v>0</v>
      </c>
      <c r="AW591" s="19">
        <f t="shared" si="2769"/>
        <v>0</v>
      </c>
      <c r="AX591" s="19">
        <f t="shared" si="2770"/>
        <v>0</v>
      </c>
      <c r="AY591" s="19">
        <f t="shared" si="2771"/>
        <v>0</v>
      </c>
      <c r="AZ591" s="19">
        <f t="shared" si="2772"/>
        <v>0</v>
      </c>
      <c r="BA591" s="19">
        <f t="shared" si="2773"/>
        <v>0</v>
      </c>
      <c r="BB591" s="19">
        <f t="shared" si="2774"/>
        <v>0</v>
      </c>
      <c r="BC591" s="19">
        <f t="shared" si="2775"/>
        <v>0</v>
      </c>
      <c r="BD591" s="19">
        <f t="shared" si="2776"/>
        <v>0</v>
      </c>
      <c r="BE591" s="19">
        <f t="shared" si="2777"/>
        <v>0</v>
      </c>
      <c r="BF591" s="19">
        <f t="shared" si="2778"/>
        <v>0</v>
      </c>
      <c r="BG591" s="19">
        <f t="shared" si="2779"/>
        <v>0</v>
      </c>
      <c r="BH591" s="19">
        <f t="shared" si="2780"/>
        <v>0</v>
      </c>
      <c r="BI591" s="19">
        <f t="shared" si="2781"/>
        <v>0</v>
      </c>
      <c r="BJ591" s="19">
        <f t="shared" si="2782"/>
        <v>0</v>
      </c>
      <c r="BK591" s="19">
        <f t="shared" si="2783"/>
        <v>0</v>
      </c>
      <c r="BL591" s="19">
        <f t="shared" si="2784"/>
        <v>0</v>
      </c>
      <c r="BM591" s="19">
        <f t="shared" si="2785"/>
        <v>0</v>
      </c>
      <c r="BN591" s="19">
        <f t="shared" si="2786"/>
        <v>0</v>
      </c>
      <c r="BO591" s="19">
        <f t="shared" si="2787"/>
        <v>0</v>
      </c>
      <c r="BP591" s="19">
        <f t="shared" si="2788"/>
        <v>0</v>
      </c>
      <c r="BQ591" s="19">
        <f t="shared" si="2789"/>
        <v>0</v>
      </c>
      <c r="BR591" s="19">
        <f t="shared" si="2790"/>
        <v>0</v>
      </c>
      <c r="BS591" s="19">
        <f t="shared" si="2791"/>
        <v>0</v>
      </c>
      <c r="BT591" s="19">
        <f t="shared" si="2792"/>
        <v>0</v>
      </c>
      <c r="BU591" s="19">
        <f t="shared" si="2793"/>
        <v>0</v>
      </c>
      <c r="BV591" s="19">
        <f t="shared" si="2794"/>
        <v>0</v>
      </c>
      <c r="BW591" s="19">
        <f t="shared" si="2795"/>
        <v>0</v>
      </c>
      <c r="BX591" s="19">
        <f t="shared" si="2796"/>
        <v>0</v>
      </c>
      <c r="BY591" s="19">
        <f t="shared" si="2797"/>
        <v>0</v>
      </c>
      <c r="BZ591" s="19">
        <f t="shared" si="2798"/>
        <v>0</v>
      </c>
      <c r="CA591" s="19">
        <f t="shared" si="2799"/>
        <v>0</v>
      </c>
      <c r="CB591" s="19">
        <f t="shared" si="2800"/>
        <v>0</v>
      </c>
      <c r="CC591" s="19">
        <f t="shared" si="2801"/>
        <v>0</v>
      </c>
      <c r="CD591" s="19">
        <f t="shared" si="2802"/>
        <v>0</v>
      </c>
      <c r="CE591" s="19">
        <f t="shared" si="2803"/>
        <v>0</v>
      </c>
      <c r="CF591" s="19">
        <f t="shared" si="2804"/>
        <v>0</v>
      </c>
      <c r="CG591" s="19">
        <f t="shared" si="2805"/>
        <v>0</v>
      </c>
      <c r="CH591" s="19">
        <f t="shared" si="2806"/>
        <v>0</v>
      </c>
      <c r="CI591" s="19">
        <f t="shared" si="2807"/>
        <v>0</v>
      </c>
      <c r="CJ591" s="19">
        <f t="shared" si="2808"/>
        <v>0</v>
      </c>
      <c r="CK591" s="19">
        <f t="shared" si="2809"/>
        <v>0</v>
      </c>
      <c r="CL591" s="19">
        <f t="shared" si="2810"/>
        <v>0</v>
      </c>
      <c r="CM591" s="19">
        <f t="shared" si="2811"/>
        <v>0</v>
      </c>
      <c r="CN591" s="19">
        <f t="shared" si="2812"/>
        <v>0</v>
      </c>
      <c r="CO591" s="19">
        <f t="shared" si="2813"/>
        <v>0</v>
      </c>
      <c r="CP591" s="19">
        <f t="shared" si="2814"/>
        <v>0</v>
      </c>
      <c r="CQ591" s="19">
        <f t="shared" si="2815"/>
        <v>0</v>
      </c>
      <c r="CR591" s="19">
        <f t="shared" si="2816"/>
        <v>0</v>
      </c>
      <c r="CS591" s="19">
        <f t="shared" si="2817"/>
        <v>0</v>
      </c>
      <c r="CT591" s="19">
        <f t="shared" si="2818"/>
        <v>0</v>
      </c>
      <c r="CU591" s="19">
        <f t="shared" si="2819"/>
        <v>0</v>
      </c>
      <c r="CV591" s="19">
        <f t="shared" si="2820"/>
        <v>0</v>
      </c>
      <c r="CW591" s="19">
        <f t="shared" si="2821"/>
        <v>0</v>
      </c>
      <c r="CX591" s="19">
        <f t="shared" si="2822"/>
        <v>0</v>
      </c>
      <c r="CY591" s="19">
        <f t="shared" si="2823"/>
        <v>0</v>
      </c>
      <c r="CZ591" s="19">
        <f t="shared" si="2824"/>
        <v>0</v>
      </c>
      <c r="DA591" s="19">
        <f t="shared" si="2825"/>
        <v>0</v>
      </c>
      <c r="DB591" s="19">
        <f t="shared" si="2826"/>
        <v>0</v>
      </c>
      <c r="DC591" s="19">
        <f t="shared" si="2827"/>
        <v>0</v>
      </c>
      <c r="DD591" s="19">
        <f t="shared" si="2828"/>
        <v>0</v>
      </c>
      <c r="DE591" s="19">
        <f t="shared" si="2829"/>
        <v>0</v>
      </c>
      <c r="DF591" s="19">
        <f t="shared" si="2830"/>
        <v>0</v>
      </c>
      <c r="DG591" s="19">
        <f t="shared" si="2831"/>
        <v>0</v>
      </c>
      <c r="DH591" s="19">
        <f t="shared" si="2832"/>
        <v>0</v>
      </c>
      <c r="DI591" s="19">
        <f t="shared" si="2833"/>
        <v>0</v>
      </c>
      <c r="DJ591" s="19">
        <f t="shared" si="2834"/>
        <v>0</v>
      </c>
      <c r="DK591" s="19">
        <f t="shared" si="2835"/>
        <v>0</v>
      </c>
      <c r="DL591" s="19">
        <f t="shared" si="2836"/>
        <v>0</v>
      </c>
      <c r="DM591" s="19">
        <f t="shared" si="2837"/>
        <v>0</v>
      </c>
      <c r="DN591" s="19">
        <f t="shared" si="2838"/>
        <v>0</v>
      </c>
      <c r="DO591" s="19">
        <f t="shared" si="2839"/>
        <v>0</v>
      </c>
      <c r="DP591" s="19">
        <f t="shared" si="2840"/>
        <v>0</v>
      </c>
      <c r="DQ591" s="19">
        <f t="shared" si="2841"/>
        <v>0</v>
      </c>
      <c r="DR591" s="19">
        <f t="shared" si="2842"/>
        <v>0</v>
      </c>
      <c r="DS591" s="19">
        <f t="shared" si="2843"/>
        <v>0</v>
      </c>
      <c r="DT591" s="19">
        <f t="shared" si="2844"/>
        <v>0</v>
      </c>
      <c r="DU591" s="19">
        <f t="shared" si="2845"/>
        <v>0</v>
      </c>
      <c r="DV591" s="19">
        <f t="shared" si="2846"/>
        <v>0</v>
      </c>
      <c r="DW591" s="19">
        <f t="shared" si="2847"/>
        <v>0</v>
      </c>
      <c r="DX591" s="19">
        <f t="shared" si="2848"/>
        <v>0</v>
      </c>
      <c r="DY591" s="19">
        <f t="shared" si="2849"/>
        <v>0</v>
      </c>
      <c r="DZ591" s="19">
        <f t="shared" si="2850"/>
        <v>0</v>
      </c>
      <c r="EA591" s="19">
        <f t="shared" si="2851"/>
        <v>0</v>
      </c>
      <c r="EB591" s="19">
        <f t="shared" si="2852"/>
        <v>0</v>
      </c>
      <c r="EC591" s="19">
        <f t="shared" si="2853"/>
        <v>0</v>
      </c>
      <c r="ED591" s="19">
        <f t="shared" si="2854"/>
        <v>0</v>
      </c>
      <c r="EE591" s="19">
        <f t="shared" si="2855"/>
        <v>0</v>
      </c>
      <c r="EF591" s="19">
        <f t="shared" si="2856"/>
        <v>0</v>
      </c>
      <c r="EG591" s="19">
        <f t="shared" si="2857"/>
        <v>0</v>
      </c>
      <c r="EH591" s="19">
        <f t="shared" si="2858"/>
        <v>0</v>
      </c>
      <c r="EI591" s="19"/>
    </row>
    <row r="592" spans="2:139" ht="15" hidden="1" x14ac:dyDescent="0.25">
      <c r="B592" s="19">
        <f xml:space="preserve"> IF(C353=1,IF(N353=1,1,0),0)</f>
        <v>0</v>
      </c>
      <c r="C592" s="19">
        <f>IF(C353=1,IF(OR((N353=1),(N353=0.5)),1,0),0)</f>
        <v>0</v>
      </c>
      <c r="D592" s="19">
        <f xml:space="preserve"> IF(C353=1,IF(N353=1,1,0),0)</f>
        <v>0</v>
      </c>
      <c r="E592" s="19">
        <f xml:space="preserve"> IF(C353=1,IF(AND((N353&lt;&gt;""),(N353&lt;&gt;0)),1,0),0)</f>
        <v>0</v>
      </c>
      <c r="F592" s="19"/>
      <c r="G592" s="19">
        <f t="shared" si="2731"/>
        <v>0</v>
      </c>
      <c r="H592" s="19">
        <f t="shared" si="2732"/>
        <v>0</v>
      </c>
      <c r="I592" s="19">
        <f t="shared" si="2733"/>
        <v>0</v>
      </c>
      <c r="J592" s="19">
        <f t="shared" si="2734"/>
        <v>0</v>
      </c>
      <c r="K592" s="19">
        <f t="shared" si="2735"/>
        <v>0</v>
      </c>
      <c r="L592" s="19">
        <f t="shared" si="2736"/>
        <v>0</v>
      </c>
      <c r="M592" s="19">
        <f t="shared" si="2737"/>
        <v>0</v>
      </c>
      <c r="N592" s="19">
        <f t="shared" si="2738"/>
        <v>0</v>
      </c>
      <c r="O592" s="19">
        <f t="shared" si="2739"/>
        <v>0</v>
      </c>
      <c r="P592" s="19">
        <f t="shared" si="2740"/>
        <v>0</v>
      </c>
      <c r="Q592" s="19">
        <f t="shared" si="2741"/>
        <v>0</v>
      </c>
      <c r="R592" s="19"/>
      <c r="S592" s="19">
        <f t="shared" si="2742"/>
        <v>0</v>
      </c>
      <c r="T592" s="19">
        <f t="shared" si="2743"/>
        <v>0</v>
      </c>
      <c r="U592" s="19">
        <f t="shared" si="2744"/>
        <v>0</v>
      </c>
      <c r="V592" s="19"/>
      <c r="W592" s="19">
        <f t="shared" si="2745"/>
        <v>0</v>
      </c>
      <c r="X592" s="19"/>
      <c r="Y592" s="19">
        <f t="shared" si="2746"/>
        <v>0</v>
      </c>
      <c r="Z592" s="19">
        <f t="shared" si="2747"/>
        <v>0</v>
      </c>
      <c r="AA592" s="19">
        <f t="shared" si="2748"/>
        <v>0</v>
      </c>
      <c r="AB592" s="19">
        <f t="shared" si="2749"/>
        <v>0</v>
      </c>
      <c r="AC592" s="19">
        <f t="shared" si="2750"/>
        <v>0</v>
      </c>
      <c r="AD592" s="19"/>
      <c r="AE592" s="19">
        <f t="shared" si="2751"/>
        <v>0</v>
      </c>
      <c r="AF592" s="19">
        <f t="shared" si="2752"/>
        <v>0</v>
      </c>
      <c r="AG592" s="19">
        <f t="shared" si="2753"/>
        <v>0</v>
      </c>
      <c r="AH592" s="19">
        <f t="shared" si="2754"/>
        <v>0</v>
      </c>
      <c r="AI592" s="19">
        <f t="shared" si="2755"/>
        <v>0</v>
      </c>
      <c r="AJ592" s="19">
        <f t="shared" si="2756"/>
        <v>0</v>
      </c>
      <c r="AK592" s="129">
        <f t="shared" si="2757"/>
        <v>0</v>
      </c>
      <c r="AL592" s="129">
        <f t="shared" si="2758"/>
        <v>0</v>
      </c>
      <c r="AM592" s="19">
        <f t="shared" si="2759"/>
        <v>0</v>
      </c>
      <c r="AN592" s="19">
        <f t="shared" si="2760"/>
        <v>0</v>
      </c>
      <c r="AO592" s="19">
        <f t="shared" si="2761"/>
        <v>0</v>
      </c>
      <c r="AP592" s="19">
        <f t="shared" si="2762"/>
        <v>0</v>
      </c>
      <c r="AQ592" s="19">
        <f t="shared" si="2763"/>
        <v>0</v>
      </c>
      <c r="AR592" s="19">
        <f t="shared" si="2764"/>
        <v>0</v>
      </c>
      <c r="AS592" s="19">
        <f t="shared" si="2765"/>
        <v>0</v>
      </c>
      <c r="AT592" s="19">
        <f t="shared" si="2766"/>
        <v>0</v>
      </c>
      <c r="AU592" s="19">
        <f t="shared" si="2767"/>
        <v>0</v>
      </c>
      <c r="AV592" s="19">
        <f t="shared" si="2768"/>
        <v>0</v>
      </c>
      <c r="AW592" s="19">
        <f t="shared" si="2769"/>
        <v>0</v>
      </c>
      <c r="AX592" s="19">
        <f t="shared" si="2770"/>
        <v>0</v>
      </c>
      <c r="AY592" s="19">
        <f t="shared" si="2771"/>
        <v>0</v>
      </c>
      <c r="AZ592" s="19">
        <f t="shared" si="2772"/>
        <v>0</v>
      </c>
      <c r="BA592" s="19">
        <f t="shared" si="2773"/>
        <v>0</v>
      </c>
      <c r="BB592" s="19">
        <f t="shared" si="2774"/>
        <v>0</v>
      </c>
      <c r="BC592" s="19">
        <f t="shared" si="2775"/>
        <v>0</v>
      </c>
      <c r="BD592" s="19">
        <f t="shared" si="2776"/>
        <v>0</v>
      </c>
      <c r="BE592" s="19">
        <f t="shared" si="2777"/>
        <v>0</v>
      </c>
      <c r="BF592" s="19">
        <f t="shared" si="2778"/>
        <v>0</v>
      </c>
      <c r="BG592" s="19">
        <f t="shared" si="2779"/>
        <v>0</v>
      </c>
      <c r="BH592" s="19">
        <f t="shared" si="2780"/>
        <v>0</v>
      </c>
      <c r="BI592" s="19">
        <f t="shared" si="2781"/>
        <v>0</v>
      </c>
      <c r="BJ592" s="19">
        <f t="shared" si="2782"/>
        <v>0</v>
      </c>
      <c r="BK592" s="19">
        <f t="shared" si="2783"/>
        <v>0</v>
      </c>
      <c r="BL592" s="19">
        <f t="shared" si="2784"/>
        <v>0</v>
      </c>
      <c r="BM592" s="19">
        <f t="shared" si="2785"/>
        <v>0</v>
      </c>
      <c r="BN592" s="19">
        <f t="shared" si="2786"/>
        <v>0</v>
      </c>
      <c r="BO592" s="19">
        <f t="shared" si="2787"/>
        <v>0</v>
      </c>
      <c r="BP592" s="19">
        <f t="shared" si="2788"/>
        <v>0</v>
      </c>
      <c r="BQ592" s="19">
        <f t="shared" si="2789"/>
        <v>0</v>
      </c>
      <c r="BR592" s="19">
        <f t="shared" si="2790"/>
        <v>0</v>
      </c>
      <c r="BS592" s="19">
        <f t="shared" si="2791"/>
        <v>0</v>
      </c>
      <c r="BT592" s="19">
        <f t="shared" si="2792"/>
        <v>0</v>
      </c>
      <c r="BU592" s="19">
        <f t="shared" si="2793"/>
        <v>0</v>
      </c>
      <c r="BV592" s="19">
        <f t="shared" si="2794"/>
        <v>0</v>
      </c>
      <c r="BW592" s="19">
        <f t="shared" si="2795"/>
        <v>0</v>
      </c>
      <c r="BX592" s="19">
        <f t="shared" si="2796"/>
        <v>0</v>
      </c>
      <c r="BY592" s="19">
        <f t="shared" si="2797"/>
        <v>0</v>
      </c>
      <c r="BZ592" s="19">
        <f t="shared" si="2798"/>
        <v>0</v>
      </c>
      <c r="CA592" s="19">
        <f t="shared" si="2799"/>
        <v>0</v>
      </c>
      <c r="CB592" s="19">
        <f t="shared" si="2800"/>
        <v>0</v>
      </c>
      <c r="CC592" s="19">
        <f t="shared" si="2801"/>
        <v>0</v>
      </c>
      <c r="CD592" s="19">
        <f t="shared" si="2802"/>
        <v>0</v>
      </c>
      <c r="CE592" s="19">
        <f t="shared" si="2803"/>
        <v>0</v>
      </c>
      <c r="CF592" s="19">
        <f t="shared" si="2804"/>
        <v>0</v>
      </c>
      <c r="CG592" s="19">
        <f t="shared" si="2805"/>
        <v>0</v>
      </c>
      <c r="CH592" s="19">
        <f t="shared" si="2806"/>
        <v>0</v>
      </c>
      <c r="CI592" s="19">
        <f t="shared" si="2807"/>
        <v>0</v>
      </c>
      <c r="CJ592" s="19">
        <f t="shared" si="2808"/>
        <v>0</v>
      </c>
      <c r="CK592" s="19">
        <f t="shared" si="2809"/>
        <v>0</v>
      </c>
      <c r="CL592" s="19">
        <f t="shared" si="2810"/>
        <v>0</v>
      </c>
      <c r="CM592" s="19">
        <f t="shared" si="2811"/>
        <v>0</v>
      </c>
      <c r="CN592" s="19">
        <f t="shared" si="2812"/>
        <v>0</v>
      </c>
      <c r="CO592" s="19">
        <f t="shared" si="2813"/>
        <v>0</v>
      </c>
      <c r="CP592" s="19">
        <f t="shared" si="2814"/>
        <v>0</v>
      </c>
      <c r="CQ592" s="19">
        <f t="shared" si="2815"/>
        <v>0</v>
      </c>
      <c r="CR592" s="19">
        <f t="shared" si="2816"/>
        <v>0</v>
      </c>
      <c r="CS592" s="19">
        <f t="shared" si="2817"/>
        <v>0</v>
      </c>
      <c r="CT592" s="19">
        <f t="shared" si="2818"/>
        <v>0</v>
      </c>
      <c r="CU592" s="19">
        <f t="shared" si="2819"/>
        <v>0</v>
      </c>
      <c r="CV592" s="19">
        <f t="shared" si="2820"/>
        <v>0</v>
      </c>
      <c r="CW592" s="19">
        <f t="shared" si="2821"/>
        <v>0</v>
      </c>
      <c r="CX592" s="19">
        <f t="shared" si="2822"/>
        <v>0</v>
      </c>
      <c r="CY592" s="19">
        <f t="shared" si="2823"/>
        <v>0</v>
      </c>
      <c r="CZ592" s="19">
        <f t="shared" si="2824"/>
        <v>0</v>
      </c>
      <c r="DA592" s="19">
        <f t="shared" si="2825"/>
        <v>0</v>
      </c>
      <c r="DB592" s="19">
        <f t="shared" si="2826"/>
        <v>0</v>
      </c>
      <c r="DC592" s="19">
        <f t="shared" si="2827"/>
        <v>0</v>
      </c>
      <c r="DD592" s="19">
        <f t="shared" si="2828"/>
        <v>0</v>
      </c>
      <c r="DE592" s="19">
        <f t="shared" si="2829"/>
        <v>0</v>
      </c>
      <c r="DF592" s="19">
        <f t="shared" si="2830"/>
        <v>0</v>
      </c>
      <c r="DG592" s="19">
        <f t="shared" si="2831"/>
        <v>0</v>
      </c>
      <c r="DH592" s="19">
        <f t="shared" si="2832"/>
        <v>0</v>
      </c>
      <c r="DI592" s="19">
        <f t="shared" si="2833"/>
        <v>0</v>
      </c>
      <c r="DJ592" s="19">
        <f t="shared" si="2834"/>
        <v>0</v>
      </c>
      <c r="DK592" s="19">
        <f t="shared" si="2835"/>
        <v>0</v>
      </c>
      <c r="DL592" s="19">
        <f t="shared" si="2836"/>
        <v>0</v>
      </c>
      <c r="DM592" s="19">
        <f t="shared" si="2837"/>
        <v>0</v>
      </c>
      <c r="DN592" s="19">
        <f t="shared" si="2838"/>
        <v>0</v>
      </c>
      <c r="DO592" s="19">
        <f t="shared" si="2839"/>
        <v>0</v>
      </c>
      <c r="DP592" s="19">
        <f t="shared" si="2840"/>
        <v>0</v>
      </c>
      <c r="DQ592" s="19">
        <f t="shared" si="2841"/>
        <v>0</v>
      </c>
      <c r="DR592" s="19">
        <f t="shared" si="2842"/>
        <v>0</v>
      </c>
      <c r="DS592" s="19">
        <f t="shared" si="2843"/>
        <v>0</v>
      </c>
      <c r="DT592" s="19">
        <f t="shared" si="2844"/>
        <v>0</v>
      </c>
      <c r="DU592" s="19">
        <f t="shared" si="2845"/>
        <v>0</v>
      </c>
      <c r="DV592" s="19">
        <f t="shared" si="2846"/>
        <v>0</v>
      </c>
      <c r="DW592" s="19">
        <f t="shared" si="2847"/>
        <v>0</v>
      </c>
      <c r="DX592" s="19">
        <f t="shared" si="2848"/>
        <v>0</v>
      </c>
      <c r="DY592" s="19">
        <f t="shared" si="2849"/>
        <v>0</v>
      </c>
      <c r="DZ592" s="19">
        <f t="shared" si="2850"/>
        <v>0</v>
      </c>
      <c r="EA592" s="19">
        <f t="shared" si="2851"/>
        <v>0</v>
      </c>
      <c r="EB592" s="19">
        <f t="shared" si="2852"/>
        <v>0</v>
      </c>
      <c r="EC592" s="19">
        <f t="shared" si="2853"/>
        <v>0</v>
      </c>
      <c r="ED592" s="19">
        <f t="shared" si="2854"/>
        <v>0</v>
      </c>
      <c r="EE592" s="19">
        <f t="shared" si="2855"/>
        <v>0</v>
      </c>
      <c r="EF592" s="19">
        <f t="shared" si="2856"/>
        <v>0</v>
      </c>
      <c r="EG592" s="19">
        <f t="shared" si="2857"/>
        <v>0</v>
      </c>
      <c r="EH592" s="19">
        <f t="shared" si="2858"/>
        <v>0</v>
      </c>
      <c r="EI592" s="19"/>
    </row>
    <row r="593" spans="2:139" s="14" customFormat="1" ht="15" hidden="1" x14ac:dyDescent="0.25">
      <c r="B593" s="19">
        <f t="shared" ref="B593:B596" si="2859" xml:space="preserve"> IF(C354=1,IF(N354=1,1,0),0)</f>
        <v>0</v>
      </c>
      <c r="C593" s="19">
        <f t="shared" ref="C593:C596" si="2860">IF(C354=1,IF(OR((N354=1),(N354=0.5)),1,0),0)</f>
        <v>0</v>
      </c>
      <c r="D593" s="19">
        <f t="shared" ref="D593:D596" si="2861" xml:space="preserve"> IF(C354=1,IF(N354=1,1,0),0)</f>
        <v>0</v>
      </c>
      <c r="E593" s="19">
        <f t="shared" ref="E593:E596" si="2862" xml:space="preserve"> IF(C354=1,IF(AND((N354&lt;&gt;""),(N354&lt;&gt;0)),1,0),0)</f>
        <v>0</v>
      </c>
      <c r="F593" s="19"/>
      <c r="G593" s="19"/>
      <c r="H593" s="19"/>
      <c r="I593" s="19"/>
      <c r="J593" s="19"/>
      <c r="K593" s="19"/>
      <c r="L593" s="19"/>
      <c r="M593" s="19"/>
      <c r="N593" s="19"/>
      <c r="O593" s="19"/>
      <c r="P593" s="19"/>
      <c r="Q593" s="19"/>
      <c r="R593" s="19"/>
      <c r="S593" s="19"/>
      <c r="T593" s="19"/>
      <c r="U593" s="19"/>
      <c r="V593" s="19"/>
      <c r="W593" s="19"/>
      <c r="X593" s="19"/>
      <c r="Y593" s="19"/>
      <c r="Z593" s="19"/>
      <c r="AA593" s="19"/>
      <c r="AB593" s="19"/>
      <c r="AC593" s="19"/>
      <c r="AD593" s="19"/>
      <c r="AE593" s="19"/>
      <c r="AF593" s="19"/>
      <c r="AG593" s="19"/>
      <c r="AH593" s="19"/>
      <c r="AI593" s="19"/>
      <c r="AJ593" s="19"/>
      <c r="AK593" s="129"/>
      <c r="AL593" s="129"/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 s="19"/>
      <c r="AX593" s="19"/>
      <c r="AY593" s="19"/>
      <c r="AZ593" s="19"/>
      <c r="BA593" s="19"/>
      <c r="BB593" s="19"/>
      <c r="BC593" s="19"/>
      <c r="BD593" s="19"/>
      <c r="BE593" s="19"/>
      <c r="BF593" s="19"/>
      <c r="BG593" s="19"/>
      <c r="BH593" s="19"/>
      <c r="BI593" s="19"/>
      <c r="BJ593" s="19"/>
      <c r="BK593" s="19"/>
      <c r="BL593" s="19"/>
      <c r="BM593" s="19"/>
      <c r="BN593" s="19"/>
      <c r="BO593" s="19"/>
      <c r="BP593" s="19"/>
      <c r="BQ593" s="19"/>
      <c r="BR593" s="19"/>
      <c r="BS593" s="19"/>
      <c r="BT593" s="19"/>
      <c r="BU593" s="19"/>
      <c r="BV593" s="19"/>
      <c r="BW593" s="19"/>
      <c r="BX593" s="19"/>
      <c r="BY593" s="19"/>
      <c r="BZ593" s="19"/>
      <c r="CA593" s="19"/>
      <c r="CB593" s="19"/>
      <c r="CC593" s="19"/>
      <c r="CD593" s="19"/>
      <c r="CE593" s="19"/>
      <c r="CF593" s="19"/>
      <c r="CG593" s="19"/>
      <c r="CH593" s="19"/>
      <c r="CI593" s="19"/>
      <c r="CJ593" s="19"/>
      <c r="CK593" s="19"/>
      <c r="CL593" s="19"/>
      <c r="CM593" s="19"/>
      <c r="CN593" s="19"/>
      <c r="CO593" s="19"/>
      <c r="CP593" s="19"/>
      <c r="CQ593" s="19"/>
      <c r="CR593" s="19"/>
      <c r="CS593" s="19"/>
      <c r="CT593" s="19"/>
      <c r="CU593" s="19"/>
      <c r="CV593" s="19"/>
      <c r="CW593" s="19"/>
      <c r="CX593" s="19"/>
      <c r="CY593" s="19"/>
      <c r="CZ593" s="19"/>
      <c r="DA593" s="19"/>
      <c r="DB593" s="19"/>
      <c r="DC593" s="19"/>
      <c r="DD593" s="19"/>
      <c r="DE593" s="19"/>
      <c r="DF593" s="19"/>
      <c r="DG593" s="19"/>
      <c r="DH593" s="19"/>
      <c r="DI593" s="19"/>
      <c r="DJ593" s="19"/>
      <c r="DK593" s="19"/>
      <c r="DL593" s="19"/>
      <c r="DM593" s="19"/>
      <c r="DN593" s="19"/>
      <c r="DO593" s="19"/>
      <c r="DP593" s="19"/>
      <c r="DQ593" s="19"/>
      <c r="DR593" s="19"/>
      <c r="DS593" s="19"/>
      <c r="DT593" s="19"/>
      <c r="DU593" s="19"/>
      <c r="DV593" s="19"/>
      <c r="DW593" s="19"/>
      <c r="DX593" s="19"/>
      <c r="DY593" s="19"/>
      <c r="DZ593" s="19"/>
      <c r="EA593" s="19"/>
      <c r="EB593" s="19"/>
      <c r="EC593" s="19"/>
      <c r="ED593" s="19"/>
      <c r="EE593" s="19"/>
      <c r="EF593" s="19"/>
      <c r="EG593" s="19"/>
      <c r="EH593" s="19"/>
      <c r="EI593" s="19"/>
    </row>
    <row r="594" spans="2:139" s="14" customFormat="1" ht="15" hidden="1" x14ac:dyDescent="0.25">
      <c r="B594" s="19">
        <f t="shared" si="2859"/>
        <v>0</v>
      </c>
      <c r="C594" s="19">
        <f t="shared" si="2860"/>
        <v>0</v>
      </c>
      <c r="D594" s="19">
        <f t="shared" si="2861"/>
        <v>0</v>
      </c>
      <c r="E594" s="19">
        <f t="shared" si="2862"/>
        <v>0</v>
      </c>
      <c r="F594" s="19"/>
      <c r="G594" s="19"/>
      <c r="H594" s="19"/>
      <c r="I594" s="19"/>
      <c r="J594" s="19"/>
      <c r="K594" s="19"/>
      <c r="L594" s="19"/>
      <c r="M594" s="19"/>
      <c r="N594" s="19"/>
      <c r="O594" s="19"/>
      <c r="P594" s="19"/>
      <c r="Q594" s="19"/>
      <c r="R594" s="19"/>
      <c r="S594" s="19"/>
      <c r="T594" s="19"/>
      <c r="U594" s="19"/>
      <c r="V594" s="19"/>
      <c r="W594" s="19"/>
      <c r="X594" s="19"/>
      <c r="Y594" s="19"/>
      <c r="Z594" s="19"/>
      <c r="AA594" s="19"/>
      <c r="AB594" s="19"/>
      <c r="AC594" s="19"/>
      <c r="AD594" s="19"/>
      <c r="AE594" s="19"/>
      <c r="AF594" s="19"/>
      <c r="AG594" s="19"/>
      <c r="AH594" s="19"/>
      <c r="AI594" s="19"/>
      <c r="AJ594" s="19"/>
      <c r="AK594" s="129"/>
      <c r="AL594" s="12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 s="19"/>
      <c r="AX594" s="19"/>
      <c r="AY594" s="19"/>
      <c r="AZ594" s="19"/>
      <c r="BA594" s="19"/>
      <c r="BB594" s="19"/>
      <c r="BC594" s="19"/>
      <c r="BD594" s="19"/>
      <c r="BE594" s="19"/>
      <c r="BF594" s="19"/>
      <c r="BG594" s="19"/>
      <c r="BH594" s="19"/>
      <c r="BI594" s="19"/>
      <c r="BJ594" s="19"/>
      <c r="BK594" s="19"/>
      <c r="BL594" s="19"/>
      <c r="BM594" s="19"/>
      <c r="BN594" s="19"/>
      <c r="BO594" s="19"/>
      <c r="BP594" s="19"/>
      <c r="BQ594" s="19"/>
      <c r="BR594" s="19"/>
      <c r="BS594" s="19"/>
      <c r="BT594" s="19"/>
      <c r="BU594" s="19"/>
      <c r="BV594" s="19"/>
      <c r="BW594" s="19"/>
      <c r="BX594" s="19"/>
      <c r="BY594" s="19"/>
      <c r="BZ594" s="19"/>
      <c r="CA594" s="19"/>
      <c r="CB594" s="19"/>
      <c r="CC594" s="19"/>
      <c r="CD594" s="19"/>
      <c r="CE594" s="19"/>
      <c r="CF594" s="19"/>
      <c r="CG594" s="19"/>
      <c r="CH594" s="19"/>
      <c r="CI594" s="19"/>
      <c r="CJ594" s="19"/>
      <c r="CK594" s="19"/>
      <c r="CL594" s="19"/>
      <c r="CM594" s="19"/>
      <c r="CN594" s="19"/>
      <c r="CO594" s="19"/>
      <c r="CP594" s="19"/>
      <c r="CQ594" s="19"/>
      <c r="CR594" s="19"/>
      <c r="CS594" s="19"/>
      <c r="CT594" s="19"/>
      <c r="CU594" s="19"/>
      <c r="CV594" s="19"/>
      <c r="CW594" s="19"/>
      <c r="CX594" s="19"/>
      <c r="CY594" s="19"/>
      <c r="CZ594" s="19"/>
      <c r="DA594" s="19"/>
      <c r="DB594" s="19"/>
      <c r="DC594" s="19"/>
      <c r="DD594" s="19"/>
      <c r="DE594" s="19"/>
      <c r="DF594" s="19"/>
      <c r="DG594" s="19"/>
      <c r="DH594" s="19"/>
      <c r="DI594" s="19"/>
      <c r="DJ594" s="19"/>
      <c r="DK594" s="19"/>
      <c r="DL594" s="19"/>
      <c r="DM594" s="19"/>
      <c r="DN594" s="19"/>
      <c r="DO594" s="19"/>
      <c r="DP594" s="19"/>
      <c r="DQ594" s="19"/>
      <c r="DR594" s="19"/>
      <c r="DS594" s="19"/>
      <c r="DT594" s="19"/>
      <c r="DU594" s="19"/>
      <c r="DV594" s="19"/>
      <c r="DW594" s="19"/>
      <c r="DX594" s="19"/>
      <c r="DY594" s="19"/>
      <c r="DZ594" s="19"/>
      <c r="EA594" s="19"/>
      <c r="EB594" s="19"/>
      <c r="EC594" s="19"/>
      <c r="ED594" s="19"/>
      <c r="EE594" s="19"/>
      <c r="EF594" s="19"/>
      <c r="EG594" s="19"/>
      <c r="EH594" s="19"/>
      <c r="EI594" s="19"/>
    </row>
    <row r="595" spans="2:139" s="14" customFormat="1" ht="15" hidden="1" x14ac:dyDescent="0.25">
      <c r="B595" s="19">
        <f t="shared" si="2859"/>
        <v>0</v>
      </c>
      <c r="C595" s="19">
        <f t="shared" si="2860"/>
        <v>0</v>
      </c>
      <c r="D595" s="19">
        <f t="shared" si="2861"/>
        <v>0</v>
      </c>
      <c r="E595" s="19">
        <f t="shared" si="2862"/>
        <v>0</v>
      </c>
      <c r="F595" s="19"/>
      <c r="G595" s="19"/>
      <c r="H595" s="19"/>
      <c r="I595" s="19"/>
      <c r="J595" s="19"/>
      <c r="K595" s="19"/>
      <c r="L595" s="19"/>
      <c r="M595" s="19"/>
      <c r="N595" s="19"/>
      <c r="O595" s="19"/>
      <c r="P595" s="19"/>
      <c r="Q595" s="19"/>
      <c r="R595" s="19"/>
      <c r="S595" s="19"/>
      <c r="T595" s="19"/>
      <c r="U595" s="19"/>
      <c r="V595" s="19"/>
      <c r="W595" s="19"/>
      <c r="X595" s="19"/>
      <c r="Y595" s="19"/>
      <c r="Z595" s="19"/>
      <c r="AA595" s="19"/>
      <c r="AB595" s="19"/>
      <c r="AC595" s="19"/>
      <c r="AD595" s="19"/>
      <c r="AE595" s="19"/>
      <c r="AF595" s="19"/>
      <c r="AG595" s="19"/>
      <c r="AH595" s="19"/>
      <c r="AI595" s="19"/>
      <c r="AJ595" s="19"/>
      <c r="AK595" s="129"/>
      <c r="AL595" s="129"/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 s="19"/>
      <c r="AX595" s="19"/>
      <c r="AY595" s="19"/>
      <c r="AZ595" s="19"/>
      <c r="BA595" s="19"/>
      <c r="BB595" s="19"/>
      <c r="BC595" s="19"/>
      <c r="BD595" s="19"/>
      <c r="BE595" s="19"/>
      <c r="BF595" s="19"/>
      <c r="BG595" s="19"/>
      <c r="BH595" s="19"/>
      <c r="BI595" s="19"/>
      <c r="BJ595" s="19"/>
      <c r="BK595" s="19"/>
      <c r="BL595" s="19"/>
      <c r="BM595" s="19"/>
      <c r="BN595" s="19"/>
      <c r="BO595" s="19"/>
      <c r="BP595" s="19"/>
      <c r="BQ595" s="19"/>
      <c r="BR595" s="19"/>
      <c r="BS595" s="19"/>
      <c r="BT595" s="19"/>
      <c r="BU595" s="19"/>
      <c r="BV595" s="19"/>
      <c r="BW595" s="19"/>
      <c r="BX595" s="19"/>
      <c r="BY595" s="19"/>
      <c r="BZ595" s="19"/>
      <c r="CA595" s="19"/>
      <c r="CB595" s="19"/>
      <c r="CC595" s="19"/>
      <c r="CD595" s="19"/>
      <c r="CE595" s="19"/>
      <c r="CF595" s="19"/>
      <c r="CG595" s="19"/>
      <c r="CH595" s="19"/>
      <c r="CI595" s="19"/>
      <c r="CJ595" s="19"/>
      <c r="CK595" s="19"/>
      <c r="CL595" s="19"/>
      <c r="CM595" s="19"/>
      <c r="CN595" s="19"/>
      <c r="CO595" s="19"/>
      <c r="CP595" s="19"/>
      <c r="CQ595" s="19"/>
      <c r="CR595" s="19"/>
      <c r="CS595" s="19"/>
      <c r="CT595" s="19"/>
      <c r="CU595" s="19"/>
      <c r="CV595" s="19"/>
      <c r="CW595" s="19"/>
      <c r="CX595" s="19"/>
      <c r="CY595" s="19"/>
      <c r="CZ595" s="19"/>
      <c r="DA595" s="19"/>
      <c r="DB595" s="19"/>
      <c r="DC595" s="19"/>
      <c r="DD595" s="19"/>
      <c r="DE595" s="19"/>
      <c r="DF595" s="19"/>
      <c r="DG595" s="19"/>
      <c r="DH595" s="19"/>
      <c r="DI595" s="19"/>
      <c r="DJ595" s="19"/>
      <c r="DK595" s="19"/>
      <c r="DL595" s="19"/>
      <c r="DM595" s="19"/>
      <c r="DN595" s="19"/>
      <c r="DO595" s="19"/>
      <c r="DP595" s="19"/>
      <c r="DQ595" s="19"/>
      <c r="DR595" s="19"/>
      <c r="DS595" s="19"/>
      <c r="DT595" s="19"/>
      <c r="DU595" s="19"/>
      <c r="DV595" s="19"/>
      <c r="DW595" s="19"/>
      <c r="DX595" s="19"/>
      <c r="DY595" s="19"/>
      <c r="DZ595" s="19"/>
      <c r="EA595" s="19"/>
      <c r="EB595" s="19"/>
      <c r="EC595" s="19"/>
      <c r="ED595" s="19"/>
      <c r="EE595" s="19"/>
      <c r="EF595" s="19"/>
      <c r="EG595" s="19"/>
      <c r="EH595" s="19"/>
      <c r="EI595" s="19"/>
    </row>
    <row r="596" spans="2:139" s="14" customFormat="1" ht="15" hidden="1" x14ac:dyDescent="0.25">
      <c r="B596" s="19">
        <f t="shared" si="2859"/>
        <v>0</v>
      </c>
      <c r="C596" s="19">
        <f t="shared" si="2860"/>
        <v>0</v>
      </c>
      <c r="D596" s="19">
        <f t="shared" si="2861"/>
        <v>0</v>
      </c>
      <c r="E596" s="19">
        <f t="shared" si="2862"/>
        <v>0</v>
      </c>
      <c r="F596" s="19"/>
      <c r="G596" s="19"/>
      <c r="H596" s="19"/>
      <c r="I596" s="19"/>
      <c r="J596" s="19"/>
      <c r="K596" s="19"/>
      <c r="L596" s="19"/>
      <c r="M596" s="19"/>
      <c r="N596" s="19"/>
      <c r="O596" s="19"/>
      <c r="P596" s="19"/>
      <c r="Q596" s="19"/>
      <c r="R596" s="19"/>
      <c r="S596" s="19"/>
      <c r="T596" s="19"/>
      <c r="U596" s="19"/>
      <c r="V596" s="19"/>
      <c r="W596" s="19"/>
      <c r="X596" s="19"/>
      <c r="Y596" s="19"/>
      <c r="Z596" s="19"/>
      <c r="AA596" s="19"/>
      <c r="AB596" s="19"/>
      <c r="AC596" s="19"/>
      <c r="AD596" s="19"/>
      <c r="AE596" s="19"/>
      <c r="AF596" s="19"/>
      <c r="AG596" s="19"/>
      <c r="AH596" s="19"/>
      <c r="AI596" s="19"/>
      <c r="AJ596" s="19"/>
      <c r="AK596" s="129"/>
      <c r="AL596" s="129"/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 s="19"/>
      <c r="AX596" s="19"/>
      <c r="AY596" s="19"/>
      <c r="AZ596" s="19"/>
      <c r="BA596" s="19"/>
      <c r="BB596" s="19"/>
      <c r="BC596" s="19"/>
      <c r="BD596" s="19"/>
      <c r="BE596" s="19"/>
      <c r="BF596" s="19"/>
      <c r="BG596" s="19"/>
      <c r="BH596" s="19"/>
      <c r="BI596" s="19"/>
      <c r="BJ596" s="19"/>
      <c r="BK596" s="19"/>
      <c r="BL596" s="19"/>
      <c r="BM596" s="19"/>
      <c r="BN596" s="19"/>
      <c r="BO596" s="19"/>
      <c r="BP596" s="19"/>
      <c r="BQ596" s="19"/>
      <c r="BR596" s="19"/>
      <c r="BS596" s="19"/>
      <c r="BT596" s="19"/>
      <c r="BU596" s="19"/>
      <c r="BV596" s="19"/>
      <c r="BW596" s="19"/>
      <c r="BX596" s="19"/>
      <c r="BY596" s="19"/>
      <c r="BZ596" s="19"/>
      <c r="CA596" s="19"/>
      <c r="CB596" s="19"/>
      <c r="CC596" s="19"/>
      <c r="CD596" s="19"/>
      <c r="CE596" s="19"/>
      <c r="CF596" s="19"/>
      <c r="CG596" s="19"/>
      <c r="CH596" s="19"/>
      <c r="CI596" s="19"/>
      <c r="CJ596" s="19"/>
      <c r="CK596" s="19"/>
      <c r="CL596" s="19"/>
      <c r="CM596" s="19"/>
      <c r="CN596" s="19"/>
      <c r="CO596" s="19"/>
      <c r="CP596" s="19"/>
      <c r="CQ596" s="19"/>
      <c r="CR596" s="19"/>
      <c r="CS596" s="19"/>
      <c r="CT596" s="19"/>
      <c r="CU596" s="19"/>
      <c r="CV596" s="19"/>
      <c r="CW596" s="19"/>
      <c r="CX596" s="19"/>
      <c r="CY596" s="19"/>
      <c r="CZ596" s="19"/>
      <c r="DA596" s="19"/>
      <c r="DB596" s="19"/>
      <c r="DC596" s="19"/>
      <c r="DD596" s="19"/>
      <c r="DE596" s="19"/>
      <c r="DF596" s="19"/>
      <c r="DG596" s="19"/>
      <c r="DH596" s="19"/>
      <c r="DI596" s="19"/>
      <c r="DJ596" s="19"/>
      <c r="DK596" s="19"/>
      <c r="DL596" s="19"/>
      <c r="DM596" s="19"/>
      <c r="DN596" s="19"/>
      <c r="DO596" s="19"/>
      <c r="DP596" s="19"/>
      <c r="DQ596" s="19"/>
      <c r="DR596" s="19"/>
      <c r="DS596" s="19"/>
      <c r="DT596" s="19"/>
      <c r="DU596" s="19"/>
      <c r="DV596" s="19"/>
      <c r="DW596" s="19"/>
      <c r="DX596" s="19"/>
      <c r="DY596" s="19"/>
      <c r="DZ596" s="19"/>
      <c r="EA596" s="19"/>
      <c r="EB596" s="19"/>
      <c r="EC596" s="19"/>
      <c r="ED596" s="19"/>
      <c r="EE596" s="19"/>
      <c r="EF596" s="19"/>
      <c r="EG596" s="19"/>
      <c r="EH596" s="19"/>
      <c r="EI596" s="19"/>
    </row>
    <row r="597" spans="2:139" ht="15" hidden="1" x14ac:dyDescent="0.25">
      <c r="B597" s="19">
        <f xml:space="preserve"> IF(C354=1,IF(N354=1,1,0),0)</f>
        <v>0</v>
      </c>
      <c r="C597" s="19">
        <f>IF(C354=1,IF(OR((N354=1),(N354=0.5)),1,0),0)</f>
        <v>0</v>
      </c>
      <c r="D597" s="19">
        <f xml:space="preserve"> IF(C354=1,IF(N354=1,1,0),0)</f>
        <v>0</v>
      </c>
      <c r="E597" s="19">
        <f xml:space="preserve"> IF(C354=1,IF(AND((N354&lt;&gt;""),(N354&lt;&gt;0)),1,0),0)</f>
        <v>0</v>
      </c>
      <c r="F597" s="19"/>
      <c r="G597" s="19">
        <f t="shared" ref="G597" si="2863" xml:space="preserve"> G587+$B597</f>
        <v>0</v>
      </c>
      <c r="H597" s="19">
        <f t="shared" ref="H597" si="2864" xml:space="preserve"> H587+$C597</f>
        <v>0</v>
      </c>
      <c r="I597" s="19">
        <f t="shared" ref="I597" si="2865" xml:space="preserve"> I587+$D597</f>
        <v>0</v>
      </c>
      <c r="J597" s="19">
        <f t="shared" ref="J597" si="2866" xml:space="preserve"> J587+$E597</f>
        <v>0</v>
      </c>
      <c r="K597" s="19">
        <f t="shared" ref="K597" si="2867" xml:space="preserve"> K587+$B597</f>
        <v>0</v>
      </c>
      <c r="L597" s="19">
        <f t="shared" ref="L597" si="2868" xml:space="preserve"> L587+$C597</f>
        <v>0</v>
      </c>
      <c r="M597" s="19">
        <f t="shared" ref="M597" si="2869" xml:space="preserve"> M587+$D597</f>
        <v>0</v>
      </c>
      <c r="N597" s="19">
        <f t="shared" ref="N597" si="2870" xml:space="preserve"> N587+$E597</f>
        <v>0</v>
      </c>
      <c r="O597" s="19">
        <f t="shared" ref="O597" si="2871" xml:space="preserve"> O587+$B597</f>
        <v>0</v>
      </c>
      <c r="P597" s="19">
        <f t="shared" ref="P597" si="2872" xml:space="preserve"> P587+$C597</f>
        <v>0</v>
      </c>
      <c r="Q597" s="19">
        <f t="shared" ref="Q597" si="2873" xml:space="preserve"> Q587+$D597</f>
        <v>0</v>
      </c>
      <c r="R597" s="19"/>
      <c r="S597" s="19">
        <f t="shared" ref="S597" si="2874" xml:space="preserve"> S587+$E597</f>
        <v>0</v>
      </c>
      <c r="T597" s="19">
        <f t="shared" ref="T597" si="2875" xml:space="preserve"> T587+$B597</f>
        <v>0</v>
      </c>
      <c r="U597" s="19">
        <f t="shared" ref="U597" si="2876" xml:space="preserve"> U587+$C597</f>
        <v>0</v>
      </c>
      <c r="V597" s="19"/>
      <c r="W597" s="19">
        <f t="shared" ref="W597" si="2877" xml:space="preserve"> W587+$D597</f>
        <v>0</v>
      </c>
      <c r="X597" s="19"/>
      <c r="Y597" s="19">
        <f t="shared" ref="Y597" si="2878" xml:space="preserve"> Y587+$E597</f>
        <v>0</v>
      </c>
      <c r="Z597" s="19">
        <f t="shared" ref="Z597" si="2879" xml:space="preserve"> Z587+$B597</f>
        <v>0</v>
      </c>
      <c r="AA597" s="19">
        <f t="shared" ref="AA597" si="2880" xml:space="preserve"> AA587+$C597</f>
        <v>0</v>
      </c>
      <c r="AB597" s="19">
        <f t="shared" ref="AB597" si="2881" xml:space="preserve"> AB587+$D597</f>
        <v>0</v>
      </c>
      <c r="AC597" s="19">
        <f t="shared" ref="AC597" si="2882" xml:space="preserve"> AC587+$E597</f>
        <v>0</v>
      </c>
      <c r="AD597" s="19"/>
      <c r="AE597" s="19">
        <f t="shared" ref="AE597" si="2883" xml:space="preserve"> AE587+$B597</f>
        <v>0</v>
      </c>
      <c r="AF597" s="19">
        <f t="shared" ref="AF597" si="2884" xml:space="preserve"> AF587+$C597</f>
        <v>0</v>
      </c>
      <c r="AG597" s="19">
        <f t="shared" ref="AG597" si="2885" xml:space="preserve"> AG587+$D597</f>
        <v>0</v>
      </c>
      <c r="AH597" s="19">
        <f t="shared" ref="AH597" si="2886" xml:space="preserve"> AH587+$E597</f>
        <v>0</v>
      </c>
      <c r="AI597" s="19">
        <f t="shared" ref="AI597" si="2887" xml:space="preserve"> AI587+$B597</f>
        <v>0</v>
      </c>
      <c r="AJ597" s="19">
        <f t="shared" ref="AJ597" si="2888" xml:space="preserve"> AJ587+$C597</f>
        <v>0</v>
      </c>
      <c r="AK597" s="129">
        <f t="shared" ref="AK597" si="2889" xml:space="preserve"> AK587+$D597</f>
        <v>0</v>
      </c>
      <c r="AL597" s="129">
        <f t="shared" ref="AL597" si="2890" xml:space="preserve"> AL587+$E597</f>
        <v>0</v>
      </c>
      <c r="AM597" s="19">
        <f t="shared" ref="AM597" si="2891" xml:space="preserve"> AM587+$B597</f>
        <v>0</v>
      </c>
      <c r="AN597" s="19">
        <f t="shared" ref="AN597" si="2892" xml:space="preserve"> AN587+$C597</f>
        <v>0</v>
      </c>
      <c r="AO597" s="19">
        <f t="shared" ref="AO597" si="2893" xml:space="preserve"> AO587+$D597</f>
        <v>0</v>
      </c>
      <c r="AP597" s="19">
        <f t="shared" ref="AP597" si="2894" xml:space="preserve"> AP587+$E597</f>
        <v>0</v>
      </c>
      <c r="AQ597" s="19">
        <f t="shared" ref="AQ597" si="2895" xml:space="preserve"> AQ587+$B597</f>
        <v>0</v>
      </c>
      <c r="AR597" s="19">
        <f t="shared" ref="AR597" si="2896" xml:space="preserve"> AR587+$C597</f>
        <v>0</v>
      </c>
      <c r="AS597" s="19">
        <f t="shared" ref="AS597" si="2897" xml:space="preserve"> AS587+$D597</f>
        <v>0</v>
      </c>
      <c r="AT597" s="19">
        <f t="shared" ref="AT597" si="2898" xml:space="preserve"> AT587+$E597</f>
        <v>0</v>
      </c>
      <c r="AU597" s="19">
        <f t="shared" ref="AU597" si="2899" xml:space="preserve"> AU587+$B597</f>
        <v>0</v>
      </c>
      <c r="AV597" s="19">
        <f t="shared" ref="AV597" si="2900" xml:space="preserve"> AV587+$C597</f>
        <v>0</v>
      </c>
      <c r="AW597" s="19">
        <f t="shared" ref="AW597" si="2901" xml:space="preserve"> AW587+$D597</f>
        <v>0</v>
      </c>
      <c r="AX597" s="19">
        <f t="shared" ref="AX597" si="2902" xml:space="preserve"> AX587+$E597</f>
        <v>0</v>
      </c>
      <c r="AY597" s="19">
        <f t="shared" ref="AY597" si="2903" xml:space="preserve"> AY587+$B597</f>
        <v>0</v>
      </c>
      <c r="AZ597" s="19">
        <f t="shared" ref="AZ597" si="2904" xml:space="preserve"> AZ587+$C597</f>
        <v>0</v>
      </c>
      <c r="BA597" s="19">
        <f t="shared" ref="BA597" si="2905" xml:space="preserve"> BA587+$D597</f>
        <v>0</v>
      </c>
      <c r="BB597" s="19">
        <f t="shared" ref="BB597" si="2906" xml:space="preserve"> BB587+$E597</f>
        <v>0</v>
      </c>
      <c r="BC597" s="19">
        <f t="shared" ref="BC597" si="2907" xml:space="preserve"> BC587+$B597</f>
        <v>0</v>
      </c>
      <c r="BD597" s="19">
        <f t="shared" ref="BD597" si="2908" xml:space="preserve"> BD587+$C597</f>
        <v>0</v>
      </c>
      <c r="BE597" s="19">
        <f t="shared" ref="BE597" si="2909" xml:space="preserve"> BE587+$D597</f>
        <v>0</v>
      </c>
      <c r="BF597" s="19">
        <f t="shared" ref="BF597" si="2910" xml:space="preserve"> BF587+$E597</f>
        <v>0</v>
      </c>
      <c r="BG597" s="19">
        <f t="shared" ref="BG597" si="2911" xml:space="preserve"> BG587+$B597</f>
        <v>0</v>
      </c>
      <c r="BH597" s="19">
        <f t="shared" ref="BH597" si="2912" xml:space="preserve"> BH587+$C597</f>
        <v>0</v>
      </c>
      <c r="BI597" s="19">
        <f t="shared" ref="BI597" si="2913" xml:space="preserve"> BI587+$D597</f>
        <v>0</v>
      </c>
      <c r="BJ597" s="19">
        <f t="shared" ref="BJ597" si="2914" xml:space="preserve"> BJ587+$E597</f>
        <v>0</v>
      </c>
      <c r="BK597" s="19">
        <f t="shared" ref="BK597" si="2915" xml:space="preserve"> BK587+$B597</f>
        <v>0</v>
      </c>
      <c r="BL597" s="19">
        <f t="shared" ref="BL597" si="2916" xml:space="preserve"> BL587+$C597</f>
        <v>0</v>
      </c>
      <c r="BM597" s="19">
        <f t="shared" ref="BM597" si="2917" xml:space="preserve"> BM587+$D597</f>
        <v>0</v>
      </c>
      <c r="BN597" s="19">
        <f t="shared" ref="BN597" si="2918" xml:space="preserve"> BN587+$E597</f>
        <v>0</v>
      </c>
      <c r="BO597" s="19">
        <f t="shared" ref="BO597" si="2919" xml:space="preserve"> BO587+$B597</f>
        <v>0</v>
      </c>
      <c r="BP597" s="19">
        <f t="shared" ref="BP597" si="2920" xml:space="preserve"> BP587+$C597</f>
        <v>0</v>
      </c>
      <c r="BQ597" s="19">
        <f t="shared" ref="BQ597" si="2921" xml:space="preserve"> BQ587+$D597</f>
        <v>0</v>
      </c>
      <c r="BR597" s="19">
        <f t="shared" ref="BR597" si="2922" xml:space="preserve"> BR587+$E597</f>
        <v>0</v>
      </c>
      <c r="BS597" s="19">
        <f t="shared" ref="BS597" si="2923" xml:space="preserve"> BS587+$B597</f>
        <v>0</v>
      </c>
      <c r="BT597" s="19">
        <f t="shared" ref="BT597" si="2924" xml:space="preserve"> BT587+$C597</f>
        <v>0</v>
      </c>
      <c r="BU597" s="19">
        <f t="shared" ref="BU597" si="2925" xml:space="preserve"> BU587+$D597</f>
        <v>0</v>
      </c>
      <c r="BV597" s="19">
        <f t="shared" ref="BV597" si="2926" xml:space="preserve"> BV587+$E597</f>
        <v>0</v>
      </c>
      <c r="BW597" s="19">
        <f t="shared" ref="BW597" si="2927" xml:space="preserve"> BW587+$B597</f>
        <v>0</v>
      </c>
      <c r="BX597" s="19">
        <f t="shared" ref="BX597" si="2928" xml:space="preserve"> BX587+$C597</f>
        <v>0</v>
      </c>
      <c r="BY597" s="19">
        <f t="shared" ref="BY597" si="2929" xml:space="preserve"> BY587+$D597</f>
        <v>0</v>
      </c>
      <c r="BZ597" s="19">
        <f t="shared" ref="BZ597" si="2930" xml:space="preserve"> BZ587+$E597</f>
        <v>0</v>
      </c>
      <c r="CA597" s="19">
        <f t="shared" ref="CA597" si="2931" xml:space="preserve"> CA587+$B597</f>
        <v>0</v>
      </c>
      <c r="CB597" s="19">
        <f t="shared" ref="CB597" si="2932" xml:space="preserve"> CB587+$C597</f>
        <v>0</v>
      </c>
      <c r="CC597" s="19">
        <f t="shared" ref="CC597" si="2933" xml:space="preserve"> CC587+$D597</f>
        <v>0</v>
      </c>
      <c r="CD597" s="19">
        <f t="shared" ref="CD597" si="2934" xml:space="preserve"> CD587+$E597</f>
        <v>0</v>
      </c>
      <c r="CE597" s="19">
        <f t="shared" ref="CE597" si="2935" xml:space="preserve"> CE587+$B597</f>
        <v>0</v>
      </c>
      <c r="CF597" s="19">
        <f t="shared" ref="CF597" si="2936" xml:space="preserve"> CF587+$C597</f>
        <v>0</v>
      </c>
      <c r="CG597" s="19">
        <f t="shared" ref="CG597" si="2937" xml:space="preserve"> CG587+$D597</f>
        <v>0</v>
      </c>
      <c r="CH597" s="19">
        <f t="shared" ref="CH597" si="2938" xml:space="preserve"> CH587+$E597</f>
        <v>0</v>
      </c>
      <c r="CI597" s="19">
        <f t="shared" ref="CI597" si="2939" xml:space="preserve"> CI587+$B597</f>
        <v>0</v>
      </c>
      <c r="CJ597" s="19">
        <f t="shared" ref="CJ597" si="2940" xml:space="preserve"> CJ587+$C597</f>
        <v>0</v>
      </c>
      <c r="CK597" s="19">
        <f t="shared" ref="CK597" si="2941" xml:space="preserve"> CK587+$D597</f>
        <v>0</v>
      </c>
      <c r="CL597" s="19">
        <f t="shared" ref="CL597" si="2942" xml:space="preserve"> CL587+$E597</f>
        <v>0</v>
      </c>
      <c r="CM597" s="19">
        <f t="shared" ref="CM597" si="2943" xml:space="preserve"> CM587+$B597</f>
        <v>0</v>
      </c>
      <c r="CN597" s="19">
        <f t="shared" ref="CN597" si="2944" xml:space="preserve"> CN587+$C597</f>
        <v>0</v>
      </c>
      <c r="CO597" s="19">
        <f t="shared" ref="CO597" si="2945" xml:space="preserve"> CO587+$D597</f>
        <v>0</v>
      </c>
      <c r="CP597" s="19">
        <f t="shared" ref="CP597" si="2946" xml:space="preserve"> CP587+$E597</f>
        <v>0</v>
      </c>
      <c r="CQ597" s="19">
        <f t="shared" ref="CQ597" si="2947" xml:space="preserve"> CQ587+$B597</f>
        <v>0</v>
      </c>
      <c r="CR597" s="19">
        <f t="shared" ref="CR597" si="2948" xml:space="preserve"> CR587+$C597</f>
        <v>0</v>
      </c>
      <c r="CS597" s="19">
        <f t="shared" ref="CS597" si="2949" xml:space="preserve"> CS587+$D597</f>
        <v>0</v>
      </c>
      <c r="CT597" s="19">
        <f t="shared" ref="CT597" si="2950" xml:space="preserve"> CT587+$E597</f>
        <v>0</v>
      </c>
      <c r="CU597" s="19">
        <f t="shared" ref="CU597" si="2951" xml:space="preserve"> CU587+$B597</f>
        <v>0</v>
      </c>
      <c r="CV597" s="19">
        <f t="shared" ref="CV597" si="2952" xml:space="preserve"> CV587+$C597</f>
        <v>0</v>
      </c>
      <c r="CW597" s="19">
        <f t="shared" ref="CW597" si="2953" xml:space="preserve"> CW587+$D597</f>
        <v>0</v>
      </c>
      <c r="CX597" s="19">
        <f t="shared" ref="CX597" si="2954" xml:space="preserve"> CX587+$E597</f>
        <v>0</v>
      </c>
      <c r="CY597" s="19">
        <f t="shared" ref="CY597" si="2955" xml:space="preserve"> CY587+$B597</f>
        <v>0</v>
      </c>
      <c r="CZ597" s="19">
        <f t="shared" ref="CZ597" si="2956" xml:space="preserve"> CZ587+$C597</f>
        <v>0</v>
      </c>
      <c r="DA597" s="19">
        <f t="shared" ref="DA597" si="2957" xml:space="preserve"> DA587+$D597</f>
        <v>0</v>
      </c>
      <c r="DB597" s="19">
        <f t="shared" ref="DB597" si="2958" xml:space="preserve"> DB587+$E597</f>
        <v>0</v>
      </c>
      <c r="DC597" s="19">
        <f t="shared" ref="DC597" si="2959" xml:space="preserve"> DC587+$B597</f>
        <v>0</v>
      </c>
      <c r="DD597" s="19">
        <f t="shared" ref="DD597" si="2960" xml:space="preserve"> DD587+$C597</f>
        <v>0</v>
      </c>
      <c r="DE597" s="19">
        <f t="shared" ref="DE597" si="2961" xml:space="preserve"> DE587+$D597</f>
        <v>0</v>
      </c>
      <c r="DF597" s="19">
        <f t="shared" ref="DF597" si="2962" xml:space="preserve"> DF587+$E597</f>
        <v>0</v>
      </c>
      <c r="DG597" s="19">
        <f t="shared" ref="DG597" si="2963" xml:space="preserve"> DG587+$B597</f>
        <v>0</v>
      </c>
      <c r="DH597" s="19">
        <f t="shared" ref="DH597" si="2964" xml:space="preserve"> DH587+$C597</f>
        <v>0</v>
      </c>
      <c r="DI597" s="19">
        <f t="shared" ref="DI597" si="2965" xml:space="preserve"> DI587+$D597</f>
        <v>0</v>
      </c>
      <c r="DJ597" s="19">
        <f t="shared" ref="DJ597" si="2966" xml:space="preserve"> DJ587+$E597</f>
        <v>0</v>
      </c>
      <c r="DK597" s="19">
        <f t="shared" ref="DK597" si="2967" xml:space="preserve"> DK587+$B597</f>
        <v>0</v>
      </c>
      <c r="DL597" s="19">
        <f t="shared" ref="DL597" si="2968" xml:space="preserve"> DL587+$C597</f>
        <v>0</v>
      </c>
      <c r="DM597" s="19">
        <f t="shared" ref="DM597" si="2969" xml:space="preserve"> DM587+$D597</f>
        <v>0</v>
      </c>
      <c r="DN597" s="19">
        <f t="shared" ref="DN597" si="2970" xml:space="preserve"> DN587+$E597</f>
        <v>0</v>
      </c>
      <c r="DO597" s="19">
        <f t="shared" ref="DO597" si="2971" xml:space="preserve"> DO587+$B597</f>
        <v>0</v>
      </c>
      <c r="DP597" s="19">
        <f t="shared" ref="DP597" si="2972" xml:space="preserve"> DP587+$C597</f>
        <v>0</v>
      </c>
      <c r="DQ597" s="19">
        <f t="shared" ref="DQ597" si="2973" xml:space="preserve"> DQ587+$D597</f>
        <v>0</v>
      </c>
      <c r="DR597" s="19">
        <f t="shared" ref="DR597" si="2974" xml:space="preserve"> DR587+$E597</f>
        <v>0</v>
      </c>
      <c r="DS597" s="19">
        <f t="shared" ref="DS597" si="2975" xml:space="preserve"> DS587+$B597</f>
        <v>0</v>
      </c>
      <c r="DT597" s="19">
        <f t="shared" ref="DT597" si="2976" xml:space="preserve"> DT587+$C597</f>
        <v>0</v>
      </c>
      <c r="DU597" s="19">
        <f t="shared" ref="DU597" si="2977" xml:space="preserve"> DU587+$D597</f>
        <v>0</v>
      </c>
      <c r="DV597" s="19">
        <f t="shared" ref="DV597" si="2978" xml:space="preserve"> DV587+$E597</f>
        <v>0</v>
      </c>
      <c r="DW597" s="19">
        <f t="shared" ref="DW597" si="2979" xml:space="preserve"> DW587+$B597</f>
        <v>0</v>
      </c>
      <c r="DX597" s="19">
        <f t="shared" ref="DX597" si="2980" xml:space="preserve"> DX587+$C597</f>
        <v>0</v>
      </c>
      <c r="DY597" s="19">
        <f t="shared" ref="DY597" si="2981" xml:space="preserve"> DY587+$D597</f>
        <v>0</v>
      </c>
      <c r="DZ597" s="19">
        <f t="shared" ref="DZ597" si="2982" xml:space="preserve"> DZ587+$E597</f>
        <v>0</v>
      </c>
      <c r="EA597" s="19">
        <f t="shared" ref="EA597" si="2983" xml:space="preserve"> EA587+$B597</f>
        <v>0</v>
      </c>
      <c r="EB597" s="19">
        <f t="shared" ref="EB597" si="2984" xml:space="preserve"> EB587+$C597</f>
        <v>0</v>
      </c>
      <c r="EC597" s="19">
        <f t="shared" ref="EC597" si="2985" xml:space="preserve"> EC587+$D597</f>
        <v>0</v>
      </c>
      <c r="ED597" s="19">
        <f t="shared" ref="ED597" si="2986" xml:space="preserve"> ED587+$E597</f>
        <v>0</v>
      </c>
      <c r="EE597" s="19">
        <f t="shared" ref="EE597" si="2987" xml:space="preserve"> EE587+$B597</f>
        <v>0</v>
      </c>
      <c r="EF597" s="19">
        <f t="shared" ref="EF597" si="2988" xml:space="preserve"> EF587+$C597</f>
        <v>0</v>
      </c>
      <c r="EG597" s="19">
        <f t="shared" ref="EG597" si="2989" xml:space="preserve"> EG587+$D597</f>
        <v>0</v>
      </c>
      <c r="EH597" s="19">
        <f t="shared" ref="EH597" si="2990" xml:space="preserve"> EH587+$E597</f>
        <v>0</v>
      </c>
      <c r="EI597" s="19"/>
    </row>
    <row r="598" spans="2:139" ht="15" hidden="1" x14ac:dyDescent="0.25">
      <c r="B598" s="19">
        <f xml:space="preserve"> IF(C355=1,IF(N355=1,1,0),0)</f>
        <v>0</v>
      </c>
      <c r="C598" s="19">
        <f>IF(C355=1,IF(OR((N355=1),(N355=0.5)),1,0),0)</f>
        <v>0</v>
      </c>
      <c r="D598" s="19">
        <f xml:space="preserve"> IF(C355=1,IF(N355=1,1,0),0)</f>
        <v>0</v>
      </c>
      <c r="E598" s="19">
        <f xml:space="preserve"> IF(C355=1,IF(AND((N355&lt;&gt;""),(N355&lt;&gt;0)),1,0),0)</f>
        <v>0</v>
      </c>
      <c r="F598" s="19"/>
      <c r="G598" s="19">
        <f xml:space="preserve"> G588+$B598</f>
        <v>0</v>
      </c>
      <c r="H598" s="19">
        <f xml:space="preserve"> H588+$C598</f>
        <v>0</v>
      </c>
      <c r="I598" s="19">
        <f xml:space="preserve"> I588+$D598</f>
        <v>0</v>
      </c>
      <c r="J598" s="19">
        <f xml:space="preserve"> J588+$E598</f>
        <v>0</v>
      </c>
      <c r="K598" s="19">
        <f xml:space="preserve"> K588+$B598</f>
        <v>0</v>
      </c>
      <c r="L598" s="19">
        <f xml:space="preserve"> L588+$C598</f>
        <v>0</v>
      </c>
      <c r="M598" s="19">
        <f xml:space="preserve"> M588+$D598</f>
        <v>0</v>
      </c>
      <c r="N598" s="19">
        <f xml:space="preserve"> N588+$E598</f>
        <v>0</v>
      </c>
      <c r="O598" s="19">
        <f xml:space="preserve"> O588+$B598</f>
        <v>0</v>
      </c>
      <c r="P598" s="19">
        <f xml:space="preserve"> P588+$C598</f>
        <v>0</v>
      </c>
      <c r="Q598" s="19">
        <f xml:space="preserve"> Q588+$D598</f>
        <v>0</v>
      </c>
      <c r="R598" s="19"/>
      <c r="S598" s="19">
        <f xml:space="preserve"> S588+$E598</f>
        <v>0</v>
      </c>
      <c r="T598" s="19">
        <f xml:space="preserve"> T588+$B598</f>
        <v>0</v>
      </c>
      <c r="U598" s="19">
        <f xml:space="preserve"> U588+$C598</f>
        <v>0</v>
      </c>
      <c r="V598" s="19"/>
      <c r="W598" s="19">
        <f xml:space="preserve"> W588+$D598</f>
        <v>0</v>
      </c>
      <c r="X598" s="19"/>
      <c r="Y598" s="19">
        <f xml:space="preserve"> Y588+$E598</f>
        <v>0</v>
      </c>
      <c r="Z598" s="19">
        <f xml:space="preserve"> Z588+$B598</f>
        <v>0</v>
      </c>
      <c r="AA598" s="19">
        <f xml:space="preserve"> AA588+$C598</f>
        <v>0</v>
      </c>
      <c r="AB598" s="19">
        <f xml:space="preserve"> AB588+$D598</f>
        <v>0</v>
      </c>
      <c r="AC598" s="19">
        <f xml:space="preserve"> AC588+$E598</f>
        <v>0</v>
      </c>
      <c r="AD598" s="19"/>
      <c r="AE598" s="19">
        <f xml:space="preserve"> AE588+$B598</f>
        <v>0</v>
      </c>
      <c r="AF598" s="19">
        <f xml:space="preserve"> AF588+$C598</f>
        <v>0</v>
      </c>
      <c r="AG598" s="19">
        <f xml:space="preserve"> AG588+$D598</f>
        <v>0</v>
      </c>
      <c r="AH598" s="19">
        <f xml:space="preserve"> AH588+$E598</f>
        <v>0</v>
      </c>
      <c r="AI598" s="19">
        <f xml:space="preserve"> AI588+$B598</f>
        <v>0</v>
      </c>
      <c r="AJ598" s="19">
        <f xml:space="preserve"> AJ588+$C598</f>
        <v>0</v>
      </c>
      <c r="AK598" s="129">
        <f xml:space="preserve"> AK588+$D598</f>
        <v>0</v>
      </c>
      <c r="AL598" s="129">
        <f xml:space="preserve"> AL588+$E598</f>
        <v>0</v>
      </c>
      <c r="AM598" s="19">
        <f xml:space="preserve"> AM588+$B598</f>
        <v>0</v>
      </c>
      <c r="AN598" s="19">
        <f xml:space="preserve"> AN588+$C598</f>
        <v>0</v>
      </c>
      <c r="AO598" s="19">
        <f xml:space="preserve"> AO588+$D598</f>
        <v>0</v>
      </c>
      <c r="AP598" s="19">
        <f xml:space="preserve"> AP588+$E598</f>
        <v>0</v>
      </c>
      <c r="AQ598" s="19">
        <f xml:space="preserve"> AQ588+$B598</f>
        <v>0</v>
      </c>
      <c r="AR598" s="19">
        <f xml:space="preserve"> AR588+$C598</f>
        <v>0</v>
      </c>
      <c r="AS598" s="19">
        <f xml:space="preserve"> AS588+$D598</f>
        <v>0</v>
      </c>
      <c r="AT598" s="19">
        <f xml:space="preserve"> AT588+$E598</f>
        <v>0</v>
      </c>
      <c r="AU598" s="19">
        <f xml:space="preserve"> AU588+$B598</f>
        <v>0</v>
      </c>
      <c r="AV598" s="19">
        <f xml:space="preserve"> AV588+$C598</f>
        <v>0</v>
      </c>
      <c r="AW598" s="19">
        <f xml:space="preserve"> AW588+$D598</f>
        <v>0</v>
      </c>
      <c r="AX598" s="19">
        <f xml:space="preserve"> AX588+$E598</f>
        <v>0</v>
      </c>
      <c r="AY598" s="19">
        <f xml:space="preserve"> AY588+$B598</f>
        <v>0</v>
      </c>
      <c r="AZ598" s="19">
        <f xml:space="preserve"> AZ588+$C598</f>
        <v>0</v>
      </c>
      <c r="BA598" s="19">
        <f xml:space="preserve"> BA588+$D598</f>
        <v>0</v>
      </c>
      <c r="BB598" s="19">
        <f xml:space="preserve"> BB588+$E598</f>
        <v>0</v>
      </c>
      <c r="BC598" s="19">
        <f xml:space="preserve"> BC588+$B598</f>
        <v>0</v>
      </c>
      <c r="BD598" s="19">
        <f xml:space="preserve"> BD588+$C598</f>
        <v>0</v>
      </c>
      <c r="BE598" s="19">
        <f xml:space="preserve"> BE588+$D598</f>
        <v>0</v>
      </c>
      <c r="BF598" s="19">
        <f xml:space="preserve"> BF588+$E598</f>
        <v>0</v>
      </c>
      <c r="BG598" s="19">
        <f xml:space="preserve"> BG588+$B598</f>
        <v>0</v>
      </c>
      <c r="BH598" s="19">
        <f xml:space="preserve"> BH588+$C598</f>
        <v>0</v>
      </c>
      <c r="BI598" s="19">
        <f xml:space="preserve"> BI588+$D598</f>
        <v>0</v>
      </c>
      <c r="BJ598" s="19">
        <f xml:space="preserve"> BJ588+$E598</f>
        <v>0</v>
      </c>
      <c r="BK598" s="19">
        <f xml:space="preserve"> BK588+$B598</f>
        <v>0</v>
      </c>
      <c r="BL598" s="19">
        <f xml:space="preserve"> BL588+$C598</f>
        <v>0</v>
      </c>
      <c r="BM598" s="19">
        <f xml:space="preserve"> BM588+$D598</f>
        <v>0</v>
      </c>
      <c r="BN598" s="19">
        <f xml:space="preserve"> BN588+$E598</f>
        <v>0</v>
      </c>
      <c r="BO598" s="19">
        <f xml:space="preserve"> BO588+$B598</f>
        <v>0</v>
      </c>
      <c r="BP598" s="19">
        <f xml:space="preserve"> BP588+$C598</f>
        <v>0</v>
      </c>
      <c r="BQ598" s="19">
        <f xml:space="preserve"> BQ588+$D598</f>
        <v>0</v>
      </c>
      <c r="BR598" s="19">
        <f xml:space="preserve"> BR588+$E598</f>
        <v>0</v>
      </c>
      <c r="BS598" s="19">
        <f xml:space="preserve"> BS588+$B598</f>
        <v>0</v>
      </c>
      <c r="BT598" s="19">
        <f xml:space="preserve"> BT588+$C598</f>
        <v>0</v>
      </c>
      <c r="BU598" s="19">
        <f xml:space="preserve"> BU588+$D598</f>
        <v>0</v>
      </c>
      <c r="BV598" s="19">
        <f xml:space="preserve"> BV588+$E598</f>
        <v>0</v>
      </c>
      <c r="BW598" s="19">
        <f xml:space="preserve"> BW588+$B598</f>
        <v>0</v>
      </c>
      <c r="BX598" s="19">
        <f xml:space="preserve"> BX588+$C598</f>
        <v>0</v>
      </c>
      <c r="BY598" s="19">
        <f xml:space="preserve"> BY588+$D598</f>
        <v>0</v>
      </c>
      <c r="BZ598" s="19">
        <f xml:space="preserve"> BZ588+$E598</f>
        <v>0</v>
      </c>
      <c r="CA598" s="19">
        <f xml:space="preserve"> CA588+$B598</f>
        <v>0</v>
      </c>
      <c r="CB598" s="19">
        <f xml:space="preserve"> CB588+$C598</f>
        <v>0</v>
      </c>
      <c r="CC598" s="19">
        <f xml:space="preserve"> CC588+$D598</f>
        <v>0</v>
      </c>
      <c r="CD598" s="19">
        <f xml:space="preserve"> CD588+$E598</f>
        <v>0</v>
      </c>
      <c r="CE598" s="19">
        <f xml:space="preserve"> CE588+$B598</f>
        <v>0</v>
      </c>
      <c r="CF598" s="19">
        <f xml:space="preserve"> CF588+$C598</f>
        <v>0</v>
      </c>
      <c r="CG598" s="19">
        <f xml:space="preserve"> CG588+$D598</f>
        <v>0</v>
      </c>
      <c r="CH598" s="19">
        <f xml:space="preserve"> CH588+$E598</f>
        <v>0</v>
      </c>
      <c r="CI598" s="19">
        <f xml:space="preserve"> CI588+$B598</f>
        <v>0</v>
      </c>
      <c r="CJ598" s="19">
        <f xml:space="preserve"> CJ588+$C598</f>
        <v>0</v>
      </c>
      <c r="CK598" s="19">
        <f xml:space="preserve"> CK588+$D598</f>
        <v>0</v>
      </c>
      <c r="CL598" s="19">
        <f xml:space="preserve"> CL588+$E598</f>
        <v>0</v>
      </c>
      <c r="CM598" s="19">
        <f xml:space="preserve"> CM588+$B598</f>
        <v>0</v>
      </c>
      <c r="CN598" s="19">
        <f xml:space="preserve"> CN588+$C598</f>
        <v>0</v>
      </c>
      <c r="CO598" s="19">
        <f xml:space="preserve"> CO588+$D598</f>
        <v>0</v>
      </c>
      <c r="CP598" s="19">
        <f xml:space="preserve"> CP588+$E598</f>
        <v>0</v>
      </c>
      <c r="CQ598" s="19">
        <f xml:space="preserve"> CQ588+$B598</f>
        <v>0</v>
      </c>
      <c r="CR598" s="19">
        <f xml:space="preserve"> CR588+$C598</f>
        <v>0</v>
      </c>
      <c r="CS598" s="19">
        <f xml:space="preserve"> CS588+$D598</f>
        <v>0</v>
      </c>
      <c r="CT598" s="19">
        <f xml:space="preserve"> CT588+$E598</f>
        <v>0</v>
      </c>
      <c r="CU598" s="19">
        <f xml:space="preserve"> CU588+$B598</f>
        <v>0</v>
      </c>
      <c r="CV598" s="19">
        <f xml:space="preserve"> CV588+$C598</f>
        <v>0</v>
      </c>
      <c r="CW598" s="19">
        <f xml:space="preserve"> CW588+$D598</f>
        <v>0</v>
      </c>
      <c r="CX598" s="19">
        <f xml:space="preserve"> CX588+$E598</f>
        <v>0</v>
      </c>
      <c r="CY598" s="19">
        <f xml:space="preserve"> CY588+$B598</f>
        <v>0</v>
      </c>
      <c r="CZ598" s="19">
        <f xml:space="preserve"> CZ588+$C598</f>
        <v>0</v>
      </c>
      <c r="DA598" s="19">
        <f xml:space="preserve"> DA588+$D598</f>
        <v>0</v>
      </c>
      <c r="DB598" s="19">
        <f xml:space="preserve"> DB588+$E598</f>
        <v>0</v>
      </c>
      <c r="DC598" s="19">
        <f xml:space="preserve"> DC588+$B598</f>
        <v>0</v>
      </c>
      <c r="DD598" s="19">
        <f xml:space="preserve"> DD588+$C598</f>
        <v>0</v>
      </c>
      <c r="DE598" s="19">
        <f xml:space="preserve"> DE588+$D598</f>
        <v>0</v>
      </c>
      <c r="DF598" s="19">
        <f xml:space="preserve"> DF588+$E598</f>
        <v>0</v>
      </c>
      <c r="DG598" s="19">
        <f xml:space="preserve"> DG588+$B598</f>
        <v>0</v>
      </c>
      <c r="DH598" s="19">
        <f xml:space="preserve"> DH588+$C598</f>
        <v>0</v>
      </c>
      <c r="DI598" s="19">
        <f xml:space="preserve"> DI588+$D598</f>
        <v>0</v>
      </c>
      <c r="DJ598" s="19">
        <f xml:space="preserve"> DJ588+$E598</f>
        <v>0</v>
      </c>
      <c r="DK598" s="19">
        <f xml:space="preserve"> DK588+$B598</f>
        <v>0</v>
      </c>
      <c r="DL598" s="19">
        <f xml:space="preserve"> DL588+$C598</f>
        <v>0</v>
      </c>
      <c r="DM598" s="19">
        <f xml:space="preserve"> DM588+$D598</f>
        <v>0</v>
      </c>
      <c r="DN598" s="19">
        <f xml:space="preserve"> DN588+$E598</f>
        <v>0</v>
      </c>
      <c r="DO598" s="19">
        <f xml:space="preserve"> DO588+$B598</f>
        <v>0</v>
      </c>
      <c r="DP598" s="19">
        <f xml:space="preserve"> DP588+$C598</f>
        <v>0</v>
      </c>
      <c r="DQ598" s="19">
        <f xml:space="preserve"> DQ588+$D598</f>
        <v>0</v>
      </c>
      <c r="DR598" s="19">
        <f xml:space="preserve"> DR588+$E598</f>
        <v>0</v>
      </c>
      <c r="DS598" s="19">
        <f xml:space="preserve"> DS588+$B598</f>
        <v>0</v>
      </c>
      <c r="DT598" s="19">
        <f xml:space="preserve"> DT588+$C598</f>
        <v>0</v>
      </c>
      <c r="DU598" s="19">
        <f xml:space="preserve"> DU588+$D598</f>
        <v>0</v>
      </c>
      <c r="DV598" s="19">
        <f xml:space="preserve"> DV588+$E598</f>
        <v>0</v>
      </c>
      <c r="DW598" s="19">
        <f xml:space="preserve"> DW588+$B598</f>
        <v>0</v>
      </c>
      <c r="DX598" s="19">
        <f xml:space="preserve"> DX588+$C598</f>
        <v>0</v>
      </c>
      <c r="DY598" s="19">
        <f xml:space="preserve"> DY588+$D598</f>
        <v>0</v>
      </c>
      <c r="DZ598" s="19">
        <f xml:space="preserve"> DZ588+$E598</f>
        <v>0</v>
      </c>
      <c r="EA598" s="19">
        <f xml:space="preserve"> EA588+$B598</f>
        <v>0</v>
      </c>
      <c r="EB598" s="19">
        <f xml:space="preserve"> EB588+$C598</f>
        <v>0</v>
      </c>
      <c r="EC598" s="19">
        <f xml:space="preserve"> EC588+$D598</f>
        <v>0</v>
      </c>
      <c r="ED598" s="19">
        <f xml:space="preserve"> ED588+$E598</f>
        <v>0</v>
      </c>
      <c r="EE598" s="19">
        <f xml:space="preserve"> EE588+$B598</f>
        <v>0</v>
      </c>
      <c r="EF598" s="19">
        <f xml:space="preserve"> EF588+$C598</f>
        <v>0</v>
      </c>
      <c r="EG598" s="19">
        <f xml:space="preserve"> EG588+$D598</f>
        <v>0</v>
      </c>
      <c r="EH598" s="19">
        <f xml:space="preserve"> EH588+$E598</f>
        <v>0</v>
      </c>
      <c r="EI598" s="19"/>
    </row>
    <row r="599" spans="2:139" ht="15" hidden="1" x14ac:dyDescent="0.25">
      <c r="B599" s="19">
        <f xml:space="preserve"> IF(C356=1,IF(N356=1,1,0),0)</f>
        <v>0</v>
      </c>
      <c r="C599" s="19">
        <f>IF(C356=1,IF(OR((N356=1),(N356=0.5)),1,0),0)</f>
        <v>0</v>
      </c>
      <c r="D599" s="19">
        <f xml:space="preserve"> IF(C356=1,IF(N356=1,1,0),0)</f>
        <v>0</v>
      </c>
      <c r="E599" s="19">
        <f xml:space="preserve"> IF(C356=1,IF(AND((N356&lt;&gt;""),(N356&lt;&gt;0)),1,0),0)</f>
        <v>0</v>
      </c>
      <c r="F599" s="19"/>
      <c r="G599" s="19">
        <f xml:space="preserve"> G589+$B599</f>
        <v>0</v>
      </c>
      <c r="H599" s="19">
        <f xml:space="preserve"> H589+$C599</f>
        <v>0</v>
      </c>
      <c r="I599" s="19">
        <f xml:space="preserve"> I589+$D599</f>
        <v>0</v>
      </c>
      <c r="J599" s="19">
        <f xml:space="preserve"> J589+$E599</f>
        <v>0</v>
      </c>
      <c r="K599" s="19">
        <f xml:space="preserve"> K589+$B599</f>
        <v>0</v>
      </c>
      <c r="L599" s="19">
        <f xml:space="preserve"> L589+$C599</f>
        <v>0</v>
      </c>
      <c r="M599" s="19">
        <f xml:space="preserve"> M589+$D599</f>
        <v>0</v>
      </c>
      <c r="N599" s="19">
        <f xml:space="preserve"> N589+$E599</f>
        <v>0</v>
      </c>
      <c r="O599" s="19">
        <f xml:space="preserve"> O589+$B599</f>
        <v>0</v>
      </c>
      <c r="P599" s="19">
        <f xml:space="preserve"> P589+$C599</f>
        <v>0</v>
      </c>
      <c r="Q599" s="19">
        <f xml:space="preserve"> Q589+$D599</f>
        <v>0</v>
      </c>
      <c r="R599" s="19"/>
      <c r="S599" s="19">
        <f xml:space="preserve"> S589+$E599</f>
        <v>0</v>
      </c>
      <c r="T599" s="19">
        <f xml:space="preserve"> T589+$B599</f>
        <v>0</v>
      </c>
      <c r="U599" s="19">
        <f xml:space="preserve"> U589+$C599</f>
        <v>0</v>
      </c>
      <c r="V599" s="19"/>
      <c r="W599" s="19">
        <f xml:space="preserve"> W589+$D599</f>
        <v>0</v>
      </c>
      <c r="X599" s="19"/>
      <c r="Y599" s="19">
        <f xml:space="preserve"> Y589+$E599</f>
        <v>0</v>
      </c>
      <c r="Z599" s="19">
        <f xml:space="preserve"> Z589+$B599</f>
        <v>0</v>
      </c>
      <c r="AA599" s="19">
        <f xml:space="preserve"> AA589+$C599</f>
        <v>0</v>
      </c>
      <c r="AB599" s="19">
        <f xml:space="preserve"> AB589+$D599</f>
        <v>0</v>
      </c>
      <c r="AC599" s="19">
        <f xml:space="preserve"> AC589+$E599</f>
        <v>0</v>
      </c>
      <c r="AD599" s="19"/>
      <c r="AE599" s="19">
        <f xml:space="preserve"> AE589+$B599</f>
        <v>0</v>
      </c>
      <c r="AF599" s="19">
        <f xml:space="preserve"> AF589+$C599</f>
        <v>0</v>
      </c>
      <c r="AG599" s="19">
        <f xml:space="preserve"> AG589+$D599</f>
        <v>0</v>
      </c>
      <c r="AH599" s="19">
        <f xml:space="preserve"> AH589+$E599</f>
        <v>0</v>
      </c>
      <c r="AI599" s="19">
        <f xml:space="preserve"> AI589+$B599</f>
        <v>0</v>
      </c>
      <c r="AJ599" s="19">
        <f xml:space="preserve"> AJ589+$C599</f>
        <v>0</v>
      </c>
      <c r="AK599" s="129">
        <f xml:space="preserve"> AK589+$D599</f>
        <v>0</v>
      </c>
      <c r="AL599" s="129">
        <f xml:space="preserve"> AL589+$E599</f>
        <v>0</v>
      </c>
      <c r="AM599" s="19">
        <f xml:space="preserve"> AM589+$B599</f>
        <v>0</v>
      </c>
      <c r="AN599" s="19">
        <f xml:space="preserve"> AN589+$C599</f>
        <v>0</v>
      </c>
      <c r="AO599" s="19">
        <f xml:space="preserve"> AO589+$D599</f>
        <v>0</v>
      </c>
      <c r="AP599" s="19">
        <f xml:space="preserve"> AP589+$E599</f>
        <v>0</v>
      </c>
      <c r="AQ599" s="19">
        <f xml:space="preserve"> AQ589+$B599</f>
        <v>0</v>
      </c>
      <c r="AR599" s="19">
        <f xml:space="preserve"> AR589+$C599</f>
        <v>0</v>
      </c>
      <c r="AS599" s="19">
        <f xml:space="preserve"> AS589+$D599</f>
        <v>0</v>
      </c>
      <c r="AT599" s="19">
        <f xml:space="preserve"> AT589+$E599</f>
        <v>0</v>
      </c>
      <c r="AU599" s="19">
        <f xml:space="preserve"> AU589+$B599</f>
        <v>0</v>
      </c>
      <c r="AV599" s="19">
        <f xml:space="preserve"> AV589+$C599</f>
        <v>0</v>
      </c>
      <c r="AW599" s="19">
        <f xml:space="preserve"> AW589+$D599</f>
        <v>0</v>
      </c>
      <c r="AX599" s="19">
        <f xml:space="preserve"> AX589+$E599</f>
        <v>0</v>
      </c>
      <c r="AY599" s="19">
        <f xml:space="preserve"> AY589+$B599</f>
        <v>0</v>
      </c>
      <c r="AZ599" s="19">
        <f xml:space="preserve"> AZ589+$C599</f>
        <v>0</v>
      </c>
      <c r="BA599" s="19">
        <f xml:space="preserve"> BA589+$D599</f>
        <v>0</v>
      </c>
      <c r="BB599" s="19">
        <f xml:space="preserve"> BB589+$E599</f>
        <v>0</v>
      </c>
      <c r="BC599" s="19">
        <f xml:space="preserve"> BC589+$B599</f>
        <v>0</v>
      </c>
      <c r="BD599" s="19">
        <f xml:space="preserve"> BD589+$C599</f>
        <v>0</v>
      </c>
      <c r="BE599" s="19">
        <f xml:space="preserve"> BE589+$D599</f>
        <v>0</v>
      </c>
      <c r="BF599" s="19">
        <f xml:space="preserve"> BF589+$E599</f>
        <v>0</v>
      </c>
      <c r="BG599" s="19">
        <f xml:space="preserve"> BG589+$B599</f>
        <v>0</v>
      </c>
      <c r="BH599" s="19">
        <f xml:space="preserve"> BH589+$C599</f>
        <v>0</v>
      </c>
      <c r="BI599" s="19">
        <f xml:space="preserve"> BI589+$D599</f>
        <v>0</v>
      </c>
      <c r="BJ599" s="19">
        <f xml:space="preserve"> BJ589+$E599</f>
        <v>0</v>
      </c>
      <c r="BK599" s="19">
        <f xml:space="preserve"> BK589+$B599</f>
        <v>0</v>
      </c>
      <c r="BL599" s="19">
        <f xml:space="preserve"> BL589+$C599</f>
        <v>0</v>
      </c>
      <c r="BM599" s="19">
        <f xml:space="preserve"> BM589+$D599</f>
        <v>0</v>
      </c>
      <c r="BN599" s="19">
        <f xml:space="preserve"> BN589+$E599</f>
        <v>0</v>
      </c>
      <c r="BO599" s="19">
        <f xml:space="preserve"> BO589+$B599</f>
        <v>0</v>
      </c>
      <c r="BP599" s="19">
        <f xml:space="preserve"> BP589+$C599</f>
        <v>0</v>
      </c>
      <c r="BQ599" s="19">
        <f xml:space="preserve"> BQ589+$D599</f>
        <v>0</v>
      </c>
      <c r="BR599" s="19">
        <f xml:space="preserve"> BR589+$E599</f>
        <v>0</v>
      </c>
      <c r="BS599" s="19">
        <f xml:space="preserve"> BS589+$B599</f>
        <v>0</v>
      </c>
      <c r="BT599" s="19">
        <f xml:space="preserve"> BT589+$C599</f>
        <v>0</v>
      </c>
      <c r="BU599" s="19">
        <f xml:space="preserve"> BU589+$D599</f>
        <v>0</v>
      </c>
      <c r="BV599" s="19">
        <f xml:space="preserve"> BV589+$E599</f>
        <v>0</v>
      </c>
      <c r="BW599" s="19">
        <f xml:space="preserve"> BW589+$B599</f>
        <v>0</v>
      </c>
      <c r="BX599" s="19">
        <f xml:space="preserve"> BX589+$C599</f>
        <v>0</v>
      </c>
      <c r="BY599" s="19">
        <f xml:space="preserve"> BY589+$D599</f>
        <v>0</v>
      </c>
      <c r="BZ599" s="19">
        <f xml:space="preserve"> BZ589+$E599</f>
        <v>0</v>
      </c>
      <c r="CA599" s="19">
        <f xml:space="preserve"> CA589+$B599</f>
        <v>0</v>
      </c>
      <c r="CB599" s="19">
        <f xml:space="preserve"> CB589+$C599</f>
        <v>0</v>
      </c>
      <c r="CC599" s="19">
        <f xml:space="preserve"> CC589+$D599</f>
        <v>0</v>
      </c>
      <c r="CD599" s="19">
        <f xml:space="preserve"> CD589+$E599</f>
        <v>0</v>
      </c>
      <c r="CE599" s="19">
        <f xml:space="preserve"> CE589+$B599</f>
        <v>0</v>
      </c>
      <c r="CF599" s="19">
        <f xml:space="preserve"> CF589+$C599</f>
        <v>0</v>
      </c>
      <c r="CG599" s="19">
        <f xml:space="preserve"> CG589+$D599</f>
        <v>0</v>
      </c>
      <c r="CH599" s="19">
        <f xml:space="preserve"> CH589+$E599</f>
        <v>0</v>
      </c>
      <c r="CI599" s="19">
        <f xml:space="preserve"> CI589+$B599</f>
        <v>0</v>
      </c>
      <c r="CJ599" s="19">
        <f xml:space="preserve"> CJ589+$C599</f>
        <v>0</v>
      </c>
      <c r="CK599" s="19">
        <f xml:space="preserve"> CK589+$D599</f>
        <v>0</v>
      </c>
      <c r="CL599" s="19">
        <f xml:space="preserve"> CL589+$E599</f>
        <v>0</v>
      </c>
      <c r="CM599" s="19">
        <f xml:space="preserve"> CM589+$B599</f>
        <v>0</v>
      </c>
      <c r="CN599" s="19">
        <f xml:space="preserve"> CN589+$C599</f>
        <v>0</v>
      </c>
      <c r="CO599" s="19">
        <f xml:space="preserve"> CO589+$D599</f>
        <v>0</v>
      </c>
      <c r="CP599" s="19">
        <f xml:space="preserve"> CP589+$E599</f>
        <v>0</v>
      </c>
      <c r="CQ599" s="19">
        <f xml:space="preserve"> CQ589+$B599</f>
        <v>0</v>
      </c>
      <c r="CR599" s="19">
        <f xml:space="preserve"> CR589+$C599</f>
        <v>0</v>
      </c>
      <c r="CS599" s="19">
        <f xml:space="preserve"> CS589+$D599</f>
        <v>0</v>
      </c>
      <c r="CT599" s="19">
        <f xml:space="preserve"> CT589+$E599</f>
        <v>0</v>
      </c>
      <c r="CU599" s="19">
        <f xml:space="preserve"> CU589+$B599</f>
        <v>0</v>
      </c>
      <c r="CV599" s="19">
        <f xml:space="preserve"> CV589+$C599</f>
        <v>0</v>
      </c>
      <c r="CW599" s="19">
        <f xml:space="preserve"> CW589+$D599</f>
        <v>0</v>
      </c>
      <c r="CX599" s="19">
        <f xml:space="preserve"> CX589+$E599</f>
        <v>0</v>
      </c>
      <c r="CY599" s="19">
        <f xml:space="preserve"> CY589+$B599</f>
        <v>0</v>
      </c>
      <c r="CZ599" s="19">
        <f xml:space="preserve"> CZ589+$C599</f>
        <v>0</v>
      </c>
      <c r="DA599" s="19">
        <f xml:space="preserve"> DA589+$D599</f>
        <v>0</v>
      </c>
      <c r="DB599" s="19">
        <f xml:space="preserve"> DB589+$E599</f>
        <v>0</v>
      </c>
      <c r="DC599" s="19">
        <f xml:space="preserve"> DC589+$B599</f>
        <v>0</v>
      </c>
      <c r="DD599" s="19">
        <f xml:space="preserve"> DD589+$C599</f>
        <v>0</v>
      </c>
      <c r="DE599" s="19">
        <f xml:space="preserve"> DE589+$D599</f>
        <v>0</v>
      </c>
      <c r="DF599" s="19">
        <f xml:space="preserve"> DF589+$E599</f>
        <v>0</v>
      </c>
      <c r="DG599" s="19">
        <f xml:space="preserve"> DG589+$B599</f>
        <v>0</v>
      </c>
      <c r="DH599" s="19">
        <f xml:space="preserve"> DH589+$C599</f>
        <v>0</v>
      </c>
      <c r="DI599" s="19">
        <f xml:space="preserve"> DI589+$D599</f>
        <v>0</v>
      </c>
      <c r="DJ599" s="19">
        <f xml:space="preserve"> DJ589+$E599</f>
        <v>0</v>
      </c>
      <c r="DK599" s="19">
        <f xml:space="preserve"> DK589+$B599</f>
        <v>0</v>
      </c>
      <c r="DL599" s="19">
        <f xml:space="preserve"> DL589+$C599</f>
        <v>0</v>
      </c>
      <c r="DM599" s="19">
        <f xml:space="preserve"> DM589+$D599</f>
        <v>0</v>
      </c>
      <c r="DN599" s="19">
        <f xml:space="preserve"> DN589+$E599</f>
        <v>0</v>
      </c>
      <c r="DO599" s="19">
        <f xml:space="preserve"> DO589+$B599</f>
        <v>0</v>
      </c>
      <c r="DP599" s="19">
        <f xml:space="preserve"> DP589+$C599</f>
        <v>0</v>
      </c>
      <c r="DQ599" s="19">
        <f xml:space="preserve"> DQ589+$D599</f>
        <v>0</v>
      </c>
      <c r="DR599" s="19">
        <f xml:space="preserve"> DR589+$E599</f>
        <v>0</v>
      </c>
      <c r="DS599" s="19">
        <f xml:space="preserve"> DS589+$B599</f>
        <v>0</v>
      </c>
      <c r="DT599" s="19">
        <f xml:space="preserve"> DT589+$C599</f>
        <v>0</v>
      </c>
      <c r="DU599" s="19">
        <f xml:space="preserve"> DU589+$D599</f>
        <v>0</v>
      </c>
      <c r="DV599" s="19">
        <f xml:space="preserve"> DV589+$E599</f>
        <v>0</v>
      </c>
      <c r="DW599" s="19">
        <f xml:space="preserve"> DW589+$B599</f>
        <v>0</v>
      </c>
      <c r="DX599" s="19">
        <f xml:space="preserve"> DX589+$C599</f>
        <v>0</v>
      </c>
      <c r="DY599" s="19">
        <f xml:space="preserve"> DY589+$D599</f>
        <v>0</v>
      </c>
      <c r="DZ599" s="19">
        <f xml:space="preserve"> DZ589+$E599</f>
        <v>0</v>
      </c>
      <c r="EA599" s="19">
        <f xml:space="preserve"> EA589+$B599</f>
        <v>0</v>
      </c>
      <c r="EB599" s="19">
        <f xml:space="preserve"> EB589+$C599</f>
        <v>0</v>
      </c>
      <c r="EC599" s="19">
        <f xml:space="preserve"> EC589+$D599</f>
        <v>0</v>
      </c>
      <c r="ED599" s="19">
        <f xml:space="preserve"> ED589+$E599</f>
        <v>0</v>
      </c>
      <c r="EE599" s="19">
        <f xml:space="preserve"> EE589+$B599</f>
        <v>0</v>
      </c>
      <c r="EF599" s="19">
        <f xml:space="preserve"> EF589+$C599</f>
        <v>0</v>
      </c>
      <c r="EG599" s="19">
        <f xml:space="preserve"> EG589+$D599</f>
        <v>0</v>
      </c>
      <c r="EH599" s="19">
        <f xml:space="preserve"> EH589+$E599</f>
        <v>0</v>
      </c>
      <c r="EI599" s="19"/>
    </row>
    <row r="600" spans="2:139" x14ac:dyDescent="0.35">
      <c r="B600" s="19">
        <f xml:space="preserve"> IF(C361=1,IF(N361=1,1,0),0)</f>
        <v>0</v>
      </c>
      <c r="C600" s="19">
        <f>IF(C361=1,IF(OR((N361=1),(N361=0.5)),1,0),0)</f>
        <v>0</v>
      </c>
      <c r="D600" s="19">
        <f xml:space="preserve"> IF(C361=1,IF(N361=1,1,0),0)</f>
        <v>0</v>
      </c>
      <c r="E600" s="19">
        <f xml:space="preserve"> IF(C361=1,IF(AND((N361&lt;&gt;""),(N361&lt;&gt;0)),1,0),0)</f>
        <v>0</v>
      </c>
      <c r="F600" s="19"/>
      <c r="G600" s="19">
        <f xml:space="preserve"> G590+$B600</f>
        <v>1</v>
      </c>
      <c r="H600" s="19">
        <f xml:space="preserve"> H590+$C600</f>
        <v>2</v>
      </c>
      <c r="I600" s="19">
        <f xml:space="preserve"> I590+$D600</f>
        <v>3</v>
      </c>
      <c r="J600" s="19">
        <f xml:space="preserve"> J590+$E600</f>
        <v>4</v>
      </c>
      <c r="K600" s="19">
        <f xml:space="preserve"> K590+$B600</f>
        <v>5</v>
      </c>
      <c r="L600" s="19">
        <f xml:space="preserve"> L590+$C600</f>
        <v>6</v>
      </c>
      <c r="M600" s="19">
        <f xml:space="preserve"> M590+$D600</f>
        <v>7</v>
      </c>
      <c r="N600" s="19">
        <f xml:space="preserve"> N590+$E600</f>
        <v>8</v>
      </c>
      <c r="O600" s="19">
        <f xml:space="preserve"> O590+$B600</f>
        <v>9</v>
      </c>
      <c r="P600" s="19">
        <f xml:space="preserve"> P590+$C600</f>
        <v>10</v>
      </c>
      <c r="Q600" s="19">
        <f xml:space="preserve"> Q590+$D600</f>
        <v>11</v>
      </c>
      <c r="R600" s="19"/>
      <c r="S600" s="19">
        <f xml:space="preserve"> S590+$E600</f>
        <v>12</v>
      </c>
      <c r="T600" s="19">
        <f xml:space="preserve"> T590+$B600</f>
        <v>13</v>
      </c>
      <c r="U600" s="19">
        <f xml:space="preserve"> U590+$C600</f>
        <v>14</v>
      </c>
      <c r="V600" s="19"/>
      <c r="W600" s="19">
        <f xml:space="preserve"> W590+$D600</f>
        <v>15</v>
      </c>
      <c r="X600" s="19"/>
      <c r="Y600" s="19">
        <f xml:space="preserve"> Y590+$E600</f>
        <v>16</v>
      </c>
      <c r="Z600" s="19">
        <f xml:space="preserve"> Z590+$B600</f>
        <v>17</v>
      </c>
      <c r="AA600" s="19">
        <f xml:space="preserve"> AA590+$C600</f>
        <v>18</v>
      </c>
      <c r="AB600" s="19">
        <f xml:space="preserve"> AB590+$D600</f>
        <v>19</v>
      </c>
      <c r="AC600" s="19">
        <f xml:space="preserve"> AC590+$E600</f>
        <v>20</v>
      </c>
      <c r="AD600" s="19"/>
      <c r="AE600" s="19">
        <f xml:space="preserve"> AE590+$B600</f>
        <v>21</v>
      </c>
      <c r="AF600" s="19">
        <f xml:space="preserve"> AF590+$C600</f>
        <v>22</v>
      </c>
      <c r="AG600" s="19">
        <f xml:space="preserve"> AG590+$D600</f>
        <v>23</v>
      </c>
      <c r="AH600" s="19">
        <f xml:space="preserve"> AH590+$E600</f>
        <v>24</v>
      </c>
      <c r="AI600" s="19">
        <f xml:space="preserve"> AI590+$B600</f>
        <v>25</v>
      </c>
      <c r="AJ600" s="19">
        <f xml:space="preserve"> AJ590+$C600</f>
        <v>26</v>
      </c>
      <c r="AK600" s="129">
        <f xml:space="preserve"> AK590+$D600</f>
        <v>27</v>
      </c>
      <c r="AL600" s="129">
        <f xml:space="preserve"> AL590+$E600</f>
        <v>28</v>
      </c>
      <c r="AM600" s="19">
        <f xml:space="preserve"> AM590+$B600</f>
        <v>29</v>
      </c>
      <c r="AN600" s="19">
        <f xml:space="preserve"> AN590+$C600</f>
        <v>30</v>
      </c>
      <c r="AO600" s="19">
        <f xml:space="preserve"> AO590+$D600</f>
        <v>31</v>
      </c>
      <c r="AP600" s="19">
        <f xml:space="preserve"> AP590+$E600</f>
        <v>32</v>
      </c>
      <c r="AQ600" s="19">
        <f xml:space="preserve"> AQ590+$B600</f>
        <v>33</v>
      </c>
      <c r="AR600" s="19">
        <f xml:space="preserve"> AR590+$C600</f>
        <v>34</v>
      </c>
      <c r="AS600" s="19">
        <f xml:space="preserve"> AS590+$D600</f>
        <v>35</v>
      </c>
      <c r="AT600" s="19">
        <f xml:space="preserve"> AT590+$E600</f>
        <v>36</v>
      </c>
      <c r="AU600" s="19">
        <f xml:space="preserve"> AU590+$B600</f>
        <v>37</v>
      </c>
      <c r="AV600" s="19">
        <f xml:space="preserve"> AV590+$C600</f>
        <v>38</v>
      </c>
      <c r="AW600" s="19">
        <f xml:space="preserve"> AW590+$D600</f>
        <v>39</v>
      </c>
      <c r="AX600" s="19">
        <f xml:space="preserve"> AX590+$E600</f>
        <v>40</v>
      </c>
      <c r="AY600" s="19">
        <f xml:space="preserve"> AY590+$B600</f>
        <v>41</v>
      </c>
      <c r="AZ600" s="19">
        <f xml:space="preserve"> AZ590+$C600</f>
        <v>42</v>
      </c>
      <c r="BA600" s="19">
        <f xml:space="preserve"> BA590+$D600</f>
        <v>43</v>
      </c>
      <c r="BB600" s="19">
        <f xml:space="preserve"> BB590+$E600</f>
        <v>44</v>
      </c>
      <c r="BC600" s="19">
        <f xml:space="preserve"> BC590+$B600</f>
        <v>45</v>
      </c>
      <c r="BD600" s="19">
        <f xml:space="preserve"> BD590+$C600</f>
        <v>46</v>
      </c>
      <c r="BE600" s="19">
        <f xml:space="preserve"> BE590+$D600</f>
        <v>47</v>
      </c>
      <c r="BF600" s="19">
        <f xml:space="preserve"> BF590+$E600</f>
        <v>48</v>
      </c>
      <c r="BG600" s="19">
        <f xml:space="preserve"> BG590+$B600</f>
        <v>49</v>
      </c>
      <c r="BH600" s="19">
        <f xml:space="preserve"> BH590+$C600</f>
        <v>50</v>
      </c>
      <c r="BI600" s="19">
        <f xml:space="preserve"> BI590+$D600</f>
        <v>51</v>
      </c>
      <c r="BJ600" s="19">
        <f xml:space="preserve"> BJ590+$E600</f>
        <v>52</v>
      </c>
      <c r="BK600" s="19">
        <f xml:space="preserve"> BK590+$B600</f>
        <v>53</v>
      </c>
      <c r="BL600" s="19">
        <f xml:space="preserve"> BL590+$C600</f>
        <v>54</v>
      </c>
      <c r="BM600" s="19">
        <f xml:space="preserve"> BM590+$D600</f>
        <v>55</v>
      </c>
      <c r="BN600" s="19">
        <f xml:space="preserve"> BN590+$E600</f>
        <v>56</v>
      </c>
      <c r="BO600" s="19">
        <f xml:space="preserve"> BO590+$B600</f>
        <v>57</v>
      </c>
      <c r="BP600" s="19">
        <f xml:space="preserve"> BP590+$C600</f>
        <v>58</v>
      </c>
      <c r="BQ600" s="19">
        <f xml:space="preserve"> BQ590+$D600</f>
        <v>59</v>
      </c>
      <c r="BR600" s="19">
        <f xml:space="preserve"> BR590+$E600</f>
        <v>60</v>
      </c>
      <c r="BS600" s="19">
        <f xml:space="preserve"> BS590+$B600</f>
        <v>61</v>
      </c>
      <c r="BT600" s="19">
        <f xml:space="preserve"> BT590+$C600</f>
        <v>62</v>
      </c>
      <c r="BU600" s="19">
        <f xml:space="preserve"> BU590+$D600</f>
        <v>63</v>
      </c>
      <c r="BV600" s="19">
        <f xml:space="preserve"> BV590+$E600</f>
        <v>64</v>
      </c>
      <c r="BW600" s="19">
        <f xml:space="preserve"> BW590+$B600</f>
        <v>65</v>
      </c>
      <c r="BX600" s="19">
        <f xml:space="preserve"> BX590+$C600</f>
        <v>66</v>
      </c>
      <c r="BY600" s="19">
        <f xml:space="preserve"> BY590+$D600</f>
        <v>67</v>
      </c>
      <c r="BZ600" s="19">
        <f xml:space="preserve"> BZ590+$E600</f>
        <v>68</v>
      </c>
      <c r="CA600" s="19">
        <f xml:space="preserve"> CA590+$B600</f>
        <v>69</v>
      </c>
      <c r="CB600" s="19">
        <f xml:space="preserve"> CB590+$C600</f>
        <v>70</v>
      </c>
      <c r="CC600" s="19">
        <f xml:space="preserve"> CC590+$D600</f>
        <v>71</v>
      </c>
      <c r="CD600" s="19">
        <f xml:space="preserve"> CD590+$E600</f>
        <v>72</v>
      </c>
      <c r="CE600" s="19">
        <f xml:space="preserve"> CE590+$B600</f>
        <v>73</v>
      </c>
      <c r="CF600" s="19">
        <f xml:space="preserve"> CF590+$C600</f>
        <v>74</v>
      </c>
      <c r="CG600" s="19">
        <f xml:space="preserve"> CG590+$D600</f>
        <v>75</v>
      </c>
      <c r="CH600" s="19">
        <f xml:space="preserve"> CH590+$E600</f>
        <v>76</v>
      </c>
      <c r="CI600" s="19">
        <f xml:space="preserve"> CI590+$B600</f>
        <v>77</v>
      </c>
      <c r="CJ600" s="19">
        <f xml:space="preserve"> CJ590+$C600</f>
        <v>78</v>
      </c>
      <c r="CK600" s="19">
        <f xml:space="preserve"> CK590+$D600</f>
        <v>79</v>
      </c>
      <c r="CL600" s="19">
        <f xml:space="preserve"> CL590+$E600</f>
        <v>80</v>
      </c>
      <c r="CM600" s="19">
        <f xml:space="preserve"> CM590+$B600</f>
        <v>81</v>
      </c>
      <c r="CN600" s="19">
        <f xml:space="preserve"> CN590+$C600</f>
        <v>82</v>
      </c>
      <c r="CO600" s="19">
        <f xml:space="preserve"> CO590+$D600</f>
        <v>83</v>
      </c>
      <c r="CP600" s="19">
        <f xml:space="preserve"> CP590+$E600</f>
        <v>84</v>
      </c>
      <c r="CQ600" s="19">
        <f xml:space="preserve"> CQ590+$B600</f>
        <v>85</v>
      </c>
      <c r="CR600" s="19">
        <f xml:space="preserve"> CR590+$C600</f>
        <v>86</v>
      </c>
      <c r="CS600" s="19">
        <f xml:space="preserve"> CS590+$D600</f>
        <v>87</v>
      </c>
      <c r="CT600" s="19">
        <f xml:space="preserve"> CT590+$E600</f>
        <v>88</v>
      </c>
      <c r="CU600" s="19">
        <f xml:space="preserve"> CU590+$B600</f>
        <v>89</v>
      </c>
      <c r="CV600" s="19">
        <f xml:space="preserve"> CV590+$C600</f>
        <v>90</v>
      </c>
      <c r="CW600" s="19">
        <f xml:space="preserve"> CW590+$D600</f>
        <v>91</v>
      </c>
      <c r="CX600" s="19">
        <f xml:space="preserve"> CX590+$E600</f>
        <v>92</v>
      </c>
      <c r="CY600" s="19">
        <f xml:space="preserve"> CY590+$B600</f>
        <v>93</v>
      </c>
      <c r="CZ600" s="19">
        <f xml:space="preserve"> CZ590+$C600</f>
        <v>94</v>
      </c>
      <c r="DA600" s="19">
        <f xml:space="preserve"> DA590+$D600</f>
        <v>95</v>
      </c>
      <c r="DB600" s="19">
        <f xml:space="preserve"> DB590+$E600</f>
        <v>96</v>
      </c>
      <c r="DC600" s="19">
        <f xml:space="preserve"> DC590+$B600</f>
        <v>97</v>
      </c>
      <c r="DD600" s="19">
        <f xml:space="preserve"> DD590+$C600</f>
        <v>98</v>
      </c>
      <c r="DE600" s="19">
        <f xml:space="preserve"> DE590+$D600</f>
        <v>99</v>
      </c>
      <c r="DF600" s="19">
        <f xml:space="preserve"> DF590+$E600</f>
        <v>100</v>
      </c>
      <c r="DG600" s="19">
        <f xml:space="preserve"> DG590+$B600</f>
        <v>101</v>
      </c>
      <c r="DH600" s="19">
        <f xml:space="preserve"> DH590+$C600</f>
        <v>102</v>
      </c>
      <c r="DI600" s="19">
        <f xml:space="preserve"> DI590+$D600</f>
        <v>103</v>
      </c>
      <c r="DJ600" s="19">
        <f xml:space="preserve"> DJ590+$E600</f>
        <v>104</v>
      </c>
      <c r="DK600" s="19">
        <f xml:space="preserve"> DK590+$B600</f>
        <v>105</v>
      </c>
      <c r="DL600" s="19">
        <f xml:space="preserve"> DL590+$C600</f>
        <v>106</v>
      </c>
      <c r="DM600" s="19">
        <f xml:space="preserve"> DM590+$D600</f>
        <v>107</v>
      </c>
      <c r="DN600" s="19">
        <f xml:space="preserve"> DN590+$E600</f>
        <v>108</v>
      </c>
      <c r="DO600" s="19">
        <f xml:space="preserve"> DO590+$B600</f>
        <v>109</v>
      </c>
      <c r="DP600" s="19">
        <f xml:space="preserve"> DP590+$C600</f>
        <v>110</v>
      </c>
      <c r="DQ600" s="19">
        <f xml:space="preserve"> DQ590+$D600</f>
        <v>111</v>
      </c>
      <c r="DR600" s="19">
        <f xml:space="preserve"> DR590+$E600</f>
        <v>112</v>
      </c>
      <c r="DS600" s="19">
        <f xml:space="preserve"> DS590+$B600</f>
        <v>113</v>
      </c>
      <c r="DT600" s="19">
        <f xml:space="preserve"> DT590+$C600</f>
        <v>114</v>
      </c>
      <c r="DU600" s="19">
        <f xml:space="preserve"> DU590+$D600</f>
        <v>115</v>
      </c>
      <c r="DV600" s="19">
        <f xml:space="preserve"> DV590+$E600</f>
        <v>116</v>
      </c>
      <c r="DW600" s="19">
        <f xml:space="preserve"> DW590+$B600</f>
        <v>117</v>
      </c>
      <c r="DX600" s="19">
        <f xml:space="preserve"> DX590+$C600</f>
        <v>118</v>
      </c>
      <c r="DY600" s="19">
        <f xml:space="preserve"> DY590+$D600</f>
        <v>119</v>
      </c>
      <c r="DZ600" s="19">
        <f xml:space="preserve"> DZ590+$E600</f>
        <v>120</v>
      </c>
      <c r="EA600" s="19">
        <f xml:space="preserve"> EA590+$B600</f>
        <v>121</v>
      </c>
      <c r="EB600" s="19">
        <f xml:space="preserve"> EB590+$C600</f>
        <v>122</v>
      </c>
      <c r="EC600" s="19">
        <f xml:space="preserve"> EC590+$D600</f>
        <v>123</v>
      </c>
      <c r="ED600" s="19">
        <f xml:space="preserve"> ED590+$E600</f>
        <v>124</v>
      </c>
      <c r="EE600" s="19">
        <f xml:space="preserve"> EE590+$B600</f>
        <v>125</v>
      </c>
      <c r="EF600" s="19">
        <f xml:space="preserve"> EF590+$C600</f>
        <v>126</v>
      </c>
      <c r="EG600" s="19">
        <f xml:space="preserve"> EG590+$D600</f>
        <v>127</v>
      </c>
      <c r="EH600" s="19">
        <f xml:space="preserve"> EH590+$E600</f>
        <v>128</v>
      </c>
      <c r="EI600" s="19"/>
    </row>
    <row r="601" spans="2:139" ht="15" hidden="1" x14ac:dyDescent="0.25">
      <c r="B601" s="19">
        <f xml:space="preserve"> IF(C362=1,IF(N362=1,1,0),0)</f>
        <v>0</v>
      </c>
      <c r="C601" s="19">
        <f>IF(C362=1,IF(OR((N362=1),(N362=0.5)),1,0),0)</f>
        <v>0</v>
      </c>
      <c r="D601" s="19">
        <f xml:space="preserve"> IF(C362=1,IF(N362=1,1,0),0)</f>
        <v>0</v>
      </c>
      <c r="E601" s="19">
        <f xml:space="preserve"> IF(C362=1,IF(AND((N362&lt;&gt;""),(N362&lt;&gt;0)),1,0),0)</f>
        <v>0</v>
      </c>
      <c r="F601" s="19"/>
      <c r="G601" s="19">
        <f xml:space="preserve"> G591+$B601</f>
        <v>0</v>
      </c>
      <c r="H601" s="19">
        <f xml:space="preserve"> H591+$C601</f>
        <v>0</v>
      </c>
      <c r="I601" s="19">
        <f xml:space="preserve"> I591+$D601</f>
        <v>0</v>
      </c>
      <c r="J601" s="19">
        <f xml:space="preserve"> J591+$E601</f>
        <v>0</v>
      </c>
      <c r="K601" s="19">
        <f xml:space="preserve"> K591+$B601</f>
        <v>0</v>
      </c>
      <c r="L601" s="19">
        <f xml:space="preserve"> L591+$C601</f>
        <v>0</v>
      </c>
      <c r="M601" s="19">
        <f xml:space="preserve"> M591+$D601</f>
        <v>0</v>
      </c>
      <c r="N601" s="19">
        <f xml:space="preserve"> N591+$E601</f>
        <v>0</v>
      </c>
      <c r="O601" s="19">
        <f xml:space="preserve"> O591+$B601</f>
        <v>0</v>
      </c>
      <c r="P601" s="19">
        <f xml:space="preserve"> P591+$C601</f>
        <v>0</v>
      </c>
      <c r="Q601" s="19">
        <f xml:space="preserve"> Q591+$D601</f>
        <v>0</v>
      </c>
      <c r="R601" s="19"/>
      <c r="S601" s="19">
        <f xml:space="preserve"> S591+$E601</f>
        <v>0</v>
      </c>
      <c r="T601" s="19">
        <f xml:space="preserve"> T591+$B601</f>
        <v>0</v>
      </c>
      <c r="U601" s="19">
        <f xml:space="preserve"> U591+$C601</f>
        <v>0</v>
      </c>
      <c r="V601" s="19"/>
      <c r="W601" s="19">
        <f xml:space="preserve"> W591+$D601</f>
        <v>0</v>
      </c>
      <c r="X601" s="19"/>
      <c r="Y601" s="19">
        <f xml:space="preserve"> Y591+$E601</f>
        <v>0</v>
      </c>
      <c r="Z601" s="19">
        <f xml:space="preserve"> Z591+$B601</f>
        <v>0</v>
      </c>
      <c r="AA601" s="19">
        <f xml:space="preserve"> AA591+$C601</f>
        <v>0</v>
      </c>
      <c r="AB601" s="19">
        <f xml:space="preserve"> AB591+$D601</f>
        <v>0</v>
      </c>
      <c r="AC601" s="19">
        <f xml:space="preserve"> AC591+$E601</f>
        <v>0</v>
      </c>
      <c r="AD601" s="19"/>
      <c r="AE601" s="19">
        <f xml:space="preserve"> AE591+$B601</f>
        <v>0</v>
      </c>
      <c r="AF601" s="19">
        <f xml:space="preserve"> AF591+$C601</f>
        <v>0</v>
      </c>
      <c r="AG601" s="19">
        <f xml:space="preserve"> AG591+$D601</f>
        <v>0</v>
      </c>
      <c r="AH601" s="19">
        <f xml:space="preserve"> AH591+$E601</f>
        <v>0</v>
      </c>
      <c r="AI601" s="19">
        <f xml:space="preserve"> AI591+$B601</f>
        <v>0</v>
      </c>
      <c r="AJ601" s="19">
        <f xml:space="preserve"> AJ591+$C601</f>
        <v>0</v>
      </c>
      <c r="AK601" s="129">
        <f xml:space="preserve"> AK591+$D601</f>
        <v>0</v>
      </c>
      <c r="AL601" s="129">
        <f xml:space="preserve"> AL591+$E601</f>
        <v>0</v>
      </c>
      <c r="AM601" s="19">
        <f xml:space="preserve"> AM591+$B601</f>
        <v>0</v>
      </c>
      <c r="AN601" s="19">
        <f xml:space="preserve"> AN591+$C601</f>
        <v>0</v>
      </c>
      <c r="AO601" s="19">
        <f xml:space="preserve"> AO591+$D601</f>
        <v>0</v>
      </c>
      <c r="AP601" s="19">
        <f xml:space="preserve"> AP591+$E601</f>
        <v>0</v>
      </c>
      <c r="AQ601" s="19">
        <f xml:space="preserve"> AQ591+$B601</f>
        <v>0</v>
      </c>
      <c r="AR601" s="19">
        <f xml:space="preserve"> AR591+$C601</f>
        <v>0</v>
      </c>
      <c r="AS601" s="19">
        <f xml:space="preserve"> AS591+$D601</f>
        <v>0</v>
      </c>
      <c r="AT601" s="19">
        <f xml:space="preserve"> AT591+$E601</f>
        <v>0</v>
      </c>
      <c r="AU601" s="19">
        <f xml:space="preserve"> AU591+$B601</f>
        <v>0</v>
      </c>
      <c r="AV601" s="19">
        <f xml:space="preserve"> AV591+$C601</f>
        <v>0</v>
      </c>
      <c r="AW601" s="19">
        <f xml:space="preserve"> AW591+$D601</f>
        <v>0</v>
      </c>
      <c r="AX601" s="19">
        <f xml:space="preserve"> AX591+$E601</f>
        <v>0</v>
      </c>
      <c r="AY601" s="19">
        <f xml:space="preserve"> AY591+$B601</f>
        <v>0</v>
      </c>
      <c r="AZ601" s="19">
        <f xml:space="preserve"> AZ591+$C601</f>
        <v>0</v>
      </c>
      <c r="BA601" s="19">
        <f xml:space="preserve"> BA591+$D601</f>
        <v>0</v>
      </c>
      <c r="BB601" s="19">
        <f xml:space="preserve"> BB591+$E601</f>
        <v>0</v>
      </c>
      <c r="BC601" s="19">
        <f xml:space="preserve"> BC591+$B601</f>
        <v>0</v>
      </c>
      <c r="BD601" s="19">
        <f xml:space="preserve"> BD591+$C601</f>
        <v>0</v>
      </c>
      <c r="BE601" s="19">
        <f xml:space="preserve"> BE591+$D601</f>
        <v>0</v>
      </c>
      <c r="BF601" s="19">
        <f xml:space="preserve"> BF591+$E601</f>
        <v>0</v>
      </c>
      <c r="BG601" s="19">
        <f xml:space="preserve"> BG591+$B601</f>
        <v>0</v>
      </c>
      <c r="BH601" s="19">
        <f xml:space="preserve"> BH591+$C601</f>
        <v>0</v>
      </c>
      <c r="BI601" s="19">
        <f xml:space="preserve"> BI591+$D601</f>
        <v>0</v>
      </c>
      <c r="BJ601" s="19">
        <f xml:space="preserve"> BJ591+$E601</f>
        <v>0</v>
      </c>
      <c r="BK601" s="19">
        <f xml:space="preserve"> BK591+$B601</f>
        <v>0</v>
      </c>
      <c r="BL601" s="19">
        <f xml:space="preserve"> BL591+$C601</f>
        <v>0</v>
      </c>
      <c r="BM601" s="19">
        <f xml:space="preserve"> BM591+$D601</f>
        <v>0</v>
      </c>
      <c r="BN601" s="19">
        <f xml:space="preserve"> BN591+$E601</f>
        <v>0</v>
      </c>
      <c r="BO601" s="19">
        <f xml:space="preserve"> BO591+$B601</f>
        <v>0</v>
      </c>
      <c r="BP601" s="19">
        <f xml:space="preserve"> BP591+$C601</f>
        <v>0</v>
      </c>
      <c r="BQ601" s="19">
        <f xml:space="preserve"> BQ591+$D601</f>
        <v>0</v>
      </c>
      <c r="BR601" s="19">
        <f xml:space="preserve"> BR591+$E601</f>
        <v>0</v>
      </c>
      <c r="BS601" s="19">
        <f xml:space="preserve"> BS591+$B601</f>
        <v>0</v>
      </c>
      <c r="BT601" s="19">
        <f xml:space="preserve"> BT591+$C601</f>
        <v>0</v>
      </c>
      <c r="BU601" s="19">
        <f xml:space="preserve"> BU591+$D601</f>
        <v>0</v>
      </c>
      <c r="BV601" s="19">
        <f xml:space="preserve"> BV591+$E601</f>
        <v>0</v>
      </c>
      <c r="BW601" s="19">
        <f xml:space="preserve"> BW591+$B601</f>
        <v>0</v>
      </c>
      <c r="BX601" s="19">
        <f xml:space="preserve"> BX591+$C601</f>
        <v>0</v>
      </c>
      <c r="BY601" s="19">
        <f xml:space="preserve"> BY591+$D601</f>
        <v>0</v>
      </c>
      <c r="BZ601" s="19">
        <f xml:space="preserve"> BZ591+$E601</f>
        <v>0</v>
      </c>
      <c r="CA601" s="19">
        <f xml:space="preserve"> CA591+$B601</f>
        <v>0</v>
      </c>
      <c r="CB601" s="19">
        <f xml:space="preserve"> CB591+$C601</f>
        <v>0</v>
      </c>
      <c r="CC601" s="19">
        <f xml:space="preserve"> CC591+$D601</f>
        <v>0</v>
      </c>
      <c r="CD601" s="19">
        <f xml:space="preserve"> CD591+$E601</f>
        <v>0</v>
      </c>
      <c r="CE601" s="19">
        <f xml:space="preserve"> CE591+$B601</f>
        <v>0</v>
      </c>
      <c r="CF601" s="19">
        <f xml:space="preserve"> CF591+$C601</f>
        <v>0</v>
      </c>
      <c r="CG601" s="19">
        <f xml:space="preserve"> CG591+$D601</f>
        <v>0</v>
      </c>
      <c r="CH601" s="19">
        <f xml:space="preserve"> CH591+$E601</f>
        <v>0</v>
      </c>
      <c r="CI601" s="19">
        <f xml:space="preserve"> CI591+$B601</f>
        <v>0</v>
      </c>
      <c r="CJ601" s="19">
        <f xml:space="preserve"> CJ591+$C601</f>
        <v>0</v>
      </c>
      <c r="CK601" s="19">
        <f xml:space="preserve"> CK591+$D601</f>
        <v>0</v>
      </c>
      <c r="CL601" s="19">
        <f xml:space="preserve"> CL591+$E601</f>
        <v>0</v>
      </c>
      <c r="CM601" s="19">
        <f xml:space="preserve"> CM591+$B601</f>
        <v>0</v>
      </c>
      <c r="CN601" s="19">
        <f xml:space="preserve"> CN591+$C601</f>
        <v>0</v>
      </c>
      <c r="CO601" s="19">
        <f xml:space="preserve"> CO591+$D601</f>
        <v>0</v>
      </c>
      <c r="CP601" s="19">
        <f xml:space="preserve"> CP591+$E601</f>
        <v>0</v>
      </c>
      <c r="CQ601" s="19">
        <f xml:space="preserve"> CQ591+$B601</f>
        <v>0</v>
      </c>
      <c r="CR601" s="19">
        <f xml:space="preserve"> CR591+$C601</f>
        <v>0</v>
      </c>
      <c r="CS601" s="19">
        <f xml:space="preserve"> CS591+$D601</f>
        <v>0</v>
      </c>
      <c r="CT601" s="19">
        <f xml:space="preserve"> CT591+$E601</f>
        <v>0</v>
      </c>
      <c r="CU601" s="19">
        <f xml:space="preserve"> CU591+$B601</f>
        <v>0</v>
      </c>
      <c r="CV601" s="19">
        <f xml:space="preserve"> CV591+$C601</f>
        <v>0</v>
      </c>
      <c r="CW601" s="19">
        <f xml:space="preserve"> CW591+$D601</f>
        <v>0</v>
      </c>
      <c r="CX601" s="19">
        <f xml:space="preserve"> CX591+$E601</f>
        <v>0</v>
      </c>
      <c r="CY601" s="19">
        <f xml:space="preserve"> CY591+$B601</f>
        <v>0</v>
      </c>
      <c r="CZ601" s="19">
        <f xml:space="preserve"> CZ591+$C601</f>
        <v>0</v>
      </c>
      <c r="DA601" s="19">
        <f xml:space="preserve"> DA591+$D601</f>
        <v>0</v>
      </c>
      <c r="DB601" s="19">
        <f xml:space="preserve"> DB591+$E601</f>
        <v>0</v>
      </c>
      <c r="DC601" s="19">
        <f xml:space="preserve"> DC591+$B601</f>
        <v>0</v>
      </c>
      <c r="DD601" s="19">
        <f xml:space="preserve"> DD591+$C601</f>
        <v>0</v>
      </c>
      <c r="DE601" s="19">
        <f xml:space="preserve"> DE591+$D601</f>
        <v>0</v>
      </c>
      <c r="DF601" s="19">
        <f xml:space="preserve"> DF591+$E601</f>
        <v>0</v>
      </c>
      <c r="DG601" s="19">
        <f xml:space="preserve"> DG591+$B601</f>
        <v>0</v>
      </c>
      <c r="DH601" s="19">
        <f xml:space="preserve"> DH591+$C601</f>
        <v>0</v>
      </c>
      <c r="DI601" s="19">
        <f xml:space="preserve"> DI591+$D601</f>
        <v>0</v>
      </c>
      <c r="DJ601" s="19">
        <f xml:space="preserve"> DJ591+$E601</f>
        <v>0</v>
      </c>
      <c r="DK601" s="19">
        <f xml:space="preserve"> DK591+$B601</f>
        <v>0</v>
      </c>
      <c r="DL601" s="19">
        <f xml:space="preserve"> DL591+$C601</f>
        <v>0</v>
      </c>
      <c r="DM601" s="19">
        <f xml:space="preserve"> DM591+$D601</f>
        <v>0</v>
      </c>
      <c r="DN601" s="19">
        <f xml:space="preserve"> DN591+$E601</f>
        <v>0</v>
      </c>
      <c r="DO601" s="19">
        <f xml:space="preserve"> DO591+$B601</f>
        <v>0</v>
      </c>
      <c r="DP601" s="19">
        <f xml:space="preserve"> DP591+$C601</f>
        <v>0</v>
      </c>
      <c r="DQ601" s="19">
        <f xml:space="preserve"> DQ591+$D601</f>
        <v>0</v>
      </c>
      <c r="DR601" s="19">
        <f xml:space="preserve"> DR591+$E601</f>
        <v>0</v>
      </c>
      <c r="DS601" s="19">
        <f xml:space="preserve"> DS591+$B601</f>
        <v>0</v>
      </c>
      <c r="DT601" s="19">
        <f xml:space="preserve"> DT591+$C601</f>
        <v>0</v>
      </c>
      <c r="DU601" s="19">
        <f xml:space="preserve"> DU591+$D601</f>
        <v>0</v>
      </c>
      <c r="DV601" s="19">
        <f xml:space="preserve"> DV591+$E601</f>
        <v>0</v>
      </c>
      <c r="DW601" s="19">
        <f xml:space="preserve"> DW591+$B601</f>
        <v>0</v>
      </c>
      <c r="DX601" s="19">
        <f xml:space="preserve"> DX591+$C601</f>
        <v>0</v>
      </c>
      <c r="DY601" s="19">
        <f xml:space="preserve"> DY591+$D601</f>
        <v>0</v>
      </c>
      <c r="DZ601" s="19">
        <f xml:space="preserve"> DZ591+$E601</f>
        <v>0</v>
      </c>
      <c r="EA601" s="19">
        <f xml:space="preserve"> EA591+$B601</f>
        <v>0</v>
      </c>
      <c r="EB601" s="19">
        <f xml:space="preserve"> EB591+$C601</f>
        <v>0</v>
      </c>
      <c r="EC601" s="19">
        <f xml:space="preserve"> EC591+$D601</f>
        <v>0</v>
      </c>
      <c r="ED601" s="19">
        <f xml:space="preserve"> ED591+$E601</f>
        <v>0</v>
      </c>
      <c r="EE601" s="19">
        <f xml:space="preserve"> EE591+$B601</f>
        <v>0</v>
      </c>
      <c r="EF601" s="19">
        <f xml:space="preserve"> EF591+$C601</f>
        <v>0</v>
      </c>
      <c r="EG601" s="19">
        <f xml:space="preserve"> EG591+$D601</f>
        <v>0</v>
      </c>
      <c r="EH601" s="19">
        <f xml:space="preserve"> EH591+$E601</f>
        <v>0</v>
      </c>
      <c r="EI601" s="19"/>
    </row>
    <row r="602" spans="2:139" ht="15" hidden="1" x14ac:dyDescent="0.25">
      <c r="B602" s="19">
        <f xml:space="preserve"> IF(C363=1,IF(N363=1,1,0),0)</f>
        <v>0</v>
      </c>
      <c r="C602" s="19">
        <f>IF(C363=1,IF(OR((N363=1),(N363=0.5)),1,0),0)</f>
        <v>0</v>
      </c>
      <c r="D602" s="19">
        <f xml:space="preserve"> IF(C363=1,IF(N363=1,1,0),0)</f>
        <v>0</v>
      </c>
      <c r="E602" s="19">
        <f xml:space="preserve"> IF(C363=1,IF(AND((N363&lt;&gt;""),(N363&lt;&gt;0)),1,0),0)</f>
        <v>0</v>
      </c>
      <c r="F602" s="19"/>
      <c r="G602" s="19">
        <f xml:space="preserve"> G592+$B602</f>
        <v>0</v>
      </c>
      <c r="H602" s="19">
        <f xml:space="preserve"> H592+$C602</f>
        <v>0</v>
      </c>
      <c r="I602" s="19">
        <f xml:space="preserve"> I592+$D602</f>
        <v>0</v>
      </c>
      <c r="J602" s="19">
        <f xml:space="preserve"> J592+$E602</f>
        <v>0</v>
      </c>
      <c r="K602" s="19">
        <f xml:space="preserve"> K592+$B602</f>
        <v>0</v>
      </c>
      <c r="L602" s="19">
        <f xml:space="preserve"> L592+$C602</f>
        <v>0</v>
      </c>
      <c r="M602" s="19">
        <f xml:space="preserve"> M592+$D602</f>
        <v>0</v>
      </c>
      <c r="N602" s="19">
        <f xml:space="preserve"> N592+$E602</f>
        <v>0</v>
      </c>
      <c r="O602" s="19">
        <f xml:space="preserve"> O592+$B602</f>
        <v>0</v>
      </c>
      <c r="P602" s="19">
        <f xml:space="preserve"> P592+$C602</f>
        <v>0</v>
      </c>
      <c r="Q602" s="19">
        <f xml:space="preserve"> Q592+$D602</f>
        <v>0</v>
      </c>
      <c r="R602" s="19"/>
      <c r="S602" s="19">
        <f xml:space="preserve"> S592+$E602</f>
        <v>0</v>
      </c>
      <c r="T602" s="19">
        <f xml:space="preserve"> T592+$B602</f>
        <v>0</v>
      </c>
      <c r="U602" s="19">
        <f xml:space="preserve"> U592+$C602</f>
        <v>0</v>
      </c>
      <c r="V602" s="19"/>
      <c r="W602" s="19">
        <f xml:space="preserve"> W592+$D602</f>
        <v>0</v>
      </c>
      <c r="X602" s="19"/>
      <c r="Y602" s="19">
        <f xml:space="preserve"> Y592+$E602</f>
        <v>0</v>
      </c>
      <c r="Z602" s="19">
        <f xml:space="preserve"> Z592+$B602</f>
        <v>0</v>
      </c>
      <c r="AA602" s="19">
        <f xml:space="preserve"> AA592+$C602</f>
        <v>0</v>
      </c>
      <c r="AB602" s="19">
        <f xml:space="preserve"> AB592+$D602</f>
        <v>0</v>
      </c>
      <c r="AC602" s="19">
        <f xml:space="preserve"> AC592+$E602</f>
        <v>0</v>
      </c>
      <c r="AD602" s="19"/>
      <c r="AE602" s="19">
        <f xml:space="preserve"> AE592+$B602</f>
        <v>0</v>
      </c>
      <c r="AF602" s="19">
        <f xml:space="preserve"> AF592+$C602</f>
        <v>0</v>
      </c>
      <c r="AG602" s="19">
        <f xml:space="preserve"> AG592+$D602</f>
        <v>0</v>
      </c>
      <c r="AH602" s="19">
        <f xml:space="preserve"> AH592+$E602</f>
        <v>0</v>
      </c>
      <c r="AI602" s="19">
        <f xml:space="preserve"> AI592+$B602</f>
        <v>0</v>
      </c>
      <c r="AJ602" s="19">
        <f xml:space="preserve"> AJ592+$C602</f>
        <v>0</v>
      </c>
      <c r="AK602" s="129">
        <f xml:space="preserve"> AK592+$D602</f>
        <v>0</v>
      </c>
      <c r="AL602" s="129">
        <f xml:space="preserve"> AL592+$E602</f>
        <v>0</v>
      </c>
      <c r="AM602" s="19">
        <f xml:space="preserve"> AM592+$B602</f>
        <v>0</v>
      </c>
      <c r="AN602" s="19">
        <f xml:space="preserve"> AN592+$C602</f>
        <v>0</v>
      </c>
      <c r="AO602" s="19">
        <f xml:space="preserve"> AO592+$D602</f>
        <v>0</v>
      </c>
      <c r="AP602" s="19">
        <f xml:space="preserve"> AP592+$E602</f>
        <v>0</v>
      </c>
      <c r="AQ602" s="19">
        <f xml:space="preserve"> AQ592+$B602</f>
        <v>0</v>
      </c>
      <c r="AR602" s="19">
        <f xml:space="preserve"> AR592+$C602</f>
        <v>0</v>
      </c>
      <c r="AS602" s="19">
        <f xml:space="preserve"> AS592+$D602</f>
        <v>0</v>
      </c>
      <c r="AT602" s="19">
        <f xml:space="preserve"> AT592+$E602</f>
        <v>0</v>
      </c>
      <c r="AU602" s="19">
        <f xml:space="preserve"> AU592+$B602</f>
        <v>0</v>
      </c>
      <c r="AV602" s="19">
        <f xml:space="preserve"> AV592+$C602</f>
        <v>0</v>
      </c>
      <c r="AW602" s="19">
        <f xml:space="preserve"> AW592+$D602</f>
        <v>0</v>
      </c>
      <c r="AX602" s="19">
        <f xml:space="preserve"> AX592+$E602</f>
        <v>0</v>
      </c>
      <c r="AY602" s="19">
        <f xml:space="preserve"> AY592+$B602</f>
        <v>0</v>
      </c>
      <c r="AZ602" s="19">
        <f xml:space="preserve"> AZ592+$C602</f>
        <v>0</v>
      </c>
      <c r="BA602" s="19">
        <f xml:space="preserve"> BA592+$D602</f>
        <v>0</v>
      </c>
      <c r="BB602" s="19">
        <f xml:space="preserve"> BB592+$E602</f>
        <v>0</v>
      </c>
      <c r="BC602" s="19">
        <f xml:space="preserve"> BC592+$B602</f>
        <v>0</v>
      </c>
      <c r="BD602" s="19">
        <f xml:space="preserve"> BD592+$C602</f>
        <v>0</v>
      </c>
      <c r="BE602" s="19">
        <f xml:space="preserve"> BE592+$D602</f>
        <v>0</v>
      </c>
      <c r="BF602" s="19">
        <f xml:space="preserve"> BF592+$E602</f>
        <v>0</v>
      </c>
      <c r="BG602" s="19">
        <f xml:space="preserve"> BG592+$B602</f>
        <v>0</v>
      </c>
      <c r="BH602" s="19">
        <f xml:space="preserve"> BH592+$C602</f>
        <v>0</v>
      </c>
      <c r="BI602" s="19">
        <f xml:space="preserve"> BI592+$D602</f>
        <v>0</v>
      </c>
      <c r="BJ602" s="19">
        <f xml:space="preserve"> BJ592+$E602</f>
        <v>0</v>
      </c>
      <c r="BK602" s="19">
        <f xml:space="preserve"> BK592+$B602</f>
        <v>0</v>
      </c>
      <c r="BL602" s="19">
        <f xml:space="preserve"> BL592+$C602</f>
        <v>0</v>
      </c>
      <c r="BM602" s="19">
        <f xml:space="preserve"> BM592+$D602</f>
        <v>0</v>
      </c>
      <c r="BN602" s="19">
        <f xml:space="preserve"> BN592+$E602</f>
        <v>0</v>
      </c>
      <c r="BO602" s="19">
        <f xml:space="preserve"> BO592+$B602</f>
        <v>0</v>
      </c>
      <c r="BP602" s="19">
        <f xml:space="preserve"> BP592+$C602</f>
        <v>0</v>
      </c>
      <c r="BQ602" s="19">
        <f xml:space="preserve"> BQ592+$D602</f>
        <v>0</v>
      </c>
      <c r="BR602" s="19">
        <f xml:space="preserve"> BR592+$E602</f>
        <v>0</v>
      </c>
      <c r="BS602" s="19">
        <f xml:space="preserve"> BS592+$B602</f>
        <v>0</v>
      </c>
      <c r="BT602" s="19">
        <f xml:space="preserve"> BT592+$C602</f>
        <v>0</v>
      </c>
      <c r="BU602" s="19">
        <f xml:space="preserve"> BU592+$D602</f>
        <v>0</v>
      </c>
      <c r="BV602" s="19">
        <f xml:space="preserve"> BV592+$E602</f>
        <v>0</v>
      </c>
      <c r="BW602" s="19">
        <f xml:space="preserve"> BW592+$B602</f>
        <v>0</v>
      </c>
      <c r="BX602" s="19">
        <f xml:space="preserve"> BX592+$C602</f>
        <v>0</v>
      </c>
      <c r="BY602" s="19">
        <f xml:space="preserve"> BY592+$D602</f>
        <v>0</v>
      </c>
      <c r="BZ602" s="19">
        <f xml:space="preserve"> BZ592+$E602</f>
        <v>0</v>
      </c>
      <c r="CA602" s="19">
        <f xml:space="preserve"> CA592+$B602</f>
        <v>0</v>
      </c>
      <c r="CB602" s="19">
        <f xml:space="preserve"> CB592+$C602</f>
        <v>0</v>
      </c>
      <c r="CC602" s="19">
        <f xml:space="preserve"> CC592+$D602</f>
        <v>0</v>
      </c>
      <c r="CD602" s="19">
        <f xml:space="preserve"> CD592+$E602</f>
        <v>0</v>
      </c>
      <c r="CE602" s="19">
        <f xml:space="preserve"> CE592+$B602</f>
        <v>0</v>
      </c>
      <c r="CF602" s="19">
        <f xml:space="preserve"> CF592+$C602</f>
        <v>0</v>
      </c>
      <c r="CG602" s="19">
        <f xml:space="preserve"> CG592+$D602</f>
        <v>0</v>
      </c>
      <c r="CH602" s="19">
        <f xml:space="preserve"> CH592+$E602</f>
        <v>0</v>
      </c>
      <c r="CI602" s="19">
        <f xml:space="preserve"> CI592+$B602</f>
        <v>0</v>
      </c>
      <c r="CJ602" s="19">
        <f xml:space="preserve"> CJ592+$C602</f>
        <v>0</v>
      </c>
      <c r="CK602" s="19">
        <f xml:space="preserve"> CK592+$D602</f>
        <v>0</v>
      </c>
      <c r="CL602" s="19">
        <f xml:space="preserve"> CL592+$E602</f>
        <v>0</v>
      </c>
      <c r="CM602" s="19">
        <f xml:space="preserve"> CM592+$B602</f>
        <v>0</v>
      </c>
      <c r="CN602" s="19">
        <f xml:space="preserve"> CN592+$C602</f>
        <v>0</v>
      </c>
      <c r="CO602" s="19">
        <f xml:space="preserve"> CO592+$D602</f>
        <v>0</v>
      </c>
      <c r="CP602" s="19">
        <f xml:space="preserve"> CP592+$E602</f>
        <v>0</v>
      </c>
      <c r="CQ602" s="19">
        <f xml:space="preserve"> CQ592+$B602</f>
        <v>0</v>
      </c>
      <c r="CR602" s="19">
        <f xml:space="preserve"> CR592+$C602</f>
        <v>0</v>
      </c>
      <c r="CS602" s="19">
        <f xml:space="preserve"> CS592+$D602</f>
        <v>0</v>
      </c>
      <c r="CT602" s="19">
        <f xml:space="preserve"> CT592+$E602</f>
        <v>0</v>
      </c>
      <c r="CU602" s="19">
        <f xml:space="preserve"> CU592+$B602</f>
        <v>0</v>
      </c>
      <c r="CV602" s="19">
        <f xml:space="preserve"> CV592+$C602</f>
        <v>0</v>
      </c>
      <c r="CW602" s="19">
        <f xml:space="preserve"> CW592+$D602</f>
        <v>0</v>
      </c>
      <c r="CX602" s="19">
        <f xml:space="preserve"> CX592+$E602</f>
        <v>0</v>
      </c>
      <c r="CY602" s="19">
        <f xml:space="preserve"> CY592+$B602</f>
        <v>0</v>
      </c>
      <c r="CZ602" s="19">
        <f xml:space="preserve"> CZ592+$C602</f>
        <v>0</v>
      </c>
      <c r="DA602" s="19">
        <f xml:space="preserve"> DA592+$D602</f>
        <v>0</v>
      </c>
      <c r="DB602" s="19">
        <f xml:space="preserve"> DB592+$E602</f>
        <v>0</v>
      </c>
      <c r="DC602" s="19">
        <f xml:space="preserve"> DC592+$B602</f>
        <v>0</v>
      </c>
      <c r="DD602" s="19">
        <f xml:space="preserve"> DD592+$C602</f>
        <v>0</v>
      </c>
      <c r="DE602" s="19">
        <f xml:space="preserve"> DE592+$D602</f>
        <v>0</v>
      </c>
      <c r="DF602" s="19">
        <f xml:space="preserve"> DF592+$E602</f>
        <v>0</v>
      </c>
      <c r="DG602" s="19">
        <f xml:space="preserve"> DG592+$B602</f>
        <v>0</v>
      </c>
      <c r="DH602" s="19">
        <f xml:space="preserve"> DH592+$C602</f>
        <v>0</v>
      </c>
      <c r="DI602" s="19">
        <f xml:space="preserve"> DI592+$D602</f>
        <v>0</v>
      </c>
      <c r="DJ602" s="19">
        <f xml:space="preserve"> DJ592+$E602</f>
        <v>0</v>
      </c>
      <c r="DK602" s="19">
        <f xml:space="preserve"> DK592+$B602</f>
        <v>0</v>
      </c>
      <c r="DL602" s="19">
        <f xml:space="preserve"> DL592+$C602</f>
        <v>0</v>
      </c>
      <c r="DM602" s="19">
        <f xml:space="preserve"> DM592+$D602</f>
        <v>0</v>
      </c>
      <c r="DN602" s="19">
        <f xml:space="preserve"> DN592+$E602</f>
        <v>0</v>
      </c>
      <c r="DO602" s="19">
        <f xml:space="preserve"> DO592+$B602</f>
        <v>0</v>
      </c>
      <c r="DP602" s="19">
        <f xml:space="preserve"> DP592+$C602</f>
        <v>0</v>
      </c>
      <c r="DQ602" s="19">
        <f xml:space="preserve"> DQ592+$D602</f>
        <v>0</v>
      </c>
      <c r="DR602" s="19">
        <f xml:space="preserve"> DR592+$E602</f>
        <v>0</v>
      </c>
      <c r="DS602" s="19">
        <f xml:space="preserve"> DS592+$B602</f>
        <v>0</v>
      </c>
      <c r="DT602" s="19">
        <f xml:space="preserve"> DT592+$C602</f>
        <v>0</v>
      </c>
      <c r="DU602" s="19">
        <f xml:space="preserve"> DU592+$D602</f>
        <v>0</v>
      </c>
      <c r="DV602" s="19">
        <f xml:space="preserve"> DV592+$E602</f>
        <v>0</v>
      </c>
      <c r="DW602" s="19">
        <f xml:space="preserve"> DW592+$B602</f>
        <v>0</v>
      </c>
      <c r="DX602" s="19">
        <f xml:space="preserve"> DX592+$C602</f>
        <v>0</v>
      </c>
      <c r="DY602" s="19">
        <f xml:space="preserve"> DY592+$D602</f>
        <v>0</v>
      </c>
      <c r="DZ602" s="19">
        <f xml:space="preserve"> DZ592+$E602</f>
        <v>0</v>
      </c>
      <c r="EA602" s="19">
        <f xml:space="preserve"> EA592+$B602</f>
        <v>0</v>
      </c>
      <c r="EB602" s="19">
        <f xml:space="preserve"> EB592+$C602</f>
        <v>0</v>
      </c>
      <c r="EC602" s="19">
        <f xml:space="preserve"> EC592+$D602</f>
        <v>0</v>
      </c>
      <c r="ED602" s="19">
        <f xml:space="preserve"> ED592+$E602</f>
        <v>0</v>
      </c>
      <c r="EE602" s="19">
        <f xml:space="preserve"> EE592+$B602</f>
        <v>0</v>
      </c>
      <c r="EF602" s="19">
        <f xml:space="preserve"> EF592+$C602</f>
        <v>0</v>
      </c>
      <c r="EG602" s="19">
        <f xml:space="preserve"> EG592+$D602</f>
        <v>0</v>
      </c>
      <c r="EH602" s="19">
        <f xml:space="preserve"> EH592+$E602</f>
        <v>0</v>
      </c>
      <c r="EI602" s="19"/>
    </row>
    <row r="603" spans="2:139" s="14" customFormat="1" ht="15" hidden="1" x14ac:dyDescent="0.25">
      <c r="B603" s="19">
        <f t="shared" ref="B603:B606" si="2991" xml:space="preserve"> IF(C364=1,IF(N364=1,1,0),0)</f>
        <v>0</v>
      </c>
      <c r="C603" s="19">
        <f t="shared" ref="C603:C606" si="2992">IF(C364=1,IF(OR((N364=1),(N364=0.5)),1,0),0)</f>
        <v>0</v>
      </c>
      <c r="D603" s="19">
        <f t="shared" ref="D603:D606" si="2993" xml:space="preserve"> IF(C364=1,IF(N364=1,1,0),0)</f>
        <v>0</v>
      </c>
      <c r="E603" s="19">
        <f t="shared" ref="E603:E606" si="2994" xml:space="preserve"> IF(C364=1,IF(AND((N364&lt;&gt;""),(N364&lt;&gt;0)),1,0),0)</f>
        <v>0</v>
      </c>
      <c r="F603" s="19"/>
      <c r="G603" s="19"/>
      <c r="H603" s="19"/>
      <c r="I603" s="19"/>
      <c r="J603" s="19"/>
      <c r="K603" s="19"/>
      <c r="L603" s="19"/>
      <c r="M603" s="19"/>
      <c r="N603" s="19"/>
      <c r="O603" s="19"/>
      <c r="P603" s="19"/>
      <c r="Q603" s="19"/>
      <c r="R603" s="19"/>
      <c r="S603" s="19"/>
      <c r="T603" s="19"/>
      <c r="U603" s="19"/>
      <c r="V603" s="19"/>
      <c r="W603" s="19"/>
      <c r="X603" s="19"/>
      <c r="Y603" s="19"/>
      <c r="Z603" s="19"/>
      <c r="AA603" s="19"/>
      <c r="AB603" s="19"/>
      <c r="AC603" s="19"/>
      <c r="AD603" s="19"/>
      <c r="AE603" s="19"/>
      <c r="AF603" s="19"/>
      <c r="AG603" s="19"/>
      <c r="AH603" s="19"/>
      <c r="AI603" s="19"/>
      <c r="AJ603" s="19"/>
      <c r="AK603" s="129"/>
      <c r="AL603" s="129"/>
      <c r="AM603" s="19"/>
      <c r="AN603" s="19"/>
      <c r="AO603" s="19"/>
      <c r="AP603" s="19"/>
      <c r="AQ603" s="19"/>
      <c r="AR603" s="19"/>
      <c r="AS603" s="19"/>
      <c r="AT603" s="19"/>
      <c r="AU603" s="19"/>
      <c r="AV603" s="19"/>
      <c r="AW603" s="19"/>
      <c r="AX603" s="19"/>
      <c r="AY603" s="19"/>
      <c r="AZ603" s="19"/>
      <c r="BA603" s="19"/>
      <c r="BB603" s="19"/>
      <c r="BC603" s="19"/>
      <c r="BD603" s="19"/>
      <c r="BE603" s="19"/>
      <c r="BF603" s="19"/>
      <c r="BG603" s="19"/>
      <c r="BH603" s="19"/>
      <c r="BI603" s="19"/>
      <c r="BJ603" s="19"/>
      <c r="BK603" s="19"/>
      <c r="BL603" s="19"/>
      <c r="BM603" s="19"/>
      <c r="BN603" s="19"/>
      <c r="BO603" s="19"/>
      <c r="BP603" s="19"/>
      <c r="BQ603" s="19"/>
      <c r="BR603" s="19"/>
      <c r="BS603" s="19"/>
      <c r="BT603" s="19"/>
      <c r="BU603" s="19"/>
      <c r="BV603" s="19"/>
      <c r="BW603" s="19"/>
      <c r="BX603" s="19"/>
      <c r="BY603" s="19"/>
      <c r="BZ603" s="19"/>
      <c r="CA603" s="19"/>
      <c r="CB603" s="19"/>
      <c r="CC603" s="19"/>
      <c r="CD603" s="19"/>
      <c r="CE603" s="19"/>
      <c r="CF603" s="19"/>
      <c r="CG603" s="19"/>
      <c r="CH603" s="19"/>
      <c r="CI603" s="19"/>
      <c r="CJ603" s="19"/>
      <c r="CK603" s="19"/>
      <c r="CL603" s="19"/>
      <c r="CM603" s="19"/>
      <c r="CN603" s="19"/>
      <c r="CO603" s="19"/>
      <c r="CP603" s="19"/>
      <c r="CQ603" s="19"/>
      <c r="CR603" s="19"/>
      <c r="CS603" s="19"/>
      <c r="CT603" s="19"/>
      <c r="CU603" s="19"/>
      <c r="CV603" s="19"/>
      <c r="CW603" s="19"/>
      <c r="CX603" s="19"/>
      <c r="CY603" s="19"/>
      <c r="CZ603" s="19"/>
      <c r="DA603" s="19"/>
      <c r="DB603" s="19"/>
      <c r="DC603" s="19"/>
      <c r="DD603" s="19"/>
      <c r="DE603" s="19"/>
      <c r="DF603" s="19"/>
      <c r="DG603" s="19"/>
      <c r="DH603" s="19"/>
      <c r="DI603" s="19"/>
      <c r="DJ603" s="19"/>
      <c r="DK603" s="19"/>
      <c r="DL603" s="19"/>
      <c r="DM603" s="19"/>
      <c r="DN603" s="19"/>
      <c r="DO603" s="19"/>
      <c r="DP603" s="19"/>
      <c r="DQ603" s="19"/>
      <c r="DR603" s="19"/>
      <c r="DS603" s="19"/>
      <c r="DT603" s="19"/>
      <c r="DU603" s="19"/>
      <c r="DV603" s="19"/>
      <c r="DW603" s="19"/>
      <c r="DX603" s="19"/>
      <c r="DY603" s="19"/>
      <c r="DZ603" s="19"/>
      <c r="EA603" s="19"/>
      <c r="EB603" s="19"/>
      <c r="EC603" s="19"/>
      <c r="ED603" s="19"/>
      <c r="EE603" s="19"/>
      <c r="EF603" s="19"/>
      <c r="EG603" s="19"/>
      <c r="EH603" s="19"/>
      <c r="EI603" s="19"/>
    </row>
    <row r="604" spans="2:139" s="14" customFormat="1" ht="15" hidden="1" x14ac:dyDescent="0.25">
      <c r="B604" s="19">
        <f t="shared" si="2991"/>
        <v>0</v>
      </c>
      <c r="C604" s="19">
        <f t="shared" si="2992"/>
        <v>0</v>
      </c>
      <c r="D604" s="19">
        <f t="shared" si="2993"/>
        <v>0</v>
      </c>
      <c r="E604" s="19">
        <f t="shared" si="2994"/>
        <v>0</v>
      </c>
      <c r="F604" s="19"/>
      <c r="G604" s="19"/>
      <c r="H604" s="19"/>
      <c r="I604" s="19"/>
      <c r="J604" s="19"/>
      <c r="K604" s="19"/>
      <c r="L604" s="19"/>
      <c r="M604" s="19"/>
      <c r="N604" s="19"/>
      <c r="O604" s="19"/>
      <c r="P604" s="19"/>
      <c r="Q604" s="19"/>
      <c r="R604" s="19"/>
      <c r="S604" s="19"/>
      <c r="T604" s="19"/>
      <c r="U604" s="19"/>
      <c r="V604" s="19"/>
      <c r="W604" s="19"/>
      <c r="X604" s="19"/>
      <c r="Y604" s="19"/>
      <c r="Z604" s="19"/>
      <c r="AA604" s="19"/>
      <c r="AB604" s="19"/>
      <c r="AC604" s="19"/>
      <c r="AD604" s="19"/>
      <c r="AE604" s="19"/>
      <c r="AF604" s="19"/>
      <c r="AG604" s="19"/>
      <c r="AH604" s="19"/>
      <c r="AI604" s="19"/>
      <c r="AJ604" s="19"/>
      <c r="AK604" s="129"/>
      <c r="AL604" s="129"/>
      <c r="AM604" s="19"/>
      <c r="AN604" s="19"/>
      <c r="AO604" s="19"/>
      <c r="AP604" s="19"/>
      <c r="AQ604" s="19"/>
      <c r="AR604" s="19"/>
      <c r="AS604" s="19"/>
      <c r="AT604" s="19"/>
      <c r="AU604" s="19"/>
      <c r="AV604" s="19"/>
      <c r="AW604" s="19"/>
      <c r="AX604" s="19"/>
      <c r="AY604" s="19"/>
      <c r="AZ604" s="19"/>
      <c r="BA604" s="19"/>
      <c r="BB604" s="19"/>
      <c r="BC604" s="19"/>
      <c r="BD604" s="19"/>
      <c r="BE604" s="19"/>
      <c r="BF604" s="19"/>
      <c r="BG604" s="19"/>
      <c r="BH604" s="19"/>
      <c r="BI604" s="19"/>
      <c r="BJ604" s="19"/>
      <c r="BK604" s="19"/>
      <c r="BL604" s="19"/>
      <c r="BM604" s="19"/>
      <c r="BN604" s="19"/>
      <c r="BO604" s="19"/>
      <c r="BP604" s="19"/>
      <c r="BQ604" s="19"/>
      <c r="BR604" s="19"/>
      <c r="BS604" s="19"/>
      <c r="BT604" s="19"/>
      <c r="BU604" s="19"/>
      <c r="BV604" s="19"/>
      <c r="BW604" s="19"/>
      <c r="BX604" s="19"/>
      <c r="BY604" s="19"/>
      <c r="BZ604" s="19"/>
      <c r="CA604" s="19"/>
      <c r="CB604" s="19"/>
      <c r="CC604" s="19"/>
      <c r="CD604" s="19"/>
      <c r="CE604" s="19"/>
      <c r="CF604" s="19"/>
      <c r="CG604" s="19"/>
      <c r="CH604" s="19"/>
      <c r="CI604" s="19"/>
      <c r="CJ604" s="19"/>
      <c r="CK604" s="19"/>
      <c r="CL604" s="19"/>
      <c r="CM604" s="19"/>
      <c r="CN604" s="19"/>
      <c r="CO604" s="19"/>
      <c r="CP604" s="19"/>
      <c r="CQ604" s="19"/>
      <c r="CR604" s="19"/>
      <c r="CS604" s="19"/>
      <c r="CT604" s="19"/>
      <c r="CU604" s="19"/>
      <c r="CV604" s="19"/>
      <c r="CW604" s="19"/>
      <c r="CX604" s="19"/>
      <c r="CY604" s="19"/>
      <c r="CZ604" s="19"/>
      <c r="DA604" s="19"/>
      <c r="DB604" s="19"/>
      <c r="DC604" s="19"/>
      <c r="DD604" s="19"/>
      <c r="DE604" s="19"/>
      <c r="DF604" s="19"/>
      <c r="DG604" s="19"/>
      <c r="DH604" s="19"/>
      <c r="DI604" s="19"/>
      <c r="DJ604" s="19"/>
      <c r="DK604" s="19"/>
      <c r="DL604" s="19"/>
      <c r="DM604" s="19"/>
      <c r="DN604" s="19"/>
      <c r="DO604" s="19"/>
      <c r="DP604" s="19"/>
      <c r="DQ604" s="19"/>
      <c r="DR604" s="19"/>
      <c r="DS604" s="19"/>
      <c r="DT604" s="19"/>
      <c r="DU604" s="19"/>
      <c r="DV604" s="19"/>
      <c r="DW604" s="19"/>
      <c r="DX604" s="19"/>
      <c r="DY604" s="19"/>
      <c r="DZ604" s="19"/>
      <c r="EA604" s="19"/>
      <c r="EB604" s="19"/>
      <c r="EC604" s="19"/>
      <c r="ED604" s="19"/>
      <c r="EE604" s="19"/>
      <c r="EF604" s="19"/>
      <c r="EG604" s="19"/>
      <c r="EH604" s="19"/>
      <c r="EI604" s="19"/>
    </row>
    <row r="605" spans="2:139" s="14" customFormat="1" ht="15" hidden="1" x14ac:dyDescent="0.25">
      <c r="B605" s="19">
        <f t="shared" si="2991"/>
        <v>0</v>
      </c>
      <c r="C605" s="19">
        <f t="shared" si="2992"/>
        <v>0</v>
      </c>
      <c r="D605" s="19">
        <f t="shared" si="2993"/>
        <v>0</v>
      </c>
      <c r="E605" s="19">
        <f t="shared" si="2994"/>
        <v>0</v>
      </c>
      <c r="F605" s="19"/>
      <c r="G605" s="19"/>
      <c r="H605" s="19"/>
      <c r="I605" s="19"/>
      <c r="J605" s="19"/>
      <c r="K605" s="19"/>
      <c r="L605" s="19"/>
      <c r="M605" s="19"/>
      <c r="N605" s="19"/>
      <c r="O605" s="19"/>
      <c r="P605" s="19"/>
      <c r="Q605" s="19"/>
      <c r="R605" s="19"/>
      <c r="S605" s="19"/>
      <c r="T605" s="19"/>
      <c r="U605" s="19"/>
      <c r="V605" s="19"/>
      <c r="W605" s="19"/>
      <c r="X605" s="19"/>
      <c r="Y605" s="19"/>
      <c r="Z605" s="19"/>
      <c r="AA605" s="19"/>
      <c r="AB605" s="19"/>
      <c r="AC605" s="19"/>
      <c r="AD605" s="19"/>
      <c r="AE605" s="19"/>
      <c r="AF605" s="19"/>
      <c r="AG605" s="19"/>
      <c r="AH605" s="19"/>
      <c r="AI605" s="19"/>
      <c r="AJ605" s="19"/>
      <c r="AK605" s="129"/>
      <c r="AL605" s="129"/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 s="19"/>
      <c r="AX605" s="19"/>
      <c r="AY605" s="19"/>
      <c r="AZ605" s="19"/>
      <c r="BA605" s="19"/>
      <c r="BB605" s="19"/>
      <c r="BC605" s="19"/>
      <c r="BD605" s="19"/>
      <c r="BE605" s="19"/>
      <c r="BF605" s="19"/>
      <c r="BG605" s="19"/>
      <c r="BH605" s="19"/>
      <c r="BI605" s="19"/>
      <c r="BJ605" s="19"/>
      <c r="BK605" s="19"/>
      <c r="BL605" s="19"/>
      <c r="BM605" s="19"/>
      <c r="BN605" s="19"/>
      <c r="BO605" s="19"/>
      <c r="BP605" s="19"/>
      <c r="BQ605" s="19"/>
      <c r="BR605" s="19"/>
      <c r="BS605" s="19"/>
      <c r="BT605" s="19"/>
      <c r="BU605" s="19"/>
      <c r="BV605" s="19"/>
      <c r="BW605" s="19"/>
      <c r="BX605" s="19"/>
      <c r="BY605" s="19"/>
      <c r="BZ605" s="19"/>
      <c r="CA605" s="19"/>
      <c r="CB605" s="19"/>
      <c r="CC605" s="19"/>
      <c r="CD605" s="19"/>
      <c r="CE605" s="19"/>
      <c r="CF605" s="19"/>
      <c r="CG605" s="19"/>
      <c r="CH605" s="19"/>
      <c r="CI605" s="19"/>
      <c r="CJ605" s="19"/>
      <c r="CK605" s="19"/>
      <c r="CL605" s="19"/>
      <c r="CM605" s="19"/>
      <c r="CN605" s="19"/>
      <c r="CO605" s="19"/>
      <c r="CP605" s="19"/>
      <c r="CQ605" s="19"/>
      <c r="CR605" s="19"/>
      <c r="CS605" s="19"/>
      <c r="CT605" s="19"/>
      <c r="CU605" s="19"/>
      <c r="CV605" s="19"/>
      <c r="CW605" s="19"/>
      <c r="CX605" s="19"/>
      <c r="CY605" s="19"/>
      <c r="CZ605" s="19"/>
      <c r="DA605" s="19"/>
      <c r="DB605" s="19"/>
      <c r="DC605" s="19"/>
      <c r="DD605" s="19"/>
      <c r="DE605" s="19"/>
      <c r="DF605" s="19"/>
      <c r="DG605" s="19"/>
      <c r="DH605" s="19"/>
      <c r="DI605" s="19"/>
      <c r="DJ605" s="19"/>
      <c r="DK605" s="19"/>
      <c r="DL605" s="19"/>
      <c r="DM605" s="19"/>
      <c r="DN605" s="19"/>
      <c r="DO605" s="19"/>
      <c r="DP605" s="19"/>
      <c r="DQ605" s="19"/>
      <c r="DR605" s="19"/>
      <c r="DS605" s="19"/>
      <c r="DT605" s="19"/>
      <c r="DU605" s="19"/>
      <c r="DV605" s="19"/>
      <c r="DW605" s="19"/>
      <c r="DX605" s="19"/>
      <c r="DY605" s="19"/>
      <c r="DZ605" s="19"/>
      <c r="EA605" s="19"/>
      <c r="EB605" s="19"/>
      <c r="EC605" s="19"/>
      <c r="ED605" s="19"/>
      <c r="EE605" s="19"/>
      <c r="EF605" s="19"/>
      <c r="EG605" s="19"/>
      <c r="EH605" s="19"/>
      <c r="EI605" s="19"/>
    </row>
    <row r="606" spans="2:139" s="14" customFormat="1" ht="15" hidden="1" x14ac:dyDescent="0.25">
      <c r="B606" s="19">
        <f t="shared" si="2991"/>
        <v>0</v>
      </c>
      <c r="C606" s="19">
        <f t="shared" si="2992"/>
        <v>0</v>
      </c>
      <c r="D606" s="19">
        <f t="shared" si="2993"/>
        <v>0</v>
      </c>
      <c r="E606" s="19">
        <f t="shared" si="2994"/>
        <v>0</v>
      </c>
      <c r="F606" s="19"/>
      <c r="G606" s="19"/>
      <c r="H606" s="19"/>
      <c r="I606" s="19"/>
      <c r="J606" s="19"/>
      <c r="K606" s="19"/>
      <c r="L606" s="19"/>
      <c r="M606" s="19"/>
      <c r="N606" s="19"/>
      <c r="O606" s="19"/>
      <c r="P606" s="19"/>
      <c r="Q606" s="19"/>
      <c r="R606" s="19"/>
      <c r="S606" s="19"/>
      <c r="T606" s="19"/>
      <c r="U606" s="19"/>
      <c r="V606" s="19"/>
      <c r="W606" s="19"/>
      <c r="X606" s="19"/>
      <c r="Y606" s="19"/>
      <c r="Z606" s="19"/>
      <c r="AA606" s="19"/>
      <c r="AB606" s="19"/>
      <c r="AC606" s="19"/>
      <c r="AD606" s="19"/>
      <c r="AE606" s="19"/>
      <c r="AF606" s="19"/>
      <c r="AG606" s="19"/>
      <c r="AH606" s="19"/>
      <c r="AI606" s="19"/>
      <c r="AJ606" s="19"/>
      <c r="AK606" s="129"/>
      <c r="AL606" s="129"/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 s="19"/>
      <c r="AX606" s="19"/>
      <c r="AY606" s="19"/>
      <c r="AZ606" s="19"/>
      <c r="BA606" s="19"/>
      <c r="BB606" s="19"/>
      <c r="BC606" s="19"/>
      <c r="BD606" s="19"/>
      <c r="BE606" s="19"/>
      <c r="BF606" s="19"/>
      <c r="BG606" s="19"/>
      <c r="BH606" s="19"/>
      <c r="BI606" s="19"/>
      <c r="BJ606" s="19"/>
      <c r="BK606" s="19"/>
      <c r="BL606" s="19"/>
      <c r="BM606" s="19"/>
      <c r="BN606" s="19"/>
      <c r="BO606" s="19"/>
      <c r="BP606" s="19"/>
      <c r="BQ606" s="19"/>
      <c r="BR606" s="19"/>
      <c r="BS606" s="19"/>
      <c r="BT606" s="19"/>
      <c r="BU606" s="19"/>
      <c r="BV606" s="19"/>
      <c r="BW606" s="19"/>
      <c r="BX606" s="19"/>
      <c r="BY606" s="19"/>
      <c r="BZ606" s="19"/>
      <c r="CA606" s="19"/>
      <c r="CB606" s="19"/>
      <c r="CC606" s="19"/>
      <c r="CD606" s="19"/>
      <c r="CE606" s="19"/>
      <c r="CF606" s="19"/>
      <c r="CG606" s="19"/>
      <c r="CH606" s="19"/>
      <c r="CI606" s="19"/>
      <c r="CJ606" s="19"/>
      <c r="CK606" s="19"/>
      <c r="CL606" s="19"/>
      <c r="CM606" s="19"/>
      <c r="CN606" s="19"/>
      <c r="CO606" s="19"/>
      <c r="CP606" s="19"/>
      <c r="CQ606" s="19"/>
      <c r="CR606" s="19"/>
      <c r="CS606" s="19"/>
      <c r="CT606" s="19"/>
      <c r="CU606" s="19"/>
      <c r="CV606" s="19"/>
      <c r="CW606" s="19"/>
      <c r="CX606" s="19"/>
      <c r="CY606" s="19"/>
      <c r="CZ606" s="19"/>
      <c r="DA606" s="19"/>
      <c r="DB606" s="19"/>
      <c r="DC606" s="19"/>
      <c r="DD606" s="19"/>
      <c r="DE606" s="19"/>
      <c r="DF606" s="19"/>
      <c r="DG606" s="19"/>
      <c r="DH606" s="19"/>
      <c r="DI606" s="19"/>
      <c r="DJ606" s="19"/>
      <c r="DK606" s="19"/>
      <c r="DL606" s="19"/>
      <c r="DM606" s="19"/>
      <c r="DN606" s="19"/>
      <c r="DO606" s="19"/>
      <c r="DP606" s="19"/>
      <c r="DQ606" s="19"/>
      <c r="DR606" s="19"/>
      <c r="DS606" s="19"/>
      <c r="DT606" s="19"/>
      <c r="DU606" s="19"/>
      <c r="DV606" s="19"/>
      <c r="DW606" s="19"/>
      <c r="DX606" s="19"/>
      <c r="DY606" s="19"/>
      <c r="DZ606" s="19"/>
      <c r="EA606" s="19"/>
      <c r="EB606" s="19"/>
      <c r="EC606" s="19"/>
      <c r="ED606" s="19"/>
      <c r="EE606" s="19"/>
      <c r="EF606" s="19"/>
      <c r="EG606" s="19"/>
      <c r="EH606" s="19"/>
      <c r="EI606" s="19"/>
    </row>
    <row r="607" spans="2:139" ht="15" hidden="1" x14ac:dyDescent="0.25">
      <c r="B607" s="19">
        <f xml:space="preserve"> IF(C364=1,IF(N364=1,1,0),0)</f>
        <v>0</v>
      </c>
      <c r="C607" s="19">
        <f>IF(C364=1,IF(OR((N364=1),(N364=0.5)),1,0),0)</f>
        <v>0</v>
      </c>
      <c r="D607" s="19">
        <f xml:space="preserve"> IF(C364=1,IF(N364=1,1,0),0)</f>
        <v>0</v>
      </c>
      <c r="E607" s="19">
        <f xml:space="preserve"> IF(C364=1,IF(AND((N364&lt;&gt;""),(N364&lt;&gt;0)),1,0),0)</f>
        <v>0</v>
      </c>
      <c r="F607" s="19"/>
      <c r="G607" s="19">
        <f t="shared" ref="G607:G612" si="2995" xml:space="preserve"> G597+$B607</f>
        <v>0</v>
      </c>
      <c r="H607" s="19">
        <f t="shared" ref="H607:H612" si="2996" xml:space="preserve"> H597+$C607</f>
        <v>0</v>
      </c>
      <c r="I607" s="19">
        <f t="shared" ref="I607:I612" si="2997" xml:space="preserve"> I597+$D607</f>
        <v>0</v>
      </c>
      <c r="J607" s="19">
        <f t="shared" ref="J607:J612" si="2998" xml:space="preserve"> J597+$E607</f>
        <v>0</v>
      </c>
      <c r="K607" s="19">
        <f t="shared" ref="K607:K612" si="2999" xml:space="preserve"> K597+$B607</f>
        <v>0</v>
      </c>
      <c r="L607" s="19">
        <f t="shared" ref="L607:L612" si="3000" xml:space="preserve"> L597+$C607</f>
        <v>0</v>
      </c>
      <c r="M607" s="19">
        <f t="shared" ref="M607:M612" si="3001" xml:space="preserve"> M597+$D607</f>
        <v>0</v>
      </c>
      <c r="N607" s="19">
        <f t="shared" ref="N607:N612" si="3002" xml:space="preserve"> N597+$E607</f>
        <v>0</v>
      </c>
      <c r="O607" s="19">
        <f t="shared" ref="O607:O612" si="3003" xml:space="preserve"> O597+$B607</f>
        <v>0</v>
      </c>
      <c r="P607" s="19">
        <f t="shared" ref="P607:P612" si="3004" xml:space="preserve"> P597+$C607</f>
        <v>0</v>
      </c>
      <c r="Q607" s="19">
        <f t="shared" ref="Q607:Q612" si="3005" xml:space="preserve"> Q597+$D607</f>
        <v>0</v>
      </c>
      <c r="R607" s="19"/>
      <c r="S607" s="19">
        <f t="shared" ref="S607:S612" si="3006" xml:space="preserve"> S597+$E607</f>
        <v>0</v>
      </c>
      <c r="T607" s="19">
        <f t="shared" ref="T607:T612" si="3007" xml:space="preserve"> T597+$B607</f>
        <v>0</v>
      </c>
      <c r="U607" s="19">
        <f t="shared" ref="U607:U612" si="3008" xml:space="preserve"> U597+$C607</f>
        <v>0</v>
      </c>
      <c r="V607" s="19"/>
      <c r="W607" s="19">
        <f t="shared" ref="W607:W612" si="3009" xml:space="preserve"> W597+$D607</f>
        <v>0</v>
      </c>
      <c r="X607" s="19"/>
      <c r="Y607" s="19">
        <f t="shared" ref="Y607:Y612" si="3010" xml:space="preserve"> Y597+$E607</f>
        <v>0</v>
      </c>
      <c r="Z607" s="19">
        <f t="shared" ref="Z607:Z612" si="3011" xml:space="preserve"> Z597+$B607</f>
        <v>0</v>
      </c>
      <c r="AA607" s="19">
        <f t="shared" ref="AA607:AA612" si="3012" xml:space="preserve"> AA597+$C607</f>
        <v>0</v>
      </c>
      <c r="AB607" s="19">
        <f t="shared" ref="AB607:AB612" si="3013" xml:space="preserve"> AB597+$D607</f>
        <v>0</v>
      </c>
      <c r="AC607" s="19">
        <f t="shared" ref="AC607:AC612" si="3014" xml:space="preserve"> AC597+$E607</f>
        <v>0</v>
      </c>
      <c r="AD607" s="19"/>
      <c r="AE607" s="19">
        <f t="shared" ref="AE607:AE612" si="3015" xml:space="preserve"> AE597+$B607</f>
        <v>0</v>
      </c>
      <c r="AF607" s="19">
        <f t="shared" ref="AF607:AF612" si="3016" xml:space="preserve"> AF597+$C607</f>
        <v>0</v>
      </c>
      <c r="AG607" s="19">
        <f t="shared" ref="AG607:AG612" si="3017" xml:space="preserve"> AG597+$D607</f>
        <v>0</v>
      </c>
      <c r="AH607" s="19">
        <f t="shared" ref="AH607:AH612" si="3018" xml:space="preserve"> AH597+$E607</f>
        <v>0</v>
      </c>
      <c r="AI607" s="19">
        <f t="shared" ref="AI607:AI612" si="3019" xml:space="preserve"> AI597+$B607</f>
        <v>0</v>
      </c>
      <c r="AJ607" s="19">
        <f t="shared" ref="AJ607:AJ612" si="3020" xml:space="preserve"> AJ597+$C607</f>
        <v>0</v>
      </c>
      <c r="AK607" s="129">
        <f t="shared" ref="AK607:AK612" si="3021" xml:space="preserve"> AK597+$D607</f>
        <v>0</v>
      </c>
      <c r="AL607" s="129">
        <f t="shared" ref="AL607:AL612" si="3022" xml:space="preserve"> AL597+$E607</f>
        <v>0</v>
      </c>
      <c r="AM607" s="19">
        <f t="shared" ref="AM607:AM612" si="3023" xml:space="preserve"> AM597+$B607</f>
        <v>0</v>
      </c>
      <c r="AN607" s="19">
        <f t="shared" ref="AN607:AN612" si="3024" xml:space="preserve"> AN597+$C607</f>
        <v>0</v>
      </c>
      <c r="AO607" s="19">
        <f t="shared" ref="AO607:AO612" si="3025" xml:space="preserve"> AO597+$D607</f>
        <v>0</v>
      </c>
      <c r="AP607" s="19">
        <f t="shared" ref="AP607:AP612" si="3026" xml:space="preserve"> AP597+$E607</f>
        <v>0</v>
      </c>
      <c r="AQ607" s="19">
        <f t="shared" ref="AQ607:AQ612" si="3027" xml:space="preserve"> AQ597+$B607</f>
        <v>0</v>
      </c>
      <c r="AR607" s="19">
        <f t="shared" ref="AR607:AR612" si="3028" xml:space="preserve"> AR597+$C607</f>
        <v>0</v>
      </c>
      <c r="AS607" s="19">
        <f t="shared" ref="AS607:AS612" si="3029" xml:space="preserve"> AS597+$D607</f>
        <v>0</v>
      </c>
      <c r="AT607" s="19">
        <f t="shared" ref="AT607:AT612" si="3030" xml:space="preserve"> AT597+$E607</f>
        <v>0</v>
      </c>
      <c r="AU607" s="19">
        <f t="shared" ref="AU607:AU612" si="3031" xml:space="preserve"> AU597+$B607</f>
        <v>0</v>
      </c>
      <c r="AV607" s="19">
        <f t="shared" ref="AV607:AV612" si="3032" xml:space="preserve"> AV597+$C607</f>
        <v>0</v>
      </c>
      <c r="AW607" s="19">
        <f t="shared" ref="AW607:AW612" si="3033" xml:space="preserve"> AW597+$D607</f>
        <v>0</v>
      </c>
      <c r="AX607" s="19">
        <f t="shared" ref="AX607:AX612" si="3034" xml:space="preserve"> AX597+$E607</f>
        <v>0</v>
      </c>
      <c r="AY607" s="19">
        <f t="shared" ref="AY607:AY612" si="3035" xml:space="preserve"> AY597+$B607</f>
        <v>0</v>
      </c>
      <c r="AZ607" s="19">
        <f t="shared" ref="AZ607:AZ612" si="3036" xml:space="preserve"> AZ597+$C607</f>
        <v>0</v>
      </c>
      <c r="BA607" s="19">
        <f t="shared" ref="BA607:BA612" si="3037" xml:space="preserve"> BA597+$D607</f>
        <v>0</v>
      </c>
      <c r="BB607" s="19">
        <f t="shared" ref="BB607:BB612" si="3038" xml:space="preserve"> BB597+$E607</f>
        <v>0</v>
      </c>
      <c r="BC607" s="19">
        <f t="shared" ref="BC607:BC612" si="3039" xml:space="preserve"> BC597+$B607</f>
        <v>0</v>
      </c>
      <c r="BD607" s="19">
        <f t="shared" ref="BD607:BD612" si="3040" xml:space="preserve"> BD597+$C607</f>
        <v>0</v>
      </c>
      <c r="BE607" s="19">
        <f t="shared" ref="BE607:BE612" si="3041" xml:space="preserve"> BE597+$D607</f>
        <v>0</v>
      </c>
      <c r="BF607" s="19">
        <f t="shared" ref="BF607:BF612" si="3042" xml:space="preserve"> BF597+$E607</f>
        <v>0</v>
      </c>
      <c r="BG607" s="19">
        <f t="shared" ref="BG607:BG612" si="3043" xml:space="preserve"> BG597+$B607</f>
        <v>0</v>
      </c>
      <c r="BH607" s="19">
        <f t="shared" ref="BH607:BH612" si="3044" xml:space="preserve"> BH597+$C607</f>
        <v>0</v>
      </c>
      <c r="BI607" s="19">
        <f t="shared" ref="BI607:BI612" si="3045" xml:space="preserve"> BI597+$D607</f>
        <v>0</v>
      </c>
      <c r="BJ607" s="19">
        <f t="shared" ref="BJ607:BJ612" si="3046" xml:space="preserve"> BJ597+$E607</f>
        <v>0</v>
      </c>
      <c r="BK607" s="19">
        <f t="shared" ref="BK607:BK612" si="3047" xml:space="preserve"> BK597+$B607</f>
        <v>0</v>
      </c>
      <c r="BL607" s="19">
        <f t="shared" ref="BL607:BL612" si="3048" xml:space="preserve"> BL597+$C607</f>
        <v>0</v>
      </c>
      <c r="BM607" s="19">
        <f t="shared" ref="BM607:BM612" si="3049" xml:space="preserve"> BM597+$D607</f>
        <v>0</v>
      </c>
      <c r="BN607" s="19">
        <f t="shared" ref="BN607:BN612" si="3050" xml:space="preserve"> BN597+$E607</f>
        <v>0</v>
      </c>
      <c r="BO607" s="19">
        <f t="shared" ref="BO607:BO612" si="3051" xml:space="preserve"> BO597+$B607</f>
        <v>0</v>
      </c>
      <c r="BP607" s="19">
        <f t="shared" ref="BP607:BP612" si="3052" xml:space="preserve"> BP597+$C607</f>
        <v>0</v>
      </c>
      <c r="BQ607" s="19">
        <f t="shared" ref="BQ607:BQ612" si="3053" xml:space="preserve"> BQ597+$D607</f>
        <v>0</v>
      </c>
      <c r="BR607" s="19">
        <f t="shared" ref="BR607:BR612" si="3054" xml:space="preserve"> BR597+$E607</f>
        <v>0</v>
      </c>
      <c r="BS607" s="19">
        <f t="shared" ref="BS607:BS612" si="3055" xml:space="preserve"> BS597+$B607</f>
        <v>0</v>
      </c>
      <c r="BT607" s="19">
        <f t="shared" ref="BT607:BT612" si="3056" xml:space="preserve"> BT597+$C607</f>
        <v>0</v>
      </c>
      <c r="BU607" s="19">
        <f t="shared" ref="BU607:BU612" si="3057" xml:space="preserve"> BU597+$D607</f>
        <v>0</v>
      </c>
      <c r="BV607" s="19">
        <f t="shared" ref="BV607:BV612" si="3058" xml:space="preserve"> BV597+$E607</f>
        <v>0</v>
      </c>
      <c r="BW607" s="19">
        <f t="shared" ref="BW607:BW612" si="3059" xml:space="preserve"> BW597+$B607</f>
        <v>0</v>
      </c>
      <c r="BX607" s="19">
        <f t="shared" ref="BX607:BX612" si="3060" xml:space="preserve"> BX597+$C607</f>
        <v>0</v>
      </c>
      <c r="BY607" s="19">
        <f t="shared" ref="BY607:BY612" si="3061" xml:space="preserve"> BY597+$D607</f>
        <v>0</v>
      </c>
      <c r="BZ607" s="19">
        <f t="shared" ref="BZ607:BZ612" si="3062" xml:space="preserve"> BZ597+$E607</f>
        <v>0</v>
      </c>
      <c r="CA607" s="19">
        <f t="shared" ref="CA607:CA612" si="3063" xml:space="preserve"> CA597+$B607</f>
        <v>0</v>
      </c>
      <c r="CB607" s="19">
        <f t="shared" ref="CB607:CB612" si="3064" xml:space="preserve"> CB597+$C607</f>
        <v>0</v>
      </c>
      <c r="CC607" s="19">
        <f t="shared" ref="CC607:CC612" si="3065" xml:space="preserve"> CC597+$D607</f>
        <v>0</v>
      </c>
      <c r="CD607" s="19">
        <f t="shared" ref="CD607:CD612" si="3066" xml:space="preserve"> CD597+$E607</f>
        <v>0</v>
      </c>
      <c r="CE607" s="19">
        <f t="shared" ref="CE607:CE612" si="3067" xml:space="preserve"> CE597+$B607</f>
        <v>0</v>
      </c>
      <c r="CF607" s="19">
        <f t="shared" ref="CF607:CF612" si="3068" xml:space="preserve"> CF597+$C607</f>
        <v>0</v>
      </c>
      <c r="CG607" s="19">
        <f t="shared" ref="CG607:CG612" si="3069" xml:space="preserve"> CG597+$D607</f>
        <v>0</v>
      </c>
      <c r="CH607" s="19">
        <f t="shared" ref="CH607:CH612" si="3070" xml:space="preserve"> CH597+$E607</f>
        <v>0</v>
      </c>
      <c r="CI607" s="19">
        <f t="shared" ref="CI607:CI612" si="3071" xml:space="preserve"> CI597+$B607</f>
        <v>0</v>
      </c>
      <c r="CJ607" s="19">
        <f t="shared" ref="CJ607:CJ612" si="3072" xml:space="preserve"> CJ597+$C607</f>
        <v>0</v>
      </c>
      <c r="CK607" s="19">
        <f t="shared" ref="CK607:CK612" si="3073" xml:space="preserve"> CK597+$D607</f>
        <v>0</v>
      </c>
      <c r="CL607" s="19">
        <f t="shared" ref="CL607:CL612" si="3074" xml:space="preserve"> CL597+$E607</f>
        <v>0</v>
      </c>
      <c r="CM607" s="19">
        <f t="shared" ref="CM607:CM612" si="3075" xml:space="preserve"> CM597+$B607</f>
        <v>0</v>
      </c>
      <c r="CN607" s="19">
        <f t="shared" ref="CN607:CN612" si="3076" xml:space="preserve"> CN597+$C607</f>
        <v>0</v>
      </c>
      <c r="CO607" s="19">
        <f t="shared" ref="CO607:CO612" si="3077" xml:space="preserve"> CO597+$D607</f>
        <v>0</v>
      </c>
      <c r="CP607" s="19">
        <f t="shared" ref="CP607:CP612" si="3078" xml:space="preserve"> CP597+$E607</f>
        <v>0</v>
      </c>
      <c r="CQ607" s="19">
        <f t="shared" ref="CQ607:CQ612" si="3079" xml:space="preserve"> CQ597+$B607</f>
        <v>0</v>
      </c>
      <c r="CR607" s="19">
        <f t="shared" ref="CR607:CR612" si="3080" xml:space="preserve"> CR597+$C607</f>
        <v>0</v>
      </c>
      <c r="CS607" s="19">
        <f t="shared" ref="CS607:CS612" si="3081" xml:space="preserve"> CS597+$D607</f>
        <v>0</v>
      </c>
      <c r="CT607" s="19">
        <f t="shared" ref="CT607:CT612" si="3082" xml:space="preserve"> CT597+$E607</f>
        <v>0</v>
      </c>
      <c r="CU607" s="19">
        <f t="shared" ref="CU607:CU612" si="3083" xml:space="preserve"> CU597+$B607</f>
        <v>0</v>
      </c>
      <c r="CV607" s="19">
        <f t="shared" ref="CV607:CV612" si="3084" xml:space="preserve"> CV597+$C607</f>
        <v>0</v>
      </c>
      <c r="CW607" s="19">
        <f t="shared" ref="CW607:CW612" si="3085" xml:space="preserve"> CW597+$D607</f>
        <v>0</v>
      </c>
      <c r="CX607" s="19">
        <f t="shared" ref="CX607:CX612" si="3086" xml:space="preserve"> CX597+$E607</f>
        <v>0</v>
      </c>
      <c r="CY607" s="19">
        <f t="shared" ref="CY607:CY612" si="3087" xml:space="preserve"> CY597+$B607</f>
        <v>0</v>
      </c>
      <c r="CZ607" s="19">
        <f t="shared" ref="CZ607:CZ612" si="3088" xml:space="preserve"> CZ597+$C607</f>
        <v>0</v>
      </c>
      <c r="DA607" s="19">
        <f t="shared" ref="DA607:DA612" si="3089" xml:space="preserve"> DA597+$D607</f>
        <v>0</v>
      </c>
      <c r="DB607" s="19">
        <f t="shared" ref="DB607:DB612" si="3090" xml:space="preserve"> DB597+$E607</f>
        <v>0</v>
      </c>
      <c r="DC607" s="19">
        <f t="shared" ref="DC607:DC612" si="3091" xml:space="preserve"> DC597+$B607</f>
        <v>0</v>
      </c>
      <c r="DD607" s="19">
        <f t="shared" ref="DD607:DD612" si="3092" xml:space="preserve"> DD597+$C607</f>
        <v>0</v>
      </c>
      <c r="DE607" s="19">
        <f t="shared" ref="DE607:DE612" si="3093" xml:space="preserve"> DE597+$D607</f>
        <v>0</v>
      </c>
      <c r="DF607" s="19">
        <f t="shared" ref="DF607:DF612" si="3094" xml:space="preserve"> DF597+$E607</f>
        <v>0</v>
      </c>
      <c r="DG607" s="19">
        <f t="shared" ref="DG607:DG612" si="3095" xml:space="preserve"> DG597+$B607</f>
        <v>0</v>
      </c>
      <c r="DH607" s="19">
        <f t="shared" ref="DH607:DH612" si="3096" xml:space="preserve"> DH597+$C607</f>
        <v>0</v>
      </c>
      <c r="DI607" s="19">
        <f t="shared" ref="DI607:DI612" si="3097" xml:space="preserve"> DI597+$D607</f>
        <v>0</v>
      </c>
      <c r="DJ607" s="19">
        <f t="shared" ref="DJ607:DJ612" si="3098" xml:space="preserve"> DJ597+$E607</f>
        <v>0</v>
      </c>
      <c r="DK607" s="19">
        <f t="shared" ref="DK607:DK612" si="3099" xml:space="preserve"> DK597+$B607</f>
        <v>0</v>
      </c>
      <c r="DL607" s="19">
        <f t="shared" ref="DL607:DL612" si="3100" xml:space="preserve"> DL597+$C607</f>
        <v>0</v>
      </c>
      <c r="DM607" s="19">
        <f t="shared" ref="DM607:DM612" si="3101" xml:space="preserve"> DM597+$D607</f>
        <v>0</v>
      </c>
      <c r="DN607" s="19">
        <f t="shared" ref="DN607:DN612" si="3102" xml:space="preserve"> DN597+$E607</f>
        <v>0</v>
      </c>
      <c r="DO607" s="19">
        <f t="shared" ref="DO607:DO612" si="3103" xml:space="preserve"> DO597+$B607</f>
        <v>0</v>
      </c>
      <c r="DP607" s="19">
        <f t="shared" ref="DP607:DP612" si="3104" xml:space="preserve"> DP597+$C607</f>
        <v>0</v>
      </c>
      <c r="DQ607" s="19">
        <f t="shared" ref="DQ607:DQ612" si="3105" xml:space="preserve"> DQ597+$D607</f>
        <v>0</v>
      </c>
      <c r="DR607" s="19">
        <f t="shared" ref="DR607:DR612" si="3106" xml:space="preserve"> DR597+$E607</f>
        <v>0</v>
      </c>
      <c r="DS607" s="19">
        <f t="shared" ref="DS607:DS612" si="3107" xml:space="preserve"> DS597+$B607</f>
        <v>0</v>
      </c>
      <c r="DT607" s="19">
        <f t="shared" ref="DT607:DT612" si="3108" xml:space="preserve"> DT597+$C607</f>
        <v>0</v>
      </c>
      <c r="DU607" s="19">
        <f t="shared" ref="DU607:DU612" si="3109" xml:space="preserve"> DU597+$D607</f>
        <v>0</v>
      </c>
      <c r="DV607" s="19">
        <f t="shared" ref="DV607:DV612" si="3110" xml:space="preserve"> DV597+$E607</f>
        <v>0</v>
      </c>
      <c r="DW607" s="19">
        <f t="shared" ref="DW607:DW612" si="3111" xml:space="preserve"> DW597+$B607</f>
        <v>0</v>
      </c>
      <c r="DX607" s="19">
        <f t="shared" ref="DX607:DX612" si="3112" xml:space="preserve"> DX597+$C607</f>
        <v>0</v>
      </c>
      <c r="DY607" s="19">
        <f t="shared" ref="DY607:DY612" si="3113" xml:space="preserve"> DY597+$D607</f>
        <v>0</v>
      </c>
      <c r="DZ607" s="19">
        <f t="shared" ref="DZ607:DZ612" si="3114" xml:space="preserve"> DZ597+$E607</f>
        <v>0</v>
      </c>
      <c r="EA607" s="19">
        <f t="shared" ref="EA607:EA612" si="3115" xml:space="preserve"> EA597+$B607</f>
        <v>0</v>
      </c>
      <c r="EB607" s="19">
        <f t="shared" ref="EB607:EB612" si="3116" xml:space="preserve"> EB597+$C607</f>
        <v>0</v>
      </c>
      <c r="EC607" s="19">
        <f t="shared" ref="EC607:EC612" si="3117" xml:space="preserve"> EC597+$D607</f>
        <v>0</v>
      </c>
      <c r="ED607" s="19">
        <f t="shared" ref="ED607:ED612" si="3118" xml:space="preserve"> ED597+$E607</f>
        <v>0</v>
      </c>
      <c r="EE607" s="19">
        <f t="shared" ref="EE607:EE612" si="3119" xml:space="preserve"> EE597+$B607</f>
        <v>0</v>
      </c>
      <c r="EF607" s="19">
        <f t="shared" ref="EF607:EF612" si="3120" xml:space="preserve"> EF597+$C607</f>
        <v>0</v>
      </c>
      <c r="EG607" s="19">
        <f t="shared" ref="EG607:EG612" si="3121" xml:space="preserve"> EG597+$D607</f>
        <v>0</v>
      </c>
      <c r="EH607" s="19">
        <f t="shared" ref="EH607:EH612" si="3122" xml:space="preserve"> EH597+$E607</f>
        <v>0</v>
      </c>
      <c r="EI607" s="19"/>
    </row>
    <row r="608" spans="2:139" ht="15" hidden="1" x14ac:dyDescent="0.25">
      <c r="B608" s="19">
        <f xml:space="preserve"> IF(C365=1,IF(N365=1,1,0),0)</f>
        <v>0</v>
      </c>
      <c r="C608" s="19">
        <f>IF(C365=1,IF(OR((N365=1),(N365=0.5)),1,0),0)</f>
        <v>0</v>
      </c>
      <c r="D608" s="19">
        <f xml:space="preserve"> IF(C365=1,IF(N365=1,1,0),0)</f>
        <v>0</v>
      </c>
      <c r="E608" s="19">
        <f xml:space="preserve"> IF(C365=1,IF(AND((N365&lt;&gt;""),(N365&lt;&gt;0)),1,0),0)</f>
        <v>0</v>
      </c>
      <c r="F608" s="19"/>
      <c r="G608" s="19">
        <f t="shared" si="2995"/>
        <v>0</v>
      </c>
      <c r="H608" s="19">
        <f t="shared" si="2996"/>
        <v>0</v>
      </c>
      <c r="I608" s="19">
        <f t="shared" si="2997"/>
        <v>0</v>
      </c>
      <c r="J608" s="19">
        <f t="shared" si="2998"/>
        <v>0</v>
      </c>
      <c r="K608" s="19">
        <f t="shared" si="2999"/>
        <v>0</v>
      </c>
      <c r="L608" s="19">
        <f t="shared" si="3000"/>
        <v>0</v>
      </c>
      <c r="M608" s="19">
        <f t="shared" si="3001"/>
        <v>0</v>
      </c>
      <c r="N608" s="19">
        <f t="shared" si="3002"/>
        <v>0</v>
      </c>
      <c r="O608" s="19">
        <f t="shared" si="3003"/>
        <v>0</v>
      </c>
      <c r="P608" s="19">
        <f t="shared" si="3004"/>
        <v>0</v>
      </c>
      <c r="Q608" s="19">
        <f t="shared" si="3005"/>
        <v>0</v>
      </c>
      <c r="R608" s="19"/>
      <c r="S608" s="19">
        <f t="shared" si="3006"/>
        <v>0</v>
      </c>
      <c r="T608" s="19">
        <f t="shared" si="3007"/>
        <v>0</v>
      </c>
      <c r="U608" s="19">
        <f t="shared" si="3008"/>
        <v>0</v>
      </c>
      <c r="V608" s="19"/>
      <c r="W608" s="19">
        <f t="shared" si="3009"/>
        <v>0</v>
      </c>
      <c r="X608" s="19"/>
      <c r="Y608" s="19">
        <f t="shared" si="3010"/>
        <v>0</v>
      </c>
      <c r="Z608" s="19">
        <f t="shared" si="3011"/>
        <v>0</v>
      </c>
      <c r="AA608" s="19">
        <f t="shared" si="3012"/>
        <v>0</v>
      </c>
      <c r="AB608" s="19">
        <f t="shared" si="3013"/>
        <v>0</v>
      </c>
      <c r="AC608" s="19">
        <f t="shared" si="3014"/>
        <v>0</v>
      </c>
      <c r="AD608" s="19"/>
      <c r="AE608" s="19">
        <f t="shared" si="3015"/>
        <v>0</v>
      </c>
      <c r="AF608" s="19">
        <f t="shared" si="3016"/>
        <v>0</v>
      </c>
      <c r="AG608" s="19">
        <f t="shared" si="3017"/>
        <v>0</v>
      </c>
      <c r="AH608" s="19">
        <f t="shared" si="3018"/>
        <v>0</v>
      </c>
      <c r="AI608" s="19">
        <f t="shared" si="3019"/>
        <v>0</v>
      </c>
      <c r="AJ608" s="19">
        <f t="shared" si="3020"/>
        <v>0</v>
      </c>
      <c r="AK608" s="129">
        <f t="shared" si="3021"/>
        <v>0</v>
      </c>
      <c r="AL608" s="129">
        <f t="shared" si="3022"/>
        <v>0</v>
      </c>
      <c r="AM608" s="19">
        <f t="shared" si="3023"/>
        <v>0</v>
      </c>
      <c r="AN608" s="19">
        <f t="shared" si="3024"/>
        <v>0</v>
      </c>
      <c r="AO608" s="19">
        <f t="shared" si="3025"/>
        <v>0</v>
      </c>
      <c r="AP608" s="19">
        <f t="shared" si="3026"/>
        <v>0</v>
      </c>
      <c r="AQ608" s="19">
        <f t="shared" si="3027"/>
        <v>0</v>
      </c>
      <c r="AR608" s="19">
        <f t="shared" si="3028"/>
        <v>0</v>
      </c>
      <c r="AS608" s="19">
        <f t="shared" si="3029"/>
        <v>0</v>
      </c>
      <c r="AT608" s="19">
        <f t="shared" si="3030"/>
        <v>0</v>
      </c>
      <c r="AU608" s="19">
        <f t="shared" si="3031"/>
        <v>0</v>
      </c>
      <c r="AV608" s="19">
        <f t="shared" si="3032"/>
        <v>0</v>
      </c>
      <c r="AW608" s="19">
        <f t="shared" si="3033"/>
        <v>0</v>
      </c>
      <c r="AX608" s="19">
        <f t="shared" si="3034"/>
        <v>0</v>
      </c>
      <c r="AY608" s="19">
        <f t="shared" si="3035"/>
        <v>0</v>
      </c>
      <c r="AZ608" s="19">
        <f t="shared" si="3036"/>
        <v>0</v>
      </c>
      <c r="BA608" s="19">
        <f t="shared" si="3037"/>
        <v>0</v>
      </c>
      <c r="BB608" s="19">
        <f t="shared" si="3038"/>
        <v>0</v>
      </c>
      <c r="BC608" s="19">
        <f t="shared" si="3039"/>
        <v>0</v>
      </c>
      <c r="BD608" s="19">
        <f t="shared" si="3040"/>
        <v>0</v>
      </c>
      <c r="BE608" s="19">
        <f t="shared" si="3041"/>
        <v>0</v>
      </c>
      <c r="BF608" s="19">
        <f t="shared" si="3042"/>
        <v>0</v>
      </c>
      <c r="BG608" s="19">
        <f t="shared" si="3043"/>
        <v>0</v>
      </c>
      <c r="BH608" s="19">
        <f t="shared" si="3044"/>
        <v>0</v>
      </c>
      <c r="BI608" s="19">
        <f t="shared" si="3045"/>
        <v>0</v>
      </c>
      <c r="BJ608" s="19">
        <f t="shared" si="3046"/>
        <v>0</v>
      </c>
      <c r="BK608" s="19">
        <f t="shared" si="3047"/>
        <v>0</v>
      </c>
      <c r="BL608" s="19">
        <f t="shared" si="3048"/>
        <v>0</v>
      </c>
      <c r="BM608" s="19">
        <f t="shared" si="3049"/>
        <v>0</v>
      </c>
      <c r="BN608" s="19">
        <f t="shared" si="3050"/>
        <v>0</v>
      </c>
      <c r="BO608" s="19">
        <f t="shared" si="3051"/>
        <v>0</v>
      </c>
      <c r="BP608" s="19">
        <f t="shared" si="3052"/>
        <v>0</v>
      </c>
      <c r="BQ608" s="19">
        <f t="shared" si="3053"/>
        <v>0</v>
      </c>
      <c r="BR608" s="19">
        <f t="shared" si="3054"/>
        <v>0</v>
      </c>
      <c r="BS608" s="19">
        <f t="shared" si="3055"/>
        <v>0</v>
      </c>
      <c r="BT608" s="19">
        <f t="shared" si="3056"/>
        <v>0</v>
      </c>
      <c r="BU608" s="19">
        <f t="shared" si="3057"/>
        <v>0</v>
      </c>
      <c r="BV608" s="19">
        <f t="shared" si="3058"/>
        <v>0</v>
      </c>
      <c r="BW608" s="19">
        <f t="shared" si="3059"/>
        <v>0</v>
      </c>
      <c r="BX608" s="19">
        <f t="shared" si="3060"/>
        <v>0</v>
      </c>
      <c r="BY608" s="19">
        <f t="shared" si="3061"/>
        <v>0</v>
      </c>
      <c r="BZ608" s="19">
        <f t="shared" si="3062"/>
        <v>0</v>
      </c>
      <c r="CA608" s="19">
        <f t="shared" si="3063"/>
        <v>0</v>
      </c>
      <c r="CB608" s="19">
        <f t="shared" si="3064"/>
        <v>0</v>
      </c>
      <c r="CC608" s="19">
        <f t="shared" si="3065"/>
        <v>0</v>
      </c>
      <c r="CD608" s="19">
        <f t="shared" si="3066"/>
        <v>0</v>
      </c>
      <c r="CE608" s="19">
        <f t="shared" si="3067"/>
        <v>0</v>
      </c>
      <c r="CF608" s="19">
        <f t="shared" si="3068"/>
        <v>0</v>
      </c>
      <c r="CG608" s="19">
        <f t="shared" si="3069"/>
        <v>0</v>
      </c>
      <c r="CH608" s="19">
        <f t="shared" si="3070"/>
        <v>0</v>
      </c>
      <c r="CI608" s="19">
        <f t="shared" si="3071"/>
        <v>0</v>
      </c>
      <c r="CJ608" s="19">
        <f t="shared" si="3072"/>
        <v>0</v>
      </c>
      <c r="CK608" s="19">
        <f t="shared" si="3073"/>
        <v>0</v>
      </c>
      <c r="CL608" s="19">
        <f t="shared" si="3074"/>
        <v>0</v>
      </c>
      <c r="CM608" s="19">
        <f t="shared" si="3075"/>
        <v>0</v>
      </c>
      <c r="CN608" s="19">
        <f t="shared" si="3076"/>
        <v>0</v>
      </c>
      <c r="CO608" s="19">
        <f t="shared" si="3077"/>
        <v>0</v>
      </c>
      <c r="CP608" s="19">
        <f t="shared" si="3078"/>
        <v>0</v>
      </c>
      <c r="CQ608" s="19">
        <f t="shared" si="3079"/>
        <v>0</v>
      </c>
      <c r="CR608" s="19">
        <f t="shared" si="3080"/>
        <v>0</v>
      </c>
      <c r="CS608" s="19">
        <f t="shared" si="3081"/>
        <v>0</v>
      </c>
      <c r="CT608" s="19">
        <f t="shared" si="3082"/>
        <v>0</v>
      </c>
      <c r="CU608" s="19">
        <f t="shared" si="3083"/>
        <v>0</v>
      </c>
      <c r="CV608" s="19">
        <f t="shared" si="3084"/>
        <v>0</v>
      </c>
      <c r="CW608" s="19">
        <f t="shared" si="3085"/>
        <v>0</v>
      </c>
      <c r="CX608" s="19">
        <f t="shared" si="3086"/>
        <v>0</v>
      </c>
      <c r="CY608" s="19">
        <f t="shared" si="3087"/>
        <v>0</v>
      </c>
      <c r="CZ608" s="19">
        <f t="shared" si="3088"/>
        <v>0</v>
      </c>
      <c r="DA608" s="19">
        <f t="shared" si="3089"/>
        <v>0</v>
      </c>
      <c r="DB608" s="19">
        <f t="shared" si="3090"/>
        <v>0</v>
      </c>
      <c r="DC608" s="19">
        <f t="shared" si="3091"/>
        <v>0</v>
      </c>
      <c r="DD608" s="19">
        <f t="shared" si="3092"/>
        <v>0</v>
      </c>
      <c r="DE608" s="19">
        <f t="shared" si="3093"/>
        <v>0</v>
      </c>
      <c r="DF608" s="19">
        <f t="shared" si="3094"/>
        <v>0</v>
      </c>
      <c r="DG608" s="19">
        <f t="shared" si="3095"/>
        <v>0</v>
      </c>
      <c r="DH608" s="19">
        <f t="shared" si="3096"/>
        <v>0</v>
      </c>
      <c r="DI608" s="19">
        <f t="shared" si="3097"/>
        <v>0</v>
      </c>
      <c r="DJ608" s="19">
        <f t="shared" si="3098"/>
        <v>0</v>
      </c>
      <c r="DK608" s="19">
        <f t="shared" si="3099"/>
        <v>0</v>
      </c>
      <c r="DL608" s="19">
        <f t="shared" si="3100"/>
        <v>0</v>
      </c>
      <c r="DM608" s="19">
        <f t="shared" si="3101"/>
        <v>0</v>
      </c>
      <c r="DN608" s="19">
        <f t="shared" si="3102"/>
        <v>0</v>
      </c>
      <c r="DO608" s="19">
        <f t="shared" si="3103"/>
        <v>0</v>
      </c>
      <c r="DP608" s="19">
        <f t="shared" si="3104"/>
        <v>0</v>
      </c>
      <c r="DQ608" s="19">
        <f t="shared" si="3105"/>
        <v>0</v>
      </c>
      <c r="DR608" s="19">
        <f t="shared" si="3106"/>
        <v>0</v>
      </c>
      <c r="DS608" s="19">
        <f t="shared" si="3107"/>
        <v>0</v>
      </c>
      <c r="DT608" s="19">
        <f t="shared" si="3108"/>
        <v>0</v>
      </c>
      <c r="DU608" s="19">
        <f t="shared" si="3109"/>
        <v>0</v>
      </c>
      <c r="DV608" s="19">
        <f t="shared" si="3110"/>
        <v>0</v>
      </c>
      <c r="DW608" s="19">
        <f t="shared" si="3111"/>
        <v>0</v>
      </c>
      <c r="DX608" s="19">
        <f t="shared" si="3112"/>
        <v>0</v>
      </c>
      <c r="DY608" s="19">
        <f t="shared" si="3113"/>
        <v>0</v>
      </c>
      <c r="DZ608" s="19">
        <f t="shared" si="3114"/>
        <v>0</v>
      </c>
      <c r="EA608" s="19">
        <f t="shared" si="3115"/>
        <v>0</v>
      </c>
      <c r="EB608" s="19">
        <f t="shared" si="3116"/>
        <v>0</v>
      </c>
      <c r="EC608" s="19">
        <f t="shared" si="3117"/>
        <v>0</v>
      </c>
      <c r="ED608" s="19">
        <f t="shared" si="3118"/>
        <v>0</v>
      </c>
      <c r="EE608" s="19">
        <f t="shared" si="3119"/>
        <v>0</v>
      </c>
      <c r="EF608" s="19">
        <f t="shared" si="3120"/>
        <v>0</v>
      </c>
      <c r="EG608" s="19">
        <f t="shared" si="3121"/>
        <v>0</v>
      </c>
      <c r="EH608" s="19">
        <f t="shared" si="3122"/>
        <v>0</v>
      </c>
      <c r="EI608" s="19"/>
    </row>
    <row r="609" spans="2:139" ht="15" hidden="1" x14ac:dyDescent="0.25">
      <c r="B609" s="19">
        <f xml:space="preserve"> IF(C366=1,IF(N366=1,1,0),0)</f>
        <v>0</v>
      </c>
      <c r="C609" s="19">
        <f>IF(C366=1,IF(OR((N366=1),(N366=0.5)),1,0),0)</f>
        <v>0</v>
      </c>
      <c r="D609" s="19">
        <f xml:space="preserve"> IF(C366=1,IF(N366=1,1,0),0)</f>
        <v>0</v>
      </c>
      <c r="E609" s="19">
        <f xml:space="preserve"> IF(C366=1,IF(AND((N366&lt;&gt;""),(N366&lt;&gt;0)),1,0),0)</f>
        <v>0</v>
      </c>
      <c r="F609" s="19"/>
      <c r="G609" s="19">
        <f t="shared" si="2995"/>
        <v>0</v>
      </c>
      <c r="H609" s="19">
        <f t="shared" si="2996"/>
        <v>0</v>
      </c>
      <c r="I609" s="19">
        <f t="shared" si="2997"/>
        <v>0</v>
      </c>
      <c r="J609" s="19">
        <f t="shared" si="2998"/>
        <v>0</v>
      </c>
      <c r="K609" s="19">
        <f t="shared" si="2999"/>
        <v>0</v>
      </c>
      <c r="L609" s="19">
        <f t="shared" si="3000"/>
        <v>0</v>
      </c>
      <c r="M609" s="19">
        <f t="shared" si="3001"/>
        <v>0</v>
      </c>
      <c r="N609" s="19">
        <f t="shared" si="3002"/>
        <v>0</v>
      </c>
      <c r="O609" s="19">
        <f t="shared" si="3003"/>
        <v>0</v>
      </c>
      <c r="P609" s="19">
        <f t="shared" si="3004"/>
        <v>0</v>
      </c>
      <c r="Q609" s="19">
        <f t="shared" si="3005"/>
        <v>0</v>
      </c>
      <c r="R609" s="19"/>
      <c r="S609" s="19">
        <f t="shared" si="3006"/>
        <v>0</v>
      </c>
      <c r="T609" s="19">
        <f t="shared" si="3007"/>
        <v>0</v>
      </c>
      <c r="U609" s="19">
        <f t="shared" si="3008"/>
        <v>0</v>
      </c>
      <c r="V609" s="19"/>
      <c r="W609" s="19">
        <f t="shared" si="3009"/>
        <v>0</v>
      </c>
      <c r="X609" s="19"/>
      <c r="Y609" s="19">
        <f t="shared" si="3010"/>
        <v>0</v>
      </c>
      <c r="Z609" s="19">
        <f t="shared" si="3011"/>
        <v>0</v>
      </c>
      <c r="AA609" s="19">
        <f t="shared" si="3012"/>
        <v>0</v>
      </c>
      <c r="AB609" s="19">
        <f t="shared" si="3013"/>
        <v>0</v>
      </c>
      <c r="AC609" s="19">
        <f t="shared" si="3014"/>
        <v>0</v>
      </c>
      <c r="AD609" s="19"/>
      <c r="AE609" s="19">
        <f t="shared" si="3015"/>
        <v>0</v>
      </c>
      <c r="AF609" s="19">
        <f t="shared" si="3016"/>
        <v>0</v>
      </c>
      <c r="AG609" s="19">
        <f t="shared" si="3017"/>
        <v>0</v>
      </c>
      <c r="AH609" s="19">
        <f t="shared" si="3018"/>
        <v>0</v>
      </c>
      <c r="AI609" s="19">
        <f t="shared" si="3019"/>
        <v>0</v>
      </c>
      <c r="AJ609" s="19">
        <f t="shared" si="3020"/>
        <v>0</v>
      </c>
      <c r="AK609" s="129">
        <f t="shared" si="3021"/>
        <v>0</v>
      </c>
      <c r="AL609" s="129">
        <f t="shared" si="3022"/>
        <v>0</v>
      </c>
      <c r="AM609" s="19">
        <f t="shared" si="3023"/>
        <v>0</v>
      </c>
      <c r="AN609" s="19">
        <f t="shared" si="3024"/>
        <v>0</v>
      </c>
      <c r="AO609" s="19">
        <f t="shared" si="3025"/>
        <v>0</v>
      </c>
      <c r="AP609" s="19">
        <f t="shared" si="3026"/>
        <v>0</v>
      </c>
      <c r="AQ609" s="19">
        <f t="shared" si="3027"/>
        <v>0</v>
      </c>
      <c r="AR609" s="19">
        <f t="shared" si="3028"/>
        <v>0</v>
      </c>
      <c r="AS609" s="19">
        <f t="shared" si="3029"/>
        <v>0</v>
      </c>
      <c r="AT609" s="19">
        <f t="shared" si="3030"/>
        <v>0</v>
      </c>
      <c r="AU609" s="19">
        <f t="shared" si="3031"/>
        <v>0</v>
      </c>
      <c r="AV609" s="19">
        <f t="shared" si="3032"/>
        <v>0</v>
      </c>
      <c r="AW609" s="19">
        <f t="shared" si="3033"/>
        <v>0</v>
      </c>
      <c r="AX609" s="19">
        <f t="shared" si="3034"/>
        <v>0</v>
      </c>
      <c r="AY609" s="19">
        <f t="shared" si="3035"/>
        <v>0</v>
      </c>
      <c r="AZ609" s="19">
        <f t="shared" si="3036"/>
        <v>0</v>
      </c>
      <c r="BA609" s="19">
        <f t="shared" si="3037"/>
        <v>0</v>
      </c>
      <c r="BB609" s="19">
        <f t="shared" si="3038"/>
        <v>0</v>
      </c>
      <c r="BC609" s="19">
        <f t="shared" si="3039"/>
        <v>0</v>
      </c>
      <c r="BD609" s="19">
        <f t="shared" si="3040"/>
        <v>0</v>
      </c>
      <c r="BE609" s="19">
        <f t="shared" si="3041"/>
        <v>0</v>
      </c>
      <c r="BF609" s="19">
        <f t="shared" si="3042"/>
        <v>0</v>
      </c>
      <c r="BG609" s="19">
        <f t="shared" si="3043"/>
        <v>0</v>
      </c>
      <c r="BH609" s="19">
        <f t="shared" si="3044"/>
        <v>0</v>
      </c>
      <c r="BI609" s="19">
        <f t="shared" si="3045"/>
        <v>0</v>
      </c>
      <c r="BJ609" s="19">
        <f t="shared" si="3046"/>
        <v>0</v>
      </c>
      <c r="BK609" s="19">
        <f t="shared" si="3047"/>
        <v>0</v>
      </c>
      <c r="BL609" s="19">
        <f t="shared" si="3048"/>
        <v>0</v>
      </c>
      <c r="BM609" s="19">
        <f t="shared" si="3049"/>
        <v>0</v>
      </c>
      <c r="BN609" s="19">
        <f t="shared" si="3050"/>
        <v>0</v>
      </c>
      <c r="BO609" s="19">
        <f t="shared" si="3051"/>
        <v>0</v>
      </c>
      <c r="BP609" s="19">
        <f t="shared" si="3052"/>
        <v>0</v>
      </c>
      <c r="BQ609" s="19">
        <f t="shared" si="3053"/>
        <v>0</v>
      </c>
      <c r="BR609" s="19">
        <f t="shared" si="3054"/>
        <v>0</v>
      </c>
      <c r="BS609" s="19">
        <f t="shared" si="3055"/>
        <v>0</v>
      </c>
      <c r="BT609" s="19">
        <f t="shared" si="3056"/>
        <v>0</v>
      </c>
      <c r="BU609" s="19">
        <f t="shared" si="3057"/>
        <v>0</v>
      </c>
      <c r="BV609" s="19">
        <f t="shared" si="3058"/>
        <v>0</v>
      </c>
      <c r="BW609" s="19">
        <f t="shared" si="3059"/>
        <v>0</v>
      </c>
      <c r="BX609" s="19">
        <f t="shared" si="3060"/>
        <v>0</v>
      </c>
      <c r="BY609" s="19">
        <f t="shared" si="3061"/>
        <v>0</v>
      </c>
      <c r="BZ609" s="19">
        <f t="shared" si="3062"/>
        <v>0</v>
      </c>
      <c r="CA609" s="19">
        <f t="shared" si="3063"/>
        <v>0</v>
      </c>
      <c r="CB609" s="19">
        <f t="shared" si="3064"/>
        <v>0</v>
      </c>
      <c r="CC609" s="19">
        <f t="shared" si="3065"/>
        <v>0</v>
      </c>
      <c r="CD609" s="19">
        <f t="shared" si="3066"/>
        <v>0</v>
      </c>
      <c r="CE609" s="19">
        <f t="shared" si="3067"/>
        <v>0</v>
      </c>
      <c r="CF609" s="19">
        <f t="shared" si="3068"/>
        <v>0</v>
      </c>
      <c r="CG609" s="19">
        <f t="shared" si="3069"/>
        <v>0</v>
      </c>
      <c r="CH609" s="19">
        <f t="shared" si="3070"/>
        <v>0</v>
      </c>
      <c r="CI609" s="19">
        <f t="shared" si="3071"/>
        <v>0</v>
      </c>
      <c r="CJ609" s="19">
        <f t="shared" si="3072"/>
        <v>0</v>
      </c>
      <c r="CK609" s="19">
        <f t="shared" si="3073"/>
        <v>0</v>
      </c>
      <c r="CL609" s="19">
        <f t="shared" si="3074"/>
        <v>0</v>
      </c>
      <c r="CM609" s="19">
        <f t="shared" si="3075"/>
        <v>0</v>
      </c>
      <c r="CN609" s="19">
        <f t="shared" si="3076"/>
        <v>0</v>
      </c>
      <c r="CO609" s="19">
        <f t="shared" si="3077"/>
        <v>0</v>
      </c>
      <c r="CP609" s="19">
        <f t="shared" si="3078"/>
        <v>0</v>
      </c>
      <c r="CQ609" s="19">
        <f t="shared" si="3079"/>
        <v>0</v>
      </c>
      <c r="CR609" s="19">
        <f t="shared" si="3080"/>
        <v>0</v>
      </c>
      <c r="CS609" s="19">
        <f t="shared" si="3081"/>
        <v>0</v>
      </c>
      <c r="CT609" s="19">
        <f t="shared" si="3082"/>
        <v>0</v>
      </c>
      <c r="CU609" s="19">
        <f t="shared" si="3083"/>
        <v>0</v>
      </c>
      <c r="CV609" s="19">
        <f t="shared" si="3084"/>
        <v>0</v>
      </c>
      <c r="CW609" s="19">
        <f t="shared" si="3085"/>
        <v>0</v>
      </c>
      <c r="CX609" s="19">
        <f t="shared" si="3086"/>
        <v>0</v>
      </c>
      <c r="CY609" s="19">
        <f t="shared" si="3087"/>
        <v>0</v>
      </c>
      <c r="CZ609" s="19">
        <f t="shared" si="3088"/>
        <v>0</v>
      </c>
      <c r="DA609" s="19">
        <f t="shared" si="3089"/>
        <v>0</v>
      </c>
      <c r="DB609" s="19">
        <f t="shared" si="3090"/>
        <v>0</v>
      </c>
      <c r="DC609" s="19">
        <f t="shared" si="3091"/>
        <v>0</v>
      </c>
      <c r="DD609" s="19">
        <f t="shared" si="3092"/>
        <v>0</v>
      </c>
      <c r="DE609" s="19">
        <f t="shared" si="3093"/>
        <v>0</v>
      </c>
      <c r="DF609" s="19">
        <f t="shared" si="3094"/>
        <v>0</v>
      </c>
      <c r="DG609" s="19">
        <f t="shared" si="3095"/>
        <v>0</v>
      </c>
      <c r="DH609" s="19">
        <f t="shared" si="3096"/>
        <v>0</v>
      </c>
      <c r="DI609" s="19">
        <f t="shared" si="3097"/>
        <v>0</v>
      </c>
      <c r="DJ609" s="19">
        <f t="shared" si="3098"/>
        <v>0</v>
      </c>
      <c r="DK609" s="19">
        <f t="shared" si="3099"/>
        <v>0</v>
      </c>
      <c r="DL609" s="19">
        <f t="shared" si="3100"/>
        <v>0</v>
      </c>
      <c r="DM609" s="19">
        <f t="shared" si="3101"/>
        <v>0</v>
      </c>
      <c r="DN609" s="19">
        <f t="shared" si="3102"/>
        <v>0</v>
      </c>
      <c r="DO609" s="19">
        <f t="shared" si="3103"/>
        <v>0</v>
      </c>
      <c r="DP609" s="19">
        <f t="shared" si="3104"/>
        <v>0</v>
      </c>
      <c r="DQ609" s="19">
        <f t="shared" si="3105"/>
        <v>0</v>
      </c>
      <c r="DR609" s="19">
        <f t="shared" si="3106"/>
        <v>0</v>
      </c>
      <c r="DS609" s="19">
        <f t="shared" si="3107"/>
        <v>0</v>
      </c>
      <c r="DT609" s="19">
        <f t="shared" si="3108"/>
        <v>0</v>
      </c>
      <c r="DU609" s="19">
        <f t="shared" si="3109"/>
        <v>0</v>
      </c>
      <c r="DV609" s="19">
        <f t="shared" si="3110"/>
        <v>0</v>
      </c>
      <c r="DW609" s="19">
        <f t="shared" si="3111"/>
        <v>0</v>
      </c>
      <c r="DX609" s="19">
        <f t="shared" si="3112"/>
        <v>0</v>
      </c>
      <c r="DY609" s="19">
        <f t="shared" si="3113"/>
        <v>0</v>
      </c>
      <c r="DZ609" s="19">
        <f t="shared" si="3114"/>
        <v>0</v>
      </c>
      <c r="EA609" s="19">
        <f t="shared" si="3115"/>
        <v>0</v>
      </c>
      <c r="EB609" s="19">
        <f t="shared" si="3116"/>
        <v>0</v>
      </c>
      <c r="EC609" s="19">
        <f t="shared" si="3117"/>
        <v>0</v>
      </c>
      <c r="ED609" s="19">
        <f t="shared" si="3118"/>
        <v>0</v>
      </c>
      <c r="EE609" s="19">
        <f t="shared" si="3119"/>
        <v>0</v>
      </c>
      <c r="EF609" s="19">
        <f t="shared" si="3120"/>
        <v>0</v>
      </c>
      <c r="EG609" s="19">
        <f t="shared" si="3121"/>
        <v>0</v>
      </c>
      <c r="EH609" s="19">
        <f t="shared" si="3122"/>
        <v>0</v>
      </c>
      <c r="EI609" s="19"/>
    </row>
    <row r="610" spans="2:139" x14ac:dyDescent="0.35">
      <c r="B610" s="19">
        <f xml:space="preserve"> IF(C371=1,IF(N371=1,1,0),0)</f>
        <v>0</v>
      </c>
      <c r="C610" s="19">
        <f>IF(C371=1,IF(OR((N371=1),(N371=0.5)),1,0),0)</f>
        <v>0</v>
      </c>
      <c r="D610" s="19">
        <f xml:space="preserve"> IF(C371=1,IF(N371=1,1,0),0)</f>
        <v>0</v>
      </c>
      <c r="E610" s="19">
        <f xml:space="preserve"> IF(C371=1,IF(AND((N371&lt;&gt;""),(N371&lt;&gt;0)),1,0),0)</f>
        <v>0</v>
      </c>
      <c r="F610" s="19"/>
      <c r="G610" s="19">
        <f t="shared" si="2995"/>
        <v>1</v>
      </c>
      <c r="H610" s="19">
        <f t="shared" si="2996"/>
        <v>2</v>
      </c>
      <c r="I610" s="19">
        <f t="shared" si="2997"/>
        <v>3</v>
      </c>
      <c r="J610" s="19">
        <f t="shared" si="2998"/>
        <v>4</v>
      </c>
      <c r="K610" s="19">
        <f t="shared" si="2999"/>
        <v>5</v>
      </c>
      <c r="L610" s="19">
        <f t="shared" si="3000"/>
        <v>6</v>
      </c>
      <c r="M610" s="19">
        <f t="shared" si="3001"/>
        <v>7</v>
      </c>
      <c r="N610" s="19">
        <f t="shared" si="3002"/>
        <v>8</v>
      </c>
      <c r="O610" s="19">
        <f t="shared" si="3003"/>
        <v>9</v>
      </c>
      <c r="P610" s="19">
        <f t="shared" si="3004"/>
        <v>10</v>
      </c>
      <c r="Q610" s="19">
        <f t="shared" si="3005"/>
        <v>11</v>
      </c>
      <c r="R610" s="19"/>
      <c r="S610" s="19">
        <f t="shared" si="3006"/>
        <v>12</v>
      </c>
      <c r="T610" s="19">
        <f t="shared" si="3007"/>
        <v>13</v>
      </c>
      <c r="U610" s="19">
        <f t="shared" si="3008"/>
        <v>14</v>
      </c>
      <c r="V610" s="19"/>
      <c r="W610" s="19">
        <f t="shared" si="3009"/>
        <v>15</v>
      </c>
      <c r="X610" s="19"/>
      <c r="Y610" s="19">
        <f t="shared" si="3010"/>
        <v>16</v>
      </c>
      <c r="Z610" s="19">
        <f t="shared" si="3011"/>
        <v>17</v>
      </c>
      <c r="AA610" s="19">
        <f t="shared" si="3012"/>
        <v>18</v>
      </c>
      <c r="AB610" s="19">
        <f t="shared" si="3013"/>
        <v>19</v>
      </c>
      <c r="AC610" s="19">
        <f t="shared" si="3014"/>
        <v>20</v>
      </c>
      <c r="AD610" s="19"/>
      <c r="AE610" s="19">
        <f t="shared" si="3015"/>
        <v>21</v>
      </c>
      <c r="AF610" s="19">
        <f t="shared" si="3016"/>
        <v>22</v>
      </c>
      <c r="AG610" s="19">
        <f t="shared" si="3017"/>
        <v>23</v>
      </c>
      <c r="AH610" s="19">
        <f t="shared" si="3018"/>
        <v>24</v>
      </c>
      <c r="AI610" s="19">
        <f t="shared" si="3019"/>
        <v>25</v>
      </c>
      <c r="AJ610" s="19">
        <f t="shared" si="3020"/>
        <v>26</v>
      </c>
      <c r="AK610" s="129">
        <f t="shared" si="3021"/>
        <v>27</v>
      </c>
      <c r="AL610" s="129">
        <f t="shared" si="3022"/>
        <v>28</v>
      </c>
      <c r="AM610" s="19">
        <f t="shared" si="3023"/>
        <v>29</v>
      </c>
      <c r="AN610" s="19">
        <f t="shared" si="3024"/>
        <v>30</v>
      </c>
      <c r="AO610" s="19">
        <f t="shared" si="3025"/>
        <v>31</v>
      </c>
      <c r="AP610" s="19">
        <f t="shared" si="3026"/>
        <v>32</v>
      </c>
      <c r="AQ610" s="19">
        <f t="shared" si="3027"/>
        <v>33</v>
      </c>
      <c r="AR610" s="19">
        <f t="shared" si="3028"/>
        <v>34</v>
      </c>
      <c r="AS610" s="19">
        <f t="shared" si="3029"/>
        <v>35</v>
      </c>
      <c r="AT610" s="19">
        <f t="shared" si="3030"/>
        <v>36</v>
      </c>
      <c r="AU610" s="19">
        <f t="shared" si="3031"/>
        <v>37</v>
      </c>
      <c r="AV610" s="19">
        <f t="shared" si="3032"/>
        <v>38</v>
      </c>
      <c r="AW610" s="19">
        <f t="shared" si="3033"/>
        <v>39</v>
      </c>
      <c r="AX610" s="19">
        <f t="shared" si="3034"/>
        <v>40</v>
      </c>
      <c r="AY610" s="19">
        <f t="shared" si="3035"/>
        <v>41</v>
      </c>
      <c r="AZ610" s="19">
        <f t="shared" si="3036"/>
        <v>42</v>
      </c>
      <c r="BA610" s="19">
        <f t="shared" si="3037"/>
        <v>43</v>
      </c>
      <c r="BB610" s="19">
        <f t="shared" si="3038"/>
        <v>44</v>
      </c>
      <c r="BC610" s="19">
        <f t="shared" si="3039"/>
        <v>45</v>
      </c>
      <c r="BD610" s="19">
        <f t="shared" si="3040"/>
        <v>46</v>
      </c>
      <c r="BE610" s="19">
        <f t="shared" si="3041"/>
        <v>47</v>
      </c>
      <c r="BF610" s="19">
        <f t="shared" si="3042"/>
        <v>48</v>
      </c>
      <c r="BG610" s="19">
        <f t="shared" si="3043"/>
        <v>49</v>
      </c>
      <c r="BH610" s="19">
        <f t="shared" si="3044"/>
        <v>50</v>
      </c>
      <c r="BI610" s="19">
        <f t="shared" si="3045"/>
        <v>51</v>
      </c>
      <c r="BJ610" s="19">
        <f t="shared" si="3046"/>
        <v>52</v>
      </c>
      <c r="BK610" s="19">
        <f t="shared" si="3047"/>
        <v>53</v>
      </c>
      <c r="BL610" s="19">
        <f t="shared" si="3048"/>
        <v>54</v>
      </c>
      <c r="BM610" s="19">
        <f t="shared" si="3049"/>
        <v>55</v>
      </c>
      <c r="BN610" s="19">
        <f t="shared" si="3050"/>
        <v>56</v>
      </c>
      <c r="BO610" s="19">
        <f t="shared" si="3051"/>
        <v>57</v>
      </c>
      <c r="BP610" s="19">
        <f t="shared" si="3052"/>
        <v>58</v>
      </c>
      <c r="BQ610" s="19">
        <f t="shared" si="3053"/>
        <v>59</v>
      </c>
      <c r="BR610" s="19">
        <f t="shared" si="3054"/>
        <v>60</v>
      </c>
      <c r="BS610" s="19">
        <f t="shared" si="3055"/>
        <v>61</v>
      </c>
      <c r="BT610" s="19">
        <f t="shared" si="3056"/>
        <v>62</v>
      </c>
      <c r="BU610" s="19">
        <f t="shared" si="3057"/>
        <v>63</v>
      </c>
      <c r="BV610" s="19">
        <f t="shared" si="3058"/>
        <v>64</v>
      </c>
      <c r="BW610" s="19">
        <f t="shared" si="3059"/>
        <v>65</v>
      </c>
      <c r="BX610" s="19">
        <f t="shared" si="3060"/>
        <v>66</v>
      </c>
      <c r="BY610" s="19">
        <f t="shared" si="3061"/>
        <v>67</v>
      </c>
      <c r="BZ610" s="19">
        <f t="shared" si="3062"/>
        <v>68</v>
      </c>
      <c r="CA610" s="19">
        <f t="shared" si="3063"/>
        <v>69</v>
      </c>
      <c r="CB610" s="19">
        <f t="shared" si="3064"/>
        <v>70</v>
      </c>
      <c r="CC610" s="19">
        <f t="shared" si="3065"/>
        <v>71</v>
      </c>
      <c r="CD610" s="19">
        <f t="shared" si="3066"/>
        <v>72</v>
      </c>
      <c r="CE610" s="19">
        <f t="shared" si="3067"/>
        <v>73</v>
      </c>
      <c r="CF610" s="19">
        <f t="shared" si="3068"/>
        <v>74</v>
      </c>
      <c r="CG610" s="19">
        <f t="shared" si="3069"/>
        <v>75</v>
      </c>
      <c r="CH610" s="19">
        <f t="shared" si="3070"/>
        <v>76</v>
      </c>
      <c r="CI610" s="19">
        <f t="shared" si="3071"/>
        <v>77</v>
      </c>
      <c r="CJ610" s="19">
        <f t="shared" si="3072"/>
        <v>78</v>
      </c>
      <c r="CK610" s="19">
        <f t="shared" si="3073"/>
        <v>79</v>
      </c>
      <c r="CL610" s="19">
        <f t="shared" si="3074"/>
        <v>80</v>
      </c>
      <c r="CM610" s="19">
        <f t="shared" si="3075"/>
        <v>81</v>
      </c>
      <c r="CN610" s="19">
        <f t="shared" si="3076"/>
        <v>82</v>
      </c>
      <c r="CO610" s="19">
        <f t="shared" si="3077"/>
        <v>83</v>
      </c>
      <c r="CP610" s="19">
        <f t="shared" si="3078"/>
        <v>84</v>
      </c>
      <c r="CQ610" s="19">
        <f t="shared" si="3079"/>
        <v>85</v>
      </c>
      <c r="CR610" s="19">
        <f t="shared" si="3080"/>
        <v>86</v>
      </c>
      <c r="CS610" s="19">
        <f t="shared" si="3081"/>
        <v>87</v>
      </c>
      <c r="CT610" s="19">
        <f t="shared" si="3082"/>
        <v>88</v>
      </c>
      <c r="CU610" s="19">
        <f t="shared" si="3083"/>
        <v>89</v>
      </c>
      <c r="CV610" s="19">
        <f t="shared" si="3084"/>
        <v>90</v>
      </c>
      <c r="CW610" s="19">
        <f t="shared" si="3085"/>
        <v>91</v>
      </c>
      <c r="CX610" s="19">
        <f t="shared" si="3086"/>
        <v>92</v>
      </c>
      <c r="CY610" s="19">
        <f t="shared" si="3087"/>
        <v>93</v>
      </c>
      <c r="CZ610" s="19">
        <f t="shared" si="3088"/>
        <v>94</v>
      </c>
      <c r="DA610" s="19">
        <f t="shared" si="3089"/>
        <v>95</v>
      </c>
      <c r="DB610" s="19">
        <f t="shared" si="3090"/>
        <v>96</v>
      </c>
      <c r="DC610" s="19">
        <f t="shared" si="3091"/>
        <v>97</v>
      </c>
      <c r="DD610" s="19">
        <f t="shared" si="3092"/>
        <v>98</v>
      </c>
      <c r="DE610" s="19">
        <f t="shared" si="3093"/>
        <v>99</v>
      </c>
      <c r="DF610" s="19">
        <f t="shared" si="3094"/>
        <v>100</v>
      </c>
      <c r="DG610" s="19">
        <f t="shared" si="3095"/>
        <v>101</v>
      </c>
      <c r="DH610" s="19">
        <f t="shared" si="3096"/>
        <v>102</v>
      </c>
      <c r="DI610" s="19">
        <f t="shared" si="3097"/>
        <v>103</v>
      </c>
      <c r="DJ610" s="19">
        <f t="shared" si="3098"/>
        <v>104</v>
      </c>
      <c r="DK610" s="19">
        <f t="shared" si="3099"/>
        <v>105</v>
      </c>
      <c r="DL610" s="19">
        <f t="shared" si="3100"/>
        <v>106</v>
      </c>
      <c r="DM610" s="19">
        <f t="shared" si="3101"/>
        <v>107</v>
      </c>
      <c r="DN610" s="19">
        <f t="shared" si="3102"/>
        <v>108</v>
      </c>
      <c r="DO610" s="19">
        <f t="shared" si="3103"/>
        <v>109</v>
      </c>
      <c r="DP610" s="19">
        <f t="shared" si="3104"/>
        <v>110</v>
      </c>
      <c r="DQ610" s="19">
        <f t="shared" si="3105"/>
        <v>111</v>
      </c>
      <c r="DR610" s="19">
        <f t="shared" si="3106"/>
        <v>112</v>
      </c>
      <c r="DS610" s="19">
        <f t="shared" si="3107"/>
        <v>113</v>
      </c>
      <c r="DT610" s="19">
        <f t="shared" si="3108"/>
        <v>114</v>
      </c>
      <c r="DU610" s="19">
        <f t="shared" si="3109"/>
        <v>115</v>
      </c>
      <c r="DV610" s="19">
        <f t="shared" si="3110"/>
        <v>116</v>
      </c>
      <c r="DW610" s="19">
        <f t="shared" si="3111"/>
        <v>117</v>
      </c>
      <c r="DX610" s="19">
        <f t="shared" si="3112"/>
        <v>118</v>
      </c>
      <c r="DY610" s="19">
        <f t="shared" si="3113"/>
        <v>119</v>
      </c>
      <c r="DZ610" s="19">
        <f t="shared" si="3114"/>
        <v>120</v>
      </c>
      <c r="EA610" s="19">
        <f t="shared" si="3115"/>
        <v>121</v>
      </c>
      <c r="EB610" s="19">
        <f t="shared" si="3116"/>
        <v>122</v>
      </c>
      <c r="EC610" s="19">
        <f t="shared" si="3117"/>
        <v>123</v>
      </c>
      <c r="ED610" s="19">
        <f t="shared" si="3118"/>
        <v>124</v>
      </c>
      <c r="EE610" s="19">
        <f t="shared" si="3119"/>
        <v>125</v>
      </c>
      <c r="EF610" s="19">
        <f t="shared" si="3120"/>
        <v>126</v>
      </c>
      <c r="EG610" s="19">
        <f t="shared" si="3121"/>
        <v>127</v>
      </c>
      <c r="EH610" s="19">
        <f t="shared" si="3122"/>
        <v>128</v>
      </c>
      <c r="EI610" s="19"/>
    </row>
    <row r="611" spans="2:139" ht="15" hidden="1" x14ac:dyDescent="0.25">
      <c r="B611" s="19">
        <f xml:space="preserve"> IF(C372=1,IF(N372=1,1,0),0)</f>
        <v>0</v>
      </c>
      <c r="C611" s="19">
        <f>IF(C372=1,IF(OR((N372=1),(N372=0.5)),1,0),0)</f>
        <v>0</v>
      </c>
      <c r="D611" s="19">
        <f xml:space="preserve"> IF(C372=1,IF(N372=1,1,0),0)</f>
        <v>0</v>
      </c>
      <c r="E611" s="19">
        <f xml:space="preserve"> IF(C372=1,IF(AND((N372&lt;&gt;""),(N372&lt;&gt;0)),1,0),0)</f>
        <v>0</v>
      </c>
      <c r="F611" s="19"/>
      <c r="G611" s="19">
        <f t="shared" si="2995"/>
        <v>0</v>
      </c>
      <c r="H611" s="19">
        <f t="shared" si="2996"/>
        <v>0</v>
      </c>
      <c r="I611" s="19">
        <f t="shared" si="2997"/>
        <v>0</v>
      </c>
      <c r="J611" s="19">
        <f t="shared" si="2998"/>
        <v>0</v>
      </c>
      <c r="K611" s="19">
        <f t="shared" si="2999"/>
        <v>0</v>
      </c>
      <c r="L611" s="19">
        <f t="shared" si="3000"/>
        <v>0</v>
      </c>
      <c r="M611" s="19">
        <f t="shared" si="3001"/>
        <v>0</v>
      </c>
      <c r="N611" s="19">
        <f t="shared" si="3002"/>
        <v>0</v>
      </c>
      <c r="O611" s="19">
        <f t="shared" si="3003"/>
        <v>0</v>
      </c>
      <c r="P611" s="19">
        <f t="shared" si="3004"/>
        <v>0</v>
      </c>
      <c r="Q611" s="19">
        <f t="shared" si="3005"/>
        <v>0</v>
      </c>
      <c r="R611" s="19"/>
      <c r="S611" s="19">
        <f t="shared" si="3006"/>
        <v>0</v>
      </c>
      <c r="T611" s="19">
        <f t="shared" si="3007"/>
        <v>0</v>
      </c>
      <c r="U611" s="19">
        <f t="shared" si="3008"/>
        <v>0</v>
      </c>
      <c r="V611" s="19"/>
      <c r="W611" s="19">
        <f t="shared" si="3009"/>
        <v>0</v>
      </c>
      <c r="X611" s="19"/>
      <c r="Y611" s="19">
        <f t="shared" si="3010"/>
        <v>0</v>
      </c>
      <c r="Z611" s="19">
        <f t="shared" si="3011"/>
        <v>0</v>
      </c>
      <c r="AA611" s="19">
        <f t="shared" si="3012"/>
        <v>0</v>
      </c>
      <c r="AB611" s="19">
        <f t="shared" si="3013"/>
        <v>0</v>
      </c>
      <c r="AC611" s="19">
        <f t="shared" si="3014"/>
        <v>0</v>
      </c>
      <c r="AD611" s="19"/>
      <c r="AE611" s="19">
        <f t="shared" si="3015"/>
        <v>0</v>
      </c>
      <c r="AF611" s="19">
        <f t="shared" si="3016"/>
        <v>0</v>
      </c>
      <c r="AG611" s="19">
        <f t="shared" si="3017"/>
        <v>0</v>
      </c>
      <c r="AH611" s="19">
        <f t="shared" si="3018"/>
        <v>0</v>
      </c>
      <c r="AI611" s="19">
        <f t="shared" si="3019"/>
        <v>0</v>
      </c>
      <c r="AJ611" s="19">
        <f t="shared" si="3020"/>
        <v>0</v>
      </c>
      <c r="AK611" s="129">
        <f t="shared" si="3021"/>
        <v>0</v>
      </c>
      <c r="AL611" s="129">
        <f t="shared" si="3022"/>
        <v>0</v>
      </c>
      <c r="AM611" s="19">
        <f t="shared" si="3023"/>
        <v>0</v>
      </c>
      <c r="AN611" s="19">
        <f t="shared" si="3024"/>
        <v>0</v>
      </c>
      <c r="AO611" s="19">
        <f t="shared" si="3025"/>
        <v>0</v>
      </c>
      <c r="AP611" s="19">
        <f t="shared" si="3026"/>
        <v>0</v>
      </c>
      <c r="AQ611" s="19">
        <f t="shared" si="3027"/>
        <v>0</v>
      </c>
      <c r="AR611" s="19">
        <f t="shared" si="3028"/>
        <v>0</v>
      </c>
      <c r="AS611" s="19">
        <f t="shared" si="3029"/>
        <v>0</v>
      </c>
      <c r="AT611" s="19">
        <f t="shared" si="3030"/>
        <v>0</v>
      </c>
      <c r="AU611" s="19">
        <f t="shared" si="3031"/>
        <v>0</v>
      </c>
      <c r="AV611" s="19">
        <f t="shared" si="3032"/>
        <v>0</v>
      </c>
      <c r="AW611" s="19">
        <f t="shared" si="3033"/>
        <v>0</v>
      </c>
      <c r="AX611" s="19">
        <f t="shared" si="3034"/>
        <v>0</v>
      </c>
      <c r="AY611" s="19">
        <f t="shared" si="3035"/>
        <v>0</v>
      </c>
      <c r="AZ611" s="19">
        <f t="shared" si="3036"/>
        <v>0</v>
      </c>
      <c r="BA611" s="19">
        <f t="shared" si="3037"/>
        <v>0</v>
      </c>
      <c r="BB611" s="19">
        <f t="shared" si="3038"/>
        <v>0</v>
      </c>
      <c r="BC611" s="19">
        <f t="shared" si="3039"/>
        <v>0</v>
      </c>
      <c r="BD611" s="19">
        <f t="shared" si="3040"/>
        <v>0</v>
      </c>
      <c r="BE611" s="19">
        <f t="shared" si="3041"/>
        <v>0</v>
      </c>
      <c r="BF611" s="19">
        <f t="shared" si="3042"/>
        <v>0</v>
      </c>
      <c r="BG611" s="19">
        <f t="shared" si="3043"/>
        <v>0</v>
      </c>
      <c r="BH611" s="19">
        <f t="shared" si="3044"/>
        <v>0</v>
      </c>
      <c r="BI611" s="19">
        <f t="shared" si="3045"/>
        <v>0</v>
      </c>
      <c r="BJ611" s="19">
        <f t="shared" si="3046"/>
        <v>0</v>
      </c>
      <c r="BK611" s="19">
        <f t="shared" si="3047"/>
        <v>0</v>
      </c>
      <c r="BL611" s="19">
        <f t="shared" si="3048"/>
        <v>0</v>
      </c>
      <c r="BM611" s="19">
        <f t="shared" si="3049"/>
        <v>0</v>
      </c>
      <c r="BN611" s="19">
        <f t="shared" si="3050"/>
        <v>0</v>
      </c>
      <c r="BO611" s="19">
        <f t="shared" si="3051"/>
        <v>0</v>
      </c>
      <c r="BP611" s="19">
        <f t="shared" si="3052"/>
        <v>0</v>
      </c>
      <c r="BQ611" s="19">
        <f t="shared" si="3053"/>
        <v>0</v>
      </c>
      <c r="BR611" s="19">
        <f t="shared" si="3054"/>
        <v>0</v>
      </c>
      <c r="BS611" s="19">
        <f t="shared" si="3055"/>
        <v>0</v>
      </c>
      <c r="BT611" s="19">
        <f t="shared" si="3056"/>
        <v>0</v>
      </c>
      <c r="BU611" s="19">
        <f t="shared" si="3057"/>
        <v>0</v>
      </c>
      <c r="BV611" s="19">
        <f t="shared" si="3058"/>
        <v>0</v>
      </c>
      <c r="BW611" s="19">
        <f t="shared" si="3059"/>
        <v>0</v>
      </c>
      <c r="BX611" s="19">
        <f t="shared" si="3060"/>
        <v>0</v>
      </c>
      <c r="BY611" s="19">
        <f t="shared" si="3061"/>
        <v>0</v>
      </c>
      <c r="BZ611" s="19">
        <f t="shared" si="3062"/>
        <v>0</v>
      </c>
      <c r="CA611" s="19">
        <f t="shared" si="3063"/>
        <v>0</v>
      </c>
      <c r="CB611" s="19">
        <f t="shared" si="3064"/>
        <v>0</v>
      </c>
      <c r="CC611" s="19">
        <f t="shared" si="3065"/>
        <v>0</v>
      </c>
      <c r="CD611" s="19">
        <f t="shared" si="3066"/>
        <v>0</v>
      </c>
      <c r="CE611" s="19">
        <f t="shared" si="3067"/>
        <v>0</v>
      </c>
      <c r="CF611" s="19">
        <f t="shared" si="3068"/>
        <v>0</v>
      </c>
      <c r="CG611" s="19">
        <f t="shared" si="3069"/>
        <v>0</v>
      </c>
      <c r="CH611" s="19">
        <f t="shared" si="3070"/>
        <v>0</v>
      </c>
      <c r="CI611" s="19">
        <f t="shared" si="3071"/>
        <v>0</v>
      </c>
      <c r="CJ611" s="19">
        <f t="shared" si="3072"/>
        <v>0</v>
      </c>
      <c r="CK611" s="19">
        <f t="shared" si="3073"/>
        <v>0</v>
      </c>
      <c r="CL611" s="19">
        <f t="shared" si="3074"/>
        <v>0</v>
      </c>
      <c r="CM611" s="19">
        <f t="shared" si="3075"/>
        <v>0</v>
      </c>
      <c r="CN611" s="19">
        <f t="shared" si="3076"/>
        <v>0</v>
      </c>
      <c r="CO611" s="19">
        <f t="shared" si="3077"/>
        <v>0</v>
      </c>
      <c r="CP611" s="19">
        <f t="shared" si="3078"/>
        <v>0</v>
      </c>
      <c r="CQ611" s="19">
        <f t="shared" si="3079"/>
        <v>0</v>
      </c>
      <c r="CR611" s="19">
        <f t="shared" si="3080"/>
        <v>0</v>
      </c>
      <c r="CS611" s="19">
        <f t="shared" si="3081"/>
        <v>0</v>
      </c>
      <c r="CT611" s="19">
        <f t="shared" si="3082"/>
        <v>0</v>
      </c>
      <c r="CU611" s="19">
        <f t="shared" si="3083"/>
        <v>0</v>
      </c>
      <c r="CV611" s="19">
        <f t="shared" si="3084"/>
        <v>0</v>
      </c>
      <c r="CW611" s="19">
        <f t="shared" si="3085"/>
        <v>0</v>
      </c>
      <c r="CX611" s="19">
        <f t="shared" si="3086"/>
        <v>0</v>
      </c>
      <c r="CY611" s="19">
        <f t="shared" si="3087"/>
        <v>0</v>
      </c>
      <c r="CZ611" s="19">
        <f t="shared" si="3088"/>
        <v>0</v>
      </c>
      <c r="DA611" s="19">
        <f t="shared" si="3089"/>
        <v>0</v>
      </c>
      <c r="DB611" s="19">
        <f t="shared" si="3090"/>
        <v>0</v>
      </c>
      <c r="DC611" s="19">
        <f t="shared" si="3091"/>
        <v>0</v>
      </c>
      <c r="DD611" s="19">
        <f t="shared" si="3092"/>
        <v>0</v>
      </c>
      <c r="DE611" s="19">
        <f t="shared" si="3093"/>
        <v>0</v>
      </c>
      <c r="DF611" s="19">
        <f t="shared" si="3094"/>
        <v>0</v>
      </c>
      <c r="DG611" s="19">
        <f t="shared" si="3095"/>
        <v>0</v>
      </c>
      <c r="DH611" s="19">
        <f t="shared" si="3096"/>
        <v>0</v>
      </c>
      <c r="DI611" s="19">
        <f t="shared" si="3097"/>
        <v>0</v>
      </c>
      <c r="DJ611" s="19">
        <f t="shared" si="3098"/>
        <v>0</v>
      </c>
      <c r="DK611" s="19">
        <f t="shared" si="3099"/>
        <v>0</v>
      </c>
      <c r="DL611" s="19">
        <f t="shared" si="3100"/>
        <v>0</v>
      </c>
      <c r="DM611" s="19">
        <f t="shared" si="3101"/>
        <v>0</v>
      </c>
      <c r="DN611" s="19">
        <f t="shared" si="3102"/>
        <v>0</v>
      </c>
      <c r="DO611" s="19">
        <f t="shared" si="3103"/>
        <v>0</v>
      </c>
      <c r="DP611" s="19">
        <f t="shared" si="3104"/>
        <v>0</v>
      </c>
      <c r="DQ611" s="19">
        <f t="shared" si="3105"/>
        <v>0</v>
      </c>
      <c r="DR611" s="19">
        <f t="shared" si="3106"/>
        <v>0</v>
      </c>
      <c r="DS611" s="19">
        <f t="shared" si="3107"/>
        <v>0</v>
      </c>
      <c r="DT611" s="19">
        <f t="shared" si="3108"/>
        <v>0</v>
      </c>
      <c r="DU611" s="19">
        <f t="shared" si="3109"/>
        <v>0</v>
      </c>
      <c r="DV611" s="19">
        <f t="shared" si="3110"/>
        <v>0</v>
      </c>
      <c r="DW611" s="19">
        <f t="shared" si="3111"/>
        <v>0</v>
      </c>
      <c r="DX611" s="19">
        <f t="shared" si="3112"/>
        <v>0</v>
      </c>
      <c r="DY611" s="19">
        <f t="shared" si="3113"/>
        <v>0</v>
      </c>
      <c r="DZ611" s="19">
        <f t="shared" si="3114"/>
        <v>0</v>
      </c>
      <c r="EA611" s="19">
        <f t="shared" si="3115"/>
        <v>0</v>
      </c>
      <c r="EB611" s="19">
        <f t="shared" si="3116"/>
        <v>0</v>
      </c>
      <c r="EC611" s="19">
        <f t="shared" si="3117"/>
        <v>0</v>
      </c>
      <c r="ED611" s="19">
        <f t="shared" si="3118"/>
        <v>0</v>
      </c>
      <c r="EE611" s="19">
        <f t="shared" si="3119"/>
        <v>0</v>
      </c>
      <c r="EF611" s="19">
        <f t="shared" si="3120"/>
        <v>0</v>
      </c>
      <c r="EG611" s="19">
        <f t="shared" si="3121"/>
        <v>0</v>
      </c>
      <c r="EH611" s="19">
        <f t="shared" si="3122"/>
        <v>0</v>
      </c>
      <c r="EI611" s="19"/>
    </row>
    <row r="612" spans="2:139" ht="15" hidden="1" x14ac:dyDescent="0.25">
      <c r="B612" s="19">
        <f xml:space="preserve"> IF(C373=1,IF(N373=1,1,0),0)</f>
        <v>0</v>
      </c>
      <c r="C612" s="19">
        <f>IF(C373=1,IF(OR((N373=1),(N373=0.5)),1,0),0)</f>
        <v>0</v>
      </c>
      <c r="D612" s="19">
        <f xml:space="preserve"> IF(C373=1,IF(N373=1,1,0),0)</f>
        <v>0</v>
      </c>
      <c r="E612" s="19">
        <f xml:space="preserve"> IF(C373=1,IF(AND((N373&lt;&gt;""),(N373&lt;&gt;0)),1,0),0)</f>
        <v>0</v>
      </c>
      <c r="F612" s="19"/>
      <c r="G612" s="19">
        <f t="shared" si="2995"/>
        <v>0</v>
      </c>
      <c r="H612" s="19">
        <f t="shared" si="2996"/>
        <v>0</v>
      </c>
      <c r="I612" s="19">
        <f t="shared" si="2997"/>
        <v>0</v>
      </c>
      <c r="J612" s="19">
        <f t="shared" si="2998"/>
        <v>0</v>
      </c>
      <c r="K612" s="19">
        <f t="shared" si="2999"/>
        <v>0</v>
      </c>
      <c r="L612" s="19">
        <f t="shared" si="3000"/>
        <v>0</v>
      </c>
      <c r="M612" s="19">
        <f t="shared" si="3001"/>
        <v>0</v>
      </c>
      <c r="N612" s="19">
        <f t="shared" si="3002"/>
        <v>0</v>
      </c>
      <c r="O612" s="19">
        <f t="shared" si="3003"/>
        <v>0</v>
      </c>
      <c r="P612" s="19">
        <f t="shared" si="3004"/>
        <v>0</v>
      </c>
      <c r="Q612" s="19">
        <f t="shared" si="3005"/>
        <v>0</v>
      </c>
      <c r="R612" s="19"/>
      <c r="S612" s="19">
        <f t="shared" si="3006"/>
        <v>0</v>
      </c>
      <c r="T612" s="19">
        <f t="shared" si="3007"/>
        <v>0</v>
      </c>
      <c r="U612" s="19">
        <f t="shared" si="3008"/>
        <v>0</v>
      </c>
      <c r="V612" s="19"/>
      <c r="W612" s="19">
        <f t="shared" si="3009"/>
        <v>0</v>
      </c>
      <c r="X612" s="19"/>
      <c r="Y612" s="19">
        <f t="shared" si="3010"/>
        <v>0</v>
      </c>
      <c r="Z612" s="19">
        <f t="shared" si="3011"/>
        <v>0</v>
      </c>
      <c r="AA612" s="19">
        <f t="shared" si="3012"/>
        <v>0</v>
      </c>
      <c r="AB612" s="19">
        <f t="shared" si="3013"/>
        <v>0</v>
      </c>
      <c r="AC612" s="19">
        <f t="shared" si="3014"/>
        <v>0</v>
      </c>
      <c r="AD612" s="19"/>
      <c r="AE612" s="19">
        <f t="shared" si="3015"/>
        <v>0</v>
      </c>
      <c r="AF612" s="19">
        <f t="shared" si="3016"/>
        <v>0</v>
      </c>
      <c r="AG612" s="19">
        <f t="shared" si="3017"/>
        <v>0</v>
      </c>
      <c r="AH612" s="19">
        <f t="shared" si="3018"/>
        <v>0</v>
      </c>
      <c r="AI612" s="19">
        <f t="shared" si="3019"/>
        <v>0</v>
      </c>
      <c r="AJ612" s="19">
        <f t="shared" si="3020"/>
        <v>0</v>
      </c>
      <c r="AK612" s="129">
        <f t="shared" si="3021"/>
        <v>0</v>
      </c>
      <c r="AL612" s="129">
        <f t="shared" si="3022"/>
        <v>0</v>
      </c>
      <c r="AM612" s="19">
        <f t="shared" si="3023"/>
        <v>0</v>
      </c>
      <c r="AN612" s="19">
        <f t="shared" si="3024"/>
        <v>0</v>
      </c>
      <c r="AO612" s="19">
        <f t="shared" si="3025"/>
        <v>0</v>
      </c>
      <c r="AP612" s="19">
        <f t="shared" si="3026"/>
        <v>0</v>
      </c>
      <c r="AQ612" s="19">
        <f t="shared" si="3027"/>
        <v>0</v>
      </c>
      <c r="AR612" s="19">
        <f t="shared" si="3028"/>
        <v>0</v>
      </c>
      <c r="AS612" s="19">
        <f t="shared" si="3029"/>
        <v>0</v>
      </c>
      <c r="AT612" s="19">
        <f t="shared" si="3030"/>
        <v>0</v>
      </c>
      <c r="AU612" s="19">
        <f t="shared" si="3031"/>
        <v>0</v>
      </c>
      <c r="AV612" s="19">
        <f t="shared" si="3032"/>
        <v>0</v>
      </c>
      <c r="AW612" s="19">
        <f t="shared" si="3033"/>
        <v>0</v>
      </c>
      <c r="AX612" s="19">
        <f t="shared" si="3034"/>
        <v>0</v>
      </c>
      <c r="AY612" s="19">
        <f t="shared" si="3035"/>
        <v>0</v>
      </c>
      <c r="AZ612" s="19">
        <f t="shared" si="3036"/>
        <v>0</v>
      </c>
      <c r="BA612" s="19">
        <f t="shared" si="3037"/>
        <v>0</v>
      </c>
      <c r="BB612" s="19">
        <f t="shared" si="3038"/>
        <v>0</v>
      </c>
      <c r="BC612" s="19">
        <f t="shared" si="3039"/>
        <v>0</v>
      </c>
      <c r="BD612" s="19">
        <f t="shared" si="3040"/>
        <v>0</v>
      </c>
      <c r="BE612" s="19">
        <f t="shared" si="3041"/>
        <v>0</v>
      </c>
      <c r="BF612" s="19">
        <f t="shared" si="3042"/>
        <v>0</v>
      </c>
      <c r="BG612" s="19">
        <f t="shared" si="3043"/>
        <v>0</v>
      </c>
      <c r="BH612" s="19">
        <f t="shared" si="3044"/>
        <v>0</v>
      </c>
      <c r="BI612" s="19">
        <f t="shared" si="3045"/>
        <v>0</v>
      </c>
      <c r="BJ612" s="19">
        <f t="shared" si="3046"/>
        <v>0</v>
      </c>
      <c r="BK612" s="19">
        <f t="shared" si="3047"/>
        <v>0</v>
      </c>
      <c r="BL612" s="19">
        <f t="shared" si="3048"/>
        <v>0</v>
      </c>
      <c r="BM612" s="19">
        <f t="shared" si="3049"/>
        <v>0</v>
      </c>
      <c r="BN612" s="19">
        <f t="shared" si="3050"/>
        <v>0</v>
      </c>
      <c r="BO612" s="19">
        <f t="shared" si="3051"/>
        <v>0</v>
      </c>
      <c r="BP612" s="19">
        <f t="shared" si="3052"/>
        <v>0</v>
      </c>
      <c r="BQ612" s="19">
        <f t="shared" si="3053"/>
        <v>0</v>
      </c>
      <c r="BR612" s="19">
        <f t="shared" si="3054"/>
        <v>0</v>
      </c>
      <c r="BS612" s="19">
        <f t="shared" si="3055"/>
        <v>0</v>
      </c>
      <c r="BT612" s="19">
        <f t="shared" si="3056"/>
        <v>0</v>
      </c>
      <c r="BU612" s="19">
        <f t="shared" si="3057"/>
        <v>0</v>
      </c>
      <c r="BV612" s="19">
        <f t="shared" si="3058"/>
        <v>0</v>
      </c>
      <c r="BW612" s="19">
        <f t="shared" si="3059"/>
        <v>0</v>
      </c>
      <c r="BX612" s="19">
        <f t="shared" si="3060"/>
        <v>0</v>
      </c>
      <c r="BY612" s="19">
        <f t="shared" si="3061"/>
        <v>0</v>
      </c>
      <c r="BZ612" s="19">
        <f t="shared" si="3062"/>
        <v>0</v>
      </c>
      <c r="CA612" s="19">
        <f t="shared" si="3063"/>
        <v>0</v>
      </c>
      <c r="CB612" s="19">
        <f t="shared" si="3064"/>
        <v>0</v>
      </c>
      <c r="CC612" s="19">
        <f t="shared" si="3065"/>
        <v>0</v>
      </c>
      <c r="CD612" s="19">
        <f t="shared" si="3066"/>
        <v>0</v>
      </c>
      <c r="CE612" s="19">
        <f t="shared" si="3067"/>
        <v>0</v>
      </c>
      <c r="CF612" s="19">
        <f t="shared" si="3068"/>
        <v>0</v>
      </c>
      <c r="CG612" s="19">
        <f t="shared" si="3069"/>
        <v>0</v>
      </c>
      <c r="CH612" s="19">
        <f t="shared" si="3070"/>
        <v>0</v>
      </c>
      <c r="CI612" s="19">
        <f t="shared" si="3071"/>
        <v>0</v>
      </c>
      <c r="CJ612" s="19">
        <f t="shared" si="3072"/>
        <v>0</v>
      </c>
      <c r="CK612" s="19">
        <f t="shared" si="3073"/>
        <v>0</v>
      </c>
      <c r="CL612" s="19">
        <f t="shared" si="3074"/>
        <v>0</v>
      </c>
      <c r="CM612" s="19">
        <f t="shared" si="3075"/>
        <v>0</v>
      </c>
      <c r="CN612" s="19">
        <f t="shared" si="3076"/>
        <v>0</v>
      </c>
      <c r="CO612" s="19">
        <f t="shared" si="3077"/>
        <v>0</v>
      </c>
      <c r="CP612" s="19">
        <f t="shared" si="3078"/>
        <v>0</v>
      </c>
      <c r="CQ612" s="19">
        <f t="shared" si="3079"/>
        <v>0</v>
      </c>
      <c r="CR612" s="19">
        <f t="shared" si="3080"/>
        <v>0</v>
      </c>
      <c r="CS612" s="19">
        <f t="shared" si="3081"/>
        <v>0</v>
      </c>
      <c r="CT612" s="19">
        <f t="shared" si="3082"/>
        <v>0</v>
      </c>
      <c r="CU612" s="19">
        <f t="shared" si="3083"/>
        <v>0</v>
      </c>
      <c r="CV612" s="19">
        <f t="shared" si="3084"/>
        <v>0</v>
      </c>
      <c r="CW612" s="19">
        <f t="shared" si="3085"/>
        <v>0</v>
      </c>
      <c r="CX612" s="19">
        <f t="shared" si="3086"/>
        <v>0</v>
      </c>
      <c r="CY612" s="19">
        <f t="shared" si="3087"/>
        <v>0</v>
      </c>
      <c r="CZ612" s="19">
        <f t="shared" si="3088"/>
        <v>0</v>
      </c>
      <c r="DA612" s="19">
        <f t="shared" si="3089"/>
        <v>0</v>
      </c>
      <c r="DB612" s="19">
        <f t="shared" si="3090"/>
        <v>0</v>
      </c>
      <c r="DC612" s="19">
        <f t="shared" si="3091"/>
        <v>0</v>
      </c>
      <c r="DD612" s="19">
        <f t="shared" si="3092"/>
        <v>0</v>
      </c>
      <c r="DE612" s="19">
        <f t="shared" si="3093"/>
        <v>0</v>
      </c>
      <c r="DF612" s="19">
        <f t="shared" si="3094"/>
        <v>0</v>
      </c>
      <c r="DG612" s="19">
        <f t="shared" si="3095"/>
        <v>0</v>
      </c>
      <c r="DH612" s="19">
        <f t="shared" si="3096"/>
        <v>0</v>
      </c>
      <c r="DI612" s="19">
        <f t="shared" si="3097"/>
        <v>0</v>
      </c>
      <c r="DJ612" s="19">
        <f t="shared" si="3098"/>
        <v>0</v>
      </c>
      <c r="DK612" s="19">
        <f t="shared" si="3099"/>
        <v>0</v>
      </c>
      <c r="DL612" s="19">
        <f t="shared" si="3100"/>
        <v>0</v>
      </c>
      <c r="DM612" s="19">
        <f t="shared" si="3101"/>
        <v>0</v>
      </c>
      <c r="DN612" s="19">
        <f t="shared" si="3102"/>
        <v>0</v>
      </c>
      <c r="DO612" s="19">
        <f t="shared" si="3103"/>
        <v>0</v>
      </c>
      <c r="DP612" s="19">
        <f t="shared" si="3104"/>
        <v>0</v>
      </c>
      <c r="DQ612" s="19">
        <f t="shared" si="3105"/>
        <v>0</v>
      </c>
      <c r="DR612" s="19">
        <f t="shared" si="3106"/>
        <v>0</v>
      </c>
      <c r="DS612" s="19">
        <f t="shared" si="3107"/>
        <v>0</v>
      </c>
      <c r="DT612" s="19">
        <f t="shared" si="3108"/>
        <v>0</v>
      </c>
      <c r="DU612" s="19">
        <f t="shared" si="3109"/>
        <v>0</v>
      </c>
      <c r="DV612" s="19">
        <f t="shared" si="3110"/>
        <v>0</v>
      </c>
      <c r="DW612" s="19">
        <f t="shared" si="3111"/>
        <v>0</v>
      </c>
      <c r="DX612" s="19">
        <f t="shared" si="3112"/>
        <v>0</v>
      </c>
      <c r="DY612" s="19">
        <f t="shared" si="3113"/>
        <v>0</v>
      </c>
      <c r="DZ612" s="19">
        <f t="shared" si="3114"/>
        <v>0</v>
      </c>
      <c r="EA612" s="19">
        <f t="shared" si="3115"/>
        <v>0</v>
      </c>
      <c r="EB612" s="19">
        <f t="shared" si="3116"/>
        <v>0</v>
      </c>
      <c r="EC612" s="19">
        <f t="shared" si="3117"/>
        <v>0</v>
      </c>
      <c r="ED612" s="19">
        <f t="shared" si="3118"/>
        <v>0</v>
      </c>
      <c r="EE612" s="19">
        <f t="shared" si="3119"/>
        <v>0</v>
      </c>
      <c r="EF612" s="19">
        <f t="shared" si="3120"/>
        <v>0</v>
      </c>
      <c r="EG612" s="19">
        <f t="shared" si="3121"/>
        <v>0</v>
      </c>
      <c r="EH612" s="19">
        <f t="shared" si="3122"/>
        <v>0</v>
      </c>
      <c r="EI612" s="19"/>
    </row>
    <row r="613" spans="2:139" s="14" customFormat="1" ht="15" hidden="1" x14ac:dyDescent="0.25">
      <c r="B613" s="19">
        <f t="shared" ref="B613:B616" si="3123" xml:space="preserve"> IF(C374=1,IF(N374=1,1,0),0)</f>
        <v>0</v>
      </c>
      <c r="C613" s="19">
        <f t="shared" ref="C613:C616" si="3124">IF(C374=1,IF(OR((N374=1),(N374=0.5)),1,0),0)</f>
        <v>0</v>
      </c>
      <c r="D613" s="19">
        <f t="shared" ref="D613:D616" si="3125" xml:space="preserve"> IF(C374=1,IF(N374=1,1,0),0)</f>
        <v>0</v>
      </c>
      <c r="E613" s="19">
        <f t="shared" ref="E613:E616" si="3126" xml:space="preserve"> IF(C374=1,IF(AND((N374&lt;&gt;""),(N374&lt;&gt;0)),1,0),0)</f>
        <v>0</v>
      </c>
      <c r="F613" s="19"/>
      <c r="G613" s="19"/>
      <c r="H613" s="19"/>
      <c r="I613" s="19"/>
      <c r="J613" s="19"/>
      <c r="K613" s="19"/>
      <c r="L613" s="19"/>
      <c r="M613" s="19"/>
      <c r="N613" s="19"/>
      <c r="O613" s="19"/>
      <c r="P613" s="19"/>
      <c r="Q613" s="19"/>
      <c r="R613" s="19"/>
      <c r="S613" s="19"/>
      <c r="T613" s="19"/>
      <c r="U613" s="19"/>
      <c r="V613" s="19"/>
      <c r="W613" s="19"/>
      <c r="X613" s="19"/>
      <c r="Y613" s="19"/>
      <c r="Z613" s="19"/>
      <c r="AA613" s="19"/>
      <c r="AB613" s="19"/>
      <c r="AC613" s="19"/>
      <c r="AD613" s="19"/>
      <c r="AE613" s="19"/>
      <c r="AF613" s="19"/>
      <c r="AG613" s="19"/>
      <c r="AH613" s="19"/>
      <c r="AI613" s="19"/>
      <c r="AJ613" s="19"/>
      <c r="AK613" s="129"/>
      <c r="AL613" s="12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/>
      <c r="AW613" s="19"/>
      <c r="AX613" s="19"/>
      <c r="AY613" s="19"/>
      <c r="AZ613" s="19"/>
      <c r="BA613" s="19"/>
      <c r="BB613" s="19"/>
      <c r="BC613" s="19"/>
      <c r="BD613" s="19"/>
      <c r="BE613" s="19"/>
      <c r="BF613" s="19"/>
      <c r="BG613" s="19"/>
      <c r="BH613" s="19"/>
      <c r="BI613" s="19"/>
      <c r="BJ613" s="19"/>
      <c r="BK613" s="19"/>
      <c r="BL613" s="19"/>
      <c r="BM613" s="19"/>
      <c r="BN613" s="19"/>
      <c r="BO613" s="19"/>
      <c r="BP613" s="19"/>
      <c r="BQ613" s="19"/>
      <c r="BR613" s="19"/>
      <c r="BS613" s="19"/>
      <c r="BT613" s="19"/>
      <c r="BU613" s="19"/>
      <c r="BV613" s="19"/>
      <c r="BW613" s="19"/>
      <c r="BX613" s="19"/>
      <c r="BY613" s="19"/>
      <c r="BZ613" s="19"/>
      <c r="CA613" s="19"/>
      <c r="CB613" s="19"/>
      <c r="CC613" s="19"/>
      <c r="CD613" s="19"/>
      <c r="CE613" s="19"/>
      <c r="CF613" s="19"/>
      <c r="CG613" s="19"/>
      <c r="CH613" s="19"/>
      <c r="CI613" s="19"/>
      <c r="CJ613" s="19"/>
      <c r="CK613" s="19"/>
      <c r="CL613" s="19"/>
      <c r="CM613" s="19"/>
      <c r="CN613" s="19"/>
      <c r="CO613" s="19"/>
      <c r="CP613" s="19"/>
      <c r="CQ613" s="19"/>
      <c r="CR613" s="19"/>
      <c r="CS613" s="19"/>
      <c r="CT613" s="19"/>
      <c r="CU613" s="19"/>
      <c r="CV613" s="19"/>
      <c r="CW613" s="19"/>
      <c r="CX613" s="19"/>
      <c r="CY613" s="19"/>
      <c r="CZ613" s="19"/>
      <c r="DA613" s="19"/>
      <c r="DB613" s="19"/>
      <c r="DC613" s="19"/>
      <c r="DD613" s="19"/>
      <c r="DE613" s="19"/>
      <c r="DF613" s="19"/>
      <c r="DG613" s="19"/>
      <c r="DH613" s="19"/>
      <c r="DI613" s="19"/>
      <c r="DJ613" s="19"/>
      <c r="DK613" s="19"/>
      <c r="DL613" s="19"/>
      <c r="DM613" s="19"/>
      <c r="DN613" s="19"/>
      <c r="DO613" s="19"/>
      <c r="DP613" s="19"/>
      <c r="DQ613" s="19"/>
      <c r="DR613" s="19"/>
      <c r="DS613" s="19"/>
      <c r="DT613" s="19"/>
      <c r="DU613" s="19"/>
      <c r="DV613" s="19"/>
      <c r="DW613" s="19"/>
      <c r="DX613" s="19"/>
      <c r="DY613" s="19"/>
      <c r="DZ613" s="19"/>
      <c r="EA613" s="19"/>
      <c r="EB613" s="19"/>
      <c r="EC613" s="19"/>
      <c r="ED613" s="19"/>
      <c r="EE613" s="19"/>
      <c r="EF613" s="19"/>
      <c r="EG613" s="19"/>
      <c r="EH613" s="19"/>
      <c r="EI613" s="19"/>
    </row>
    <row r="614" spans="2:139" s="14" customFormat="1" ht="15" hidden="1" x14ac:dyDescent="0.25">
      <c r="B614" s="19">
        <f t="shared" si="3123"/>
        <v>0</v>
      </c>
      <c r="C614" s="19">
        <f t="shared" si="3124"/>
        <v>0</v>
      </c>
      <c r="D614" s="19">
        <f t="shared" si="3125"/>
        <v>0</v>
      </c>
      <c r="E614" s="19">
        <f t="shared" si="3126"/>
        <v>0</v>
      </c>
      <c r="F614" s="19"/>
      <c r="G614" s="19"/>
      <c r="H614" s="19"/>
      <c r="I614" s="19"/>
      <c r="J614" s="19"/>
      <c r="K614" s="19"/>
      <c r="L614" s="19"/>
      <c r="M614" s="19"/>
      <c r="N614" s="19"/>
      <c r="O614" s="19"/>
      <c r="P614" s="19"/>
      <c r="Q614" s="19"/>
      <c r="R614" s="19"/>
      <c r="S614" s="19"/>
      <c r="T614" s="19"/>
      <c r="U614" s="19"/>
      <c r="V614" s="19"/>
      <c r="W614" s="19"/>
      <c r="X614" s="19"/>
      <c r="Y614" s="19"/>
      <c r="Z614" s="19"/>
      <c r="AA614" s="19"/>
      <c r="AB614" s="19"/>
      <c r="AC614" s="19"/>
      <c r="AD614" s="19"/>
      <c r="AE614" s="19"/>
      <c r="AF614" s="19"/>
      <c r="AG614" s="19"/>
      <c r="AH614" s="19"/>
      <c r="AI614" s="19"/>
      <c r="AJ614" s="19"/>
      <c r="AK614" s="129"/>
      <c r="AL614" s="129"/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 s="19"/>
      <c r="AX614" s="19"/>
      <c r="AY614" s="19"/>
      <c r="AZ614" s="19"/>
      <c r="BA614" s="19"/>
      <c r="BB614" s="19"/>
      <c r="BC614" s="19"/>
      <c r="BD614" s="19"/>
      <c r="BE614" s="19"/>
      <c r="BF614" s="19"/>
      <c r="BG614" s="19"/>
      <c r="BH614" s="19"/>
      <c r="BI614" s="19"/>
      <c r="BJ614" s="19"/>
      <c r="BK614" s="19"/>
      <c r="BL614" s="19"/>
      <c r="BM614" s="19"/>
      <c r="BN614" s="19"/>
      <c r="BO614" s="19"/>
      <c r="BP614" s="19"/>
      <c r="BQ614" s="19"/>
      <c r="BR614" s="19"/>
      <c r="BS614" s="19"/>
      <c r="BT614" s="19"/>
      <c r="BU614" s="19"/>
      <c r="BV614" s="19"/>
      <c r="BW614" s="19"/>
      <c r="BX614" s="19"/>
      <c r="BY614" s="19"/>
      <c r="BZ614" s="19"/>
      <c r="CA614" s="19"/>
      <c r="CB614" s="19"/>
      <c r="CC614" s="19"/>
      <c r="CD614" s="19"/>
      <c r="CE614" s="19"/>
      <c r="CF614" s="19"/>
      <c r="CG614" s="19"/>
      <c r="CH614" s="19"/>
      <c r="CI614" s="19"/>
      <c r="CJ614" s="19"/>
      <c r="CK614" s="19"/>
      <c r="CL614" s="19"/>
      <c r="CM614" s="19"/>
      <c r="CN614" s="19"/>
      <c r="CO614" s="19"/>
      <c r="CP614" s="19"/>
      <c r="CQ614" s="19"/>
      <c r="CR614" s="19"/>
      <c r="CS614" s="19"/>
      <c r="CT614" s="19"/>
      <c r="CU614" s="19"/>
      <c r="CV614" s="19"/>
      <c r="CW614" s="19"/>
      <c r="CX614" s="19"/>
      <c r="CY614" s="19"/>
      <c r="CZ614" s="19"/>
      <c r="DA614" s="19"/>
      <c r="DB614" s="19"/>
      <c r="DC614" s="19"/>
      <c r="DD614" s="19"/>
      <c r="DE614" s="19"/>
      <c r="DF614" s="19"/>
      <c r="DG614" s="19"/>
      <c r="DH614" s="19"/>
      <c r="DI614" s="19"/>
      <c r="DJ614" s="19"/>
      <c r="DK614" s="19"/>
      <c r="DL614" s="19"/>
      <c r="DM614" s="19"/>
      <c r="DN614" s="19"/>
      <c r="DO614" s="19"/>
      <c r="DP614" s="19"/>
      <c r="DQ614" s="19"/>
      <c r="DR614" s="19"/>
      <c r="DS614" s="19"/>
      <c r="DT614" s="19"/>
      <c r="DU614" s="19"/>
      <c r="DV614" s="19"/>
      <c r="DW614" s="19"/>
      <c r="DX614" s="19"/>
      <c r="DY614" s="19"/>
      <c r="DZ614" s="19"/>
      <c r="EA614" s="19"/>
      <c r="EB614" s="19"/>
      <c r="EC614" s="19"/>
      <c r="ED614" s="19"/>
      <c r="EE614" s="19"/>
      <c r="EF614" s="19"/>
      <c r="EG614" s="19"/>
      <c r="EH614" s="19"/>
      <c r="EI614" s="19"/>
    </row>
    <row r="615" spans="2:139" s="14" customFormat="1" ht="15" hidden="1" x14ac:dyDescent="0.25">
      <c r="B615" s="19">
        <f t="shared" si="3123"/>
        <v>0</v>
      </c>
      <c r="C615" s="19">
        <f t="shared" si="3124"/>
        <v>0</v>
      </c>
      <c r="D615" s="19">
        <f t="shared" si="3125"/>
        <v>0</v>
      </c>
      <c r="E615" s="19">
        <f t="shared" si="3126"/>
        <v>0</v>
      </c>
      <c r="F615" s="19"/>
      <c r="G615" s="19"/>
      <c r="H615" s="19"/>
      <c r="I615" s="19"/>
      <c r="J615" s="19"/>
      <c r="K615" s="19"/>
      <c r="L615" s="19"/>
      <c r="M615" s="19"/>
      <c r="N615" s="19"/>
      <c r="O615" s="19"/>
      <c r="P615" s="19"/>
      <c r="Q615" s="19"/>
      <c r="R615" s="19"/>
      <c r="S615" s="19"/>
      <c r="T615" s="19"/>
      <c r="U615" s="19"/>
      <c r="V615" s="19"/>
      <c r="W615" s="19"/>
      <c r="X615" s="19"/>
      <c r="Y615" s="19"/>
      <c r="Z615" s="19"/>
      <c r="AA615" s="19"/>
      <c r="AB615" s="19"/>
      <c r="AC615" s="19"/>
      <c r="AD615" s="19"/>
      <c r="AE615" s="19"/>
      <c r="AF615" s="19"/>
      <c r="AG615" s="19"/>
      <c r="AH615" s="19"/>
      <c r="AI615" s="19"/>
      <c r="AJ615" s="19"/>
      <c r="AK615" s="129"/>
      <c r="AL615" s="129"/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 s="19"/>
      <c r="AX615" s="19"/>
      <c r="AY615" s="19"/>
      <c r="AZ615" s="19"/>
      <c r="BA615" s="19"/>
      <c r="BB615" s="19"/>
      <c r="BC615" s="19"/>
      <c r="BD615" s="19"/>
      <c r="BE615" s="19"/>
      <c r="BF615" s="19"/>
      <c r="BG615" s="19"/>
      <c r="BH615" s="19"/>
      <c r="BI615" s="19"/>
      <c r="BJ615" s="19"/>
      <c r="BK615" s="19"/>
      <c r="BL615" s="19"/>
      <c r="BM615" s="19"/>
      <c r="BN615" s="19"/>
      <c r="BO615" s="19"/>
      <c r="BP615" s="19"/>
      <c r="BQ615" s="19"/>
      <c r="BR615" s="19"/>
      <c r="BS615" s="19"/>
      <c r="BT615" s="19"/>
      <c r="BU615" s="19"/>
      <c r="BV615" s="19"/>
      <c r="BW615" s="19"/>
      <c r="BX615" s="19"/>
      <c r="BY615" s="19"/>
      <c r="BZ615" s="19"/>
      <c r="CA615" s="19"/>
      <c r="CB615" s="19"/>
      <c r="CC615" s="19"/>
      <c r="CD615" s="19"/>
      <c r="CE615" s="19"/>
      <c r="CF615" s="19"/>
      <c r="CG615" s="19"/>
      <c r="CH615" s="19"/>
      <c r="CI615" s="19"/>
      <c r="CJ615" s="19"/>
      <c r="CK615" s="19"/>
      <c r="CL615" s="19"/>
      <c r="CM615" s="19"/>
      <c r="CN615" s="19"/>
      <c r="CO615" s="19"/>
      <c r="CP615" s="19"/>
      <c r="CQ615" s="19"/>
      <c r="CR615" s="19"/>
      <c r="CS615" s="19"/>
      <c r="CT615" s="19"/>
      <c r="CU615" s="19"/>
      <c r="CV615" s="19"/>
      <c r="CW615" s="19"/>
      <c r="CX615" s="19"/>
      <c r="CY615" s="19"/>
      <c r="CZ615" s="19"/>
      <c r="DA615" s="19"/>
      <c r="DB615" s="19"/>
      <c r="DC615" s="19"/>
      <c r="DD615" s="19"/>
      <c r="DE615" s="19"/>
      <c r="DF615" s="19"/>
      <c r="DG615" s="19"/>
      <c r="DH615" s="19"/>
      <c r="DI615" s="19"/>
      <c r="DJ615" s="19"/>
      <c r="DK615" s="19"/>
      <c r="DL615" s="19"/>
      <c r="DM615" s="19"/>
      <c r="DN615" s="19"/>
      <c r="DO615" s="19"/>
      <c r="DP615" s="19"/>
      <c r="DQ615" s="19"/>
      <c r="DR615" s="19"/>
      <c r="DS615" s="19"/>
      <c r="DT615" s="19"/>
      <c r="DU615" s="19"/>
      <c r="DV615" s="19"/>
      <c r="DW615" s="19"/>
      <c r="DX615" s="19"/>
      <c r="DY615" s="19"/>
      <c r="DZ615" s="19"/>
      <c r="EA615" s="19"/>
      <c r="EB615" s="19"/>
      <c r="EC615" s="19"/>
      <c r="ED615" s="19"/>
      <c r="EE615" s="19"/>
      <c r="EF615" s="19"/>
      <c r="EG615" s="19"/>
      <c r="EH615" s="19"/>
      <c r="EI615" s="19"/>
    </row>
    <row r="616" spans="2:139" s="14" customFormat="1" ht="15" hidden="1" x14ac:dyDescent="0.25">
      <c r="B616" s="19">
        <f t="shared" si="3123"/>
        <v>0</v>
      </c>
      <c r="C616" s="19">
        <f t="shared" si="3124"/>
        <v>0</v>
      </c>
      <c r="D616" s="19">
        <f t="shared" si="3125"/>
        <v>0</v>
      </c>
      <c r="E616" s="19">
        <f t="shared" si="3126"/>
        <v>0</v>
      </c>
      <c r="F616" s="19"/>
      <c r="G616" s="19"/>
      <c r="H616" s="19"/>
      <c r="I616" s="19"/>
      <c r="J616" s="19"/>
      <c r="K616" s="19"/>
      <c r="L616" s="19"/>
      <c r="M616" s="19"/>
      <c r="N616" s="19"/>
      <c r="O616" s="19"/>
      <c r="P616" s="19"/>
      <c r="Q616" s="19"/>
      <c r="R616" s="19"/>
      <c r="S616" s="19"/>
      <c r="T616" s="19"/>
      <c r="U616" s="19"/>
      <c r="V616" s="19"/>
      <c r="W616" s="19"/>
      <c r="X616" s="19"/>
      <c r="Y616" s="19"/>
      <c r="Z616" s="19"/>
      <c r="AA616" s="19"/>
      <c r="AB616" s="19"/>
      <c r="AC616" s="19"/>
      <c r="AD616" s="19"/>
      <c r="AE616" s="19"/>
      <c r="AF616" s="19"/>
      <c r="AG616" s="19"/>
      <c r="AH616" s="19"/>
      <c r="AI616" s="19"/>
      <c r="AJ616" s="19"/>
      <c r="AK616" s="129"/>
      <c r="AL616" s="129"/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 s="19"/>
      <c r="AX616" s="19"/>
      <c r="AY616" s="19"/>
      <c r="AZ616" s="19"/>
      <c r="BA616" s="19"/>
      <c r="BB616" s="19"/>
      <c r="BC616" s="19"/>
      <c r="BD616" s="19"/>
      <c r="BE616" s="19"/>
      <c r="BF616" s="19"/>
      <c r="BG616" s="19"/>
      <c r="BH616" s="19"/>
      <c r="BI616" s="19"/>
      <c r="BJ616" s="19"/>
      <c r="BK616" s="19"/>
      <c r="BL616" s="19"/>
      <c r="BM616" s="19"/>
      <c r="BN616" s="19"/>
      <c r="BO616" s="19"/>
      <c r="BP616" s="19"/>
      <c r="BQ616" s="19"/>
      <c r="BR616" s="19"/>
      <c r="BS616" s="19"/>
      <c r="BT616" s="19"/>
      <c r="BU616" s="19"/>
      <c r="BV616" s="19"/>
      <c r="BW616" s="19"/>
      <c r="BX616" s="19"/>
      <c r="BY616" s="19"/>
      <c r="BZ616" s="19"/>
      <c r="CA616" s="19"/>
      <c r="CB616" s="19"/>
      <c r="CC616" s="19"/>
      <c r="CD616" s="19"/>
      <c r="CE616" s="19"/>
      <c r="CF616" s="19"/>
      <c r="CG616" s="19"/>
      <c r="CH616" s="19"/>
      <c r="CI616" s="19"/>
      <c r="CJ616" s="19"/>
      <c r="CK616" s="19"/>
      <c r="CL616" s="19"/>
      <c r="CM616" s="19"/>
      <c r="CN616" s="19"/>
      <c r="CO616" s="19"/>
      <c r="CP616" s="19"/>
      <c r="CQ616" s="19"/>
      <c r="CR616" s="19"/>
      <c r="CS616" s="19"/>
      <c r="CT616" s="19"/>
      <c r="CU616" s="19"/>
      <c r="CV616" s="19"/>
      <c r="CW616" s="19"/>
      <c r="CX616" s="19"/>
      <c r="CY616" s="19"/>
      <c r="CZ616" s="19"/>
      <c r="DA616" s="19"/>
      <c r="DB616" s="19"/>
      <c r="DC616" s="19"/>
      <c r="DD616" s="19"/>
      <c r="DE616" s="19"/>
      <c r="DF616" s="19"/>
      <c r="DG616" s="19"/>
      <c r="DH616" s="19"/>
      <c r="DI616" s="19"/>
      <c r="DJ616" s="19"/>
      <c r="DK616" s="19"/>
      <c r="DL616" s="19"/>
      <c r="DM616" s="19"/>
      <c r="DN616" s="19"/>
      <c r="DO616" s="19"/>
      <c r="DP616" s="19"/>
      <c r="DQ616" s="19"/>
      <c r="DR616" s="19"/>
      <c r="DS616" s="19"/>
      <c r="DT616" s="19"/>
      <c r="DU616" s="19"/>
      <c r="DV616" s="19"/>
      <c r="DW616" s="19"/>
      <c r="DX616" s="19"/>
      <c r="DY616" s="19"/>
      <c r="DZ616" s="19"/>
      <c r="EA616" s="19"/>
      <c r="EB616" s="19"/>
      <c r="EC616" s="19"/>
      <c r="ED616" s="19"/>
      <c r="EE616" s="19"/>
      <c r="EF616" s="19"/>
      <c r="EG616" s="19"/>
      <c r="EH616" s="19"/>
      <c r="EI616" s="19"/>
    </row>
    <row r="617" spans="2:139" ht="15" hidden="1" x14ac:dyDescent="0.25">
      <c r="B617" s="19">
        <f xml:space="preserve"> IF(C374=1,IF(N374=1,1,0),0)</f>
        <v>0</v>
      </c>
      <c r="C617" s="19">
        <f>IF(C374=1,IF(OR((N374=1),(N374=0.5)),1,0),0)</f>
        <v>0</v>
      </c>
      <c r="D617" s="19">
        <f xml:space="preserve"> IF(C374=1,IF(N374=1,1,0),0)</f>
        <v>0</v>
      </c>
      <c r="E617" s="19">
        <f xml:space="preserve"> IF(C374=1,IF(AND((N374&lt;&gt;""),(N374&lt;&gt;0)),1,0),0)</f>
        <v>0</v>
      </c>
      <c r="F617" s="19"/>
      <c r="G617" s="19">
        <f t="shared" ref="G617:G622" si="3127" xml:space="preserve"> G607+$B617</f>
        <v>0</v>
      </c>
      <c r="H617" s="19">
        <f t="shared" ref="H617:H622" si="3128" xml:space="preserve"> H607+$C617</f>
        <v>0</v>
      </c>
      <c r="I617" s="19">
        <f t="shared" ref="I617:I622" si="3129" xml:space="preserve"> I607+$D617</f>
        <v>0</v>
      </c>
      <c r="J617" s="19">
        <f t="shared" ref="J617:J622" si="3130" xml:space="preserve"> J607+$E617</f>
        <v>0</v>
      </c>
      <c r="K617" s="19">
        <f t="shared" ref="K617:K622" si="3131" xml:space="preserve"> K607+$B617</f>
        <v>0</v>
      </c>
      <c r="L617" s="19">
        <f t="shared" ref="L617:L622" si="3132" xml:space="preserve"> L607+$C617</f>
        <v>0</v>
      </c>
      <c r="M617" s="19">
        <f t="shared" ref="M617:M622" si="3133" xml:space="preserve"> M607+$D617</f>
        <v>0</v>
      </c>
      <c r="N617" s="19">
        <f t="shared" ref="N617:N622" si="3134" xml:space="preserve"> N607+$E617</f>
        <v>0</v>
      </c>
      <c r="O617" s="19">
        <f t="shared" ref="O617:O622" si="3135" xml:space="preserve"> O607+$B617</f>
        <v>0</v>
      </c>
      <c r="P617" s="19">
        <f t="shared" ref="P617:P622" si="3136" xml:space="preserve"> P607+$C617</f>
        <v>0</v>
      </c>
      <c r="Q617" s="19">
        <f t="shared" ref="Q617:Q622" si="3137" xml:space="preserve"> Q607+$D617</f>
        <v>0</v>
      </c>
      <c r="R617" s="19"/>
      <c r="S617" s="19">
        <f t="shared" ref="S617:S622" si="3138" xml:space="preserve"> S607+$E617</f>
        <v>0</v>
      </c>
      <c r="T617" s="19">
        <f t="shared" ref="T617:T622" si="3139" xml:space="preserve"> T607+$B617</f>
        <v>0</v>
      </c>
      <c r="U617" s="19">
        <f t="shared" ref="U617:U622" si="3140" xml:space="preserve"> U607+$C617</f>
        <v>0</v>
      </c>
      <c r="V617" s="19"/>
      <c r="W617" s="19">
        <f t="shared" ref="W617:W622" si="3141" xml:space="preserve"> W607+$D617</f>
        <v>0</v>
      </c>
      <c r="X617" s="19"/>
      <c r="Y617" s="19">
        <f t="shared" ref="Y617:Y622" si="3142" xml:space="preserve"> Y607+$E617</f>
        <v>0</v>
      </c>
      <c r="Z617" s="19">
        <f t="shared" ref="Z617:Z622" si="3143" xml:space="preserve"> Z607+$B617</f>
        <v>0</v>
      </c>
      <c r="AA617" s="19">
        <f t="shared" ref="AA617:AA622" si="3144" xml:space="preserve"> AA607+$C617</f>
        <v>0</v>
      </c>
      <c r="AB617" s="19">
        <f t="shared" ref="AB617:AB622" si="3145" xml:space="preserve"> AB607+$D617</f>
        <v>0</v>
      </c>
      <c r="AC617" s="19">
        <f t="shared" ref="AC617:AC622" si="3146" xml:space="preserve"> AC607+$E617</f>
        <v>0</v>
      </c>
      <c r="AD617" s="19"/>
      <c r="AE617" s="19">
        <f t="shared" ref="AE617:AE622" si="3147" xml:space="preserve"> AE607+$B617</f>
        <v>0</v>
      </c>
      <c r="AF617" s="19">
        <f t="shared" ref="AF617:AF622" si="3148" xml:space="preserve"> AF607+$C617</f>
        <v>0</v>
      </c>
      <c r="AG617" s="19">
        <f t="shared" ref="AG617:AG622" si="3149" xml:space="preserve"> AG607+$D617</f>
        <v>0</v>
      </c>
      <c r="AH617" s="19">
        <f t="shared" ref="AH617:AH622" si="3150" xml:space="preserve"> AH607+$E617</f>
        <v>0</v>
      </c>
      <c r="AI617" s="19">
        <f t="shared" ref="AI617:AI622" si="3151" xml:space="preserve"> AI607+$B617</f>
        <v>0</v>
      </c>
      <c r="AJ617" s="19">
        <f t="shared" ref="AJ617:AJ622" si="3152" xml:space="preserve"> AJ607+$C617</f>
        <v>0</v>
      </c>
      <c r="AK617" s="129">
        <f t="shared" ref="AK617:AK622" si="3153" xml:space="preserve"> AK607+$D617</f>
        <v>0</v>
      </c>
      <c r="AL617" s="129">
        <f t="shared" ref="AL617:AL622" si="3154" xml:space="preserve"> AL607+$E617</f>
        <v>0</v>
      </c>
      <c r="AM617" s="19">
        <f t="shared" ref="AM617:AM622" si="3155" xml:space="preserve"> AM607+$B617</f>
        <v>0</v>
      </c>
      <c r="AN617" s="19">
        <f t="shared" ref="AN617:AN622" si="3156" xml:space="preserve"> AN607+$C617</f>
        <v>0</v>
      </c>
      <c r="AO617" s="19">
        <f t="shared" ref="AO617:AO622" si="3157" xml:space="preserve"> AO607+$D617</f>
        <v>0</v>
      </c>
      <c r="AP617" s="19">
        <f t="shared" ref="AP617:AP622" si="3158" xml:space="preserve"> AP607+$E617</f>
        <v>0</v>
      </c>
      <c r="AQ617" s="19">
        <f t="shared" ref="AQ617:AQ622" si="3159" xml:space="preserve"> AQ607+$B617</f>
        <v>0</v>
      </c>
      <c r="AR617" s="19">
        <f t="shared" ref="AR617:AR622" si="3160" xml:space="preserve"> AR607+$C617</f>
        <v>0</v>
      </c>
      <c r="AS617" s="19">
        <f t="shared" ref="AS617:AS622" si="3161" xml:space="preserve"> AS607+$D617</f>
        <v>0</v>
      </c>
      <c r="AT617" s="19">
        <f t="shared" ref="AT617:AT622" si="3162" xml:space="preserve"> AT607+$E617</f>
        <v>0</v>
      </c>
      <c r="AU617" s="19">
        <f t="shared" ref="AU617:AU622" si="3163" xml:space="preserve"> AU607+$B617</f>
        <v>0</v>
      </c>
      <c r="AV617" s="19">
        <f t="shared" ref="AV617:AV622" si="3164" xml:space="preserve"> AV607+$C617</f>
        <v>0</v>
      </c>
      <c r="AW617" s="19">
        <f t="shared" ref="AW617:AW622" si="3165" xml:space="preserve"> AW607+$D617</f>
        <v>0</v>
      </c>
      <c r="AX617" s="19">
        <f t="shared" ref="AX617:AX622" si="3166" xml:space="preserve"> AX607+$E617</f>
        <v>0</v>
      </c>
      <c r="AY617" s="19">
        <f t="shared" ref="AY617:AY622" si="3167" xml:space="preserve"> AY607+$B617</f>
        <v>0</v>
      </c>
      <c r="AZ617" s="19">
        <f t="shared" ref="AZ617:AZ622" si="3168" xml:space="preserve"> AZ607+$C617</f>
        <v>0</v>
      </c>
      <c r="BA617" s="19">
        <f t="shared" ref="BA617:BA622" si="3169" xml:space="preserve"> BA607+$D617</f>
        <v>0</v>
      </c>
      <c r="BB617" s="19">
        <f t="shared" ref="BB617:BB622" si="3170" xml:space="preserve"> BB607+$E617</f>
        <v>0</v>
      </c>
      <c r="BC617" s="19">
        <f t="shared" ref="BC617:BC622" si="3171" xml:space="preserve"> BC607+$B617</f>
        <v>0</v>
      </c>
      <c r="BD617" s="19">
        <f t="shared" ref="BD617:BD622" si="3172" xml:space="preserve"> BD607+$C617</f>
        <v>0</v>
      </c>
      <c r="BE617" s="19">
        <f t="shared" ref="BE617:BE622" si="3173" xml:space="preserve"> BE607+$D617</f>
        <v>0</v>
      </c>
      <c r="BF617" s="19">
        <f t="shared" ref="BF617:BF622" si="3174" xml:space="preserve"> BF607+$E617</f>
        <v>0</v>
      </c>
      <c r="BG617" s="19">
        <f t="shared" ref="BG617:BG622" si="3175" xml:space="preserve"> BG607+$B617</f>
        <v>0</v>
      </c>
      <c r="BH617" s="19">
        <f t="shared" ref="BH617:BH622" si="3176" xml:space="preserve"> BH607+$C617</f>
        <v>0</v>
      </c>
      <c r="BI617" s="19">
        <f t="shared" ref="BI617:BI622" si="3177" xml:space="preserve"> BI607+$D617</f>
        <v>0</v>
      </c>
      <c r="BJ617" s="19">
        <f t="shared" ref="BJ617:BJ622" si="3178" xml:space="preserve"> BJ607+$E617</f>
        <v>0</v>
      </c>
      <c r="BK617" s="19">
        <f t="shared" ref="BK617:BK622" si="3179" xml:space="preserve"> BK607+$B617</f>
        <v>0</v>
      </c>
      <c r="BL617" s="19">
        <f t="shared" ref="BL617:BL622" si="3180" xml:space="preserve"> BL607+$C617</f>
        <v>0</v>
      </c>
      <c r="BM617" s="19">
        <f t="shared" ref="BM617:BM622" si="3181" xml:space="preserve"> BM607+$D617</f>
        <v>0</v>
      </c>
      <c r="BN617" s="19">
        <f t="shared" ref="BN617:BN622" si="3182" xml:space="preserve"> BN607+$E617</f>
        <v>0</v>
      </c>
      <c r="BO617" s="19">
        <f t="shared" ref="BO617:BO622" si="3183" xml:space="preserve"> BO607+$B617</f>
        <v>0</v>
      </c>
      <c r="BP617" s="19">
        <f t="shared" ref="BP617:BP622" si="3184" xml:space="preserve"> BP607+$C617</f>
        <v>0</v>
      </c>
      <c r="BQ617" s="19">
        <f t="shared" ref="BQ617:BQ622" si="3185" xml:space="preserve"> BQ607+$D617</f>
        <v>0</v>
      </c>
      <c r="BR617" s="19">
        <f t="shared" ref="BR617:BR622" si="3186" xml:space="preserve"> BR607+$E617</f>
        <v>0</v>
      </c>
      <c r="BS617" s="19">
        <f t="shared" ref="BS617:BS622" si="3187" xml:space="preserve"> BS607+$B617</f>
        <v>0</v>
      </c>
      <c r="BT617" s="19">
        <f t="shared" ref="BT617:BT622" si="3188" xml:space="preserve"> BT607+$C617</f>
        <v>0</v>
      </c>
      <c r="BU617" s="19">
        <f t="shared" ref="BU617:BU622" si="3189" xml:space="preserve"> BU607+$D617</f>
        <v>0</v>
      </c>
      <c r="BV617" s="19">
        <f t="shared" ref="BV617:BV622" si="3190" xml:space="preserve"> BV607+$E617</f>
        <v>0</v>
      </c>
      <c r="BW617" s="19">
        <f t="shared" ref="BW617:BW622" si="3191" xml:space="preserve"> BW607+$B617</f>
        <v>0</v>
      </c>
      <c r="BX617" s="19">
        <f t="shared" ref="BX617:BX622" si="3192" xml:space="preserve"> BX607+$C617</f>
        <v>0</v>
      </c>
      <c r="BY617" s="19">
        <f t="shared" ref="BY617:BY622" si="3193" xml:space="preserve"> BY607+$D617</f>
        <v>0</v>
      </c>
      <c r="BZ617" s="19">
        <f t="shared" ref="BZ617:BZ622" si="3194" xml:space="preserve"> BZ607+$E617</f>
        <v>0</v>
      </c>
      <c r="CA617" s="19">
        <f t="shared" ref="CA617:CA622" si="3195" xml:space="preserve"> CA607+$B617</f>
        <v>0</v>
      </c>
      <c r="CB617" s="19">
        <f t="shared" ref="CB617:CB622" si="3196" xml:space="preserve"> CB607+$C617</f>
        <v>0</v>
      </c>
      <c r="CC617" s="19">
        <f t="shared" ref="CC617:CC622" si="3197" xml:space="preserve"> CC607+$D617</f>
        <v>0</v>
      </c>
      <c r="CD617" s="19">
        <f t="shared" ref="CD617:CD622" si="3198" xml:space="preserve"> CD607+$E617</f>
        <v>0</v>
      </c>
      <c r="CE617" s="19">
        <f t="shared" ref="CE617:CE622" si="3199" xml:space="preserve"> CE607+$B617</f>
        <v>0</v>
      </c>
      <c r="CF617" s="19">
        <f t="shared" ref="CF617:CF622" si="3200" xml:space="preserve"> CF607+$C617</f>
        <v>0</v>
      </c>
      <c r="CG617" s="19">
        <f t="shared" ref="CG617:CG622" si="3201" xml:space="preserve"> CG607+$D617</f>
        <v>0</v>
      </c>
      <c r="CH617" s="19">
        <f t="shared" ref="CH617:CH622" si="3202" xml:space="preserve"> CH607+$E617</f>
        <v>0</v>
      </c>
      <c r="CI617" s="19">
        <f t="shared" ref="CI617:CI622" si="3203" xml:space="preserve"> CI607+$B617</f>
        <v>0</v>
      </c>
      <c r="CJ617" s="19">
        <f t="shared" ref="CJ617:CJ622" si="3204" xml:space="preserve"> CJ607+$C617</f>
        <v>0</v>
      </c>
      <c r="CK617" s="19">
        <f t="shared" ref="CK617:CK622" si="3205" xml:space="preserve"> CK607+$D617</f>
        <v>0</v>
      </c>
      <c r="CL617" s="19">
        <f t="shared" ref="CL617:CL622" si="3206" xml:space="preserve"> CL607+$E617</f>
        <v>0</v>
      </c>
      <c r="CM617" s="19">
        <f t="shared" ref="CM617:CM622" si="3207" xml:space="preserve"> CM607+$B617</f>
        <v>0</v>
      </c>
      <c r="CN617" s="19">
        <f t="shared" ref="CN617:CN622" si="3208" xml:space="preserve"> CN607+$C617</f>
        <v>0</v>
      </c>
      <c r="CO617" s="19">
        <f t="shared" ref="CO617:CO622" si="3209" xml:space="preserve"> CO607+$D617</f>
        <v>0</v>
      </c>
      <c r="CP617" s="19">
        <f t="shared" ref="CP617:CP622" si="3210" xml:space="preserve"> CP607+$E617</f>
        <v>0</v>
      </c>
      <c r="CQ617" s="19">
        <f t="shared" ref="CQ617:CQ622" si="3211" xml:space="preserve"> CQ607+$B617</f>
        <v>0</v>
      </c>
      <c r="CR617" s="19">
        <f t="shared" ref="CR617:CR622" si="3212" xml:space="preserve"> CR607+$C617</f>
        <v>0</v>
      </c>
      <c r="CS617" s="19">
        <f t="shared" ref="CS617:CS622" si="3213" xml:space="preserve"> CS607+$D617</f>
        <v>0</v>
      </c>
      <c r="CT617" s="19">
        <f t="shared" ref="CT617:CT622" si="3214" xml:space="preserve"> CT607+$E617</f>
        <v>0</v>
      </c>
      <c r="CU617" s="19">
        <f t="shared" ref="CU617:CU622" si="3215" xml:space="preserve"> CU607+$B617</f>
        <v>0</v>
      </c>
      <c r="CV617" s="19">
        <f t="shared" ref="CV617:CV622" si="3216" xml:space="preserve"> CV607+$C617</f>
        <v>0</v>
      </c>
      <c r="CW617" s="19">
        <f t="shared" ref="CW617:CW622" si="3217" xml:space="preserve"> CW607+$D617</f>
        <v>0</v>
      </c>
      <c r="CX617" s="19">
        <f t="shared" ref="CX617:CX622" si="3218" xml:space="preserve"> CX607+$E617</f>
        <v>0</v>
      </c>
      <c r="CY617" s="19">
        <f t="shared" ref="CY617:CY622" si="3219" xml:space="preserve"> CY607+$B617</f>
        <v>0</v>
      </c>
      <c r="CZ617" s="19">
        <f t="shared" ref="CZ617:CZ622" si="3220" xml:space="preserve"> CZ607+$C617</f>
        <v>0</v>
      </c>
      <c r="DA617" s="19">
        <f t="shared" ref="DA617:DA622" si="3221" xml:space="preserve"> DA607+$D617</f>
        <v>0</v>
      </c>
      <c r="DB617" s="19">
        <f t="shared" ref="DB617:DB622" si="3222" xml:space="preserve"> DB607+$E617</f>
        <v>0</v>
      </c>
      <c r="DC617" s="19">
        <f t="shared" ref="DC617:DC622" si="3223" xml:space="preserve"> DC607+$B617</f>
        <v>0</v>
      </c>
      <c r="DD617" s="19">
        <f t="shared" ref="DD617:DD622" si="3224" xml:space="preserve"> DD607+$C617</f>
        <v>0</v>
      </c>
      <c r="DE617" s="19">
        <f t="shared" ref="DE617:DE622" si="3225" xml:space="preserve"> DE607+$D617</f>
        <v>0</v>
      </c>
      <c r="DF617" s="19">
        <f t="shared" ref="DF617:DF622" si="3226" xml:space="preserve"> DF607+$E617</f>
        <v>0</v>
      </c>
      <c r="DG617" s="19">
        <f t="shared" ref="DG617:DG622" si="3227" xml:space="preserve"> DG607+$B617</f>
        <v>0</v>
      </c>
      <c r="DH617" s="19">
        <f t="shared" ref="DH617:DH622" si="3228" xml:space="preserve"> DH607+$C617</f>
        <v>0</v>
      </c>
      <c r="DI617" s="19">
        <f t="shared" ref="DI617:DI622" si="3229" xml:space="preserve"> DI607+$D617</f>
        <v>0</v>
      </c>
      <c r="DJ617" s="19">
        <f t="shared" ref="DJ617:DJ622" si="3230" xml:space="preserve"> DJ607+$E617</f>
        <v>0</v>
      </c>
      <c r="DK617" s="19">
        <f t="shared" ref="DK617:DK622" si="3231" xml:space="preserve"> DK607+$B617</f>
        <v>0</v>
      </c>
      <c r="DL617" s="19">
        <f t="shared" ref="DL617:DL622" si="3232" xml:space="preserve"> DL607+$C617</f>
        <v>0</v>
      </c>
      <c r="DM617" s="19">
        <f t="shared" ref="DM617:DM622" si="3233" xml:space="preserve"> DM607+$D617</f>
        <v>0</v>
      </c>
      <c r="DN617" s="19">
        <f t="shared" ref="DN617:DN622" si="3234" xml:space="preserve"> DN607+$E617</f>
        <v>0</v>
      </c>
      <c r="DO617" s="19">
        <f t="shared" ref="DO617:DO622" si="3235" xml:space="preserve"> DO607+$B617</f>
        <v>0</v>
      </c>
      <c r="DP617" s="19">
        <f t="shared" ref="DP617:DP622" si="3236" xml:space="preserve"> DP607+$C617</f>
        <v>0</v>
      </c>
      <c r="DQ617" s="19">
        <f t="shared" ref="DQ617:DQ622" si="3237" xml:space="preserve"> DQ607+$D617</f>
        <v>0</v>
      </c>
      <c r="DR617" s="19">
        <f t="shared" ref="DR617:DR622" si="3238" xml:space="preserve"> DR607+$E617</f>
        <v>0</v>
      </c>
      <c r="DS617" s="19">
        <f t="shared" ref="DS617:DS622" si="3239" xml:space="preserve"> DS607+$B617</f>
        <v>0</v>
      </c>
      <c r="DT617" s="19">
        <f t="shared" ref="DT617:DT622" si="3240" xml:space="preserve"> DT607+$C617</f>
        <v>0</v>
      </c>
      <c r="DU617" s="19">
        <f t="shared" ref="DU617:DU622" si="3241" xml:space="preserve"> DU607+$D617</f>
        <v>0</v>
      </c>
      <c r="DV617" s="19">
        <f t="shared" ref="DV617:DV622" si="3242" xml:space="preserve"> DV607+$E617</f>
        <v>0</v>
      </c>
      <c r="DW617" s="19">
        <f t="shared" ref="DW617:DW622" si="3243" xml:space="preserve"> DW607+$B617</f>
        <v>0</v>
      </c>
      <c r="DX617" s="19">
        <f t="shared" ref="DX617:DX622" si="3244" xml:space="preserve"> DX607+$C617</f>
        <v>0</v>
      </c>
      <c r="DY617" s="19">
        <f t="shared" ref="DY617:DY622" si="3245" xml:space="preserve"> DY607+$D617</f>
        <v>0</v>
      </c>
      <c r="DZ617" s="19">
        <f t="shared" ref="DZ617:DZ622" si="3246" xml:space="preserve"> DZ607+$E617</f>
        <v>0</v>
      </c>
      <c r="EA617" s="19">
        <f t="shared" ref="EA617:EA622" si="3247" xml:space="preserve"> EA607+$B617</f>
        <v>0</v>
      </c>
      <c r="EB617" s="19">
        <f t="shared" ref="EB617:EB622" si="3248" xml:space="preserve"> EB607+$C617</f>
        <v>0</v>
      </c>
      <c r="EC617" s="19">
        <f t="shared" ref="EC617:EC622" si="3249" xml:space="preserve"> EC607+$D617</f>
        <v>0</v>
      </c>
      <c r="ED617" s="19">
        <f t="shared" ref="ED617:ED622" si="3250" xml:space="preserve"> ED607+$E617</f>
        <v>0</v>
      </c>
      <c r="EE617" s="19">
        <f t="shared" ref="EE617:EE622" si="3251" xml:space="preserve"> EE607+$B617</f>
        <v>0</v>
      </c>
      <c r="EF617" s="19">
        <f t="shared" ref="EF617:EF622" si="3252" xml:space="preserve"> EF607+$C617</f>
        <v>0</v>
      </c>
      <c r="EG617" s="19">
        <f t="shared" ref="EG617:EG622" si="3253" xml:space="preserve"> EG607+$D617</f>
        <v>0</v>
      </c>
      <c r="EH617" s="19">
        <f t="shared" ref="EH617:EH622" si="3254" xml:space="preserve"> EH607+$E617</f>
        <v>0</v>
      </c>
      <c r="EI617" s="19"/>
    </row>
    <row r="618" spans="2:139" ht="15" hidden="1" x14ac:dyDescent="0.25">
      <c r="B618" s="19">
        <f xml:space="preserve"> IF(C375=1,IF(N375=1,1,0),0)</f>
        <v>0</v>
      </c>
      <c r="C618" s="19">
        <f>IF(C375=1,IF(OR((N375=1),(N375=0.5)),1,0),0)</f>
        <v>0</v>
      </c>
      <c r="D618" s="19">
        <f xml:space="preserve"> IF(C375=1,IF(N375=1,1,0),0)</f>
        <v>0</v>
      </c>
      <c r="E618" s="19">
        <f xml:space="preserve"> IF(C375=1,IF(AND((N375&lt;&gt;""),(N375&lt;&gt;0)),1,0),0)</f>
        <v>0</v>
      </c>
      <c r="F618" s="19"/>
      <c r="G618" s="19">
        <f t="shared" si="3127"/>
        <v>0</v>
      </c>
      <c r="H618" s="19">
        <f t="shared" si="3128"/>
        <v>0</v>
      </c>
      <c r="I618" s="19">
        <f t="shared" si="3129"/>
        <v>0</v>
      </c>
      <c r="J618" s="19">
        <f t="shared" si="3130"/>
        <v>0</v>
      </c>
      <c r="K618" s="19">
        <f t="shared" si="3131"/>
        <v>0</v>
      </c>
      <c r="L618" s="19">
        <f t="shared" si="3132"/>
        <v>0</v>
      </c>
      <c r="M618" s="19">
        <f t="shared" si="3133"/>
        <v>0</v>
      </c>
      <c r="N618" s="19">
        <f t="shared" si="3134"/>
        <v>0</v>
      </c>
      <c r="O618" s="19">
        <f t="shared" si="3135"/>
        <v>0</v>
      </c>
      <c r="P618" s="19">
        <f t="shared" si="3136"/>
        <v>0</v>
      </c>
      <c r="Q618" s="19">
        <f t="shared" si="3137"/>
        <v>0</v>
      </c>
      <c r="R618" s="19"/>
      <c r="S618" s="19">
        <f t="shared" si="3138"/>
        <v>0</v>
      </c>
      <c r="T618" s="19">
        <f t="shared" si="3139"/>
        <v>0</v>
      </c>
      <c r="U618" s="19">
        <f t="shared" si="3140"/>
        <v>0</v>
      </c>
      <c r="V618" s="19"/>
      <c r="W618" s="19">
        <f t="shared" si="3141"/>
        <v>0</v>
      </c>
      <c r="X618" s="19"/>
      <c r="Y618" s="19">
        <f t="shared" si="3142"/>
        <v>0</v>
      </c>
      <c r="Z618" s="19">
        <f t="shared" si="3143"/>
        <v>0</v>
      </c>
      <c r="AA618" s="19">
        <f t="shared" si="3144"/>
        <v>0</v>
      </c>
      <c r="AB618" s="19">
        <f t="shared" si="3145"/>
        <v>0</v>
      </c>
      <c r="AC618" s="19">
        <f t="shared" si="3146"/>
        <v>0</v>
      </c>
      <c r="AD618" s="19"/>
      <c r="AE618" s="19">
        <f t="shared" si="3147"/>
        <v>0</v>
      </c>
      <c r="AF618" s="19">
        <f t="shared" si="3148"/>
        <v>0</v>
      </c>
      <c r="AG618" s="19">
        <f t="shared" si="3149"/>
        <v>0</v>
      </c>
      <c r="AH618" s="19">
        <f t="shared" si="3150"/>
        <v>0</v>
      </c>
      <c r="AI618" s="19">
        <f t="shared" si="3151"/>
        <v>0</v>
      </c>
      <c r="AJ618" s="19">
        <f t="shared" si="3152"/>
        <v>0</v>
      </c>
      <c r="AK618" s="129">
        <f t="shared" si="3153"/>
        <v>0</v>
      </c>
      <c r="AL618" s="129">
        <f t="shared" si="3154"/>
        <v>0</v>
      </c>
      <c r="AM618" s="19">
        <f t="shared" si="3155"/>
        <v>0</v>
      </c>
      <c r="AN618" s="19">
        <f t="shared" si="3156"/>
        <v>0</v>
      </c>
      <c r="AO618" s="19">
        <f t="shared" si="3157"/>
        <v>0</v>
      </c>
      <c r="AP618" s="19">
        <f t="shared" si="3158"/>
        <v>0</v>
      </c>
      <c r="AQ618" s="19">
        <f t="shared" si="3159"/>
        <v>0</v>
      </c>
      <c r="AR618" s="19">
        <f t="shared" si="3160"/>
        <v>0</v>
      </c>
      <c r="AS618" s="19">
        <f t="shared" si="3161"/>
        <v>0</v>
      </c>
      <c r="AT618" s="19">
        <f t="shared" si="3162"/>
        <v>0</v>
      </c>
      <c r="AU618" s="19">
        <f t="shared" si="3163"/>
        <v>0</v>
      </c>
      <c r="AV618" s="19">
        <f t="shared" si="3164"/>
        <v>0</v>
      </c>
      <c r="AW618" s="19">
        <f t="shared" si="3165"/>
        <v>0</v>
      </c>
      <c r="AX618" s="19">
        <f t="shared" si="3166"/>
        <v>0</v>
      </c>
      <c r="AY618" s="19">
        <f t="shared" si="3167"/>
        <v>0</v>
      </c>
      <c r="AZ618" s="19">
        <f t="shared" si="3168"/>
        <v>0</v>
      </c>
      <c r="BA618" s="19">
        <f t="shared" si="3169"/>
        <v>0</v>
      </c>
      <c r="BB618" s="19">
        <f t="shared" si="3170"/>
        <v>0</v>
      </c>
      <c r="BC618" s="19">
        <f t="shared" si="3171"/>
        <v>0</v>
      </c>
      <c r="BD618" s="19">
        <f t="shared" si="3172"/>
        <v>0</v>
      </c>
      <c r="BE618" s="19">
        <f t="shared" si="3173"/>
        <v>0</v>
      </c>
      <c r="BF618" s="19">
        <f t="shared" si="3174"/>
        <v>0</v>
      </c>
      <c r="BG618" s="19">
        <f t="shared" si="3175"/>
        <v>0</v>
      </c>
      <c r="BH618" s="19">
        <f t="shared" si="3176"/>
        <v>0</v>
      </c>
      <c r="BI618" s="19">
        <f t="shared" si="3177"/>
        <v>0</v>
      </c>
      <c r="BJ618" s="19">
        <f t="shared" si="3178"/>
        <v>0</v>
      </c>
      <c r="BK618" s="19">
        <f t="shared" si="3179"/>
        <v>0</v>
      </c>
      <c r="BL618" s="19">
        <f t="shared" si="3180"/>
        <v>0</v>
      </c>
      <c r="BM618" s="19">
        <f t="shared" si="3181"/>
        <v>0</v>
      </c>
      <c r="BN618" s="19">
        <f t="shared" si="3182"/>
        <v>0</v>
      </c>
      <c r="BO618" s="19">
        <f t="shared" si="3183"/>
        <v>0</v>
      </c>
      <c r="BP618" s="19">
        <f t="shared" si="3184"/>
        <v>0</v>
      </c>
      <c r="BQ618" s="19">
        <f t="shared" si="3185"/>
        <v>0</v>
      </c>
      <c r="BR618" s="19">
        <f t="shared" si="3186"/>
        <v>0</v>
      </c>
      <c r="BS618" s="19">
        <f t="shared" si="3187"/>
        <v>0</v>
      </c>
      <c r="BT618" s="19">
        <f t="shared" si="3188"/>
        <v>0</v>
      </c>
      <c r="BU618" s="19">
        <f t="shared" si="3189"/>
        <v>0</v>
      </c>
      <c r="BV618" s="19">
        <f t="shared" si="3190"/>
        <v>0</v>
      </c>
      <c r="BW618" s="19">
        <f t="shared" si="3191"/>
        <v>0</v>
      </c>
      <c r="BX618" s="19">
        <f t="shared" si="3192"/>
        <v>0</v>
      </c>
      <c r="BY618" s="19">
        <f t="shared" si="3193"/>
        <v>0</v>
      </c>
      <c r="BZ618" s="19">
        <f t="shared" si="3194"/>
        <v>0</v>
      </c>
      <c r="CA618" s="19">
        <f t="shared" si="3195"/>
        <v>0</v>
      </c>
      <c r="CB618" s="19">
        <f t="shared" si="3196"/>
        <v>0</v>
      </c>
      <c r="CC618" s="19">
        <f t="shared" si="3197"/>
        <v>0</v>
      </c>
      <c r="CD618" s="19">
        <f t="shared" si="3198"/>
        <v>0</v>
      </c>
      <c r="CE618" s="19">
        <f t="shared" si="3199"/>
        <v>0</v>
      </c>
      <c r="CF618" s="19">
        <f t="shared" si="3200"/>
        <v>0</v>
      </c>
      <c r="CG618" s="19">
        <f t="shared" si="3201"/>
        <v>0</v>
      </c>
      <c r="CH618" s="19">
        <f t="shared" si="3202"/>
        <v>0</v>
      </c>
      <c r="CI618" s="19">
        <f t="shared" si="3203"/>
        <v>0</v>
      </c>
      <c r="CJ618" s="19">
        <f t="shared" si="3204"/>
        <v>0</v>
      </c>
      <c r="CK618" s="19">
        <f t="shared" si="3205"/>
        <v>0</v>
      </c>
      <c r="CL618" s="19">
        <f t="shared" si="3206"/>
        <v>0</v>
      </c>
      <c r="CM618" s="19">
        <f t="shared" si="3207"/>
        <v>0</v>
      </c>
      <c r="CN618" s="19">
        <f t="shared" si="3208"/>
        <v>0</v>
      </c>
      <c r="CO618" s="19">
        <f t="shared" si="3209"/>
        <v>0</v>
      </c>
      <c r="CP618" s="19">
        <f t="shared" si="3210"/>
        <v>0</v>
      </c>
      <c r="CQ618" s="19">
        <f t="shared" si="3211"/>
        <v>0</v>
      </c>
      <c r="CR618" s="19">
        <f t="shared" si="3212"/>
        <v>0</v>
      </c>
      <c r="CS618" s="19">
        <f t="shared" si="3213"/>
        <v>0</v>
      </c>
      <c r="CT618" s="19">
        <f t="shared" si="3214"/>
        <v>0</v>
      </c>
      <c r="CU618" s="19">
        <f t="shared" si="3215"/>
        <v>0</v>
      </c>
      <c r="CV618" s="19">
        <f t="shared" si="3216"/>
        <v>0</v>
      </c>
      <c r="CW618" s="19">
        <f t="shared" si="3217"/>
        <v>0</v>
      </c>
      <c r="CX618" s="19">
        <f t="shared" si="3218"/>
        <v>0</v>
      </c>
      <c r="CY618" s="19">
        <f t="shared" si="3219"/>
        <v>0</v>
      </c>
      <c r="CZ618" s="19">
        <f t="shared" si="3220"/>
        <v>0</v>
      </c>
      <c r="DA618" s="19">
        <f t="shared" si="3221"/>
        <v>0</v>
      </c>
      <c r="DB618" s="19">
        <f t="shared" si="3222"/>
        <v>0</v>
      </c>
      <c r="DC618" s="19">
        <f t="shared" si="3223"/>
        <v>0</v>
      </c>
      <c r="DD618" s="19">
        <f t="shared" si="3224"/>
        <v>0</v>
      </c>
      <c r="DE618" s="19">
        <f t="shared" si="3225"/>
        <v>0</v>
      </c>
      <c r="DF618" s="19">
        <f t="shared" si="3226"/>
        <v>0</v>
      </c>
      <c r="DG618" s="19">
        <f t="shared" si="3227"/>
        <v>0</v>
      </c>
      <c r="DH618" s="19">
        <f t="shared" si="3228"/>
        <v>0</v>
      </c>
      <c r="DI618" s="19">
        <f t="shared" si="3229"/>
        <v>0</v>
      </c>
      <c r="DJ618" s="19">
        <f t="shared" si="3230"/>
        <v>0</v>
      </c>
      <c r="DK618" s="19">
        <f t="shared" si="3231"/>
        <v>0</v>
      </c>
      <c r="DL618" s="19">
        <f t="shared" si="3232"/>
        <v>0</v>
      </c>
      <c r="DM618" s="19">
        <f t="shared" si="3233"/>
        <v>0</v>
      </c>
      <c r="DN618" s="19">
        <f t="shared" si="3234"/>
        <v>0</v>
      </c>
      <c r="DO618" s="19">
        <f t="shared" si="3235"/>
        <v>0</v>
      </c>
      <c r="DP618" s="19">
        <f t="shared" si="3236"/>
        <v>0</v>
      </c>
      <c r="DQ618" s="19">
        <f t="shared" si="3237"/>
        <v>0</v>
      </c>
      <c r="DR618" s="19">
        <f t="shared" si="3238"/>
        <v>0</v>
      </c>
      <c r="DS618" s="19">
        <f t="shared" si="3239"/>
        <v>0</v>
      </c>
      <c r="DT618" s="19">
        <f t="shared" si="3240"/>
        <v>0</v>
      </c>
      <c r="DU618" s="19">
        <f t="shared" si="3241"/>
        <v>0</v>
      </c>
      <c r="DV618" s="19">
        <f t="shared" si="3242"/>
        <v>0</v>
      </c>
      <c r="DW618" s="19">
        <f t="shared" si="3243"/>
        <v>0</v>
      </c>
      <c r="DX618" s="19">
        <f t="shared" si="3244"/>
        <v>0</v>
      </c>
      <c r="DY618" s="19">
        <f t="shared" si="3245"/>
        <v>0</v>
      </c>
      <c r="DZ618" s="19">
        <f t="shared" si="3246"/>
        <v>0</v>
      </c>
      <c r="EA618" s="19">
        <f t="shared" si="3247"/>
        <v>0</v>
      </c>
      <c r="EB618" s="19">
        <f t="shared" si="3248"/>
        <v>0</v>
      </c>
      <c r="EC618" s="19">
        <f t="shared" si="3249"/>
        <v>0</v>
      </c>
      <c r="ED618" s="19">
        <f t="shared" si="3250"/>
        <v>0</v>
      </c>
      <c r="EE618" s="19">
        <f t="shared" si="3251"/>
        <v>0</v>
      </c>
      <c r="EF618" s="19">
        <f t="shared" si="3252"/>
        <v>0</v>
      </c>
      <c r="EG618" s="19">
        <f t="shared" si="3253"/>
        <v>0</v>
      </c>
      <c r="EH618" s="19">
        <f t="shared" si="3254"/>
        <v>0</v>
      </c>
      <c r="EI618" s="19"/>
    </row>
    <row r="619" spans="2:139" ht="15" hidden="1" x14ac:dyDescent="0.25">
      <c r="B619" s="19">
        <f xml:space="preserve"> IF(C376=1,IF(N376=1,1,0),0)</f>
        <v>0</v>
      </c>
      <c r="C619" s="19">
        <f>IF(C376=1,IF(OR((N376=1),(N376=0.5)),1,0),0)</f>
        <v>0</v>
      </c>
      <c r="D619" s="19">
        <f xml:space="preserve"> IF(C376=1,IF(N376=1,1,0),0)</f>
        <v>0</v>
      </c>
      <c r="E619" s="19">
        <f xml:space="preserve"> IF(C376=1,IF(AND((N376&lt;&gt;""),(N376&lt;&gt;0)),1,0),0)</f>
        <v>0</v>
      </c>
      <c r="F619" s="19"/>
      <c r="G619" s="19">
        <f t="shared" si="3127"/>
        <v>0</v>
      </c>
      <c r="H619" s="19">
        <f t="shared" si="3128"/>
        <v>0</v>
      </c>
      <c r="I619" s="19">
        <f t="shared" si="3129"/>
        <v>0</v>
      </c>
      <c r="J619" s="19">
        <f t="shared" si="3130"/>
        <v>0</v>
      </c>
      <c r="K619" s="19">
        <f t="shared" si="3131"/>
        <v>0</v>
      </c>
      <c r="L619" s="19">
        <f t="shared" si="3132"/>
        <v>0</v>
      </c>
      <c r="M619" s="19">
        <f t="shared" si="3133"/>
        <v>0</v>
      </c>
      <c r="N619" s="19">
        <f t="shared" si="3134"/>
        <v>0</v>
      </c>
      <c r="O619" s="19">
        <f t="shared" si="3135"/>
        <v>0</v>
      </c>
      <c r="P619" s="19">
        <f t="shared" si="3136"/>
        <v>0</v>
      </c>
      <c r="Q619" s="19">
        <f t="shared" si="3137"/>
        <v>0</v>
      </c>
      <c r="R619" s="19"/>
      <c r="S619" s="19">
        <f t="shared" si="3138"/>
        <v>0</v>
      </c>
      <c r="T619" s="19">
        <f t="shared" si="3139"/>
        <v>0</v>
      </c>
      <c r="U619" s="19">
        <f t="shared" si="3140"/>
        <v>0</v>
      </c>
      <c r="V619" s="19"/>
      <c r="W619" s="19">
        <f t="shared" si="3141"/>
        <v>0</v>
      </c>
      <c r="X619" s="19"/>
      <c r="Y619" s="19">
        <f t="shared" si="3142"/>
        <v>0</v>
      </c>
      <c r="Z619" s="19">
        <f t="shared" si="3143"/>
        <v>0</v>
      </c>
      <c r="AA619" s="19">
        <f t="shared" si="3144"/>
        <v>0</v>
      </c>
      <c r="AB619" s="19">
        <f t="shared" si="3145"/>
        <v>0</v>
      </c>
      <c r="AC619" s="19">
        <f t="shared" si="3146"/>
        <v>0</v>
      </c>
      <c r="AD619" s="19"/>
      <c r="AE619" s="19">
        <f t="shared" si="3147"/>
        <v>0</v>
      </c>
      <c r="AF619" s="19">
        <f t="shared" si="3148"/>
        <v>0</v>
      </c>
      <c r="AG619" s="19">
        <f t="shared" si="3149"/>
        <v>0</v>
      </c>
      <c r="AH619" s="19">
        <f t="shared" si="3150"/>
        <v>0</v>
      </c>
      <c r="AI619" s="19">
        <f t="shared" si="3151"/>
        <v>0</v>
      </c>
      <c r="AJ619" s="19">
        <f t="shared" si="3152"/>
        <v>0</v>
      </c>
      <c r="AK619" s="129">
        <f t="shared" si="3153"/>
        <v>0</v>
      </c>
      <c r="AL619" s="129">
        <f t="shared" si="3154"/>
        <v>0</v>
      </c>
      <c r="AM619" s="19">
        <f t="shared" si="3155"/>
        <v>0</v>
      </c>
      <c r="AN619" s="19">
        <f t="shared" si="3156"/>
        <v>0</v>
      </c>
      <c r="AO619" s="19">
        <f t="shared" si="3157"/>
        <v>0</v>
      </c>
      <c r="AP619" s="19">
        <f t="shared" si="3158"/>
        <v>0</v>
      </c>
      <c r="AQ619" s="19">
        <f t="shared" si="3159"/>
        <v>0</v>
      </c>
      <c r="AR619" s="19">
        <f t="shared" si="3160"/>
        <v>0</v>
      </c>
      <c r="AS619" s="19">
        <f t="shared" si="3161"/>
        <v>0</v>
      </c>
      <c r="AT619" s="19">
        <f t="shared" si="3162"/>
        <v>0</v>
      </c>
      <c r="AU619" s="19">
        <f t="shared" si="3163"/>
        <v>0</v>
      </c>
      <c r="AV619" s="19">
        <f t="shared" si="3164"/>
        <v>0</v>
      </c>
      <c r="AW619" s="19">
        <f t="shared" si="3165"/>
        <v>0</v>
      </c>
      <c r="AX619" s="19">
        <f t="shared" si="3166"/>
        <v>0</v>
      </c>
      <c r="AY619" s="19">
        <f t="shared" si="3167"/>
        <v>0</v>
      </c>
      <c r="AZ619" s="19">
        <f t="shared" si="3168"/>
        <v>0</v>
      </c>
      <c r="BA619" s="19">
        <f t="shared" si="3169"/>
        <v>0</v>
      </c>
      <c r="BB619" s="19">
        <f t="shared" si="3170"/>
        <v>0</v>
      </c>
      <c r="BC619" s="19">
        <f t="shared" si="3171"/>
        <v>0</v>
      </c>
      <c r="BD619" s="19">
        <f t="shared" si="3172"/>
        <v>0</v>
      </c>
      <c r="BE619" s="19">
        <f t="shared" si="3173"/>
        <v>0</v>
      </c>
      <c r="BF619" s="19">
        <f t="shared" si="3174"/>
        <v>0</v>
      </c>
      <c r="BG619" s="19">
        <f t="shared" si="3175"/>
        <v>0</v>
      </c>
      <c r="BH619" s="19">
        <f t="shared" si="3176"/>
        <v>0</v>
      </c>
      <c r="BI619" s="19">
        <f t="shared" si="3177"/>
        <v>0</v>
      </c>
      <c r="BJ619" s="19">
        <f t="shared" si="3178"/>
        <v>0</v>
      </c>
      <c r="BK619" s="19">
        <f t="shared" si="3179"/>
        <v>0</v>
      </c>
      <c r="BL619" s="19">
        <f t="shared" si="3180"/>
        <v>0</v>
      </c>
      <c r="BM619" s="19">
        <f t="shared" si="3181"/>
        <v>0</v>
      </c>
      <c r="BN619" s="19">
        <f t="shared" si="3182"/>
        <v>0</v>
      </c>
      <c r="BO619" s="19">
        <f t="shared" si="3183"/>
        <v>0</v>
      </c>
      <c r="BP619" s="19">
        <f t="shared" si="3184"/>
        <v>0</v>
      </c>
      <c r="BQ619" s="19">
        <f t="shared" si="3185"/>
        <v>0</v>
      </c>
      <c r="BR619" s="19">
        <f t="shared" si="3186"/>
        <v>0</v>
      </c>
      <c r="BS619" s="19">
        <f t="shared" si="3187"/>
        <v>0</v>
      </c>
      <c r="BT619" s="19">
        <f t="shared" si="3188"/>
        <v>0</v>
      </c>
      <c r="BU619" s="19">
        <f t="shared" si="3189"/>
        <v>0</v>
      </c>
      <c r="BV619" s="19">
        <f t="shared" si="3190"/>
        <v>0</v>
      </c>
      <c r="BW619" s="19">
        <f t="shared" si="3191"/>
        <v>0</v>
      </c>
      <c r="BX619" s="19">
        <f t="shared" si="3192"/>
        <v>0</v>
      </c>
      <c r="BY619" s="19">
        <f t="shared" si="3193"/>
        <v>0</v>
      </c>
      <c r="BZ619" s="19">
        <f t="shared" si="3194"/>
        <v>0</v>
      </c>
      <c r="CA619" s="19">
        <f t="shared" si="3195"/>
        <v>0</v>
      </c>
      <c r="CB619" s="19">
        <f t="shared" si="3196"/>
        <v>0</v>
      </c>
      <c r="CC619" s="19">
        <f t="shared" si="3197"/>
        <v>0</v>
      </c>
      <c r="CD619" s="19">
        <f t="shared" si="3198"/>
        <v>0</v>
      </c>
      <c r="CE619" s="19">
        <f t="shared" si="3199"/>
        <v>0</v>
      </c>
      <c r="CF619" s="19">
        <f t="shared" si="3200"/>
        <v>0</v>
      </c>
      <c r="CG619" s="19">
        <f t="shared" si="3201"/>
        <v>0</v>
      </c>
      <c r="CH619" s="19">
        <f t="shared" si="3202"/>
        <v>0</v>
      </c>
      <c r="CI619" s="19">
        <f t="shared" si="3203"/>
        <v>0</v>
      </c>
      <c r="CJ619" s="19">
        <f t="shared" si="3204"/>
        <v>0</v>
      </c>
      <c r="CK619" s="19">
        <f t="shared" si="3205"/>
        <v>0</v>
      </c>
      <c r="CL619" s="19">
        <f t="shared" si="3206"/>
        <v>0</v>
      </c>
      <c r="CM619" s="19">
        <f t="shared" si="3207"/>
        <v>0</v>
      </c>
      <c r="CN619" s="19">
        <f t="shared" si="3208"/>
        <v>0</v>
      </c>
      <c r="CO619" s="19">
        <f t="shared" si="3209"/>
        <v>0</v>
      </c>
      <c r="CP619" s="19">
        <f t="shared" si="3210"/>
        <v>0</v>
      </c>
      <c r="CQ619" s="19">
        <f t="shared" si="3211"/>
        <v>0</v>
      </c>
      <c r="CR619" s="19">
        <f t="shared" si="3212"/>
        <v>0</v>
      </c>
      <c r="CS619" s="19">
        <f t="shared" si="3213"/>
        <v>0</v>
      </c>
      <c r="CT619" s="19">
        <f t="shared" si="3214"/>
        <v>0</v>
      </c>
      <c r="CU619" s="19">
        <f t="shared" si="3215"/>
        <v>0</v>
      </c>
      <c r="CV619" s="19">
        <f t="shared" si="3216"/>
        <v>0</v>
      </c>
      <c r="CW619" s="19">
        <f t="shared" si="3217"/>
        <v>0</v>
      </c>
      <c r="CX619" s="19">
        <f t="shared" si="3218"/>
        <v>0</v>
      </c>
      <c r="CY619" s="19">
        <f t="shared" si="3219"/>
        <v>0</v>
      </c>
      <c r="CZ619" s="19">
        <f t="shared" si="3220"/>
        <v>0</v>
      </c>
      <c r="DA619" s="19">
        <f t="shared" si="3221"/>
        <v>0</v>
      </c>
      <c r="DB619" s="19">
        <f t="shared" si="3222"/>
        <v>0</v>
      </c>
      <c r="DC619" s="19">
        <f t="shared" si="3223"/>
        <v>0</v>
      </c>
      <c r="DD619" s="19">
        <f t="shared" si="3224"/>
        <v>0</v>
      </c>
      <c r="DE619" s="19">
        <f t="shared" si="3225"/>
        <v>0</v>
      </c>
      <c r="DF619" s="19">
        <f t="shared" si="3226"/>
        <v>0</v>
      </c>
      <c r="DG619" s="19">
        <f t="shared" si="3227"/>
        <v>0</v>
      </c>
      <c r="DH619" s="19">
        <f t="shared" si="3228"/>
        <v>0</v>
      </c>
      <c r="DI619" s="19">
        <f t="shared" si="3229"/>
        <v>0</v>
      </c>
      <c r="DJ619" s="19">
        <f t="shared" si="3230"/>
        <v>0</v>
      </c>
      <c r="DK619" s="19">
        <f t="shared" si="3231"/>
        <v>0</v>
      </c>
      <c r="DL619" s="19">
        <f t="shared" si="3232"/>
        <v>0</v>
      </c>
      <c r="DM619" s="19">
        <f t="shared" si="3233"/>
        <v>0</v>
      </c>
      <c r="DN619" s="19">
        <f t="shared" si="3234"/>
        <v>0</v>
      </c>
      <c r="DO619" s="19">
        <f t="shared" si="3235"/>
        <v>0</v>
      </c>
      <c r="DP619" s="19">
        <f t="shared" si="3236"/>
        <v>0</v>
      </c>
      <c r="DQ619" s="19">
        <f t="shared" si="3237"/>
        <v>0</v>
      </c>
      <c r="DR619" s="19">
        <f t="shared" si="3238"/>
        <v>0</v>
      </c>
      <c r="DS619" s="19">
        <f t="shared" si="3239"/>
        <v>0</v>
      </c>
      <c r="DT619" s="19">
        <f t="shared" si="3240"/>
        <v>0</v>
      </c>
      <c r="DU619" s="19">
        <f t="shared" si="3241"/>
        <v>0</v>
      </c>
      <c r="DV619" s="19">
        <f t="shared" si="3242"/>
        <v>0</v>
      </c>
      <c r="DW619" s="19">
        <f t="shared" si="3243"/>
        <v>0</v>
      </c>
      <c r="DX619" s="19">
        <f t="shared" si="3244"/>
        <v>0</v>
      </c>
      <c r="DY619" s="19">
        <f t="shared" si="3245"/>
        <v>0</v>
      </c>
      <c r="DZ619" s="19">
        <f t="shared" si="3246"/>
        <v>0</v>
      </c>
      <c r="EA619" s="19">
        <f t="shared" si="3247"/>
        <v>0</v>
      </c>
      <c r="EB619" s="19">
        <f t="shared" si="3248"/>
        <v>0</v>
      </c>
      <c r="EC619" s="19">
        <f t="shared" si="3249"/>
        <v>0</v>
      </c>
      <c r="ED619" s="19">
        <f t="shared" si="3250"/>
        <v>0</v>
      </c>
      <c r="EE619" s="19">
        <f t="shared" si="3251"/>
        <v>0</v>
      </c>
      <c r="EF619" s="19">
        <f t="shared" si="3252"/>
        <v>0</v>
      </c>
      <c r="EG619" s="19">
        <f t="shared" si="3253"/>
        <v>0</v>
      </c>
      <c r="EH619" s="19">
        <f t="shared" si="3254"/>
        <v>0</v>
      </c>
      <c r="EI619" s="19"/>
    </row>
    <row r="620" spans="2:139" x14ac:dyDescent="0.35">
      <c r="B620" s="19">
        <f xml:space="preserve"> IF(C381=1,IF(N381=1,1,0),0)</f>
        <v>0</v>
      </c>
      <c r="C620" s="19">
        <f>IF(C381=1,IF(OR((N381=1),(N381=0.5)),1,0),0)</f>
        <v>0</v>
      </c>
      <c r="D620" s="19">
        <f xml:space="preserve"> IF(C381=1,IF(N381=1,1,0),0)</f>
        <v>0</v>
      </c>
      <c r="E620" s="19">
        <f xml:space="preserve"> IF(C381=1,IF(AND((N381&lt;&gt;""),(N381&lt;&gt;0)),1,0),0)</f>
        <v>0</v>
      </c>
      <c r="F620" s="19"/>
      <c r="G620" s="19">
        <f t="shared" si="3127"/>
        <v>1</v>
      </c>
      <c r="H620" s="19">
        <f t="shared" si="3128"/>
        <v>2</v>
      </c>
      <c r="I620" s="19">
        <f t="shared" si="3129"/>
        <v>3</v>
      </c>
      <c r="J620" s="19">
        <f t="shared" si="3130"/>
        <v>4</v>
      </c>
      <c r="K620" s="19">
        <f t="shared" si="3131"/>
        <v>5</v>
      </c>
      <c r="L620" s="19">
        <f t="shared" si="3132"/>
        <v>6</v>
      </c>
      <c r="M620" s="19">
        <f t="shared" si="3133"/>
        <v>7</v>
      </c>
      <c r="N620" s="19">
        <f t="shared" si="3134"/>
        <v>8</v>
      </c>
      <c r="O620" s="19">
        <f t="shared" si="3135"/>
        <v>9</v>
      </c>
      <c r="P620" s="19">
        <f t="shared" si="3136"/>
        <v>10</v>
      </c>
      <c r="Q620" s="19">
        <f t="shared" si="3137"/>
        <v>11</v>
      </c>
      <c r="R620" s="19"/>
      <c r="S620" s="19">
        <f t="shared" si="3138"/>
        <v>12</v>
      </c>
      <c r="T620" s="19">
        <f t="shared" si="3139"/>
        <v>13</v>
      </c>
      <c r="U620" s="19">
        <f t="shared" si="3140"/>
        <v>14</v>
      </c>
      <c r="V620" s="19"/>
      <c r="W620" s="19">
        <f t="shared" si="3141"/>
        <v>15</v>
      </c>
      <c r="X620" s="19"/>
      <c r="Y620" s="19">
        <f t="shared" si="3142"/>
        <v>16</v>
      </c>
      <c r="Z620" s="19">
        <f t="shared" si="3143"/>
        <v>17</v>
      </c>
      <c r="AA620" s="19">
        <f t="shared" si="3144"/>
        <v>18</v>
      </c>
      <c r="AB620" s="19">
        <f t="shared" si="3145"/>
        <v>19</v>
      </c>
      <c r="AC620" s="19">
        <f t="shared" si="3146"/>
        <v>20</v>
      </c>
      <c r="AD620" s="19"/>
      <c r="AE620" s="19">
        <f t="shared" si="3147"/>
        <v>21</v>
      </c>
      <c r="AF620" s="19">
        <f t="shared" si="3148"/>
        <v>22</v>
      </c>
      <c r="AG620" s="19">
        <f t="shared" si="3149"/>
        <v>23</v>
      </c>
      <c r="AH620" s="19">
        <f t="shared" si="3150"/>
        <v>24</v>
      </c>
      <c r="AI620" s="19">
        <f t="shared" si="3151"/>
        <v>25</v>
      </c>
      <c r="AJ620" s="19">
        <f t="shared" si="3152"/>
        <v>26</v>
      </c>
      <c r="AK620" s="129">
        <f t="shared" si="3153"/>
        <v>27</v>
      </c>
      <c r="AL620" s="129">
        <f t="shared" si="3154"/>
        <v>28</v>
      </c>
      <c r="AM620" s="19">
        <f t="shared" si="3155"/>
        <v>29</v>
      </c>
      <c r="AN620" s="19">
        <f t="shared" si="3156"/>
        <v>30</v>
      </c>
      <c r="AO620" s="19">
        <f t="shared" si="3157"/>
        <v>31</v>
      </c>
      <c r="AP620" s="19">
        <f t="shared" si="3158"/>
        <v>32</v>
      </c>
      <c r="AQ620" s="19">
        <f t="shared" si="3159"/>
        <v>33</v>
      </c>
      <c r="AR620" s="19">
        <f t="shared" si="3160"/>
        <v>34</v>
      </c>
      <c r="AS620" s="19">
        <f t="shared" si="3161"/>
        <v>35</v>
      </c>
      <c r="AT620" s="19">
        <f t="shared" si="3162"/>
        <v>36</v>
      </c>
      <c r="AU620" s="19">
        <f t="shared" si="3163"/>
        <v>37</v>
      </c>
      <c r="AV620" s="19">
        <f t="shared" si="3164"/>
        <v>38</v>
      </c>
      <c r="AW620" s="19">
        <f t="shared" si="3165"/>
        <v>39</v>
      </c>
      <c r="AX620" s="19">
        <f t="shared" si="3166"/>
        <v>40</v>
      </c>
      <c r="AY620" s="19">
        <f t="shared" si="3167"/>
        <v>41</v>
      </c>
      <c r="AZ620" s="19">
        <f t="shared" si="3168"/>
        <v>42</v>
      </c>
      <c r="BA620" s="19">
        <f t="shared" si="3169"/>
        <v>43</v>
      </c>
      <c r="BB620" s="19">
        <f t="shared" si="3170"/>
        <v>44</v>
      </c>
      <c r="BC620" s="19">
        <f t="shared" si="3171"/>
        <v>45</v>
      </c>
      <c r="BD620" s="19">
        <f t="shared" si="3172"/>
        <v>46</v>
      </c>
      <c r="BE620" s="19">
        <f t="shared" si="3173"/>
        <v>47</v>
      </c>
      <c r="BF620" s="19">
        <f t="shared" si="3174"/>
        <v>48</v>
      </c>
      <c r="BG620" s="19">
        <f t="shared" si="3175"/>
        <v>49</v>
      </c>
      <c r="BH620" s="19">
        <f t="shared" si="3176"/>
        <v>50</v>
      </c>
      <c r="BI620" s="19">
        <f t="shared" si="3177"/>
        <v>51</v>
      </c>
      <c r="BJ620" s="19">
        <f t="shared" si="3178"/>
        <v>52</v>
      </c>
      <c r="BK620" s="19">
        <f t="shared" si="3179"/>
        <v>53</v>
      </c>
      <c r="BL620" s="19">
        <f t="shared" si="3180"/>
        <v>54</v>
      </c>
      <c r="BM620" s="19">
        <f t="shared" si="3181"/>
        <v>55</v>
      </c>
      <c r="BN620" s="19">
        <f t="shared" si="3182"/>
        <v>56</v>
      </c>
      <c r="BO620" s="19">
        <f t="shared" si="3183"/>
        <v>57</v>
      </c>
      <c r="BP620" s="19">
        <f t="shared" si="3184"/>
        <v>58</v>
      </c>
      <c r="BQ620" s="19">
        <f t="shared" si="3185"/>
        <v>59</v>
      </c>
      <c r="BR620" s="19">
        <f t="shared" si="3186"/>
        <v>60</v>
      </c>
      <c r="BS620" s="19">
        <f t="shared" si="3187"/>
        <v>61</v>
      </c>
      <c r="BT620" s="19">
        <f t="shared" si="3188"/>
        <v>62</v>
      </c>
      <c r="BU620" s="19">
        <f t="shared" si="3189"/>
        <v>63</v>
      </c>
      <c r="BV620" s="19">
        <f t="shared" si="3190"/>
        <v>64</v>
      </c>
      <c r="BW620" s="19">
        <f t="shared" si="3191"/>
        <v>65</v>
      </c>
      <c r="BX620" s="19">
        <f t="shared" si="3192"/>
        <v>66</v>
      </c>
      <c r="BY620" s="19">
        <f t="shared" si="3193"/>
        <v>67</v>
      </c>
      <c r="BZ620" s="19">
        <f t="shared" si="3194"/>
        <v>68</v>
      </c>
      <c r="CA620" s="19">
        <f t="shared" si="3195"/>
        <v>69</v>
      </c>
      <c r="CB620" s="19">
        <f t="shared" si="3196"/>
        <v>70</v>
      </c>
      <c r="CC620" s="19">
        <f t="shared" si="3197"/>
        <v>71</v>
      </c>
      <c r="CD620" s="19">
        <f t="shared" si="3198"/>
        <v>72</v>
      </c>
      <c r="CE620" s="19">
        <f t="shared" si="3199"/>
        <v>73</v>
      </c>
      <c r="CF620" s="19">
        <f t="shared" si="3200"/>
        <v>74</v>
      </c>
      <c r="CG620" s="19">
        <f t="shared" si="3201"/>
        <v>75</v>
      </c>
      <c r="CH620" s="19">
        <f t="shared" si="3202"/>
        <v>76</v>
      </c>
      <c r="CI620" s="19">
        <f t="shared" si="3203"/>
        <v>77</v>
      </c>
      <c r="CJ620" s="19">
        <f t="shared" si="3204"/>
        <v>78</v>
      </c>
      <c r="CK620" s="19">
        <f t="shared" si="3205"/>
        <v>79</v>
      </c>
      <c r="CL620" s="19">
        <f t="shared" si="3206"/>
        <v>80</v>
      </c>
      <c r="CM620" s="19">
        <f t="shared" si="3207"/>
        <v>81</v>
      </c>
      <c r="CN620" s="19">
        <f t="shared" si="3208"/>
        <v>82</v>
      </c>
      <c r="CO620" s="19">
        <f t="shared" si="3209"/>
        <v>83</v>
      </c>
      <c r="CP620" s="19">
        <f t="shared" si="3210"/>
        <v>84</v>
      </c>
      <c r="CQ620" s="19">
        <f t="shared" si="3211"/>
        <v>85</v>
      </c>
      <c r="CR620" s="19">
        <f t="shared" si="3212"/>
        <v>86</v>
      </c>
      <c r="CS620" s="19">
        <f t="shared" si="3213"/>
        <v>87</v>
      </c>
      <c r="CT620" s="19">
        <f t="shared" si="3214"/>
        <v>88</v>
      </c>
      <c r="CU620" s="19">
        <f t="shared" si="3215"/>
        <v>89</v>
      </c>
      <c r="CV620" s="19">
        <f t="shared" si="3216"/>
        <v>90</v>
      </c>
      <c r="CW620" s="19">
        <f t="shared" si="3217"/>
        <v>91</v>
      </c>
      <c r="CX620" s="19">
        <f t="shared" si="3218"/>
        <v>92</v>
      </c>
      <c r="CY620" s="19">
        <f t="shared" si="3219"/>
        <v>93</v>
      </c>
      <c r="CZ620" s="19">
        <f t="shared" si="3220"/>
        <v>94</v>
      </c>
      <c r="DA620" s="19">
        <f t="shared" si="3221"/>
        <v>95</v>
      </c>
      <c r="DB620" s="19">
        <f t="shared" si="3222"/>
        <v>96</v>
      </c>
      <c r="DC620" s="19">
        <f t="shared" si="3223"/>
        <v>97</v>
      </c>
      <c r="DD620" s="19">
        <f t="shared" si="3224"/>
        <v>98</v>
      </c>
      <c r="DE620" s="19">
        <f t="shared" si="3225"/>
        <v>99</v>
      </c>
      <c r="DF620" s="19">
        <f t="shared" si="3226"/>
        <v>100</v>
      </c>
      <c r="DG620" s="19">
        <f t="shared" si="3227"/>
        <v>101</v>
      </c>
      <c r="DH620" s="19">
        <f t="shared" si="3228"/>
        <v>102</v>
      </c>
      <c r="DI620" s="19">
        <f t="shared" si="3229"/>
        <v>103</v>
      </c>
      <c r="DJ620" s="19">
        <f t="shared" si="3230"/>
        <v>104</v>
      </c>
      <c r="DK620" s="19">
        <f t="shared" si="3231"/>
        <v>105</v>
      </c>
      <c r="DL620" s="19">
        <f t="shared" si="3232"/>
        <v>106</v>
      </c>
      <c r="DM620" s="19">
        <f t="shared" si="3233"/>
        <v>107</v>
      </c>
      <c r="DN620" s="19">
        <f t="shared" si="3234"/>
        <v>108</v>
      </c>
      <c r="DO620" s="19">
        <f t="shared" si="3235"/>
        <v>109</v>
      </c>
      <c r="DP620" s="19">
        <f t="shared" si="3236"/>
        <v>110</v>
      </c>
      <c r="DQ620" s="19">
        <f t="shared" si="3237"/>
        <v>111</v>
      </c>
      <c r="DR620" s="19">
        <f t="shared" si="3238"/>
        <v>112</v>
      </c>
      <c r="DS620" s="19">
        <f t="shared" si="3239"/>
        <v>113</v>
      </c>
      <c r="DT620" s="19">
        <f t="shared" si="3240"/>
        <v>114</v>
      </c>
      <c r="DU620" s="19">
        <f t="shared" si="3241"/>
        <v>115</v>
      </c>
      <c r="DV620" s="19">
        <f t="shared" si="3242"/>
        <v>116</v>
      </c>
      <c r="DW620" s="19">
        <f t="shared" si="3243"/>
        <v>117</v>
      </c>
      <c r="DX620" s="19">
        <f t="shared" si="3244"/>
        <v>118</v>
      </c>
      <c r="DY620" s="19">
        <f t="shared" si="3245"/>
        <v>119</v>
      </c>
      <c r="DZ620" s="19">
        <f t="shared" si="3246"/>
        <v>120</v>
      </c>
      <c r="EA620" s="19">
        <f t="shared" si="3247"/>
        <v>121</v>
      </c>
      <c r="EB620" s="19">
        <f t="shared" si="3248"/>
        <v>122</v>
      </c>
      <c r="EC620" s="19">
        <f t="shared" si="3249"/>
        <v>123</v>
      </c>
      <c r="ED620" s="19">
        <f t="shared" si="3250"/>
        <v>124</v>
      </c>
      <c r="EE620" s="19">
        <f t="shared" si="3251"/>
        <v>125</v>
      </c>
      <c r="EF620" s="19">
        <f t="shared" si="3252"/>
        <v>126</v>
      </c>
      <c r="EG620" s="19">
        <f t="shared" si="3253"/>
        <v>127</v>
      </c>
      <c r="EH620" s="19">
        <f t="shared" si="3254"/>
        <v>128</v>
      </c>
      <c r="EI620" s="19"/>
    </row>
    <row r="621" spans="2:139" ht="15" hidden="1" x14ac:dyDescent="0.25">
      <c r="B621" s="19">
        <f xml:space="preserve"> IF(C382=1,IF(N382=1,1,0),0)</f>
        <v>0</v>
      </c>
      <c r="C621" s="19">
        <f>IF(C382=1,IF(OR((N382=1),(N382=0.5)),1,0),0)</f>
        <v>0</v>
      </c>
      <c r="D621" s="19">
        <f xml:space="preserve"> IF(C382=1,IF(N382=1,1,0),0)</f>
        <v>0</v>
      </c>
      <c r="E621" s="19">
        <f xml:space="preserve"> IF(C382=1,IF(AND((N382&lt;&gt;""),(N382&lt;&gt;0)),1,0),0)</f>
        <v>0</v>
      </c>
      <c r="F621" s="19"/>
      <c r="G621" s="19">
        <f t="shared" si="3127"/>
        <v>0</v>
      </c>
      <c r="H621" s="19">
        <f t="shared" si="3128"/>
        <v>0</v>
      </c>
      <c r="I621" s="19">
        <f t="shared" si="3129"/>
        <v>0</v>
      </c>
      <c r="J621" s="19">
        <f t="shared" si="3130"/>
        <v>0</v>
      </c>
      <c r="K621" s="19">
        <f t="shared" si="3131"/>
        <v>0</v>
      </c>
      <c r="L621" s="19">
        <f t="shared" si="3132"/>
        <v>0</v>
      </c>
      <c r="M621" s="19">
        <f t="shared" si="3133"/>
        <v>0</v>
      </c>
      <c r="N621" s="19">
        <f t="shared" si="3134"/>
        <v>0</v>
      </c>
      <c r="O621" s="19">
        <f t="shared" si="3135"/>
        <v>0</v>
      </c>
      <c r="P621" s="19">
        <f t="shared" si="3136"/>
        <v>0</v>
      </c>
      <c r="Q621" s="19">
        <f t="shared" si="3137"/>
        <v>0</v>
      </c>
      <c r="R621" s="19"/>
      <c r="S621" s="19">
        <f t="shared" si="3138"/>
        <v>0</v>
      </c>
      <c r="T621" s="19">
        <f t="shared" si="3139"/>
        <v>0</v>
      </c>
      <c r="U621" s="19">
        <f t="shared" si="3140"/>
        <v>0</v>
      </c>
      <c r="V621" s="19"/>
      <c r="W621" s="19">
        <f t="shared" si="3141"/>
        <v>0</v>
      </c>
      <c r="X621" s="19"/>
      <c r="Y621" s="19">
        <f t="shared" si="3142"/>
        <v>0</v>
      </c>
      <c r="Z621" s="19">
        <f t="shared" si="3143"/>
        <v>0</v>
      </c>
      <c r="AA621" s="19">
        <f t="shared" si="3144"/>
        <v>0</v>
      </c>
      <c r="AB621" s="19">
        <f t="shared" si="3145"/>
        <v>0</v>
      </c>
      <c r="AC621" s="19">
        <f t="shared" si="3146"/>
        <v>0</v>
      </c>
      <c r="AD621" s="19"/>
      <c r="AE621" s="19">
        <f t="shared" si="3147"/>
        <v>0</v>
      </c>
      <c r="AF621" s="19">
        <f t="shared" si="3148"/>
        <v>0</v>
      </c>
      <c r="AG621" s="19">
        <f t="shared" si="3149"/>
        <v>0</v>
      </c>
      <c r="AH621" s="19">
        <f t="shared" si="3150"/>
        <v>0</v>
      </c>
      <c r="AI621" s="19">
        <f t="shared" si="3151"/>
        <v>0</v>
      </c>
      <c r="AJ621" s="19">
        <f t="shared" si="3152"/>
        <v>0</v>
      </c>
      <c r="AK621" s="129">
        <f t="shared" si="3153"/>
        <v>0</v>
      </c>
      <c r="AL621" s="129">
        <f t="shared" si="3154"/>
        <v>0</v>
      </c>
      <c r="AM621" s="19">
        <f t="shared" si="3155"/>
        <v>0</v>
      </c>
      <c r="AN621" s="19">
        <f t="shared" si="3156"/>
        <v>0</v>
      </c>
      <c r="AO621" s="19">
        <f t="shared" si="3157"/>
        <v>0</v>
      </c>
      <c r="AP621" s="19">
        <f t="shared" si="3158"/>
        <v>0</v>
      </c>
      <c r="AQ621" s="19">
        <f t="shared" si="3159"/>
        <v>0</v>
      </c>
      <c r="AR621" s="19">
        <f t="shared" si="3160"/>
        <v>0</v>
      </c>
      <c r="AS621" s="19">
        <f t="shared" si="3161"/>
        <v>0</v>
      </c>
      <c r="AT621" s="19">
        <f t="shared" si="3162"/>
        <v>0</v>
      </c>
      <c r="AU621" s="19">
        <f t="shared" si="3163"/>
        <v>0</v>
      </c>
      <c r="AV621" s="19">
        <f t="shared" si="3164"/>
        <v>0</v>
      </c>
      <c r="AW621" s="19">
        <f t="shared" si="3165"/>
        <v>0</v>
      </c>
      <c r="AX621" s="19">
        <f t="shared" si="3166"/>
        <v>0</v>
      </c>
      <c r="AY621" s="19">
        <f t="shared" si="3167"/>
        <v>0</v>
      </c>
      <c r="AZ621" s="19">
        <f t="shared" si="3168"/>
        <v>0</v>
      </c>
      <c r="BA621" s="19">
        <f t="shared" si="3169"/>
        <v>0</v>
      </c>
      <c r="BB621" s="19">
        <f t="shared" si="3170"/>
        <v>0</v>
      </c>
      <c r="BC621" s="19">
        <f t="shared" si="3171"/>
        <v>0</v>
      </c>
      <c r="BD621" s="19">
        <f t="shared" si="3172"/>
        <v>0</v>
      </c>
      <c r="BE621" s="19">
        <f t="shared" si="3173"/>
        <v>0</v>
      </c>
      <c r="BF621" s="19">
        <f t="shared" si="3174"/>
        <v>0</v>
      </c>
      <c r="BG621" s="19">
        <f t="shared" si="3175"/>
        <v>0</v>
      </c>
      <c r="BH621" s="19">
        <f t="shared" si="3176"/>
        <v>0</v>
      </c>
      <c r="BI621" s="19">
        <f t="shared" si="3177"/>
        <v>0</v>
      </c>
      <c r="BJ621" s="19">
        <f t="shared" si="3178"/>
        <v>0</v>
      </c>
      <c r="BK621" s="19">
        <f t="shared" si="3179"/>
        <v>0</v>
      </c>
      <c r="BL621" s="19">
        <f t="shared" si="3180"/>
        <v>0</v>
      </c>
      <c r="BM621" s="19">
        <f t="shared" si="3181"/>
        <v>0</v>
      </c>
      <c r="BN621" s="19">
        <f t="shared" si="3182"/>
        <v>0</v>
      </c>
      <c r="BO621" s="19">
        <f t="shared" si="3183"/>
        <v>0</v>
      </c>
      <c r="BP621" s="19">
        <f t="shared" si="3184"/>
        <v>0</v>
      </c>
      <c r="BQ621" s="19">
        <f t="shared" si="3185"/>
        <v>0</v>
      </c>
      <c r="BR621" s="19">
        <f t="shared" si="3186"/>
        <v>0</v>
      </c>
      <c r="BS621" s="19">
        <f t="shared" si="3187"/>
        <v>0</v>
      </c>
      <c r="BT621" s="19">
        <f t="shared" si="3188"/>
        <v>0</v>
      </c>
      <c r="BU621" s="19">
        <f t="shared" si="3189"/>
        <v>0</v>
      </c>
      <c r="BV621" s="19">
        <f t="shared" si="3190"/>
        <v>0</v>
      </c>
      <c r="BW621" s="19">
        <f t="shared" si="3191"/>
        <v>0</v>
      </c>
      <c r="BX621" s="19">
        <f t="shared" si="3192"/>
        <v>0</v>
      </c>
      <c r="BY621" s="19">
        <f t="shared" si="3193"/>
        <v>0</v>
      </c>
      <c r="BZ621" s="19">
        <f t="shared" si="3194"/>
        <v>0</v>
      </c>
      <c r="CA621" s="19">
        <f t="shared" si="3195"/>
        <v>0</v>
      </c>
      <c r="CB621" s="19">
        <f t="shared" si="3196"/>
        <v>0</v>
      </c>
      <c r="CC621" s="19">
        <f t="shared" si="3197"/>
        <v>0</v>
      </c>
      <c r="CD621" s="19">
        <f t="shared" si="3198"/>
        <v>0</v>
      </c>
      <c r="CE621" s="19">
        <f t="shared" si="3199"/>
        <v>0</v>
      </c>
      <c r="CF621" s="19">
        <f t="shared" si="3200"/>
        <v>0</v>
      </c>
      <c r="CG621" s="19">
        <f t="shared" si="3201"/>
        <v>0</v>
      </c>
      <c r="CH621" s="19">
        <f t="shared" si="3202"/>
        <v>0</v>
      </c>
      <c r="CI621" s="19">
        <f t="shared" si="3203"/>
        <v>0</v>
      </c>
      <c r="CJ621" s="19">
        <f t="shared" si="3204"/>
        <v>0</v>
      </c>
      <c r="CK621" s="19">
        <f t="shared" si="3205"/>
        <v>0</v>
      </c>
      <c r="CL621" s="19">
        <f t="shared" si="3206"/>
        <v>0</v>
      </c>
      <c r="CM621" s="19">
        <f t="shared" si="3207"/>
        <v>0</v>
      </c>
      <c r="CN621" s="19">
        <f t="shared" si="3208"/>
        <v>0</v>
      </c>
      <c r="CO621" s="19">
        <f t="shared" si="3209"/>
        <v>0</v>
      </c>
      <c r="CP621" s="19">
        <f t="shared" si="3210"/>
        <v>0</v>
      </c>
      <c r="CQ621" s="19">
        <f t="shared" si="3211"/>
        <v>0</v>
      </c>
      <c r="CR621" s="19">
        <f t="shared" si="3212"/>
        <v>0</v>
      </c>
      <c r="CS621" s="19">
        <f t="shared" si="3213"/>
        <v>0</v>
      </c>
      <c r="CT621" s="19">
        <f t="shared" si="3214"/>
        <v>0</v>
      </c>
      <c r="CU621" s="19">
        <f t="shared" si="3215"/>
        <v>0</v>
      </c>
      <c r="CV621" s="19">
        <f t="shared" si="3216"/>
        <v>0</v>
      </c>
      <c r="CW621" s="19">
        <f t="shared" si="3217"/>
        <v>0</v>
      </c>
      <c r="CX621" s="19">
        <f t="shared" si="3218"/>
        <v>0</v>
      </c>
      <c r="CY621" s="19">
        <f t="shared" si="3219"/>
        <v>0</v>
      </c>
      <c r="CZ621" s="19">
        <f t="shared" si="3220"/>
        <v>0</v>
      </c>
      <c r="DA621" s="19">
        <f t="shared" si="3221"/>
        <v>0</v>
      </c>
      <c r="DB621" s="19">
        <f t="shared" si="3222"/>
        <v>0</v>
      </c>
      <c r="DC621" s="19">
        <f t="shared" si="3223"/>
        <v>0</v>
      </c>
      <c r="DD621" s="19">
        <f t="shared" si="3224"/>
        <v>0</v>
      </c>
      <c r="DE621" s="19">
        <f t="shared" si="3225"/>
        <v>0</v>
      </c>
      <c r="DF621" s="19">
        <f t="shared" si="3226"/>
        <v>0</v>
      </c>
      <c r="DG621" s="19">
        <f t="shared" si="3227"/>
        <v>0</v>
      </c>
      <c r="DH621" s="19">
        <f t="shared" si="3228"/>
        <v>0</v>
      </c>
      <c r="DI621" s="19">
        <f t="shared" si="3229"/>
        <v>0</v>
      </c>
      <c r="DJ621" s="19">
        <f t="shared" si="3230"/>
        <v>0</v>
      </c>
      <c r="DK621" s="19">
        <f t="shared" si="3231"/>
        <v>0</v>
      </c>
      <c r="DL621" s="19">
        <f t="shared" si="3232"/>
        <v>0</v>
      </c>
      <c r="DM621" s="19">
        <f t="shared" si="3233"/>
        <v>0</v>
      </c>
      <c r="DN621" s="19">
        <f t="shared" si="3234"/>
        <v>0</v>
      </c>
      <c r="DO621" s="19">
        <f t="shared" si="3235"/>
        <v>0</v>
      </c>
      <c r="DP621" s="19">
        <f t="shared" si="3236"/>
        <v>0</v>
      </c>
      <c r="DQ621" s="19">
        <f t="shared" si="3237"/>
        <v>0</v>
      </c>
      <c r="DR621" s="19">
        <f t="shared" si="3238"/>
        <v>0</v>
      </c>
      <c r="DS621" s="19">
        <f t="shared" si="3239"/>
        <v>0</v>
      </c>
      <c r="DT621" s="19">
        <f t="shared" si="3240"/>
        <v>0</v>
      </c>
      <c r="DU621" s="19">
        <f t="shared" si="3241"/>
        <v>0</v>
      </c>
      <c r="DV621" s="19">
        <f t="shared" si="3242"/>
        <v>0</v>
      </c>
      <c r="DW621" s="19">
        <f t="shared" si="3243"/>
        <v>0</v>
      </c>
      <c r="DX621" s="19">
        <f t="shared" si="3244"/>
        <v>0</v>
      </c>
      <c r="DY621" s="19">
        <f t="shared" si="3245"/>
        <v>0</v>
      </c>
      <c r="DZ621" s="19">
        <f t="shared" si="3246"/>
        <v>0</v>
      </c>
      <c r="EA621" s="19">
        <f t="shared" si="3247"/>
        <v>0</v>
      </c>
      <c r="EB621" s="19">
        <f t="shared" si="3248"/>
        <v>0</v>
      </c>
      <c r="EC621" s="19">
        <f t="shared" si="3249"/>
        <v>0</v>
      </c>
      <c r="ED621" s="19">
        <f t="shared" si="3250"/>
        <v>0</v>
      </c>
      <c r="EE621" s="19">
        <f t="shared" si="3251"/>
        <v>0</v>
      </c>
      <c r="EF621" s="19">
        <f t="shared" si="3252"/>
        <v>0</v>
      </c>
      <c r="EG621" s="19">
        <f t="shared" si="3253"/>
        <v>0</v>
      </c>
      <c r="EH621" s="19">
        <f t="shared" si="3254"/>
        <v>0</v>
      </c>
      <c r="EI621" s="19"/>
    </row>
    <row r="622" spans="2:139" ht="15" hidden="1" x14ac:dyDescent="0.25">
      <c r="B622" s="19">
        <f xml:space="preserve"> IF(C383=1,IF(N383=1,1,0),0)</f>
        <v>0</v>
      </c>
      <c r="C622" s="19">
        <f>IF(C383=1,IF(OR((N383=1),(N383=0.5)),1,0),0)</f>
        <v>0</v>
      </c>
      <c r="D622" s="19">
        <f xml:space="preserve"> IF(C383=1,IF(N383=1,1,0),0)</f>
        <v>0</v>
      </c>
      <c r="E622" s="19">
        <f xml:space="preserve"> IF(C383=1,IF(AND((N383&lt;&gt;""),(N383&lt;&gt;0)),1,0),0)</f>
        <v>0</v>
      </c>
      <c r="F622" s="19"/>
      <c r="G622" s="19">
        <f t="shared" si="3127"/>
        <v>0</v>
      </c>
      <c r="H622" s="19">
        <f t="shared" si="3128"/>
        <v>0</v>
      </c>
      <c r="I622" s="19">
        <f t="shared" si="3129"/>
        <v>0</v>
      </c>
      <c r="J622" s="19">
        <f t="shared" si="3130"/>
        <v>0</v>
      </c>
      <c r="K622" s="19">
        <f t="shared" si="3131"/>
        <v>0</v>
      </c>
      <c r="L622" s="19">
        <f t="shared" si="3132"/>
        <v>0</v>
      </c>
      <c r="M622" s="19">
        <f t="shared" si="3133"/>
        <v>0</v>
      </c>
      <c r="N622" s="19">
        <f t="shared" si="3134"/>
        <v>0</v>
      </c>
      <c r="O622" s="19">
        <f t="shared" si="3135"/>
        <v>0</v>
      </c>
      <c r="P622" s="19">
        <f t="shared" si="3136"/>
        <v>0</v>
      </c>
      <c r="Q622" s="19">
        <f t="shared" si="3137"/>
        <v>0</v>
      </c>
      <c r="R622" s="19"/>
      <c r="S622" s="19">
        <f t="shared" si="3138"/>
        <v>0</v>
      </c>
      <c r="T622" s="19">
        <f t="shared" si="3139"/>
        <v>0</v>
      </c>
      <c r="U622" s="19">
        <f t="shared" si="3140"/>
        <v>0</v>
      </c>
      <c r="V622" s="19"/>
      <c r="W622" s="19">
        <f t="shared" si="3141"/>
        <v>0</v>
      </c>
      <c r="X622" s="19"/>
      <c r="Y622" s="19">
        <f t="shared" si="3142"/>
        <v>0</v>
      </c>
      <c r="Z622" s="19">
        <f t="shared" si="3143"/>
        <v>0</v>
      </c>
      <c r="AA622" s="19">
        <f t="shared" si="3144"/>
        <v>0</v>
      </c>
      <c r="AB622" s="19">
        <f t="shared" si="3145"/>
        <v>0</v>
      </c>
      <c r="AC622" s="19">
        <f t="shared" si="3146"/>
        <v>0</v>
      </c>
      <c r="AD622" s="19"/>
      <c r="AE622" s="19">
        <f t="shared" si="3147"/>
        <v>0</v>
      </c>
      <c r="AF622" s="19">
        <f t="shared" si="3148"/>
        <v>0</v>
      </c>
      <c r="AG622" s="19">
        <f t="shared" si="3149"/>
        <v>0</v>
      </c>
      <c r="AH622" s="19">
        <f t="shared" si="3150"/>
        <v>0</v>
      </c>
      <c r="AI622" s="19">
        <f t="shared" si="3151"/>
        <v>0</v>
      </c>
      <c r="AJ622" s="19">
        <f t="shared" si="3152"/>
        <v>0</v>
      </c>
      <c r="AK622" s="129">
        <f t="shared" si="3153"/>
        <v>0</v>
      </c>
      <c r="AL622" s="129">
        <f t="shared" si="3154"/>
        <v>0</v>
      </c>
      <c r="AM622" s="19">
        <f t="shared" si="3155"/>
        <v>0</v>
      </c>
      <c r="AN622" s="19">
        <f t="shared" si="3156"/>
        <v>0</v>
      </c>
      <c r="AO622" s="19">
        <f t="shared" si="3157"/>
        <v>0</v>
      </c>
      <c r="AP622" s="19">
        <f t="shared" si="3158"/>
        <v>0</v>
      </c>
      <c r="AQ622" s="19">
        <f t="shared" si="3159"/>
        <v>0</v>
      </c>
      <c r="AR622" s="19">
        <f t="shared" si="3160"/>
        <v>0</v>
      </c>
      <c r="AS622" s="19">
        <f t="shared" si="3161"/>
        <v>0</v>
      </c>
      <c r="AT622" s="19">
        <f t="shared" si="3162"/>
        <v>0</v>
      </c>
      <c r="AU622" s="19">
        <f t="shared" si="3163"/>
        <v>0</v>
      </c>
      <c r="AV622" s="19">
        <f t="shared" si="3164"/>
        <v>0</v>
      </c>
      <c r="AW622" s="19">
        <f t="shared" si="3165"/>
        <v>0</v>
      </c>
      <c r="AX622" s="19">
        <f t="shared" si="3166"/>
        <v>0</v>
      </c>
      <c r="AY622" s="19">
        <f t="shared" si="3167"/>
        <v>0</v>
      </c>
      <c r="AZ622" s="19">
        <f t="shared" si="3168"/>
        <v>0</v>
      </c>
      <c r="BA622" s="19">
        <f t="shared" si="3169"/>
        <v>0</v>
      </c>
      <c r="BB622" s="19">
        <f t="shared" si="3170"/>
        <v>0</v>
      </c>
      <c r="BC622" s="19">
        <f t="shared" si="3171"/>
        <v>0</v>
      </c>
      <c r="BD622" s="19">
        <f t="shared" si="3172"/>
        <v>0</v>
      </c>
      <c r="BE622" s="19">
        <f t="shared" si="3173"/>
        <v>0</v>
      </c>
      <c r="BF622" s="19">
        <f t="shared" si="3174"/>
        <v>0</v>
      </c>
      <c r="BG622" s="19">
        <f t="shared" si="3175"/>
        <v>0</v>
      </c>
      <c r="BH622" s="19">
        <f t="shared" si="3176"/>
        <v>0</v>
      </c>
      <c r="BI622" s="19">
        <f t="shared" si="3177"/>
        <v>0</v>
      </c>
      <c r="BJ622" s="19">
        <f t="shared" si="3178"/>
        <v>0</v>
      </c>
      <c r="BK622" s="19">
        <f t="shared" si="3179"/>
        <v>0</v>
      </c>
      <c r="BL622" s="19">
        <f t="shared" si="3180"/>
        <v>0</v>
      </c>
      <c r="BM622" s="19">
        <f t="shared" si="3181"/>
        <v>0</v>
      </c>
      <c r="BN622" s="19">
        <f t="shared" si="3182"/>
        <v>0</v>
      </c>
      <c r="BO622" s="19">
        <f t="shared" si="3183"/>
        <v>0</v>
      </c>
      <c r="BP622" s="19">
        <f t="shared" si="3184"/>
        <v>0</v>
      </c>
      <c r="BQ622" s="19">
        <f t="shared" si="3185"/>
        <v>0</v>
      </c>
      <c r="BR622" s="19">
        <f t="shared" si="3186"/>
        <v>0</v>
      </c>
      <c r="BS622" s="19">
        <f t="shared" si="3187"/>
        <v>0</v>
      </c>
      <c r="BT622" s="19">
        <f t="shared" si="3188"/>
        <v>0</v>
      </c>
      <c r="BU622" s="19">
        <f t="shared" si="3189"/>
        <v>0</v>
      </c>
      <c r="BV622" s="19">
        <f t="shared" si="3190"/>
        <v>0</v>
      </c>
      <c r="BW622" s="19">
        <f t="shared" si="3191"/>
        <v>0</v>
      </c>
      <c r="BX622" s="19">
        <f t="shared" si="3192"/>
        <v>0</v>
      </c>
      <c r="BY622" s="19">
        <f t="shared" si="3193"/>
        <v>0</v>
      </c>
      <c r="BZ622" s="19">
        <f t="shared" si="3194"/>
        <v>0</v>
      </c>
      <c r="CA622" s="19">
        <f t="shared" si="3195"/>
        <v>0</v>
      </c>
      <c r="CB622" s="19">
        <f t="shared" si="3196"/>
        <v>0</v>
      </c>
      <c r="CC622" s="19">
        <f t="shared" si="3197"/>
        <v>0</v>
      </c>
      <c r="CD622" s="19">
        <f t="shared" si="3198"/>
        <v>0</v>
      </c>
      <c r="CE622" s="19">
        <f t="shared" si="3199"/>
        <v>0</v>
      </c>
      <c r="CF622" s="19">
        <f t="shared" si="3200"/>
        <v>0</v>
      </c>
      <c r="CG622" s="19">
        <f t="shared" si="3201"/>
        <v>0</v>
      </c>
      <c r="CH622" s="19">
        <f t="shared" si="3202"/>
        <v>0</v>
      </c>
      <c r="CI622" s="19">
        <f t="shared" si="3203"/>
        <v>0</v>
      </c>
      <c r="CJ622" s="19">
        <f t="shared" si="3204"/>
        <v>0</v>
      </c>
      <c r="CK622" s="19">
        <f t="shared" si="3205"/>
        <v>0</v>
      </c>
      <c r="CL622" s="19">
        <f t="shared" si="3206"/>
        <v>0</v>
      </c>
      <c r="CM622" s="19">
        <f t="shared" si="3207"/>
        <v>0</v>
      </c>
      <c r="CN622" s="19">
        <f t="shared" si="3208"/>
        <v>0</v>
      </c>
      <c r="CO622" s="19">
        <f t="shared" si="3209"/>
        <v>0</v>
      </c>
      <c r="CP622" s="19">
        <f t="shared" si="3210"/>
        <v>0</v>
      </c>
      <c r="CQ622" s="19">
        <f t="shared" si="3211"/>
        <v>0</v>
      </c>
      <c r="CR622" s="19">
        <f t="shared" si="3212"/>
        <v>0</v>
      </c>
      <c r="CS622" s="19">
        <f t="shared" si="3213"/>
        <v>0</v>
      </c>
      <c r="CT622" s="19">
        <f t="shared" si="3214"/>
        <v>0</v>
      </c>
      <c r="CU622" s="19">
        <f t="shared" si="3215"/>
        <v>0</v>
      </c>
      <c r="CV622" s="19">
        <f t="shared" si="3216"/>
        <v>0</v>
      </c>
      <c r="CW622" s="19">
        <f t="shared" si="3217"/>
        <v>0</v>
      </c>
      <c r="CX622" s="19">
        <f t="shared" si="3218"/>
        <v>0</v>
      </c>
      <c r="CY622" s="19">
        <f t="shared" si="3219"/>
        <v>0</v>
      </c>
      <c r="CZ622" s="19">
        <f t="shared" si="3220"/>
        <v>0</v>
      </c>
      <c r="DA622" s="19">
        <f t="shared" si="3221"/>
        <v>0</v>
      </c>
      <c r="DB622" s="19">
        <f t="shared" si="3222"/>
        <v>0</v>
      </c>
      <c r="DC622" s="19">
        <f t="shared" si="3223"/>
        <v>0</v>
      </c>
      <c r="DD622" s="19">
        <f t="shared" si="3224"/>
        <v>0</v>
      </c>
      <c r="DE622" s="19">
        <f t="shared" si="3225"/>
        <v>0</v>
      </c>
      <c r="DF622" s="19">
        <f t="shared" si="3226"/>
        <v>0</v>
      </c>
      <c r="DG622" s="19">
        <f t="shared" si="3227"/>
        <v>0</v>
      </c>
      <c r="DH622" s="19">
        <f t="shared" si="3228"/>
        <v>0</v>
      </c>
      <c r="DI622" s="19">
        <f t="shared" si="3229"/>
        <v>0</v>
      </c>
      <c r="DJ622" s="19">
        <f t="shared" si="3230"/>
        <v>0</v>
      </c>
      <c r="DK622" s="19">
        <f t="shared" si="3231"/>
        <v>0</v>
      </c>
      <c r="DL622" s="19">
        <f t="shared" si="3232"/>
        <v>0</v>
      </c>
      <c r="DM622" s="19">
        <f t="shared" si="3233"/>
        <v>0</v>
      </c>
      <c r="DN622" s="19">
        <f t="shared" si="3234"/>
        <v>0</v>
      </c>
      <c r="DO622" s="19">
        <f t="shared" si="3235"/>
        <v>0</v>
      </c>
      <c r="DP622" s="19">
        <f t="shared" si="3236"/>
        <v>0</v>
      </c>
      <c r="DQ622" s="19">
        <f t="shared" si="3237"/>
        <v>0</v>
      </c>
      <c r="DR622" s="19">
        <f t="shared" si="3238"/>
        <v>0</v>
      </c>
      <c r="DS622" s="19">
        <f t="shared" si="3239"/>
        <v>0</v>
      </c>
      <c r="DT622" s="19">
        <f t="shared" si="3240"/>
        <v>0</v>
      </c>
      <c r="DU622" s="19">
        <f t="shared" si="3241"/>
        <v>0</v>
      </c>
      <c r="DV622" s="19">
        <f t="shared" si="3242"/>
        <v>0</v>
      </c>
      <c r="DW622" s="19">
        <f t="shared" si="3243"/>
        <v>0</v>
      </c>
      <c r="DX622" s="19">
        <f t="shared" si="3244"/>
        <v>0</v>
      </c>
      <c r="DY622" s="19">
        <f t="shared" si="3245"/>
        <v>0</v>
      </c>
      <c r="DZ622" s="19">
        <f t="shared" si="3246"/>
        <v>0</v>
      </c>
      <c r="EA622" s="19">
        <f t="shared" si="3247"/>
        <v>0</v>
      </c>
      <c r="EB622" s="19">
        <f t="shared" si="3248"/>
        <v>0</v>
      </c>
      <c r="EC622" s="19">
        <f t="shared" si="3249"/>
        <v>0</v>
      </c>
      <c r="ED622" s="19">
        <f t="shared" si="3250"/>
        <v>0</v>
      </c>
      <c r="EE622" s="19">
        <f t="shared" si="3251"/>
        <v>0</v>
      </c>
      <c r="EF622" s="19">
        <f t="shared" si="3252"/>
        <v>0</v>
      </c>
      <c r="EG622" s="19">
        <f t="shared" si="3253"/>
        <v>0</v>
      </c>
      <c r="EH622" s="19">
        <f t="shared" si="3254"/>
        <v>0</v>
      </c>
      <c r="EI622" s="19"/>
    </row>
    <row r="623" spans="2:139" s="14" customFormat="1" ht="15" hidden="1" x14ac:dyDescent="0.25">
      <c r="B623" s="19">
        <f t="shared" ref="B623:B626" si="3255" xml:space="preserve"> IF(C384=1,IF(N384=1,1,0),0)</f>
        <v>0</v>
      </c>
      <c r="C623" s="19">
        <f t="shared" ref="C623:C626" si="3256">IF(C384=1,IF(OR((N384=1),(N384=0.5)),1,0),0)</f>
        <v>0</v>
      </c>
      <c r="D623" s="19">
        <f t="shared" ref="D623:D626" si="3257" xml:space="preserve"> IF(C384=1,IF(N384=1,1,0),0)</f>
        <v>0</v>
      </c>
      <c r="E623" s="19">
        <f t="shared" ref="E623:E626" si="3258" xml:space="preserve"> IF(C384=1,IF(AND((N384&lt;&gt;""),(N384&lt;&gt;0)),1,0),0)</f>
        <v>0</v>
      </c>
      <c r="F623" s="19"/>
      <c r="G623" s="19"/>
      <c r="H623" s="19"/>
      <c r="I623" s="19"/>
      <c r="J623" s="19"/>
      <c r="K623" s="19"/>
      <c r="L623" s="19"/>
      <c r="M623" s="19"/>
      <c r="N623" s="19"/>
      <c r="O623" s="19"/>
      <c r="P623" s="19"/>
      <c r="Q623" s="19"/>
      <c r="R623" s="19"/>
      <c r="S623" s="19"/>
      <c r="T623" s="19"/>
      <c r="U623" s="19"/>
      <c r="V623" s="19"/>
      <c r="W623" s="19"/>
      <c r="X623" s="19"/>
      <c r="Y623" s="19"/>
      <c r="Z623" s="19"/>
      <c r="AA623" s="19"/>
      <c r="AB623" s="19"/>
      <c r="AC623" s="19"/>
      <c r="AD623" s="19"/>
      <c r="AE623" s="19"/>
      <c r="AF623" s="19"/>
      <c r="AG623" s="19"/>
      <c r="AH623" s="19"/>
      <c r="AI623" s="19"/>
      <c r="AJ623" s="19"/>
      <c r="AK623" s="129"/>
      <c r="AL623" s="12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/>
      <c r="AW623" s="19"/>
      <c r="AX623" s="19"/>
      <c r="AY623" s="19"/>
      <c r="AZ623" s="19"/>
      <c r="BA623" s="19"/>
      <c r="BB623" s="19"/>
      <c r="BC623" s="19"/>
      <c r="BD623" s="19"/>
      <c r="BE623" s="19"/>
      <c r="BF623" s="19"/>
      <c r="BG623" s="19"/>
      <c r="BH623" s="19"/>
      <c r="BI623" s="19"/>
      <c r="BJ623" s="19"/>
      <c r="BK623" s="19"/>
      <c r="BL623" s="19"/>
      <c r="BM623" s="19"/>
      <c r="BN623" s="19"/>
      <c r="BO623" s="19"/>
      <c r="BP623" s="19"/>
      <c r="BQ623" s="19"/>
      <c r="BR623" s="19"/>
      <c r="BS623" s="19"/>
      <c r="BT623" s="19"/>
      <c r="BU623" s="19"/>
      <c r="BV623" s="19"/>
      <c r="BW623" s="19"/>
      <c r="BX623" s="19"/>
      <c r="BY623" s="19"/>
      <c r="BZ623" s="19"/>
      <c r="CA623" s="19"/>
      <c r="CB623" s="19"/>
      <c r="CC623" s="19"/>
      <c r="CD623" s="19"/>
      <c r="CE623" s="19"/>
      <c r="CF623" s="19"/>
      <c r="CG623" s="19"/>
      <c r="CH623" s="19"/>
      <c r="CI623" s="19"/>
      <c r="CJ623" s="19"/>
      <c r="CK623" s="19"/>
      <c r="CL623" s="19"/>
      <c r="CM623" s="19"/>
      <c r="CN623" s="19"/>
      <c r="CO623" s="19"/>
      <c r="CP623" s="19"/>
      <c r="CQ623" s="19"/>
      <c r="CR623" s="19"/>
      <c r="CS623" s="19"/>
      <c r="CT623" s="19"/>
      <c r="CU623" s="19"/>
      <c r="CV623" s="19"/>
      <c r="CW623" s="19"/>
      <c r="CX623" s="19"/>
      <c r="CY623" s="19"/>
      <c r="CZ623" s="19"/>
      <c r="DA623" s="19"/>
      <c r="DB623" s="19"/>
      <c r="DC623" s="19"/>
      <c r="DD623" s="19"/>
      <c r="DE623" s="19"/>
      <c r="DF623" s="19"/>
      <c r="DG623" s="19"/>
      <c r="DH623" s="19"/>
      <c r="DI623" s="19"/>
      <c r="DJ623" s="19"/>
      <c r="DK623" s="19"/>
      <c r="DL623" s="19"/>
      <c r="DM623" s="19"/>
      <c r="DN623" s="19"/>
      <c r="DO623" s="19"/>
      <c r="DP623" s="19"/>
      <c r="DQ623" s="19"/>
      <c r="DR623" s="19"/>
      <c r="DS623" s="19"/>
      <c r="DT623" s="19"/>
      <c r="DU623" s="19"/>
      <c r="DV623" s="19"/>
      <c r="DW623" s="19"/>
      <c r="DX623" s="19"/>
      <c r="DY623" s="19"/>
      <c r="DZ623" s="19"/>
      <c r="EA623" s="19"/>
      <c r="EB623" s="19"/>
      <c r="EC623" s="19"/>
      <c r="ED623" s="19"/>
      <c r="EE623" s="19"/>
      <c r="EF623" s="19"/>
      <c r="EG623" s="19"/>
      <c r="EH623" s="19"/>
      <c r="EI623" s="19"/>
    </row>
    <row r="624" spans="2:139" s="14" customFormat="1" ht="15" hidden="1" x14ac:dyDescent="0.25">
      <c r="B624" s="19">
        <f t="shared" si="3255"/>
        <v>0</v>
      </c>
      <c r="C624" s="19">
        <f t="shared" si="3256"/>
        <v>0</v>
      </c>
      <c r="D624" s="19">
        <f t="shared" si="3257"/>
        <v>0</v>
      </c>
      <c r="E624" s="19">
        <f t="shared" si="3258"/>
        <v>0</v>
      </c>
      <c r="F624" s="19"/>
      <c r="G624" s="19"/>
      <c r="H624" s="19"/>
      <c r="I624" s="19"/>
      <c r="J624" s="19"/>
      <c r="K624" s="19"/>
      <c r="L624" s="19"/>
      <c r="M624" s="19"/>
      <c r="N624" s="19"/>
      <c r="O624" s="19"/>
      <c r="P624" s="19"/>
      <c r="Q624" s="19"/>
      <c r="R624" s="19"/>
      <c r="S624" s="19"/>
      <c r="T624" s="19"/>
      <c r="U624" s="19"/>
      <c r="V624" s="19"/>
      <c r="W624" s="19"/>
      <c r="X624" s="19"/>
      <c r="Y624" s="19"/>
      <c r="Z624" s="19"/>
      <c r="AA624" s="19"/>
      <c r="AB624" s="19"/>
      <c r="AC624" s="19"/>
      <c r="AD624" s="19"/>
      <c r="AE624" s="19"/>
      <c r="AF624" s="19"/>
      <c r="AG624" s="19"/>
      <c r="AH624" s="19"/>
      <c r="AI624" s="19"/>
      <c r="AJ624" s="19"/>
      <c r="AK624" s="129"/>
      <c r="AL624" s="12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/>
      <c r="AW624" s="19"/>
      <c r="AX624" s="19"/>
      <c r="AY624" s="19"/>
      <c r="AZ624" s="19"/>
      <c r="BA624" s="19"/>
      <c r="BB624" s="19"/>
      <c r="BC624" s="19"/>
      <c r="BD624" s="19"/>
      <c r="BE624" s="19"/>
      <c r="BF624" s="19"/>
      <c r="BG624" s="19"/>
      <c r="BH624" s="19"/>
      <c r="BI624" s="19"/>
      <c r="BJ624" s="19"/>
      <c r="BK624" s="19"/>
      <c r="BL624" s="19"/>
      <c r="BM624" s="19"/>
      <c r="BN624" s="19"/>
      <c r="BO624" s="19"/>
      <c r="BP624" s="19"/>
      <c r="BQ624" s="19"/>
      <c r="BR624" s="19"/>
      <c r="BS624" s="19"/>
      <c r="BT624" s="19"/>
      <c r="BU624" s="19"/>
      <c r="BV624" s="19"/>
      <c r="BW624" s="19"/>
      <c r="BX624" s="19"/>
      <c r="BY624" s="19"/>
      <c r="BZ624" s="19"/>
      <c r="CA624" s="19"/>
      <c r="CB624" s="19"/>
      <c r="CC624" s="19"/>
      <c r="CD624" s="19"/>
      <c r="CE624" s="19"/>
      <c r="CF624" s="19"/>
      <c r="CG624" s="19"/>
      <c r="CH624" s="19"/>
      <c r="CI624" s="19"/>
      <c r="CJ624" s="19"/>
      <c r="CK624" s="19"/>
      <c r="CL624" s="19"/>
      <c r="CM624" s="19"/>
      <c r="CN624" s="19"/>
      <c r="CO624" s="19"/>
      <c r="CP624" s="19"/>
      <c r="CQ624" s="19"/>
      <c r="CR624" s="19"/>
      <c r="CS624" s="19"/>
      <c r="CT624" s="19"/>
      <c r="CU624" s="19"/>
      <c r="CV624" s="19"/>
      <c r="CW624" s="19"/>
      <c r="CX624" s="19"/>
      <c r="CY624" s="19"/>
      <c r="CZ624" s="19"/>
      <c r="DA624" s="19"/>
      <c r="DB624" s="19"/>
      <c r="DC624" s="19"/>
      <c r="DD624" s="19"/>
      <c r="DE624" s="19"/>
      <c r="DF624" s="19"/>
      <c r="DG624" s="19"/>
      <c r="DH624" s="19"/>
      <c r="DI624" s="19"/>
      <c r="DJ624" s="19"/>
      <c r="DK624" s="19"/>
      <c r="DL624" s="19"/>
      <c r="DM624" s="19"/>
      <c r="DN624" s="19"/>
      <c r="DO624" s="19"/>
      <c r="DP624" s="19"/>
      <c r="DQ624" s="19"/>
      <c r="DR624" s="19"/>
      <c r="DS624" s="19"/>
      <c r="DT624" s="19"/>
      <c r="DU624" s="19"/>
      <c r="DV624" s="19"/>
      <c r="DW624" s="19"/>
      <c r="DX624" s="19"/>
      <c r="DY624" s="19"/>
      <c r="DZ624" s="19"/>
      <c r="EA624" s="19"/>
      <c r="EB624" s="19"/>
      <c r="EC624" s="19"/>
      <c r="ED624" s="19"/>
      <c r="EE624" s="19"/>
      <c r="EF624" s="19"/>
      <c r="EG624" s="19"/>
      <c r="EH624" s="19"/>
      <c r="EI624" s="19"/>
    </row>
    <row r="625" spans="2:139" s="14" customFormat="1" ht="15" hidden="1" x14ac:dyDescent="0.25">
      <c r="B625" s="19">
        <f t="shared" si="3255"/>
        <v>0</v>
      </c>
      <c r="C625" s="19">
        <f t="shared" si="3256"/>
        <v>0</v>
      </c>
      <c r="D625" s="19">
        <f t="shared" si="3257"/>
        <v>0</v>
      </c>
      <c r="E625" s="19">
        <f t="shared" si="3258"/>
        <v>0</v>
      </c>
      <c r="F625" s="19"/>
      <c r="G625" s="19"/>
      <c r="H625" s="19"/>
      <c r="I625" s="19"/>
      <c r="J625" s="19"/>
      <c r="K625" s="19"/>
      <c r="L625" s="19"/>
      <c r="M625" s="19"/>
      <c r="N625" s="19"/>
      <c r="O625" s="19"/>
      <c r="P625" s="19"/>
      <c r="Q625" s="19"/>
      <c r="R625" s="19"/>
      <c r="S625" s="19"/>
      <c r="T625" s="19"/>
      <c r="U625" s="19"/>
      <c r="V625" s="19"/>
      <c r="W625" s="19"/>
      <c r="X625" s="19"/>
      <c r="Y625" s="19"/>
      <c r="Z625" s="19"/>
      <c r="AA625" s="19"/>
      <c r="AB625" s="19"/>
      <c r="AC625" s="19"/>
      <c r="AD625" s="19"/>
      <c r="AE625" s="19"/>
      <c r="AF625" s="19"/>
      <c r="AG625" s="19"/>
      <c r="AH625" s="19"/>
      <c r="AI625" s="19"/>
      <c r="AJ625" s="19"/>
      <c r="AK625" s="129"/>
      <c r="AL625" s="129"/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 s="19"/>
      <c r="AX625" s="19"/>
      <c r="AY625" s="19"/>
      <c r="AZ625" s="19"/>
      <c r="BA625" s="19"/>
      <c r="BB625" s="19"/>
      <c r="BC625" s="19"/>
      <c r="BD625" s="19"/>
      <c r="BE625" s="19"/>
      <c r="BF625" s="19"/>
      <c r="BG625" s="19"/>
      <c r="BH625" s="19"/>
      <c r="BI625" s="19"/>
      <c r="BJ625" s="19"/>
      <c r="BK625" s="19"/>
      <c r="BL625" s="19"/>
      <c r="BM625" s="19"/>
      <c r="BN625" s="19"/>
      <c r="BO625" s="19"/>
      <c r="BP625" s="19"/>
      <c r="BQ625" s="19"/>
      <c r="BR625" s="19"/>
      <c r="BS625" s="19"/>
      <c r="BT625" s="19"/>
      <c r="BU625" s="19"/>
      <c r="BV625" s="19"/>
      <c r="BW625" s="19"/>
      <c r="BX625" s="19"/>
      <c r="BY625" s="19"/>
      <c r="BZ625" s="19"/>
      <c r="CA625" s="19"/>
      <c r="CB625" s="19"/>
      <c r="CC625" s="19"/>
      <c r="CD625" s="19"/>
      <c r="CE625" s="19"/>
      <c r="CF625" s="19"/>
      <c r="CG625" s="19"/>
      <c r="CH625" s="19"/>
      <c r="CI625" s="19"/>
      <c r="CJ625" s="19"/>
      <c r="CK625" s="19"/>
      <c r="CL625" s="19"/>
      <c r="CM625" s="19"/>
      <c r="CN625" s="19"/>
      <c r="CO625" s="19"/>
      <c r="CP625" s="19"/>
      <c r="CQ625" s="19"/>
      <c r="CR625" s="19"/>
      <c r="CS625" s="19"/>
      <c r="CT625" s="19"/>
      <c r="CU625" s="19"/>
      <c r="CV625" s="19"/>
      <c r="CW625" s="19"/>
      <c r="CX625" s="19"/>
      <c r="CY625" s="19"/>
      <c r="CZ625" s="19"/>
      <c r="DA625" s="19"/>
      <c r="DB625" s="19"/>
      <c r="DC625" s="19"/>
      <c r="DD625" s="19"/>
      <c r="DE625" s="19"/>
      <c r="DF625" s="19"/>
      <c r="DG625" s="19"/>
      <c r="DH625" s="19"/>
      <c r="DI625" s="19"/>
      <c r="DJ625" s="19"/>
      <c r="DK625" s="19"/>
      <c r="DL625" s="19"/>
      <c r="DM625" s="19"/>
      <c r="DN625" s="19"/>
      <c r="DO625" s="19"/>
      <c r="DP625" s="19"/>
      <c r="DQ625" s="19"/>
      <c r="DR625" s="19"/>
      <c r="DS625" s="19"/>
      <c r="DT625" s="19"/>
      <c r="DU625" s="19"/>
      <c r="DV625" s="19"/>
      <c r="DW625" s="19"/>
      <c r="DX625" s="19"/>
      <c r="DY625" s="19"/>
      <c r="DZ625" s="19"/>
      <c r="EA625" s="19"/>
      <c r="EB625" s="19"/>
      <c r="EC625" s="19"/>
      <c r="ED625" s="19"/>
      <c r="EE625" s="19"/>
      <c r="EF625" s="19"/>
      <c r="EG625" s="19"/>
      <c r="EH625" s="19"/>
      <c r="EI625" s="19"/>
    </row>
    <row r="626" spans="2:139" s="14" customFormat="1" ht="15" hidden="1" x14ac:dyDescent="0.25">
      <c r="B626" s="19">
        <f t="shared" si="3255"/>
        <v>0</v>
      </c>
      <c r="C626" s="19">
        <f t="shared" si="3256"/>
        <v>0</v>
      </c>
      <c r="D626" s="19">
        <f t="shared" si="3257"/>
        <v>0</v>
      </c>
      <c r="E626" s="19">
        <f t="shared" si="3258"/>
        <v>0</v>
      </c>
      <c r="F626" s="19"/>
      <c r="G626" s="19"/>
      <c r="H626" s="19"/>
      <c r="I626" s="19"/>
      <c r="J626" s="19"/>
      <c r="K626" s="19"/>
      <c r="L626" s="19"/>
      <c r="M626" s="19"/>
      <c r="N626" s="19"/>
      <c r="O626" s="19"/>
      <c r="P626" s="19"/>
      <c r="Q626" s="19"/>
      <c r="R626" s="19"/>
      <c r="S626" s="19"/>
      <c r="T626" s="19"/>
      <c r="U626" s="19"/>
      <c r="V626" s="19"/>
      <c r="W626" s="19"/>
      <c r="X626" s="19"/>
      <c r="Y626" s="19"/>
      <c r="Z626" s="19"/>
      <c r="AA626" s="19"/>
      <c r="AB626" s="19"/>
      <c r="AC626" s="19"/>
      <c r="AD626" s="19"/>
      <c r="AE626" s="19"/>
      <c r="AF626" s="19"/>
      <c r="AG626" s="19"/>
      <c r="AH626" s="19"/>
      <c r="AI626" s="19"/>
      <c r="AJ626" s="19"/>
      <c r="AK626" s="129"/>
      <c r="AL626" s="12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/>
      <c r="AW626" s="19"/>
      <c r="AX626" s="19"/>
      <c r="AY626" s="19"/>
      <c r="AZ626" s="19"/>
      <c r="BA626" s="19"/>
      <c r="BB626" s="19"/>
      <c r="BC626" s="19"/>
      <c r="BD626" s="19"/>
      <c r="BE626" s="19"/>
      <c r="BF626" s="19"/>
      <c r="BG626" s="19"/>
      <c r="BH626" s="19"/>
      <c r="BI626" s="19"/>
      <c r="BJ626" s="19"/>
      <c r="BK626" s="19"/>
      <c r="BL626" s="19"/>
      <c r="BM626" s="19"/>
      <c r="BN626" s="19"/>
      <c r="BO626" s="19"/>
      <c r="BP626" s="19"/>
      <c r="BQ626" s="19"/>
      <c r="BR626" s="19"/>
      <c r="BS626" s="19"/>
      <c r="BT626" s="19"/>
      <c r="BU626" s="19"/>
      <c r="BV626" s="19"/>
      <c r="BW626" s="19"/>
      <c r="BX626" s="19"/>
      <c r="BY626" s="19"/>
      <c r="BZ626" s="19"/>
      <c r="CA626" s="19"/>
      <c r="CB626" s="19"/>
      <c r="CC626" s="19"/>
      <c r="CD626" s="19"/>
      <c r="CE626" s="19"/>
      <c r="CF626" s="19"/>
      <c r="CG626" s="19"/>
      <c r="CH626" s="19"/>
      <c r="CI626" s="19"/>
      <c r="CJ626" s="19"/>
      <c r="CK626" s="19"/>
      <c r="CL626" s="19"/>
      <c r="CM626" s="19"/>
      <c r="CN626" s="19"/>
      <c r="CO626" s="19"/>
      <c r="CP626" s="19"/>
      <c r="CQ626" s="19"/>
      <c r="CR626" s="19"/>
      <c r="CS626" s="19"/>
      <c r="CT626" s="19"/>
      <c r="CU626" s="19"/>
      <c r="CV626" s="19"/>
      <c r="CW626" s="19"/>
      <c r="CX626" s="19"/>
      <c r="CY626" s="19"/>
      <c r="CZ626" s="19"/>
      <c r="DA626" s="19"/>
      <c r="DB626" s="19"/>
      <c r="DC626" s="19"/>
      <c r="DD626" s="19"/>
      <c r="DE626" s="19"/>
      <c r="DF626" s="19"/>
      <c r="DG626" s="19"/>
      <c r="DH626" s="19"/>
      <c r="DI626" s="19"/>
      <c r="DJ626" s="19"/>
      <c r="DK626" s="19"/>
      <c r="DL626" s="19"/>
      <c r="DM626" s="19"/>
      <c r="DN626" s="19"/>
      <c r="DO626" s="19"/>
      <c r="DP626" s="19"/>
      <c r="DQ626" s="19"/>
      <c r="DR626" s="19"/>
      <c r="DS626" s="19"/>
      <c r="DT626" s="19"/>
      <c r="DU626" s="19"/>
      <c r="DV626" s="19"/>
      <c r="DW626" s="19"/>
      <c r="DX626" s="19"/>
      <c r="DY626" s="19"/>
      <c r="DZ626" s="19"/>
      <c r="EA626" s="19"/>
      <c r="EB626" s="19"/>
      <c r="EC626" s="19"/>
      <c r="ED626" s="19"/>
      <c r="EE626" s="19"/>
      <c r="EF626" s="19"/>
      <c r="EG626" s="19"/>
      <c r="EH626" s="19"/>
      <c r="EI626" s="19"/>
    </row>
    <row r="627" spans="2:139" ht="15" hidden="1" x14ac:dyDescent="0.25">
      <c r="B627" s="19">
        <f xml:space="preserve"> IF(C384=1,IF(N384=1,1,0),0)</f>
        <v>0</v>
      </c>
      <c r="C627" s="19">
        <f>IF(C384=1,IF(OR((N384=1),(N384=0.5)),1,0),0)</f>
        <v>0</v>
      </c>
      <c r="D627" s="19">
        <f xml:space="preserve"> IF(C384=1,IF(N384=1,1,0),0)</f>
        <v>0</v>
      </c>
      <c r="E627" s="19">
        <f xml:space="preserve"> IF(C384=1,IF(AND((N384&lt;&gt;""),(N384&lt;&gt;0)),1,0),0)</f>
        <v>0</v>
      </c>
      <c r="F627" s="19"/>
      <c r="G627" s="19">
        <f t="shared" ref="G627:G632" si="3259" xml:space="preserve"> G617+$B627</f>
        <v>0</v>
      </c>
      <c r="H627" s="19">
        <f t="shared" ref="H627:H632" si="3260" xml:space="preserve"> H617+$C627</f>
        <v>0</v>
      </c>
      <c r="I627" s="19">
        <f t="shared" ref="I627:I632" si="3261" xml:space="preserve"> I617+$D627</f>
        <v>0</v>
      </c>
      <c r="J627" s="19">
        <f t="shared" ref="J627:J632" si="3262" xml:space="preserve"> J617+$E627</f>
        <v>0</v>
      </c>
      <c r="K627" s="19">
        <f t="shared" ref="K627:K632" si="3263" xml:space="preserve"> K617+$B627</f>
        <v>0</v>
      </c>
      <c r="L627" s="19">
        <f t="shared" ref="L627:L632" si="3264" xml:space="preserve"> L617+$C627</f>
        <v>0</v>
      </c>
      <c r="M627" s="19">
        <f t="shared" ref="M627:M632" si="3265" xml:space="preserve"> M617+$D627</f>
        <v>0</v>
      </c>
      <c r="N627" s="19">
        <f t="shared" ref="N627:N632" si="3266" xml:space="preserve"> N617+$E627</f>
        <v>0</v>
      </c>
      <c r="O627" s="19">
        <f t="shared" ref="O627:O632" si="3267" xml:space="preserve"> O617+$B627</f>
        <v>0</v>
      </c>
      <c r="P627" s="19">
        <f t="shared" ref="P627:P632" si="3268" xml:space="preserve"> P617+$C627</f>
        <v>0</v>
      </c>
      <c r="Q627" s="19">
        <f t="shared" ref="Q627:Q632" si="3269" xml:space="preserve"> Q617+$D627</f>
        <v>0</v>
      </c>
      <c r="R627" s="19"/>
      <c r="S627" s="19">
        <f t="shared" ref="S627:S632" si="3270" xml:space="preserve"> S617+$E627</f>
        <v>0</v>
      </c>
      <c r="T627" s="19">
        <f t="shared" ref="T627:T632" si="3271" xml:space="preserve"> T617+$B627</f>
        <v>0</v>
      </c>
      <c r="U627" s="19">
        <f t="shared" ref="U627:U632" si="3272" xml:space="preserve"> U617+$C627</f>
        <v>0</v>
      </c>
      <c r="V627" s="19"/>
      <c r="W627" s="19">
        <f t="shared" ref="W627:W632" si="3273" xml:space="preserve"> W617+$D627</f>
        <v>0</v>
      </c>
      <c r="X627" s="19"/>
      <c r="Y627" s="19">
        <f t="shared" ref="Y627:Y632" si="3274" xml:space="preserve"> Y617+$E627</f>
        <v>0</v>
      </c>
      <c r="Z627" s="19">
        <f t="shared" ref="Z627:Z632" si="3275" xml:space="preserve"> Z617+$B627</f>
        <v>0</v>
      </c>
      <c r="AA627" s="19">
        <f t="shared" ref="AA627:AA632" si="3276" xml:space="preserve"> AA617+$C627</f>
        <v>0</v>
      </c>
      <c r="AB627" s="19">
        <f t="shared" ref="AB627:AB632" si="3277" xml:space="preserve"> AB617+$D627</f>
        <v>0</v>
      </c>
      <c r="AC627" s="19">
        <f t="shared" ref="AC627:AC632" si="3278" xml:space="preserve"> AC617+$E627</f>
        <v>0</v>
      </c>
      <c r="AD627" s="19"/>
      <c r="AE627" s="19">
        <f t="shared" ref="AE627:AE632" si="3279" xml:space="preserve"> AE617+$B627</f>
        <v>0</v>
      </c>
      <c r="AF627" s="19">
        <f t="shared" ref="AF627:AF632" si="3280" xml:space="preserve"> AF617+$C627</f>
        <v>0</v>
      </c>
      <c r="AG627" s="19">
        <f t="shared" ref="AG627:AG632" si="3281" xml:space="preserve"> AG617+$D627</f>
        <v>0</v>
      </c>
      <c r="AH627" s="19">
        <f t="shared" ref="AH627:AH632" si="3282" xml:space="preserve"> AH617+$E627</f>
        <v>0</v>
      </c>
      <c r="AI627" s="19">
        <f t="shared" ref="AI627:AI632" si="3283" xml:space="preserve"> AI617+$B627</f>
        <v>0</v>
      </c>
      <c r="AJ627" s="19">
        <f t="shared" ref="AJ627:AJ632" si="3284" xml:space="preserve"> AJ617+$C627</f>
        <v>0</v>
      </c>
      <c r="AK627" s="129">
        <f t="shared" ref="AK627:AK632" si="3285" xml:space="preserve"> AK617+$D627</f>
        <v>0</v>
      </c>
      <c r="AL627" s="129">
        <f t="shared" ref="AL627:AL632" si="3286" xml:space="preserve"> AL617+$E627</f>
        <v>0</v>
      </c>
      <c r="AM627" s="19">
        <f t="shared" ref="AM627:AM632" si="3287" xml:space="preserve"> AM617+$B627</f>
        <v>0</v>
      </c>
      <c r="AN627" s="19">
        <f t="shared" ref="AN627:AN632" si="3288" xml:space="preserve"> AN617+$C627</f>
        <v>0</v>
      </c>
      <c r="AO627" s="19">
        <f t="shared" ref="AO627:AO632" si="3289" xml:space="preserve"> AO617+$D627</f>
        <v>0</v>
      </c>
      <c r="AP627" s="19">
        <f t="shared" ref="AP627:AP632" si="3290" xml:space="preserve"> AP617+$E627</f>
        <v>0</v>
      </c>
      <c r="AQ627" s="19">
        <f t="shared" ref="AQ627:AQ632" si="3291" xml:space="preserve"> AQ617+$B627</f>
        <v>0</v>
      </c>
      <c r="AR627" s="19">
        <f t="shared" ref="AR627:AR632" si="3292" xml:space="preserve"> AR617+$C627</f>
        <v>0</v>
      </c>
      <c r="AS627" s="19">
        <f t="shared" ref="AS627:AS632" si="3293" xml:space="preserve"> AS617+$D627</f>
        <v>0</v>
      </c>
      <c r="AT627" s="19">
        <f t="shared" ref="AT627:AT632" si="3294" xml:space="preserve"> AT617+$E627</f>
        <v>0</v>
      </c>
      <c r="AU627" s="19">
        <f t="shared" ref="AU627:AU632" si="3295" xml:space="preserve"> AU617+$B627</f>
        <v>0</v>
      </c>
      <c r="AV627" s="19">
        <f t="shared" ref="AV627:AV632" si="3296" xml:space="preserve"> AV617+$C627</f>
        <v>0</v>
      </c>
      <c r="AW627" s="19">
        <f t="shared" ref="AW627:AW632" si="3297" xml:space="preserve"> AW617+$D627</f>
        <v>0</v>
      </c>
      <c r="AX627" s="19">
        <f t="shared" ref="AX627:AX632" si="3298" xml:space="preserve"> AX617+$E627</f>
        <v>0</v>
      </c>
      <c r="AY627" s="19">
        <f t="shared" ref="AY627:AY632" si="3299" xml:space="preserve"> AY617+$B627</f>
        <v>0</v>
      </c>
      <c r="AZ627" s="19">
        <f t="shared" ref="AZ627:AZ632" si="3300" xml:space="preserve"> AZ617+$C627</f>
        <v>0</v>
      </c>
      <c r="BA627" s="19">
        <f t="shared" ref="BA627:BA632" si="3301" xml:space="preserve"> BA617+$D627</f>
        <v>0</v>
      </c>
      <c r="BB627" s="19">
        <f t="shared" ref="BB627:BB632" si="3302" xml:space="preserve"> BB617+$E627</f>
        <v>0</v>
      </c>
      <c r="BC627" s="19">
        <f t="shared" ref="BC627:BC632" si="3303" xml:space="preserve"> BC617+$B627</f>
        <v>0</v>
      </c>
      <c r="BD627" s="19">
        <f t="shared" ref="BD627:BD632" si="3304" xml:space="preserve"> BD617+$C627</f>
        <v>0</v>
      </c>
      <c r="BE627" s="19">
        <f t="shared" ref="BE627:BE632" si="3305" xml:space="preserve"> BE617+$D627</f>
        <v>0</v>
      </c>
      <c r="BF627" s="19">
        <f t="shared" ref="BF627:BF632" si="3306" xml:space="preserve"> BF617+$E627</f>
        <v>0</v>
      </c>
      <c r="BG627" s="19">
        <f t="shared" ref="BG627:BG632" si="3307" xml:space="preserve"> BG617+$B627</f>
        <v>0</v>
      </c>
      <c r="BH627" s="19">
        <f t="shared" ref="BH627:BH632" si="3308" xml:space="preserve"> BH617+$C627</f>
        <v>0</v>
      </c>
      <c r="BI627" s="19">
        <f t="shared" ref="BI627:BI632" si="3309" xml:space="preserve"> BI617+$D627</f>
        <v>0</v>
      </c>
      <c r="BJ627" s="19">
        <f t="shared" ref="BJ627:BJ632" si="3310" xml:space="preserve"> BJ617+$E627</f>
        <v>0</v>
      </c>
      <c r="BK627" s="19">
        <f t="shared" ref="BK627:BK632" si="3311" xml:space="preserve"> BK617+$B627</f>
        <v>0</v>
      </c>
      <c r="BL627" s="19">
        <f t="shared" ref="BL627:BL632" si="3312" xml:space="preserve"> BL617+$C627</f>
        <v>0</v>
      </c>
      <c r="BM627" s="19">
        <f t="shared" ref="BM627:BM632" si="3313" xml:space="preserve"> BM617+$D627</f>
        <v>0</v>
      </c>
      <c r="BN627" s="19">
        <f t="shared" ref="BN627:BN632" si="3314" xml:space="preserve"> BN617+$E627</f>
        <v>0</v>
      </c>
      <c r="BO627" s="19">
        <f t="shared" ref="BO627:BO632" si="3315" xml:space="preserve"> BO617+$B627</f>
        <v>0</v>
      </c>
      <c r="BP627" s="19">
        <f t="shared" ref="BP627:BP632" si="3316" xml:space="preserve"> BP617+$C627</f>
        <v>0</v>
      </c>
      <c r="BQ627" s="19">
        <f t="shared" ref="BQ627:BQ632" si="3317" xml:space="preserve"> BQ617+$D627</f>
        <v>0</v>
      </c>
      <c r="BR627" s="19">
        <f t="shared" ref="BR627:BR632" si="3318" xml:space="preserve"> BR617+$E627</f>
        <v>0</v>
      </c>
      <c r="BS627" s="19">
        <f t="shared" ref="BS627:BS632" si="3319" xml:space="preserve"> BS617+$B627</f>
        <v>0</v>
      </c>
      <c r="BT627" s="19">
        <f t="shared" ref="BT627:BT632" si="3320" xml:space="preserve"> BT617+$C627</f>
        <v>0</v>
      </c>
      <c r="BU627" s="19">
        <f t="shared" ref="BU627:BU632" si="3321" xml:space="preserve"> BU617+$D627</f>
        <v>0</v>
      </c>
      <c r="BV627" s="19">
        <f t="shared" ref="BV627:BV632" si="3322" xml:space="preserve"> BV617+$E627</f>
        <v>0</v>
      </c>
      <c r="BW627" s="19">
        <f t="shared" ref="BW627:BW632" si="3323" xml:space="preserve"> BW617+$B627</f>
        <v>0</v>
      </c>
      <c r="BX627" s="19">
        <f t="shared" ref="BX627:BX632" si="3324" xml:space="preserve"> BX617+$C627</f>
        <v>0</v>
      </c>
      <c r="BY627" s="19">
        <f t="shared" ref="BY627:BY632" si="3325" xml:space="preserve"> BY617+$D627</f>
        <v>0</v>
      </c>
      <c r="BZ627" s="19">
        <f t="shared" ref="BZ627:BZ632" si="3326" xml:space="preserve"> BZ617+$E627</f>
        <v>0</v>
      </c>
      <c r="CA627" s="19">
        <f t="shared" ref="CA627:CA632" si="3327" xml:space="preserve"> CA617+$B627</f>
        <v>0</v>
      </c>
      <c r="CB627" s="19">
        <f t="shared" ref="CB627:CB632" si="3328" xml:space="preserve"> CB617+$C627</f>
        <v>0</v>
      </c>
      <c r="CC627" s="19">
        <f t="shared" ref="CC627:CC632" si="3329" xml:space="preserve"> CC617+$D627</f>
        <v>0</v>
      </c>
      <c r="CD627" s="19">
        <f t="shared" ref="CD627:CD632" si="3330" xml:space="preserve"> CD617+$E627</f>
        <v>0</v>
      </c>
      <c r="CE627" s="19">
        <f t="shared" ref="CE627:CE632" si="3331" xml:space="preserve"> CE617+$B627</f>
        <v>0</v>
      </c>
      <c r="CF627" s="19">
        <f t="shared" ref="CF627:CF632" si="3332" xml:space="preserve"> CF617+$C627</f>
        <v>0</v>
      </c>
      <c r="CG627" s="19">
        <f t="shared" ref="CG627:CG632" si="3333" xml:space="preserve"> CG617+$D627</f>
        <v>0</v>
      </c>
      <c r="CH627" s="19">
        <f t="shared" ref="CH627:CH632" si="3334" xml:space="preserve"> CH617+$E627</f>
        <v>0</v>
      </c>
      <c r="CI627" s="19">
        <f t="shared" ref="CI627:CI632" si="3335" xml:space="preserve"> CI617+$B627</f>
        <v>0</v>
      </c>
      <c r="CJ627" s="19">
        <f t="shared" ref="CJ627:CJ632" si="3336" xml:space="preserve"> CJ617+$C627</f>
        <v>0</v>
      </c>
      <c r="CK627" s="19">
        <f t="shared" ref="CK627:CK632" si="3337" xml:space="preserve"> CK617+$D627</f>
        <v>0</v>
      </c>
      <c r="CL627" s="19">
        <f t="shared" ref="CL627:CL632" si="3338" xml:space="preserve"> CL617+$E627</f>
        <v>0</v>
      </c>
      <c r="CM627" s="19">
        <f t="shared" ref="CM627:CM632" si="3339" xml:space="preserve"> CM617+$B627</f>
        <v>0</v>
      </c>
      <c r="CN627" s="19">
        <f t="shared" ref="CN627:CN632" si="3340" xml:space="preserve"> CN617+$C627</f>
        <v>0</v>
      </c>
      <c r="CO627" s="19">
        <f t="shared" ref="CO627:CO632" si="3341" xml:space="preserve"> CO617+$D627</f>
        <v>0</v>
      </c>
      <c r="CP627" s="19">
        <f t="shared" ref="CP627:CP632" si="3342" xml:space="preserve"> CP617+$E627</f>
        <v>0</v>
      </c>
      <c r="CQ627" s="19">
        <f t="shared" ref="CQ627:CQ632" si="3343" xml:space="preserve"> CQ617+$B627</f>
        <v>0</v>
      </c>
      <c r="CR627" s="19">
        <f t="shared" ref="CR627:CR632" si="3344" xml:space="preserve"> CR617+$C627</f>
        <v>0</v>
      </c>
      <c r="CS627" s="19">
        <f t="shared" ref="CS627:CS632" si="3345" xml:space="preserve"> CS617+$D627</f>
        <v>0</v>
      </c>
      <c r="CT627" s="19">
        <f t="shared" ref="CT627:CT632" si="3346" xml:space="preserve"> CT617+$E627</f>
        <v>0</v>
      </c>
      <c r="CU627" s="19">
        <f t="shared" ref="CU627:CU632" si="3347" xml:space="preserve"> CU617+$B627</f>
        <v>0</v>
      </c>
      <c r="CV627" s="19">
        <f t="shared" ref="CV627:CV632" si="3348" xml:space="preserve"> CV617+$C627</f>
        <v>0</v>
      </c>
      <c r="CW627" s="19">
        <f t="shared" ref="CW627:CW632" si="3349" xml:space="preserve"> CW617+$D627</f>
        <v>0</v>
      </c>
      <c r="CX627" s="19">
        <f t="shared" ref="CX627:CX632" si="3350" xml:space="preserve"> CX617+$E627</f>
        <v>0</v>
      </c>
      <c r="CY627" s="19">
        <f t="shared" ref="CY627:CY632" si="3351" xml:space="preserve"> CY617+$B627</f>
        <v>0</v>
      </c>
      <c r="CZ627" s="19">
        <f t="shared" ref="CZ627:CZ632" si="3352" xml:space="preserve"> CZ617+$C627</f>
        <v>0</v>
      </c>
      <c r="DA627" s="19">
        <f t="shared" ref="DA627:DA632" si="3353" xml:space="preserve"> DA617+$D627</f>
        <v>0</v>
      </c>
      <c r="DB627" s="19">
        <f t="shared" ref="DB627:DB632" si="3354" xml:space="preserve"> DB617+$E627</f>
        <v>0</v>
      </c>
      <c r="DC627" s="19">
        <f t="shared" ref="DC627:DC632" si="3355" xml:space="preserve"> DC617+$B627</f>
        <v>0</v>
      </c>
      <c r="DD627" s="19">
        <f t="shared" ref="DD627:DD632" si="3356" xml:space="preserve"> DD617+$C627</f>
        <v>0</v>
      </c>
      <c r="DE627" s="19">
        <f t="shared" ref="DE627:DE632" si="3357" xml:space="preserve"> DE617+$D627</f>
        <v>0</v>
      </c>
      <c r="DF627" s="19">
        <f t="shared" ref="DF627:DF632" si="3358" xml:space="preserve"> DF617+$E627</f>
        <v>0</v>
      </c>
      <c r="DG627" s="19">
        <f t="shared" ref="DG627:DG632" si="3359" xml:space="preserve"> DG617+$B627</f>
        <v>0</v>
      </c>
      <c r="DH627" s="19">
        <f t="shared" ref="DH627:DH632" si="3360" xml:space="preserve"> DH617+$C627</f>
        <v>0</v>
      </c>
      <c r="DI627" s="19">
        <f t="shared" ref="DI627:DI632" si="3361" xml:space="preserve"> DI617+$D627</f>
        <v>0</v>
      </c>
      <c r="DJ627" s="19">
        <f t="shared" ref="DJ627:DJ632" si="3362" xml:space="preserve"> DJ617+$E627</f>
        <v>0</v>
      </c>
      <c r="DK627" s="19">
        <f t="shared" ref="DK627:DK632" si="3363" xml:space="preserve"> DK617+$B627</f>
        <v>0</v>
      </c>
      <c r="DL627" s="19">
        <f t="shared" ref="DL627:DL632" si="3364" xml:space="preserve"> DL617+$C627</f>
        <v>0</v>
      </c>
      <c r="DM627" s="19">
        <f t="shared" ref="DM627:DM632" si="3365" xml:space="preserve"> DM617+$D627</f>
        <v>0</v>
      </c>
      <c r="DN627" s="19">
        <f t="shared" ref="DN627:DN632" si="3366" xml:space="preserve"> DN617+$E627</f>
        <v>0</v>
      </c>
      <c r="DO627" s="19">
        <f t="shared" ref="DO627:DO632" si="3367" xml:space="preserve"> DO617+$B627</f>
        <v>0</v>
      </c>
      <c r="DP627" s="19">
        <f t="shared" ref="DP627:DP632" si="3368" xml:space="preserve"> DP617+$C627</f>
        <v>0</v>
      </c>
      <c r="DQ627" s="19">
        <f t="shared" ref="DQ627:DQ632" si="3369" xml:space="preserve"> DQ617+$D627</f>
        <v>0</v>
      </c>
      <c r="DR627" s="19">
        <f t="shared" ref="DR627:DR632" si="3370" xml:space="preserve"> DR617+$E627</f>
        <v>0</v>
      </c>
      <c r="DS627" s="19">
        <f t="shared" ref="DS627:DS632" si="3371" xml:space="preserve"> DS617+$B627</f>
        <v>0</v>
      </c>
      <c r="DT627" s="19">
        <f t="shared" ref="DT627:DT632" si="3372" xml:space="preserve"> DT617+$C627</f>
        <v>0</v>
      </c>
      <c r="DU627" s="19">
        <f t="shared" ref="DU627:DU632" si="3373" xml:space="preserve"> DU617+$D627</f>
        <v>0</v>
      </c>
      <c r="DV627" s="19">
        <f t="shared" ref="DV627:DV632" si="3374" xml:space="preserve"> DV617+$E627</f>
        <v>0</v>
      </c>
      <c r="DW627" s="19">
        <f t="shared" ref="DW627:DW632" si="3375" xml:space="preserve"> DW617+$B627</f>
        <v>0</v>
      </c>
      <c r="DX627" s="19">
        <f t="shared" ref="DX627:DX632" si="3376" xml:space="preserve"> DX617+$C627</f>
        <v>0</v>
      </c>
      <c r="DY627" s="19">
        <f t="shared" ref="DY627:DY632" si="3377" xml:space="preserve"> DY617+$D627</f>
        <v>0</v>
      </c>
      <c r="DZ627" s="19">
        <f t="shared" ref="DZ627:DZ632" si="3378" xml:space="preserve"> DZ617+$E627</f>
        <v>0</v>
      </c>
      <c r="EA627" s="19">
        <f t="shared" ref="EA627:EA632" si="3379" xml:space="preserve"> EA617+$B627</f>
        <v>0</v>
      </c>
      <c r="EB627" s="19">
        <f t="shared" ref="EB627:EB632" si="3380" xml:space="preserve"> EB617+$C627</f>
        <v>0</v>
      </c>
      <c r="EC627" s="19">
        <f t="shared" ref="EC627:EC632" si="3381" xml:space="preserve"> EC617+$D627</f>
        <v>0</v>
      </c>
      <c r="ED627" s="19">
        <f t="shared" ref="ED627:ED632" si="3382" xml:space="preserve"> ED617+$E627</f>
        <v>0</v>
      </c>
      <c r="EE627" s="19">
        <f t="shared" ref="EE627:EE632" si="3383" xml:space="preserve"> EE617+$B627</f>
        <v>0</v>
      </c>
      <c r="EF627" s="19">
        <f t="shared" ref="EF627:EF632" si="3384" xml:space="preserve"> EF617+$C627</f>
        <v>0</v>
      </c>
      <c r="EG627" s="19">
        <f t="shared" ref="EG627:EG632" si="3385" xml:space="preserve"> EG617+$D627</f>
        <v>0</v>
      </c>
      <c r="EH627" s="19">
        <f t="shared" ref="EH627:EH632" si="3386" xml:space="preserve"> EH617+$E627</f>
        <v>0</v>
      </c>
      <c r="EI627" s="19"/>
    </row>
    <row r="628" spans="2:139" ht="15" hidden="1" x14ac:dyDescent="0.25">
      <c r="B628" s="19">
        <f xml:space="preserve"> IF(C385=1,IF(N385=1,1,0),0)</f>
        <v>0</v>
      </c>
      <c r="C628" s="19">
        <f>IF(C385=1,IF(OR((N385=1),(N385=0.5)),1,0),0)</f>
        <v>0</v>
      </c>
      <c r="D628" s="19">
        <f xml:space="preserve"> IF(C385=1,IF(N385=1,1,0),0)</f>
        <v>0</v>
      </c>
      <c r="E628" s="19">
        <f xml:space="preserve"> IF(C385=1,IF(AND((N385&lt;&gt;""),(N385&lt;&gt;0)),1,0),0)</f>
        <v>0</v>
      </c>
      <c r="F628" s="19"/>
      <c r="G628" s="19">
        <f t="shared" si="3259"/>
        <v>0</v>
      </c>
      <c r="H628" s="19">
        <f t="shared" si="3260"/>
        <v>0</v>
      </c>
      <c r="I628" s="19">
        <f t="shared" si="3261"/>
        <v>0</v>
      </c>
      <c r="J628" s="19">
        <f t="shared" si="3262"/>
        <v>0</v>
      </c>
      <c r="K628" s="19">
        <f t="shared" si="3263"/>
        <v>0</v>
      </c>
      <c r="L628" s="19">
        <f t="shared" si="3264"/>
        <v>0</v>
      </c>
      <c r="M628" s="19">
        <f t="shared" si="3265"/>
        <v>0</v>
      </c>
      <c r="N628" s="19">
        <f t="shared" si="3266"/>
        <v>0</v>
      </c>
      <c r="O628" s="19">
        <f t="shared" si="3267"/>
        <v>0</v>
      </c>
      <c r="P628" s="19">
        <f t="shared" si="3268"/>
        <v>0</v>
      </c>
      <c r="Q628" s="19">
        <f t="shared" si="3269"/>
        <v>0</v>
      </c>
      <c r="R628" s="19"/>
      <c r="S628" s="19">
        <f t="shared" si="3270"/>
        <v>0</v>
      </c>
      <c r="T628" s="19">
        <f t="shared" si="3271"/>
        <v>0</v>
      </c>
      <c r="U628" s="19">
        <f t="shared" si="3272"/>
        <v>0</v>
      </c>
      <c r="V628" s="19"/>
      <c r="W628" s="19">
        <f t="shared" si="3273"/>
        <v>0</v>
      </c>
      <c r="X628" s="19"/>
      <c r="Y628" s="19">
        <f t="shared" si="3274"/>
        <v>0</v>
      </c>
      <c r="Z628" s="19">
        <f t="shared" si="3275"/>
        <v>0</v>
      </c>
      <c r="AA628" s="19">
        <f t="shared" si="3276"/>
        <v>0</v>
      </c>
      <c r="AB628" s="19">
        <f t="shared" si="3277"/>
        <v>0</v>
      </c>
      <c r="AC628" s="19">
        <f t="shared" si="3278"/>
        <v>0</v>
      </c>
      <c r="AD628" s="19"/>
      <c r="AE628" s="19">
        <f t="shared" si="3279"/>
        <v>0</v>
      </c>
      <c r="AF628" s="19">
        <f t="shared" si="3280"/>
        <v>0</v>
      </c>
      <c r="AG628" s="19">
        <f t="shared" si="3281"/>
        <v>0</v>
      </c>
      <c r="AH628" s="19">
        <f t="shared" si="3282"/>
        <v>0</v>
      </c>
      <c r="AI628" s="19">
        <f t="shared" si="3283"/>
        <v>0</v>
      </c>
      <c r="AJ628" s="19">
        <f t="shared" si="3284"/>
        <v>0</v>
      </c>
      <c r="AK628" s="129">
        <f t="shared" si="3285"/>
        <v>0</v>
      </c>
      <c r="AL628" s="129">
        <f t="shared" si="3286"/>
        <v>0</v>
      </c>
      <c r="AM628" s="19">
        <f t="shared" si="3287"/>
        <v>0</v>
      </c>
      <c r="AN628" s="19">
        <f t="shared" si="3288"/>
        <v>0</v>
      </c>
      <c r="AO628" s="19">
        <f t="shared" si="3289"/>
        <v>0</v>
      </c>
      <c r="AP628" s="19">
        <f t="shared" si="3290"/>
        <v>0</v>
      </c>
      <c r="AQ628" s="19">
        <f t="shared" si="3291"/>
        <v>0</v>
      </c>
      <c r="AR628" s="19">
        <f t="shared" si="3292"/>
        <v>0</v>
      </c>
      <c r="AS628" s="19">
        <f t="shared" si="3293"/>
        <v>0</v>
      </c>
      <c r="AT628" s="19">
        <f t="shared" si="3294"/>
        <v>0</v>
      </c>
      <c r="AU628" s="19">
        <f t="shared" si="3295"/>
        <v>0</v>
      </c>
      <c r="AV628" s="19">
        <f t="shared" si="3296"/>
        <v>0</v>
      </c>
      <c r="AW628" s="19">
        <f t="shared" si="3297"/>
        <v>0</v>
      </c>
      <c r="AX628" s="19">
        <f t="shared" si="3298"/>
        <v>0</v>
      </c>
      <c r="AY628" s="19">
        <f t="shared" si="3299"/>
        <v>0</v>
      </c>
      <c r="AZ628" s="19">
        <f t="shared" si="3300"/>
        <v>0</v>
      </c>
      <c r="BA628" s="19">
        <f t="shared" si="3301"/>
        <v>0</v>
      </c>
      <c r="BB628" s="19">
        <f t="shared" si="3302"/>
        <v>0</v>
      </c>
      <c r="BC628" s="19">
        <f t="shared" si="3303"/>
        <v>0</v>
      </c>
      <c r="BD628" s="19">
        <f t="shared" si="3304"/>
        <v>0</v>
      </c>
      <c r="BE628" s="19">
        <f t="shared" si="3305"/>
        <v>0</v>
      </c>
      <c r="BF628" s="19">
        <f t="shared" si="3306"/>
        <v>0</v>
      </c>
      <c r="BG628" s="19">
        <f t="shared" si="3307"/>
        <v>0</v>
      </c>
      <c r="BH628" s="19">
        <f t="shared" si="3308"/>
        <v>0</v>
      </c>
      <c r="BI628" s="19">
        <f t="shared" si="3309"/>
        <v>0</v>
      </c>
      <c r="BJ628" s="19">
        <f t="shared" si="3310"/>
        <v>0</v>
      </c>
      <c r="BK628" s="19">
        <f t="shared" si="3311"/>
        <v>0</v>
      </c>
      <c r="BL628" s="19">
        <f t="shared" si="3312"/>
        <v>0</v>
      </c>
      <c r="BM628" s="19">
        <f t="shared" si="3313"/>
        <v>0</v>
      </c>
      <c r="BN628" s="19">
        <f t="shared" si="3314"/>
        <v>0</v>
      </c>
      <c r="BO628" s="19">
        <f t="shared" si="3315"/>
        <v>0</v>
      </c>
      <c r="BP628" s="19">
        <f t="shared" si="3316"/>
        <v>0</v>
      </c>
      <c r="BQ628" s="19">
        <f t="shared" si="3317"/>
        <v>0</v>
      </c>
      <c r="BR628" s="19">
        <f t="shared" si="3318"/>
        <v>0</v>
      </c>
      <c r="BS628" s="19">
        <f t="shared" si="3319"/>
        <v>0</v>
      </c>
      <c r="BT628" s="19">
        <f t="shared" si="3320"/>
        <v>0</v>
      </c>
      <c r="BU628" s="19">
        <f t="shared" si="3321"/>
        <v>0</v>
      </c>
      <c r="BV628" s="19">
        <f t="shared" si="3322"/>
        <v>0</v>
      </c>
      <c r="BW628" s="19">
        <f t="shared" si="3323"/>
        <v>0</v>
      </c>
      <c r="BX628" s="19">
        <f t="shared" si="3324"/>
        <v>0</v>
      </c>
      <c r="BY628" s="19">
        <f t="shared" si="3325"/>
        <v>0</v>
      </c>
      <c r="BZ628" s="19">
        <f t="shared" si="3326"/>
        <v>0</v>
      </c>
      <c r="CA628" s="19">
        <f t="shared" si="3327"/>
        <v>0</v>
      </c>
      <c r="CB628" s="19">
        <f t="shared" si="3328"/>
        <v>0</v>
      </c>
      <c r="CC628" s="19">
        <f t="shared" si="3329"/>
        <v>0</v>
      </c>
      <c r="CD628" s="19">
        <f t="shared" si="3330"/>
        <v>0</v>
      </c>
      <c r="CE628" s="19">
        <f t="shared" si="3331"/>
        <v>0</v>
      </c>
      <c r="CF628" s="19">
        <f t="shared" si="3332"/>
        <v>0</v>
      </c>
      <c r="CG628" s="19">
        <f t="shared" si="3333"/>
        <v>0</v>
      </c>
      <c r="CH628" s="19">
        <f t="shared" si="3334"/>
        <v>0</v>
      </c>
      <c r="CI628" s="19">
        <f t="shared" si="3335"/>
        <v>0</v>
      </c>
      <c r="CJ628" s="19">
        <f t="shared" si="3336"/>
        <v>0</v>
      </c>
      <c r="CK628" s="19">
        <f t="shared" si="3337"/>
        <v>0</v>
      </c>
      <c r="CL628" s="19">
        <f t="shared" si="3338"/>
        <v>0</v>
      </c>
      <c r="CM628" s="19">
        <f t="shared" si="3339"/>
        <v>0</v>
      </c>
      <c r="CN628" s="19">
        <f t="shared" si="3340"/>
        <v>0</v>
      </c>
      <c r="CO628" s="19">
        <f t="shared" si="3341"/>
        <v>0</v>
      </c>
      <c r="CP628" s="19">
        <f t="shared" si="3342"/>
        <v>0</v>
      </c>
      <c r="CQ628" s="19">
        <f t="shared" si="3343"/>
        <v>0</v>
      </c>
      <c r="CR628" s="19">
        <f t="shared" si="3344"/>
        <v>0</v>
      </c>
      <c r="CS628" s="19">
        <f t="shared" si="3345"/>
        <v>0</v>
      </c>
      <c r="CT628" s="19">
        <f t="shared" si="3346"/>
        <v>0</v>
      </c>
      <c r="CU628" s="19">
        <f t="shared" si="3347"/>
        <v>0</v>
      </c>
      <c r="CV628" s="19">
        <f t="shared" si="3348"/>
        <v>0</v>
      </c>
      <c r="CW628" s="19">
        <f t="shared" si="3349"/>
        <v>0</v>
      </c>
      <c r="CX628" s="19">
        <f t="shared" si="3350"/>
        <v>0</v>
      </c>
      <c r="CY628" s="19">
        <f t="shared" si="3351"/>
        <v>0</v>
      </c>
      <c r="CZ628" s="19">
        <f t="shared" si="3352"/>
        <v>0</v>
      </c>
      <c r="DA628" s="19">
        <f t="shared" si="3353"/>
        <v>0</v>
      </c>
      <c r="DB628" s="19">
        <f t="shared" si="3354"/>
        <v>0</v>
      </c>
      <c r="DC628" s="19">
        <f t="shared" si="3355"/>
        <v>0</v>
      </c>
      <c r="DD628" s="19">
        <f t="shared" si="3356"/>
        <v>0</v>
      </c>
      <c r="DE628" s="19">
        <f t="shared" si="3357"/>
        <v>0</v>
      </c>
      <c r="DF628" s="19">
        <f t="shared" si="3358"/>
        <v>0</v>
      </c>
      <c r="DG628" s="19">
        <f t="shared" si="3359"/>
        <v>0</v>
      </c>
      <c r="DH628" s="19">
        <f t="shared" si="3360"/>
        <v>0</v>
      </c>
      <c r="DI628" s="19">
        <f t="shared" si="3361"/>
        <v>0</v>
      </c>
      <c r="DJ628" s="19">
        <f t="shared" si="3362"/>
        <v>0</v>
      </c>
      <c r="DK628" s="19">
        <f t="shared" si="3363"/>
        <v>0</v>
      </c>
      <c r="DL628" s="19">
        <f t="shared" si="3364"/>
        <v>0</v>
      </c>
      <c r="DM628" s="19">
        <f t="shared" si="3365"/>
        <v>0</v>
      </c>
      <c r="DN628" s="19">
        <f t="shared" si="3366"/>
        <v>0</v>
      </c>
      <c r="DO628" s="19">
        <f t="shared" si="3367"/>
        <v>0</v>
      </c>
      <c r="DP628" s="19">
        <f t="shared" si="3368"/>
        <v>0</v>
      </c>
      <c r="DQ628" s="19">
        <f t="shared" si="3369"/>
        <v>0</v>
      </c>
      <c r="DR628" s="19">
        <f t="shared" si="3370"/>
        <v>0</v>
      </c>
      <c r="DS628" s="19">
        <f t="shared" si="3371"/>
        <v>0</v>
      </c>
      <c r="DT628" s="19">
        <f t="shared" si="3372"/>
        <v>0</v>
      </c>
      <c r="DU628" s="19">
        <f t="shared" si="3373"/>
        <v>0</v>
      </c>
      <c r="DV628" s="19">
        <f t="shared" si="3374"/>
        <v>0</v>
      </c>
      <c r="DW628" s="19">
        <f t="shared" si="3375"/>
        <v>0</v>
      </c>
      <c r="DX628" s="19">
        <f t="shared" si="3376"/>
        <v>0</v>
      </c>
      <c r="DY628" s="19">
        <f t="shared" si="3377"/>
        <v>0</v>
      </c>
      <c r="DZ628" s="19">
        <f t="shared" si="3378"/>
        <v>0</v>
      </c>
      <c r="EA628" s="19">
        <f t="shared" si="3379"/>
        <v>0</v>
      </c>
      <c r="EB628" s="19">
        <f t="shared" si="3380"/>
        <v>0</v>
      </c>
      <c r="EC628" s="19">
        <f t="shared" si="3381"/>
        <v>0</v>
      </c>
      <c r="ED628" s="19">
        <f t="shared" si="3382"/>
        <v>0</v>
      </c>
      <c r="EE628" s="19">
        <f t="shared" si="3383"/>
        <v>0</v>
      </c>
      <c r="EF628" s="19">
        <f t="shared" si="3384"/>
        <v>0</v>
      </c>
      <c r="EG628" s="19">
        <f t="shared" si="3385"/>
        <v>0</v>
      </c>
      <c r="EH628" s="19">
        <f t="shared" si="3386"/>
        <v>0</v>
      </c>
      <c r="EI628" s="19"/>
    </row>
    <row r="629" spans="2:139" ht="15" hidden="1" x14ac:dyDescent="0.25">
      <c r="B629" s="19">
        <f xml:space="preserve"> IF(C386=1,IF(N386=1,1,0),0)</f>
        <v>0</v>
      </c>
      <c r="C629" s="19">
        <f>IF(C386=1,IF(OR((N386=1),(N386=0.5)),1,0),0)</f>
        <v>0</v>
      </c>
      <c r="D629" s="19">
        <f xml:space="preserve"> IF(C386=1,IF(N386=1,1,0),0)</f>
        <v>0</v>
      </c>
      <c r="E629" s="19">
        <f xml:space="preserve"> IF(C386=1,IF(AND((N386&lt;&gt;""),(N386&lt;&gt;0)),1,0),0)</f>
        <v>0</v>
      </c>
      <c r="F629" s="19"/>
      <c r="G629" s="19">
        <f t="shared" si="3259"/>
        <v>0</v>
      </c>
      <c r="H629" s="19">
        <f t="shared" si="3260"/>
        <v>0</v>
      </c>
      <c r="I629" s="19">
        <f t="shared" si="3261"/>
        <v>0</v>
      </c>
      <c r="J629" s="19">
        <f t="shared" si="3262"/>
        <v>0</v>
      </c>
      <c r="K629" s="19">
        <f t="shared" si="3263"/>
        <v>0</v>
      </c>
      <c r="L629" s="19">
        <f t="shared" si="3264"/>
        <v>0</v>
      </c>
      <c r="M629" s="19">
        <f t="shared" si="3265"/>
        <v>0</v>
      </c>
      <c r="N629" s="19">
        <f t="shared" si="3266"/>
        <v>0</v>
      </c>
      <c r="O629" s="19">
        <f t="shared" si="3267"/>
        <v>0</v>
      </c>
      <c r="P629" s="19">
        <f t="shared" si="3268"/>
        <v>0</v>
      </c>
      <c r="Q629" s="19">
        <f t="shared" si="3269"/>
        <v>0</v>
      </c>
      <c r="R629" s="19"/>
      <c r="S629" s="19">
        <f t="shared" si="3270"/>
        <v>0</v>
      </c>
      <c r="T629" s="19">
        <f t="shared" si="3271"/>
        <v>0</v>
      </c>
      <c r="U629" s="19">
        <f t="shared" si="3272"/>
        <v>0</v>
      </c>
      <c r="V629" s="19"/>
      <c r="W629" s="19">
        <f t="shared" si="3273"/>
        <v>0</v>
      </c>
      <c r="X629" s="19"/>
      <c r="Y629" s="19">
        <f t="shared" si="3274"/>
        <v>0</v>
      </c>
      <c r="Z629" s="19">
        <f t="shared" si="3275"/>
        <v>0</v>
      </c>
      <c r="AA629" s="19">
        <f t="shared" si="3276"/>
        <v>0</v>
      </c>
      <c r="AB629" s="19">
        <f t="shared" si="3277"/>
        <v>0</v>
      </c>
      <c r="AC629" s="19">
        <f t="shared" si="3278"/>
        <v>0</v>
      </c>
      <c r="AD629" s="19"/>
      <c r="AE629" s="19">
        <f t="shared" si="3279"/>
        <v>0</v>
      </c>
      <c r="AF629" s="19">
        <f t="shared" si="3280"/>
        <v>0</v>
      </c>
      <c r="AG629" s="19">
        <f t="shared" si="3281"/>
        <v>0</v>
      </c>
      <c r="AH629" s="19">
        <f t="shared" si="3282"/>
        <v>0</v>
      </c>
      <c r="AI629" s="19">
        <f t="shared" si="3283"/>
        <v>0</v>
      </c>
      <c r="AJ629" s="19">
        <f t="shared" si="3284"/>
        <v>0</v>
      </c>
      <c r="AK629" s="129">
        <f t="shared" si="3285"/>
        <v>0</v>
      </c>
      <c r="AL629" s="129">
        <f t="shared" si="3286"/>
        <v>0</v>
      </c>
      <c r="AM629" s="19">
        <f t="shared" si="3287"/>
        <v>0</v>
      </c>
      <c r="AN629" s="19">
        <f t="shared" si="3288"/>
        <v>0</v>
      </c>
      <c r="AO629" s="19">
        <f t="shared" si="3289"/>
        <v>0</v>
      </c>
      <c r="AP629" s="19">
        <f t="shared" si="3290"/>
        <v>0</v>
      </c>
      <c r="AQ629" s="19">
        <f t="shared" si="3291"/>
        <v>0</v>
      </c>
      <c r="AR629" s="19">
        <f t="shared" si="3292"/>
        <v>0</v>
      </c>
      <c r="AS629" s="19">
        <f t="shared" si="3293"/>
        <v>0</v>
      </c>
      <c r="AT629" s="19">
        <f t="shared" si="3294"/>
        <v>0</v>
      </c>
      <c r="AU629" s="19">
        <f t="shared" si="3295"/>
        <v>0</v>
      </c>
      <c r="AV629" s="19">
        <f t="shared" si="3296"/>
        <v>0</v>
      </c>
      <c r="AW629" s="19">
        <f t="shared" si="3297"/>
        <v>0</v>
      </c>
      <c r="AX629" s="19">
        <f t="shared" si="3298"/>
        <v>0</v>
      </c>
      <c r="AY629" s="19">
        <f t="shared" si="3299"/>
        <v>0</v>
      </c>
      <c r="AZ629" s="19">
        <f t="shared" si="3300"/>
        <v>0</v>
      </c>
      <c r="BA629" s="19">
        <f t="shared" si="3301"/>
        <v>0</v>
      </c>
      <c r="BB629" s="19">
        <f t="shared" si="3302"/>
        <v>0</v>
      </c>
      <c r="BC629" s="19">
        <f t="shared" si="3303"/>
        <v>0</v>
      </c>
      <c r="BD629" s="19">
        <f t="shared" si="3304"/>
        <v>0</v>
      </c>
      <c r="BE629" s="19">
        <f t="shared" si="3305"/>
        <v>0</v>
      </c>
      <c r="BF629" s="19">
        <f t="shared" si="3306"/>
        <v>0</v>
      </c>
      <c r="BG629" s="19">
        <f t="shared" si="3307"/>
        <v>0</v>
      </c>
      <c r="BH629" s="19">
        <f t="shared" si="3308"/>
        <v>0</v>
      </c>
      <c r="BI629" s="19">
        <f t="shared" si="3309"/>
        <v>0</v>
      </c>
      <c r="BJ629" s="19">
        <f t="shared" si="3310"/>
        <v>0</v>
      </c>
      <c r="BK629" s="19">
        <f t="shared" si="3311"/>
        <v>0</v>
      </c>
      <c r="BL629" s="19">
        <f t="shared" si="3312"/>
        <v>0</v>
      </c>
      <c r="BM629" s="19">
        <f t="shared" si="3313"/>
        <v>0</v>
      </c>
      <c r="BN629" s="19">
        <f t="shared" si="3314"/>
        <v>0</v>
      </c>
      <c r="BO629" s="19">
        <f t="shared" si="3315"/>
        <v>0</v>
      </c>
      <c r="BP629" s="19">
        <f t="shared" si="3316"/>
        <v>0</v>
      </c>
      <c r="BQ629" s="19">
        <f t="shared" si="3317"/>
        <v>0</v>
      </c>
      <c r="BR629" s="19">
        <f t="shared" si="3318"/>
        <v>0</v>
      </c>
      <c r="BS629" s="19">
        <f t="shared" si="3319"/>
        <v>0</v>
      </c>
      <c r="BT629" s="19">
        <f t="shared" si="3320"/>
        <v>0</v>
      </c>
      <c r="BU629" s="19">
        <f t="shared" si="3321"/>
        <v>0</v>
      </c>
      <c r="BV629" s="19">
        <f t="shared" si="3322"/>
        <v>0</v>
      </c>
      <c r="BW629" s="19">
        <f t="shared" si="3323"/>
        <v>0</v>
      </c>
      <c r="BX629" s="19">
        <f t="shared" si="3324"/>
        <v>0</v>
      </c>
      <c r="BY629" s="19">
        <f t="shared" si="3325"/>
        <v>0</v>
      </c>
      <c r="BZ629" s="19">
        <f t="shared" si="3326"/>
        <v>0</v>
      </c>
      <c r="CA629" s="19">
        <f t="shared" si="3327"/>
        <v>0</v>
      </c>
      <c r="CB629" s="19">
        <f t="shared" si="3328"/>
        <v>0</v>
      </c>
      <c r="CC629" s="19">
        <f t="shared" si="3329"/>
        <v>0</v>
      </c>
      <c r="CD629" s="19">
        <f t="shared" si="3330"/>
        <v>0</v>
      </c>
      <c r="CE629" s="19">
        <f t="shared" si="3331"/>
        <v>0</v>
      </c>
      <c r="CF629" s="19">
        <f t="shared" si="3332"/>
        <v>0</v>
      </c>
      <c r="CG629" s="19">
        <f t="shared" si="3333"/>
        <v>0</v>
      </c>
      <c r="CH629" s="19">
        <f t="shared" si="3334"/>
        <v>0</v>
      </c>
      <c r="CI629" s="19">
        <f t="shared" si="3335"/>
        <v>0</v>
      </c>
      <c r="CJ629" s="19">
        <f t="shared" si="3336"/>
        <v>0</v>
      </c>
      <c r="CK629" s="19">
        <f t="shared" si="3337"/>
        <v>0</v>
      </c>
      <c r="CL629" s="19">
        <f t="shared" si="3338"/>
        <v>0</v>
      </c>
      <c r="CM629" s="19">
        <f t="shared" si="3339"/>
        <v>0</v>
      </c>
      <c r="CN629" s="19">
        <f t="shared" si="3340"/>
        <v>0</v>
      </c>
      <c r="CO629" s="19">
        <f t="shared" si="3341"/>
        <v>0</v>
      </c>
      <c r="CP629" s="19">
        <f t="shared" si="3342"/>
        <v>0</v>
      </c>
      <c r="CQ629" s="19">
        <f t="shared" si="3343"/>
        <v>0</v>
      </c>
      <c r="CR629" s="19">
        <f t="shared" si="3344"/>
        <v>0</v>
      </c>
      <c r="CS629" s="19">
        <f t="shared" si="3345"/>
        <v>0</v>
      </c>
      <c r="CT629" s="19">
        <f t="shared" si="3346"/>
        <v>0</v>
      </c>
      <c r="CU629" s="19">
        <f t="shared" si="3347"/>
        <v>0</v>
      </c>
      <c r="CV629" s="19">
        <f t="shared" si="3348"/>
        <v>0</v>
      </c>
      <c r="CW629" s="19">
        <f t="shared" si="3349"/>
        <v>0</v>
      </c>
      <c r="CX629" s="19">
        <f t="shared" si="3350"/>
        <v>0</v>
      </c>
      <c r="CY629" s="19">
        <f t="shared" si="3351"/>
        <v>0</v>
      </c>
      <c r="CZ629" s="19">
        <f t="shared" si="3352"/>
        <v>0</v>
      </c>
      <c r="DA629" s="19">
        <f t="shared" si="3353"/>
        <v>0</v>
      </c>
      <c r="DB629" s="19">
        <f t="shared" si="3354"/>
        <v>0</v>
      </c>
      <c r="DC629" s="19">
        <f t="shared" si="3355"/>
        <v>0</v>
      </c>
      <c r="DD629" s="19">
        <f t="shared" si="3356"/>
        <v>0</v>
      </c>
      <c r="DE629" s="19">
        <f t="shared" si="3357"/>
        <v>0</v>
      </c>
      <c r="DF629" s="19">
        <f t="shared" si="3358"/>
        <v>0</v>
      </c>
      <c r="DG629" s="19">
        <f t="shared" si="3359"/>
        <v>0</v>
      </c>
      <c r="DH629" s="19">
        <f t="shared" si="3360"/>
        <v>0</v>
      </c>
      <c r="DI629" s="19">
        <f t="shared" si="3361"/>
        <v>0</v>
      </c>
      <c r="DJ629" s="19">
        <f t="shared" si="3362"/>
        <v>0</v>
      </c>
      <c r="DK629" s="19">
        <f t="shared" si="3363"/>
        <v>0</v>
      </c>
      <c r="DL629" s="19">
        <f t="shared" si="3364"/>
        <v>0</v>
      </c>
      <c r="DM629" s="19">
        <f t="shared" si="3365"/>
        <v>0</v>
      </c>
      <c r="DN629" s="19">
        <f t="shared" si="3366"/>
        <v>0</v>
      </c>
      <c r="DO629" s="19">
        <f t="shared" si="3367"/>
        <v>0</v>
      </c>
      <c r="DP629" s="19">
        <f t="shared" si="3368"/>
        <v>0</v>
      </c>
      <c r="DQ629" s="19">
        <f t="shared" si="3369"/>
        <v>0</v>
      </c>
      <c r="DR629" s="19">
        <f t="shared" si="3370"/>
        <v>0</v>
      </c>
      <c r="DS629" s="19">
        <f t="shared" si="3371"/>
        <v>0</v>
      </c>
      <c r="DT629" s="19">
        <f t="shared" si="3372"/>
        <v>0</v>
      </c>
      <c r="DU629" s="19">
        <f t="shared" si="3373"/>
        <v>0</v>
      </c>
      <c r="DV629" s="19">
        <f t="shared" si="3374"/>
        <v>0</v>
      </c>
      <c r="DW629" s="19">
        <f t="shared" si="3375"/>
        <v>0</v>
      </c>
      <c r="DX629" s="19">
        <f t="shared" si="3376"/>
        <v>0</v>
      </c>
      <c r="DY629" s="19">
        <f t="shared" si="3377"/>
        <v>0</v>
      </c>
      <c r="DZ629" s="19">
        <f t="shared" si="3378"/>
        <v>0</v>
      </c>
      <c r="EA629" s="19">
        <f t="shared" si="3379"/>
        <v>0</v>
      </c>
      <c r="EB629" s="19">
        <f t="shared" si="3380"/>
        <v>0</v>
      </c>
      <c r="EC629" s="19">
        <f t="shared" si="3381"/>
        <v>0</v>
      </c>
      <c r="ED629" s="19">
        <f t="shared" si="3382"/>
        <v>0</v>
      </c>
      <c r="EE629" s="19">
        <f t="shared" si="3383"/>
        <v>0</v>
      </c>
      <c r="EF629" s="19">
        <f t="shared" si="3384"/>
        <v>0</v>
      </c>
      <c r="EG629" s="19">
        <f t="shared" si="3385"/>
        <v>0</v>
      </c>
      <c r="EH629" s="19">
        <f t="shared" si="3386"/>
        <v>0</v>
      </c>
      <c r="EI629" s="19"/>
    </row>
    <row r="630" spans="2:139" x14ac:dyDescent="0.35">
      <c r="B630" s="19">
        <f xml:space="preserve"> IF(C391=1,IF(N391=1,1,0),0)</f>
        <v>0</v>
      </c>
      <c r="C630" s="19">
        <f>IF(C391=1,IF(OR((N391=1),(N391=0.5)),1,0),0)</f>
        <v>0</v>
      </c>
      <c r="D630" s="19">
        <f xml:space="preserve"> IF(C391=1,IF(N391=1,1,0),0)</f>
        <v>0</v>
      </c>
      <c r="E630" s="19">
        <f xml:space="preserve"> IF(C391=1,IF(AND((N391&lt;&gt;""),(N391&lt;&gt;0)),1,0),0)</f>
        <v>0</v>
      </c>
      <c r="F630" s="19"/>
      <c r="G630" s="19">
        <f t="shared" si="3259"/>
        <v>1</v>
      </c>
      <c r="H630" s="19">
        <f t="shared" si="3260"/>
        <v>2</v>
      </c>
      <c r="I630" s="19">
        <f t="shared" si="3261"/>
        <v>3</v>
      </c>
      <c r="J630" s="19">
        <f t="shared" si="3262"/>
        <v>4</v>
      </c>
      <c r="K630" s="19">
        <f t="shared" si="3263"/>
        <v>5</v>
      </c>
      <c r="L630" s="19">
        <f t="shared" si="3264"/>
        <v>6</v>
      </c>
      <c r="M630" s="19">
        <f t="shared" si="3265"/>
        <v>7</v>
      </c>
      <c r="N630" s="19">
        <f t="shared" si="3266"/>
        <v>8</v>
      </c>
      <c r="O630" s="19">
        <f t="shared" si="3267"/>
        <v>9</v>
      </c>
      <c r="P630" s="19">
        <f t="shared" si="3268"/>
        <v>10</v>
      </c>
      <c r="Q630" s="19">
        <f t="shared" si="3269"/>
        <v>11</v>
      </c>
      <c r="R630" s="19"/>
      <c r="S630" s="19">
        <f t="shared" si="3270"/>
        <v>12</v>
      </c>
      <c r="T630" s="19">
        <f t="shared" si="3271"/>
        <v>13</v>
      </c>
      <c r="U630" s="19">
        <f t="shared" si="3272"/>
        <v>14</v>
      </c>
      <c r="V630" s="19"/>
      <c r="W630" s="19">
        <f t="shared" si="3273"/>
        <v>15</v>
      </c>
      <c r="X630" s="19"/>
      <c r="Y630" s="19">
        <f t="shared" si="3274"/>
        <v>16</v>
      </c>
      <c r="Z630" s="19">
        <f t="shared" si="3275"/>
        <v>17</v>
      </c>
      <c r="AA630" s="19">
        <f t="shared" si="3276"/>
        <v>18</v>
      </c>
      <c r="AB630" s="19">
        <f t="shared" si="3277"/>
        <v>19</v>
      </c>
      <c r="AC630" s="19">
        <f t="shared" si="3278"/>
        <v>20</v>
      </c>
      <c r="AD630" s="19"/>
      <c r="AE630" s="19">
        <f t="shared" si="3279"/>
        <v>21</v>
      </c>
      <c r="AF630" s="19">
        <f t="shared" si="3280"/>
        <v>22</v>
      </c>
      <c r="AG630" s="19">
        <f t="shared" si="3281"/>
        <v>23</v>
      </c>
      <c r="AH630" s="19">
        <f t="shared" si="3282"/>
        <v>24</v>
      </c>
      <c r="AI630" s="19">
        <f t="shared" si="3283"/>
        <v>25</v>
      </c>
      <c r="AJ630" s="19">
        <f t="shared" si="3284"/>
        <v>26</v>
      </c>
      <c r="AK630" s="129">
        <f t="shared" si="3285"/>
        <v>27</v>
      </c>
      <c r="AL630" s="129">
        <f t="shared" si="3286"/>
        <v>28</v>
      </c>
      <c r="AM630" s="19">
        <f t="shared" si="3287"/>
        <v>29</v>
      </c>
      <c r="AN630" s="19">
        <f t="shared" si="3288"/>
        <v>30</v>
      </c>
      <c r="AO630" s="19">
        <f t="shared" si="3289"/>
        <v>31</v>
      </c>
      <c r="AP630" s="19">
        <f t="shared" si="3290"/>
        <v>32</v>
      </c>
      <c r="AQ630" s="19">
        <f t="shared" si="3291"/>
        <v>33</v>
      </c>
      <c r="AR630" s="19">
        <f t="shared" si="3292"/>
        <v>34</v>
      </c>
      <c r="AS630" s="19">
        <f t="shared" si="3293"/>
        <v>35</v>
      </c>
      <c r="AT630" s="19">
        <f t="shared" si="3294"/>
        <v>36</v>
      </c>
      <c r="AU630" s="19">
        <f t="shared" si="3295"/>
        <v>37</v>
      </c>
      <c r="AV630" s="19">
        <f t="shared" si="3296"/>
        <v>38</v>
      </c>
      <c r="AW630" s="19">
        <f t="shared" si="3297"/>
        <v>39</v>
      </c>
      <c r="AX630" s="19">
        <f t="shared" si="3298"/>
        <v>40</v>
      </c>
      <c r="AY630" s="19">
        <f t="shared" si="3299"/>
        <v>41</v>
      </c>
      <c r="AZ630" s="19">
        <f t="shared" si="3300"/>
        <v>42</v>
      </c>
      <c r="BA630" s="19">
        <f t="shared" si="3301"/>
        <v>43</v>
      </c>
      <c r="BB630" s="19">
        <f t="shared" si="3302"/>
        <v>44</v>
      </c>
      <c r="BC630" s="19">
        <f t="shared" si="3303"/>
        <v>45</v>
      </c>
      <c r="BD630" s="19">
        <f t="shared" si="3304"/>
        <v>46</v>
      </c>
      <c r="BE630" s="19">
        <f t="shared" si="3305"/>
        <v>47</v>
      </c>
      <c r="BF630" s="19">
        <f t="shared" si="3306"/>
        <v>48</v>
      </c>
      <c r="BG630" s="19">
        <f t="shared" si="3307"/>
        <v>49</v>
      </c>
      <c r="BH630" s="19">
        <f t="shared" si="3308"/>
        <v>50</v>
      </c>
      <c r="BI630" s="19">
        <f t="shared" si="3309"/>
        <v>51</v>
      </c>
      <c r="BJ630" s="19">
        <f t="shared" si="3310"/>
        <v>52</v>
      </c>
      <c r="BK630" s="19">
        <f t="shared" si="3311"/>
        <v>53</v>
      </c>
      <c r="BL630" s="19">
        <f t="shared" si="3312"/>
        <v>54</v>
      </c>
      <c r="BM630" s="19">
        <f t="shared" si="3313"/>
        <v>55</v>
      </c>
      <c r="BN630" s="19">
        <f t="shared" si="3314"/>
        <v>56</v>
      </c>
      <c r="BO630" s="19">
        <f t="shared" si="3315"/>
        <v>57</v>
      </c>
      <c r="BP630" s="19">
        <f t="shared" si="3316"/>
        <v>58</v>
      </c>
      <c r="BQ630" s="19">
        <f t="shared" si="3317"/>
        <v>59</v>
      </c>
      <c r="BR630" s="19">
        <f t="shared" si="3318"/>
        <v>60</v>
      </c>
      <c r="BS630" s="19">
        <f t="shared" si="3319"/>
        <v>61</v>
      </c>
      <c r="BT630" s="19">
        <f t="shared" si="3320"/>
        <v>62</v>
      </c>
      <c r="BU630" s="19">
        <f t="shared" si="3321"/>
        <v>63</v>
      </c>
      <c r="BV630" s="19">
        <f t="shared" si="3322"/>
        <v>64</v>
      </c>
      <c r="BW630" s="19">
        <f t="shared" si="3323"/>
        <v>65</v>
      </c>
      <c r="BX630" s="19">
        <f t="shared" si="3324"/>
        <v>66</v>
      </c>
      <c r="BY630" s="19">
        <f t="shared" si="3325"/>
        <v>67</v>
      </c>
      <c r="BZ630" s="19">
        <f t="shared" si="3326"/>
        <v>68</v>
      </c>
      <c r="CA630" s="19">
        <f t="shared" si="3327"/>
        <v>69</v>
      </c>
      <c r="CB630" s="19">
        <f t="shared" si="3328"/>
        <v>70</v>
      </c>
      <c r="CC630" s="19">
        <f t="shared" si="3329"/>
        <v>71</v>
      </c>
      <c r="CD630" s="19">
        <f t="shared" si="3330"/>
        <v>72</v>
      </c>
      <c r="CE630" s="19">
        <f t="shared" si="3331"/>
        <v>73</v>
      </c>
      <c r="CF630" s="19">
        <f t="shared" si="3332"/>
        <v>74</v>
      </c>
      <c r="CG630" s="19">
        <f t="shared" si="3333"/>
        <v>75</v>
      </c>
      <c r="CH630" s="19">
        <f t="shared" si="3334"/>
        <v>76</v>
      </c>
      <c r="CI630" s="19">
        <f t="shared" si="3335"/>
        <v>77</v>
      </c>
      <c r="CJ630" s="19">
        <f t="shared" si="3336"/>
        <v>78</v>
      </c>
      <c r="CK630" s="19">
        <f t="shared" si="3337"/>
        <v>79</v>
      </c>
      <c r="CL630" s="19">
        <f t="shared" si="3338"/>
        <v>80</v>
      </c>
      <c r="CM630" s="19">
        <f t="shared" si="3339"/>
        <v>81</v>
      </c>
      <c r="CN630" s="19">
        <f t="shared" si="3340"/>
        <v>82</v>
      </c>
      <c r="CO630" s="19">
        <f t="shared" si="3341"/>
        <v>83</v>
      </c>
      <c r="CP630" s="19">
        <f t="shared" si="3342"/>
        <v>84</v>
      </c>
      <c r="CQ630" s="19">
        <f t="shared" si="3343"/>
        <v>85</v>
      </c>
      <c r="CR630" s="19">
        <f t="shared" si="3344"/>
        <v>86</v>
      </c>
      <c r="CS630" s="19">
        <f t="shared" si="3345"/>
        <v>87</v>
      </c>
      <c r="CT630" s="19">
        <f t="shared" si="3346"/>
        <v>88</v>
      </c>
      <c r="CU630" s="19">
        <f t="shared" si="3347"/>
        <v>89</v>
      </c>
      <c r="CV630" s="19">
        <f t="shared" si="3348"/>
        <v>90</v>
      </c>
      <c r="CW630" s="19">
        <f t="shared" si="3349"/>
        <v>91</v>
      </c>
      <c r="CX630" s="19">
        <f t="shared" si="3350"/>
        <v>92</v>
      </c>
      <c r="CY630" s="19">
        <f t="shared" si="3351"/>
        <v>93</v>
      </c>
      <c r="CZ630" s="19">
        <f t="shared" si="3352"/>
        <v>94</v>
      </c>
      <c r="DA630" s="19">
        <f t="shared" si="3353"/>
        <v>95</v>
      </c>
      <c r="DB630" s="19">
        <f t="shared" si="3354"/>
        <v>96</v>
      </c>
      <c r="DC630" s="19">
        <f t="shared" si="3355"/>
        <v>97</v>
      </c>
      <c r="DD630" s="19">
        <f t="shared" si="3356"/>
        <v>98</v>
      </c>
      <c r="DE630" s="19">
        <f t="shared" si="3357"/>
        <v>99</v>
      </c>
      <c r="DF630" s="19">
        <f t="shared" si="3358"/>
        <v>100</v>
      </c>
      <c r="DG630" s="19">
        <f t="shared" si="3359"/>
        <v>101</v>
      </c>
      <c r="DH630" s="19">
        <f t="shared" si="3360"/>
        <v>102</v>
      </c>
      <c r="DI630" s="19">
        <f t="shared" si="3361"/>
        <v>103</v>
      </c>
      <c r="DJ630" s="19">
        <f t="shared" si="3362"/>
        <v>104</v>
      </c>
      <c r="DK630" s="19">
        <f t="shared" si="3363"/>
        <v>105</v>
      </c>
      <c r="DL630" s="19">
        <f t="shared" si="3364"/>
        <v>106</v>
      </c>
      <c r="DM630" s="19">
        <f t="shared" si="3365"/>
        <v>107</v>
      </c>
      <c r="DN630" s="19">
        <f t="shared" si="3366"/>
        <v>108</v>
      </c>
      <c r="DO630" s="19">
        <f t="shared" si="3367"/>
        <v>109</v>
      </c>
      <c r="DP630" s="19">
        <f t="shared" si="3368"/>
        <v>110</v>
      </c>
      <c r="DQ630" s="19">
        <f t="shared" si="3369"/>
        <v>111</v>
      </c>
      <c r="DR630" s="19">
        <f t="shared" si="3370"/>
        <v>112</v>
      </c>
      <c r="DS630" s="19">
        <f t="shared" si="3371"/>
        <v>113</v>
      </c>
      <c r="DT630" s="19">
        <f t="shared" si="3372"/>
        <v>114</v>
      </c>
      <c r="DU630" s="19">
        <f t="shared" si="3373"/>
        <v>115</v>
      </c>
      <c r="DV630" s="19">
        <f t="shared" si="3374"/>
        <v>116</v>
      </c>
      <c r="DW630" s="19">
        <f t="shared" si="3375"/>
        <v>117</v>
      </c>
      <c r="DX630" s="19">
        <f t="shared" si="3376"/>
        <v>118</v>
      </c>
      <c r="DY630" s="19">
        <f t="shared" si="3377"/>
        <v>119</v>
      </c>
      <c r="DZ630" s="19">
        <f t="shared" si="3378"/>
        <v>120</v>
      </c>
      <c r="EA630" s="19">
        <f t="shared" si="3379"/>
        <v>121</v>
      </c>
      <c r="EB630" s="19">
        <f t="shared" si="3380"/>
        <v>122</v>
      </c>
      <c r="EC630" s="19">
        <f t="shared" si="3381"/>
        <v>123</v>
      </c>
      <c r="ED630" s="19">
        <f t="shared" si="3382"/>
        <v>124</v>
      </c>
      <c r="EE630" s="19">
        <f t="shared" si="3383"/>
        <v>125</v>
      </c>
      <c r="EF630" s="19">
        <f t="shared" si="3384"/>
        <v>126</v>
      </c>
      <c r="EG630" s="19">
        <f t="shared" si="3385"/>
        <v>127</v>
      </c>
      <c r="EH630" s="19">
        <f t="shared" si="3386"/>
        <v>128</v>
      </c>
      <c r="EI630" s="19"/>
    </row>
    <row r="631" spans="2:139" ht="15" hidden="1" x14ac:dyDescent="0.25">
      <c r="B631" s="19">
        <f xml:space="preserve"> IF(C392=1,IF(N392=1,1,0),0)</f>
        <v>0</v>
      </c>
      <c r="C631" s="19">
        <f>IF(C392=1,IF(OR((N392=1),(N392=0.5)),1,0),0)</f>
        <v>0</v>
      </c>
      <c r="D631" s="19">
        <f xml:space="preserve"> IF(C392=1,IF(N392=1,1,0),0)</f>
        <v>0</v>
      </c>
      <c r="E631" s="19">
        <f xml:space="preserve"> IF(C392=1,IF(AND((N392&lt;&gt;""),(N392&lt;&gt;0)),1,0),0)</f>
        <v>0</v>
      </c>
      <c r="F631" s="19"/>
      <c r="G631" s="19">
        <f t="shared" si="3259"/>
        <v>0</v>
      </c>
      <c r="H631" s="19">
        <f t="shared" si="3260"/>
        <v>0</v>
      </c>
      <c r="I631" s="19">
        <f t="shared" si="3261"/>
        <v>0</v>
      </c>
      <c r="J631" s="19">
        <f t="shared" si="3262"/>
        <v>0</v>
      </c>
      <c r="K631" s="19">
        <f t="shared" si="3263"/>
        <v>0</v>
      </c>
      <c r="L631" s="19">
        <f t="shared" si="3264"/>
        <v>0</v>
      </c>
      <c r="M631" s="19">
        <f t="shared" si="3265"/>
        <v>0</v>
      </c>
      <c r="N631" s="19">
        <f t="shared" si="3266"/>
        <v>0</v>
      </c>
      <c r="O631" s="19">
        <f t="shared" si="3267"/>
        <v>0</v>
      </c>
      <c r="P631" s="19">
        <f t="shared" si="3268"/>
        <v>0</v>
      </c>
      <c r="Q631" s="19">
        <f t="shared" si="3269"/>
        <v>0</v>
      </c>
      <c r="R631" s="19"/>
      <c r="S631" s="19">
        <f t="shared" si="3270"/>
        <v>0</v>
      </c>
      <c r="T631" s="19">
        <f t="shared" si="3271"/>
        <v>0</v>
      </c>
      <c r="U631" s="19">
        <f t="shared" si="3272"/>
        <v>0</v>
      </c>
      <c r="V631" s="19"/>
      <c r="W631" s="19">
        <f t="shared" si="3273"/>
        <v>0</v>
      </c>
      <c r="X631" s="19"/>
      <c r="Y631" s="19">
        <f t="shared" si="3274"/>
        <v>0</v>
      </c>
      <c r="Z631" s="19">
        <f t="shared" si="3275"/>
        <v>0</v>
      </c>
      <c r="AA631" s="19">
        <f t="shared" si="3276"/>
        <v>0</v>
      </c>
      <c r="AB631" s="19">
        <f t="shared" si="3277"/>
        <v>0</v>
      </c>
      <c r="AC631" s="19">
        <f t="shared" si="3278"/>
        <v>0</v>
      </c>
      <c r="AD631" s="19"/>
      <c r="AE631" s="19">
        <f t="shared" si="3279"/>
        <v>0</v>
      </c>
      <c r="AF631" s="19">
        <f t="shared" si="3280"/>
        <v>0</v>
      </c>
      <c r="AG631" s="19">
        <f t="shared" si="3281"/>
        <v>0</v>
      </c>
      <c r="AH631" s="19">
        <f t="shared" si="3282"/>
        <v>0</v>
      </c>
      <c r="AI631" s="19">
        <f t="shared" si="3283"/>
        <v>0</v>
      </c>
      <c r="AJ631" s="19">
        <f t="shared" si="3284"/>
        <v>0</v>
      </c>
      <c r="AK631" s="129">
        <f t="shared" si="3285"/>
        <v>0</v>
      </c>
      <c r="AL631" s="129">
        <f t="shared" si="3286"/>
        <v>0</v>
      </c>
      <c r="AM631" s="19">
        <f t="shared" si="3287"/>
        <v>0</v>
      </c>
      <c r="AN631" s="19">
        <f t="shared" si="3288"/>
        <v>0</v>
      </c>
      <c r="AO631" s="19">
        <f t="shared" si="3289"/>
        <v>0</v>
      </c>
      <c r="AP631" s="19">
        <f t="shared" si="3290"/>
        <v>0</v>
      </c>
      <c r="AQ631" s="19">
        <f t="shared" si="3291"/>
        <v>0</v>
      </c>
      <c r="AR631" s="19">
        <f t="shared" si="3292"/>
        <v>0</v>
      </c>
      <c r="AS631" s="19">
        <f t="shared" si="3293"/>
        <v>0</v>
      </c>
      <c r="AT631" s="19">
        <f t="shared" si="3294"/>
        <v>0</v>
      </c>
      <c r="AU631" s="19">
        <f t="shared" si="3295"/>
        <v>0</v>
      </c>
      <c r="AV631" s="19">
        <f t="shared" si="3296"/>
        <v>0</v>
      </c>
      <c r="AW631" s="19">
        <f t="shared" si="3297"/>
        <v>0</v>
      </c>
      <c r="AX631" s="19">
        <f t="shared" si="3298"/>
        <v>0</v>
      </c>
      <c r="AY631" s="19">
        <f t="shared" si="3299"/>
        <v>0</v>
      </c>
      <c r="AZ631" s="19">
        <f t="shared" si="3300"/>
        <v>0</v>
      </c>
      <c r="BA631" s="19">
        <f t="shared" si="3301"/>
        <v>0</v>
      </c>
      <c r="BB631" s="19">
        <f t="shared" si="3302"/>
        <v>0</v>
      </c>
      <c r="BC631" s="19">
        <f t="shared" si="3303"/>
        <v>0</v>
      </c>
      <c r="BD631" s="19">
        <f t="shared" si="3304"/>
        <v>0</v>
      </c>
      <c r="BE631" s="19">
        <f t="shared" si="3305"/>
        <v>0</v>
      </c>
      <c r="BF631" s="19">
        <f t="shared" si="3306"/>
        <v>0</v>
      </c>
      <c r="BG631" s="19">
        <f t="shared" si="3307"/>
        <v>0</v>
      </c>
      <c r="BH631" s="19">
        <f t="shared" si="3308"/>
        <v>0</v>
      </c>
      <c r="BI631" s="19">
        <f t="shared" si="3309"/>
        <v>0</v>
      </c>
      <c r="BJ631" s="19">
        <f t="shared" si="3310"/>
        <v>0</v>
      </c>
      <c r="BK631" s="19">
        <f t="shared" si="3311"/>
        <v>0</v>
      </c>
      <c r="BL631" s="19">
        <f t="shared" si="3312"/>
        <v>0</v>
      </c>
      <c r="BM631" s="19">
        <f t="shared" si="3313"/>
        <v>0</v>
      </c>
      <c r="BN631" s="19">
        <f t="shared" si="3314"/>
        <v>0</v>
      </c>
      <c r="BO631" s="19">
        <f t="shared" si="3315"/>
        <v>0</v>
      </c>
      <c r="BP631" s="19">
        <f t="shared" si="3316"/>
        <v>0</v>
      </c>
      <c r="BQ631" s="19">
        <f t="shared" si="3317"/>
        <v>0</v>
      </c>
      <c r="BR631" s="19">
        <f t="shared" si="3318"/>
        <v>0</v>
      </c>
      <c r="BS631" s="19">
        <f t="shared" si="3319"/>
        <v>0</v>
      </c>
      <c r="BT631" s="19">
        <f t="shared" si="3320"/>
        <v>0</v>
      </c>
      <c r="BU631" s="19">
        <f t="shared" si="3321"/>
        <v>0</v>
      </c>
      <c r="BV631" s="19">
        <f t="shared" si="3322"/>
        <v>0</v>
      </c>
      <c r="BW631" s="19">
        <f t="shared" si="3323"/>
        <v>0</v>
      </c>
      <c r="BX631" s="19">
        <f t="shared" si="3324"/>
        <v>0</v>
      </c>
      <c r="BY631" s="19">
        <f t="shared" si="3325"/>
        <v>0</v>
      </c>
      <c r="BZ631" s="19">
        <f t="shared" si="3326"/>
        <v>0</v>
      </c>
      <c r="CA631" s="19">
        <f t="shared" si="3327"/>
        <v>0</v>
      </c>
      <c r="CB631" s="19">
        <f t="shared" si="3328"/>
        <v>0</v>
      </c>
      <c r="CC631" s="19">
        <f t="shared" si="3329"/>
        <v>0</v>
      </c>
      <c r="CD631" s="19">
        <f t="shared" si="3330"/>
        <v>0</v>
      </c>
      <c r="CE631" s="19">
        <f t="shared" si="3331"/>
        <v>0</v>
      </c>
      <c r="CF631" s="19">
        <f t="shared" si="3332"/>
        <v>0</v>
      </c>
      <c r="CG631" s="19">
        <f t="shared" si="3333"/>
        <v>0</v>
      </c>
      <c r="CH631" s="19">
        <f t="shared" si="3334"/>
        <v>0</v>
      </c>
      <c r="CI631" s="19">
        <f t="shared" si="3335"/>
        <v>0</v>
      </c>
      <c r="CJ631" s="19">
        <f t="shared" si="3336"/>
        <v>0</v>
      </c>
      <c r="CK631" s="19">
        <f t="shared" si="3337"/>
        <v>0</v>
      </c>
      <c r="CL631" s="19">
        <f t="shared" si="3338"/>
        <v>0</v>
      </c>
      <c r="CM631" s="19">
        <f t="shared" si="3339"/>
        <v>0</v>
      </c>
      <c r="CN631" s="19">
        <f t="shared" si="3340"/>
        <v>0</v>
      </c>
      <c r="CO631" s="19">
        <f t="shared" si="3341"/>
        <v>0</v>
      </c>
      <c r="CP631" s="19">
        <f t="shared" si="3342"/>
        <v>0</v>
      </c>
      <c r="CQ631" s="19">
        <f t="shared" si="3343"/>
        <v>0</v>
      </c>
      <c r="CR631" s="19">
        <f t="shared" si="3344"/>
        <v>0</v>
      </c>
      <c r="CS631" s="19">
        <f t="shared" si="3345"/>
        <v>0</v>
      </c>
      <c r="CT631" s="19">
        <f t="shared" si="3346"/>
        <v>0</v>
      </c>
      <c r="CU631" s="19">
        <f t="shared" si="3347"/>
        <v>0</v>
      </c>
      <c r="CV631" s="19">
        <f t="shared" si="3348"/>
        <v>0</v>
      </c>
      <c r="CW631" s="19">
        <f t="shared" si="3349"/>
        <v>0</v>
      </c>
      <c r="CX631" s="19">
        <f t="shared" si="3350"/>
        <v>0</v>
      </c>
      <c r="CY631" s="19">
        <f t="shared" si="3351"/>
        <v>0</v>
      </c>
      <c r="CZ631" s="19">
        <f t="shared" si="3352"/>
        <v>0</v>
      </c>
      <c r="DA631" s="19">
        <f t="shared" si="3353"/>
        <v>0</v>
      </c>
      <c r="DB631" s="19">
        <f t="shared" si="3354"/>
        <v>0</v>
      </c>
      <c r="DC631" s="19">
        <f t="shared" si="3355"/>
        <v>0</v>
      </c>
      <c r="DD631" s="19">
        <f t="shared" si="3356"/>
        <v>0</v>
      </c>
      <c r="DE631" s="19">
        <f t="shared" si="3357"/>
        <v>0</v>
      </c>
      <c r="DF631" s="19">
        <f t="shared" si="3358"/>
        <v>0</v>
      </c>
      <c r="DG631" s="19">
        <f t="shared" si="3359"/>
        <v>0</v>
      </c>
      <c r="DH631" s="19">
        <f t="shared" si="3360"/>
        <v>0</v>
      </c>
      <c r="DI631" s="19">
        <f t="shared" si="3361"/>
        <v>0</v>
      </c>
      <c r="DJ631" s="19">
        <f t="shared" si="3362"/>
        <v>0</v>
      </c>
      <c r="DK631" s="19">
        <f t="shared" si="3363"/>
        <v>0</v>
      </c>
      <c r="DL631" s="19">
        <f t="shared" si="3364"/>
        <v>0</v>
      </c>
      <c r="DM631" s="19">
        <f t="shared" si="3365"/>
        <v>0</v>
      </c>
      <c r="DN631" s="19">
        <f t="shared" si="3366"/>
        <v>0</v>
      </c>
      <c r="DO631" s="19">
        <f t="shared" si="3367"/>
        <v>0</v>
      </c>
      <c r="DP631" s="19">
        <f t="shared" si="3368"/>
        <v>0</v>
      </c>
      <c r="DQ631" s="19">
        <f t="shared" si="3369"/>
        <v>0</v>
      </c>
      <c r="DR631" s="19">
        <f t="shared" si="3370"/>
        <v>0</v>
      </c>
      <c r="DS631" s="19">
        <f t="shared" si="3371"/>
        <v>0</v>
      </c>
      <c r="DT631" s="19">
        <f t="shared" si="3372"/>
        <v>0</v>
      </c>
      <c r="DU631" s="19">
        <f t="shared" si="3373"/>
        <v>0</v>
      </c>
      <c r="DV631" s="19">
        <f t="shared" si="3374"/>
        <v>0</v>
      </c>
      <c r="DW631" s="19">
        <f t="shared" si="3375"/>
        <v>0</v>
      </c>
      <c r="DX631" s="19">
        <f t="shared" si="3376"/>
        <v>0</v>
      </c>
      <c r="DY631" s="19">
        <f t="shared" si="3377"/>
        <v>0</v>
      </c>
      <c r="DZ631" s="19">
        <f t="shared" si="3378"/>
        <v>0</v>
      </c>
      <c r="EA631" s="19">
        <f t="shared" si="3379"/>
        <v>0</v>
      </c>
      <c r="EB631" s="19">
        <f t="shared" si="3380"/>
        <v>0</v>
      </c>
      <c r="EC631" s="19">
        <f t="shared" si="3381"/>
        <v>0</v>
      </c>
      <c r="ED631" s="19">
        <f t="shared" si="3382"/>
        <v>0</v>
      </c>
      <c r="EE631" s="19">
        <f t="shared" si="3383"/>
        <v>0</v>
      </c>
      <c r="EF631" s="19">
        <f t="shared" si="3384"/>
        <v>0</v>
      </c>
      <c r="EG631" s="19">
        <f t="shared" si="3385"/>
        <v>0</v>
      </c>
      <c r="EH631" s="19">
        <f t="shared" si="3386"/>
        <v>0</v>
      </c>
      <c r="EI631" s="19"/>
    </row>
    <row r="632" spans="2:139" ht="15" hidden="1" x14ac:dyDescent="0.25">
      <c r="B632" s="19">
        <f xml:space="preserve"> IF(C393=1,IF(N393=1,1,0),0)</f>
        <v>0</v>
      </c>
      <c r="C632" s="19">
        <f>IF(C393=1,IF(OR((N393=1),(N393=0.5)),1,0),0)</f>
        <v>0</v>
      </c>
      <c r="D632" s="19">
        <f xml:space="preserve"> IF(C393=1,IF(N393=1,1,0),0)</f>
        <v>0</v>
      </c>
      <c r="E632" s="19">
        <f xml:space="preserve"> IF(C393=1,IF(AND((N393&lt;&gt;""),(N393&lt;&gt;0)),1,0),0)</f>
        <v>0</v>
      </c>
      <c r="F632" s="19"/>
      <c r="G632" s="19">
        <f t="shared" si="3259"/>
        <v>0</v>
      </c>
      <c r="H632" s="19">
        <f t="shared" si="3260"/>
        <v>0</v>
      </c>
      <c r="I632" s="19">
        <f t="shared" si="3261"/>
        <v>0</v>
      </c>
      <c r="J632" s="19">
        <f t="shared" si="3262"/>
        <v>0</v>
      </c>
      <c r="K632" s="19">
        <f t="shared" si="3263"/>
        <v>0</v>
      </c>
      <c r="L632" s="19">
        <f t="shared" si="3264"/>
        <v>0</v>
      </c>
      <c r="M632" s="19">
        <f t="shared" si="3265"/>
        <v>0</v>
      </c>
      <c r="N632" s="19">
        <f t="shared" si="3266"/>
        <v>0</v>
      </c>
      <c r="O632" s="19">
        <f t="shared" si="3267"/>
        <v>0</v>
      </c>
      <c r="P632" s="19">
        <f t="shared" si="3268"/>
        <v>0</v>
      </c>
      <c r="Q632" s="19">
        <f t="shared" si="3269"/>
        <v>0</v>
      </c>
      <c r="R632" s="19"/>
      <c r="S632" s="19">
        <f t="shared" si="3270"/>
        <v>0</v>
      </c>
      <c r="T632" s="19">
        <f t="shared" si="3271"/>
        <v>0</v>
      </c>
      <c r="U632" s="19">
        <f t="shared" si="3272"/>
        <v>0</v>
      </c>
      <c r="V632" s="19"/>
      <c r="W632" s="19">
        <f t="shared" si="3273"/>
        <v>0</v>
      </c>
      <c r="X632" s="19"/>
      <c r="Y632" s="19">
        <f t="shared" si="3274"/>
        <v>0</v>
      </c>
      <c r="Z632" s="19">
        <f t="shared" si="3275"/>
        <v>0</v>
      </c>
      <c r="AA632" s="19">
        <f t="shared" si="3276"/>
        <v>0</v>
      </c>
      <c r="AB632" s="19">
        <f t="shared" si="3277"/>
        <v>0</v>
      </c>
      <c r="AC632" s="19">
        <f t="shared" si="3278"/>
        <v>0</v>
      </c>
      <c r="AD632" s="19"/>
      <c r="AE632" s="19">
        <f t="shared" si="3279"/>
        <v>0</v>
      </c>
      <c r="AF632" s="19">
        <f t="shared" si="3280"/>
        <v>0</v>
      </c>
      <c r="AG632" s="19">
        <f t="shared" si="3281"/>
        <v>0</v>
      </c>
      <c r="AH632" s="19">
        <f t="shared" si="3282"/>
        <v>0</v>
      </c>
      <c r="AI632" s="19">
        <f t="shared" si="3283"/>
        <v>0</v>
      </c>
      <c r="AJ632" s="19">
        <f t="shared" si="3284"/>
        <v>0</v>
      </c>
      <c r="AK632" s="129">
        <f t="shared" si="3285"/>
        <v>0</v>
      </c>
      <c r="AL632" s="129">
        <f t="shared" si="3286"/>
        <v>0</v>
      </c>
      <c r="AM632" s="19">
        <f t="shared" si="3287"/>
        <v>0</v>
      </c>
      <c r="AN632" s="19">
        <f t="shared" si="3288"/>
        <v>0</v>
      </c>
      <c r="AO632" s="19">
        <f t="shared" si="3289"/>
        <v>0</v>
      </c>
      <c r="AP632" s="19">
        <f t="shared" si="3290"/>
        <v>0</v>
      </c>
      <c r="AQ632" s="19">
        <f t="shared" si="3291"/>
        <v>0</v>
      </c>
      <c r="AR632" s="19">
        <f t="shared" si="3292"/>
        <v>0</v>
      </c>
      <c r="AS632" s="19">
        <f t="shared" si="3293"/>
        <v>0</v>
      </c>
      <c r="AT632" s="19">
        <f t="shared" si="3294"/>
        <v>0</v>
      </c>
      <c r="AU632" s="19">
        <f t="shared" si="3295"/>
        <v>0</v>
      </c>
      <c r="AV632" s="19">
        <f t="shared" si="3296"/>
        <v>0</v>
      </c>
      <c r="AW632" s="19">
        <f t="shared" si="3297"/>
        <v>0</v>
      </c>
      <c r="AX632" s="19">
        <f t="shared" si="3298"/>
        <v>0</v>
      </c>
      <c r="AY632" s="19">
        <f t="shared" si="3299"/>
        <v>0</v>
      </c>
      <c r="AZ632" s="19">
        <f t="shared" si="3300"/>
        <v>0</v>
      </c>
      <c r="BA632" s="19">
        <f t="shared" si="3301"/>
        <v>0</v>
      </c>
      <c r="BB632" s="19">
        <f t="shared" si="3302"/>
        <v>0</v>
      </c>
      <c r="BC632" s="19">
        <f t="shared" si="3303"/>
        <v>0</v>
      </c>
      <c r="BD632" s="19">
        <f t="shared" si="3304"/>
        <v>0</v>
      </c>
      <c r="BE632" s="19">
        <f t="shared" si="3305"/>
        <v>0</v>
      </c>
      <c r="BF632" s="19">
        <f t="shared" si="3306"/>
        <v>0</v>
      </c>
      <c r="BG632" s="19">
        <f t="shared" si="3307"/>
        <v>0</v>
      </c>
      <c r="BH632" s="19">
        <f t="shared" si="3308"/>
        <v>0</v>
      </c>
      <c r="BI632" s="19">
        <f t="shared" si="3309"/>
        <v>0</v>
      </c>
      <c r="BJ632" s="19">
        <f t="shared" si="3310"/>
        <v>0</v>
      </c>
      <c r="BK632" s="19">
        <f t="shared" si="3311"/>
        <v>0</v>
      </c>
      <c r="BL632" s="19">
        <f t="shared" si="3312"/>
        <v>0</v>
      </c>
      <c r="BM632" s="19">
        <f t="shared" si="3313"/>
        <v>0</v>
      </c>
      <c r="BN632" s="19">
        <f t="shared" si="3314"/>
        <v>0</v>
      </c>
      <c r="BO632" s="19">
        <f t="shared" si="3315"/>
        <v>0</v>
      </c>
      <c r="BP632" s="19">
        <f t="shared" si="3316"/>
        <v>0</v>
      </c>
      <c r="BQ632" s="19">
        <f t="shared" si="3317"/>
        <v>0</v>
      </c>
      <c r="BR632" s="19">
        <f t="shared" si="3318"/>
        <v>0</v>
      </c>
      <c r="BS632" s="19">
        <f t="shared" si="3319"/>
        <v>0</v>
      </c>
      <c r="BT632" s="19">
        <f t="shared" si="3320"/>
        <v>0</v>
      </c>
      <c r="BU632" s="19">
        <f t="shared" si="3321"/>
        <v>0</v>
      </c>
      <c r="BV632" s="19">
        <f t="shared" si="3322"/>
        <v>0</v>
      </c>
      <c r="BW632" s="19">
        <f t="shared" si="3323"/>
        <v>0</v>
      </c>
      <c r="BX632" s="19">
        <f t="shared" si="3324"/>
        <v>0</v>
      </c>
      <c r="BY632" s="19">
        <f t="shared" si="3325"/>
        <v>0</v>
      </c>
      <c r="BZ632" s="19">
        <f t="shared" si="3326"/>
        <v>0</v>
      </c>
      <c r="CA632" s="19">
        <f t="shared" si="3327"/>
        <v>0</v>
      </c>
      <c r="CB632" s="19">
        <f t="shared" si="3328"/>
        <v>0</v>
      </c>
      <c r="CC632" s="19">
        <f t="shared" si="3329"/>
        <v>0</v>
      </c>
      <c r="CD632" s="19">
        <f t="shared" si="3330"/>
        <v>0</v>
      </c>
      <c r="CE632" s="19">
        <f t="shared" si="3331"/>
        <v>0</v>
      </c>
      <c r="CF632" s="19">
        <f t="shared" si="3332"/>
        <v>0</v>
      </c>
      <c r="CG632" s="19">
        <f t="shared" si="3333"/>
        <v>0</v>
      </c>
      <c r="CH632" s="19">
        <f t="shared" si="3334"/>
        <v>0</v>
      </c>
      <c r="CI632" s="19">
        <f t="shared" si="3335"/>
        <v>0</v>
      </c>
      <c r="CJ632" s="19">
        <f t="shared" si="3336"/>
        <v>0</v>
      </c>
      <c r="CK632" s="19">
        <f t="shared" si="3337"/>
        <v>0</v>
      </c>
      <c r="CL632" s="19">
        <f t="shared" si="3338"/>
        <v>0</v>
      </c>
      <c r="CM632" s="19">
        <f t="shared" si="3339"/>
        <v>0</v>
      </c>
      <c r="CN632" s="19">
        <f t="shared" si="3340"/>
        <v>0</v>
      </c>
      <c r="CO632" s="19">
        <f t="shared" si="3341"/>
        <v>0</v>
      </c>
      <c r="CP632" s="19">
        <f t="shared" si="3342"/>
        <v>0</v>
      </c>
      <c r="CQ632" s="19">
        <f t="shared" si="3343"/>
        <v>0</v>
      </c>
      <c r="CR632" s="19">
        <f t="shared" si="3344"/>
        <v>0</v>
      </c>
      <c r="CS632" s="19">
        <f t="shared" si="3345"/>
        <v>0</v>
      </c>
      <c r="CT632" s="19">
        <f t="shared" si="3346"/>
        <v>0</v>
      </c>
      <c r="CU632" s="19">
        <f t="shared" si="3347"/>
        <v>0</v>
      </c>
      <c r="CV632" s="19">
        <f t="shared" si="3348"/>
        <v>0</v>
      </c>
      <c r="CW632" s="19">
        <f t="shared" si="3349"/>
        <v>0</v>
      </c>
      <c r="CX632" s="19">
        <f t="shared" si="3350"/>
        <v>0</v>
      </c>
      <c r="CY632" s="19">
        <f t="shared" si="3351"/>
        <v>0</v>
      </c>
      <c r="CZ632" s="19">
        <f t="shared" si="3352"/>
        <v>0</v>
      </c>
      <c r="DA632" s="19">
        <f t="shared" si="3353"/>
        <v>0</v>
      </c>
      <c r="DB632" s="19">
        <f t="shared" si="3354"/>
        <v>0</v>
      </c>
      <c r="DC632" s="19">
        <f t="shared" si="3355"/>
        <v>0</v>
      </c>
      <c r="DD632" s="19">
        <f t="shared" si="3356"/>
        <v>0</v>
      </c>
      <c r="DE632" s="19">
        <f t="shared" si="3357"/>
        <v>0</v>
      </c>
      <c r="DF632" s="19">
        <f t="shared" si="3358"/>
        <v>0</v>
      </c>
      <c r="DG632" s="19">
        <f t="shared" si="3359"/>
        <v>0</v>
      </c>
      <c r="DH632" s="19">
        <f t="shared" si="3360"/>
        <v>0</v>
      </c>
      <c r="DI632" s="19">
        <f t="shared" si="3361"/>
        <v>0</v>
      </c>
      <c r="DJ632" s="19">
        <f t="shared" si="3362"/>
        <v>0</v>
      </c>
      <c r="DK632" s="19">
        <f t="shared" si="3363"/>
        <v>0</v>
      </c>
      <c r="DL632" s="19">
        <f t="shared" si="3364"/>
        <v>0</v>
      </c>
      <c r="DM632" s="19">
        <f t="shared" si="3365"/>
        <v>0</v>
      </c>
      <c r="DN632" s="19">
        <f t="shared" si="3366"/>
        <v>0</v>
      </c>
      <c r="DO632" s="19">
        <f t="shared" si="3367"/>
        <v>0</v>
      </c>
      <c r="DP632" s="19">
        <f t="shared" si="3368"/>
        <v>0</v>
      </c>
      <c r="DQ632" s="19">
        <f t="shared" si="3369"/>
        <v>0</v>
      </c>
      <c r="DR632" s="19">
        <f t="shared" si="3370"/>
        <v>0</v>
      </c>
      <c r="DS632" s="19">
        <f t="shared" si="3371"/>
        <v>0</v>
      </c>
      <c r="DT632" s="19">
        <f t="shared" si="3372"/>
        <v>0</v>
      </c>
      <c r="DU632" s="19">
        <f t="shared" si="3373"/>
        <v>0</v>
      </c>
      <c r="DV632" s="19">
        <f t="shared" si="3374"/>
        <v>0</v>
      </c>
      <c r="DW632" s="19">
        <f t="shared" si="3375"/>
        <v>0</v>
      </c>
      <c r="DX632" s="19">
        <f t="shared" si="3376"/>
        <v>0</v>
      </c>
      <c r="DY632" s="19">
        <f t="shared" si="3377"/>
        <v>0</v>
      </c>
      <c r="DZ632" s="19">
        <f t="shared" si="3378"/>
        <v>0</v>
      </c>
      <c r="EA632" s="19">
        <f t="shared" si="3379"/>
        <v>0</v>
      </c>
      <c r="EB632" s="19">
        <f t="shared" si="3380"/>
        <v>0</v>
      </c>
      <c r="EC632" s="19">
        <f t="shared" si="3381"/>
        <v>0</v>
      </c>
      <c r="ED632" s="19">
        <f t="shared" si="3382"/>
        <v>0</v>
      </c>
      <c r="EE632" s="19">
        <f t="shared" si="3383"/>
        <v>0</v>
      </c>
      <c r="EF632" s="19">
        <f t="shared" si="3384"/>
        <v>0</v>
      </c>
      <c r="EG632" s="19">
        <f t="shared" si="3385"/>
        <v>0</v>
      </c>
      <c r="EH632" s="19">
        <f t="shared" si="3386"/>
        <v>0</v>
      </c>
      <c r="EI632" s="14"/>
    </row>
    <row r="633" spans="2:139" ht="15" hidden="1" x14ac:dyDescent="0.25">
      <c r="B633" s="19">
        <f t="shared" ref="B633:B636" si="3387" xml:space="preserve"> IF(C394=1,IF(N394=1,1,0),0)</f>
        <v>0</v>
      </c>
      <c r="C633" s="19">
        <f t="shared" ref="C633:C636" si="3388">IF(C394=1,IF(OR((N394=1),(N394=0.5)),1,0),0)</f>
        <v>0</v>
      </c>
      <c r="D633" s="19">
        <f t="shared" ref="D633:D636" si="3389" xml:space="preserve"> IF(C394=1,IF(N394=1,1,0),0)</f>
        <v>0</v>
      </c>
      <c r="E633" s="19">
        <f t="shared" ref="E633:E636" si="3390" xml:space="preserve"> IF(C394=1,IF(AND((N394&lt;&gt;""),(N394&lt;&gt;0)),1,0),0)</f>
        <v>0</v>
      </c>
      <c r="F633" s="19"/>
      <c r="G633" s="19"/>
      <c r="H633" s="19"/>
      <c r="I633" s="19"/>
      <c r="J633" s="19"/>
      <c r="K633" s="19"/>
      <c r="L633" s="19"/>
      <c r="M633" s="19"/>
      <c r="N633" s="19"/>
      <c r="O633" s="19"/>
      <c r="P633" s="19"/>
      <c r="Q633" s="19"/>
      <c r="R633" s="19"/>
      <c r="S633" s="19"/>
      <c r="T633" s="19"/>
      <c r="U633" s="19"/>
      <c r="V633" s="19"/>
      <c r="W633" s="19"/>
      <c r="X633" s="19"/>
      <c r="Y633" s="19"/>
      <c r="Z633" s="19"/>
      <c r="AA633" s="19"/>
      <c r="AB633" s="19"/>
      <c r="AC633" s="19"/>
      <c r="AD633" s="19"/>
      <c r="AE633" s="19"/>
      <c r="AF633" s="19"/>
      <c r="AG633" s="19"/>
      <c r="AH633" s="19"/>
      <c r="AI633" s="19"/>
      <c r="AJ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 s="19"/>
      <c r="AX633" s="19"/>
      <c r="AY633" s="19"/>
      <c r="AZ633" s="19"/>
      <c r="BA633" s="19"/>
      <c r="BB633" s="19"/>
      <c r="BC633" s="19"/>
      <c r="BD633" s="19"/>
      <c r="BE633" s="19"/>
      <c r="BF633" s="19"/>
      <c r="BG633" s="19"/>
      <c r="BH633" s="19"/>
      <c r="BI633" s="19"/>
      <c r="BJ633" s="19"/>
      <c r="BK633" s="19"/>
      <c r="BL633" s="19"/>
      <c r="BM633" s="19"/>
      <c r="BN633" s="19"/>
      <c r="BO633" s="19"/>
      <c r="BP633" s="19"/>
      <c r="BQ633" s="19"/>
      <c r="BR633" s="19"/>
      <c r="BS633" s="19"/>
      <c r="BT633" s="19"/>
      <c r="BU633" s="19"/>
      <c r="BV633" s="19"/>
      <c r="BW633" s="19"/>
      <c r="BX633" s="19"/>
      <c r="BY633" s="19"/>
      <c r="BZ633" s="19"/>
      <c r="CA633" s="19"/>
      <c r="CB633" s="19"/>
      <c r="CC633" s="19"/>
      <c r="CD633" s="19"/>
      <c r="CE633" s="19"/>
      <c r="CF633" s="19"/>
      <c r="CG633" s="19"/>
      <c r="CH633" s="19"/>
      <c r="CI633" s="19"/>
      <c r="CJ633" s="19"/>
      <c r="CK633" s="19"/>
      <c r="CL633" s="19"/>
      <c r="CM633" s="19"/>
      <c r="CN633" s="19"/>
      <c r="CO633" s="19"/>
      <c r="CP633" s="19"/>
      <c r="CQ633" s="19"/>
      <c r="CR633" s="19"/>
      <c r="CS633" s="19"/>
      <c r="CT633" s="19"/>
      <c r="CU633" s="19"/>
      <c r="CV633" s="19"/>
      <c r="CW633" s="19"/>
      <c r="CX633" s="19"/>
      <c r="CY633" s="19"/>
      <c r="CZ633" s="19"/>
      <c r="DA633" s="19"/>
      <c r="DB633" s="19"/>
      <c r="DC633" s="19"/>
      <c r="DD633" s="19"/>
      <c r="DE633" s="19"/>
      <c r="DF633" s="19"/>
      <c r="DG633" s="19"/>
      <c r="DH633" s="19"/>
      <c r="DI633" s="19"/>
      <c r="DJ633" s="19"/>
      <c r="DK633" s="19"/>
      <c r="DL633" s="19"/>
      <c r="DM633" s="19"/>
      <c r="DN633" s="19"/>
      <c r="DO633" s="19"/>
      <c r="DP633" s="19"/>
      <c r="DQ633" s="19"/>
      <c r="DR633" s="19"/>
      <c r="DS633" s="19"/>
      <c r="DT633" s="19"/>
      <c r="DU633" s="19"/>
      <c r="DV633" s="19"/>
      <c r="DW633" s="19"/>
      <c r="DX633" s="19"/>
      <c r="DY633" s="19"/>
      <c r="DZ633" s="19"/>
      <c r="EA633" s="19"/>
      <c r="EB633" s="19"/>
      <c r="EC633" s="19"/>
      <c r="ED633" s="19"/>
      <c r="EE633" s="19"/>
      <c r="EF633" s="19"/>
      <c r="EG633" s="19"/>
      <c r="EH633" s="19"/>
      <c r="EI633" s="14"/>
    </row>
    <row r="634" spans="2:139" ht="15" hidden="1" x14ac:dyDescent="0.25">
      <c r="B634" s="19">
        <f t="shared" si="3387"/>
        <v>0</v>
      </c>
      <c r="C634" s="19">
        <f t="shared" si="3388"/>
        <v>0</v>
      </c>
      <c r="D634" s="19">
        <f t="shared" si="3389"/>
        <v>0</v>
      </c>
      <c r="E634" s="19">
        <f t="shared" si="3390"/>
        <v>0</v>
      </c>
      <c r="F634" s="19"/>
      <c r="G634" s="19"/>
      <c r="H634" s="19"/>
      <c r="I634" s="19"/>
      <c r="J634" s="19"/>
      <c r="K634" s="19"/>
      <c r="L634" s="19"/>
      <c r="M634" s="19"/>
      <c r="N634" s="19"/>
      <c r="O634" s="19"/>
      <c r="P634" s="19"/>
      <c r="Q634" s="19"/>
      <c r="R634" s="19"/>
      <c r="S634" s="19"/>
      <c r="T634" s="19"/>
      <c r="U634" s="19"/>
      <c r="V634" s="19"/>
      <c r="W634" s="19"/>
      <c r="X634" s="19"/>
      <c r="Y634" s="19"/>
      <c r="Z634" s="19"/>
      <c r="AA634" s="19"/>
      <c r="AB634" s="19"/>
      <c r="AC634" s="19"/>
      <c r="AD634" s="19"/>
      <c r="AE634" s="19"/>
      <c r="AF634" s="19"/>
      <c r="AG634" s="19"/>
      <c r="AH634" s="19"/>
      <c r="AI634" s="19"/>
      <c r="AJ634" s="19"/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 s="19"/>
      <c r="AX634" s="19"/>
      <c r="AY634" s="19"/>
      <c r="AZ634" s="19"/>
      <c r="BA634" s="19"/>
      <c r="BB634" s="19"/>
      <c r="BC634" s="19"/>
      <c r="BD634" s="19"/>
      <c r="BE634" s="19"/>
      <c r="BF634" s="19"/>
      <c r="BG634" s="19"/>
      <c r="BH634" s="19"/>
      <c r="BI634" s="19"/>
      <c r="BJ634" s="19"/>
      <c r="BK634" s="19"/>
      <c r="BL634" s="19"/>
      <c r="BM634" s="19"/>
      <c r="BN634" s="19"/>
      <c r="BO634" s="19"/>
      <c r="BP634" s="19"/>
      <c r="BQ634" s="19"/>
      <c r="BR634" s="19"/>
      <c r="BS634" s="19"/>
      <c r="BT634" s="19"/>
      <c r="BU634" s="19"/>
      <c r="BV634" s="19"/>
      <c r="BW634" s="19"/>
      <c r="BX634" s="19"/>
      <c r="BY634" s="19"/>
      <c r="BZ634" s="19"/>
      <c r="CA634" s="19"/>
      <c r="CB634" s="19"/>
      <c r="CC634" s="19"/>
      <c r="CD634" s="19"/>
      <c r="CE634" s="19"/>
      <c r="CF634" s="19"/>
      <c r="CG634" s="19"/>
      <c r="CH634" s="19"/>
      <c r="CI634" s="19"/>
      <c r="CJ634" s="19"/>
      <c r="CK634" s="19"/>
      <c r="CL634" s="19"/>
      <c r="CM634" s="19"/>
      <c r="CN634" s="19"/>
      <c r="CO634" s="19"/>
      <c r="CP634" s="19"/>
      <c r="CQ634" s="19"/>
      <c r="CR634" s="19"/>
      <c r="CS634" s="19"/>
      <c r="CT634" s="19"/>
      <c r="CU634" s="19"/>
      <c r="CV634" s="19"/>
      <c r="CW634" s="19"/>
      <c r="CX634" s="19"/>
      <c r="CY634" s="19"/>
      <c r="CZ634" s="19"/>
      <c r="DA634" s="19"/>
      <c r="DB634" s="19"/>
      <c r="DC634" s="19"/>
      <c r="DD634" s="19"/>
      <c r="DE634" s="19"/>
      <c r="DF634" s="19"/>
      <c r="DG634" s="19"/>
      <c r="DH634" s="19"/>
      <c r="DI634" s="19"/>
      <c r="DJ634" s="19"/>
      <c r="DK634" s="19"/>
      <c r="DL634" s="19"/>
      <c r="DM634" s="19"/>
      <c r="DN634" s="19"/>
      <c r="DO634" s="19"/>
      <c r="DP634" s="19"/>
      <c r="DQ634" s="19"/>
      <c r="DR634" s="19"/>
      <c r="DS634" s="19"/>
      <c r="DT634" s="19"/>
      <c r="DU634" s="19"/>
      <c r="DV634" s="19"/>
      <c r="DW634" s="19"/>
      <c r="DX634" s="19"/>
      <c r="DY634" s="19"/>
      <c r="DZ634" s="19"/>
      <c r="EA634" s="19"/>
      <c r="EB634" s="19"/>
      <c r="EC634" s="19"/>
      <c r="ED634" s="19"/>
      <c r="EE634" s="19"/>
      <c r="EF634" s="19"/>
      <c r="EG634" s="19"/>
      <c r="EH634" s="19"/>
      <c r="EI634" s="14"/>
    </row>
    <row r="635" spans="2:139" ht="15" hidden="1" x14ac:dyDescent="0.25">
      <c r="B635" s="19">
        <f t="shared" si="3387"/>
        <v>0</v>
      </c>
      <c r="C635" s="19">
        <f t="shared" si="3388"/>
        <v>0</v>
      </c>
      <c r="D635" s="19">
        <f t="shared" si="3389"/>
        <v>0</v>
      </c>
      <c r="E635" s="19">
        <f t="shared" si="3390"/>
        <v>0</v>
      </c>
      <c r="F635" s="19"/>
      <c r="G635" s="19"/>
      <c r="H635" s="19"/>
      <c r="I635" s="19"/>
      <c r="J635" s="19"/>
      <c r="K635" s="19"/>
      <c r="L635" s="19"/>
      <c r="M635" s="19"/>
      <c r="N635" s="19"/>
      <c r="O635" s="19"/>
      <c r="P635" s="19"/>
      <c r="Q635" s="19"/>
      <c r="R635" s="19"/>
      <c r="S635" s="19"/>
      <c r="T635" s="19"/>
      <c r="U635" s="19"/>
      <c r="V635" s="19"/>
      <c r="W635" s="19"/>
      <c r="X635" s="19"/>
      <c r="Y635" s="19"/>
      <c r="Z635" s="19"/>
      <c r="AA635" s="19"/>
      <c r="AB635" s="19"/>
      <c r="AC635" s="19"/>
      <c r="AD635" s="19"/>
      <c r="AE635" s="19"/>
      <c r="AF635" s="19"/>
      <c r="AG635" s="19"/>
      <c r="AH635" s="19"/>
      <c r="AI635" s="19"/>
      <c r="AJ635" s="19"/>
      <c r="AM635" s="19"/>
      <c r="AN635" s="19"/>
      <c r="AO635" s="19"/>
      <c r="AP635" s="19"/>
      <c r="AQ635" s="19"/>
      <c r="AR635" s="19"/>
      <c r="AS635" s="19"/>
      <c r="AT635" s="19"/>
      <c r="AU635" s="19"/>
      <c r="AV635" s="19"/>
      <c r="AW635" s="19"/>
      <c r="AX635" s="19"/>
      <c r="AY635" s="19"/>
      <c r="AZ635" s="19"/>
      <c r="BA635" s="19"/>
      <c r="BB635" s="19"/>
      <c r="BC635" s="19"/>
      <c r="BD635" s="19"/>
      <c r="BE635" s="19"/>
      <c r="BF635" s="19"/>
      <c r="BG635" s="19"/>
      <c r="BH635" s="19"/>
      <c r="BI635" s="19"/>
      <c r="BJ635" s="19"/>
      <c r="BK635" s="19"/>
      <c r="BL635" s="19"/>
      <c r="BM635" s="19"/>
      <c r="BN635" s="19"/>
      <c r="BO635" s="19"/>
      <c r="BP635" s="19"/>
      <c r="BQ635" s="19"/>
      <c r="BR635" s="19"/>
      <c r="BS635" s="19"/>
      <c r="BT635" s="19"/>
      <c r="BU635" s="19"/>
      <c r="BV635" s="19"/>
      <c r="BW635" s="19"/>
      <c r="BX635" s="19"/>
      <c r="BY635" s="19"/>
      <c r="BZ635" s="19"/>
      <c r="CA635" s="19"/>
      <c r="CB635" s="19"/>
      <c r="CC635" s="19"/>
      <c r="CD635" s="19"/>
      <c r="CE635" s="19"/>
      <c r="CF635" s="19"/>
      <c r="CG635" s="19"/>
      <c r="CH635" s="19"/>
      <c r="CI635" s="19"/>
      <c r="CJ635" s="19"/>
      <c r="CK635" s="19"/>
      <c r="CL635" s="19"/>
      <c r="CM635" s="19"/>
      <c r="CN635" s="19"/>
      <c r="CO635" s="19"/>
      <c r="CP635" s="19"/>
      <c r="CQ635" s="19"/>
      <c r="CR635" s="19"/>
      <c r="CS635" s="19"/>
      <c r="CT635" s="19"/>
      <c r="CU635" s="19"/>
      <c r="CV635" s="19"/>
      <c r="CW635" s="19"/>
      <c r="CX635" s="19"/>
      <c r="CY635" s="19"/>
      <c r="CZ635" s="19"/>
      <c r="DA635" s="19"/>
      <c r="DB635" s="19"/>
      <c r="DC635" s="19"/>
      <c r="DD635" s="19"/>
      <c r="DE635" s="19"/>
      <c r="DF635" s="19"/>
      <c r="DG635" s="19"/>
      <c r="DH635" s="19"/>
      <c r="DI635" s="19"/>
      <c r="DJ635" s="19"/>
      <c r="DK635" s="19"/>
      <c r="DL635" s="19"/>
      <c r="DM635" s="19"/>
      <c r="DN635" s="19"/>
      <c r="DO635" s="19"/>
      <c r="DP635" s="19"/>
      <c r="DQ635" s="19"/>
      <c r="DR635" s="19"/>
      <c r="DS635" s="19"/>
      <c r="DT635" s="19"/>
      <c r="DU635" s="19"/>
      <c r="DV635" s="19"/>
      <c r="DW635" s="19"/>
      <c r="DX635" s="19"/>
      <c r="DY635" s="19"/>
      <c r="DZ635" s="19"/>
      <c r="EA635" s="19"/>
      <c r="EB635" s="19"/>
      <c r="EC635" s="19"/>
      <c r="ED635" s="19"/>
      <c r="EE635" s="19"/>
      <c r="EF635" s="19"/>
      <c r="EG635" s="19"/>
      <c r="EH635" s="19"/>
      <c r="EI635" s="14"/>
    </row>
    <row r="636" spans="2:139" ht="15" hidden="1" x14ac:dyDescent="0.25">
      <c r="B636" s="19">
        <f t="shared" si="3387"/>
        <v>0</v>
      </c>
      <c r="C636" s="19">
        <f t="shared" si="3388"/>
        <v>0</v>
      </c>
      <c r="D636" s="19">
        <f t="shared" si="3389"/>
        <v>0</v>
      </c>
      <c r="E636" s="19">
        <f t="shared" si="3390"/>
        <v>0</v>
      </c>
      <c r="F636" s="19"/>
      <c r="G636" s="19"/>
      <c r="H636" s="19"/>
      <c r="I636" s="19"/>
      <c r="J636" s="19"/>
      <c r="K636" s="19"/>
      <c r="L636" s="19"/>
      <c r="M636" s="19"/>
      <c r="N636" s="19"/>
      <c r="O636" s="19"/>
      <c r="P636" s="19"/>
      <c r="Q636" s="19"/>
      <c r="R636" s="19"/>
      <c r="S636" s="19"/>
      <c r="T636" s="19"/>
      <c r="U636" s="19"/>
      <c r="V636" s="19"/>
      <c r="W636" s="19"/>
      <c r="X636" s="19"/>
      <c r="Y636" s="19"/>
      <c r="Z636" s="19"/>
      <c r="AA636" s="19"/>
      <c r="AB636" s="19"/>
      <c r="AC636" s="19"/>
      <c r="AD636" s="19"/>
      <c r="AE636" s="19"/>
      <c r="AF636" s="19"/>
      <c r="AG636" s="19"/>
      <c r="AH636" s="19"/>
      <c r="AI636" s="19"/>
      <c r="AJ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/>
      <c r="AW636" s="19"/>
      <c r="AX636" s="19"/>
      <c r="AY636" s="19"/>
      <c r="AZ636" s="19"/>
      <c r="BA636" s="19"/>
      <c r="BB636" s="19"/>
      <c r="BC636" s="19"/>
      <c r="BD636" s="19"/>
      <c r="BE636" s="19"/>
      <c r="BF636" s="19"/>
      <c r="BG636" s="19"/>
      <c r="BH636" s="19"/>
      <c r="BI636" s="19"/>
      <c r="BJ636" s="19"/>
      <c r="BK636" s="19"/>
      <c r="BL636" s="19"/>
      <c r="BM636" s="19"/>
      <c r="BN636" s="19"/>
      <c r="BO636" s="19"/>
      <c r="BP636" s="19"/>
      <c r="BQ636" s="19"/>
      <c r="BR636" s="19"/>
      <c r="BS636" s="19"/>
      <c r="BT636" s="19"/>
      <c r="BU636" s="19"/>
      <c r="BV636" s="19"/>
      <c r="BW636" s="19"/>
      <c r="BX636" s="19"/>
      <c r="BY636" s="19"/>
      <c r="BZ636" s="19"/>
      <c r="CA636" s="19"/>
      <c r="CB636" s="19"/>
      <c r="CC636" s="19"/>
      <c r="CD636" s="19"/>
      <c r="CE636" s="19"/>
      <c r="CF636" s="19"/>
      <c r="CG636" s="19"/>
      <c r="CH636" s="19"/>
      <c r="CI636" s="19"/>
      <c r="CJ636" s="19"/>
      <c r="CK636" s="19"/>
      <c r="CL636" s="19"/>
      <c r="CM636" s="19"/>
      <c r="CN636" s="19"/>
      <c r="CO636" s="19"/>
      <c r="CP636" s="19"/>
      <c r="CQ636" s="19"/>
      <c r="CR636" s="19"/>
      <c r="CS636" s="19"/>
      <c r="CT636" s="19"/>
      <c r="CU636" s="19"/>
      <c r="CV636" s="19"/>
      <c r="CW636" s="19"/>
      <c r="CX636" s="19"/>
      <c r="CY636" s="19"/>
      <c r="CZ636" s="19"/>
      <c r="DA636" s="19"/>
      <c r="DB636" s="19"/>
      <c r="DC636" s="19"/>
      <c r="DD636" s="19"/>
      <c r="DE636" s="19"/>
      <c r="DF636" s="19"/>
      <c r="DG636" s="19"/>
      <c r="DH636" s="19"/>
      <c r="DI636" s="19"/>
      <c r="DJ636" s="19"/>
      <c r="DK636" s="19"/>
      <c r="DL636" s="19"/>
      <c r="DM636" s="19"/>
      <c r="DN636" s="19"/>
      <c r="DO636" s="19"/>
      <c r="DP636" s="19"/>
      <c r="DQ636" s="19"/>
      <c r="DR636" s="19"/>
      <c r="DS636" s="19"/>
      <c r="DT636" s="19"/>
      <c r="DU636" s="19"/>
      <c r="DV636" s="19"/>
      <c r="DW636" s="19"/>
      <c r="DX636" s="19"/>
      <c r="DY636" s="19"/>
      <c r="DZ636" s="19"/>
      <c r="EA636" s="19"/>
      <c r="EB636" s="19"/>
      <c r="EC636" s="19"/>
      <c r="ED636" s="19"/>
      <c r="EE636" s="19"/>
      <c r="EF636" s="19"/>
      <c r="EG636" s="19"/>
      <c r="EH636" s="19"/>
      <c r="EI636" s="20"/>
    </row>
    <row r="637" spans="2:139" ht="15" hidden="1" x14ac:dyDescent="0.25">
      <c r="B637" s="19">
        <f xml:space="preserve"> IF(C394=1,IF(N394=1,1,0),0)</f>
        <v>0</v>
      </c>
      <c r="C637" s="19">
        <f>IF(C394=1,IF(OR((N394=1),(N394=0.5)),1,0),0)</f>
        <v>0</v>
      </c>
      <c r="D637" s="19">
        <f xml:space="preserve"> IF(C394=1,IF(N394=1,1,0),0)</f>
        <v>0</v>
      </c>
      <c r="E637" s="19">
        <f xml:space="preserve"> IF(C394=1,IF(AND((N394&lt;&gt;""),(N394&lt;&gt;0)),1,0),0)</f>
        <v>0</v>
      </c>
      <c r="F637" s="19"/>
      <c r="G637" s="19">
        <f t="shared" ref="G637:G642" si="3391" xml:space="preserve"> G627+$B637</f>
        <v>0</v>
      </c>
      <c r="H637" s="19">
        <f t="shared" ref="H637:H642" si="3392" xml:space="preserve"> H627+$C637</f>
        <v>0</v>
      </c>
      <c r="I637" s="19">
        <f t="shared" ref="I637:I642" si="3393" xml:space="preserve"> I627+$D637</f>
        <v>0</v>
      </c>
      <c r="J637" s="19">
        <f t="shared" ref="J637:J642" si="3394" xml:space="preserve"> J627+$E637</f>
        <v>0</v>
      </c>
      <c r="K637" s="19">
        <f t="shared" ref="K637:K642" si="3395" xml:space="preserve"> K627+$B637</f>
        <v>0</v>
      </c>
      <c r="L637" s="19">
        <f t="shared" ref="L637:L642" si="3396" xml:space="preserve"> L627+$C637</f>
        <v>0</v>
      </c>
      <c r="M637" s="19">
        <f t="shared" ref="M637:M642" si="3397" xml:space="preserve"> M627+$D637</f>
        <v>0</v>
      </c>
      <c r="N637" s="19">
        <f t="shared" ref="N637:N642" si="3398" xml:space="preserve"> N627+$E637</f>
        <v>0</v>
      </c>
      <c r="O637" s="19">
        <f t="shared" ref="O637:O642" si="3399" xml:space="preserve"> O627+$B637</f>
        <v>0</v>
      </c>
      <c r="P637" s="19">
        <f t="shared" ref="P637:P642" si="3400" xml:space="preserve"> P627+$C637</f>
        <v>0</v>
      </c>
      <c r="Q637" s="19">
        <f t="shared" ref="Q637:Q642" si="3401" xml:space="preserve"> Q627+$D637</f>
        <v>0</v>
      </c>
      <c r="R637" s="19"/>
      <c r="S637" s="19">
        <f t="shared" ref="S637:S642" si="3402" xml:space="preserve"> S627+$E637</f>
        <v>0</v>
      </c>
      <c r="T637" s="19">
        <f t="shared" ref="T637:T642" si="3403" xml:space="preserve"> T627+$B637</f>
        <v>0</v>
      </c>
      <c r="U637" s="19">
        <f t="shared" ref="U637:U642" si="3404" xml:space="preserve"> U627+$C637</f>
        <v>0</v>
      </c>
      <c r="V637" s="19"/>
      <c r="W637" s="19">
        <f t="shared" ref="W637:W642" si="3405" xml:space="preserve"> W627+$D637</f>
        <v>0</v>
      </c>
      <c r="X637" s="19"/>
      <c r="Y637" s="19">
        <f t="shared" ref="Y637:Y642" si="3406" xml:space="preserve"> Y627+$E637</f>
        <v>0</v>
      </c>
      <c r="Z637" s="19">
        <f t="shared" ref="Z637:Z642" si="3407" xml:space="preserve"> Z627+$B637</f>
        <v>0</v>
      </c>
      <c r="AA637" s="19">
        <f t="shared" ref="AA637:AA642" si="3408" xml:space="preserve"> AA627+$C637</f>
        <v>0</v>
      </c>
      <c r="AB637" s="19">
        <f t="shared" ref="AB637:AB642" si="3409" xml:space="preserve"> AB627+$D637</f>
        <v>0</v>
      </c>
      <c r="AC637" s="19">
        <f t="shared" ref="AC637:AC642" si="3410" xml:space="preserve"> AC627+$E637</f>
        <v>0</v>
      </c>
      <c r="AD637" s="19"/>
      <c r="AE637" s="19">
        <f t="shared" ref="AE637:AE642" si="3411" xml:space="preserve"> AE627+$B637</f>
        <v>0</v>
      </c>
      <c r="AF637" s="19">
        <f t="shared" ref="AF637:AF642" si="3412" xml:space="preserve"> AF627+$C637</f>
        <v>0</v>
      </c>
      <c r="AG637" s="19">
        <f t="shared" ref="AG637:AG642" si="3413" xml:space="preserve"> AG627+$D637</f>
        <v>0</v>
      </c>
      <c r="AH637" s="19">
        <f t="shared" ref="AH637:AH642" si="3414" xml:space="preserve"> AH627+$E637</f>
        <v>0</v>
      </c>
      <c r="AI637" s="19">
        <f t="shared" ref="AI637:AI642" si="3415" xml:space="preserve"> AI627+$B637</f>
        <v>0</v>
      </c>
      <c r="AJ637" s="19">
        <f t="shared" ref="AJ637:AJ642" si="3416" xml:space="preserve"> AJ627+$C637</f>
        <v>0</v>
      </c>
      <c r="AK637" s="129">
        <f t="shared" ref="AK637:AK642" si="3417" xml:space="preserve"> AK627+$D637</f>
        <v>0</v>
      </c>
      <c r="AL637" s="129">
        <f t="shared" ref="AL637:AL642" si="3418" xml:space="preserve"> AL627+$E637</f>
        <v>0</v>
      </c>
      <c r="AM637" s="19">
        <f t="shared" ref="AM637:AM642" si="3419" xml:space="preserve"> AM627+$B637</f>
        <v>0</v>
      </c>
      <c r="AN637" s="19">
        <f t="shared" ref="AN637:AN642" si="3420" xml:space="preserve"> AN627+$C637</f>
        <v>0</v>
      </c>
      <c r="AO637" s="19">
        <f t="shared" ref="AO637:AO642" si="3421" xml:space="preserve"> AO627+$D637</f>
        <v>0</v>
      </c>
      <c r="AP637" s="19">
        <f t="shared" ref="AP637:AP642" si="3422" xml:space="preserve"> AP627+$E637</f>
        <v>0</v>
      </c>
      <c r="AQ637" s="19">
        <f t="shared" ref="AQ637:AQ642" si="3423" xml:space="preserve"> AQ627+$B637</f>
        <v>0</v>
      </c>
      <c r="AR637" s="19">
        <f t="shared" ref="AR637:AR642" si="3424" xml:space="preserve"> AR627+$C637</f>
        <v>0</v>
      </c>
      <c r="AS637" s="19">
        <f t="shared" ref="AS637:AS642" si="3425" xml:space="preserve"> AS627+$D637</f>
        <v>0</v>
      </c>
      <c r="AT637" s="19">
        <f t="shared" ref="AT637:AT642" si="3426" xml:space="preserve"> AT627+$E637</f>
        <v>0</v>
      </c>
      <c r="AU637" s="19">
        <f t="shared" ref="AU637:AU642" si="3427" xml:space="preserve"> AU627+$B637</f>
        <v>0</v>
      </c>
      <c r="AV637" s="19">
        <f t="shared" ref="AV637:AV642" si="3428" xml:space="preserve"> AV627+$C637</f>
        <v>0</v>
      </c>
      <c r="AW637" s="19">
        <f t="shared" ref="AW637:AW642" si="3429" xml:space="preserve"> AW627+$D637</f>
        <v>0</v>
      </c>
      <c r="AX637" s="19">
        <f t="shared" ref="AX637:AX642" si="3430" xml:space="preserve"> AX627+$E637</f>
        <v>0</v>
      </c>
      <c r="AY637" s="19">
        <f t="shared" ref="AY637:AY642" si="3431" xml:space="preserve"> AY627+$B637</f>
        <v>0</v>
      </c>
      <c r="AZ637" s="19">
        <f t="shared" ref="AZ637:AZ642" si="3432" xml:space="preserve"> AZ627+$C637</f>
        <v>0</v>
      </c>
      <c r="BA637" s="19">
        <f t="shared" ref="BA637:BA642" si="3433" xml:space="preserve"> BA627+$D637</f>
        <v>0</v>
      </c>
      <c r="BB637" s="19">
        <f t="shared" ref="BB637:BB642" si="3434" xml:space="preserve"> BB627+$E637</f>
        <v>0</v>
      </c>
      <c r="BC637" s="19">
        <f t="shared" ref="BC637:BC642" si="3435" xml:space="preserve"> BC627+$B637</f>
        <v>0</v>
      </c>
      <c r="BD637" s="19">
        <f t="shared" ref="BD637:BD642" si="3436" xml:space="preserve"> BD627+$C637</f>
        <v>0</v>
      </c>
      <c r="BE637" s="19">
        <f t="shared" ref="BE637:BE642" si="3437" xml:space="preserve"> BE627+$D637</f>
        <v>0</v>
      </c>
      <c r="BF637" s="19">
        <f t="shared" ref="BF637:BF642" si="3438" xml:space="preserve"> BF627+$E637</f>
        <v>0</v>
      </c>
      <c r="BG637" s="19">
        <f t="shared" ref="BG637:BG642" si="3439" xml:space="preserve"> BG627+$B637</f>
        <v>0</v>
      </c>
      <c r="BH637" s="19">
        <f t="shared" ref="BH637:BH642" si="3440" xml:space="preserve"> BH627+$C637</f>
        <v>0</v>
      </c>
      <c r="BI637" s="19">
        <f t="shared" ref="BI637:BI642" si="3441" xml:space="preserve"> BI627+$D637</f>
        <v>0</v>
      </c>
      <c r="BJ637" s="19">
        <f t="shared" ref="BJ637:BJ642" si="3442" xml:space="preserve"> BJ627+$E637</f>
        <v>0</v>
      </c>
      <c r="BK637" s="19">
        <f t="shared" ref="BK637:BK642" si="3443" xml:space="preserve"> BK627+$B637</f>
        <v>0</v>
      </c>
      <c r="BL637" s="19">
        <f t="shared" ref="BL637:BL642" si="3444" xml:space="preserve"> BL627+$C637</f>
        <v>0</v>
      </c>
      <c r="BM637" s="19">
        <f t="shared" ref="BM637:BM642" si="3445" xml:space="preserve"> BM627+$D637</f>
        <v>0</v>
      </c>
      <c r="BN637" s="19">
        <f t="shared" ref="BN637:BN642" si="3446" xml:space="preserve"> BN627+$E637</f>
        <v>0</v>
      </c>
      <c r="BO637" s="19">
        <f t="shared" ref="BO637:BO642" si="3447" xml:space="preserve"> BO627+$B637</f>
        <v>0</v>
      </c>
      <c r="BP637" s="19">
        <f t="shared" ref="BP637:BP642" si="3448" xml:space="preserve"> BP627+$C637</f>
        <v>0</v>
      </c>
      <c r="BQ637" s="19">
        <f t="shared" ref="BQ637:BQ642" si="3449" xml:space="preserve"> BQ627+$D637</f>
        <v>0</v>
      </c>
      <c r="BR637" s="19">
        <f t="shared" ref="BR637:BR642" si="3450" xml:space="preserve"> BR627+$E637</f>
        <v>0</v>
      </c>
      <c r="BS637" s="19">
        <f t="shared" ref="BS637:BS642" si="3451" xml:space="preserve"> BS627+$B637</f>
        <v>0</v>
      </c>
      <c r="BT637" s="19">
        <f t="shared" ref="BT637:BT642" si="3452" xml:space="preserve"> BT627+$C637</f>
        <v>0</v>
      </c>
      <c r="BU637" s="19">
        <f t="shared" ref="BU637:BU642" si="3453" xml:space="preserve"> BU627+$D637</f>
        <v>0</v>
      </c>
      <c r="BV637" s="19">
        <f t="shared" ref="BV637:BV642" si="3454" xml:space="preserve"> BV627+$E637</f>
        <v>0</v>
      </c>
      <c r="BW637" s="19">
        <f t="shared" ref="BW637:BW642" si="3455" xml:space="preserve"> BW627+$B637</f>
        <v>0</v>
      </c>
      <c r="BX637" s="19">
        <f t="shared" ref="BX637:BX642" si="3456" xml:space="preserve"> BX627+$C637</f>
        <v>0</v>
      </c>
      <c r="BY637" s="19">
        <f t="shared" ref="BY637:BY642" si="3457" xml:space="preserve"> BY627+$D637</f>
        <v>0</v>
      </c>
      <c r="BZ637" s="19">
        <f t="shared" ref="BZ637:BZ642" si="3458" xml:space="preserve"> BZ627+$E637</f>
        <v>0</v>
      </c>
      <c r="CA637" s="19">
        <f t="shared" ref="CA637:CA642" si="3459" xml:space="preserve"> CA627+$B637</f>
        <v>0</v>
      </c>
      <c r="CB637" s="19">
        <f t="shared" ref="CB637:CB642" si="3460" xml:space="preserve"> CB627+$C637</f>
        <v>0</v>
      </c>
      <c r="CC637" s="19">
        <f t="shared" ref="CC637:CC642" si="3461" xml:space="preserve"> CC627+$D637</f>
        <v>0</v>
      </c>
      <c r="CD637" s="19">
        <f t="shared" ref="CD637:CD642" si="3462" xml:space="preserve"> CD627+$E637</f>
        <v>0</v>
      </c>
      <c r="CE637" s="19">
        <f t="shared" ref="CE637:CE642" si="3463" xml:space="preserve"> CE627+$B637</f>
        <v>0</v>
      </c>
      <c r="CF637" s="19">
        <f t="shared" ref="CF637:CF642" si="3464" xml:space="preserve"> CF627+$C637</f>
        <v>0</v>
      </c>
      <c r="CG637" s="19">
        <f t="shared" ref="CG637:CG642" si="3465" xml:space="preserve"> CG627+$D637</f>
        <v>0</v>
      </c>
      <c r="CH637" s="19">
        <f t="shared" ref="CH637:CH642" si="3466" xml:space="preserve"> CH627+$E637</f>
        <v>0</v>
      </c>
      <c r="CI637" s="19">
        <f t="shared" ref="CI637:CI642" si="3467" xml:space="preserve"> CI627+$B637</f>
        <v>0</v>
      </c>
      <c r="CJ637" s="19">
        <f t="shared" ref="CJ637:CJ642" si="3468" xml:space="preserve"> CJ627+$C637</f>
        <v>0</v>
      </c>
      <c r="CK637" s="19">
        <f t="shared" ref="CK637:CK642" si="3469" xml:space="preserve"> CK627+$D637</f>
        <v>0</v>
      </c>
      <c r="CL637" s="19">
        <f t="shared" ref="CL637:CL642" si="3470" xml:space="preserve"> CL627+$E637</f>
        <v>0</v>
      </c>
      <c r="CM637" s="19">
        <f t="shared" ref="CM637:CM642" si="3471" xml:space="preserve"> CM627+$B637</f>
        <v>0</v>
      </c>
      <c r="CN637" s="19">
        <f t="shared" ref="CN637:CN642" si="3472" xml:space="preserve"> CN627+$C637</f>
        <v>0</v>
      </c>
      <c r="CO637" s="19">
        <f t="shared" ref="CO637:CO642" si="3473" xml:space="preserve"> CO627+$D637</f>
        <v>0</v>
      </c>
      <c r="CP637" s="19">
        <f t="shared" ref="CP637:CP642" si="3474" xml:space="preserve"> CP627+$E637</f>
        <v>0</v>
      </c>
      <c r="CQ637" s="19">
        <f t="shared" ref="CQ637:CQ642" si="3475" xml:space="preserve"> CQ627+$B637</f>
        <v>0</v>
      </c>
      <c r="CR637" s="19">
        <f t="shared" ref="CR637:CR642" si="3476" xml:space="preserve"> CR627+$C637</f>
        <v>0</v>
      </c>
      <c r="CS637" s="19">
        <f t="shared" ref="CS637:CS642" si="3477" xml:space="preserve"> CS627+$D637</f>
        <v>0</v>
      </c>
      <c r="CT637" s="19">
        <f t="shared" ref="CT637:CT642" si="3478" xml:space="preserve"> CT627+$E637</f>
        <v>0</v>
      </c>
      <c r="CU637" s="19">
        <f t="shared" ref="CU637:CU642" si="3479" xml:space="preserve"> CU627+$B637</f>
        <v>0</v>
      </c>
      <c r="CV637" s="19">
        <f t="shared" ref="CV637:CV642" si="3480" xml:space="preserve"> CV627+$C637</f>
        <v>0</v>
      </c>
      <c r="CW637" s="19">
        <f t="shared" ref="CW637:CW642" si="3481" xml:space="preserve"> CW627+$D637</f>
        <v>0</v>
      </c>
      <c r="CX637" s="19">
        <f t="shared" ref="CX637:CX642" si="3482" xml:space="preserve"> CX627+$E637</f>
        <v>0</v>
      </c>
      <c r="CY637" s="19">
        <f t="shared" ref="CY637:CY642" si="3483" xml:space="preserve"> CY627+$B637</f>
        <v>0</v>
      </c>
      <c r="CZ637" s="19">
        <f t="shared" ref="CZ637:CZ642" si="3484" xml:space="preserve"> CZ627+$C637</f>
        <v>0</v>
      </c>
      <c r="DA637" s="19">
        <f t="shared" ref="DA637:DA642" si="3485" xml:space="preserve"> DA627+$D637</f>
        <v>0</v>
      </c>
      <c r="DB637" s="19">
        <f t="shared" ref="DB637:DB642" si="3486" xml:space="preserve"> DB627+$E637</f>
        <v>0</v>
      </c>
      <c r="DC637" s="19">
        <f t="shared" ref="DC637:DC642" si="3487" xml:space="preserve"> DC627+$B637</f>
        <v>0</v>
      </c>
      <c r="DD637" s="19">
        <f t="shared" ref="DD637:DD642" si="3488" xml:space="preserve"> DD627+$C637</f>
        <v>0</v>
      </c>
      <c r="DE637" s="19">
        <f t="shared" ref="DE637:DE642" si="3489" xml:space="preserve"> DE627+$D637</f>
        <v>0</v>
      </c>
      <c r="DF637" s="19">
        <f t="shared" ref="DF637:DF642" si="3490" xml:space="preserve"> DF627+$E637</f>
        <v>0</v>
      </c>
      <c r="DG637" s="19">
        <f t="shared" ref="DG637:DG642" si="3491" xml:space="preserve"> DG627+$B637</f>
        <v>0</v>
      </c>
      <c r="DH637" s="19">
        <f t="shared" ref="DH637:DH642" si="3492" xml:space="preserve"> DH627+$C637</f>
        <v>0</v>
      </c>
      <c r="DI637" s="19">
        <f t="shared" ref="DI637:DI642" si="3493" xml:space="preserve"> DI627+$D637</f>
        <v>0</v>
      </c>
      <c r="DJ637" s="19">
        <f t="shared" ref="DJ637:DJ642" si="3494" xml:space="preserve"> DJ627+$E637</f>
        <v>0</v>
      </c>
      <c r="DK637" s="19">
        <f t="shared" ref="DK637:DK642" si="3495" xml:space="preserve"> DK627+$B637</f>
        <v>0</v>
      </c>
      <c r="DL637" s="19">
        <f t="shared" ref="DL637:DL642" si="3496" xml:space="preserve"> DL627+$C637</f>
        <v>0</v>
      </c>
      <c r="DM637" s="19">
        <f t="shared" ref="DM637:DM642" si="3497" xml:space="preserve"> DM627+$D637</f>
        <v>0</v>
      </c>
      <c r="DN637" s="19">
        <f t="shared" ref="DN637:DN642" si="3498" xml:space="preserve"> DN627+$E637</f>
        <v>0</v>
      </c>
      <c r="DO637" s="19">
        <f t="shared" ref="DO637:DO642" si="3499" xml:space="preserve"> DO627+$B637</f>
        <v>0</v>
      </c>
      <c r="DP637" s="19">
        <f t="shared" ref="DP637:DP642" si="3500" xml:space="preserve"> DP627+$C637</f>
        <v>0</v>
      </c>
      <c r="DQ637" s="19">
        <f t="shared" ref="DQ637:DQ642" si="3501" xml:space="preserve"> DQ627+$D637</f>
        <v>0</v>
      </c>
      <c r="DR637" s="19">
        <f t="shared" ref="DR637:DR642" si="3502" xml:space="preserve"> DR627+$E637</f>
        <v>0</v>
      </c>
      <c r="DS637" s="19">
        <f t="shared" ref="DS637:DS642" si="3503" xml:space="preserve"> DS627+$B637</f>
        <v>0</v>
      </c>
      <c r="DT637" s="19">
        <f t="shared" ref="DT637:DT642" si="3504" xml:space="preserve"> DT627+$C637</f>
        <v>0</v>
      </c>
      <c r="DU637" s="19">
        <f t="shared" ref="DU637:DU642" si="3505" xml:space="preserve"> DU627+$D637</f>
        <v>0</v>
      </c>
      <c r="DV637" s="19">
        <f t="shared" ref="DV637:DV642" si="3506" xml:space="preserve"> DV627+$E637</f>
        <v>0</v>
      </c>
      <c r="DW637" s="19">
        <f t="shared" ref="DW637:DW642" si="3507" xml:space="preserve"> DW627+$B637</f>
        <v>0</v>
      </c>
      <c r="DX637" s="19">
        <f t="shared" ref="DX637:DX642" si="3508" xml:space="preserve"> DX627+$C637</f>
        <v>0</v>
      </c>
      <c r="DY637" s="19">
        <f t="shared" ref="DY637:DY642" si="3509" xml:space="preserve"> DY627+$D637</f>
        <v>0</v>
      </c>
      <c r="DZ637" s="19">
        <f t="shared" ref="DZ637:DZ642" si="3510" xml:space="preserve"> DZ627+$E637</f>
        <v>0</v>
      </c>
      <c r="EA637" s="19">
        <f t="shared" ref="EA637:EA642" si="3511" xml:space="preserve"> EA627+$B637</f>
        <v>0</v>
      </c>
      <c r="EB637" s="19">
        <f t="shared" ref="EB637:EB642" si="3512" xml:space="preserve"> EB627+$C637</f>
        <v>0</v>
      </c>
      <c r="EC637" s="19">
        <f t="shared" ref="EC637:EC642" si="3513" xml:space="preserve"> EC627+$D637</f>
        <v>0</v>
      </c>
      <c r="ED637" s="19">
        <f t="shared" ref="ED637:ED642" si="3514" xml:space="preserve"> ED627+$E637</f>
        <v>0</v>
      </c>
      <c r="EE637" s="19">
        <f t="shared" ref="EE637:EE642" si="3515" xml:space="preserve"> EE627+$B637</f>
        <v>0</v>
      </c>
      <c r="EF637" s="19">
        <f t="shared" ref="EF637:EF642" si="3516" xml:space="preserve"> EF627+$C637</f>
        <v>0</v>
      </c>
      <c r="EG637" s="19">
        <f t="shared" ref="EG637:EG642" si="3517" xml:space="preserve"> EG627+$D637</f>
        <v>0</v>
      </c>
      <c r="EH637" s="19">
        <f t="shared" ref="EH637:EH642" si="3518" xml:space="preserve"> EH627+$E637</f>
        <v>0</v>
      </c>
      <c r="EI637" s="14"/>
    </row>
    <row r="638" spans="2:139" ht="15" hidden="1" x14ac:dyDescent="0.25">
      <c r="B638" s="19">
        <f xml:space="preserve"> IF(C395=1,IF(N395=1,1,0),0)</f>
        <v>0</v>
      </c>
      <c r="C638" s="19">
        <f>IF(C395=1,IF(OR((N395=1),(N395=0.5)),1,0),0)</f>
        <v>0</v>
      </c>
      <c r="D638" s="19">
        <f xml:space="preserve"> IF(C395=1,IF(N395=1,1,0),0)</f>
        <v>0</v>
      </c>
      <c r="E638" s="19">
        <f xml:space="preserve"> IF(C395=1,IF(AND((N395&lt;&gt;""),(N395&lt;&gt;0)),1,0),0)</f>
        <v>0</v>
      </c>
      <c r="F638" s="19"/>
      <c r="G638" s="19">
        <f t="shared" si="3391"/>
        <v>0</v>
      </c>
      <c r="H638" s="19">
        <f t="shared" si="3392"/>
        <v>0</v>
      </c>
      <c r="I638" s="19">
        <f t="shared" si="3393"/>
        <v>0</v>
      </c>
      <c r="J638" s="19">
        <f t="shared" si="3394"/>
        <v>0</v>
      </c>
      <c r="K638" s="19">
        <f t="shared" si="3395"/>
        <v>0</v>
      </c>
      <c r="L638" s="19">
        <f t="shared" si="3396"/>
        <v>0</v>
      </c>
      <c r="M638" s="19">
        <f t="shared" si="3397"/>
        <v>0</v>
      </c>
      <c r="N638" s="19">
        <f t="shared" si="3398"/>
        <v>0</v>
      </c>
      <c r="O638" s="19">
        <f t="shared" si="3399"/>
        <v>0</v>
      </c>
      <c r="P638" s="19">
        <f t="shared" si="3400"/>
        <v>0</v>
      </c>
      <c r="Q638" s="19">
        <f t="shared" si="3401"/>
        <v>0</v>
      </c>
      <c r="R638" s="19"/>
      <c r="S638" s="19">
        <f t="shared" si="3402"/>
        <v>0</v>
      </c>
      <c r="T638" s="19">
        <f t="shared" si="3403"/>
        <v>0</v>
      </c>
      <c r="U638" s="19">
        <f t="shared" si="3404"/>
        <v>0</v>
      </c>
      <c r="V638" s="19"/>
      <c r="W638" s="19">
        <f t="shared" si="3405"/>
        <v>0</v>
      </c>
      <c r="X638" s="19"/>
      <c r="Y638" s="19">
        <f t="shared" si="3406"/>
        <v>0</v>
      </c>
      <c r="Z638" s="19">
        <f t="shared" si="3407"/>
        <v>0</v>
      </c>
      <c r="AA638" s="19">
        <f t="shared" si="3408"/>
        <v>0</v>
      </c>
      <c r="AB638" s="19">
        <f t="shared" si="3409"/>
        <v>0</v>
      </c>
      <c r="AC638" s="19">
        <f t="shared" si="3410"/>
        <v>0</v>
      </c>
      <c r="AD638" s="19"/>
      <c r="AE638" s="19">
        <f t="shared" si="3411"/>
        <v>0</v>
      </c>
      <c r="AF638" s="19">
        <f t="shared" si="3412"/>
        <v>0</v>
      </c>
      <c r="AG638" s="19">
        <f t="shared" si="3413"/>
        <v>0</v>
      </c>
      <c r="AH638" s="19">
        <f t="shared" si="3414"/>
        <v>0</v>
      </c>
      <c r="AI638" s="19">
        <f t="shared" si="3415"/>
        <v>0</v>
      </c>
      <c r="AJ638" s="19">
        <f t="shared" si="3416"/>
        <v>0</v>
      </c>
      <c r="AK638" s="129">
        <f t="shared" si="3417"/>
        <v>0</v>
      </c>
      <c r="AL638" s="129">
        <f t="shared" si="3418"/>
        <v>0</v>
      </c>
      <c r="AM638" s="19">
        <f t="shared" si="3419"/>
        <v>0</v>
      </c>
      <c r="AN638" s="19">
        <f t="shared" si="3420"/>
        <v>0</v>
      </c>
      <c r="AO638" s="19">
        <f t="shared" si="3421"/>
        <v>0</v>
      </c>
      <c r="AP638" s="19">
        <f t="shared" si="3422"/>
        <v>0</v>
      </c>
      <c r="AQ638" s="19">
        <f t="shared" si="3423"/>
        <v>0</v>
      </c>
      <c r="AR638" s="19">
        <f t="shared" si="3424"/>
        <v>0</v>
      </c>
      <c r="AS638" s="19">
        <f t="shared" si="3425"/>
        <v>0</v>
      </c>
      <c r="AT638" s="19">
        <f t="shared" si="3426"/>
        <v>0</v>
      </c>
      <c r="AU638" s="19">
        <f t="shared" si="3427"/>
        <v>0</v>
      </c>
      <c r="AV638" s="19">
        <f t="shared" si="3428"/>
        <v>0</v>
      </c>
      <c r="AW638" s="19">
        <f t="shared" si="3429"/>
        <v>0</v>
      </c>
      <c r="AX638" s="19">
        <f t="shared" si="3430"/>
        <v>0</v>
      </c>
      <c r="AY638" s="19">
        <f t="shared" si="3431"/>
        <v>0</v>
      </c>
      <c r="AZ638" s="19">
        <f t="shared" si="3432"/>
        <v>0</v>
      </c>
      <c r="BA638" s="19">
        <f t="shared" si="3433"/>
        <v>0</v>
      </c>
      <c r="BB638" s="19">
        <f t="shared" si="3434"/>
        <v>0</v>
      </c>
      <c r="BC638" s="19">
        <f t="shared" si="3435"/>
        <v>0</v>
      </c>
      <c r="BD638" s="19">
        <f t="shared" si="3436"/>
        <v>0</v>
      </c>
      <c r="BE638" s="19">
        <f t="shared" si="3437"/>
        <v>0</v>
      </c>
      <c r="BF638" s="19">
        <f t="shared" si="3438"/>
        <v>0</v>
      </c>
      <c r="BG638" s="19">
        <f t="shared" si="3439"/>
        <v>0</v>
      </c>
      <c r="BH638" s="19">
        <f t="shared" si="3440"/>
        <v>0</v>
      </c>
      <c r="BI638" s="19">
        <f t="shared" si="3441"/>
        <v>0</v>
      </c>
      <c r="BJ638" s="19">
        <f t="shared" si="3442"/>
        <v>0</v>
      </c>
      <c r="BK638" s="19">
        <f t="shared" si="3443"/>
        <v>0</v>
      </c>
      <c r="BL638" s="19">
        <f t="shared" si="3444"/>
        <v>0</v>
      </c>
      <c r="BM638" s="19">
        <f t="shared" si="3445"/>
        <v>0</v>
      </c>
      <c r="BN638" s="19">
        <f t="shared" si="3446"/>
        <v>0</v>
      </c>
      <c r="BO638" s="19">
        <f t="shared" si="3447"/>
        <v>0</v>
      </c>
      <c r="BP638" s="19">
        <f t="shared" si="3448"/>
        <v>0</v>
      </c>
      <c r="BQ638" s="19">
        <f t="shared" si="3449"/>
        <v>0</v>
      </c>
      <c r="BR638" s="19">
        <f t="shared" si="3450"/>
        <v>0</v>
      </c>
      <c r="BS638" s="19">
        <f t="shared" si="3451"/>
        <v>0</v>
      </c>
      <c r="BT638" s="19">
        <f t="shared" si="3452"/>
        <v>0</v>
      </c>
      <c r="BU638" s="19">
        <f t="shared" si="3453"/>
        <v>0</v>
      </c>
      <c r="BV638" s="19">
        <f t="shared" si="3454"/>
        <v>0</v>
      </c>
      <c r="BW638" s="19">
        <f t="shared" si="3455"/>
        <v>0</v>
      </c>
      <c r="BX638" s="19">
        <f t="shared" si="3456"/>
        <v>0</v>
      </c>
      <c r="BY638" s="19">
        <f t="shared" si="3457"/>
        <v>0</v>
      </c>
      <c r="BZ638" s="19">
        <f t="shared" si="3458"/>
        <v>0</v>
      </c>
      <c r="CA638" s="19">
        <f t="shared" si="3459"/>
        <v>0</v>
      </c>
      <c r="CB638" s="19">
        <f t="shared" si="3460"/>
        <v>0</v>
      </c>
      <c r="CC638" s="19">
        <f t="shared" si="3461"/>
        <v>0</v>
      </c>
      <c r="CD638" s="19">
        <f t="shared" si="3462"/>
        <v>0</v>
      </c>
      <c r="CE638" s="19">
        <f t="shared" si="3463"/>
        <v>0</v>
      </c>
      <c r="CF638" s="19">
        <f t="shared" si="3464"/>
        <v>0</v>
      </c>
      <c r="CG638" s="19">
        <f t="shared" si="3465"/>
        <v>0</v>
      </c>
      <c r="CH638" s="19">
        <f t="shared" si="3466"/>
        <v>0</v>
      </c>
      <c r="CI638" s="19">
        <f t="shared" si="3467"/>
        <v>0</v>
      </c>
      <c r="CJ638" s="19">
        <f t="shared" si="3468"/>
        <v>0</v>
      </c>
      <c r="CK638" s="19">
        <f t="shared" si="3469"/>
        <v>0</v>
      </c>
      <c r="CL638" s="19">
        <f t="shared" si="3470"/>
        <v>0</v>
      </c>
      <c r="CM638" s="19">
        <f t="shared" si="3471"/>
        <v>0</v>
      </c>
      <c r="CN638" s="19">
        <f t="shared" si="3472"/>
        <v>0</v>
      </c>
      <c r="CO638" s="19">
        <f t="shared" si="3473"/>
        <v>0</v>
      </c>
      <c r="CP638" s="19">
        <f t="shared" si="3474"/>
        <v>0</v>
      </c>
      <c r="CQ638" s="19">
        <f t="shared" si="3475"/>
        <v>0</v>
      </c>
      <c r="CR638" s="19">
        <f t="shared" si="3476"/>
        <v>0</v>
      </c>
      <c r="CS638" s="19">
        <f t="shared" si="3477"/>
        <v>0</v>
      </c>
      <c r="CT638" s="19">
        <f t="shared" si="3478"/>
        <v>0</v>
      </c>
      <c r="CU638" s="19">
        <f t="shared" si="3479"/>
        <v>0</v>
      </c>
      <c r="CV638" s="19">
        <f t="shared" si="3480"/>
        <v>0</v>
      </c>
      <c r="CW638" s="19">
        <f t="shared" si="3481"/>
        <v>0</v>
      </c>
      <c r="CX638" s="19">
        <f t="shared" si="3482"/>
        <v>0</v>
      </c>
      <c r="CY638" s="19">
        <f t="shared" si="3483"/>
        <v>0</v>
      </c>
      <c r="CZ638" s="19">
        <f t="shared" si="3484"/>
        <v>0</v>
      </c>
      <c r="DA638" s="19">
        <f t="shared" si="3485"/>
        <v>0</v>
      </c>
      <c r="DB638" s="19">
        <f t="shared" si="3486"/>
        <v>0</v>
      </c>
      <c r="DC638" s="19">
        <f t="shared" si="3487"/>
        <v>0</v>
      </c>
      <c r="DD638" s="19">
        <f t="shared" si="3488"/>
        <v>0</v>
      </c>
      <c r="DE638" s="19">
        <f t="shared" si="3489"/>
        <v>0</v>
      </c>
      <c r="DF638" s="19">
        <f t="shared" si="3490"/>
        <v>0</v>
      </c>
      <c r="DG638" s="19">
        <f t="shared" si="3491"/>
        <v>0</v>
      </c>
      <c r="DH638" s="19">
        <f t="shared" si="3492"/>
        <v>0</v>
      </c>
      <c r="DI638" s="19">
        <f t="shared" si="3493"/>
        <v>0</v>
      </c>
      <c r="DJ638" s="19">
        <f t="shared" si="3494"/>
        <v>0</v>
      </c>
      <c r="DK638" s="19">
        <f t="shared" si="3495"/>
        <v>0</v>
      </c>
      <c r="DL638" s="19">
        <f t="shared" si="3496"/>
        <v>0</v>
      </c>
      <c r="DM638" s="19">
        <f t="shared" si="3497"/>
        <v>0</v>
      </c>
      <c r="DN638" s="19">
        <f t="shared" si="3498"/>
        <v>0</v>
      </c>
      <c r="DO638" s="19">
        <f t="shared" si="3499"/>
        <v>0</v>
      </c>
      <c r="DP638" s="19">
        <f t="shared" si="3500"/>
        <v>0</v>
      </c>
      <c r="DQ638" s="19">
        <f t="shared" si="3501"/>
        <v>0</v>
      </c>
      <c r="DR638" s="19">
        <f t="shared" si="3502"/>
        <v>0</v>
      </c>
      <c r="DS638" s="19">
        <f t="shared" si="3503"/>
        <v>0</v>
      </c>
      <c r="DT638" s="19">
        <f t="shared" si="3504"/>
        <v>0</v>
      </c>
      <c r="DU638" s="19">
        <f t="shared" si="3505"/>
        <v>0</v>
      </c>
      <c r="DV638" s="19">
        <f t="shared" si="3506"/>
        <v>0</v>
      </c>
      <c r="DW638" s="19">
        <f t="shared" si="3507"/>
        <v>0</v>
      </c>
      <c r="DX638" s="19">
        <f t="shared" si="3508"/>
        <v>0</v>
      </c>
      <c r="DY638" s="19">
        <f t="shared" si="3509"/>
        <v>0</v>
      </c>
      <c r="DZ638" s="19">
        <f t="shared" si="3510"/>
        <v>0</v>
      </c>
      <c r="EA638" s="19">
        <f t="shared" si="3511"/>
        <v>0</v>
      </c>
      <c r="EB638" s="19">
        <f t="shared" si="3512"/>
        <v>0</v>
      </c>
      <c r="EC638" s="19">
        <f t="shared" si="3513"/>
        <v>0</v>
      </c>
      <c r="ED638" s="19">
        <f t="shared" si="3514"/>
        <v>0</v>
      </c>
      <c r="EE638" s="19">
        <f t="shared" si="3515"/>
        <v>0</v>
      </c>
      <c r="EF638" s="19">
        <f t="shared" si="3516"/>
        <v>0</v>
      </c>
      <c r="EG638" s="19">
        <f t="shared" si="3517"/>
        <v>0</v>
      </c>
      <c r="EH638" s="19">
        <f t="shared" si="3518"/>
        <v>0</v>
      </c>
      <c r="EI638" s="14"/>
    </row>
    <row r="639" spans="2:139" ht="15" hidden="1" x14ac:dyDescent="0.25">
      <c r="B639" s="19">
        <f xml:space="preserve"> IF(C396=1,IF(N396=1,1,0),0)</f>
        <v>0</v>
      </c>
      <c r="C639" s="19">
        <f>IF(C396=1,IF(OR((N396=1),(N396=0.5)),1,0),0)</f>
        <v>0</v>
      </c>
      <c r="D639" s="19">
        <f xml:space="preserve"> IF(C396=1,IF(N396=1,1,0),0)</f>
        <v>0</v>
      </c>
      <c r="E639" s="19">
        <f xml:space="preserve"> IF(C396=1,IF(AND((N396&lt;&gt;""),(N396&lt;&gt;0)),1,0),0)</f>
        <v>0</v>
      </c>
      <c r="F639" s="19"/>
      <c r="G639" s="19">
        <f t="shared" si="3391"/>
        <v>0</v>
      </c>
      <c r="H639" s="19">
        <f t="shared" si="3392"/>
        <v>0</v>
      </c>
      <c r="I639" s="19">
        <f t="shared" si="3393"/>
        <v>0</v>
      </c>
      <c r="J639" s="19">
        <f t="shared" si="3394"/>
        <v>0</v>
      </c>
      <c r="K639" s="19">
        <f t="shared" si="3395"/>
        <v>0</v>
      </c>
      <c r="L639" s="19">
        <f t="shared" si="3396"/>
        <v>0</v>
      </c>
      <c r="M639" s="19">
        <f t="shared" si="3397"/>
        <v>0</v>
      </c>
      <c r="N639" s="19">
        <f t="shared" si="3398"/>
        <v>0</v>
      </c>
      <c r="O639" s="19">
        <f t="shared" si="3399"/>
        <v>0</v>
      </c>
      <c r="P639" s="19">
        <f t="shared" si="3400"/>
        <v>0</v>
      </c>
      <c r="Q639" s="19">
        <f t="shared" si="3401"/>
        <v>0</v>
      </c>
      <c r="R639" s="19"/>
      <c r="S639" s="19">
        <f t="shared" si="3402"/>
        <v>0</v>
      </c>
      <c r="T639" s="19">
        <f t="shared" si="3403"/>
        <v>0</v>
      </c>
      <c r="U639" s="19">
        <f t="shared" si="3404"/>
        <v>0</v>
      </c>
      <c r="V639" s="19"/>
      <c r="W639" s="19">
        <f t="shared" si="3405"/>
        <v>0</v>
      </c>
      <c r="X639" s="19"/>
      <c r="Y639" s="19">
        <f t="shared" si="3406"/>
        <v>0</v>
      </c>
      <c r="Z639" s="19">
        <f t="shared" si="3407"/>
        <v>0</v>
      </c>
      <c r="AA639" s="19">
        <f t="shared" si="3408"/>
        <v>0</v>
      </c>
      <c r="AB639" s="19">
        <f t="shared" si="3409"/>
        <v>0</v>
      </c>
      <c r="AC639" s="19">
        <f t="shared" si="3410"/>
        <v>0</v>
      </c>
      <c r="AD639" s="19"/>
      <c r="AE639" s="19">
        <f t="shared" si="3411"/>
        <v>0</v>
      </c>
      <c r="AF639" s="19">
        <f t="shared" si="3412"/>
        <v>0</v>
      </c>
      <c r="AG639" s="19">
        <f t="shared" si="3413"/>
        <v>0</v>
      </c>
      <c r="AH639" s="19">
        <f t="shared" si="3414"/>
        <v>0</v>
      </c>
      <c r="AI639" s="19">
        <f t="shared" si="3415"/>
        <v>0</v>
      </c>
      <c r="AJ639" s="19">
        <f t="shared" si="3416"/>
        <v>0</v>
      </c>
      <c r="AK639" s="129">
        <f t="shared" si="3417"/>
        <v>0</v>
      </c>
      <c r="AL639" s="129">
        <f t="shared" si="3418"/>
        <v>0</v>
      </c>
      <c r="AM639" s="19">
        <f t="shared" si="3419"/>
        <v>0</v>
      </c>
      <c r="AN639" s="19">
        <f t="shared" si="3420"/>
        <v>0</v>
      </c>
      <c r="AO639" s="19">
        <f t="shared" si="3421"/>
        <v>0</v>
      </c>
      <c r="AP639" s="19">
        <f t="shared" si="3422"/>
        <v>0</v>
      </c>
      <c r="AQ639" s="19">
        <f t="shared" si="3423"/>
        <v>0</v>
      </c>
      <c r="AR639" s="19">
        <f t="shared" si="3424"/>
        <v>0</v>
      </c>
      <c r="AS639" s="19">
        <f t="shared" si="3425"/>
        <v>0</v>
      </c>
      <c r="AT639" s="19">
        <f t="shared" si="3426"/>
        <v>0</v>
      </c>
      <c r="AU639" s="19">
        <f t="shared" si="3427"/>
        <v>0</v>
      </c>
      <c r="AV639" s="19">
        <f t="shared" si="3428"/>
        <v>0</v>
      </c>
      <c r="AW639" s="19">
        <f t="shared" si="3429"/>
        <v>0</v>
      </c>
      <c r="AX639" s="19">
        <f t="shared" si="3430"/>
        <v>0</v>
      </c>
      <c r="AY639" s="19">
        <f t="shared" si="3431"/>
        <v>0</v>
      </c>
      <c r="AZ639" s="19">
        <f t="shared" si="3432"/>
        <v>0</v>
      </c>
      <c r="BA639" s="19">
        <f t="shared" si="3433"/>
        <v>0</v>
      </c>
      <c r="BB639" s="19">
        <f t="shared" si="3434"/>
        <v>0</v>
      </c>
      <c r="BC639" s="19">
        <f t="shared" si="3435"/>
        <v>0</v>
      </c>
      <c r="BD639" s="19">
        <f t="shared" si="3436"/>
        <v>0</v>
      </c>
      <c r="BE639" s="19">
        <f t="shared" si="3437"/>
        <v>0</v>
      </c>
      <c r="BF639" s="19">
        <f t="shared" si="3438"/>
        <v>0</v>
      </c>
      <c r="BG639" s="19">
        <f t="shared" si="3439"/>
        <v>0</v>
      </c>
      <c r="BH639" s="19">
        <f t="shared" si="3440"/>
        <v>0</v>
      </c>
      <c r="BI639" s="19">
        <f t="shared" si="3441"/>
        <v>0</v>
      </c>
      <c r="BJ639" s="19">
        <f t="shared" si="3442"/>
        <v>0</v>
      </c>
      <c r="BK639" s="19">
        <f t="shared" si="3443"/>
        <v>0</v>
      </c>
      <c r="BL639" s="19">
        <f t="shared" si="3444"/>
        <v>0</v>
      </c>
      <c r="BM639" s="19">
        <f t="shared" si="3445"/>
        <v>0</v>
      </c>
      <c r="BN639" s="19">
        <f t="shared" si="3446"/>
        <v>0</v>
      </c>
      <c r="BO639" s="19">
        <f t="shared" si="3447"/>
        <v>0</v>
      </c>
      <c r="BP639" s="19">
        <f t="shared" si="3448"/>
        <v>0</v>
      </c>
      <c r="BQ639" s="19">
        <f t="shared" si="3449"/>
        <v>0</v>
      </c>
      <c r="BR639" s="19">
        <f t="shared" si="3450"/>
        <v>0</v>
      </c>
      <c r="BS639" s="19">
        <f t="shared" si="3451"/>
        <v>0</v>
      </c>
      <c r="BT639" s="19">
        <f t="shared" si="3452"/>
        <v>0</v>
      </c>
      <c r="BU639" s="19">
        <f t="shared" si="3453"/>
        <v>0</v>
      </c>
      <c r="BV639" s="19">
        <f t="shared" si="3454"/>
        <v>0</v>
      </c>
      <c r="BW639" s="19">
        <f t="shared" si="3455"/>
        <v>0</v>
      </c>
      <c r="BX639" s="19">
        <f t="shared" si="3456"/>
        <v>0</v>
      </c>
      <c r="BY639" s="19">
        <f t="shared" si="3457"/>
        <v>0</v>
      </c>
      <c r="BZ639" s="19">
        <f t="shared" si="3458"/>
        <v>0</v>
      </c>
      <c r="CA639" s="19">
        <f t="shared" si="3459"/>
        <v>0</v>
      </c>
      <c r="CB639" s="19">
        <f t="shared" si="3460"/>
        <v>0</v>
      </c>
      <c r="CC639" s="19">
        <f t="shared" si="3461"/>
        <v>0</v>
      </c>
      <c r="CD639" s="19">
        <f t="shared" si="3462"/>
        <v>0</v>
      </c>
      <c r="CE639" s="19">
        <f t="shared" si="3463"/>
        <v>0</v>
      </c>
      <c r="CF639" s="19">
        <f t="shared" si="3464"/>
        <v>0</v>
      </c>
      <c r="CG639" s="19">
        <f t="shared" si="3465"/>
        <v>0</v>
      </c>
      <c r="CH639" s="19">
        <f t="shared" si="3466"/>
        <v>0</v>
      </c>
      <c r="CI639" s="19">
        <f t="shared" si="3467"/>
        <v>0</v>
      </c>
      <c r="CJ639" s="19">
        <f t="shared" si="3468"/>
        <v>0</v>
      </c>
      <c r="CK639" s="19">
        <f t="shared" si="3469"/>
        <v>0</v>
      </c>
      <c r="CL639" s="19">
        <f t="shared" si="3470"/>
        <v>0</v>
      </c>
      <c r="CM639" s="19">
        <f t="shared" si="3471"/>
        <v>0</v>
      </c>
      <c r="CN639" s="19">
        <f t="shared" si="3472"/>
        <v>0</v>
      </c>
      <c r="CO639" s="19">
        <f t="shared" si="3473"/>
        <v>0</v>
      </c>
      <c r="CP639" s="19">
        <f t="shared" si="3474"/>
        <v>0</v>
      </c>
      <c r="CQ639" s="19">
        <f t="shared" si="3475"/>
        <v>0</v>
      </c>
      <c r="CR639" s="19">
        <f t="shared" si="3476"/>
        <v>0</v>
      </c>
      <c r="CS639" s="19">
        <f t="shared" si="3477"/>
        <v>0</v>
      </c>
      <c r="CT639" s="19">
        <f t="shared" si="3478"/>
        <v>0</v>
      </c>
      <c r="CU639" s="19">
        <f t="shared" si="3479"/>
        <v>0</v>
      </c>
      <c r="CV639" s="19">
        <f t="shared" si="3480"/>
        <v>0</v>
      </c>
      <c r="CW639" s="19">
        <f t="shared" si="3481"/>
        <v>0</v>
      </c>
      <c r="CX639" s="19">
        <f t="shared" si="3482"/>
        <v>0</v>
      </c>
      <c r="CY639" s="19">
        <f t="shared" si="3483"/>
        <v>0</v>
      </c>
      <c r="CZ639" s="19">
        <f t="shared" si="3484"/>
        <v>0</v>
      </c>
      <c r="DA639" s="19">
        <f t="shared" si="3485"/>
        <v>0</v>
      </c>
      <c r="DB639" s="19">
        <f t="shared" si="3486"/>
        <v>0</v>
      </c>
      <c r="DC639" s="19">
        <f t="shared" si="3487"/>
        <v>0</v>
      </c>
      <c r="DD639" s="19">
        <f t="shared" si="3488"/>
        <v>0</v>
      </c>
      <c r="DE639" s="19">
        <f t="shared" si="3489"/>
        <v>0</v>
      </c>
      <c r="DF639" s="19">
        <f t="shared" si="3490"/>
        <v>0</v>
      </c>
      <c r="DG639" s="19">
        <f t="shared" si="3491"/>
        <v>0</v>
      </c>
      <c r="DH639" s="19">
        <f t="shared" si="3492"/>
        <v>0</v>
      </c>
      <c r="DI639" s="19">
        <f t="shared" si="3493"/>
        <v>0</v>
      </c>
      <c r="DJ639" s="19">
        <f t="shared" si="3494"/>
        <v>0</v>
      </c>
      <c r="DK639" s="19">
        <f t="shared" si="3495"/>
        <v>0</v>
      </c>
      <c r="DL639" s="19">
        <f t="shared" si="3496"/>
        <v>0</v>
      </c>
      <c r="DM639" s="19">
        <f t="shared" si="3497"/>
        <v>0</v>
      </c>
      <c r="DN639" s="19">
        <f t="shared" si="3498"/>
        <v>0</v>
      </c>
      <c r="DO639" s="19">
        <f t="shared" si="3499"/>
        <v>0</v>
      </c>
      <c r="DP639" s="19">
        <f t="shared" si="3500"/>
        <v>0</v>
      </c>
      <c r="DQ639" s="19">
        <f t="shared" si="3501"/>
        <v>0</v>
      </c>
      <c r="DR639" s="19">
        <f t="shared" si="3502"/>
        <v>0</v>
      </c>
      <c r="DS639" s="19">
        <f t="shared" si="3503"/>
        <v>0</v>
      </c>
      <c r="DT639" s="19">
        <f t="shared" si="3504"/>
        <v>0</v>
      </c>
      <c r="DU639" s="19">
        <f t="shared" si="3505"/>
        <v>0</v>
      </c>
      <c r="DV639" s="19">
        <f t="shared" si="3506"/>
        <v>0</v>
      </c>
      <c r="DW639" s="19">
        <f t="shared" si="3507"/>
        <v>0</v>
      </c>
      <c r="DX639" s="19">
        <f t="shared" si="3508"/>
        <v>0</v>
      </c>
      <c r="DY639" s="19">
        <f t="shared" si="3509"/>
        <v>0</v>
      </c>
      <c r="DZ639" s="19">
        <f t="shared" si="3510"/>
        <v>0</v>
      </c>
      <c r="EA639" s="19">
        <f t="shared" si="3511"/>
        <v>0</v>
      </c>
      <c r="EB639" s="19">
        <f t="shared" si="3512"/>
        <v>0</v>
      </c>
      <c r="EC639" s="19">
        <f t="shared" si="3513"/>
        <v>0</v>
      </c>
      <c r="ED639" s="19">
        <f t="shared" si="3514"/>
        <v>0</v>
      </c>
      <c r="EE639" s="19">
        <f t="shared" si="3515"/>
        <v>0</v>
      </c>
      <c r="EF639" s="19">
        <f t="shared" si="3516"/>
        <v>0</v>
      </c>
      <c r="EG639" s="19">
        <f t="shared" si="3517"/>
        <v>0</v>
      </c>
      <c r="EH639" s="19">
        <f t="shared" si="3518"/>
        <v>0</v>
      </c>
      <c r="EI639" s="14"/>
    </row>
    <row r="640" spans="2:139" x14ac:dyDescent="0.35">
      <c r="B640" s="19">
        <f xml:space="preserve"> IF(C401=1,IF(N401=1,1,0),0)</f>
        <v>0</v>
      </c>
      <c r="C640" s="19">
        <f>IF(C401=1,IF(OR((N401=1),(N401=0.5)),1,0),0)</f>
        <v>0</v>
      </c>
      <c r="D640" s="19">
        <f xml:space="preserve"> IF(C401=1,IF(N401=1,1,0),0)</f>
        <v>0</v>
      </c>
      <c r="E640" s="19">
        <f xml:space="preserve"> IF(C401=1,IF(AND((N401&lt;&gt;""),(N401&lt;&gt;0)),1,0),0)</f>
        <v>0</v>
      </c>
      <c r="F640" s="19"/>
      <c r="G640" s="19">
        <f t="shared" si="3391"/>
        <v>1</v>
      </c>
      <c r="H640" s="19">
        <f t="shared" si="3392"/>
        <v>2</v>
      </c>
      <c r="I640" s="19">
        <f t="shared" si="3393"/>
        <v>3</v>
      </c>
      <c r="J640" s="19">
        <f t="shared" si="3394"/>
        <v>4</v>
      </c>
      <c r="K640" s="19">
        <f t="shared" si="3395"/>
        <v>5</v>
      </c>
      <c r="L640" s="19">
        <f t="shared" si="3396"/>
        <v>6</v>
      </c>
      <c r="M640" s="19">
        <f t="shared" si="3397"/>
        <v>7</v>
      </c>
      <c r="N640" s="19">
        <f t="shared" si="3398"/>
        <v>8</v>
      </c>
      <c r="O640" s="19">
        <f t="shared" si="3399"/>
        <v>9</v>
      </c>
      <c r="P640" s="19">
        <f t="shared" si="3400"/>
        <v>10</v>
      </c>
      <c r="Q640" s="19">
        <f t="shared" si="3401"/>
        <v>11</v>
      </c>
      <c r="R640" s="19"/>
      <c r="S640" s="19">
        <f t="shared" si="3402"/>
        <v>12</v>
      </c>
      <c r="T640" s="19">
        <f t="shared" si="3403"/>
        <v>13</v>
      </c>
      <c r="U640" s="19">
        <f t="shared" si="3404"/>
        <v>14</v>
      </c>
      <c r="V640" s="19"/>
      <c r="W640" s="19">
        <f t="shared" si="3405"/>
        <v>15</v>
      </c>
      <c r="X640" s="19"/>
      <c r="Y640" s="19">
        <f t="shared" si="3406"/>
        <v>16</v>
      </c>
      <c r="Z640" s="19">
        <f t="shared" si="3407"/>
        <v>17</v>
      </c>
      <c r="AA640" s="19">
        <f t="shared" si="3408"/>
        <v>18</v>
      </c>
      <c r="AB640" s="19">
        <f t="shared" si="3409"/>
        <v>19</v>
      </c>
      <c r="AC640" s="19">
        <f t="shared" si="3410"/>
        <v>20</v>
      </c>
      <c r="AD640" s="19"/>
      <c r="AE640" s="19">
        <f t="shared" si="3411"/>
        <v>21</v>
      </c>
      <c r="AF640" s="19">
        <f t="shared" si="3412"/>
        <v>22</v>
      </c>
      <c r="AG640" s="19">
        <f t="shared" si="3413"/>
        <v>23</v>
      </c>
      <c r="AH640" s="19">
        <f t="shared" si="3414"/>
        <v>24</v>
      </c>
      <c r="AI640" s="19">
        <f t="shared" si="3415"/>
        <v>25</v>
      </c>
      <c r="AJ640" s="19">
        <f t="shared" si="3416"/>
        <v>26</v>
      </c>
      <c r="AK640" s="129">
        <f t="shared" si="3417"/>
        <v>27</v>
      </c>
      <c r="AL640" s="129">
        <f t="shared" si="3418"/>
        <v>28</v>
      </c>
      <c r="AM640" s="19">
        <f t="shared" si="3419"/>
        <v>29</v>
      </c>
      <c r="AN640" s="19">
        <f t="shared" si="3420"/>
        <v>30</v>
      </c>
      <c r="AO640" s="19">
        <f t="shared" si="3421"/>
        <v>31</v>
      </c>
      <c r="AP640" s="19">
        <f t="shared" si="3422"/>
        <v>32</v>
      </c>
      <c r="AQ640" s="19">
        <f t="shared" si="3423"/>
        <v>33</v>
      </c>
      <c r="AR640" s="19">
        <f t="shared" si="3424"/>
        <v>34</v>
      </c>
      <c r="AS640" s="19">
        <f t="shared" si="3425"/>
        <v>35</v>
      </c>
      <c r="AT640" s="19">
        <f t="shared" si="3426"/>
        <v>36</v>
      </c>
      <c r="AU640" s="19">
        <f t="shared" si="3427"/>
        <v>37</v>
      </c>
      <c r="AV640" s="19">
        <f t="shared" si="3428"/>
        <v>38</v>
      </c>
      <c r="AW640" s="19">
        <f t="shared" si="3429"/>
        <v>39</v>
      </c>
      <c r="AX640" s="19">
        <f t="shared" si="3430"/>
        <v>40</v>
      </c>
      <c r="AY640" s="19">
        <f t="shared" si="3431"/>
        <v>41</v>
      </c>
      <c r="AZ640" s="19">
        <f t="shared" si="3432"/>
        <v>42</v>
      </c>
      <c r="BA640" s="19">
        <f t="shared" si="3433"/>
        <v>43</v>
      </c>
      <c r="BB640" s="19">
        <f t="shared" si="3434"/>
        <v>44</v>
      </c>
      <c r="BC640" s="19">
        <f t="shared" si="3435"/>
        <v>45</v>
      </c>
      <c r="BD640" s="19">
        <f t="shared" si="3436"/>
        <v>46</v>
      </c>
      <c r="BE640" s="19">
        <f t="shared" si="3437"/>
        <v>47</v>
      </c>
      <c r="BF640" s="19">
        <f t="shared" si="3438"/>
        <v>48</v>
      </c>
      <c r="BG640" s="19">
        <f t="shared" si="3439"/>
        <v>49</v>
      </c>
      <c r="BH640" s="19">
        <f t="shared" si="3440"/>
        <v>50</v>
      </c>
      <c r="BI640" s="19">
        <f t="shared" si="3441"/>
        <v>51</v>
      </c>
      <c r="BJ640" s="19">
        <f t="shared" si="3442"/>
        <v>52</v>
      </c>
      <c r="BK640" s="19">
        <f t="shared" si="3443"/>
        <v>53</v>
      </c>
      <c r="BL640" s="19">
        <f t="shared" si="3444"/>
        <v>54</v>
      </c>
      <c r="BM640" s="19">
        <f t="shared" si="3445"/>
        <v>55</v>
      </c>
      <c r="BN640" s="19">
        <f t="shared" si="3446"/>
        <v>56</v>
      </c>
      <c r="BO640" s="19">
        <f t="shared" si="3447"/>
        <v>57</v>
      </c>
      <c r="BP640" s="19">
        <f t="shared" si="3448"/>
        <v>58</v>
      </c>
      <c r="BQ640" s="19">
        <f t="shared" si="3449"/>
        <v>59</v>
      </c>
      <c r="BR640" s="19">
        <f t="shared" si="3450"/>
        <v>60</v>
      </c>
      <c r="BS640" s="19">
        <f t="shared" si="3451"/>
        <v>61</v>
      </c>
      <c r="BT640" s="19">
        <f t="shared" si="3452"/>
        <v>62</v>
      </c>
      <c r="BU640" s="19">
        <f t="shared" si="3453"/>
        <v>63</v>
      </c>
      <c r="BV640" s="19">
        <f t="shared" si="3454"/>
        <v>64</v>
      </c>
      <c r="BW640" s="19">
        <f t="shared" si="3455"/>
        <v>65</v>
      </c>
      <c r="BX640" s="19">
        <f t="shared" si="3456"/>
        <v>66</v>
      </c>
      <c r="BY640" s="19">
        <f t="shared" si="3457"/>
        <v>67</v>
      </c>
      <c r="BZ640" s="19">
        <f t="shared" si="3458"/>
        <v>68</v>
      </c>
      <c r="CA640" s="19">
        <f t="shared" si="3459"/>
        <v>69</v>
      </c>
      <c r="CB640" s="19">
        <f t="shared" si="3460"/>
        <v>70</v>
      </c>
      <c r="CC640" s="19">
        <f t="shared" si="3461"/>
        <v>71</v>
      </c>
      <c r="CD640" s="19">
        <f t="shared" si="3462"/>
        <v>72</v>
      </c>
      <c r="CE640" s="19">
        <f t="shared" si="3463"/>
        <v>73</v>
      </c>
      <c r="CF640" s="19">
        <f t="shared" si="3464"/>
        <v>74</v>
      </c>
      <c r="CG640" s="19">
        <f t="shared" si="3465"/>
        <v>75</v>
      </c>
      <c r="CH640" s="19">
        <f t="shared" si="3466"/>
        <v>76</v>
      </c>
      <c r="CI640" s="19">
        <f t="shared" si="3467"/>
        <v>77</v>
      </c>
      <c r="CJ640" s="19">
        <f t="shared" si="3468"/>
        <v>78</v>
      </c>
      <c r="CK640" s="19">
        <f t="shared" si="3469"/>
        <v>79</v>
      </c>
      <c r="CL640" s="19">
        <f t="shared" si="3470"/>
        <v>80</v>
      </c>
      <c r="CM640" s="19">
        <f t="shared" si="3471"/>
        <v>81</v>
      </c>
      <c r="CN640" s="19">
        <f t="shared" si="3472"/>
        <v>82</v>
      </c>
      <c r="CO640" s="19">
        <f t="shared" si="3473"/>
        <v>83</v>
      </c>
      <c r="CP640" s="19">
        <f t="shared" si="3474"/>
        <v>84</v>
      </c>
      <c r="CQ640" s="19">
        <f t="shared" si="3475"/>
        <v>85</v>
      </c>
      <c r="CR640" s="19">
        <f t="shared" si="3476"/>
        <v>86</v>
      </c>
      <c r="CS640" s="19">
        <f t="shared" si="3477"/>
        <v>87</v>
      </c>
      <c r="CT640" s="19">
        <f t="shared" si="3478"/>
        <v>88</v>
      </c>
      <c r="CU640" s="19">
        <f t="shared" si="3479"/>
        <v>89</v>
      </c>
      <c r="CV640" s="19">
        <f t="shared" si="3480"/>
        <v>90</v>
      </c>
      <c r="CW640" s="19">
        <f t="shared" si="3481"/>
        <v>91</v>
      </c>
      <c r="CX640" s="19">
        <f t="shared" si="3482"/>
        <v>92</v>
      </c>
      <c r="CY640" s="19">
        <f t="shared" si="3483"/>
        <v>93</v>
      </c>
      <c r="CZ640" s="19">
        <f t="shared" si="3484"/>
        <v>94</v>
      </c>
      <c r="DA640" s="19">
        <f t="shared" si="3485"/>
        <v>95</v>
      </c>
      <c r="DB640" s="19">
        <f t="shared" si="3486"/>
        <v>96</v>
      </c>
      <c r="DC640" s="19">
        <f t="shared" si="3487"/>
        <v>97</v>
      </c>
      <c r="DD640" s="19">
        <f t="shared" si="3488"/>
        <v>98</v>
      </c>
      <c r="DE640" s="19">
        <f t="shared" si="3489"/>
        <v>99</v>
      </c>
      <c r="DF640" s="19">
        <f t="shared" si="3490"/>
        <v>100</v>
      </c>
      <c r="DG640" s="19">
        <f t="shared" si="3491"/>
        <v>101</v>
      </c>
      <c r="DH640" s="19">
        <f t="shared" si="3492"/>
        <v>102</v>
      </c>
      <c r="DI640" s="19">
        <f t="shared" si="3493"/>
        <v>103</v>
      </c>
      <c r="DJ640" s="19">
        <f t="shared" si="3494"/>
        <v>104</v>
      </c>
      <c r="DK640" s="19">
        <f t="shared" si="3495"/>
        <v>105</v>
      </c>
      <c r="DL640" s="19">
        <f t="shared" si="3496"/>
        <v>106</v>
      </c>
      <c r="DM640" s="19">
        <f t="shared" si="3497"/>
        <v>107</v>
      </c>
      <c r="DN640" s="19">
        <f t="shared" si="3498"/>
        <v>108</v>
      </c>
      <c r="DO640" s="19">
        <f t="shared" si="3499"/>
        <v>109</v>
      </c>
      <c r="DP640" s="19">
        <f t="shared" si="3500"/>
        <v>110</v>
      </c>
      <c r="DQ640" s="19">
        <f t="shared" si="3501"/>
        <v>111</v>
      </c>
      <c r="DR640" s="19">
        <f t="shared" si="3502"/>
        <v>112</v>
      </c>
      <c r="DS640" s="19">
        <f t="shared" si="3503"/>
        <v>113</v>
      </c>
      <c r="DT640" s="19">
        <f t="shared" si="3504"/>
        <v>114</v>
      </c>
      <c r="DU640" s="19">
        <f t="shared" si="3505"/>
        <v>115</v>
      </c>
      <c r="DV640" s="19">
        <f t="shared" si="3506"/>
        <v>116</v>
      </c>
      <c r="DW640" s="19">
        <f t="shared" si="3507"/>
        <v>117</v>
      </c>
      <c r="DX640" s="19">
        <f t="shared" si="3508"/>
        <v>118</v>
      </c>
      <c r="DY640" s="19">
        <f t="shared" si="3509"/>
        <v>119</v>
      </c>
      <c r="DZ640" s="19">
        <f t="shared" si="3510"/>
        <v>120</v>
      </c>
      <c r="EA640" s="19">
        <f t="shared" si="3511"/>
        <v>121</v>
      </c>
      <c r="EB640" s="19">
        <f t="shared" si="3512"/>
        <v>122</v>
      </c>
      <c r="EC640" s="19">
        <f t="shared" si="3513"/>
        <v>123</v>
      </c>
      <c r="ED640" s="19">
        <f t="shared" si="3514"/>
        <v>124</v>
      </c>
      <c r="EE640" s="19">
        <f t="shared" si="3515"/>
        <v>125</v>
      </c>
      <c r="EF640" s="19">
        <f t="shared" si="3516"/>
        <v>126</v>
      </c>
      <c r="EG640" s="19">
        <f t="shared" si="3517"/>
        <v>127</v>
      </c>
      <c r="EH640" s="19">
        <f t="shared" si="3518"/>
        <v>128</v>
      </c>
      <c r="EI640" s="14"/>
    </row>
    <row r="641" spans="2:139" ht="15" hidden="1" x14ac:dyDescent="0.25">
      <c r="B641" s="19">
        <f xml:space="preserve"> IF(C402=1,IF(N402=1,1,0),0)</f>
        <v>0</v>
      </c>
      <c r="C641" s="19">
        <f>IF(C402=1,IF(OR((N402=1),(N402=0.5)),1,0),0)</f>
        <v>0</v>
      </c>
      <c r="D641" s="19">
        <f xml:space="preserve"> IF(C402=1,IF(N402=1,1,0),0)</f>
        <v>0</v>
      </c>
      <c r="E641" s="19">
        <f xml:space="preserve"> IF(C402=1,IF(AND((N402&lt;&gt;""),(N402&lt;&gt;0)),1,0),0)</f>
        <v>0</v>
      </c>
      <c r="F641" s="19"/>
      <c r="G641" s="19">
        <f t="shared" si="3391"/>
        <v>0</v>
      </c>
      <c r="H641" s="19">
        <f t="shared" si="3392"/>
        <v>0</v>
      </c>
      <c r="I641" s="19">
        <f t="shared" si="3393"/>
        <v>0</v>
      </c>
      <c r="J641" s="19">
        <f t="shared" si="3394"/>
        <v>0</v>
      </c>
      <c r="K641" s="19">
        <f t="shared" si="3395"/>
        <v>0</v>
      </c>
      <c r="L641" s="19">
        <f t="shared" si="3396"/>
        <v>0</v>
      </c>
      <c r="M641" s="19">
        <f t="shared" si="3397"/>
        <v>0</v>
      </c>
      <c r="N641" s="19">
        <f t="shared" si="3398"/>
        <v>0</v>
      </c>
      <c r="O641" s="19">
        <f t="shared" si="3399"/>
        <v>0</v>
      </c>
      <c r="P641" s="19">
        <f t="shared" si="3400"/>
        <v>0</v>
      </c>
      <c r="Q641" s="19">
        <f t="shared" si="3401"/>
        <v>0</v>
      </c>
      <c r="R641" s="19"/>
      <c r="S641" s="19">
        <f t="shared" si="3402"/>
        <v>0</v>
      </c>
      <c r="T641" s="19">
        <f t="shared" si="3403"/>
        <v>0</v>
      </c>
      <c r="U641" s="19">
        <f t="shared" si="3404"/>
        <v>0</v>
      </c>
      <c r="V641" s="19"/>
      <c r="W641" s="19">
        <f t="shared" si="3405"/>
        <v>0</v>
      </c>
      <c r="X641" s="19"/>
      <c r="Y641" s="19">
        <f t="shared" si="3406"/>
        <v>0</v>
      </c>
      <c r="Z641" s="19">
        <f t="shared" si="3407"/>
        <v>0</v>
      </c>
      <c r="AA641" s="19">
        <f t="shared" si="3408"/>
        <v>0</v>
      </c>
      <c r="AB641" s="19">
        <f t="shared" si="3409"/>
        <v>0</v>
      </c>
      <c r="AC641" s="19">
        <f t="shared" si="3410"/>
        <v>0</v>
      </c>
      <c r="AD641" s="19"/>
      <c r="AE641" s="19">
        <f t="shared" si="3411"/>
        <v>0</v>
      </c>
      <c r="AF641" s="19">
        <f t="shared" si="3412"/>
        <v>0</v>
      </c>
      <c r="AG641" s="19">
        <f t="shared" si="3413"/>
        <v>0</v>
      </c>
      <c r="AH641" s="19">
        <f t="shared" si="3414"/>
        <v>0</v>
      </c>
      <c r="AI641" s="19">
        <f t="shared" si="3415"/>
        <v>0</v>
      </c>
      <c r="AJ641" s="19">
        <f t="shared" si="3416"/>
        <v>0</v>
      </c>
      <c r="AK641" s="129">
        <f t="shared" si="3417"/>
        <v>0</v>
      </c>
      <c r="AL641" s="129">
        <f t="shared" si="3418"/>
        <v>0</v>
      </c>
      <c r="AM641" s="19">
        <f t="shared" si="3419"/>
        <v>0</v>
      </c>
      <c r="AN641" s="19">
        <f t="shared" si="3420"/>
        <v>0</v>
      </c>
      <c r="AO641" s="19">
        <f t="shared" si="3421"/>
        <v>0</v>
      </c>
      <c r="AP641" s="19">
        <f t="shared" si="3422"/>
        <v>0</v>
      </c>
      <c r="AQ641" s="19">
        <f t="shared" si="3423"/>
        <v>0</v>
      </c>
      <c r="AR641" s="19">
        <f t="shared" si="3424"/>
        <v>0</v>
      </c>
      <c r="AS641" s="19">
        <f t="shared" si="3425"/>
        <v>0</v>
      </c>
      <c r="AT641" s="19">
        <f t="shared" si="3426"/>
        <v>0</v>
      </c>
      <c r="AU641" s="19">
        <f t="shared" si="3427"/>
        <v>0</v>
      </c>
      <c r="AV641" s="19">
        <f t="shared" si="3428"/>
        <v>0</v>
      </c>
      <c r="AW641" s="19">
        <f t="shared" si="3429"/>
        <v>0</v>
      </c>
      <c r="AX641" s="19">
        <f t="shared" si="3430"/>
        <v>0</v>
      </c>
      <c r="AY641" s="19">
        <f t="shared" si="3431"/>
        <v>0</v>
      </c>
      <c r="AZ641" s="19">
        <f t="shared" si="3432"/>
        <v>0</v>
      </c>
      <c r="BA641" s="19">
        <f t="shared" si="3433"/>
        <v>0</v>
      </c>
      <c r="BB641" s="19">
        <f t="shared" si="3434"/>
        <v>0</v>
      </c>
      <c r="BC641" s="19">
        <f t="shared" si="3435"/>
        <v>0</v>
      </c>
      <c r="BD641" s="19">
        <f t="shared" si="3436"/>
        <v>0</v>
      </c>
      <c r="BE641" s="19">
        <f t="shared" si="3437"/>
        <v>0</v>
      </c>
      <c r="BF641" s="19">
        <f t="shared" si="3438"/>
        <v>0</v>
      </c>
      <c r="BG641" s="19">
        <f t="shared" si="3439"/>
        <v>0</v>
      </c>
      <c r="BH641" s="19">
        <f t="shared" si="3440"/>
        <v>0</v>
      </c>
      <c r="BI641" s="19">
        <f t="shared" si="3441"/>
        <v>0</v>
      </c>
      <c r="BJ641" s="19">
        <f t="shared" si="3442"/>
        <v>0</v>
      </c>
      <c r="BK641" s="19">
        <f t="shared" si="3443"/>
        <v>0</v>
      </c>
      <c r="BL641" s="19">
        <f t="shared" si="3444"/>
        <v>0</v>
      </c>
      <c r="BM641" s="19">
        <f t="shared" si="3445"/>
        <v>0</v>
      </c>
      <c r="BN641" s="19">
        <f t="shared" si="3446"/>
        <v>0</v>
      </c>
      <c r="BO641" s="19">
        <f t="shared" si="3447"/>
        <v>0</v>
      </c>
      <c r="BP641" s="19">
        <f t="shared" si="3448"/>
        <v>0</v>
      </c>
      <c r="BQ641" s="19">
        <f t="shared" si="3449"/>
        <v>0</v>
      </c>
      <c r="BR641" s="19">
        <f t="shared" si="3450"/>
        <v>0</v>
      </c>
      <c r="BS641" s="19">
        <f t="shared" si="3451"/>
        <v>0</v>
      </c>
      <c r="BT641" s="19">
        <f t="shared" si="3452"/>
        <v>0</v>
      </c>
      <c r="BU641" s="19">
        <f t="shared" si="3453"/>
        <v>0</v>
      </c>
      <c r="BV641" s="19">
        <f t="shared" si="3454"/>
        <v>0</v>
      </c>
      <c r="BW641" s="19">
        <f t="shared" si="3455"/>
        <v>0</v>
      </c>
      <c r="BX641" s="19">
        <f t="shared" si="3456"/>
        <v>0</v>
      </c>
      <c r="BY641" s="19">
        <f t="shared" si="3457"/>
        <v>0</v>
      </c>
      <c r="BZ641" s="19">
        <f t="shared" si="3458"/>
        <v>0</v>
      </c>
      <c r="CA641" s="19">
        <f t="shared" si="3459"/>
        <v>0</v>
      </c>
      <c r="CB641" s="19">
        <f t="shared" si="3460"/>
        <v>0</v>
      </c>
      <c r="CC641" s="19">
        <f t="shared" si="3461"/>
        <v>0</v>
      </c>
      <c r="CD641" s="19">
        <f t="shared" si="3462"/>
        <v>0</v>
      </c>
      <c r="CE641" s="19">
        <f t="shared" si="3463"/>
        <v>0</v>
      </c>
      <c r="CF641" s="19">
        <f t="shared" si="3464"/>
        <v>0</v>
      </c>
      <c r="CG641" s="19">
        <f t="shared" si="3465"/>
        <v>0</v>
      </c>
      <c r="CH641" s="19">
        <f t="shared" si="3466"/>
        <v>0</v>
      </c>
      <c r="CI641" s="19">
        <f t="shared" si="3467"/>
        <v>0</v>
      </c>
      <c r="CJ641" s="19">
        <f t="shared" si="3468"/>
        <v>0</v>
      </c>
      <c r="CK641" s="19">
        <f t="shared" si="3469"/>
        <v>0</v>
      </c>
      <c r="CL641" s="19">
        <f t="shared" si="3470"/>
        <v>0</v>
      </c>
      <c r="CM641" s="19">
        <f t="shared" si="3471"/>
        <v>0</v>
      </c>
      <c r="CN641" s="19">
        <f t="shared" si="3472"/>
        <v>0</v>
      </c>
      <c r="CO641" s="19">
        <f t="shared" si="3473"/>
        <v>0</v>
      </c>
      <c r="CP641" s="19">
        <f t="shared" si="3474"/>
        <v>0</v>
      </c>
      <c r="CQ641" s="19">
        <f t="shared" si="3475"/>
        <v>0</v>
      </c>
      <c r="CR641" s="19">
        <f t="shared" si="3476"/>
        <v>0</v>
      </c>
      <c r="CS641" s="19">
        <f t="shared" si="3477"/>
        <v>0</v>
      </c>
      <c r="CT641" s="19">
        <f t="shared" si="3478"/>
        <v>0</v>
      </c>
      <c r="CU641" s="19">
        <f t="shared" si="3479"/>
        <v>0</v>
      </c>
      <c r="CV641" s="19">
        <f t="shared" si="3480"/>
        <v>0</v>
      </c>
      <c r="CW641" s="19">
        <f t="shared" si="3481"/>
        <v>0</v>
      </c>
      <c r="CX641" s="19">
        <f t="shared" si="3482"/>
        <v>0</v>
      </c>
      <c r="CY641" s="19">
        <f t="shared" si="3483"/>
        <v>0</v>
      </c>
      <c r="CZ641" s="19">
        <f t="shared" si="3484"/>
        <v>0</v>
      </c>
      <c r="DA641" s="19">
        <f t="shared" si="3485"/>
        <v>0</v>
      </c>
      <c r="DB641" s="19">
        <f t="shared" si="3486"/>
        <v>0</v>
      </c>
      <c r="DC641" s="19">
        <f t="shared" si="3487"/>
        <v>0</v>
      </c>
      <c r="DD641" s="19">
        <f t="shared" si="3488"/>
        <v>0</v>
      </c>
      <c r="DE641" s="19">
        <f t="shared" si="3489"/>
        <v>0</v>
      </c>
      <c r="DF641" s="19">
        <f t="shared" si="3490"/>
        <v>0</v>
      </c>
      <c r="DG641" s="19">
        <f t="shared" si="3491"/>
        <v>0</v>
      </c>
      <c r="DH641" s="19">
        <f t="shared" si="3492"/>
        <v>0</v>
      </c>
      <c r="DI641" s="19">
        <f t="shared" si="3493"/>
        <v>0</v>
      </c>
      <c r="DJ641" s="19">
        <f t="shared" si="3494"/>
        <v>0</v>
      </c>
      <c r="DK641" s="19">
        <f t="shared" si="3495"/>
        <v>0</v>
      </c>
      <c r="DL641" s="19">
        <f t="shared" si="3496"/>
        <v>0</v>
      </c>
      <c r="DM641" s="19">
        <f t="shared" si="3497"/>
        <v>0</v>
      </c>
      <c r="DN641" s="19">
        <f t="shared" si="3498"/>
        <v>0</v>
      </c>
      <c r="DO641" s="19">
        <f t="shared" si="3499"/>
        <v>0</v>
      </c>
      <c r="DP641" s="19">
        <f t="shared" si="3500"/>
        <v>0</v>
      </c>
      <c r="DQ641" s="19">
        <f t="shared" si="3501"/>
        <v>0</v>
      </c>
      <c r="DR641" s="19">
        <f t="shared" si="3502"/>
        <v>0</v>
      </c>
      <c r="DS641" s="19">
        <f t="shared" si="3503"/>
        <v>0</v>
      </c>
      <c r="DT641" s="19">
        <f t="shared" si="3504"/>
        <v>0</v>
      </c>
      <c r="DU641" s="19">
        <f t="shared" si="3505"/>
        <v>0</v>
      </c>
      <c r="DV641" s="19">
        <f t="shared" si="3506"/>
        <v>0</v>
      </c>
      <c r="DW641" s="19">
        <f t="shared" si="3507"/>
        <v>0</v>
      </c>
      <c r="DX641" s="19">
        <f t="shared" si="3508"/>
        <v>0</v>
      </c>
      <c r="DY641" s="19">
        <f t="shared" si="3509"/>
        <v>0</v>
      </c>
      <c r="DZ641" s="19">
        <f t="shared" si="3510"/>
        <v>0</v>
      </c>
      <c r="EA641" s="19">
        <f t="shared" si="3511"/>
        <v>0</v>
      </c>
      <c r="EB641" s="19">
        <f t="shared" si="3512"/>
        <v>0</v>
      </c>
      <c r="EC641" s="19">
        <f t="shared" si="3513"/>
        <v>0</v>
      </c>
      <c r="ED641" s="19">
        <f t="shared" si="3514"/>
        <v>0</v>
      </c>
      <c r="EE641" s="19">
        <f t="shared" si="3515"/>
        <v>0</v>
      </c>
      <c r="EF641" s="19">
        <f t="shared" si="3516"/>
        <v>0</v>
      </c>
      <c r="EG641" s="19">
        <f t="shared" si="3517"/>
        <v>0</v>
      </c>
      <c r="EH641" s="19">
        <f t="shared" si="3518"/>
        <v>0</v>
      </c>
      <c r="EI641" s="14"/>
    </row>
    <row r="642" spans="2:139" ht="15" hidden="1" x14ac:dyDescent="0.25">
      <c r="B642" s="19">
        <f xml:space="preserve"> IF(C403=1,IF(N403=1,1,0),0)</f>
        <v>0</v>
      </c>
      <c r="C642" s="19">
        <f>IF(C403=1,IF(OR((N403=1),(N403=0.5)),1,0),0)</f>
        <v>0</v>
      </c>
      <c r="D642" s="19">
        <f xml:space="preserve"> IF(C403=1,IF(N403=1,1,0),0)</f>
        <v>0</v>
      </c>
      <c r="E642" s="19">
        <f xml:space="preserve"> IF(C403=1,IF(AND((N403&lt;&gt;""),(N403&lt;&gt;0)),1,0),0)</f>
        <v>0</v>
      </c>
      <c r="F642" s="19"/>
      <c r="G642" s="19">
        <f t="shared" si="3391"/>
        <v>0</v>
      </c>
      <c r="H642" s="19">
        <f t="shared" si="3392"/>
        <v>0</v>
      </c>
      <c r="I642" s="19">
        <f t="shared" si="3393"/>
        <v>0</v>
      </c>
      <c r="J642" s="19">
        <f t="shared" si="3394"/>
        <v>0</v>
      </c>
      <c r="K642" s="19">
        <f t="shared" si="3395"/>
        <v>0</v>
      </c>
      <c r="L642" s="19">
        <f t="shared" si="3396"/>
        <v>0</v>
      </c>
      <c r="M642" s="19">
        <f t="shared" si="3397"/>
        <v>0</v>
      </c>
      <c r="N642" s="19">
        <f t="shared" si="3398"/>
        <v>0</v>
      </c>
      <c r="O642" s="19">
        <f t="shared" si="3399"/>
        <v>0</v>
      </c>
      <c r="P642" s="19">
        <f t="shared" si="3400"/>
        <v>0</v>
      </c>
      <c r="Q642" s="19">
        <f t="shared" si="3401"/>
        <v>0</v>
      </c>
      <c r="R642" s="19"/>
      <c r="S642" s="19">
        <f t="shared" si="3402"/>
        <v>0</v>
      </c>
      <c r="T642" s="19">
        <f t="shared" si="3403"/>
        <v>0</v>
      </c>
      <c r="U642" s="19">
        <f t="shared" si="3404"/>
        <v>0</v>
      </c>
      <c r="V642" s="19"/>
      <c r="W642" s="19">
        <f t="shared" si="3405"/>
        <v>0</v>
      </c>
      <c r="X642" s="19"/>
      <c r="Y642" s="19">
        <f t="shared" si="3406"/>
        <v>0</v>
      </c>
      <c r="Z642" s="19">
        <f t="shared" si="3407"/>
        <v>0</v>
      </c>
      <c r="AA642" s="19">
        <f t="shared" si="3408"/>
        <v>0</v>
      </c>
      <c r="AB642" s="19">
        <f t="shared" si="3409"/>
        <v>0</v>
      </c>
      <c r="AC642" s="19">
        <f t="shared" si="3410"/>
        <v>0</v>
      </c>
      <c r="AD642" s="19"/>
      <c r="AE642" s="19">
        <f t="shared" si="3411"/>
        <v>0</v>
      </c>
      <c r="AF642" s="19">
        <f t="shared" si="3412"/>
        <v>0</v>
      </c>
      <c r="AG642" s="19">
        <f t="shared" si="3413"/>
        <v>0</v>
      </c>
      <c r="AH642" s="19">
        <f t="shared" si="3414"/>
        <v>0</v>
      </c>
      <c r="AI642" s="19">
        <f t="shared" si="3415"/>
        <v>0</v>
      </c>
      <c r="AJ642" s="19">
        <f t="shared" si="3416"/>
        <v>0</v>
      </c>
      <c r="AK642" s="129">
        <f t="shared" si="3417"/>
        <v>0</v>
      </c>
      <c r="AL642" s="129">
        <f t="shared" si="3418"/>
        <v>0</v>
      </c>
      <c r="AM642" s="19">
        <f t="shared" si="3419"/>
        <v>0</v>
      </c>
      <c r="AN642" s="19">
        <f t="shared" si="3420"/>
        <v>0</v>
      </c>
      <c r="AO642" s="19">
        <f t="shared" si="3421"/>
        <v>0</v>
      </c>
      <c r="AP642" s="19">
        <f t="shared" si="3422"/>
        <v>0</v>
      </c>
      <c r="AQ642" s="19">
        <f t="shared" si="3423"/>
        <v>0</v>
      </c>
      <c r="AR642" s="19">
        <f t="shared" si="3424"/>
        <v>0</v>
      </c>
      <c r="AS642" s="19">
        <f t="shared" si="3425"/>
        <v>0</v>
      </c>
      <c r="AT642" s="19">
        <f t="shared" si="3426"/>
        <v>0</v>
      </c>
      <c r="AU642" s="19">
        <f t="shared" si="3427"/>
        <v>0</v>
      </c>
      <c r="AV642" s="19">
        <f t="shared" si="3428"/>
        <v>0</v>
      </c>
      <c r="AW642" s="19">
        <f t="shared" si="3429"/>
        <v>0</v>
      </c>
      <c r="AX642" s="19">
        <f t="shared" si="3430"/>
        <v>0</v>
      </c>
      <c r="AY642" s="19">
        <f t="shared" si="3431"/>
        <v>0</v>
      </c>
      <c r="AZ642" s="19">
        <f t="shared" si="3432"/>
        <v>0</v>
      </c>
      <c r="BA642" s="19">
        <f t="shared" si="3433"/>
        <v>0</v>
      </c>
      <c r="BB642" s="19">
        <f t="shared" si="3434"/>
        <v>0</v>
      </c>
      <c r="BC642" s="19">
        <f t="shared" si="3435"/>
        <v>0</v>
      </c>
      <c r="BD642" s="19">
        <f t="shared" si="3436"/>
        <v>0</v>
      </c>
      <c r="BE642" s="19">
        <f t="shared" si="3437"/>
        <v>0</v>
      </c>
      <c r="BF642" s="19">
        <f t="shared" si="3438"/>
        <v>0</v>
      </c>
      <c r="BG642" s="19">
        <f t="shared" si="3439"/>
        <v>0</v>
      </c>
      <c r="BH642" s="19">
        <f t="shared" si="3440"/>
        <v>0</v>
      </c>
      <c r="BI642" s="19">
        <f t="shared" si="3441"/>
        <v>0</v>
      </c>
      <c r="BJ642" s="19">
        <f t="shared" si="3442"/>
        <v>0</v>
      </c>
      <c r="BK642" s="19">
        <f t="shared" si="3443"/>
        <v>0</v>
      </c>
      <c r="BL642" s="19">
        <f t="shared" si="3444"/>
        <v>0</v>
      </c>
      <c r="BM642" s="19">
        <f t="shared" si="3445"/>
        <v>0</v>
      </c>
      <c r="BN642" s="19">
        <f t="shared" si="3446"/>
        <v>0</v>
      </c>
      <c r="BO642" s="19">
        <f t="shared" si="3447"/>
        <v>0</v>
      </c>
      <c r="BP642" s="19">
        <f t="shared" si="3448"/>
        <v>0</v>
      </c>
      <c r="BQ642" s="19">
        <f t="shared" si="3449"/>
        <v>0</v>
      </c>
      <c r="BR642" s="19">
        <f t="shared" si="3450"/>
        <v>0</v>
      </c>
      <c r="BS642" s="19">
        <f t="shared" si="3451"/>
        <v>0</v>
      </c>
      <c r="BT642" s="19">
        <f t="shared" si="3452"/>
        <v>0</v>
      </c>
      <c r="BU642" s="19">
        <f t="shared" si="3453"/>
        <v>0</v>
      </c>
      <c r="BV642" s="19">
        <f t="shared" si="3454"/>
        <v>0</v>
      </c>
      <c r="BW642" s="19">
        <f t="shared" si="3455"/>
        <v>0</v>
      </c>
      <c r="BX642" s="19">
        <f t="shared" si="3456"/>
        <v>0</v>
      </c>
      <c r="BY642" s="19">
        <f t="shared" si="3457"/>
        <v>0</v>
      </c>
      <c r="BZ642" s="19">
        <f t="shared" si="3458"/>
        <v>0</v>
      </c>
      <c r="CA642" s="19">
        <f t="shared" si="3459"/>
        <v>0</v>
      </c>
      <c r="CB642" s="19">
        <f t="shared" si="3460"/>
        <v>0</v>
      </c>
      <c r="CC642" s="19">
        <f t="shared" si="3461"/>
        <v>0</v>
      </c>
      <c r="CD642" s="19">
        <f t="shared" si="3462"/>
        <v>0</v>
      </c>
      <c r="CE642" s="19">
        <f t="shared" si="3463"/>
        <v>0</v>
      </c>
      <c r="CF642" s="19">
        <f t="shared" si="3464"/>
        <v>0</v>
      </c>
      <c r="CG642" s="19">
        <f t="shared" si="3465"/>
        <v>0</v>
      </c>
      <c r="CH642" s="19">
        <f t="shared" si="3466"/>
        <v>0</v>
      </c>
      <c r="CI642" s="19">
        <f t="shared" si="3467"/>
        <v>0</v>
      </c>
      <c r="CJ642" s="19">
        <f t="shared" si="3468"/>
        <v>0</v>
      </c>
      <c r="CK642" s="19">
        <f t="shared" si="3469"/>
        <v>0</v>
      </c>
      <c r="CL642" s="19">
        <f t="shared" si="3470"/>
        <v>0</v>
      </c>
      <c r="CM642" s="19">
        <f t="shared" si="3471"/>
        <v>0</v>
      </c>
      <c r="CN642" s="19">
        <f t="shared" si="3472"/>
        <v>0</v>
      </c>
      <c r="CO642" s="19">
        <f t="shared" si="3473"/>
        <v>0</v>
      </c>
      <c r="CP642" s="19">
        <f t="shared" si="3474"/>
        <v>0</v>
      </c>
      <c r="CQ642" s="19">
        <f t="shared" si="3475"/>
        <v>0</v>
      </c>
      <c r="CR642" s="19">
        <f t="shared" si="3476"/>
        <v>0</v>
      </c>
      <c r="CS642" s="19">
        <f t="shared" si="3477"/>
        <v>0</v>
      </c>
      <c r="CT642" s="19">
        <f t="shared" si="3478"/>
        <v>0</v>
      </c>
      <c r="CU642" s="19">
        <f t="shared" si="3479"/>
        <v>0</v>
      </c>
      <c r="CV642" s="19">
        <f t="shared" si="3480"/>
        <v>0</v>
      </c>
      <c r="CW642" s="19">
        <f t="shared" si="3481"/>
        <v>0</v>
      </c>
      <c r="CX642" s="19">
        <f t="shared" si="3482"/>
        <v>0</v>
      </c>
      <c r="CY642" s="19">
        <f t="shared" si="3483"/>
        <v>0</v>
      </c>
      <c r="CZ642" s="19">
        <f t="shared" si="3484"/>
        <v>0</v>
      </c>
      <c r="DA642" s="19">
        <f t="shared" si="3485"/>
        <v>0</v>
      </c>
      <c r="DB642" s="19">
        <f t="shared" si="3486"/>
        <v>0</v>
      </c>
      <c r="DC642" s="19">
        <f t="shared" si="3487"/>
        <v>0</v>
      </c>
      <c r="DD642" s="19">
        <f t="shared" si="3488"/>
        <v>0</v>
      </c>
      <c r="DE642" s="19">
        <f t="shared" si="3489"/>
        <v>0</v>
      </c>
      <c r="DF642" s="19">
        <f t="shared" si="3490"/>
        <v>0</v>
      </c>
      <c r="DG642" s="19">
        <f t="shared" si="3491"/>
        <v>0</v>
      </c>
      <c r="DH642" s="19">
        <f t="shared" si="3492"/>
        <v>0</v>
      </c>
      <c r="DI642" s="19">
        <f t="shared" si="3493"/>
        <v>0</v>
      </c>
      <c r="DJ642" s="19">
        <f t="shared" si="3494"/>
        <v>0</v>
      </c>
      <c r="DK642" s="19">
        <f t="shared" si="3495"/>
        <v>0</v>
      </c>
      <c r="DL642" s="19">
        <f t="shared" si="3496"/>
        <v>0</v>
      </c>
      <c r="DM642" s="19">
        <f t="shared" si="3497"/>
        <v>0</v>
      </c>
      <c r="DN642" s="19">
        <f t="shared" si="3498"/>
        <v>0</v>
      </c>
      <c r="DO642" s="19">
        <f t="shared" si="3499"/>
        <v>0</v>
      </c>
      <c r="DP642" s="19">
        <f t="shared" si="3500"/>
        <v>0</v>
      </c>
      <c r="DQ642" s="19">
        <f t="shared" si="3501"/>
        <v>0</v>
      </c>
      <c r="DR642" s="19">
        <f t="shared" si="3502"/>
        <v>0</v>
      </c>
      <c r="DS642" s="19">
        <f t="shared" si="3503"/>
        <v>0</v>
      </c>
      <c r="DT642" s="19">
        <f t="shared" si="3504"/>
        <v>0</v>
      </c>
      <c r="DU642" s="19">
        <f t="shared" si="3505"/>
        <v>0</v>
      </c>
      <c r="DV642" s="19">
        <f t="shared" si="3506"/>
        <v>0</v>
      </c>
      <c r="DW642" s="19">
        <f t="shared" si="3507"/>
        <v>0</v>
      </c>
      <c r="DX642" s="19">
        <f t="shared" si="3508"/>
        <v>0</v>
      </c>
      <c r="DY642" s="19">
        <f t="shared" si="3509"/>
        <v>0</v>
      </c>
      <c r="DZ642" s="19">
        <f t="shared" si="3510"/>
        <v>0</v>
      </c>
      <c r="EA642" s="19">
        <f t="shared" si="3511"/>
        <v>0</v>
      </c>
      <c r="EB642" s="19">
        <f t="shared" si="3512"/>
        <v>0</v>
      </c>
      <c r="EC642" s="19">
        <f t="shared" si="3513"/>
        <v>0</v>
      </c>
      <c r="ED642" s="19">
        <f t="shared" si="3514"/>
        <v>0</v>
      </c>
      <c r="EE642" s="19">
        <f t="shared" si="3515"/>
        <v>0</v>
      </c>
      <c r="EF642" s="19">
        <f t="shared" si="3516"/>
        <v>0</v>
      </c>
      <c r="EG642" s="19">
        <f t="shared" si="3517"/>
        <v>0</v>
      </c>
      <c r="EH642" s="19">
        <f t="shared" si="3518"/>
        <v>0</v>
      </c>
      <c r="EI642" s="14"/>
    </row>
    <row r="643" spans="2:139" ht="15" hidden="1" x14ac:dyDescent="0.25">
      <c r="B643" s="19">
        <f t="shared" ref="B643:B646" si="3519" xml:space="preserve"> IF(C404=1,IF(N404=1,1,0),0)</f>
        <v>0</v>
      </c>
      <c r="C643" s="19">
        <f t="shared" ref="C643:C646" si="3520">IF(C404=1,IF(OR((N404=1),(N404=0.5)),1,0),0)</f>
        <v>0</v>
      </c>
      <c r="D643" s="19">
        <f t="shared" ref="D643:D646" si="3521" xml:space="preserve"> IF(C404=1,IF(N404=1,1,0),0)</f>
        <v>0</v>
      </c>
      <c r="E643" s="19">
        <f t="shared" ref="E643:E646" si="3522" xml:space="preserve"> IF(C404=1,IF(AND((N404&lt;&gt;""),(N404&lt;&gt;0)),1,0),0)</f>
        <v>0</v>
      </c>
      <c r="F643" s="19"/>
      <c r="G643" s="19"/>
      <c r="H643" s="19"/>
      <c r="I643" s="19"/>
      <c r="J643" s="19"/>
      <c r="K643" s="19"/>
      <c r="L643" s="19"/>
      <c r="M643" s="19"/>
      <c r="N643" s="19"/>
      <c r="O643" s="19"/>
      <c r="P643" s="19"/>
      <c r="Q643" s="19"/>
      <c r="R643" s="19"/>
      <c r="S643" s="19"/>
      <c r="T643" s="19"/>
      <c r="U643" s="19"/>
      <c r="V643" s="19"/>
      <c r="W643" s="19"/>
      <c r="X643" s="19"/>
      <c r="Y643" s="19"/>
      <c r="Z643" s="19"/>
      <c r="AA643" s="19"/>
      <c r="AB643" s="19"/>
      <c r="AC643" s="19"/>
      <c r="AD643" s="19"/>
      <c r="AE643" s="19"/>
      <c r="AF643" s="19"/>
      <c r="AG643" s="19"/>
      <c r="AH643" s="19"/>
      <c r="AI643" s="19"/>
      <c r="AJ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/>
      <c r="AW643" s="19"/>
      <c r="AX643" s="19"/>
      <c r="AY643" s="19"/>
      <c r="AZ643" s="19"/>
      <c r="BA643" s="19"/>
      <c r="BB643" s="19"/>
      <c r="BC643" s="19"/>
      <c r="BD643" s="19"/>
      <c r="BE643" s="19"/>
      <c r="BF643" s="19"/>
      <c r="BG643" s="19"/>
      <c r="BH643" s="19"/>
      <c r="BI643" s="19"/>
      <c r="BJ643" s="19"/>
      <c r="BK643" s="19"/>
      <c r="BL643" s="19"/>
      <c r="BM643" s="19"/>
      <c r="BN643" s="19"/>
      <c r="BO643" s="19"/>
      <c r="BP643" s="19"/>
      <c r="BQ643" s="19"/>
      <c r="BR643" s="19"/>
      <c r="BS643" s="19"/>
      <c r="BT643" s="19"/>
      <c r="BU643" s="19"/>
      <c r="BV643" s="19"/>
      <c r="BW643" s="19"/>
      <c r="BX643" s="19"/>
      <c r="BY643" s="19"/>
      <c r="BZ643" s="19"/>
      <c r="CA643" s="19"/>
      <c r="CB643" s="19"/>
      <c r="CC643" s="19"/>
      <c r="CD643" s="19"/>
      <c r="CE643" s="19"/>
      <c r="CF643" s="19"/>
      <c r="CG643" s="19"/>
      <c r="CH643" s="19"/>
      <c r="CI643" s="19"/>
      <c r="CJ643" s="19"/>
      <c r="CK643" s="19"/>
      <c r="CL643" s="19"/>
      <c r="CM643" s="19"/>
      <c r="CN643" s="19"/>
      <c r="CO643" s="19"/>
      <c r="CP643" s="19"/>
      <c r="CQ643" s="19"/>
      <c r="CR643" s="19"/>
      <c r="CS643" s="19"/>
      <c r="CT643" s="19"/>
      <c r="CU643" s="19"/>
      <c r="CV643" s="19"/>
      <c r="CW643" s="19"/>
      <c r="CX643" s="19"/>
      <c r="CY643" s="19"/>
      <c r="CZ643" s="19"/>
      <c r="DA643" s="19"/>
      <c r="DB643" s="19"/>
      <c r="DC643" s="19"/>
      <c r="DD643" s="19"/>
      <c r="DE643" s="19"/>
      <c r="DF643" s="19"/>
      <c r="DG643" s="19"/>
      <c r="DH643" s="19"/>
      <c r="DI643" s="19"/>
      <c r="DJ643" s="19"/>
      <c r="DK643" s="19"/>
      <c r="DL643" s="19"/>
      <c r="DM643" s="19"/>
      <c r="DN643" s="19"/>
      <c r="DO643" s="19"/>
      <c r="DP643" s="19"/>
      <c r="DQ643" s="19"/>
      <c r="DR643" s="19"/>
      <c r="DS643" s="19"/>
      <c r="DT643" s="19"/>
      <c r="DU643" s="19"/>
      <c r="DV643" s="19"/>
      <c r="DW643" s="19"/>
      <c r="DX643" s="19"/>
      <c r="DY643" s="19"/>
      <c r="DZ643" s="19"/>
      <c r="EA643" s="19"/>
      <c r="EB643" s="19"/>
      <c r="EC643" s="19"/>
      <c r="ED643" s="19"/>
      <c r="EE643" s="19"/>
      <c r="EF643" s="19"/>
      <c r="EG643" s="19"/>
      <c r="EH643" s="19"/>
      <c r="EI643" s="14"/>
    </row>
    <row r="644" spans="2:139" ht="15" hidden="1" x14ac:dyDescent="0.25">
      <c r="B644" s="19">
        <f t="shared" si="3519"/>
        <v>0</v>
      </c>
      <c r="C644" s="19">
        <f t="shared" si="3520"/>
        <v>0</v>
      </c>
      <c r="D644" s="19">
        <f t="shared" si="3521"/>
        <v>0</v>
      </c>
      <c r="E644" s="19">
        <f t="shared" si="3522"/>
        <v>0</v>
      </c>
      <c r="F644" s="19"/>
      <c r="G644" s="19"/>
      <c r="H644" s="19"/>
      <c r="I644" s="19"/>
      <c r="J644" s="19"/>
      <c r="K644" s="19"/>
      <c r="L644" s="19"/>
      <c r="M644" s="19"/>
      <c r="N644" s="19"/>
      <c r="O644" s="19"/>
      <c r="P644" s="19"/>
      <c r="Q644" s="19"/>
      <c r="R644" s="19"/>
      <c r="S644" s="19"/>
      <c r="T644" s="19"/>
      <c r="U644" s="19"/>
      <c r="V644" s="19"/>
      <c r="W644" s="19"/>
      <c r="X644" s="19"/>
      <c r="Y644" s="19"/>
      <c r="Z644" s="19"/>
      <c r="AA644" s="19"/>
      <c r="AB644" s="19"/>
      <c r="AC644" s="19"/>
      <c r="AD644" s="19"/>
      <c r="AE644" s="19"/>
      <c r="AF644" s="19"/>
      <c r="AG644" s="19"/>
      <c r="AH644" s="19"/>
      <c r="AI644" s="19"/>
      <c r="AJ644" s="19"/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 s="19"/>
      <c r="AX644" s="19"/>
      <c r="AY644" s="19"/>
      <c r="AZ644" s="19"/>
      <c r="BA644" s="19"/>
      <c r="BB644" s="19"/>
      <c r="BC644" s="19"/>
      <c r="BD644" s="19"/>
      <c r="BE644" s="19"/>
      <c r="BF644" s="19"/>
      <c r="BG644" s="19"/>
      <c r="BH644" s="19"/>
      <c r="BI644" s="19"/>
      <c r="BJ644" s="19"/>
      <c r="BK644" s="19"/>
      <c r="BL644" s="19"/>
      <c r="BM644" s="19"/>
      <c r="BN644" s="19"/>
      <c r="BO644" s="19"/>
      <c r="BP644" s="19"/>
      <c r="BQ644" s="19"/>
      <c r="BR644" s="19"/>
      <c r="BS644" s="19"/>
      <c r="BT644" s="19"/>
      <c r="BU644" s="19"/>
      <c r="BV644" s="19"/>
      <c r="BW644" s="19"/>
      <c r="BX644" s="19"/>
      <c r="BY644" s="19"/>
      <c r="BZ644" s="19"/>
      <c r="CA644" s="19"/>
      <c r="CB644" s="19"/>
      <c r="CC644" s="19"/>
      <c r="CD644" s="19"/>
      <c r="CE644" s="19"/>
      <c r="CF644" s="19"/>
      <c r="CG644" s="19"/>
      <c r="CH644" s="19"/>
      <c r="CI644" s="19"/>
      <c r="CJ644" s="19"/>
      <c r="CK644" s="19"/>
      <c r="CL644" s="19"/>
      <c r="CM644" s="19"/>
      <c r="CN644" s="19"/>
      <c r="CO644" s="19"/>
      <c r="CP644" s="19"/>
      <c r="CQ644" s="19"/>
      <c r="CR644" s="19"/>
      <c r="CS644" s="19"/>
      <c r="CT644" s="19"/>
      <c r="CU644" s="19"/>
      <c r="CV644" s="19"/>
      <c r="CW644" s="19"/>
      <c r="CX644" s="19"/>
      <c r="CY644" s="19"/>
      <c r="CZ644" s="19"/>
      <c r="DA644" s="19"/>
      <c r="DB644" s="19"/>
      <c r="DC644" s="19"/>
      <c r="DD644" s="19"/>
      <c r="DE644" s="19"/>
      <c r="DF644" s="19"/>
      <c r="DG644" s="19"/>
      <c r="DH644" s="19"/>
      <c r="DI644" s="19"/>
      <c r="DJ644" s="19"/>
      <c r="DK644" s="19"/>
      <c r="DL644" s="19"/>
      <c r="DM644" s="19"/>
      <c r="DN644" s="19"/>
      <c r="DO644" s="19"/>
      <c r="DP644" s="19"/>
      <c r="DQ644" s="19"/>
      <c r="DR644" s="19"/>
      <c r="DS644" s="19"/>
      <c r="DT644" s="19"/>
      <c r="DU644" s="19"/>
      <c r="DV644" s="19"/>
      <c r="DW644" s="19"/>
      <c r="DX644" s="19"/>
      <c r="DY644" s="19"/>
      <c r="DZ644" s="19"/>
      <c r="EA644" s="19"/>
      <c r="EB644" s="19"/>
      <c r="EC644" s="19"/>
      <c r="ED644" s="19"/>
      <c r="EE644" s="19"/>
      <c r="EF644" s="19"/>
      <c r="EG644" s="19"/>
      <c r="EH644" s="19"/>
      <c r="EI644" s="14"/>
    </row>
    <row r="645" spans="2:139" ht="15" hidden="1" x14ac:dyDescent="0.25">
      <c r="B645" s="19">
        <f t="shared" si="3519"/>
        <v>0</v>
      </c>
      <c r="C645" s="19">
        <f t="shared" si="3520"/>
        <v>0</v>
      </c>
      <c r="D645" s="19">
        <f t="shared" si="3521"/>
        <v>0</v>
      </c>
      <c r="E645" s="19">
        <f t="shared" si="3522"/>
        <v>0</v>
      </c>
      <c r="F645" s="19"/>
      <c r="G645" s="19"/>
      <c r="H645" s="19"/>
      <c r="I645" s="19"/>
      <c r="J645" s="19"/>
      <c r="K645" s="19"/>
      <c r="L645" s="19"/>
      <c r="M645" s="19"/>
      <c r="N645" s="19"/>
      <c r="O645" s="19"/>
      <c r="P645" s="19"/>
      <c r="Q645" s="19"/>
      <c r="R645" s="19"/>
      <c r="S645" s="19"/>
      <c r="T645" s="19"/>
      <c r="U645" s="19"/>
      <c r="V645" s="19"/>
      <c r="W645" s="19"/>
      <c r="X645" s="19"/>
      <c r="Y645" s="19"/>
      <c r="Z645" s="19"/>
      <c r="AA645" s="19"/>
      <c r="AB645" s="19"/>
      <c r="AC645" s="19"/>
      <c r="AD645" s="19"/>
      <c r="AE645" s="19"/>
      <c r="AF645" s="19"/>
      <c r="AG645" s="19"/>
      <c r="AH645" s="19"/>
      <c r="AI645" s="19"/>
      <c r="AJ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/>
      <c r="AW645" s="19"/>
      <c r="AX645" s="19"/>
      <c r="AY645" s="19"/>
      <c r="AZ645" s="19"/>
      <c r="BA645" s="19"/>
      <c r="BB645" s="19"/>
      <c r="BC645" s="19"/>
      <c r="BD645" s="19"/>
      <c r="BE645" s="19"/>
      <c r="BF645" s="19"/>
      <c r="BG645" s="19"/>
      <c r="BH645" s="19"/>
      <c r="BI645" s="19"/>
      <c r="BJ645" s="19"/>
      <c r="BK645" s="19"/>
      <c r="BL645" s="19"/>
      <c r="BM645" s="19"/>
      <c r="BN645" s="19"/>
      <c r="BO645" s="19"/>
      <c r="BP645" s="19"/>
      <c r="BQ645" s="19"/>
      <c r="BR645" s="19"/>
      <c r="BS645" s="19"/>
      <c r="BT645" s="19"/>
      <c r="BU645" s="19"/>
      <c r="BV645" s="19"/>
      <c r="BW645" s="19"/>
      <c r="BX645" s="19"/>
      <c r="BY645" s="19"/>
      <c r="BZ645" s="19"/>
      <c r="CA645" s="19"/>
      <c r="CB645" s="19"/>
      <c r="CC645" s="19"/>
      <c r="CD645" s="19"/>
      <c r="CE645" s="19"/>
      <c r="CF645" s="19"/>
      <c r="CG645" s="19"/>
      <c r="CH645" s="19"/>
      <c r="CI645" s="19"/>
      <c r="CJ645" s="19"/>
      <c r="CK645" s="19"/>
      <c r="CL645" s="19"/>
      <c r="CM645" s="19"/>
      <c r="CN645" s="19"/>
      <c r="CO645" s="19"/>
      <c r="CP645" s="19"/>
      <c r="CQ645" s="19"/>
      <c r="CR645" s="19"/>
      <c r="CS645" s="19"/>
      <c r="CT645" s="19"/>
      <c r="CU645" s="19"/>
      <c r="CV645" s="19"/>
      <c r="CW645" s="19"/>
      <c r="CX645" s="19"/>
      <c r="CY645" s="19"/>
      <c r="CZ645" s="19"/>
      <c r="DA645" s="19"/>
      <c r="DB645" s="19"/>
      <c r="DC645" s="19"/>
      <c r="DD645" s="19"/>
      <c r="DE645" s="19"/>
      <c r="DF645" s="19"/>
      <c r="DG645" s="19"/>
      <c r="DH645" s="19"/>
      <c r="DI645" s="19"/>
      <c r="DJ645" s="19"/>
      <c r="DK645" s="19"/>
      <c r="DL645" s="19"/>
      <c r="DM645" s="19"/>
      <c r="DN645" s="19"/>
      <c r="DO645" s="19"/>
      <c r="DP645" s="19"/>
      <c r="DQ645" s="19"/>
      <c r="DR645" s="19"/>
      <c r="DS645" s="19"/>
      <c r="DT645" s="19"/>
      <c r="DU645" s="19"/>
      <c r="DV645" s="19"/>
      <c r="DW645" s="19"/>
      <c r="DX645" s="19"/>
      <c r="DY645" s="19"/>
      <c r="DZ645" s="19"/>
      <c r="EA645" s="19"/>
      <c r="EB645" s="19"/>
      <c r="EC645" s="19"/>
      <c r="ED645" s="19"/>
      <c r="EE645" s="19"/>
      <c r="EF645" s="19"/>
      <c r="EG645" s="19"/>
      <c r="EH645" s="19"/>
      <c r="EI645" s="14"/>
    </row>
    <row r="646" spans="2:139" ht="15" hidden="1" x14ac:dyDescent="0.25">
      <c r="B646" s="19">
        <f t="shared" si="3519"/>
        <v>0</v>
      </c>
      <c r="C646" s="19">
        <f t="shared" si="3520"/>
        <v>0</v>
      </c>
      <c r="D646" s="19">
        <f t="shared" si="3521"/>
        <v>0</v>
      </c>
      <c r="E646" s="19">
        <f t="shared" si="3522"/>
        <v>0</v>
      </c>
      <c r="F646" s="19"/>
      <c r="G646" s="19"/>
      <c r="H646" s="19"/>
      <c r="I646" s="19"/>
      <c r="J646" s="19"/>
      <c r="K646" s="19"/>
      <c r="L646" s="19"/>
      <c r="M646" s="19"/>
      <c r="N646" s="19"/>
      <c r="O646" s="19"/>
      <c r="P646" s="19"/>
      <c r="Q646" s="19"/>
      <c r="R646" s="19"/>
      <c r="S646" s="19"/>
      <c r="T646" s="19"/>
      <c r="U646" s="19"/>
      <c r="V646" s="19"/>
      <c r="W646" s="19"/>
      <c r="X646" s="19"/>
      <c r="Y646" s="19"/>
      <c r="Z646" s="19"/>
      <c r="AA646" s="19"/>
      <c r="AB646" s="19"/>
      <c r="AC646" s="19"/>
      <c r="AD646" s="19"/>
      <c r="AE646" s="19"/>
      <c r="AF646" s="19"/>
      <c r="AG646" s="19"/>
      <c r="AH646" s="19"/>
      <c r="AI646" s="19"/>
      <c r="AJ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/>
      <c r="AW646" s="19"/>
      <c r="AX646" s="19"/>
      <c r="AY646" s="19"/>
      <c r="AZ646" s="19"/>
      <c r="BA646" s="19"/>
      <c r="BB646" s="19"/>
      <c r="BC646" s="19"/>
      <c r="BD646" s="19"/>
      <c r="BE646" s="19"/>
      <c r="BF646" s="19"/>
      <c r="BG646" s="19"/>
      <c r="BH646" s="19"/>
      <c r="BI646" s="19"/>
      <c r="BJ646" s="19"/>
      <c r="BK646" s="19"/>
      <c r="BL646" s="19"/>
      <c r="BM646" s="19"/>
      <c r="BN646" s="19"/>
      <c r="BO646" s="19"/>
      <c r="BP646" s="19"/>
      <c r="BQ646" s="19"/>
      <c r="BR646" s="19"/>
      <c r="BS646" s="19"/>
      <c r="BT646" s="19"/>
      <c r="BU646" s="19"/>
      <c r="BV646" s="19"/>
      <c r="BW646" s="19"/>
      <c r="BX646" s="19"/>
      <c r="BY646" s="19"/>
      <c r="BZ646" s="19"/>
      <c r="CA646" s="19"/>
      <c r="CB646" s="19"/>
      <c r="CC646" s="19"/>
      <c r="CD646" s="19"/>
      <c r="CE646" s="19"/>
      <c r="CF646" s="19"/>
      <c r="CG646" s="19"/>
      <c r="CH646" s="19"/>
      <c r="CI646" s="19"/>
      <c r="CJ646" s="19"/>
      <c r="CK646" s="19"/>
      <c r="CL646" s="19"/>
      <c r="CM646" s="19"/>
      <c r="CN646" s="19"/>
      <c r="CO646" s="19"/>
      <c r="CP646" s="19"/>
      <c r="CQ646" s="19"/>
      <c r="CR646" s="19"/>
      <c r="CS646" s="19"/>
      <c r="CT646" s="19"/>
      <c r="CU646" s="19"/>
      <c r="CV646" s="19"/>
      <c r="CW646" s="19"/>
      <c r="CX646" s="19"/>
      <c r="CY646" s="19"/>
      <c r="CZ646" s="19"/>
      <c r="DA646" s="19"/>
      <c r="DB646" s="19"/>
      <c r="DC646" s="19"/>
      <c r="DD646" s="19"/>
      <c r="DE646" s="19"/>
      <c r="DF646" s="19"/>
      <c r="DG646" s="19"/>
      <c r="DH646" s="19"/>
      <c r="DI646" s="19"/>
      <c r="DJ646" s="19"/>
      <c r="DK646" s="19"/>
      <c r="DL646" s="19"/>
      <c r="DM646" s="19"/>
      <c r="DN646" s="19"/>
      <c r="DO646" s="19"/>
      <c r="DP646" s="19"/>
      <c r="DQ646" s="19"/>
      <c r="DR646" s="19"/>
      <c r="DS646" s="19"/>
      <c r="DT646" s="19"/>
      <c r="DU646" s="19"/>
      <c r="DV646" s="19"/>
      <c r="DW646" s="19"/>
      <c r="DX646" s="19"/>
      <c r="DY646" s="19"/>
      <c r="DZ646" s="19"/>
      <c r="EA646" s="19"/>
      <c r="EB646" s="19"/>
      <c r="EC646" s="19"/>
      <c r="ED646" s="19"/>
      <c r="EE646" s="19"/>
      <c r="EF646" s="19"/>
      <c r="EG646" s="19"/>
      <c r="EH646" s="19"/>
      <c r="EI646" s="14"/>
    </row>
    <row r="647" spans="2:139" ht="15" hidden="1" x14ac:dyDescent="0.25">
      <c r="B647" s="19">
        <f xml:space="preserve"> IF(C404=1,IF(N404=1,1,0),0)</f>
        <v>0</v>
      </c>
      <c r="C647" s="19">
        <f>IF(C404=1,IF(OR((N404=1),(N404=0.5)),1,0),0)</f>
        <v>0</v>
      </c>
      <c r="D647" s="19">
        <f xml:space="preserve"> IF(C404=1,IF(N404=1,1,0),0)</f>
        <v>0</v>
      </c>
      <c r="E647" s="19">
        <f xml:space="preserve"> IF(C404=1,IF(AND((N404&lt;&gt;""),(N404&lt;&gt;0)),1,0),0)</f>
        <v>0</v>
      </c>
      <c r="F647" s="19"/>
      <c r="G647" s="19">
        <f t="shared" ref="G647:G652" si="3523" xml:space="preserve"> G637+$B647</f>
        <v>0</v>
      </c>
      <c r="H647" s="19">
        <f t="shared" ref="H647:H652" si="3524" xml:space="preserve"> H637+$C647</f>
        <v>0</v>
      </c>
      <c r="I647" s="19">
        <f t="shared" ref="I647:I652" si="3525" xml:space="preserve"> I637+$D647</f>
        <v>0</v>
      </c>
      <c r="J647" s="19">
        <f t="shared" ref="J647:J652" si="3526" xml:space="preserve"> J637+$E647</f>
        <v>0</v>
      </c>
      <c r="K647" s="19">
        <f t="shared" ref="K647:K652" si="3527" xml:space="preserve"> K637+$B647</f>
        <v>0</v>
      </c>
      <c r="L647" s="19">
        <f t="shared" ref="L647:L652" si="3528" xml:space="preserve"> L637+$C647</f>
        <v>0</v>
      </c>
      <c r="M647" s="19">
        <f t="shared" ref="M647:M652" si="3529" xml:space="preserve"> M637+$D647</f>
        <v>0</v>
      </c>
      <c r="N647" s="19">
        <f t="shared" ref="N647:N652" si="3530" xml:space="preserve"> N637+$E647</f>
        <v>0</v>
      </c>
      <c r="O647" s="19">
        <f t="shared" ref="O647:O652" si="3531" xml:space="preserve"> O637+$B647</f>
        <v>0</v>
      </c>
      <c r="P647" s="19">
        <f t="shared" ref="P647:P652" si="3532" xml:space="preserve"> P637+$C647</f>
        <v>0</v>
      </c>
      <c r="Q647" s="19">
        <f t="shared" ref="Q647:Q652" si="3533" xml:space="preserve"> Q637+$D647</f>
        <v>0</v>
      </c>
      <c r="R647" s="19"/>
      <c r="S647" s="19">
        <f t="shared" ref="S647:S652" si="3534" xml:space="preserve"> S637+$E647</f>
        <v>0</v>
      </c>
      <c r="T647" s="19">
        <f t="shared" ref="T647:T652" si="3535" xml:space="preserve"> T637+$B647</f>
        <v>0</v>
      </c>
      <c r="U647" s="19">
        <f t="shared" ref="U647:U652" si="3536" xml:space="preserve"> U637+$C647</f>
        <v>0</v>
      </c>
      <c r="V647" s="19"/>
      <c r="W647" s="19">
        <f t="shared" ref="W647:W652" si="3537" xml:space="preserve"> W637+$D647</f>
        <v>0</v>
      </c>
      <c r="X647" s="19"/>
      <c r="Y647" s="19">
        <f t="shared" ref="Y647:Y652" si="3538" xml:space="preserve"> Y637+$E647</f>
        <v>0</v>
      </c>
      <c r="Z647" s="19">
        <f t="shared" ref="Z647:Z652" si="3539" xml:space="preserve"> Z637+$B647</f>
        <v>0</v>
      </c>
      <c r="AA647" s="19">
        <f t="shared" ref="AA647:AA652" si="3540" xml:space="preserve"> AA637+$C647</f>
        <v>0</v>
      </c>
      <c r="AB647" s="19">
        <f t="shared" ref="AB647:AB652" si="3541" xml:space="preserve"> AB637+$D647</f>
        <v>0</v>
      </c>
      <c r="AC647" s="19">
        <f t="shared" ref="AC647:AC652" si="3542" xml:space="preserve"> AC637+$E647</f>
        <v>0</v>
      </c>
      <c r="AD647" s="19"/>
      <c r="AE647" s="19">
        <f t="shared" ref="AE647:AE652" si="3543" xml:space="preserve"> AE637+$B647</f>
        <v>0</v>
      </c>
      <c r="AF647" s="19">
        <f t="shared" ref="AF647:AF652" si="3544" xml:space="preserve"> AF637+$C647</f>
        <v>0</v>
      </c>
      <c r="AG647" s="19">
        <f t="shared" ref="AG647:AG652" si="3545" xml:space="preserve"> AG637+$D647</f>
        <v>0</v>
      </c>
      <c r="AH647" s="19">
        <f t="shared" ref="AH647:AH652" si="3546" xml:space="preserve"> AH637+$E647</f>
        <v>0</v>
      </c>
      <c r="AI647" s="19">
        <f t="shared" ref="AI647:AI652" si="3547" xml:space="preserve"> AI637+$B647</f>
        <v>0</v>
      </c>
      <c r="AJ647" s="19">
        <f t="shared" ref="AJ647:AJ652" si="3548" xml:space="preserve"> AJ637+$C647</f>
        <v>0</v>
      </c>
      <c r="AK647" s="129">
        <f t="shared" ref="AK647:AK652" si="3549" xml:space="preserve"> AK637+$D647</f>
        <v>0</v>
      </c>
      <c r="AL647" s="129">
        <f t="shared" ref="AL647:AL652" si="3550" xml:space="preserve"> AL637+$E647</f>
        <v>0</v>
      </c>
      <c r="AM647" s="19">
        <f t="shared" ref="AM647:AM652" si="3551" xml:space="preserve"> AM637+$B647</f>
        <v>0</v>
      </c>
      <c r="AN647" s="19">
        <f t="shared" ref="AN647:AN652" si="3552" xml:space="preserve"> AN637+$C647</f>
        <v>0</v>
      </c>
      <c r="AO647" s="19">
        <f t="shared" ref="AO647:AO652" si="3553" xml:space="preserve"> AO637+$D647</f>
        <v>0</v>
      </c>
      <c r="AP647" s="19">
        <f t="shared" ref="AP647:AP652" si="3554" xml:space="preserve"> AP637+$E647</f>
        <v>0</v>
      </c>
      <c r="AQ647" s="19">
        <f t="shared" ref="AQ647:AQ652" si="3555" xml:space="preserve"> AQ637+$B647</f>
        <v>0</v>
      </c>
      <c r="AR647" s="19">
        <f t="shared" ref="AR647:AR652" si="3556" xml:space="preserve"> AR637+$C647</f>
        <v>0</v>
      </c>
      <c r="AS647" s="19">
        <f t="shared" ref="AS647:AS652" si="3557" xml:space="preserve"> AS637+$D647</f>
        <v>0</v>
      </c>
      <c r="AT647" s="19">
        <f t="shared" ref="AT647:AT652" si="3558" xml:space="preserve"> AT637+$E647</f>
        <v>0</v>
      </c>
      <c r="AU647" s="19">
        <f t="shared" ref="AU647:AU652" si="3559" xml:space="preserve"> AU637+$B647</f>
        <v>0</v>
      </c>
      <c r="AV647" s="19">
        <f t="shared" ref="AV647:AV652" si="3560" xml:space="preserve"> AV637+$C647</f>
        <v>0</v>
      </c>
      <c r="AW647" s="19">
        <f t="shared" ref="AW647:AW652" si="3561" xml:space="preserve"> AW637+$D647</f>
        <v>0</v>
      </c>
      <c r="AX647" s="19">
        <f t="shared" ref="AX647:AX652" si="3562" xml:space="preserve"> AX637+$E647</f>
        <v>0</v>
      </c>
      <c r="AY647" s="19">
        <f t="shared" ref="AY647:AY652" si="3563" xml:space="preserve"> AY637+$B647</f>
        <v>0</v>
      </c>
      <c r="AZ647" s="19">
        <f t="shared" ref="AZ647:AZ652" si="3564" xml:space="preserve"> AZ637+$C647</f>
        <v>0</v>
      </c>
      <c r="BA647" s="19">
        <f t="shared" ref="BA647:BA652" si="3565" xml:space="preserve"> BA637+$D647</f>
        <v>0</v>
      </c>
      <c r="BB647" s="19">
        <f t="shared" ref="BB647:BB652" si="3566" xml:space="preserve"> BB637+$E647</f>
        <v>0</v>
      </c>
      <c r="BC647" s="19">
        <f t="shared" ref="BC647:BC652" si="3567" xml:space="preserve"> BC637+$B647</f>
        <v>0</v>
      </c>
      <c r="BD647" s="19">
        <f t="shared" ref="BD647:BD652" si="3568" xml:space="preserve"> BD637+$C647</f>
        <v>0</v>
      </c>
      <c r="BE647" s="19">
        <f t="shared" ref="BE647:BE652" si="3569" xml:space="preserve"> BE637+$D647</f>
        <v>0</v>
      </c>
      <c r="BF647" s="19">
        <f t="shared" ref="BF647:BF652" si="3570" xml:space="preserve"> BF637+$E647</f>
        <v>0</v>
      </c>
      <c r="BG647" s="19">
        <f t="shared" ref="BG647:BG652" si="3571" xml:space="preserve"> BG637+$B647</f>
        <v>0</v>
      </c>
      <c r="BH647" s="19">
        <f t="shared" ref="BH647:BH652" si="3572" xml:space="preserve"> BH637+$C647</f>
        <v>0</v>
      </c>
      <c r="BI647" s="19">
        <f t="shared" ref="BI647:BI652" si="3573" xml:space="preserve"> BI637+$D647</f>
        <v>0</v>
      </c>
      <c r="BJ647" s="19">
        <f t="shared" ref="BJ647:BJ652" si="3574" xml:space="preserve"> BJ637+$E647</f>
        <v>0</v>
      </c>
      <c r="BK647" s="19">
        <f t="shared" ref="BK647:BK652" si="3575" xml:space="preserve"> BK637+$B647</f>
        <v>0</v>
      </c>
      <c r="BL647" s="19">
        <f t="shared" ref="BL647:BL652" si="3576" xml:space="preserve"> BL637+$C647</f>
        <v>0</v>
      </c>
      <c r="BM647" s="19">
        <f t="shared" ref="BM647:BM652" si="3577" xml:space="preserve"> BM637+$D647</f>
        <v>0</v>
      </c>
      <c r="BN647" s="19">
        <f t="shared" ref="BN647:BN652" si="3578" xml:space="preserve"> BN637+$E647</f>
        <v>0</v>
      </c>
      <c r="BO647" s="19">
        <f t="shared" ref="BO647:BO652" si="3579" xml:space="preserve"> BO637+$B647</f>
        <v>0</v>
      </c>
      <c r="BP647" s="19">
        <f t="shared" ref="BP647:BP652" si="3580" xml:space="preserve"> BP637+$C647</f>
        <v>0</v>
      </c>
      <c r="BQ647" s="19">
        <f t="shared" ref="BQ647:BQ652" si="3581" xml:space="preserve"> BQ637+$D647</f>
        <v>0</v>
      </c>
      <c r="BR647" s="19">
        <f t="shared" ref="BR647:BR652" si="3582" xml:space="preserve"> BR637+$E647</f>
        <v>0</v>
      </c>
      <c r="BS647" s="19">
        <f t="shared" ref="BS647:BS652" si="3583" xml:space="preserve"> BS637+$B647</f>
        <v>0</v>
      </c>
      <c r="BT647" s="19">
        <f t="shared" ref="BT647:BT652" si="3584" xml:space="preserve"> BT637+$C647</f>
        <v>0</v>
      </c>
      <c r="BU647" s="19">
        <f t="shared" ref="BU647:BU652" si="3585" xml:space="preserve"> BU637+$D647</f>
        <v>0</v>
      </c>
      <c r="BV647" s="19">
        <f t="shared" ref="BV647:BV652" si="3586" xml:space="preserve"> BV637+$E647</f>
        <v>0</v>
      </c>
      <c r="BW647" s="19">
        <f t="shared" ref="BW647:BW652" si="3587" xml:space="preserve"> BW637+$B647</f>
        <v>0</v>
      </c>
      <c r="BX647" s="19">
        <f t="shared" ref="BX647:BX652" si="3588" xml:space="preserve"> BX637+$C647</f>
        <v>0</v>
      </c>
      <c r="BY647" s="19">
        <f t="shared" ref="BY647:BY652" si="3589" xml:space="preserve"> BY637+$D647</f>
        <v>0</v>
      </c>
      <c r="BZ647" s="19">
        <f t="shared" ref="BZ647:BZ652" si="3590" xml:space="preserve"> BZ637+$E647</f>
        <v>0</v>
      </c>
      <c r="CA647" s="19">
        <f t="shared" ref="CA647:CA652" si="3591" xml:space="preserve"> CA637+$B647</f>
        <v>0</v>
      </c>
      <c r="CB647" s="19">
        <f t="shared" ref="CB647:CB652" si="3592" xml:space="preserve"> CB637+$C647</f>
        <v>0</v>
      </c>
      <c r="CC647" s="19">
        <f t="shared" ref="CC647:CC652" si="3593" xml:space="preserve"> CC637+$D647</f>
        <v>0</v>
      </c>
      <c r="CD647" s="19">
        <f t="shared" ref="CD647:CD652" si="3594" xml:space="preserve"> CD637+$E647</f>
        <v>0</v>
      </c>
      <c r="CE647" s="19">
        <f t="shared" ref="CE647:CE652" si="3595" xml:space="preserve"> CE637+$B647</f>
        <v>0</v>
      </c>
      <c r="CF647" s="19">
        <f t="shared" ref="CF647:CF652" si="3596" xml:space="preserve"> CF637+$C647</f>
        <v>0</v>
      </c>
      <c r="CG647" s="19">
        <f t="shared" ref="CG647:CG652" si="3597" xml:space="preserve"> CG637+$D647</f>
        <v>0</v>
      </c>
      <c r="CH647" s="19">
        <f t="shared" ref="CH647:CH652" si="3598" xml:space="preserve"> CH637+$E647</f>
        <v>0</v>
      </c>
      <c r="CI647" s="19">
        <f t="shared" ref="CI647:CI652" si="3599" xml:space="preserve"> CI637+$B647</f>
        <v>0</v>
      </c>
      <c r="CJ647" s="19">
        <f t="shared" ref="CJ647:CJ652" si="3600" xml:space="preserve"> CJ637+$C647</f>
        <v>0</v>
      </c>
      <c r="CK647" s="19">
        <f t="shared" ref="CK647:CK652" si="3601" xml:space="preserve"> CK637+$D647</f>
        <v>0</v>
      </c>
      <c r="CL647" s="19">
        <f t="shared" ref="CL647:CL652" si="3602" xml:space="preserve"> CL637+$E647</f>
        <v>0</v>
      </c>
      <c r="CM647" s="19">
        <f t="shared" ref="CM647:CM652" si="3603" xml:space="preserve"> CM637+$B647</f>
        <v>0</v>
      </c>
      <c r="CN647" s="19">
        <f t="shared" ref="CN647:CN652" si="3604" xml:space="preserve"> CN637+$C647</f>
        <v>0</v>
      </c>
      <c r="CO647" s="19">
        <f t="shared" ref="CO647:CO652" si="3605" xml:space="preserve"> CO637+$D647</f>
        <v>0</v>
      </c>
      <c r="CP647" s="19">
        <f t="shared" ref="CP647:CP652" si="3606" xml:space="preserve"> CP637+$E647</f>
        <v>0</v>
      </c>
      <c r="CQ647" s="19">
        <f t="shared" ref="CQ647:CQ652" si="3607" xml:space="preserve"> CQ637+$B647</f>
        <v>0</v>
      </c>
      <c r="CR647" s="19">
        <f t="shared" ref="CR647:CR652" si="3608" xml:space="preserve"> CR637+$C647</f>
        <v>0</v>
      </c>
      <c r="CS647" s="19">
        <f t="shared" ref="CS647:CS652" si="3609" xml:space="preserve"> CS637+$D647</f>
        <v>0</v>
      </c>
      <c r="CT647" s="19">
        <f t="shared" ref="CT647:CT652" si="3610" xml:space="preserve"> CT637+$E647</f>
        <v>0</v>
      </c>
      <c r="CU647" s="19">
        <f t="shared" ref="CU647:CU652" si="3611" xml:space="preserve"> CU637+$B647</f>
        <v>0</v>
      </c>
      <c r="CV647" s="19">
        <f t="shared" ref="CV647:CV652" si="3612" xml:space="preserve"> CV637+$C647</f>
        <v>0</v>
      </c>
      <c r="CW647" s="19">
        <f t="shared" ref="CW647:CW652" si="3613" xml:space="preserve"> CW637+$D647</f>
        <v>0</v>
      </c>
      <c r="CX647" s="19">
        <f t="shared" ref="CX647:CX652" si="3614" xml:space="preserve"> CX637+$E647</f>
        <v>0</v>
      </c>
      <c r="CY647" s="19">
        <f t="shared" ref="CY647:CY652" si="3615" xml:space="preserve"> CY637+$B647</f>
        <v>0</v>
      </c>
      <c r="CZ647" s="19">
        <f t="shared" ref="CZ647:CZ652" si="3616" xml:space="preserve"> CZ637+$C647</f>
        <v>0</v>
      </c>
      <c r="DA647" s="19">
        <f t="shared" ref="DA647:DA652" si="3617" xml:space="preserve"> DA637+$D647</f>
        <v>0</v>
      </c>
      <c r="DB647" s="19">
        <f t="shared" ref="DB647:DB652" si="3618" xml:space="preserve"> DB637+$E647</f>
        <v>0</v>
      </c>
      <c r="DC647" s="19">
        <f t="shared" ref="DC647:DC652" si="3619" xml:space="preserve"> DC637+$B647</f>
        <v>0</v>
      </c>
      <c r="DD647" s="19">
        <f t="shared" ref="DD647:DD652" si="3620" xml:space="preserve"> DD637+$C647</f>
        <v>0</v>
      </c>
      <c r="DE647" s="19">
        <f t="shared" ref="DE647:DE652" si="3621" xml:space="preserve"> DE637+$D647</f>
        <v>0</v>
      </c>
      <c r="DF647" s="19">
        <f t="shared" ref="DF647:DF652" si="3622" xml:space="preserve"> DF637+$E647</f>
        <v>0</v>
      </c>
      <c r="DG647" s="19">
        <f t="shared" ref="DG647:DG652" si="3623" xml:space="preserve"> DG637+$B647</f>
        <v>0</v>
      </c>
      <c r="DH647" s="19">
        <f t="shared" ref="DH647:DH652" si="3624" xml:space="preserve"> DH637+$C647</f>
        <v>0</v>
      </c>
      <c r="DI647" s="19">
        <f t="shared" ref="DI647:DI652" si="3625" xml:space="preserve"> DI637+$D647</f>
        <v>0</v>
      </c>
      <c r="DJ647" s="19">
        <f t="shared" ref="DJ647:DJ652" si="3626" xml:space="preserve"> DJ637+$E647</f>
        <v>0</v>
      </c>
      <c r="DK647" s="19">
        <f t="shared" ref="DK647:DK652" si="3627" xml:space="preserve"> DK637+$B647</f>
        <v>0</v>
      </c>
      <c r="DL647" s="19">
        <f t="shared" ref="DL647:DL652" si="3628" xml:space="preserve"> DL637+$C647</f>
        <v>0</v>
      </c>
      <c r="DM647" s="19">
        <f t="shared" ref="DM647:DM652" si="3629" xml:space="preserve"> DM637+$D647</f>
        <v>0</v>
      </c>
      <c r="DN647" s="19">
        <f t="shared" ref="DN647:DN652" si="3630" xml:space="preserve"> DN637+$E647</f>
        <v>0</v>
      </c>
      <c r="DO647" s="19">
        <f t="shared" ref="DO647:DO652" si="3631" xml:space="preserve"> DO637+$B647</f>
        <v>0</v>
      </c>
      <c r="DP647" s="19">
        <f t="shared" ref="DP647:DP652" si="3632" xml:space="preserve"> DP637+$C647</f>
        <v>0</v>
      </c>
      <c r="DQ647" s="19">
        <f t="shared" ref="DQ647:DQ652" si="3633" xml:space="preserve"> DQ637+$D647</f>
        <v>0</v>
      </c>
      <c r="DR647" s="19">
        <f t="shared" ref="DR647:DR652" si="3634" xml:space="preserve"> DR637+$E647</f>
        <v>0</v>
      </c>
      <c r="DS647" s="19">
        <f t="shared" ref="DS647:DS652" si="3635" xml:space="preserve"> DS637+$B647</f>
        <v>0</v>
      </c>
      <c r="DT647" s="19">
        <f t="shared" ref="DT647:DT652" si="3636" xml:space="preserve"> DT637+$C647</f>
        <v>0</v>
      </c>
      <c r="DU647" s="19">
        <f t="shared" ref="DU647:DU652" si="3637" xml:space="preserve"> DU637+$D647</f>
        <v>0</v>
      </c>
      <c r="DV647" s="19">
        <f t="shared" ref="DV647:DV652" si="3638" xml:space="preserve"> DV637+$E647</f>
        <v>0</v>
      </c>
      <c r="DW647" s="19">
        <f t="shared" ref="DW647:DW652" si="3639" xml:space="preserve"> DW637+$B647</f>
        <v>0</v>
      </c>
      <c r="DX647" s="19">
        <f t="shared" ref="DX647:DX652" si="3640" xml:space="preserve"> DX637+$C647</f>
        <v>0</v>
      </c>
      <c r="DY647" s="19">
        <f t="shared" ref="DY647:DY652" si="3641" xml:space="preserve"> DY637+$D647</f>
        <v>0</v>
      </c>
      <c r="DZ647" s="19">
        <f t="shared" ref="DZ647:DZ652" si="3642" xml:space="preserve"> DZ637+$E647</f>
        <v>0</v>
      </c>
      <c r="EA647" s="19">
        <f t="shared" ref="EA647:EA652" si="3643" xml:space="preserve"> EA637+$B647</f>
        <v>0</v>
      </c>
      <c r="EB647" s="19">
        <f t="shared" ref="EB647:EB652" si="3644" xml:space="preserve"> EB637+$C647</f>
        <v>0</v>
      </c>
      <c r="EC647" s="19">
        <f t="shared" ref="EC647:EC652" si="3645" xml:space="preserve"> EC637+$D647</f>
        <v>0</v>
      </c>
      <c r="ED647" s="19">
        <f t="shared" ref="ED647:ED652" si="3646" xml:space="preserve"> ED637+$E647</f>
        <v>0</v>
      </c>
      <c r="EE647" s="19">
        <f t="shared" ref="EE647:EE652" si="3647" xml:space="preserve"> EE637+$B647</f>
        <v>0</v>
      </c>
      <c r="EF647" s="19">
        <f t="shared" ref="EF647:EF652" si="3648" xml:space="preserve"> EF637+$C647</f>
        <v>0</v>
      </c>
      <c r="EG647" s="19">
        <f t="shared" ref="EG647:EG652" si="3649" xml:space="preserve"> EG637+$D647</f>
        <v>0</v>
      </c>
      <c r="EH647" s="19">
        <f t="shared" ref="EH647:EH652" si="3650" xml:space="preserve"> EH637+$E647</f>
        <v>0</v>
      </c>
      <c r="EI647" s="14"/>
    </row>
    <row r="648" spans="2:139" ht="15" hidden="1" x14ac:dyDescent="0.25">
      <c r="B648" s="19">
        <f xml:space="preserve"> IF(C405=1,IF(N405=1,1,0),0)</f>
        <v>0</v>
      </c>
      <c r="C648" s="19">
        <f>IF(C405=1,IF(OR((N405=1),(N405=0.5)),1,0),0)</f>
        <v>0</v>
      </c>
      <c r="D648" s="19">
        <f xml:space="preserve"> IF(C405=1,IF(N405=1,1,0),0)</f>
        <v>0</v>
      </c>
      <c r="E648" s="19">
        <f xml:space="preserve"> IF(C405=1,IF(AND((N405&lt;&gt;""),(N405&lt;&gt;0)),1,0),0)</f>
        <v>0</v>
      </c>
      <c r="F648" s="19"/>
      <c r="G648" s="19">
        <f t="shared" si="3523"/>
        <v>0</v>
      </c>
      <c r="H648" s="19">
        <f t="shared" si="3524"/>
        <v>0</v>
      </c>
      <c r="I648" s="19">
        <f t="shared" si="3525"/>
        <v>0</v>
      </c>
      <c r="J648" s="19">
        <f t="shared" si="3526"/>
        <v>0</v>
      </c>
      <c r="K648" s="19">
        <f t="shared" si="3527"/>
        <v>0</v>
      </c>
      <c r="L648" s="19">
        <f t="shared" si="3528"/>
        <v>0</v>
      </c>
      <c r="M648" s="19">
        <f t="shared" si="3529"/>
        <v>0</v>
      </c>
      <c r="N648" s="19">
        <f t="shared" si="3530"/>
        <v>0</v>
      </c>
      <c r="O648" s="19">
        <f t="shared" si="3531"/>
        <v>0</v>
      </c>
      <c r="P648" s="19">
        <f t="shared" si="3532"/>
        <v>0</v>
      </c>
      <c r="Q648" s="19">
        <f t="shared" si="3533"/>
        <v>0</v>
      </c>
      <c r="R648" s="19"/>
      <c r="S648" s="19">
        <f t="shared" si="3534"/>
        <v>0</v>
      </c>
      <c r="T648" s="19">
        <f t="shared" si="3535"/>
        <v>0</v>
      </c>
      <c r="U648" s="19">
        <f t="shared" si="3536"/>
        <v>0</v>
      </c>
      <c r="V648" s="19"/>
      <c r="W648" s="19">
        <f t="shared" si="3537"/>
        <v>0</v>
      </c>
      <c r="X648" s="19"/>
      <c r="Y648" s="19">
        <f t="shared" si="3538"/>
        <v>0</v>
      </c>
      <c r="Z648" s="19">
        <f t="shared" si="3539"/>
        <v>0</v>
      </c>
      <c r="AA648" s="19">
        <f t="shared" si="3540"/>
        <v>0</v>
      </c>
      <c r="AB648" s="19">
        <f t="shared" si="3541"/>
        <v>0</v>
      </c>
      <c r="AC648" s="19">
        <f t="shared" si="3542"/>
        <v>0</v>
      </c>
      <c r="AD648" s="19"/>
      <c r="AE648" s="19">
        <f t="shared" si="3543"/>
        <v>0</v>
      </c>
      <c r="AF648" s="19">
        <f t="shared" si="3544"/>
        <v>0</v>
      </c>
      <c r="AG648" s="19">
        <f t="shared" si="3545"/>
        <v>0</v>
      </c>
      <c r="AH648" s="19">
        <f t="shared" si="3546"/>
        <v>0</v>
      </c>
      <c r="AI648" s="19">
        <f t="shared" si="3547"/>
        <v>0</v>
      </c>
      <c r="AJ648" s="19">
        <f t="shared" si="3548"/>
        <v>0</v>
      </c>
      <c r="AK648" s="129">
        <f t="shared" si="3549"/>
        <v>0</v>
      </c>
      <c r="AL648" s="129">
        <f t="shared" si="3550"/>
        <v>0</v>
      </c>
      <c r="AM648" s="19">
        <f t="shared" si="3551"/>
        <v>0</v>
      </c>
      <c r="AN648" s="19">
        <f t="shared" si="3552"/>
        <v>0</v>
      </c>
      <c r="AO648" s="19">
        <f t="shared" si="3553"/>
        <v>0</v>
      </c>
      <c r="AP648" s="19">
        <f t="shared" si="3554"/>
        <v>0</v>
      </c>
      <c r="AQ648" s="19">
        <f t="shared" si="3555"/>
        <v>0</v>
      </c>
      <c r="AR648" s="19">
        <f t="shared" si="3556"/>
        <v>0</v>
      </c>
      <c r="AS648" s="19">
        <f t="shared" si="3557"/>
        <v>0</v>
      </c>
      <c r="AT648" s="19">
        <f t="shared" si="3558"/>
        <v>0</v>
      </c>
      <c r="AU648" s="19">
        <f t="shared" si="3559"/>
        <v>0</v>
      </c>
      <c r="AV648" s="19">
        <f t="shared" si="3560"/>
        <v>0</v>
      </c>
      <c r="AW648" s="19">
        <f t="shared" si="3561"/>
        <v>0</v>
      </c>
      <c r="AX648" s="19">
        <f t="shared" si="3562"/>
        <v>0</v>
      </c>
      <c r="AY648" s="19">
        <f t="shared" si="3563"/>
        <v>0</v>
      </c>
      <c r="AZ648" s="19">
        <f t="shared" si="3564"/>
        <v>0</v>
      </c>
      <c r="BA648" s="19">
        <f t="shared" si="3565"/>
        <v>0</v>
      </c>
      <c r="BB648" s="19">
        <f t="shared" si="3566"/>
        <v>0</v>
      </c>
      <c r="BC648" s="19">
        <f t="shared" si="3567"/>
        <v>0</v>
      </c>
      <c r="BD648" s="19">
        <f t="shared" si="3568"/>
        <v>0</v>
      </c>
      <c r="BE648" s="19">
        <f t="shared" si="3569"/>
        <v>0</v>
      </c>
      <c r="BF648" s="19">
        <f t="shared" si="3570"/>
        <v>0</v>
      </c>
      <c r="BG648" s="19">
        <f t="shared" si="3571"/>
        <v>0</v>
      </c>
      <c r="BH648" s="19">
        <f t="shared" si="3572"/>
        <v>0</v>
      </c>
      <c r="BI648" s="19">
        <f t="shared" si="3573"/>
        <v>0</v>
      </c>
      <c r="BJ648" s="19">
        <f t="shared" si="3574"/>
        <v>0</v>
      </c>
      <c r="BK648" s="19">
        <f t="shared" si="3575"/>
        <v>0</v>
      </c>
      <c r="BL648" s="19">
        <f t="shared" si="3576"/>
        <v>0</v>
      </c>
      <c r="BM648" s="19">
        <f t="shared" si="3577"/>
        <v>0</v>
      </c>
      <c r="BN648" s="19">
        <f t="shared" si="3578"/>
        <v>0</v>
      </c>
      <c r="BO648" s="19">
        <f t="shared" si="3579"/>
        <v>0</v>
      </c>
      <c r="BP648" s="19">
        <f t="shared" si="3580"/>
        <v>0</v>
      </c>
      <c r="BQ648" s="19">
        <f t="shared" si="3581"/>
        <v>0</v>
      </c>
      <c r="BR648" s="19">
        <f t="shared" si="3582"/>
        <v>0</v>
      </c>
      <c r="BS648" s="19">
        <f t="shared" si="3583"/>
        <v>0</v>
      </c>
      <c r="BT648" s="19">
        <f t="shared" si="3584"/>
        <v>0</v>
      </c>
      <c r="BU648" s="19">
        <f t="shared" si="3585"/>
        <v>0</v>
      </c>
      <c r="BV648" s="19">
        <f t="shared" si="3586"/>
        <v>0</v>
      </c>
      <c r="BW648" s="19">
        <f t="shared" si="3587"/>
        <v>0</v>
      </c>
      <c r="BX648" s="19">
        <f t="shared" si="3588"/>
        <v>0</v>
      </c>
      <c r="BY648" s="19">
        <f t="shared" si="3589"/>
        <v>0</v>
      </c>
      <c r="BZ648" s="19">
        <f t="shared" si="3590"/>
        <v>0</v>
      </c>
      <c r="CA648" s="19">
        <f t="shared" si="3591"/>
        <v>0</v>
      </c>
      <c r="CB648" s="19">
        <f t="shared" si="3592"/>
        <v>0</v>
      </c>
      <c r="CC648" s="19">
        <f t="shared" si="3593"/>
        <v>0</v>
      </c>
      <c r="CD648" s="19">
        <f t="shared" si="3594"/>
        <v>0</v>
      </c>
      <c r="CE648" s="19">
        <f t="shared" si="3595"/>
        <v>0</v>
      </c>
      <c r="CF648" s="19">
        <f t="shared" si="3596"/>
        <v>0</v>
      </c>
      <c r="CG648" s="19">
        <f t="shared" si="3597"/>
        <v>0</v>
      </c>
      <c r="CH648" s="19">
        <f t="shared" si="3598"/>
        <v>0</v>
      </c>
      <c r="CI648" s="19">
        <f t="shared" si="3599"/>
        <v>0</v>
      </c>
      <c r="CJ648" s="19">
        <f t="shared" si="3600"/>
        <v>0</v>
      </c>
      <c r="CK648" s="19">
        <f t="shared" si="3601"/>
        <v>0</v>
      </c>
      <c r="CL648" s="19">
        <f t="shared" si="3602"/>
        <v>0</v>
      </c>
      <c r="CM648" s="19">
        <f t="shared" si="3603"/>
        <v>0</v>
      </c>
      <c r="CN648" s="19">
        <f t="shared" si="3604"/>
        <v>0</v>
      </c>
      <c r="CO648" s="19">
        <f t="shared" si="3605"/>
        <v>0</v>
      </c>
      <c r="CP648" s="19">
        <f t="shared" si="3606"/>
        <v>0</v>
      </c>
      <c r="CQ648" s="19">
        <f t="shared" si="3607"/>
        <v>0</v>
      </c>
      <c r="CR648" s="19">
        <f t="shared" si="3608"/>
        <v>0</v>
      </c>
      <c r="CS648" s="19">
        <f t="shared" si="3609"/>
        <v>0</v>
      </c>
      <c r="CT648" s="19">
        <f t="shared" si="3610"/>
        <v>0</v>
      </c>
      <c r="CU648" s="19">
        <f t="shared" si="3611"/>
        <v>0</v>
      </c>
      <c r="CV648" s="19">
        <f t="shared" si="3612"/>
        <v>0</v>
      </c>
      <c r="CW648" s="19">
        <f t="shared" si="3613"/>
        <v>0</v>
      </c>
      <c r="CX648" s="19">
        <f t="shared" si="3614"/>
        <v>0</v>
      </c>
      <c r="CY648" s="19">
        <f t="shared" si="3615"/>
        <v>0</v>
      </c>
      <c r="CZ648" s="19">
        <f t="shared" si="3616"/>
        <v>0</v>
      </c>
      <c r="DA648" s="19">
        <f t="shared" si="3617"/>
        <v>0</v>
      </c>
      <c r="DB648" s="19">
        <f t="shared" si="3618"/>
        <v>0</v>
      </c>
      <c r="DC648" s="19">
        <f t="shared" si="3619"/>
        <v>0</v>
      </c>
      <c r="DD648" s="19">
        <f t="shared" si="3620"/>
        <v>0</v>
      </c>
      <c r="DE648" s="19">
        <f t="shared" si="3621"/>
        <v>0</v>
      </c>
      <c r="DF648" s="19">
        <f t="shared" si="3622"/>
        <v>0</v>
      </c>
      <c r="DG648" s="19">
        <f t="shared" si="3623"/>
        <v>0</v>
      </c>
      <c r="DH648" s="19">
        <f t="shared" si="3624"/>
        <v>0</v>
      </c>
      <c r="DI648" s="19">
        <f t="shared" si="3625"/>
        <v>0</v>
      </c>
      <c r="DJ648" s="19">
        <f t="shared" si="3626"/>
        <v>0</v>
      </c>
      <c r="DK648" s="19">
        <f t="shared" si="3627"/>
        <v>0</v>
      </c>
      <c r="DL648" s="19">
        <f t="shared" si="3628"/>
        <v>0</v>
      </c>
      <c r="DM648" s="19">
        <f t="shared" si="3629"/>
        <v>0</v>
      </c>
      <c r="DN648" s="19">
        <f t="shared" si="3630"/>
        <v>0</v>
      </c>
      <c r="DO648" s="19">
        <f t="shared" si="3631"/>
        <v>0</v>
      </c>
      <c r="DP648" s="19">
        <f t="shared" si="3632"/>
        <v>0</v>
      </c>
      <c r="DQ648" s="19">
        <f t="shared" si="3633"/>
        <v>0</v>
      </c>
      <c r="DR648" s="19">
        <f t="shared" si="3634"/>
        <v>0</v>
      </c>
      <c r="DS648" s="19">
        <f t="shared" si="3635"/>
        <v>0</v>
      </c>
      <c r="DT648" s="19">
        <f t="shared" si="3636"/>
        <v>0</v>
      </c>
      <c r="DU648" s="19">
        <f t="shared" si="3637"/>
        <v>0</v>
      </c>
      <c r="DV648" s="19">
        <f t="shared" si="3638"/>
        <v>0</v>
      </c>
      <c r="DW648" s="19">
        <f t="shared" si="3639"/>
        <v>0</v>
      </c>
      <c r="DX648" s="19">
        <f t="shared" si="3640"/>
        <v>0</v>
      </c>
      <c r="DY648" s="19">
        <f t="shared" si="3641"/>
        <v>0</v>
      </c>
      <c r="DZ648" s="19">
        <f t="shared" si="3642"/>
        <v>0</v>
      </c>
      <c r="EA648" s="19">
        <f t="shared" si="3643"/>
        <v>0</v>
      </c>
      <c r="EB648" s="19">
        <f t="shared" si="3644"/>
        <v>0</v>
      </c>
      <c r="EC648" s="19">
        <f t="shared" si="3645"/>
        <v>0</v>
      </c>
      <c r="ED648" s="19">
        <f t="shared" si="3646"/>
        <v>0</v>
      </c>
      <c r="EE648" s="19">
        <f t="shared" si="3647"/>
        <v>0</v>
      </c>
      <c r="EF648" s="19">
        <f t="shared" si="3648"/>
        <v>0</v>
      </c>
      <c r="EG648" s="19">
        <f t="shared" si="3649"/>
        <v>0</v>
      </c>
      <c r="EH648" s="19">
        <f t="shared" si="3650"/>
        <v>0</v>
      </c>
      <c r="EI648" s="14"/>
    </row>
    <row r="649" spans="2:139" ht="15" hidden="1" x14ac:dyDescent="0.25">
      <c r="B649" s="19">
        <f xml:space="preserve"> IF(C406=1,IF(N406=1,1,0),0)</f>
        <v>0</v>
      </c>
      <c r="C649" s="19">
        <f>IF(C406=1,IF(OR((N406=1),(N406=0.5)),1,0),0)</f>
        <v>0</v>
      </c>
      <c r="D649" s="19">
        <f xml:space="preserve"> IF(C406=1,IF(N406=1,1,0),0)</f>
        <v>0</v>
      </c>
      <c r="E649" s="19">
        <f xml:space="preserve"> IF(C406=1,IF(AND((N406&lt;&gt;""),(N406&lt;&gt;0)),1,0),0)</f>
        <v>0</v>
      </c>
      <c r="F649" s="19"/>
      <c r="G649" s="19">
        <f t="shared" si="3523"/>
        <v>0</v>
      </c>
      <c r="H649" s="19">
        <f t="shared" si="3524"/>
        <v>0</v>
      </c>
      <c r="I649" s="19">
        <f t="shared" si="3525"/>
        <v>0</v>
      </c>
      <c r="J649" s="19">
        <f t="shared" si="3526"/>
        <v>0</v>
      </c>
      <c r="K649" s="19">
        <f t="shared" si="3527"/>
        <v>0</v>
      </c>
      <c r="L649" s="19">
        <f t="shared" si="3528"/>
        <v>0</v>
      </c>
      <c r="M649" s="19">
        <f t="shared" si="3529"/>
        <v>0</v>
      </c>
      <c r="N649" s="19">
        <f t="shared" si="3530"/>
        <v>0</v>
      </c>
      <c r="O649" s="19">
        <f t="shared" si="3531"/>
        <v>0</v>
      </c>
      <c r="P649" s="19">
        <f t="shared" si="3532"/>
        <v>0</v>
      </c>
      <c r="Q649" s="19">
        <f t="shared" si="3533"/>
        <v>0</v>
      </c>
      <c r="R649" s="19"/>
      <c r="S649" s="19">
        <f t="shared" si="3534"/>
        <v>0</v>
      </c>
      <c r="T649" s="19">
        <f t="shared" si="3535"/>
        <v>0</v>
      </c>
      <c r="U649" s="19">
        <f t="shared" si="3536"/>
        <v>0</v>
      </c>
      <c r="V649" s="19"/>
      <c r="W649" s="19">
        <f t="shared" si="3537"/>
        <v>0</v>
      </c>
      <c r="X649" s="19"/>
      <c r="Y649" s="19">
        <f t="shared" si="3538"/>
        <v>0</v>
      </c>
      <c r="Z649" s="19">
        <f t="shared" si="3539"/>
        <v>0</v>
      </c>
      <c r="AA649" s="19">
        <f t="shared" si="3540"/>
        <v>0</v>
      </c>
      <c r="AB649" s="19">
        <f t="shared" si="3541"/>
        <v>0</v>
      </c>
      <c r="AC649" s="19">
        <f t="shared" si="3542"/>
        <v>0</v>
      </c>
      <c r="AD649" s="19"/>
      <c r="AE649" s="19">
        <f t="shared" si="3543"/>
        <v>0</v>
      </c>
      <c r="AF649" s="19">
        <f t="shared" si="3544"/>
        <v>0</v>
      </c>
      <c r="AG649" s="19">
        <f t="shared" si="3545"/>
        <v>0</v>
      </c>
      <c r="AH649" s="19">
        <f t="shared" si="3546"/>
        <v>0</v>
      </c>
      <c r="AI649" s="19">
        <f t="shared" si="3547"/>
        <v>0</v>
      </c>
      <c r="AJ649" s="19">
        <f t="shared" si="3548"/>
        <v>0</v>
      </c>
      <c r="AK649" s="129">
        <f t="shared" si="3549"/>
        <v>0</v>
      </c>
      <c r="AL649" s="129">
        <f t="shared" si="3550"/>
        <v>0</v>
      </c>
      <c r="AM649" s="19">
        <f t="shared" si="3551"/>
        <v>0</v>
      </c>
      <c r="AN649" s="19">
        <f t="shared" si="3552"/>
        <v>0</v>
      </c>
      <c r="AO649" s="19">
        <f t="shared" si="3553"/>
        <v>0</v>
      </c>
      <c r="AP649" s="19">
        <f t="shared" si="3554"/>
        <v>0</v>
      </c>
      <c r="AQ649" s="19">
        <f t="shared" si="3555"/>
        <v>0</v>
      </c>
      <c r="AR649" s="19">
        <f t="shared" si="3556"/>
        <v>0</v>
      </c>
      <c r="AS649" s="19">
        <f t="shared" si="3557"/>
        <v>0</v>
      </c>
      <c r="AT649" s="19">
        <f t="shared" si="3558"/>
        <v>0</v>
      </c>
      <c r="AU649" s="19">
        <f t="shared" si="3559"/>
        <v>0</v>
      </c>
      <c r="AV649" s="19">
        <f t="shared" si="3560"/>
        <v>0</v>
      </c>
      <c r="AW649" s="19">
        <f t="shared" si="3561"/>
        <v>0</v>
      </c>
      <c r="AX649" s="19">
        <f t="shared" si="3562"/>
        <v>0</v>
      </c>
      <c r="AY649" s="19">
        <f t="shared" si="3563"/>
        <v>0</v>
      </c>
      <c r="AZ649" s="19">
        <f t="shared" si="3564"/>
        <v>0</v>
      </c>
      <c r="BA649" s="19">
        <f t="shared" si="3565"/>
        <v>0</v>
      </c>
      <c r="BB649" s="19">
        <f t="shared" si="3566"/>
        <v>0</v>
      </c>
      <c r="BC649" s="19">
        <f t="shared" si="3567"/>
        <v>0</v>
      </c>
      <c r="BD649" s="19">
        <f t="shared" si="3568"/>
        <v>0</v>
      </c>
      <c r="BE649" s="19">
        <f t="shared" si="3569"/>
        <v>0</v>
      </c>
      <c r="BF649" s="19">
        <f t="shared" si="3570"/>
        <v>0</v>
      </c>
      <c r="BG649" s="19">
        <f t="shared" si="3571"/>
        <v>0</v>
      </c>
      <c r="BH649" s="19">
        <f t="shared" si="3572"/>
        <v>0</v>
      </c>
      <c r="BI649" s="19">
        <f t="shared" si="3573"/>
        <v>0</v>
      </c>
      <c r="BJ649" s="19">
        <f t="shared" si="3574"/>
        <v>0</v>
      </c>
      <c r="BK649" s="19">
        <f t="shared" si="3575"/>
        <v>0</v>
      </c>
      <c r="BL649" s="19">
        <f t="shared" si="3576"/>
        <v>0</v>
      </c>
      <c r="BM649" s="19">
        <f t="shared" si="3577"/>
        <v>0</v>
      </c>
      <c r="BN649" s="19">
        <f t="shared" si="3578"/>
        <v>0</v>
      </c>
      <c r="BO649" s="19">
        <f t="shared" si="3579"/>
        <v>0</v>
      </c>
      <c r="BP649" s="19">
        <f t="shared" si="3580"/>
        <v>0</v>
      </c>
      <c r="BQ649" s="19">
        <f t="shared" si="3581"/>
        <v>0</v>
      </c>
      <c r="BR649" s="19">
        <f t="shared" si="3582"/>
        <v>0</v>
      </c>
      <c r="BS649" s="19">
        <f t="shared" si="3583"/>
        <v>0</v>
      </c>
      <c r="BT649" s="19">
        <f t="shared" si="3584"/>
        <v>0</v>
      </c>
      <c r="BU649" s="19">
        <f t="shared" si="3585"/>
        <v>0</v>
      </c>
      <c r="BV649" s="19">
        <f t="shared" si="3586"/>
        <v>0</v>
      </c>
      <c r="BW649" s="19">
        <f t="shared" si="3587"/>
        <v>0</v>
      </c>
      <c r="BX649" s="19">
        <f t="shared" si="3588"/>
        <v>0</v>
      </c>
      <c r="BY649" s="19">
        <f t="shared" si="3589"/>
        <v>0</v>
      </c>
      <c r="BZ649" s="19">
        <f t="shared" si="3590"/>
        <v>0</v>
      </c>
      <c r="CA649" s="19">
        <f t="shared" si="3591"/>
        <v>0</v>
      </c>
      <c r="CB649" s="19">
        <f t="shared" si="3592"/>
        <v>0</v>
      </c>
      <c r="CC649" s="19">
        <f t="shared" si="3593"/>
        <v>0</v>
      </c>
      <c r="CD649" s="19">
        <f t="shared" si="3594"/>
        <v>0</v>
      </c>
      <c r="CE649" s="19">
        <f t="shared" si="3595"/>
        <v>0</v>
      </c>
      <c r="CF649" s="19">
        <f t="shared" si="3596"/>
        <v>0</v>
      </c>
      <c r="CG649" s="19">
        <f t="shared" si="3597"/>
        <v>0</v>
      </c>
      <c r="CH649" s="19">
        <f t="shared" si="3598"/>
        <v>0</v>
      </c>
      <c r="CI649" s="19">
        <f t="shared" si="3599"/>
        <v>0</v>
      </c>
      <c r="CJ649" s="19">
        <f t="shared" si="3600"/>
        <v>0</v>
      </c>
      <c r="CK649" s="19">
        <f t="shared" si="3601"/>
        <v>0</v>
      </c>
      <c r="CL649" s="19">
        <f t="shared" si="3602"/>
        <v>0</v>
      </c>
      <c r="CM649" s="19">
        <f t="shared" si="3603"/>
        <v>0</v>
      </c>
      <c r="CN649" s="19">
        <f t="shared" si="3604"/>
        <v>0</v>
      </c>
      <c r="CO649" s="19">
        <f t="shared" si="3605"/>
        <v>0</v>
      </c>
      <c r="CP649" s="19">
        <f t="shared" si="3606"/>
        <v>0</v>
      </c>
      <c r="CQ649" s="19">
        <f t="shared" si="3607"/>
        <v>0</v>
      </c>
      <c r="CR649" s="19">
        <f t="shared" si="3608"/>
        <v>0</v>
      </c>
      <c r="CS649" s="19">
        <f t="shared" si="3609"/>
        <v>0</v>
      </c>
      <c r="CT649" s="19">
        <f t="shared" si="3610"/>
        <v>0</v>
      </c>
      <c r="CU649" s="19">
        <f t="shared" si="3611"/>
        <v>0</v>
      </c>
      <c r="CV649" s="19">
        <f t="shared" si="3612"/>
        <v>0</v>
      </c>
      <c r="CW649" s="19">
        <f t="shared" si="3613"/>
        <v>0</v>
      </c>
      <c r="CX649" s="19">
        <f t="shared" si="3614"/>
        <v>0</v>
      </c>
      <c r="CY649" s="19">
        <f t="shared" si="3615"/>
        <v>0</v>
      </c>
      <c r="CZ649" s="19">
        <f t="shared" si="3616"/>
        <v>0</v>
      </c>
      <c r="DA649" s="19">
        <f t="shared" si="3617"/>
        <v>0</v>
      </c>
      <c r="DB649" s="19">
        <f t="shared" si="3618"/>
        <v>0</v>
      </c>
      <c r="DC649" s="19">
        <f t="shared" si="3619"/>
        <v>0</v>
      </c>
      <c r="DD649" s="19">
        <f t="shared" si="3620"/>
        <v>0</v>
      </c>
      <c r="DE649" s="19">
        <f t="shared" si="3621"/>
        <v>0</v>
      </c>
      <c r="DF649" s="19">
        <f t="shared" si="3622"/>
        <v>0</v>
      </c>
      <c r="DG649" s="19">
        <f t="shared" si="3623"/>
        <v>0</v>
      </c>
      <c r="DH649" s="19">
        <f t="shared" si="3624"/>
        <v>0</v>
      </c>
      <c r="DI649" s="19">
        <f t="shared" si="3625"/>
        <v>0</v>
      </c>
      <c r="DJ649" s="19">
        <f t="shared" si="3626"/>
        <v>0</v>
      </c>
      <c r="DK649" s="19">
        <f t="shared" si="3627"/>
        <v>0</v>
      </c>
      <c r="DL649" s="19">
        <f t="shared" si="3628"/>
        <v>0</v>
      </c>
      <c r="DM649" s="19">
        <f t="shared" si="3629"/>
        <v>0</v>
      </c>
      <c r="DN649" s="19">
        <f t="shared" si="3630"/>
        <v>0</v>
      </c>
      <c r="DO649" s="19">
        <f t="shared" si="3631"/>
        <v>0</v>
      </c>
      <c r="DP649" s="19">
        <f t="shared" si="3632"/>
        <v>0</v>
      </c>
      <c r="DQ649" s="19">
        <f t="shared" si="3633"/>
        <v>0</v>
      </c>
      <c r="DR649" s="19">
        <f t="shared" si="3634"/>
        <v>0</v>
      </c>
      <c r="DS649" s="19">
        <f t="shared" si="3635"/>
        <v>0</v>
      </c>
      <c r="DT649" s="19">
        <f t="shared" si="3636"/>
        <v>0</v>
      </c>
      <c r="DU649" s="19">
        <f t="shared" si="3637"/>
        <v>0</v>
      </c>
      <c r="DV649" s="19">
        <f t="shared" si="3638"/>
        <v>0</v>
      </c>
      <c r="DW649" s="19">
        <f t="shared" si="3639"/>
        <v>0</v>
      </c>
      <c r="DX649" s="19">
        <f t="shared" si="3640"/>
        <v>0</v>
      </c>
      <c r="DY649" s="19">
        <f t="shared" si="3641"/>
        <v>0</v>
      </c>
      <c r="DZ649" s="19">
        <f t="shared" si="3642"/>
        <v>0</v>
      </c>
      <c r="EA649" s="19">
        <f t="shared" si="3643"/>
        <v>0</v>
      </c>
      <c r="EB649" s="19">
        <f t="shared" si="3644"/>
        <v>0</v>
      </c>
      <c r="EC649" s="19">
        <f t="shared" si="3645"/>
        <v>0</v>
      </c>
      <c r="ED649" s="19">
        <f t="shared" si="3646"/>
        <v>0</v>
      </c>
      <c r="EE649" s="19">
        <f t="shared" si="3647"/>
        <v>0</v>
      </c>
      <c r="EF649" s="19">
        <f t="shared" si="3648"/>
        <v>0</v>
      </c>
      <c r="EG649" s="19">
        <f t="shared" si="3649"/>
        <v>0</v>
      </c>
      <c r="EH649" s="19">
        <f t="shared" si="3650"/>
        <v>0</v>
      </c>
      <c r="EI649" s="14"/>
    </row>
    <row r="650" spans="2:139" x14ac:dyDescent="0.35">
      <c r="B650" s="19">
        <f xml:space="preserve"> IF(C411=1,IF(N411=1,1,0),0)</f>
        <v>0</v>
      </c>
      <c r="C650" s="19">
        <f>IF(C411=1,IF(OR((N411=1),(N411=0.5)),1,0),0)</f>
        <v>0</v>
      </c>
      <c r="D650" s="19">
        <f xml:space="preserve"> IF(C411=1,IF(N411=1,1,0),0)</f>
        <v>0</v>
      </c>
      <c r="E650" s="19">
        <f xml:space="preserve"> IF(C411=1,IF(AND((N411&lt;&gt;""),(N411&lt;&gt;0)),1,0),0)</f>
        <v>0</v>
      </c>
      <c r="F650" s="19"/>
      <c r="G650" s="19">
        <f t="shared" si="3523"/>
        <v>1</v>
      </c>
      <c r="H650" s="19">
        <f t="shared" si="3524"/>
        <v>2</v>
      </c>
      <c r="I650" s="19">
        <f t="shared" si="3525"/>
        <v>3</v>
      </c>
      <c r="J650" s="19">
        <f t="shared" si="3526"/>
        <v>4</v>
      </c>
      <c r="K650" s="19">
        <f t="shared" si="3527"/>
        <v>5</v>
      </c>
      <c r="L650" s="19">
        <f t="shared" si="3528"/>
        <v>6</v>
      </c>
      <c r="M650" s="19">
        <f t="shared" si="3529"/>
        <v>7</v>
      </c>
      <c r="N650" s="19">
        <f t="shared" si="3530"/>
        <v>8</v>
      </c>
      <c r="O650" s="19">
        <f t="shared" si="3531"/>
        <v>9</v>
      </c>
      <c r="P650" s="19">
        <f t="shared" si="3532"/>
        <v>10</v>
      </c>
      <c r="Q650" s="19">
        <f t="shared" si="3533"/>
        <v>11</v>
      </c>
      <c r="R650" s="19"/>
      <c r="S650" s="19">
        <f t="shared" si="3534"/>
        <v>12</v>
      </c>
      <c r="T650" s="19">
        <f t="shared" si="3535"/>
        <v>13</v>
      </c>
      <c r="U650" s="19">
        <f t="shared" si="3536"/>
        <v>14</v>
      </c>
      <c r="V650" s="19"/>
      <c r="W650" s="19">
        <f t="shared" si="3537"/>
        <v>15</v>
      </c>
      <c r="X650" s="19"/>
      <c r="Y650" s="19">
        <f t="shared" si="3538"/>
        <v>16</v>
      </c>
      <c r="Z650" s="19">
        <f t="shared" si="3539"/>
        <v>17</v>
      </c>
      <c r="AA650" s="19">
        <f t="shared" si="3540"/>
        <v>18</v>
      </c>
      <c r="AB650" s="19">
        <f t="shared" si="3541"/>
        <v>19</v>
      </c>
      <c r="AC650" s="19">
        <f t="shared" si="3542"/>
        <v>20</v>
      </c>
      <c r="AD650" s="19"/>
      <c r="AE650" s="19">
        <f t="shared" si="3543"/>
        <v>21</v>
      </c>
      <c r="AF650" s="19">
        <f t="shared" si="3544"/>
        <v>22</v>
      </c>
      <c r="AG650" s="19">
        <f t="shared" si="3545"/>
        <v>23</v>
      </c>
      <c r="AH650" s="19">
        <f t="shared" si="3546"/>
        <v>24</v>
      </c>
      <c r="AI650" s="19">
        <f t="shared" si="3547"/>
        <v>25</v>
      </c>
      <c r="AJ650" s="19">
        <f t="shared" si="3548"/>
        <v>26</v>
      </c>
      <c r="AK650" s="129">
        <f t="shared" si="3549"/>
        <v>27</v>
      </c>
      <c r="AL650" s="129">
        <f t="shared" si="3550"/>
        <v>28</v>
      </c>
      <c r="AM650" s="19">
        <f t="shared" si="3551"/>
        <v>29</v>
      </c>
      <c r="AN650" s="19">
        <f t="shared" si="3552"/>
        <v>30</v>
      </c>
      <c r="AO650" s="19">
        <f t="shared" si="3553"/>
        <v>31</v>
      </c>
      <c r="AP650" s="19">
        <f t="shared" si="3554"/>
        <v>32</v>
      </c>
      <c r="AQ650" s="19">
        <f t="shared" si="3555"/>
        <v>33</v>
      </c>
      <c r="AR650" s="19">
        <f t="shared" si="3556"/>
        <v>34</v>
      </c>
      <c r="AS650" s="19">
        <f t="shared" si="3557"/>
        <v>35</v>
      </c>
      <c r="AT650" s="19">
        <f t="shared" si="3558"/>
        <v>36</v>
      </c>
      <c r="AU650" s="19">
        <f t="shared" si="3559"/>
        <v>37</v>
      </c>
      <c r="AV650" s="19">
        <f t="shared" si="3560"/>
        <v>38</v>
      </c>
      <c r="AW650" s="19">
        <f t="shared" si="3561"/>
        <v>39</v>
      </c>
      <c r="AX650" s="19">
        <f t="shared" si="3562"/>
        <v>40</v>
      </c>
      <c r="AY650" s="19">
        <f t="shared" si="3563"/>
        <v>41</v>
      </c>
      <c r="AZ650" s="19">
        <f t="shared" si="3564"/>
        <v>42</v>
      </c>
      <c r="BA650" s="19">
        <f t="shared" si="3565"/>
        <v>43</v>
      </c>
      <c r="BB650" s="19">
        <f t="shared" si="3566"/>
        <v>44</v>
      </c>
      <c r="BC650" s="19">
        <f t="shared" si="3567"/>
        <v>45</v>
      </c>
      <c r="BD650" s="19">
        <f t="shared" si="3568"/>
        <v>46</v>
      </c>
      <c r="BE650" s="19">
        <f t="shared" si="3569"/>
        <v>47</v>
      </c>
      <c r="BF650" s="19">
        <f t="shared" si="3570"/>
        <v>48</v>
      </c>
      <c r="BG650" s="19">
        <f t="shared" si="3571"/>
        <v>49</v>
      </c>
      <c r="BH650" s="19">
        <f t="shared" si="3572"/>
        <v>50</v>
      </c>
      <c r="BI650" s="19">
        <f t="shared" si="3573"/>
        <v>51</v>
      </c>
      <c r="BJ650" s="19">
        <f t="shared" si="3574"/>
        <v>52</v>
      </c>
      <c r="BK650" s="19">
        <f t="shared" si="3575"/>
        <v>53</v>
      </c>
      <c r="BL650" s="19">
        <f t="shared" si="3576"/>
        <v>54</v>
      </c>
      <c r="BM650" s="19">
        <f t="shared" si="3577"/>
        <v>55</v>
      </c>
      <c r="BN650" s="19">
        <f t="shared" si="3578"/>
        <v>56</v>
      </c>
      <c r="BO650" s="19">
        <f t="shared" si="3579"/>
        <v>57</v>
      </c>
      <c r="BP650" s="19">
        <f t="shared" si="3580"/>
        <v>58</v>
      </c>
      <c r="BQ650" s="19">
        <f t="shared" si="3581"/>
        <v>59</v>
      </c>
      <c r="BR650" s="19">
        <f t="shared" si="3582"/>
        <v>60</v>
      </c>
      <c r="BS650" s="19">
        <f t="shared" si="3583"/>
        <v>61</v>
      </c>
      <c r="BT650" s="19">
        <f t="shared" si="3584"/>
        <v>62</v>
      </c>
      <c r="BU650" s="19">
        <f t="shared" si="3585"/>
        <v>63</v>
      </c>
      <c r="BV650" s="19">
        <f t="shared" si="3586"/>
        <v>64</v>
      </c>
      <c r="BW650" s="19">
        <f t="shared" si="3587"/>
        <v>65</v>
      </c>
      <c r="BX650" s="19">
        <f t="shared" si="3588"/>
        <v>66</v>
      </c>
      <c r="BY650" s="19">
        <f t="shared" si="3589"/>
        <v>67</v>
      </c>
      <c r="BZ650" s="19">
        <f t="shared" si="3590"/>
        <v>68</v>
      </c>
      <c r="CA650" s="19">
        <f t="shared" si="3591"/>
        <v>69</v>
      </c>
      <c r="CB650" s="19">
        <f t="shared" si="3592"/>
        <v>70</v>
      </c>
      <c r="CC650" s="19">
        <f t="shared" si="3593"/>
        <v>71</v>
      </c>
      <c r="CD650" s="19">
        <f t="shared" si="3594"/>
        <v>72</v>
      </c>
      <c r="CE650" s="19">
        <f t="shared" si="3595"/>
        <v>73</v>
      </c>
      <c r="CF650" s="19">
        <f t="shared" si="3596"/>
        <v>74</v>
      </c>
      <c r="CG650" s="19">
        <f t="shared" si="3597"/>
        <v>75</v>
      </c>
      <c r="CH650" s="19">
        <f t="shared" si="3598"/>
        <v>76</v>
      </c>
      <c r="CI650" s="19">
        <f t="shared" si="3599"/>
        <v>77</v>
      </c>
      <c r="CJ650" s="19">
        <f t="shared" si="3600"/>
        <v>78</v>
      </c>
      <c r="CK650" s="19">
        <f t="shared" si="3601"/>
        <v>79</v>
      </c>
      <c r="CL650" s="19">
        <f t="shared" si="3602"/>
        <v>80</v>
      </c>
      <c r="CM650" s="19">
        <f t="shared" si="3603"/>
        <v>81</v>
      </c>
      <c r="CN650" s="19">
        <f t="shared" si="3604"/>
        <v>82</v>
      </c>
      <c r="CO650" s="19">
        <f t="shared" si="3605"/>
        <v>83</v>
      </c>
      <c r="CP650" s="19">
        <f t="shared" si="3606"/>
        <v>84</v>
      </c>
      <c r="CQ650" s="19">
        <f t="shared" si="3607"/>
        <v>85</v>
      </c>
      <c r="CR650" s="19">
        <f t="shared" si="3608"/>
        <v>86</v>
      </c>
      <c r="CS650" s="19">
        <f t="shared" si="3609"/>
        <v>87</v>
      </c>
      <c r="CT650" s="19">
        <f t="shared" si="3610"/>
        <v>88</v>
      </c>
      <c r="CU650" s="19">
        <f t="shared" si="3611"/>
        <v>89</v>
      </c>
      <c r="CV650" s="19">
        <f t="shared" si="3612"/>
        <v>90</v>
      </c>
      <c r="CW650" s="19">
        <f t="shared" si="3613"/>
        <v>91</v>
      </c>
      <c r="CX650" s="19">
        <f t="shared" si="3614"/>
        <v>92</v>
      </c>
      <c r="CY650" s="19">
        <f t="shared" si="3615"/>
        <v>93</v>
      </c>
      <c r="CZ650" s="19">
        <f t="shared" si="3616"/>
        <v>94</v>
      </c>
      <c r="DA650" s="19">
        <f t="shared" si="3617"/>
        <v>95</v>
      </c>
      <c r="DB650" s="19">
        <f t="shared" si="3618"/>
        <v>96</v>
      </c>
      <c r="DC650" s="19">
        <f t="shared" si="3619"/>
        <v>97</v>
      </c>
      <c r="DD650" s="19">
        <f t="shared" si="3620"/>
        <v>98</v>
      </c>
      <c r="DE650" s="19">
        <f t="shared" si="3621"/>
        <v>99</v>
      </c>
      <c r="DF650" s="19">
        <f t="shared" si="3622"/>
        <v>100</v>
      </c>
      <c r="DG650" s="19">
        <f t="shared" si="3623"/>
        <v>101</v>
      </c>
      <c r="DH650" s="19">
        <f t="shared" si="3624"/>
        <v>102</v>
      </c>
      <c r="DI650" s="19">
        <f t="shared" si="3625"/>
        <v>103</v>
      </c>
      <c r="DJ650" s="19">
        <f t="shared" si="3626"/>
        <v>104</v>
      </c>
      <c r="DK650" s="19">
        <f t="shared" si="3627"/>
        <v>105</v>
      </c>
      <c r="DL650" s="19">
        <f t="shared" si="3628"/>
        <v>106</v>
      </c>
      <c r="DM650" s="19">
        <f t="shared" si="3629"/>
        <v>107</v>
      </c>
      <c r="DN650" s="19">
        <f t="shared" si="3630"/>
        <v>108</v>
      </c>
      <c r="DO650" s="19">
        <f t="shared" si="3631"/>
        <v>109</v>
      </c>
      <c r="DP650" s="19">
        <f t="shared" si="3632"/>
        <v>110</v>
      </c>
      <c r="DQ650" s="19">
        <f t="shared" si="3633"/>
        <v>111</v>
      </c>
      <c r="DR650" s="19">
        <f t="shared" si="3634"/>
        <v>112</v>
      </c>
      <c r="DS650" s="19">
        <f t="shared" si="3635"/>
        <v>113</v>
      </c>
      <c r="DT650" s="19">
        <f t="shared" si="3636"/>
        <v>114</v>
      </c>
      <c r="DU650" s="19">
        <f t="shared" si="3637"/>
        <v>115</v>
      </c>
      <c r="DV650" s="19">
        <f t="shared" si="3638"/>
        <v>116</v>
      </c>
      <c r="DW650" s="19">
        <f t="shared" si="3639"/>
        <v>117</v>
      </c>
      <c r="DX650" s="19">
        <f t="shared" si="3640"/>
        <v>118</v>
      </c>
      <c r="DY650" s="19">
        <f t="shared" si="3641"/>
        <v>119</v>
      </c>
      <c r="DZ650" s="19">
        <f t="shared" si="3642"/>
        <v>120</v>
      </c>
      <c r="EA650" s="19">
        <f t="shared" si="3643"/>
        <v>121</v>
      </c>
      <c r="EB650" s="19">
        <f t="shared" si="3644"/>
        <v>122</v>
      </c>
      <c r="EC650" s="19">
        <f t="shared" si="3645"/>
        <v>123</v>
      </c>
      <c r="ED650" s="19">
        <f t="shared" si="3646"/>
        <v>124</v>
      </c>
      <c r="EE650" s="19">
        <f t="shared" si="3647"/>
        <v>125</v>
      </c>
      <c r="EF650" s="19">
        <f t="shared" si="3648"/>
        <v>126</v>
      </c>
      <c r="EG650" s="19">
        <f t="shared" si="3649"/>
        <v>127</v>
      </c>
      <c r="EH650" s="19">
        <f t="shared" si="3650"/>
        <v>128</v>
      </c>
      <c r="EI650" s="14"/>
    </row>
    <row r="651" spans="2:139" ht="15" hidden="1" x14ac:dyDescent="0.25">
      <c r="B651" s="19">
        <f xml:space="preserve"> IF(C412=1,IF(N412=1,1,0),0)</f>
        <v>0</v>
      </c>
      <c r="C651" s="19">
        <f>IF(C412=1,IF(OR((N412=1),(N412=0.5)),1,0),0)</f>
        <v>0</v>
      </c>
      <c r="D651" s="19">
        <f xml:space="preserve"> IF(C412=1,IF(N412=1,1,0),0)</f>
        <v>0</v>
      </c>
      <c r="E651" s="19">
        <f xml:space="preserve"> IF(C412=1,IF(AND((N412&lt;&gt;""),(N412&lt;&gt;0)),1,0),0)</f>
        <v>0</v>
      </c>
      <c r="F651" s="19"/>
      <c r="G651" s="19">
        <f t="shared" si="3523"/>
        <v>0</v>
      </c>
      <c r="H651" s="19">
        <f t="shared" si="3524"/>
        <v>0</v>
      </c>
      <c r="I651" s="19">
        <f t="shared" si="3525"/>
        <v>0</v>
      </c>
      <c r="J651" s="19">
        <f t="shared" si="3526"/>
        <v>0</v>
      </c>
      <c r="K651" s="19">
        <f t="shared" si="3527"/>
        <v>0</v>
      </c>
      <c r="L651" s="19">
        <f t="shared" si="3528"/>
        <v>0</v>
      </c>
      <c r="M651" s="19">
        <f t="shared" si="3529"/>
        <v>0</v>
      </c>
      <c r="N651" s="19">
        <f t="shared" si="3530"/>
        <v>0</v>
      </c>
      <c r="O651" s="19">
        <f t="shared" si="3531"/>
        <v>0</v>
      </c>
      <c r="P651" s="19">
        <f t="shared" si="3532"/>
        <v>0</v>
      </c>
      <c r="Q651" s="19">
        <f t="shared" si="3533"/>
        <v>0</v>
      </c>
      <c r="R651" s="19"/>
      <c r="S651" s="19">
        <f t="shared" si="3534"/>
        <v>0</v>
      </c>
      <c r="T651" s="19">
        <f t="shared" si="3535"/>
        <v>0</v>
      </c>
      <c r="U651" s="19">
        <f t="shared" si="3536"/>
        <v>0</v>
      </c>
      <c r="V651" s="19"/>
      <c r="W651" s="19">
        <f t="shared" si="3537"/>
        <v>0</v>
      </c>
      <c r="X651" s="19"/>
      <c r="Y651" s="19">
        <f t="shared" si="3538"/>
        <v>0</v>
      </c>
      <c r="Z651" s="19">
        <f t="shared" si="3539"/>
        <v>0</v>
      </c>
      <c r="AA651" s="19">
        <f t="shared" si="3540"/>
        <v>0</v>
      </c>
      <c r="AB651" s="19">
        <f t="shared" si="3541"/>
        <v>0</v>
      </c>
      <c r="AC651" s="19">
        <f t="shared" si="3542"/>
        <v>0</v>
      </c>
      <c r="AD651" s="19"/>
      <c r="AE651" s="19">
        <f t="shared" si="3543"/>
        <v>0</v>
      </c>
      <c r="AF651" s="19">
        <f t="shared" si="3544"/>
        <v>0</v>
      </c>
      <c r="AG651" s="19">
        <f t="shared" si="3545"/>
        <v>0</v>
      </c>
      <c r="AH651" s="19">
        <f t="shared" si="3546"/>
        <v>0</v>
      </c>
      <c r="AI651" s="19">
        <f t="shared" si="3547"/>
        <v>0</v>
      </c>
      <c r="AJ651" s="19">
        <f t="shared" si="3548"/>
        <v>0</v>
      </c>
      <c r="AK651" s="129">
        <f t="shared" si="3549"/>
        <v>0</v>
      </c>
      <c r="AL651" s="129">
        <f t="shared" si="3550"/>
        <v>0</v>
      </c>
      <c r="AM651" s="19">
        <f t="shared" si="3551"/>
        <v>0</v>
      </c>
      <c r="AN651" s="19">
        <f t="shared" si="3552"/>
        <v>0</v>
      </c>
      <c r="AO651" s="19">
        <f t="shared" si="3553"/>
        <v>0</v>
      </c>
      <c r="AP651" s="19">
        <f t="shared" si="3554"/>
        <v>0</v>
      </c>
      <c r="AQ651" s="19">
        <f t="shared" si="3555"/>
        <v>0</v>
      </c>
      <c r="AR651" s="19">
        <f t="shared" si="3556"/>
        <v>0</v>
      </c>
      <c r="AS651" s="19">
        <f t="shared" si="3557"/>
        <v>0</v>
      </c>
      <c r="AT651" s="19">
        <f t="shared" si="3558"/>
        <v>0</v>
      </c>
      <c r="AU651" s="19">
        <f t="shared" si="3559"/>
        <v>0</v>
      </c>
      <c r="AV651" s="19">
        <f t="shared" si="3560"/>
        <v>0</v>
      </c>
      <c r="AW651" s="19">
        <f t="shared" si="3561"/>
        <v>0</v>
      </c>
      <c r="AX651" s="19">
        <f t="shared" si="3562"/>
        <v>0</v>
      </c>
      <c r="AY651" s="19">
        <f t="shared" si="3563"/>
        <v>0</v>
      </c>
      <c r="AZ651" s="19">
        <f t="shared" si="3564"/>
        <v>0</v>
      </c>
      <c r="BA651" s="19">
        <f t="shared" si="3565"/>
        <v>0</v>
      </c>
      <c r="BB651" s="19">
        <f t="shared" si="3566"/>
        <v>0</v>
      </c>
      <c r="BC651" s="19">
        <f t="shared" si="3567"/>
        <v>0</v>
      </c>
      <c r="BD651" s="19">
        <f t="shared" si="3568"/>
        <v>0</v>
      </c>
      <c r="BE651" s="19">
        <f t="shared" si="3569"/>
        <v>0</v>
      </c>
      <c r="BF651" s="19">
        <f t="shared" si="3570"/>
        <v>0</v>
      </c>
      <c r="BG651" s="19">
        <f t="shared" si="3571"/>
        <v>0</v>
      </c>
      <c r="BH651" s="19">
        <f t="shared" si="3572"/>
        <v>0</v>
      </c>
      <c r="BI651" s="19">
        <f t="shared" si="3573"/>
        <v>0</v>
      </c>
      <c r="BJ651" s="19">
        <f t="shared" si="3574"/>
        <v>0</v>
      </c>
      <c r="BK651" s="19">
        <f t="shared" si="3575"/>
        <v>0</v>
      </c>
      <c r="BL651" s="19">
        <f t="shared" si="3576"/>
        <v>0</v>
      </c>
      <c r="BM651" s="19">
        <f t="shared" si="3577"/>
        <v>0</v>
      </c>
      <c r="BN651" s="19">
        <f t="shared" si="3578"/>
        <v>0</v>
      </c>
      <c r="BO651" s="19">
        <f t="shared" si="3579"/>
        <v>0</v>
      </c>
      <c r="BP651" s="19">
        <f t="shared" si="3580"/>
        <v>0</v>
      </c>
      <c r="BQ651" s="19">
        <f t="shared" si="3581"/>
        <v>0</v>
      </c>
      <c r="BR651" s="19">
        <f t="shared" si="3582"/>
        <v>0</v>
      </c>
      <c r="BS651" s="19">
        <f t="shared" si="3583"/>
        <v>0</v>
      </c>
      <c r="BT651" s="19">
        <f t="shared" si="3584"/>
        <v>0</v>
      </c>
      <c r="BU651" s="19">
        <f t="shared" si="3585"/>
        <v>0</v>
      </c>
      <c r="BV651" s="19">
        <f t="shared" si="3586"/>
        <v>0</v>
      </c>
      <c r="BW651" s="19">
        <f t="shared" si="3587"/>
        <v>0</v>
      </c>
      <c r="BX651" s="19">
        <f t="shared" si="3588"/>
        <v>0</v>
      </c>
      <c r="BY651" s="19">
        <f t="shared" si="3589"/>
        <v>0</v>
      </c>
      <c r="BZ651" s="19">
        <f t="shared" si="3590"/>
        <v>0</v>
      </c>
      <c r="CA651" s="19">
        <f t="shared" si="3591"/>
        <v>0</v>
      </c>
      <c r="CB651" s="19">
        <f t="shared" si="3592"/>
        <v>0</v>
      </c>
      <c r="CC651" s="19">
        <f t="shared" si="3593"/>
        <v>0</v>
      </c>
      <c r="CD651" s="19">
        <f t="shared" si="3594"/>
        <v>0</v>
      </c>
      <c r="CE651" s="19">
        <f t="shared" si="3595"/>
        <v>0</v>
      </c>
      <c r="CF651" s="19">
        <f t="shared" si="3596"/>
        <v>0</v>
      </c>
      <c r="CG651" s="19">
        <f t="shared" si="3597"/>
        <v>0</v>
      </c>
      <c r="CH651" s="19">
        <f t="shared" si="3598"/>
        <v>0</v>
      </c>
      <c r="CI651" s="19">
        <f t="shared" si="3599"/>
        <v>0</v>
      </c>
      <c r="CJ651" s="19">
        <f t="shared" si="3600"/>
        <v>0</v>
      </c>
      <c r="CK651" s="19">
        <f t="shared" si="3601"/>
        <v>0</v>
      </c>
      <c r="CL651" s="19">
        <f t="shared" si="3602"/>
        <v>0</v>
      </c>
      <c r="CM651" s="19">
        <f t="shared" si="3603"/>
        <v>0</v>
      </c>
      <c r="CN651" s="19">
        <f t="shared" si="3604"/>
        <v>0</v>
      </c>
      <c r="CO651" s="19">
        <f t="shared" si="3605"/>
        <v>0</v>
      </c>
      <c r="CP651" s="19">
        <f t="shared" si="3606"/>
        <v>0</v>
      </c>
      <c r="CQ651" s="19">
        <f t="shared" si="3607"/>
        <v>0</v>
      </c>
      <c r="CR651" s="19">
        <f t="shared" si="3608"/>
        <v>0</v>
      </c>
      <c r="CS651" s="19">
        <f t="shared" si="3609"/>
        <v>0</v>
      </c>
      <c r="CT651" s="19">
        <f t="shared" si="3610"/>
        <v>0</v>
      </c>
      <c r="CU651" s="19">
        <f t="shared" si="3611"/>
        <v>0</v>
      </c>
      <c r="CV651" s="19">
        <f t="shared" si="3612"/>
        <v>0</v>
      </c>
      <c r="CW651" s="19">
        <f t="shared" si="3613"/>
        <v>0</v>
      </c>
      <c r="CX651" s="19">
        <f t="shared" si="3614"/>
        <v>0</v>
      </c>
      <c r="CY651" s="19">
        <f t="shared" si="3615"/>
        <v>0</v>
      </c>
      <c r="CZ651" s="19">
        <f t="shared" si="3616"/>
        <v>0</v>
      </c>
      <c r="DA651" s="19">
        <f t="shared" si="3617"/>
        <v>0</v>
      </c>
      <c r="DB651" s="19">
        <f t="shared" si="3618"/>
        <v>0</v>
      </c>
      <c r="DC651" s="19">
        <f t="shared" si="3619"/>
        <v>0</v>
      </c>
      <c r="DD651" s="19">
        <f t="shared" si="3620"/>
        <v>0</v>
      </c>
      <c r="DE651" s="19">
        <f t="shared" si="3621"/>
        <v>0</v>
      </c>
      <c r="DF651" s="19">
        <f t="shared" si="3622"/>
        <v>0</v>
      </c>
      <c r="DG651" s="19">
        <f t="shared" si="3623"/>
        <v>0</v>
      </c>
      <c r="DH651" s="19">
        <f t="shared" si="3624"/>
        <v>0</v>
      </c>
      <c r="DI651" s="19">
        <f t="shared" si="3625"/>
        <v>0</v>
      </c>
      <c r="DJ651" s="19">
        <f t="shared" si="3626"/>
        <v>0</v>
      </c>
      <c r="DK651" s="19">
        <f t="shared" si="3627"/>
        <v>0</v>
      </c>
      <c r="DL651" s="19">
        <f t="shared" si="3628"/>
        <v>0</v>
      </c>
      <c r="DM651" s="19">
        <f t="shared" si="3629"/>
        <v>0</v>
      </c>
      <c r="DN651" s="19">
        <f t="shared" si="3630"/>
        <v>0</v>
      </c>
      <c r="DO651" s="19">
        <f t="shared" si="3631"/>
        <v>0</v>
      </c>
      <c r="DP651" s="19">
        <f t="shared" si="3632"/>
        <v>0</v>
      </c>
      <c r="DQ651" s="19">
        <f t="shared" si="3633"/>
        <v>0</v>
      </c>
      <c r="DR651" s="19">
        <f t="shared" si="3634"/>
        <v>0</v>
      </c>
      <c r="DS651" s="19">
        <f t="shared" si="3635"/>
        <v>0</v>
      </c>
      <c r="DT651" s="19">
        <f t="shared" si="3636"/>
        <v>0</v>
      </c>
      <c r="DU651" s="19">
        <f t="shared" si="3637"/>
        <v>0</v>
      </c>
      <c r="DV651" s="19">
        <f t="shared" si="3638"/>
        <v>0</v>
      </c>
      <c r="DW651" s="19">
        <f t="shared" si="3639"/>
        <v>0</v>
      </c>
      <c r="DX651" s="19">
        <f t="shared" si="3640"/>
        <v>0</v>
      </c>
      <c r="DY651" s="19">
        <f t="shared" si="3641"/>
        <v>0</v>
      </c>
      <c r="DZ651" s="19">
        <f t="shared" si="3642"/>
        <v>0</v>
      </c>
      <c r="EA651" s="19">
        <f t="shared" si="3643"/>
        <v>0</v>
      </c>
      <c r="EB651" s="19">
        <f t="shared" si="3644"/>
        <v>0</v>
      </c>
      <c r="EC651" s="19">
        <f t="shared" si="3645"/>
        <v>0</v>
      </c>
      <c r="ED651" s="19">
        <f t="shared" si="3646"/>
        <v>0</v>
      </c>
      <c r="EE651" s="19">
        <f t="shared" si="3647"/>
        <v>0</v>
      </c>
      <c r="EF651" s="19">
        <f t="shared" si="3648"/>
        <v>0</v>
      </c>
      <c r="EG651" s="19">
        <f t="shared" si="3649"/>
        <v>0</v>
      </c>
      <c r="EH651" s="19">
        <f t="shared" si="3650"/>
        <v>0</v>
      </c>
      <c r="EI651" s="14"/>
    </row>
    <row r="652" spans="2:139" ht="15" hidden="1" x14ac:dyDescent="0.25">
      <c r="B652" s="19">
        <f xml:space="preserve"> IF(C413=1,IF(N413=1,1,0),0)</f>
        <v>0</v>
      </c>
      <c r="C652" s="19">
        <f>IF(C413=1,IF(OR((N413=1),(N413=0.5)),1,0),0)</f>
        <v>0</v>
      </c>
      <c r="D652" s="19">
        <f xml:space="preserve"> IF(C413=1,IF(N413=1,1,0),0)</f>
        <v>0</v>
      </c>
      <c r="E652" s="19">
        <f xml:space="preserve"> IF(C413=1,IF(AND((N413&lt;&gt;""),(N413&lt;&gt;0)),1,0),0)</f>
        <v>0</v>
      </c>
      <c r="F652" s="19"/>
      <c r="G652" s="19">
        <f t="shared" si="3523"/>
        <v>0</v>
      </c>
      <c r="H652" s="19">
        <f t="shared" si="3524"/>
        <v>0</v>
      </c>
      <c r="I652" s="19">
        <f t="shared" si="3525"/>
        <v>0</v>
      </c>
      <c r="J652" s="19">
        <f t="shared" si="3526"/>
        <v>0</v>
      </c>
      <c r="K652" s="19">
        <f t="shared" si="3527"/>
        <v>0</v>
      </c>
      <c r="L652" s="19">
        <f t="shared" si="3528"/>
        <v>0</v>
      </c>
      <c r="M652" s="19">
        <f t="shared" si="3529"/>
        <v>0</v>
      </c>
      <c r="N652" s="19">
        <f t="shared" si="3530"/>
        <v>0</v>
      </c>
      <c r="O652" s="19">
        <f t="shared" si="3531"/>
        <v>0</v>
      </c>
      <c r="P652" s="19">
        <f t="shared" si="3532"/>
        <v>0</v>
      </c>
      <c r="Q652" s="19">
        <f t="shared" si="3533"/>
        <v>0</v>
      </c>
      <c r="R652" s="19"/>
      <c r="S652" s="19">
        <f t="shared" si="3534"/>
        <v>0</v>
      </c>
      <c r="T652" s="19">
        <f t="shared" si="3535"/>
        <v>0</v>
      </c>
      <c r="U652" s="19">
        <f t="shared" si="3536"/>
        <v>0</v>
      </c>
      <c r="V652" s="19"/>
      <c r="W652" s="19">
        <f t="shared" si="3537"/>
        <v>0</v>
      </c>
      <c r="X652" s="19"/>
      <c r="Y652" s="19">
        <f t="shared" si="3538"/>
        <v>0</v>
      </c>
      <c r="Z652" s="19">
        <f t="shared" si="3539"/>
        <v>0</v>
      </c>
      <c r="AA652" s="19">
        <f t="shared" si="3540"/>
        <v>0</v>
      </c>
      <c r="AB652" s="19">
        <f t="shared" si="3541"/>
        <v>0</v>
      </c>
      <c r="AC652" s="19">
        <f t="shared" si="3542"/>
        <v>0</v>
      </c>
      <c r="AD652" s="19"/>
      <c r="AE652" s="19">
        <f t="shared" si="3543"/>
        <v>0</v>
      </c>
      <c r="AF652" s="19">
        <f t="shared" si="3544"/>
        <v>0</v>
      </c>
      <c r="AG652" s="19">
        <f t="shared" si="3545"/>
        <v>0</v>
      </c>
      <c r="AH652" s="19">
        <f t="shared" si="3546"/>
        <v>0</v>
      </c>
      <c r="AI652" s="19">
        <f t="shared" si="3547"/>
        <v>0</v>
      </c>
      <c r="AJ652" s="19">
        <f t="shared" si="3548"/>
        <v>0</v>
      </c>
      <c r="AK652" s="129">
        <f t="shared" si="3549"/>
        <v>0</v>
      </c>
      <c r="AL652" s="129">
        <f t="shared" si="3550"/>
        <v>0</v>
      </c>
      <c r="AM652" s="19">
        <f t="shared" si="3551"/>
        <v>0</v>
      </c>
      <c r="AN652" s="19">
        <f t="shared" si="3552"/>
        <v>0</v>
      </c>
      <c r="AO652" s="19">
        <f t="shared" si="3553"/>
        <v>0</v>
      </c>
      <c r="AP652" s="19">
        <f t="shared" si="3554"/>
        <v>0</v>
      </c>
      <c r="AQ652" s="19">
        <f t="shared" si="3555"/>
        <v>0</v>
      </c>
      <c r="AR652" s="19">
        <f t="shared" si="3556"/>
        <v>0</v>
      </c>
      <c r="AS652" s="19">
        <f t="shared" si="3557"/>
        <v>0</v>
      </c>
      <c r="AT652" s="19">
        <f t="shared" si="3558"/>
        <v>0</v>
      </c>
      <c r="AU652" s="19">
        <f t="shared" si="3559"/>
        <v>0</v>
      </c>
      <c r="AV652" s="19">
        <f t="shared" si="3560"/>
        <v>0</v>
      </c>
      <c r="AW652" s="19">
        <f t="shared" si="3561"/>
        <v>0</v>
      </c>
      <c r="AX652" s="19">
        <f t="shared" si="3562"/>
        <v>0</v>
      </c>
      <c r="AY652" s="19">
        <f t="shared" si="3563"/>
        <v>0</v>
      </c>
      <c r="AZ652" s="19">
        <f t="shared" si="3564"/>
        <v>0</v>
      </c>
      <c r="BA652" s="19">
        <f t="shared" si="3565"/>
        <v>0</v>
      </c>
      <c r="BB652" s="19">
        <f t="shared" si="3566"/>
        <v>0</v>
      </c>
      <c r="BC652" s="19">
        <f t="shared" si="3567"/>
        <v>0</v>
      </c>
      <c r="BD652" s="19">
        <f t="shared" si="3568"/>
        <v>0</v>
      </c>
      <c r="BE652" s="19">
        <f t="shared" si="3569"/>
        <v>0</v>
      </c>
      <c r="BF652" s="19">
        <f t="shared" si="3570"/>
        <v>0</v>
      </c>
      <c r="BG652" s="19">
        <f t="shared" si="3571"/>
        <v>0</v>
      </c>
      <c r="BH652" s="19">
        <f t="shared" si="3572"/>
        <v>0</v>
      </c>
      <c r="BI652" s="19">
        <f t="shared" si="3573"/>
        <v>0</v>
      </c>
      <c r="BJ652" s="19">
        <f t="shared" si="3574"/>
        <v>0</v>
      </c>
      <c r="BK652" s="19">
        <f t="shared" si="3575"/>
        <v>0</v>
      </c>
      <c r="BL652" s="19">
        <f t="shared" si="3576"/>
        <v>0</v>
      </c>
      <c r="BM652" s="19">
        <f t="shared" si="3577"/>
        <v>0</v>
      </c>
      <c r="BN652" s="19">
        <f t="shared" si="3578"/>
        <v>0</v>
      </c>
      <c r="BO652" s="19">
        <f t="shared" si="3579"/>
        <v>0</v>
      </c>
      <c r="BP652" s="19">
        <f t="shared" si="3580"/>
        <v>0</v>
      </c>
      <c r="BQ652" s="19">
        <f t="shared" si="3581"/>
        <v>0</v>
      </c>
      <c r="BR652" s="19">
        <f t="shared" si="3582"/>
        <v>0</v>
      </c>
      <c r="BS652" s="19">
        <f t="shared" si="3583"/>
        <v>0</v>
      </c>
      <c r="BT652" s="19">
        <f t="shared" si="3584"/>
        <v>0</v>
      </c>
      <c r="BU652" s="19">
        <f t="shared" si="3585"/>
        <v>0</v>
      </c>
      <c r="BV652" s="19">
        <f t="shared" si="3586"/>
        <v>0</v>
      </c>
      <c r="BW652" s="19">
        <f t="shared" si="3587"/>
        <v>0</v>
      </c>
      <c r="BX652" s="19">
        <f t="shared" si="3588"/>
        <v>0</v>
      </c>
      <c r="BY652" s="19">
        <f t="shared" si="3589"/>
        <v>0</v>
      </c>
      <c r="BZ652" s="19">
        <f t="shared" si="3590"/>
        <v>0</v>
      </c>
      <c r="CA652" s="19">
        <f t="shared" si="3591"/>
        <v>0</v>
      </c>
      <c r="CB652" s="19">
        <f t="shared" si="3592"/>
        <v>0</v>
      </c>
      <c r="CC652" s="19">
        <f t="shared" si="3593"/>
        <v>0</v>
      </c>
      <c r="CD652" s="19">
        <f t="shared" si="3594"/>
        <v>0</v>
      </c>
      <c r="CE652" s="19">
        <f t="shared" si="3595"/>
        <v>0</v>
      </c>
      <c r="CF652" s="19">
        <f t="shared" si="3596"/>
        <v>0</v>
      </c>
      <c r="CG652" s="19">
        <f t="shared" si="3597"/>
        <v>0</v>
      </c>
      <c r="CH652" s="19">
        <f t="shared" si="3598"/>
        <v>0</v>
      </c>
      <c r="CI652" s="19">
        <f t="shared" si="3599"/>
        <v>0</v>
      </c>
      <c r="CJ652" s="19">
        <f t="shared" si="3600"/>
        <v>0</v>
      </c>
      <c r="CK652" s="19">
        <f t="shared" si="3601"/>
        <v>0</v>
      </c>
      <c r="CL652" s="19">
        <f t="shared" si="3602"/>
        <v>0</v>
      </c>
      <c r="CM652" s="19">
        <f t="shared" si="3603"/>
        <v>0</v>
      </c>
      <c r="CN652" s="19">
        <f t="shared" si="3604"/>
        <v>0</v>
      </c>
      <c r="CO652" s="19">
        <f t="shared" si="3605"/>
        <v>0</v>
      </c>
      <c r="CP652" s="19">
        <f t="shared" si="3606"/>
        <v>0</v>
      </c>
      <c r="CQ652" s="19">
        <f t="shared" si="3607"/>
        <v>0</v>
      </c>
      <c r="CR652" s="19">
        <f t="shared" si="3608"/>
        <v>0</v>
      </c>
      <c r="CS652" s="19">
        <f t="shared" si="3609"/>
        <v>0</v>
      </c>
      <c r="CT652" s="19">
        <f t="shared" si="3610"/>
        <v>0</v>
      </c>
      <c r="CU652" s="19">
        <f t="shared" si="3611"/>
        <v>0</v>
      </c>
      <c r="CV652" s="19">
        <f t="shared" si="3612"/>
        <v>0</v>
      </c>
      <c r="CW652" s="19">
        <f t="shared" si="3613"/>
        <v>0</v>
      </c>
      <c r="CX652" s="19">
        <f t="shared" si="3614"/>
        <v>0</v>
      </c>
      <c r="CY652" s="19">
        <f t="shared" si="3615"/>
        <v>0</v>
      </c>
      <c r="CZ652" s="19">
        <f t="shared" si="3616"/>
        <v>0</v>
      </c>
      <c r="DA652" s="19">
        <f t="shared" si="3617"/>
        <v>0</v>
      </c>
      <c r="DB652" s="19">
        <f t="shared" si="3618"/>
        <v>0</v>
      </c>
      <c r="DC652" s="19">
        <f t="shared" si="3619"/>
        <v>0</v>
      </c>
      <c r="DD652" s="19">
        <f t="shared" si="3620"/>
        <v>0</v>
      </c>
      <c r="DE652" s="19">
        <f t="shared" si="3621"/>
        <v>0</v>
      </c>
      <c r="DF652" s="19">
        <f t="shared" si="3622"/>
        <v>0</v>
      </c>
      <c r="DG652" s="19">
        <f t="shared" si="3623"/>
        <v>0</v>
      </c>
      <c r="DH652" s="19">
        <f t="shared" si="3624"/>
        <v>0</v>
      </c>
      <c r="DI652" s="19">
        <f t="shared" si="3625"/>
        <v>0</v>
      </c>
      <c r="DJ652" s="19">
        <f t="shared" si="3626"/>
        <v>0</v>
      </c>
      <c r="DK652" s="19">
        <f t="shared" si="3627"/>
        <v>0</v>
      </c>
      <c r="DL652" s="19">
        <f t="shared" si="3628"/>
        <v>0</v>
      </c>
      <c r="DM652" s="19">
        <f t="shared" si="3629"/>
        <v>0</v>
      </c>
      <c r="DN652" s="19">
        <f t="shared" si="3630"/>
        <v>0</v>
      </c>
      <c r="DO652" s="19">
        <f t="shared" si="3631"/>
        <v>0</v>
      </c>
      <c r="DP652" s="19">
        <f t="shared" si="3632"/>
        <v>0</v>
      </c>
      <c r="DQ652" s="19">
        <f t="shared" si="3633"/>
        <v>0</v>
      </c>
      <c r="DR652" s="19">
        <f t="shared" si="3634"/>
        <v>0</v>
      </c>
      <c r="DS652" s="19">
        <f t="shared" si="3635"/>
        <v>0</v>
      </c>
      <c r="DT652" s="19">
        <f t="shared" si="3636"/>
        <v>0</v>
      </c>
      <c r="DU652" s="19">
        <f t="shared" si="3637"/>
        <v>0</v>
      </c>
      <c r="DV652" s="19">
        <f t="shared" si="3638"/>
        <v>0</v>
      </c>
      <c r="DW652" s="19">
        <f t="shared" si="3639"/>
        <v>0</v>
      </c>
      <c r="DX652" s="19">
        <f t="shared" si="3640"/>
        <v>0</v>
      </c>
      <c r="DY652" s="19">
        <f t="shared" si="3641"/>
        <v>0</v>
      </c>
      <c r="DZ652" s="19">
        <f t="shared" si="3642"/>
        <v>0</v>
      </c>
      <c r="EA652" s="19">
        <f t="shared" si="3643"/>
        <v>0</v>
      </c>
      <c r="EB652" s="19">
        <f t="shared" si="3644"/>
        <v>0</v>
      </c>
      <c r="EC652" s="19">
        <f t="shared" si="3645"/>
        <v>0</v>
      </c>
      <c r="ED652" s="19">
        <f t="shared" si="3646"/>
        <v>0</v>
      </c>
      <c r="EE652" s="19">
        <f t="shared" si="3647"/>
        <v>0</v>
      </c>
      <c r="EF652" s="19">
        <f t="shared" si="3648"/>
        <v>0</v>
      </c>
      <c r="EG652" s="19">
        <f t="shared" si="3649"/>
        <v>0</v>
      </c>
      <c r="EH652" s="19">
        <f t="shared" si="3650"/>
        <v>0</v>
      </c>
      <c r="EI652" s="14"/>
    </row>
    <row r="653" spans="2:139" ht="15" hidden="1" x14ac:dyDescent="0.25">
      <c r="B653" s="19">
        <f t="shared" ref="B653:B656" si="3651" xml:space="preserve"> IF(C414=1,IF(N414=1,1,0),0)</f>
        <v>0</v>
      </c>
      <c r="C653" s="19">
        <f t="shared" ref="C653:C656" si="3652">IF(C414=1,IF(OR((N414=1),(N414=0.5)),1,0),0)</f>
        <v>0</v>
      </c>
      <c r="D653" s="19">
        <f t="shared" ref="D653:D656" si="3653" xml:space="preserve"> IF(C414=1,IF(N414=1,1,0),0)</f>
        <v>0</v>
      </c>
      <c r="E653" s="19">
        <f t="shared" ref="E653:E656" si="3654" xml:space="preserve"> IF(C414=1,IF(AND((N414&lt;&gt;""),(N414&lt;&gt;0)),1,0),0)</f>
        <v>0</v>
      </c>
      <c r="F653" s="19"/>
      <c r="G653" s="19"/>
      <c r="H653" s="19"/>
      <c r="I653" s="19"/>
      <c r="J653" s="19"/>
      <c r="K653" s="19"/>
      <c r="L653" s="19"/>
      <c r="M653" s="19"/>
      <c r="N653" s="19"/>
      <c r="O653" s="19"/>
      <c r="P653" s="19"/>
      <c r="Q653" s="19"/>
      <c r="R653" s="19"/>
      <c r="S653" s="19"/>
      <c r="T653" s="19"/>
      <c r="U653" s="19"/>
      <c r="V653" s="19"/>
      <c r="W653" s="19"/>
      <c r="X653" s="19"/>
      <c r="Y653" s="19"/>
      <c r="Z653" s="19"/>
      <c r="AA653" s="19"/>
      <c r="AB653" s="19"/>
      <c r="AC653" s="19"/>
      <c r="AD653" s="19"/>
      <c r="AE653" s="19"/>
      <c r="AF653" s="19"/>
      <c r="AG653" s="19"/>
      <c r="AH653" s="19"/>
      <c r="AI653" s="19"/>
      <c r="AJ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/>
      <c r="AW653" s="19"/>
      <c r="AX653" s="19"/>
      <c r="AY653" s="19"/>
      <c r="AZ653" s="19"/>
      <c r="BA653" s="19"/>
      <c r="BB653" s="19"/>
      <c r="BC653" s="19"/>
      <c r="BD653" s="19"/>
      <c r="BE653" s="19"/>
      <c r="BF653" s="19"/>
      <c r="BG653" s="19"/>
      <c r="BH653" s="19"/>
      <c r="BI653" s="19"/>
      <c r="BJ653" s="19"/>
      <c r="BK653" s="19"/>
      <c r="BL653" s="19"/>
      <c r="BM653" s="19"/>
      <c r="BN653" s="19"/>
      <c r="BO653" s="19"/>
      <c r="BP653" s="19"/>
      <c r="BQ653" s="19"/>
      <c r="BR653" s="19"/>
      <c r="BS653" s="19"/>
      <c r="BT653" s="19"/>
      <c r="BU653" s="19"/>
      <c r="BV653" s="19"/>
      <c r="BW653" s="19"/>
      <c r="BX653" s="19"/>
      <c r="BY653" s="19"/>
      <c r="BZ653" s="19"/>
      <c r="CA653" s="19"/>
      <c r="CB653" s="19"/>
      <c r="CC653" s="19"/>
      <c r="CD653" s="19"/>
      <c r="CE653" s="19"/>
      <c r="CF653" s="19"/>
      <c r="CG653" s="19"/>
      <c r="CH653" s="19"/>
      <c r="CI653" s="19"/>
      <c r="CJ653" s="19"/>
      <c r="CK653" s="19"/>
      <c r="CL653" s="19"/>
      <c r="CM653" s="19"/>
      <c r="CN653" s="19"/>
      <c r="CO653" s="19"/>
      <c r="CP653" s="19"/>
      <c r="CQ653" s="19"/>
      <c r="CR653" s="19"/>
      <c r="CS653" s="19"/>
      <c r="CT653" s="19"/>
      <c r="CU653" s="19"/>
      <c r="CV653" s="19"/>
      <c r="CW653" s="19"/>
      <c r="CX653" s="19"/>
      <c r="CY653" s="19"/>
      <c r="CZ653" s="19"/>
      <c r="DA653" s="19"/>
      <c r="DB653" s="19"/>
      <c r="DC653" s="19"/>
      <c r="DD653" s="19"/>
      <c r="DE653" s="19"/>
      <c r="DF653" s="19"/>
      <c r="DG653" s="19"/>
      <c r="DH653" s="19"/>
      <c r="DI653" s="19"/>
      <c r="DJ653" s="19"/>
      <c r="DK653" s="19"/>
      <c r="DL653" s="19"/>
      <c r="DM653" s="19"/>
      <c r="DN653" s="19"/>
      <c r="DO653" s="19"/>
      <c r="DP653" s="19"/>
      <c r="DQ653" s="19"/>
      <c r="DR653" s="19"/>
      <c r="DS653" s="19"/>
      <c r="DT653" s="19"/>
      <c r="DU653" s="19"/>
      <c r="DV653" s="19"/>
      <c r="DW653" s="19"/>
      <c r="DX653" s="19"/>
      <c r="DY653" s="19"/>
      <c r="DZ653" s="19"/>
      <c r="EA653" s="19"/>
      <c r="EB653" s="19"/>
      <c r="EC653" s="19"/>
      <c r="ED653" s="19"/>
      <c r="EE653" s="19"/>
      <c r="EF653" s="19"/>
      <c r="EG653" s="19"/>
      <c r="EH653" s="19"/>
      <c r="EI653" s="14"/>
    </row>
    <row r="654" spans="2:139" ht="15" hidden="1" x14ac:dyDescent="0.25">
      <c r="B654" s="19">
        <f t="shared" si="3651"/>
        <v>0</v>
      </c>
      <c r="C654" s="19">
        <f t="shared" si="3652"/>
        <v>0</v>
      </c>
      <c r="D654" s="19">
        <f t="shared" si="3653"/>
        <v>0</v>
      </c>
      <c r="E654" s="19">
        <f t="shared" si="3654"/>
        <v>0</v>
      </c>
      <c r="F654" s="19"/>
      <c r="G654" s="19"/>
      <c r="H654" s="19"/>
      <c r="I654" s="19"/>
      <c r="J654" s="19"/>
      <c r="K654" s="19"/>
      <c r="L654" s="19"/>
      <c r="M654" s="19"/>
      <c r="N654" s="19"/>
      <c r="O654" s="19"/>
      <c r="P654" s="19"/>
      <c r="Q654" s="19"/>
      <c r="R654" s="19"/>
      <c r="S654" s="19"/>
      <c r="T654" s="19"/>
      <c r="U654" s="19"/>
      <c r="V654" s="19"/>
      <c r="W654" s="19"/>
      <c r="X654" s="19"/>
      <c r="Y654" s="19"/>
      <c r="Z654" s="19"/>
      <c r="AA654" s="19"/>
      <c r="AB654" s="19"/>
      <c r="AC654" s="19"/>
      <c r="AD654" s="19"/>
      <c r="AE654" s="19"/>
      <c r="AF654" s="19"/>
      <c r="AG654" s="19"/>
      <c r="AH654" s="19"/>
      <c r="AI654" s="19"/>
      <c r="AJ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/>
      <c r="AW654" s="19"/>
      <c r="AX654" s="19"/>
      <c r="AY654" s="19"/>
      <c r="AZ654" s="19"/>
      <c r="BA654" s="19"/>
      <c r="BB654" s="19"/>
      <c r="BC654" s="19"/>
      <c r="BD654" s="19"/>
      <c r="BE654" s="19"/>
      <c r="BF654" s="19"/>
      <c r="BG654" s="19"/>
      <c r="BH654" s="19"/>
      <c r="BI654" s="19"/>
      <c r="BJ654" s="19"/>
      <c r="BK654" s="19"/>
      <c r="BL654" s="19"/>
      <c r="BM654" s="19"/>
      <c r="BN654" s="19"/>
      <c r="BO654" s="19"/>
      <c r="BP654" s="19"/>
      <c r="BQ654" s="19"/>
      <c r="BR654" s="19"/>
      <c r="BS654" s="19"/>
      <c r="BT654" s="19"/>
      <c r="BU654" s="19"/>
      <c r="BV654" s="19"/>
      <c r="BW654" s="19"/>
      <c r="BX654" s="19"/>
      <c r="BY654" s="19"/>
      <c r="BZ654" s="19"/>
      <c r="CA654" s="19"/>
      <c r="CB654" s="19"/>
      <c r="CC654" s="19"/>
      <c r="CD654" s="19"/>
      <c r="CE654" s="19"/>
      <c r="CF654" s="19"/>
      <c r="CG654" s="19"/>
      <c r="CH654" s="19"/>
      <c r="CI654" s="19"/>
      <c r="CJ654" s="19"/>
      <c r="CK654" s="19"/>
      <c r="CL654" s="19"/>
      <c r="CM654" s="19"/>
      <c r="CN654" s="19"/>
      <c r="CO654" s="19"/>
      <c r="CP654" s="19"/>
      <c r="CQ654" s="19"/>
      <c r="CR654" s="19"/>
      <c r="CS654" s="19"/>
      <c r="CT654" s="19"/>
      <c r="CU654" s="19"/>
      <c r="CV654" s="19"/>
      <c r="CW654" s="19"/>
      <c r="CX654" s="19"/>
      <c r="CY654" s="19"/>
      <c r="CZ654" s="19"/>
      <c r="DA654" s="19"/>
      <c r="DB654" s="19"/>
      <c r="DC654" s="19"/>
      <c r="DD654" s="19"/>
      <c r="DE654" s="19"/>
      <c r="DF654" s="19"/>
      <c r="DG654" s="19"/>
      <c r="DH654" s="19"/>
      <c r="DI654" s="19"/>
      <c r="DJ654" s="19"/>
      <c r="DK654" s="19"/>
      <c r="DL654" s="19"/>
      <c r="DM654" s="19"/>
      <c r="DN654" s="19"/>
      <c r="DO654" s="19"/>
      <c r="DP654" s="19"/>
      <c r="DQ654" s="19"/>
      <c r="DR654" s="19"/>
      <c r="DS654" s="19"/>
      <c r="DT654" s="19"/>
      <c r="DU654" s="19"/>
      <c r="DV654" s="19"/>
      <c r="DW654" s="19"/>
      <c r="DX654" s="19"/>
      <c r="DY654" s="19"/>
      <c r="DZ654" s="19"/>
      <c r="EA654" s="19"/>
      <c r="EB654" s="19"/>
      <c r="EC654" s="19"/>
      <c r="ED654" s="19"/>
      <c r="EE654" s="19"/>
      <c r="EF654" s="19"/>
      <c r="EG654" s="19"/>
      <c r="EH654" s="19"/>
      <c r="EI654" s="14"/>
    </row>
    <row r="655" spans="2:139" ht="15" hidden="1" x14ac:dyDescent="0.25">
      <c r="B655" s="19">
        <f t="shared" si="3651"/>
        <v>0</v>
      </c>
      <c r="C655" s="19">
        <f t="shared" si="3652"/>
        <v>0</v>
      </c>
      <c r="D655" s="19">
        <f t="shared" si="3653"/>
        <v>0</v>
      </c>
      <c r="E655" s="19">
        <f t="shared" si="3654"/>
        <v>0</v>
      </c>
      <c r="F655" s="19"/>
      <c r="G655" s="19"/>
      <c r="H655" s="19"/>
      <c r="I655" s="19"/>
      <c r="J655" s="19"/>
      <c r="K655" s="19"/>
      <c r="L655" s="19"/>
      <c r="M655" s="19"/>
      <c r="N655" s="19"/>
      <c r="O655" s="19"/>
      <c r="P655" s="19"/>
      <c r="Q655" s="19"/>
      <c r="R655" s="19"/>
      <c r="S655" s="19"/>
      <c r="T655" s="19"/>
      <c r="U655" s="19"/>
      <c r="V655" s="19"/>
      <c r="W655" s="19"/>
      <c r="X655" s="19"/>
      <c r="Y655" s="19"/>
      <c r="Z655" s="19"/>
      <c r="AA655" s="19"/>
      <c r="AB655" s="19"/>
      <c r="AC655" s="19"/>
      <c r="AD655" s="19"/>
      <c r="AE655" s="19"/>
      <c r="AF655" s="19"/>
      <c r="AG655" s="19"/>
      <c r="AH655" s="19"/>
      <c r="AI655" s="19"/>
      <c r="AJ655" s="19"/>
      <c r="AM655" s="19"/>
      <c r="AN655" s="19"/>
      <c r="AO655" s="19"/>
      <c r="AP655" s="19"/>
      <c r="AQ655" s="19"/>
      <c r="AR655" s="19"/>
      <c r="AS655" s="19"/>
      <c r="AT655" s="19"/>
      <c r="AU655" s="19"/>
      <c r="AV655" s="19"/>
      <c r="AW655" s="19"/>
      <c r="AX655" s="19"/>
      <c r="AY655" s="19"/>
      <c r="AZ655" s="19"/>
      <c r="BA655" s="19"/>
      <c r="BB655" s="19"/>
      <c r="BC655" s="19"/>
      <c r="BD655" s="19"/>
      <c r="BE655" s="19"/>
      <c r="BF655" s="19"/>
      <c r="BG655" s="19"/>
      <c r="BH655" s="19"/>
      <c r="BI655" s="19"/>
      <c r="BJ655" s="19"/>
      <c r="BK655" s="19"/>
      <c r="BL655" s="19"/>
      <c r="BM655" s="19"/>
      <c r="BN655" s="19"/>
      <c r="BO655" s="19"/>
      <c r="BP655" s="19"/>
      <c r="BQ655" s="19"/>
      <c r="BR655" s="19"/>
      <c r="BS655" s="19"/>
      <c r="BT655" s="19"/>
      <c r="BU655" s="19"/>
      <c r="BV655" s="19"/>
      <c r="BW655" s="19"/>
      <c r="BX655" s="19"/>
      <c r="BY655" s="19"/>
      <c r="BZ655" s="19"/>
      <c r="CA655" s="19"/>
      <c r="CB655" s="19"/>
      <c r="CC655" s="19"/>
      <c r="CD655" s="19"/>
      <c r="CE655" s="19"/>
      <c r="CF655" s="19"/>
      <c r="CG655" s="19"/>
      <c r="CH655" s="19"/>
      <c r="CI655" s="19"/>
      <c r="CJ655" s="19"/>
      <c r="CK655" s="19"/>
      <c r="CL655" s="19"/>
      <c r="CM655" s="19"/>
      <c r="CN655" s="19"/>
      <c r="CO655" s="19"/>
      <c r="CP655" s="19"/>
      <c r="CQ655" s="19"/>
      <c r="CR655" s="19"/>
      <c r="CS655" s="19"/>
      <c r="CT655" s="19"/>
      <c r="CU655" s="19"/>
      <c r="CV655" s="19"/>
      <c r="CW655" s="19"/>
      <c r="CX655" s="19"/>
      <c r="CY655" s="19"/>
      <c r="CZ655" s="19"/>
      <c r="DA655" s="19"/>
      <c r="DB655" s="19"/>
      <c r="DC655" s="19"/>
      <c r="DD655" s="19"/>
      <c r="DE655" s="19"/>
      <c r="DF655" s="19"/>
      <c r="DG655" s="19"/>
      <c r="DH655" s="19"/>
      <c r="DI655" s="19"/>
      <c r="DJ655" s="19"/>
      <c r="DK655" s="19"/>
      <c r="DL655" s="19"/>
      <c r="DM655" s="19"/>
      <c r="DN655" s="19"/>
      <c r="DO655" s="19"/>
      <c r="DP655" s="19"/>
      <c r="DQ655" s="19"/>
      <c r="DR655" s="19"/>
      <c r="DS655" s="19"/>
      <c r="DT655" s="19"/>
      <c r="DU655" s="19"/>
      <c r="DV655" s="19"/>
      <c r="DW655" s="19"/>
      <c r="DX655" s="19"/>
      <c r="DY655" s="19"/>
      <c r="DZ655" s="19"/>
      <c r="EA655" s="19"/>
      <c r="EB655" s="19"/>
      <c r="EC655" s="19"/>
      <c r="ED655" s="19"/>
      <c r="EE655" s="19"/>
      <c r="EF655" s="19"/>
      <c r="EG655" s="19"/>
      <c r="EH655" s="19"/>
      <c r="EI655" s="14"/>
    </row>
    <row r="656" spans="2:139" ht="15" hidden="1" x14ac:dyDescent="0.25">
      <c r="B656" s="19">
        <f t="shared" si="3651"/>
        <v>0</v>
      </c>
      <c r="C656" s="19">
        <f t="shared" si="3652"/>
        <v>0</v>
      </c>
      <c r="D656" s="19">
        <f t="shared" si="3653"/>
        <v>0</v>
      </c>
      <c r="E656" s="19">
        <f t="shared" si="3654"/>
        <v>0</v>
      </c>
      <c r="F656" s="19"/>
      <c r="G656" s="19"/>
      <c r="H656" s="19"/>
      <c r="I656" s="19"/>
      <c r="J656" s="19"/>
      <c r="K656" s="19"/>
      <c r="L656" s="19"/>
      <c r="M656" s="19"/>
      <c r="N656" s="19"/>
      <c r="O656" s="19"/>
      <c r="P656" s="19"/>
      <c r="Q656" s="19"/>
      <c r="R656" s="19"/>
      <c r="S656" s="19"/>
      <c r="T656" s="19"/>
      <c r="U656" s="19"/>
      <c r="V656" s="19"/>
      <c r="W656" s="19"/>
      <c r="X656" s="19"/>
      <c r="Y656" s="19"/>
      <c r="Z656" s="19"/>
      <c r="AA656" s="19"/>
      <c r="AB656" s="19"/>
      <c r="AC656" s="19"/>
      <c r="AD656" s="19"/>
      <c r="AE656" s="19"/>
      <c r="AF656" s="19"/>
      <c r="AG656" s="19"/>
      <c r="AH656" s="19"/>
      <c r="AI656" s="19"/>
      <c r="AJ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/>
      <c r="AW656" s="19"/>
      <c r="AX656" s="19"/>
      <c r="AY656" s="19"/>
      <c r="AZ656" s="19"/>
      <c r="BA656" s="19"/>
      <c r="BB656" s="19"/>
      <c r="BC656" s="19"/>
      <c r="BD656" s="19"/>
      <c r="BE656" s="19"/>
      <c r="BF656" s="19"/>
      <c r="BG656" s="19"/>
      <c r="BH656" s="19"/>
      <c r="BI656" s="19"/>
      <c r="BJ656" s="19"/>
      <c r="BK656" s="19"/>
      <c r="BL656" s="19"/>
      <c r="BM656" s="19"/>
      <c r="BN656" s="19"/>
      <c r="BO656" s="19"/>
      <c r="BP656" s="19"/>
      <c r="BQ656" s="19"/>
      <c r="BR656" s="19"/>
      <c r="BS656" s="19"/>
      <c r="BT656" s="19"/>
      <c r="BU656" s="19"/>
      <c r="BV656" s="19"/>
      <c r="BW656" s="19"/>
      <c r="BX656" s="19"/>
      <c r="BY656" s="19"/>
      <c r="BZ656" s="19"/>
      <c r="CA656" s="19"/>
      <c r="CB656" s="19"/>
      <c r="CC656" s="19"/>
      <c r="CD656" s="19"/>
      <c r="CE656" s="19"/>
      <c r="CF656" s="19"/>
      <c r="CG656" s="19"/>
      <c r="CH656" s="19"/>
      <c r="CI656" s="19"/>
      <c r="CJ656" s="19"/>
      <c r="CK656" s="19"/>
      <c r="CL656" s="19"/>
      <c r="CM656" s="19"/>
      <c r="CN656" s="19"/>
      <c r="CO656" s="19"/>
      <c r="CP656" s="19"/>
      <c r="CQ656" s="19"/>
      <c r="CR656" s="19"/>
      <c r="CS656" s="19"/>
      <c r="CT656" s="19"/>
      <c r="CU656" s="19"/>
      <c r="CV656" s="19"/>
      <c r="CW656" s="19"/>
      <c r="CX656" s="19"/>
      <c r="CY656" s="19"/>
      <c r="CZ656" s="19"/>
      <c r="DA656" s="19"/>
      <c r="DB656" s="19"/>
      <c r="DC656" s="19"/>
      <c r="DD656" s="19"/>
      <c r="DE656" s="19"/>
      <c r="DF656" s="19"/>
      <c r="DG656" s="19"/>
      <c r="DH656" s="19"/>
      <c r="DI656" s="19"/>
      <c r="DJ656" s="19"/>
      <c r="DK656" s="19"/>
      <c r="DL656" s="19"/>
      <c r="DM656" s="19"/>
      <c r="DN656" s="19"/>
      <c r="DO656" s="19"/>
      <c r="DP656" s="19"/>
      <c r="DQ656" s="19"/>
      <c r="DR656" s="19"/>
      <c r="DS656" s="19"/>
      <c r="DT656" s="19"/>
      <c r="DU656" s="19"/>
      <c r="DV656" s="19"/>
      <c r="DW656" s="19"/>
      <c r="DX656" s="19"/>
      <c r="DY656" s="19"/>
      <c r="DZ656" s="19"/>
      <c r="EA656" s="19"/>
      <c r="EB656" s="19"/>
      <c r="EC656" s="19"/>
      <c r="ED656" s="19"/>
      <c r="EE656" s="19"/>
      <c r="EF656" s="19"/>
      <c r="EG656" s="19"/>
      <c r="EH656" s="19"/>
      <c r="EI656" s="14"/>
    </row>
    <row r="657" spans="2:139" ht="15" hidden="1" x14ac:dyDescent="0.25">
      <c r="B657" s="19">
        <f xml:space="preserve"> IF(C414=1,IF(N414=1,1,0),0)</f>
        <v>0</v>
      </c>
      <c r="C657" s="19">
        <f>IF(C414=1,IF(OR((N414=1),(N414=0.5)),1,0),0)</f>
        <v>0</v>
      </c>
      <c r="D657" s="19">
        <f xml:space="preserve"> IF(C414=1,IF(N414=1,1,0),0)</f>
        <v>0</v>
      </c>
      <c r="E657" s="19">
        <f xml:space="preserve"> IF(C414=1,IF(AND((N414&lt;&gt;""),(N414&lt;&gt;0)),1,0),0)</f>
        <v>0</v>
      </c>
      <c r="F657" s="19"/>
      <c r="G657" s="19">
        <f t="shared" ref="G657:G662" si="3655" xml:space="preserve"> G647+$B657</f>
        <v>0</v>
      </c>
      <c r="H657" s="19">
        <f t="shared" ref="H657:H662" si="3656" xml:space="preserve"> H647+$C657</f>
        <v>0</v>
      </c>
      <c r="I657" s="19">
        <f t="shared" ref="I657:I662" si="3657" xml:space="preserve"> I647+$D657</f>
        <v>0</v>
      </c>
      <c r="J657" s="19">
        <f t="shared" ref="J657:J662" si="3658" xml:space="preserve"> J647+$E657</f>
        <v>0</v>
      </c>
      <c r="K657" s="19">
        <f t="shared" ref="K657:K662" si="3659" xml:space="preserve"> K647+$B657</f>
        <v>0</v>
      </c>
      <c r="L657" s="19">
        <f t="shared" ref="L657:L662" si="3660" xml:space="preserve"> L647+$C657</f>
        <v>0</v>
      </c>
      <c r="M657" s="19">
        <f t="shared" ref="M657:M662" si="3661" xml:space="preserve"> M647+$D657</f>
        <v>0</v>
      </c>
      <c r="N657" s="19">
        <f t="shared" ref="N657:N662" si="3662" xml:space="preserve"> N647+$E657</f>
        <v>0</v>
      </c>
      <c r="O657" s="19">
        <f t="shared" ref="O657:O662" si="3663" xml:space="preserve"> O647+$B657</f>
        <v>0</v>
      </c>
      <c r="P657" s="19">
        <f t="shared" ref="P657:P662" si="3664" xml:space="preserve"> P647+$C657</f>
        <v>0</v>
      </c>
      <c r="Q657" s="19">
        <f t="shared" ref="Q657:Q662" si="3665" xml:space="preserve"> Q647+$D657</f>
        <v>0</v>
      </c>
      <c r="R657" s="19"/>
      <c r="S657" s="19">
        <f t="shared" ref="S657:S662" si="3666" xml:space="preserve"> S647+$E657</f>
        <v>0</v>
      </c>
      <c r="T657" s="19">
        <f t="shared" ref="T657:T662" si="3667" xml:space="preserve"> T647+$B657</f>
        <v>0</v>
      </c>
      <c r="U657" s="19">
        <f t="shared" ref="U657:U662" si="3668" xml:space="preserve"> U647+$C657</f>
        <v>0</v>
      </c>
      <c r="V657" s="19"/>
      <c r="W657" s="19">
        <f t="shared" ref="W657:W662" si="3669" xml:space="preserve"> W647+$D657</f>
        <v>0</v>
      </c>
      <c r="X657" s="19"/>
      <c r="Y657" s="19">
        <f t="shared" ref="Y657:Y662" si="3670" xml:space="preserve"> Y647+$E657</f>
        <v>0</v>
      </c>
      <c r="Z657" s="19">
        <f t="shared" ref="Z657:Z662" si="3671" xml:space="preserve"> Z647+$B657</f>
        <v>0</v>
      </c>
      <c r="AA657" s="19">
        <f t="shared" ref="AA657:AA662" si="3672" xml:space="preserve"> AA647+$C657</f>
        <v>0</v>
      </c>
      <c r="AB657" s="19">
        <f t="shared" ref="AB657:AB662" si="3673" xml:space="preserve"> AB647+$D657</f>
        <v>0</v>
      </c>
      <c r="AC657" s="19">
        <f t="shared" ref="AC657:AC662" si="3674" xml:space="preserve"> AC647+$E657</f>
        <v>0</v>
      </c>
      <c r="AD657" s="19"/>
      <c r="AE657" s="19">
        <f t="shared" ref="AE657:AE662" si="3675" xml:space="preserve"> AE647+$B657</f>
        <v>0</v>
      </c>
      <c r="AF657" s="19">
        <f t="shared" ref="AF657:AF662" si="3676" xml:space="preserve"> AF647+$C657</f>
        <v>0</v>
      </c>
      <c r="AG657" s="19">
        <f t="shared" ref="AG657:AG662" si="3677" xml:space="preserve"> AG647+$D657</f>
        <v>0</v>
      </c>
      <c r="AH657" s="19">
        <f t="shared" ref="AH657:AH662" si="3678" xml:space="preserve"> AH647+$E657</f>
        <v>0</v>
      </c>
      <c r="AI657" s="19">
        <f t="shared" ref="AI657:AI662" si="3679" xml:space="preserve"> AI647+$B657</f>
        <v>0</v>
      </c>
      <c r="AJ657" s="19">
        <f t="shared" ref="AJ657:AJ662" si="3680" xml:space="preserve"> AJ647+$C657</f>
        <v>0</v>
      </c>
      <c r="AK657" s="129">
        <f t="shared" ref="AK657:AK662" si="3681" xml:space="preserve"> AK647+$D657</f>
        <v>0</v>
      </c>
      <c r="AL657" s="129">
        <f t="shared" ref="AL657:AL662" si="3682" xml:space="preserve"> AL647+$E657</f>
        <v>0</v>
      </c>
      <c r="AM657" s="19">
        <f t="shared" ref="AM657:AM662" si="3683" xml:space="preserve"> AM647+$B657</f>
        <v>0</v>
      </c>
      <c r="AN657" s="19">
        <f t="shared" ref="AN657:AN662" si="3684" xml:space="preserve"> AN647+$C657</f>
        <v>0</v>
      </c>
      <c r="AO657" s="19">
        <f t="shared" ref="AO657:AO662" si="3685" xml:space="preserve"> AO647+$D657</f>
        <v>0</v>
      </c>
      <c r="AP657" s="19">
        <f t="shared" ref="AP657:AP662" si="3686" xml:space="preserve"> AP647+$E657</f>
        <v>0</v>
      </c>
      <c r="AQ657" s="19">
        <f t="shared" ref="AQ657:AQ662" si="3687" xml:space="preserve"> AQ647+$B657</f>
        <v>0</v>
      </c>
      <c r="AR657" s="19">
        <f t="shared" ref="AR657:AR662" si="3688" xml:space="preserve"> AR647+$C657</f>
        <v>0</v>
      </c>
      <c r="AS657" s="19">
        <f t="shared" ref="AS657:AS662" si="3689" xml:space="preserve"> AS647+$D657</f>
        <v>0</v>
      </c>
      <c r="AT657" s="19">
        <f t="shared" ref="AT657:AT662" si="3690" xml:space="preserve"> AT647+$E657</f>
        <v>0</v>
      </c>
      <c r="AU657" s="19">
        <f t="shared" ref="AU657:AU662" si="3691" xml:space="preserve"> AU647+$B657</f>
        <v>0</v>
      </c>
      <c r="AV657" s="19">
        <f t="shared" ref="AV657:AV662" si="3692" xml:space="preserve"> AV647+$C657</f>
        <v>0</v>
      </c>
      <c r="AW657" s="19">
        <f t="shared" ref="AW657:AW662" si="3693" xml:space="preserve"> AW647+$D657</f>
        <v>0</v>
      </c>
      <c r="AX657" s="19">
        <f t="shared" ref="AX657:AX662" si="3694" xml:space="preserve"> AX647+$E657</f>
        <v>0</v>
      </c>
      <c r="AY657" s="19">
        <f t="shared" ref="AY657:AY662" si="3695" xml:space="preserve"> AY647+$B657</f>
        <v>0</v>
      </c>
      <c r="AZ657" s="19">
        <f t="shared" ref="AZ657:AZ662" si="3696" xml:space="preserve"> AZ647+$C657</f>
        <v>0</v>
      </c>
      <c r="BA657" s="19">
        <f t="shared" ref="BA657:BA662" si="3697" xml:space="preserve"> BA647+$D657</f>
        <v>0</v>
      </c>
      <c r="BB657" s="19">
        <f t="shared" ref="BB657:BB662" si="3698" xml:space="preserve"> BB647+$E657</f>
        <v>0</v>
      </c>
      <c r="BC657" s="19">
        <f t="shared" ref="BC657:BC662" si="3699" xml:space="preserve"> BC647+$B657</f>
        <v>0</v>
      </c>
      <c r="BD657" s="19">
        <f t="shared" ref="BD657:BD662" si="3700" xml:space="preserve"> BD647+$C657</f>
        <v>0</v>
      </c>
      <c r="BE657" s="19">
        <f t="shared" ref="BE657:BE662" si="3701" xml:space="preserve"> BE647+$D657</f>
        <v>0</v>
      </c>
      <c r="BF657" s="19">
        <f t="shared" ref="BF657:BF662" si="3702" xml:space="preserve"> BF647+$E657</f>
        <v>0</v>
      </c>
      <c r="BG657" s="19">
        <f t="shared" ref="BG657:BG662" si="3703" xml:space="preserve"> BG647+$B657</f>
        <v>0</v>
      </c>
      <c r="BH657" s="19">
        <f t="shared" ref="BH657:BH662" si="3704" xml:space="preserve"> BH647+$C657</f>
        <v>0</v>
      </c>
      <c r="BI657" s="19">
        <f t="shared" ref="BI657:BI662" si="3705" xml:space="preserve"> BI647+$D657</f>
        <v>0</v>
      </c>
      <c r="BJ657" s="19">
        <f t="shared" ref="BJ657:BJ662" si="3706" xml:space="preserve"> BJ647+$E657</f>
        <v>0</v>
      </c>
      <c r="BK657" s="19">
        <f t="shared" ref="BK657:BK662" si="3707" xml:space="preserve"> BK647+$B657</f>
        <v>0</v>
      </c>
      <c r="BL657" s="19">
        <f t="shared" ref="BL657:BL662" si="3708" xml:space="preserve"> BL647+$C657</f>
        <v>0</v>
      </c>
      <c r="BM657" s="19">
        <f t="shared" ref="BM657:BM662" si="3709" xml:space="preserve"> BM647+$D657</f>
        <v>0</v>
      </c>
      <c r="BN657" s="19">
        <f t="shared" ref="BN657:BN662" si="3710" xml:space="preserve"> BN647+$E657</f>
        <v>0</v>
      </c>
      <c r="BO657" s="19">
        <f t="shared" ref="BO657:BO662" si="3711" xml:space="preserve"> BO647+$B657</f>
        <v>0</v>
      </c>
      <c r="BP657" s="19">
        <f t="shared" ref="BP657:BP662" si="3712" xml:space="preserve"> BP647+$C657</f>
        <v>0</v>
      </c>
      <c r="BQ657" s="19">
        <f t="shared" ref="BQ657:BQ662" si="3713" xml:space="preserve"> BQ647+$D657</f>
        <v>0</v>
      </c>
      <c r="BR657" s="19">
        <f t="shared" ref="BR657:BR662" si="3714" xml:space="preserve"> BR647+$E657</f>
        <v>0</v>
      </c>
      <c r="BS657" s="19">
        <f t="shared" ref="BS657:BS662" si="3715" xml:space="preserve"> BS647+$B657</f>
        <v>0</v>
      </c>
      <c r="BT657" s="19">
        <f t="shared" ref="BT657:BT662" si="3716" xml:space="preserve"> BT647+$C657</f>
        <v>0</v>
      </c>
      <c r="BU657" s="19">
        <f t="shared" ref="BU657:BU662" si="3717" xml:space="preserve"> BU647+$D657</f>
        <v>0</v>
      </c>
      <c r="BV657" s="19">
        <f t="shared" ref="BV657:BV662" si="3718" xml:space="preserve"> BV647+$E657</f>
        <v>0</v>
      </c>
      <c r="BW657" s="19">
        <f t="shared" ref="BW657:BW662" si="3719" xml:space="preserve"> BW647+$B657</f>
        <v>0</v>
      </c>
      <c r="BX657" s="19">
        <f t="shared" ref="BX657:BX662" si="3720" xml:space="preserve"> BX647+$C657</f>
        <v>0</v>
      </c>
      <c r="BY657" s="19">
        <f t="shared" ref="BY657:BY662" si="3721" xml:space="preserve"> BY647+$D657</f>
        <v>0</v>
      </c>
      <c r="BZ657" s="19">
        <f t="shared" ref="BZ657:BZ662" si="3722" xml:space="preserve"> BZ647+$E657</f>
        <v>0</v>
      </c>
      <c r="CA657" s="19">
        <f t="shared" ref="CA657:CA662" si="3723" xml:space="preserve"> CA647+$B657</f>
        <v>0</v>
      </c>
      <c r="CB657" s="19">
        <f t="shared" ref="CB657:CB662" si="3724" xml:space="preserve"> CB647+$C657</f>
        <v>0</v>
      </c>
      <c r="CC657" s="19">
        <f t="shared" ref="CC657:CC662" si="3725" xml:space="preserve"> CC647+$D657</f>
        <v>0</v>
      </c>
      <c r="CD657" s="19">
        <f t="shared" ref="CD657:CD662" si="3726" xml:space="preserve"> CD647+$E657</f>
        <v>0</v>
      </c>
      <c r="CE657" s="19">
        <f t="shared" ref="CE657:CE662" si="3727" xml:space="preserve"> CE647+$B657</f>
        <v>0</v>
      </c>
      <c r="CF657" s="19">
        <f t="shared" ref="CF657:CF662" si="3728" xml:space="preserve"> CF647+$C657</f>
        <v>0</v>
      </c>
      <c r="CG657" s="19">
        <f t="shared" ref="CG657:CG662" si="3729" xml:space="preserve"> CG647+$D657</f>
        <v>0</v>
      </c>
      <c r="CH657" s="19">
        <f t="shared" ref="CH657:CH662" si="3730" xml:space="preserve"> CH647+$E657</f>
        <v>0</v>
      </c>
      <c r="CI657" s="19">
        <f t="shared" ref="CI657:CI662" si="3731" xml:space="preserve"> CI647+$B657</f>
        <v>0</v>
      </c>
      <c r="CJ657" s="19">
        <f t="shared" ref="CJ657:CJ662" si="3732" xml:space="preserve"> CJ647+$C657</f>
        <v>0</v>
      </c>
      <c r="CK657" s="19">
        <f t="shared" ref="CK657:CK662" si="3733" xml:space="preserve"> CK647+$D657</f>
        <v>0</v>
      </c>
      <c r="CL657" s="19">
        <f t="shared" ref="CL657:CL662" si="3734" xml:space="preserve"> CL647+$E657</f>
        <v>0</v>
      </c>
      <c r="CM657" s="19">
        <f t="shared" ref="CM657:CM662" si="3735" xml:space="preserve"> CM647+$B657</f>
        <v>0</v>
      </c>
      <c r="CN657" s="19">
        <f t="shared" ref="CN657:CN662" si="3736" xml:space="preserve"> CN647+$C657</f>
        <v>0</v>
      </c>
      <c r="CO657" s="19">
        <f t="shared" ref="CO657:CO662" si="3737" xml:space="preserve"> CO647+$D657</f>
        <v>0</v>
      </c>
      <c r="CP657" s="19">
        <f t="shared" ref="CP657:CP662" si="3738" xml:space="preserve"> CP647+$E657</f>
        <v>0</v>
      </c>
      <c r="CQ657" s="19">
        <f t="shared" ref="CQ657:CQ662" si="3739" xml:space="preserve"> CQ647+$B657</f>
        <v>0</v>
      </c>
      <c r="CR657" s="19">
        <f t="shared" ref="CR657:CR662" si="3740" xml:space="preserve"> CR647+$C657</f>
        <v>0</v>
      </c>
      <c r="CS657" s="19">
        <f t="shared" ref="CS657:CS662" si="3741" xml:space="preserve"> CS647+$D657</f>
        <v>0</v>
      </c>
      <c r="CT657" s="19">
        <f t="shared" ref="CT657:CT662" si="3742" xml:space="preserve"> CT647+$E657</f>
        <v>0</v>
      </c>
      <c r="CU657" s="19">
        <f t="shared" ref="CU657:CU662" si="3743" xml:space="preserve"> CU647+$B657</f>
        <v>0</v>
      </c>
      <c r="CV657" s="19">
        <f t="shared" ref="CV657:CV662" si="3744" xml:space="preserve"> CV647+$C657</f>
        <v>0</v>
      </c>
      <c r="CW657" s="19">
        <f t="shared" ref="CW657:CW662" si="3745" xml:space="preserve"> CW647+$D657</f>
        <v>0</v>
      </c>
      <c r="CX657" s="19">
        <f t="shared" ref="CX657:CX662" si="3746" xml:space="preserve"> CX647+$E657</f>
        <v>0</v>
      </c>
      <c r="CY657" s="19">
        <f t="shared" ref="CY657:CY662" si="3747" xml:space="preserve"> CY647+$B657</f>
        <v>0</v>
      </c>
      <c r="CZ657" s="19">
        <f t="shared" ref="CZ657:CZ662" si="3748" xml:space="preserve"> CZ647+$C657</f>
        <v>0</v>
      </c>
      <c r="DA657" s="19">
        <f t="shared" ref="DA657:DA662" si="3749" xml:space="preserve"> DA647+$D657</f>
        <v>0</v>
      </c>
      <c r="DB657" s="19">
        <f t="shared" ref="DB657:DB662" si="3750" xml:space="preserve"> DB647+$E657</f>
        <v>0</v>
      </c>
      <c r="DC657" s="19">
        <f t="shared" ref="DC657:DC662" si="3751" xml:space="preserve"> DC647+$B657</f>
        <v>0</v>
      </c>
      <c r="DD657" s="19">
        <f t="shared" ref="DD657:DD662" si="3752" xml:space="preserve"> DD647+$C657</f>
        <v>0</v>
      </c>
      <c r="DE657" s="19">
        <f t="shared" ref="DE657:DE662" si="3753" xml:space="preserve"> DE647+$D657</f>
        <v>0</v>
      </c>
      <c r="DF657" s="19">
        <f t="shared" ref="DF657:DF662" si="3754" xml:space="preserve"> DF647+$E657</f>
        <v>0</v>
      </c>
      <c r="DG657" s="19">
        <f t="shared" ref="DG657:DG662" si="3755" xml:space="preserve"> DG647+$B657</f>
        <v>0</v>
      </c>
      <c r="DH657" s="19">
        <f t="shared" ref="DH657:DH662" si="3756" xml:space="preserve"> DH647+$C657</f>
        <v>0</v>
      </c>
      <c r="DI657" s="19">
        <f t="shared" ref="DI657:DI662" si="3757" xml:space="preserve"> DI647+$D657</f>
        <v>0</v>
      </c>
      <c r="DJ657" s="19">
        <f t="shared" ref="DJ657:DJ662" si="3758" xml:space="preserve"> DJ647+$E657</f>
        <v>0</v>
      </c>
      <c r="DK657" s="19">
        <f t="shared" ref="DK657:DK662" si="3759" xml:space="preserve"> DK647+$B657</f>
        <v>0</v>
      </c>
      <c r="DL657" s="19">
        <f t="shared" ref="DL657:DL662" si="3760" xml:space="preserve"> DL647+$C657</f>
        <v>0</v>
      </c>
      <c r="DM657" s="19">
        <f t="shared" ref="DM657:DM662" si="3761" xml:space="preserve"> DM647+$D657</f>
        <v>0</v>
      </c>
      <c r="DN657" s="19">
        <f t="shared" ref="DN657:DN662" si="3762" xml:space="preserve"> DN647+$E657</f>
        <v>0</v>
      </c>
      <c r="DO657" s="19">
        <f t="shared" ref="DO657:DO662" si="3763" xml:space="preserve"> DO647+$B657</f>
        <v>0</v>
      </c>
      <c r="DP657" s="19">
        <f t="shared" ref="DP657:DP662" si="3764" xml:space="preserve"> DP647+$C657</f>
        <v>0</v>
      </c>
      <c r="DQ657" s="19">
        <f t="shared" ref="DQ657:DQ662" si="3765" xml:space="preserve"> DQ647+$D657</f>
        <v>0</v>
      </c>
      <c r="DR657" s="19">
        <f t="shared" ref="DR657:DR662" si="3766" xml:space="preserve"> DR647+$E657</f>
        <v>0</v>
      </c>
      <c r="DS657" s="19">
        <f t="shared" ref="DS657:DS662" si="3767" xml:space="preserve"> DS647+$B657</f>
        <v>0</v>
      </c>
      <c r="DT657" s="19">
        <f t="shared" ref="DT657:DT662" si="3768" xml:space="preserve"> DT647+$C657</f>
        <v>0</v>
      </c>
      <c r="DU657" s="19">
        <f t="shared" ref="DU657:DU662" si="3769" xml:space="preserve"> DU647+$D657</f>
        <v>0</v>
      </c>
      <c r="DV657" s="19">
        <f t="shared" ref="DV657:DV662" si="3770" xml:space="preserve"> DV647+$E657</f>
        <v>0</v>
      </c>
      <c r="DW657" s="19">
        <f t="shared" ref="DW657:DW662" si="3771" xml:space="preserve"> DW647+$B657</f>
        <v>0</v>
      </c>
      <c r="DX657" s="19">
        <f t="shared" ref="DX657:DX662" si="3772" xml:space="preserve"> DX647+$C657</f>
        <v>0</v>
      </c>
      <c r="DY657" s="19">
        <f t="shared" ref="DY657:DY662" si="3773" xml:space="preserve"> DY647+$D657</f>
        <v>0</v>
      </c>
      <c r="DZ657" s="19">
        <f t="shared" ref="DZ657:DZ662" si="3774" xml:space="preserve"> DZ647+$E657</f>
        <v>0</v>
      </c>
      <c r="EA657" s="19">
        <f t="shared" ref="EA657:EA662" si="3775" xml:space="preserve"> EA647+$B657</f>
        <v>0</v>
      </c>
      <c r="EB657" s="19">
        <f t="shared" ref="EB657:EB662" si="3776" xml:space="preserve"> EB647+$C657</f>
        <v>0</v>
      </c>
      <c r="EC657" s="19">
        <f t="shared" ref="EC657:EC662" si="3777" xml:space="preserve"> EC647+$D657</f>
        <v>0</v>
      </c>
      <c r="ED657" s="19">
        <f t="shared" ref="ED657:ED662" si="3778" xml:space="preserve"> ED647+$E657</f>
        <v>0</v>
      </c>
      <c r="EE657" s="19">
        <f t="shared" ref="EE657:EE662" si="3779" xml:space="preserve"> EE647+$B657</f>
        <v>0</v>
      </c>
      <c r="EF657" s="19">
        <f t="shared" ref="EF657:EF662" si="3780" xml:space="preserve"> EF647+$C657</f>
        <v>0</v>
      </c>
      <c r="EG657" s="19">
        <f t="shared" ref="EG657:EG662" si="3781" xml:space="preserve"> EG647+$D657</f>
        <v>0</v>
      </c>
      <c r="EH657" s="19">
        <f t="shared" ref="EH657:EH662" si="3782" xml:space="preserve"> EH647+$E657</f>
        <v>0</v>
      </c>
      <c r="EI657" s="14"/>
    </row>
    <row r="658" spans="2:139" ht="15" hidden="1" x14ac:dyDescent="0.25">
      <c r="B658" s="19">
        <f xml:space="preserve"> IF(C415=1,IF(N415=1,1,0),0)</f>
        <v>0</v>
      </c>
      <c r="C658" s="19">
        <f>IF(C415=1,IF(OR((N415=1),(N415=0.5)),1,0),0)</f>
        <v>0</v>
      </c>
      <c r="D658" s="19">
        <f xml:space="preserve"> IF(C415=1,IF(N415=1,1,0),0)</f>
        <v>0</v>
      </c>
      <c r="E658" s="19">
        <f xml:space="preserve"> IF(C415=1,IF(AND((N415&lt;&gt;""),(N415&lt;&gt;0)),1,0),0)</f>
        <v>0</v>
      </c>
      <c r="F658" s="19"/>
      <c r="G658" s="19">
        <f t="shared" si="3655"/>
        <v>0</v>
      </c>
      <c r="H658" s="19">
        <f t="shared" si="3656"/>
        <v>0</v>
      </c>
      <c r="I658" s="19">
        <f t="shared" si="3657"/>
        <v>0</v>
      </c>
      <c r="J658" s="19">
        <f t="shared" si="3658"/>
        <v>0</v>
      </c>
      <c r="K658" s="19">
        <f t="shared" si="3659"/>
        <v>0</v>
      </c>
      <c r="L658" s="19">
        <f t="shared" si="3660"/>
        <v>0</v>
      </c>
      <c r="M658" s="19">
        <f t="shared" si="3661"/>
        <v>0</v>
      </c>
      <c r="N658" s="19">
        <f t="shared" si="3662"/>
        <v>0</v>
      </c>
      <c r="O658" s="19">
        <f t="shared" si="3663"/>
        <v>0</v>
      </c>
      <c r="P658" s="19">
        <f t="shared" si="3664"/>
        <v>0</v>
      </c>
      <c r="Q658" s="19">
        <f t="shared" si="3665"/>
        <v>0</v>
      </c>
      <c r="R658" s="19"/>
      <c r="S658" s="19">
        <f t="shared" si="3666"/>
        <v>0</v>
      </c>
      <c r="T658" s="19">
        <f t="shared" si="3667"/>
        <v>0</v>
      </c>
      <c r="U658" s="19">
        <f t="shared" si="3668"/>
        <v>0</v>
      </c>
      <c r="V658" s="19"/>
      <c r="W658" s="19">
        <f t="shared" si="3669"/>
        <v>0</v>
      </c>
      <c r="X658" s="19"/>
      <c r="Y658" s="19">
        <f t="shared" si="3670"/>
        <v>0</v>
      </c>
      <c r="Z658" s="19">
        <f t="shared" si="3671"/>
        <v>0</v>
      </c>
      <c r="AA658" s="19">
        <f t="shared" si="3672"/>
        <v>0</v>
      </c>
      <c r="AB658" s="19">
        <f t="shared" si="3673"/>
        <v>0</v>
      </c>
      <c r="AC658" s="19">
        <f t="shared" si="3674"/>
        <v>0</v>
      </c>
      <c r="AD658" s="19"/>
      <c r="AE658" s="19">
        <f t="shared" si="3675"/>
        <v>0</v>
      </c>
      <c r="AF658" s="19">
        <f t="shared" si="3676"/>
        <v>0</v>
      </c>
      <c r="AG658" s="19">
        <f t="shared" si="3677"/>
        <v>0</v>
      </c>
      <c r="AH658" s="19">
        <f t="shared" si="3678"/>
        <v>0</v>
      </c>
      <c r="AI658" s="19">
        <f t="shared" si="3679"/>
        <v>0</v>
      </c>
      <c r="AJ658" s="19">
        <f t="shared" si="3680"/>
        <v>0</v>
      </c>
      <c r="AK658" s="129">
        <f t="shared" si="3681"/>
        <v>0</v>
      </c>
      <c r="AL658" s="129">
        <f t="shared" si="3682"/>
        <v>0</v>
      </c>
      <c r="AM658" s="19">
        <f t="shared" si="3683"/>
        <v>0</v>
      </c>
      <c r="AN658" s="19">
        <f t="shared" si="3684"/>
        <v>0</v>
      </c>
      <c r="AO658" s="19">
        <f t="shared" si="3685"/>
        <v>0</v>
      </c>
      <c r="AP658" s="19">
        <f t="shared" si="3686"/>
        <v>0</v>
      </c>
      <c r="AQ658" s="19">
        <f t="shared" si="3687"/>
        <v>0</v>
      </c>
      <c r="AR658" s="19">
        <f t="shared" si="3688"/>
        <v>0</v>
      </c>
      <c r="AS658" s="19">
        <f t="shared" si="3689"/>
        <v>0</v>
      </c>
      <c r="AT658" s="19">
        <f t="shared" si="3690"/>
        <v>0</v>
      </c>
      <c r="AU658" s="19">
        <f t="shared" si="3691"/>
        <v>0</v>
      </c>
      <c r="AV658" s="19">
        <f t="shared" si="3692"/>
        <v>0</v>
      </c>
      <c r="AW658" s="19">
        <f t="shared" si="3693"/>
        <v>0</v>
      </c>
      <c r="AX658" s="19">
        <f t="shared" si="3694"/>
        <v>0</v>
      </c>
      <c r="AY658" s="19">
        <f t="shared" si="3695"/>
        <v>0</v>
      </c>
      <c r="AZ658" s="19">
        <f t="shared" si="3696"/>
        <v>0</v>
      </c>
      <c r="BA658" s="19">
        <f t="shared" si="3697"/>
        <v>0</v>
      </c>
      <c r="BB658" s="19">
        <f t="shared" si="3698"/>
        <v>0</v>
      </c>
      <c r="BC658" s="19">
        <f t="shared" si="3699"/>
        <v>0</v>
      </c>
      <c r="BD658" s="19">
        <f t="shared" si="3700"/>
        <v>0</v>
      </c>
      <c r="BE658" s="19">
        <f t="shared" si="3701"/>
        <v>0</v>
      </c>
      <c r="BF658" s="19">
        <f t="shared" si="3702"/>
        <v>0</v>
      </c>
      <c r="BG658" s="19">
        <f t="shared" si="3703"/>
        <v>0</v>
      </c>
      <c r="BH658" s="19">
        <f t="shared" si="3704"/>
        <v>0</v>
      </c>
      <c r="BI658" s="19">
        <f t="shared" si="3705"/>
        <v>0</v>
      </c>
      <c r="BJ658" s="19">
        <f t="shared" si="3706"/>
        <v>0</v>
      </c>
      <c r="BK658" s="19">
        <f t="shared" si="3707"/>
        <v>0</v>
      </c>
      <c r="BL658" s="19">
        <f t="shared" si="3708"/>
        <v>0</v>
      </c>
      <c r="BM658" s="19">
        <f t="shared" si="3709"/>
        <v>0</v>
      </c>
      <c r="BN658" s="19">
        <f t="shared" si="3710"/>
        <v>0</v>
      </c>
      <c r="BO658" s="19">
        <f t="shared" si="3711"/>
        <v>0</v>
      </c>
      <c r="BP658" s="19">
        <f t="shared" si="3712"/>
        <v>0</v>
      </c>
      <c r="BQ658" s="19">
        <f t="shared" si="3713"/>
        <v>0</v>
      </c>
      <c r="BR658" s="19">
        <f t="shared" si="3714"/>
        <v>0</v>
      </c>
      <c r="BS658" s="19">
        <f t="shared" si="3715"/>
        <v>0</v>
      </c>
      <c r="BT658" s="19">
        <f t="shared" si="3716"/>
        <v>0</v>
      </c>
      <c r="BU658" s="19">
        <f t="shared" si="3717"/>
        <v>0</v>
      </c>
      <c r="BV658" s="19">
        <f t="shared" si="3718"/>
        <v>0</v>
      </c>
      <c r="BW658" s="19">
        <f t="shared" si="3719"/>
        <v>0</v>
      </c>
      <c r="BX658" s="19">
        <f t="shared" si="3720"/>
        <v>0</v>
      </c>
      <c r="BY658" s="19">
        <f t="shared" si="3721"/>
        <v>0</v>
      </c>
      <c r="BZ658" s="19">
        <f t="shared" si="3722"/>
        <v>0</v>
      </c>
      <c r="CA658" s="19">
        <f t="shared" si="3723"/>
        <v>0</v>
      </c>
      <c r="CB658" s="19">
        <f t="shared" si="3724"/>
        <v>0</v>
      </c>
      <c r="CC658" s="19">
        <f t="shared" si="3725"/>
        <v>0</v>
      </c>
      <c r="CD658" s="19">
        <f t="shared" si="3726"/>
        <v>0</v>
      </c>
      <c r="CE658" s="19">
        <f t="shared" si="3727"/>
        <v>0</v>
      </c>
      <c r="CF658" s="19">
        <f t="shared" si="3728"/>
        <v>0</v>
      </c>
      <c r="CG658" s="19">
        <f t="shared" si="3729"/>
        <v>0</v>
      </c>
      <c r="CH658" s="19">
        <f t="shared" si="3730"/>
        <v>0</v>
      </c>
      <c r="CI658" s="19">
        <f t="shared" si="3731"/>
        <v>0</v>
      </c>
      <c r="CJ658" s="19">
        <f t="shared" si="3732"/>
        <v>0</v>
      </c>
      <c r="CK658" s="19">
        <f t="shared" si="3733"/>
        <v>0</v>
      </c>
      <c r="CL658" s="19">
        <f t="shared" si="3734"/>
        <v>0</v>
      </c>
      <c r="CM658" s="19">
        <f t="shared" si="3735"/>
        <v>0</v>
      </c>
      <c r="CN658" s="19">
        <f t="shared" si="3736"/>
        <v>0</v>
      </c>
      <c r="CO658" s="19">
        <f t="shared" si="3737"/>
        <v>0</v>
      </c>
      <c r="CP658" s="19">
        <f t="shared" si="3738"/>
        <v>0</v>
      </c>
      <c r="CQ658" s="19">
        <f t="shared" si="3739"/>
        <v>0</v>
      </c>
      <c r="CR658" s="19">
        <f t="shared" si="3740"/>
        <v>0</v>
      </c>
      <c r="CS658" s="19">
        <f t="shared" si="3741"/>
        <v>0</v>
      </c>
      <c r="CT658" s="19">
        <f t="shared" si="3742"/>
        <v>0</v>
      </c>
      <c r="CU658" s="19">
        <f t="shared" si="3743"/>
        <v>0</v>
      </c>
      <c r="CV658" s="19">
        <f t="shared" si="3744"/>
        <v>0</v>
      </c>
      <c r="CW658" s="19">
        <f t="shared" si="3745"/>
        <v>0</v>
      </c>
      <c r="CX658" s="19">
        <f t="shared" si="3746"/>
        <v>0</v>
      </c>
      <c r="CY658" s="19">
        <f t="shared" si="3747"/>
        <v>0</v>
      </c>
      <c r="CZ658" s="19">
        <f t="shared" si="3748"/>
        <v>0</v>
      </c>
      <c r="DA658" s="19">
        <f t="shared" si="3749"/>
        <v>0</v>
      </c>
      <c r="DB658" s="19">
        <f t="shared" si="3750"/>
        <v>0</v>
      </c>
      <c r="DC658" s="19">
        <f t="shared" si="3751"/>
        <v>0</v>
      </c>
      <c r="DD658" s="19">
        <f t="shared" si="3752"/>
        <v>0</v>
      </c>
      <c r="DE658" s="19">
        <f t="shared" si="3753"/>
        <v>0</v>
      </c>
      <c r="DF658" s="19">
        <f t="shared" si="3754"/>
        <v>0</v>
      </c>
      <c r="DG658" s="19">
        <f t="shared" si="3755"/>
        <v>0</v>
      </c>
      <c r="DH658" s="19">
        <f t="shared" si="3756"/>
        <v>0</v>
      </c>
      <c r="DI658" s="19">
        <f t="shared" si="3757"/>
        <v>0</v>
      </c>
      <c r="DJ658" s="19">
        <f t="shared" si="3758"/>
        <v>0</v>
      </c>
      <c r="DK658" s="19">
        <f t="shared" si="3759"/>
        <v>0</v>
      </c>
      <c r="DL658" s="19">
        <f t="shared" si="3760"/>
        <v>0</v>
      </c>
      <c r="DM658" s="19">
        <f t="shared" si="3761"/>
        <v>0</v>
      </c>
      <c r="DN658" s="19">
        <f t="shared" si="3762"/>
        <v>0</v>
      </c>
      <c r="DO658" s="19">
        <f t="shared" si="3763"/>
        <v>0</v>
      </c>
      <c r="DP658" s="19">
        <f t="shared" si="3764"/>
        <v>0</v>
      </c>
      <c r="DQ658" s="19">
        <f t="shared" si="3765"/>
        <v>0</v>
      </c>
      <c r="DR658" s="19">
        <f t="shared" si="3766"/>
        <v>0</v>
      </c>
      <c r="DS658" s="19">
        <f t="shared" si="3767"/>
        <v>0</v>
      </c>
      <c r="DT658" s="19">
        <f t="shared" si="3768"/>
        <v>0</v>
      </c>
      <c r="DU658" s="19">
        <f t="shared" si="3769"/>
        <v>0</v>
      </c>
      <c r="DV658" s="19">
        <f t="shared" si="3770"/>
        <v>0</v>
      </c>
      <c r="DW658" s="19">
        <f t="shared" si="3771"/>
        <v>0</v>
      </c>
      <c r="DX658" s="19">
        <f t="shared" si="3772"/>
        <v>0</v>
      </c>
      <c r="DY658" s="19">
        <f t="shared" si="3773"/>
        <v>0</v>
      </c>
      <c r="DZ658" s="19">
        <f t="shared" si="3774"/>
        <v>0</v>
      </c>
      <c r="EA658" s="19">
        <f t="shared" si="3775"/>
        <v>0</v>
      </c>
      <c r="EB658" s="19">
        <f t="shared" si="3776"/>
        <v>0</v>
      </c>
      <c r="EC658" s="19">
        <f t="shared" si="3777"/>
        <v>0</v>
      </c>
      <c r="ED658" s="19">
        <f t="shared" si="3778"/>
        <v>0</v>
      </c>
      <c r="EE658" s="19">
        <f t="shared" si="3779"/>
        <v>0</v>
      </c>
      <c r="EF658" s="19">
        <f t="shared" si="3780"/>
        <v>0</v>
      </c>
      <c r="EG658" s="19">
        <f t="shared" si="3781"/>
        <v>0</v>
      </c>
      <c r="EH658" s="19">
        <f t="shared" si="3782"/>
        <v>0</v>
      </c>
      <c r="EI658" s="14"/>
    </row>
    <row r="659" spans="2:139" ht="15" hidden="1" x14ac:dyDescent="0.25">
      <c r="B659" s="19">
        <f xml:space="preserve"> IF(C416=1,IF(N416=1,1,0),0)</f>
        <v>0</v>
      </c>
      <c r="C659" s="19">
        <f>IF(C416=1,IF(OR((N416=1),(N416=0.5)),1,0),0)</f>
        <v>0</v>
      </c>
      <c r="D659" s="19">
        <f xml:space="preserve"> IF(C416=1,IF(N416=1,1,0),0)</f>
        <v>0</v>
      </c>
      <c r="E659" s="19">
        <f xml:space="preserve"> IF(C416=1,IF(AND((N416&lt;&gt;""),(N416&lt;&gt;0)),1,0),0)</f>
        <v>0</v>
      </c>
      <c r="F659" s="19"/>
      <c r="G659" s="19">
        <f t="shared" si="3655"/>
        <v>0</v>
      </c>
      <c r="H659" s="19">
        <f t="shared" si="3656"/>
        <v>0</v>
      </c>
      <c r="I659" s="19">
        <f t="shared" si="3657"/>
        <v>0</v>
      </c>
      <c r="J659" s="19">
        <f t="shared" si="3658"/>
        <v>0</v>
      </c>
      <c r="K659" s="19">
        <f t="shared" si="3659"/>
        <v>0</v>
      </c>
      <c r="L659" s="19">
        <f t="shared" si="3660"/>
        <v>0</v>
      </c>
      <c r="M659" s="19">
        <f t="shared" si="3661"/>
        <v>0</v>
      </c>
      <c r="N659" s="19">
        <f t="shared" si="3662"/>
        <v>0</v>
      </c>
      <c r="O659" s="19">
        <f t="shared" si="3663"/>
        <v>0</v>
      </c>
      <c r="P659" s="19">
        <f t="shared" si="3664"/>
        <v>0</v>
      </c>
      <c r="Q659" s="19">
        <f t="shared" si="3665"/>
        <v>0</v>
      </c>
      <c r="R659" s="19"/>
      <c r="S659" s="19">
        <f t="shared" si="3666"/>
        <v>0</v>
      </c>
      <c r="T659" s="19">
        <f t="shared" si="3667"/>
        <v>0</v>
      </c>
      <c r="U659" s="19">
        <f t="shared" si="3668"/>
        <v>0</v>
      </c>
      <c r="V659" s="19"/>
      <c r="W659" s="19">
        <f t="shared" si="3669"/>
        <v>0</v>
      </c>
      <c r="X659" s="19"/>
      <c r="Y659" s="19">
        <f t="shared" si="3670"/>
        <v>0</v>
      </c>
      <c r="Z659" s="19">
        <f t="shared" si="3671"/>
        <v>0</v>
      </c>
      <c r="AA659" s="19">
        <f t="shared" si="3672"/>
        <v>0</v>
      </c>
      <c r="AB659" s="19">
        <f t="shared" si="3673"/>
        <v>0</v>
      </c>
      <c r="AC659" s="19">
        <f t="shared" si="3674"/>
        <v>0</v>
      </c>
      <c r="AD659" s="19"/>
      <c r="AE659" s="19">
        <f t="shared" si="3675"/>
        <v>0</v>
      </c>
      <c r="AF659" s="19">
        <f t="shared" si="3676"/>
        <v>0</v>
      </c>
      <c r="AG659" s="19">
        <f t="shared" si="3677"/>
        <v>0</v>
      </c>
      <c r="AH659" s="19">
        <f t="shared" si="3678"/>
        <v>0</v>
      </c>
      <c r="AI659" s="19">
        <f t="shared" si="3679"/>
        <v>0</v>
      </c>
      <c r="AJ659" s="19">
        <f t="shared" si="3680"/>
        <v>0</v>
      </c>
      <c r="AK659" s="129">
        <f t="shared" si="3681"/>
        <v>0</v>
      </c>
      <c r="AL659" s="129">
        <f t="shared" si="3682"/>
        <v>0</v>
      </c>
      <c r="AM659" s="19">
        <f t="shared" si="3683"/>
        <v>0</v>
      </c>
      <c r="AN659" s="19">
        <f t="shared" si="3684"/>
        <v>0</v>
      </c>
      <c r="AO659" s="19">
        <f t="shared" si="3685"/>
        <v>0</v>
      </c>
      <c r="AP659" s="19">
        <f t="shared" si="3686"/>
        <v>0</v>
      </c>
      <c r="AQ659" s="19">
        <f t="shared" si="3687"/>
        <v>0</v>
      </c>
      <c r="AR659" s="19">
        <f t="shared" si="3688"/>
        <v>0</v>
      </c>
      <c r="AS659" s="19">
        <f t="shared" si="3689"/>
        <v>0</v>
      </c>
      <c r="AT659" s="19">
        <f t="shared" si="3690"/>
        <v>0</v>
      </c>
      <c r="AU659" s="19">
        <f t="shared" si="3691"/>
        <v>0</v>
      </c>
      <c r="AV659" s="19">
        <f t="shared" si="3692"/>
        <v>0</v>
      </c>
      <c r="AW659" s="19">
        <f t="shared" si="3693"/>
        <v>0</v>
      </c>
      <c r="AX659" s="19">
        <f t="shared" si="3694"/>
        <v>0</v>
      </c>
      <c r="AY659" s="19">
        <f t="shared" si="3695"/>
        <v>0</v>
      </c>
      <c r="AZ659" s="19">
        <f t="shared" si="3696"/>
        <v>0</v>
      </c>
      <c r="BA659" s="19">
        <f t="shared" si="3697"/>
        <v>0</v>
      </c>
      <c r="BB659" s="19">
        <f t="shared" si="3698"/>
        <v>0</v>
      </c>
      <c r="BC659" s="19">
        <f t="shared" si="3699"/>
        <v>0</v>
      </c>
      <c r="BD659" s="19">
        <f t="shared" si="3700"/>
        <v>0</v>
      </c>
      <c r="BE659" s="19">
        <f t="shared" si="3701"/>
        <v>0</v>
      </c>
      <c r="BF659" s="19">
        <f t="shared" si="3702"/>
        <v>0</v>
      </c>
      <c r="BG659" s="19">
        <f t="shared" si="3703"/>
        <v>0</v>
      </c>
      <c r="BH659" s="19">
        <f t="shared" si="3704"/>
        <v>0</v>
      </c>
      <c r="BI659" s="19">
        <f t="shared" si="3705"/>
        <v>0</v>
      </c>
      <c r="BJ659" s="19">
        <f t="shared" si="3706"/>
        <v>0</v>
      </c>
      <c r="BK659" s="19">
        <f t="shared" si="3707"/>
        <v>0</v>
      </c>
      <c r="BL659" s="19">
        <f t="shared" si="3708"/>
        <v>0</v>
      </c>
      <c r="BM659" s="19">
        <f t="shared" si="3709"/>
        <v>0</v>
      </c>
      <c r="BN659" s="19">
        <f t="shared" si="3710"/>
        <v>0</v>
      </c>
      <c r="BO659" s="19">
        <f t="shared" si="3711"/>
        <v>0</v>
      </c>
      <c r="BP659" s="19">
        <f t="shared" si="3712"/>
        <v>0</v>
      </c>
      <c r="BQ659" s="19">
        <f t="shared" si="3713"/>
        <v>0</v>
      </c>
      <c r="BR659" s="19">
        <f t="shared" si="3714"/>
        <v>0</v>
      </c>
      <c r="BS659" s="19">
        <f t="shared" si="3715"/>
        <v>0</v>
      </c>
      <c r="BT659" s="19">
        <f t="shared" si="3716"/>
        <v>0</v>
      </c>
      <c r="BU659" s="19">
        <f t="shared" si="3717"/>
        <v>0</v>
      </c>
      <c r="BV659" s="19">
        <f t="shared" si="3718"/>
        <v>0</v>
      </c>
      <c r="BW659" s="19">
        <f t="shared" si="3719"/>
        <v>0</v>
      </c>
      <c r="BX659" s="19">
        <f t="shared" si="3720"/>
        <v>0</v>
      </c>
      <c r="BY659" s="19">
        <f t="shared" si="3721"/>
        <v>0</v>
      </c>
      <c r="BZ659" s="19">
        <f t="shared" si="3722"/>
        <v>0</v>
      </c>
      <c r="CA659" s="19">
        <f t="shared" si="3723"/>
        <v>0</v>
      </c>
      <c r="CB659" s="19">
        <f t="shared" si="3724"/>
        <v>0</v>
      </c>
      <c r="CC659" s="19">
        <f t="shared" si="3725"/>
        <v>0</v>
      </c>
      <c r="CD659" s="19">
        <f t="shared" si="3726"/>
        <v>0</v>
      </c>
      <c r="CE659" s="19">
        <f t="shared" si="3727"/>
        <v>0</v>
      </c>
      <c r="CF659" s="19">
        <f t="shared" si="3728"/>
        <v>0</v>
      </c>
      <c r="CG659" s="19">
        <f t="shared" si="3729"/>
        <v>0</v>
      </c>
      <c r="CH659" s="19">
        <f t="shared" si="3730"/>
        <v>0</v>
      </c>
      <c r="CI659" s="19">
        <f t="shared" si="3731"/>
        <v>0</v>
      </c>
      <c r="CJ659" s="19">
        <f t="shared" si="3732"/>
        <v>0</v>
      </c>
      <c r="CK659" s="19">
        <f t="shared" si="3733"/>
        <v>0</v>
      </c>
      <c r="CL659" s="19">
        <f t="shared" si="3734"/>
        <v>0</v>
      </c>
      <c r="CM659" s="19">
        <f t="shared" si="3735"/>
        <v>0</v>
      </c>
      <c r="CN659" s="19">
        <f t="shared" si="3736"/>
        <v>0</v>
      </c>
      <c r="CO659" s="19">
        <f t="shared" si="3737"/>
        <v>0</v>
      </c>
      <c r="CP659" s="19">
        <f t="shared" si="3738"/>
        <v>0</v>
      </c>
      <c r="CQ659" s="19">
        <f t="shared" si="3739"/>
        <v>0</v>
      </c>
      <c r="CR659" s="19">
        <f t="shared" si="3740"/>
        <v>0</v>
      </c>
      <c r="CS659" s="19">
        <f t="shared" si="3741"/>
        <v>0</v>
      </c>
      <c r="CT659" s="19">
        <f t="shared" si="3742"/>
        <v>0</v>
      </c>
      <c r="CU659" s="19">
        <f t="shared" si="3743"/>
        <v>0</v>
      </c>
      <c r="CV659" s="19">
        <f t="shared" si="3744"/>
        <v>0</v>
      </c>
      <c r="CW659" s="19">
        <f t="shared" si="3745"/>
        <v>0</v>
      </c>
      <c r="CX659" s="19">
        <f t="shared" si="3746"/>
        <v>0</v>
      </c>
      <c r="CY659" s="19">
        <f t="shared" si="3747"/>
        <v>0</v>
      </c>
      <c r="CZ659" s="19">
        <f t="shared" si="3748"/>
        <v>0</v>
      </c>
      <c r="DA659" s="19">
        <f t="shared" si="3749"/>
        <v>0</v>
      </c>
      <c r="DB659" s="19">
        <f t="shared" si="3750"/>
        <v>0</v>
      </c>
      <c r="DC659" s="19">
        <f t="shared" si="3751"/>
        <v>0</v>
      </c>
      <c r="DD659" s="19">
        <f t="shared" si="3752"/>
        <v>0</v>
      </c>
      <c r="DE659" s="19">
        <f t="shared" si="3753"/>
        <v>0</v>
      </c>
      <c r="DF659" s="19">
        <f t="shared" si="3754"/>
        <v>0</v>
      </c>
      <c r="DG659" s="19">
        <f t="shared" si="3755"/>
        <v>0</v>
      </c>
      <c r="DH659" s="19">
        <f t="shared" si="3756"/>
        <v>0</v>
      </c>
      <c r="DI659" s="19">
        <f t="shared" si="3757"/>
        <v>0</v>
      </c>
      <c r="DJ659" s="19">
        <f t="shared" si="3758"/>
        <v>0</v>
      </c>
      <c r="DK659" s="19">
        <f t="shared" si="3759"/>
        <v>0</v>
      </c>
      <c r="DL659" s="19">
        <f t="shared" si="3760"/>
        <v>0</v>
      </c>
      <c r="DM659" s="19">
        <f t="shared" si="3761"/>
        <v>0</v>
      </c>
      <c r="DN659" s="19">
        <f t="shared" si="3762"/>
        <v>0</v>
      </c>
      <c r="DO659" s="19">
        <f t="shared" si="3763"/>
        <v>0</v>
      </c>
      <c r="DP659" s="19">
        <f t="shared" si="3764"/>
        <v>0</v>
      </c>
      <c r="DQ659" s="19">
        <f t="shared" si="3765"/>
        <v>0</v>
      </c>
      <c r="DR659" s="19">
        <f t="shared" si="3766"/>
        <v>0</v>
      </c>
      <c r="DS659" s="19">
        <f t="shared" si="3767"/>
        <v>0</v>
      </c>
      <c r="DT659" s="19">
        <f t="shared" si="3768"/>
        <v>0</v>
      </c>
      <c r="DU659" s="19">
        <f t="shared" si="3769"/>
        <v>0</v>
      </c>
      <c r="DV659" s="19">
        <f t="shared" si="3770"/>
        <v>0</v>
      </c>
      <c r="DW659" s="19">
        <f t="shared" si="3771"/>
        <v>0</v>
      </c>
      <c r="DX659" s="19">
        <f t="shared" si="3772"/>
        <v>0</v>
      </c>
      <c r="DY659" s="19">
        <f t="shared" si="3773"/>
        <v>0</v>
      </c>
      <c r="DZ659" s="19">
        <f t="shared" si="3774"/>
        <v>0</v>
      </c>
      <c r="EA659" s="19">
        <f t="shared" si="3775"/>
        <v>0</v>
      </c>
      <c r="EB659" s="19">
        <f t="shared" si="3776"/>
        <v>0</v>
      </c>
      <c r="EC659" s="19">
        <f t="shared" si="3777"/>
        <v>0</v>
      </c>
      <c r="ED659" s="19">
        <f t="shared" si="3778"/>
        <v>0</v>
      </c>
      <c r="EE659" s="19">
        <f t="shared" si="3779"/>
        <v>0</v>
      </c>
      <c r="EF659" s="19">
        <f t="shared" si="3780"/>
        <v>0</v>
      </c>
      <c r="EG659" s="19">
        <f t="shared" si="3781"/>
        <v>0</v>
      </c>
      <c r="EH659" s="19">
        <f t="shared" si="3782"/>
        <v>0</v>
      </c>
      <c r="EI659" s="14"/>
    </row>
    <row r="660" spans="2:139" x14ac:dyDescent="0.35">
      <c r="B660" s="19">
        <f xml:space="preserve"> IF(C421=1,IF(N421=1,1,0),0)</f>
        <v>0</v>
      </c>
      <c r="C660" s="19">
        <f>IF(C421=1,IF(OR((N421=1),(N421=0.5)),1,0),0)</f>
        <v>0</v>
      </c>
      <c r="D660" s="19">
        <f xml:space="preserve"> IF(C421=1,IF(N421=1,1,0),0)</f>
        <v>0</v>
      </c>
      <c r="E660" s="19">
        <f xml:space="preserve"> IF(C421=1,IF(AND((N421&lt;&gt;""),(N421&lt;&gt;0)),1,0),0)</f>
        <v>0</v>
      </c>
      <c r="F660" s="19"/>
      <c r="G660" s="19">
        <f t="shared" si="3655"/>
        <v>1</v>
      </c>
      <c r="H660" s="19">
        <f t="shared" si="3656"/>
        <v>2</v>
      </c>
      <c r="I660" s="19">
        <f t="shared" si="3657"/>
        <v>3</v>
      </c>
      <c r="J660" s="19">
        <f t="shared" si="3658"/>
        <v>4</v>
      </c>
      <c r="K660" s="19">
        <f t="shared" si="3659"/>
        <v>5</v>
      </c>
      <c r="L660" s="19">
        <f t="shared" si="3660"/>
        <v>6</v>
      </c>
      <c r="M660" s="19">
        <f t="shared" si="3661"/>
        <v>7</v>
      </c>
      <c r="N660" s="19">
        <f t="shared" si="3662"/>
        <v>8</v>
      </c>
      <c r="O660" s="19">
        <f t="shared" si="3663"/>
        <v>9</v>
      </c>
      <c r="P660" s="19">
        <f t="shared" si="3664"/>
        <v>10</v>
      </c>
      <c r="Q660" s="19">
        <f t="shared" si="3665"/>
        <v>11</v>
      </c>
      <c r="R660" s="19"/>
      <c r="S660" s="19">
        <f t="shared" si="3666"/>
        <v>12</v>
      </c>
      <c r="T660" s="19">
        <f t="shared" si="3667"/>
        <v>13</v>
      </c>
      <c r="U660" s="19">
        <f t="shared" si="3668"/>
        <v>14</v>
      </c>
      <c r="V660" s="19"/>
      <c r="W660" s="19">
        <f t="shared" si="3669"/>
        <v>15</v>
      </c>
      <c r="X660" s="19"/>
      <c r="Y660" s="19">
        <f t="shared" si="3670"/>
        <v>16</v>
      </c>
      <c r="Z660" s="19">
        <f t="shared" si="3671"/>
        <v>17</v>
      </c>
      <c r="AA660" s="19">
        <f t="shared" si="3672"/>
        <v>18</v>
      </c>
      <c r="AB660" s="19">
        <f t="shared" si="3673"/>
        <v>19</v>
      </c>
      <c r="AC660" s="19">
        <f t="shared" si="3674"/>
        <v>20</v>
      </c>
      <c r="AD660" s="19"/>
      <c r="AE660" s="19">
        <f t="shared" si="3675"/>
        <v>21</v>
      </c>
      <c r="AF660" s="19">
        <f t="shared" si="3676"/>
        <v>22</v>
      </c>
      <c r="AG660" s="19">
        <f t="shared" si="3677"/>
        <v>23</v>
      </c>
      <c r="AH660" s="19">
        <f t="shared" si="3678"/>
        <v>24</v>
      </c>
      <c r="AI660" s="19">
        <f t="shared" si="3679"/>
        <v>25</v>
      </c>
      <c r="AJ660" s="19">
        <f t="shared" si="3680"/>
        <v>26</v>
      </c>
      <c r="AK660" s="129">
        <f t="shared" si="3681"/>
        <v>27</v>
      </c>
      <c r="AL660" s="129">
        <f t="shared" si="3682"/>
        <v>28</v>
      </c>
      <c r="AM660" s="19">
        <f t="shared" si="3683"/>
        <v>29</v>
      </c>
      <c r="AN660" s="19">
        <f t="shared" si="3684"/>
        <v>30</v>
      </c>
      <c r="AO660" s="19">
        <f t="shared" si="3685"/>
        <v>31</v>
      </c>
      <c r="AP660" s="19">
        <f t="shared" si="3686"/>
        <v>32</v>
      </c>
      <c r="AQ660" s="19">
        <f t="shared" si="3687"/>
        <v>33</v>
      </c>
      <c r="AR660" s="19">
        <f t="shared" si="3688"/>
        <v>34</v>
      </c>
      <c r="AS660" s="19">
        <f t="shared" si="3689"/>
        <v>35</v>
      </c>
      <c r="AT660" s="19">
        <f t="shared" si="3690"/>
        <v>36</v>
      </c>
      <c r="AU660" s="19">
        <f t="shared" si="3691"/>
        <v>37</v>
      </c>
      <c r="AV660" s="19">
        <f t="shared" si="3692"/>
        <v>38</v>
      </c>
      <c r="AW660" s="19">
        <f t="shared" si="3693"/>
        <v>39</v>
      </c>
      <c r="AX660" s="19">
        <f t="shared" si="3694"/>
        <v>40</v>
      </c>
      <c r="AY660" s="19">
        <f t="shared" si="3695"/>
        <v>41</v>
      </c>
      <c r="AZ660" s="19">
        <f t="shared" si="3696"/>
        <v>42</v>
      </c>
      <c r="BA660" s="19">
        <f t="shared" si="3697"/>
        <v>43</v>
      </c>
      <c r="BB660" s="19">
        <f t="shared" si="3698"/>
        <v>44</v>
      </c>
      <c r="BC660" s="19">
        <f t="shared" si="3699"/>
        <v>45</v>
      </c>
      <c r="BD660" s="19">
        <f t="shared" si="3700"/>
        <v>46</v>
      </c>
      <c r="BE660" s="19">
        <f t="shared" si="3701"/>
        <v>47</v>
      </c>
      <c r="BF660" s="19">
        <f t="shared" si="3702"/>
        <v>48</v>
      </c>
      <c r="BG660" s="19">
        <f t="shared" si="3703"/>
        <v>49</v>
      </c>
      <c r="BH660" s="19">
        <f t="shared" si="3704"/>
        <v>50</v>
      </c>
      <c r="BI660" s="19">
        <f t="shared" si="3705"/>
        <v>51</v>
      </c>
      <c r="BJ660" s="19">
        <f t="shared" si="3706"/>
        <v>52</v>
      </c>
      <c r="BK660" s="19">
        <f t="shared" si="3707"/>
        <v>53</v>
      </c>
      <c r="BL660" s="19">
        <f t="shared" si="3708"/>
        <v>54</v>
      </c>
      <c r="BM660" s="19">
        <f t="shared" si="3709"/>
        <v>55</v>
      </c>
      <c r="BN660" s="19">
        <f t="shared" si="3710"/>
        <v>56</v>
      </c>
      <c r="BO660" s="19">
        <f t="shared" si="3711"/>
        <v>57</v>
      </c>
      <c r="BP660" s="19">
        <f t="shared" si="3712"/>
        <v>58</v>
      </c>
      <c r="BQ660" s="19">
        <f t="shared" si="3713"/>
        <v>59</v>
      </c>
      <c r="BR660" s="19">
        <f t="shared" si="3714"/>
        <v>60</v>
      </c>
      <c r="BS660" s="19">
        <f t="shared" si="3715"/>
        <v>61</v>
      </c>
      <c r="BT660" s="19">
        <f t="shared" si="3716"/>
        <v>62</v>
      </c>
      <c r="BU660" s="19">
        <f t="shared" si="3717"/>
        <v>63</v>
      </c>
      <c r="BV660" s="19">
        <f t="shared" si="3718"/>
        <v>64</v>
      </c>
      <c r="BW660" s="19">
        <f t="shared" si="3719"/>
        <v>65</v>
      </c>
      <c r="BX660" s="19">
        <f t="shared" si="3720"/>
        <v>66</v>
      </c>
      <c r="BY660" s="19">
        <f t="shared" si="3721"/>
        <v>67</v>
      </c>
      <c r="BZ660" s="19">
        <f t="shared" si="3722"/>
        <v>68</v>
      </c>
      <c r="CA660" s="19">
        <f t="shared" si="3723"/>
        <v>69</v>
      </c>
      <c r="CB660" s="19">
        <f t="shared" si="3724"/>
        <v>70</v>
      </c>
      <c r="CC660" s="19">
        <f t="shared" si="3725"/>
        <v>71</v>
      </c>
      <c r="CD660" s="19">
        <f t="shared" si="3726"/>
        <v>72</v>
      </c>
      <c r="CE660" s="19">
        <f t="shared" si="3727"/>
        <v>73</v>
      </c>
      <c r="CF660" s="19">
        <f t="shared" si="3728"/>
        <v>74</v>
      </c>
      <c r="CG660" s="19">
        <f t="shared" si="3729"/>
        <v>75</v>
      </c>
      <c r="CH660" s="19">
        <f t="shared" si="3730"/>
        <v>76</v>
      </c>
      <c r="CI660" s="19">
        <f t="shared" si="3731"/>
        <v>77</v>
      </c>
      <c r="CJ660" s="19">
        <f t="shared" si="3732"/>
        <v>78</v>
      </c>
      <c r="CK660" s="19">
        <f t="shared" si="3733"/>
        <v>79</v>
      </c>
      <c r="CL660" s="19">
        <f t="shared" si="3734"/>
        <v>80</v>
      </c>
      <c r="CM660" s="19">
        <f t="shared" si="3735"/>
        <v>81</v>
      </c>
      <c r="CN660" s="19">
        <f t="shared" si="3736"/>
        <v>82</v>
      </c>
      <c r="CO660" s="19">
        <f t="shared" si="3737"/>
        <v>83</v>
      </c>
      <c r="CP660" s="19">
        <f t="shared" si="3738"/>
        <v>84</v>
      </c>
      <c r="CQ660" s="19">
        <f t="shared" si="3739"/>
        <v>85</v>
      </c>
      <c r="CR660" s="19">
        <f t="shared" si="3740"/>
        <v>86</v>
      </c>
      <c r="CS660" s="19">
        <f t="shared" si="3741"/>
        <v>87</v>
      </c>
      <c r="CT660" s="19">
        <f t="shared" si="3742"/>
        <v>88</v>
      </c>
      <c r="CU660" s="19">
        <f t="shared" si="3743"/>
        <v>89</v>
      </c>
      <c r="CV660" s="19">
        <f t="shared" si="3744"/>
        <v>90</v>
      </c>
      <c r="CW660" s="19">
        <f t="shared" si="3745"/>
        <v>91</v>
      </c>
      <c r="CX660" s="19">
        <f t="shared" si="3746"/>
        <v>92</v>
      </c>
      <c r="CY660" s="19">
        <f t="shared" si="3747"/>
        <v>93</v>
      </c>
      <c r="CZ660" s="19">
        <f t="shared" si="3748"/>
        <v>94</v>
      </c>
      <c r="DA660" s="19">
        <f t="shared" si="3749"/>
        <v>95</v>
      </c>
      <c r="DB660" s="19">
        <f t="shared" si="3750"/>
        <v>96</v>
      </c>
      <c r="DC660" s="19">
        <f t="shared" si="3751"/>
        <v>97</v>
      </c>
      <c r="DD660" s="19">
        <f t="shared" si="3752"/>
        <v>98</v>
      </c>
      <c r="DE660" s="19">
        <f t="shared" si="3753"/>
        <v>99</v>
      </c>
      <c r="DF660" s="19">
        <f t="shared" si="3754"/>
        <v>100</v>
      </c>
      <c r="DG660" s="19">
        <f t="shared" si="3755"/>
        <v>101</v>
      </c>
      <c r="DH660" s="19">
        <f t="shared" si="3756"/>
        <v>102</v>
      </c>
      <c r="DI660" s="19">
        <f t="shared" si="3757"/>
        <v>103</v>
      </c>
      <c r="DJ660" s="19">
        <f t="shared" si="3758"/>
        <v>104</v>
      </c>
      <c r="DK660" s="19">
        <f t="shared" si="3759"/>
        <v>105</v>
      </c>
      <c r="DL660" s="19">
        <f t="shared" si="3760"/>
        <v>106</v>
      </c>
      <c r="DM660" s="19">
        <f t="shared" si="3761"/>
        <v>107</v>
      </c>
      <c r="DN660" s="19">
        <f t="shared" si="3762"/>
        <v>108</v>
      </c>
      <c r="DO660" s="19">
        <f t="shared" si="3763"/>
        <v>109</v>
      </c>
      <c r="DP660" s="19">
        <f t="shared" si="3764"/>
        <v>110</v>
      </c>
      <c r="DQ660" s="19">
        <f t="shared" si="3765"/>
        <v>111</v>
      </c>
      <c r="DR660" s="19">
        <f t="shared" si="3766"/>
        <v>112</v>
      </c>
      <c r="DS660" s="19">
        <f t="shared" si="3767"/>
        <v>113</v>
      </c>
      <c r="DT660" s="19">
        <f t="shared" si="3768"/>
        <v>114</v>
      </c>
      <c r="DU660" s="19">
        <f t="shared" si="3769"/>
        <v>115</v>
      </c>
      <c r="DV660" s="19">
        <f t="shared" si="3770"/>
        <v>116</v>
      </c>
      <c r="DW660" s="19">
        <f t="shared" si="3771"/>
        <v>117</v>
      </c>
      <c r="DX660" s="19">
        <f t="shared" si="3772"/>
        <v>118</v>
      </c>
      <c r="DY660" s="19">
        <f t="shared" si="3773"/>
        <v>119</v>
      </c>
      <c r="DZ660" s="19">
        <f t="shared" si="3774"/>
        <v>120</v>
      </c>
      <c r="EA660" s="19">
        <f t="shared" si="3775"/>
        <v>121</v>
      </c>
      <c r="EB660" s="19">
        <f t="shared" si="3776"/>
        <v>122</v>
      </c>
      <c r="EC660" s="19">
        <f t="shared" si="3777"/>
        <v>123</v>
      </c>
      <c r="ED660" s="19">
        <f t="shared" si="3778"/>
        <v>124</v>
      </c>
      <c r="EE660" s="19">
        <f t="shared" si="3779"/>
        <v>125</v>
      </c>
      <c r="EF660" s="19">
        <f t="shared" si="3780"/>
        <v>126</v>
      </c>
      <c r="EG660" s="19">
        <f t="shared" si="3781"/>
        <v>127</v>
      </c>
      <c r="EH660" s="19">
        <f t="shared" si="3782"/>
        <v>128</v>
      </c>
      <c r="EI660" s="14"/>
    </row>
    <row r="661" spans="2:139" ht="15" hidden="1" x14ac:dyDescent="0.25">
      <c r="B661" s="19">
        <f xml:space="preserve"> IF(C422=1,IF(N422=1,1,0),0)</f>
        <v>0</v>
      </c>
      <c r="C661" s="19">
        <f>IF(C422=1,IF(OR((N422=1),(N422=0.5)),1,0),0)</f>
        <v>0</v>
      </c>
      <c r="D661" s="19">
        <f xml:space="preserve"> IF(C422=1,IF(N422=1,1,0),0)</f>
        <v>0</v>
      </c>
      <c r="E661" s="19">
        <f xml:space="preserve"> IF(C422=1,IF(AND((N422&lt;&gt;""),(N422&lt;&gt;0)),1,0),0)</f>
        <v>0</v>
      </c>
      <c r="F661" s="19"/>
      <c r="G661" s="19">
        <f t="shared" si="3655"/>
        <v>0</v>
      </c>
      <c r="H661" s="19">
        <f t="shared" si="3656"/>
        <v>0</v>
      </c>
      <c r="I661" s="19">
        <f t="shared" si="3657"/>
        <v>0</v>
      </c>
      <c r="J661" s="19">
        <f t="shared" si="3658"/>
        <v>0</v>
      </c>
      <c r="K661" s="19">
        <f t="shared" si="3659"/>
        <v>0</v>
      </c>
      <c r="L661" s="19">
        <f t="shared" si="3660"/>
        <v>0</v>
      </c>
      <c r="M661" s="19">
        <f t="shared" si="3661"/>
        <v>0</v>
      </c>
      <c r="N661" s="19">
        <f t="shared" si="3662"/>
        <v>0</v>
      </c>
      <c r="O661" s="19">
        <f t="shared" si="3663"/>
        <v>0</v>
      </c>
      <c r="P661" s="19">
        <f t="shared" si="3664"/>
        <v>0</v>
      </c>
      <c r="Q661" s="19">
        <f t="shared" si="3665"/>
        <v>0</v>
      </c>
      <c r="R661" s="19"/>
      <c r="S661" s="19">
        <f t="shared" si="3666"/>
        <v>0</v>
      </c>
      <c r="T661" s="19">
        <f t="shared" si="3667"/>
        <v>0</v>
      </c>
      <c r="U661" s="19">
        <f t="shared" si="3668"/>
        <v>0</v>
      </c>
      <c r="V661" s="19"/>
      <c r="W661" s="19">
        <f t="shared" si="3669"/>
        <v>0</v>
      </c>
      <c r="X661" s="19"/>
      <c r="Y661" s="19">
        <f t="shared" si="3670"/>
        <v>0</v>
      </c>
      <c r="Z661" s="19">
        <f t="shared" si="3671"/>
        <v>0</v>
      </c>
      <c r="AA661" s="19">
        <f t="shared" si="3672"/>
        <v>0</v>
      </c>
      <c r="AB661" s="19">
        <f t="shared" si="3673"/>
        <v>0</v>
      </c>
      <c r="AC661" s="19">
        <f t="shared" si="3674"/>
        <v>0</v>
      </c>
      <c r="AD661" s="19"/>
      <c r="AE661" s="19">
        <f t="shared" si="3675"/>
        <v>0</v>
      </c>
      <c r="AF661" s="19">
        <f t="shared" si="3676"/>
        <v>0</v>
      </c>
      <c r="AG661" s="19">
        <f t="shared" si="3677"/>
        <v>0</v>
      </c>
      <c r="AH661" s="19">
        <f t="shared" si="3678"/>
        <v>0</v>
      </c>
      <c r="AI661" s="19">
        <f t="shared" si="3679"/>
        <v>0</v>
      </c>
      <c r="AJ661" s="19">
        <f t="shared" si="3680"/>
        <v>0</v>
      </c>
      <c r="AK661" s="129">
        <f t="shared" si="3681"/>
        <v>0</v>
      </c>
      <c r="AL661" s="129">
        <f t="shared" si="3682"/>
        <v>0</v>
      </c>
      <c r="AM661" s="19">
        <f t="shared" si="3683"/>
        <v>0</v>
      </c>
      <c r="AN661" s="19">
        <f t="shared" si="3684"/>
        <v>0</v>
      </c>
      <c r="AO661" s="19">
        <f t="shared" si="3685"/>
        <v>0</v>
      </c>
      <c r="AP661" s="19">
        <f t="shared" si="3686"/>
        <v>0</v>
      </c>
      <c r="AQ661" s="19">
        <f t="shared" si="3687"/>
        <v>0</v>
      </c>
      <c r="AR661" s="19">
        <f t="shared" si="3688"/>
        <v>0</v>
      </c>
      <c r="AS661" s="19">
        <f t="shared" si="3689"/>
        <v>0</v>
      </c>
      <c r="AT661" s="19">
        <f t="shared" si="3690"/>
        <v>0</v>
      </c>
      <c r="AU661" s="19">
        <f t="shared" si="3691"/>
        <v>0</v>
      </c>
      <c r="AV661" s="19">
        <f t="shared" si="3692"/>
        <v>0</v>
      </c>
      <c r="AW661" s="19">
        <f t="shared" si="3693"/>
        <v>0</v>
      </c>
      <c r="AX661" s="19">
        <f t="shared" si="3694"/>
        <v>0</v>
      </c>
      <c r="AY661" s="19">
        <f t="shared" si="3695"/>
        <v>0</v>
      </c>
      <c r="AZ661" s="19">
        <f t="shared" si="3696"/>
        <v>0</v>
      </c>
      <c r="BA661" s="19">
        <f t="shared" si="3697"/>
        <v>0</v>
      </c>
      <c r="BB661" s="19">
        <f t="shared" si="3698"/>
        <v>0</v>
      </c>
      <c r="BC661" s="19">
        <f t="shared" si="3699"/>
        <v>0</v>
      </c>
      <c r="BD661" s="19">
        <f t="shared" si="3700"/>
        <v>0</v>
      </c>
      <c r="BE661" s="19">
        <f t="shared" si="3701"/>
        <v>0</v>
      </c>
      <c r="BF661" s="19">
        <f t="shared" si="3702"/>
        <v>0</v>
      </c>
      <c r="BG661" s="19">
        <f t="shared" si="3703"/>
        <v>0</v>
      </c>
      <c r="BH661" s="19">
        <f t="shared" si="3704"/>
        <v>0</v>
      </c>
      <c r="BI661" s="19">
        <f t="shared" si="3705"/>
        <v>0</v>
      </c>
      <c r="BJ661" s="19">
        <f t="shared" si="3706"/>
        <v>0</v>
      </c>
      <c r="BK661" s="19">
        <f t="shared" si="3707"/>
        <v>0</v>
      </c>
      <c r="BL661" s="19">
        <f t="shared" si="3708"/>
        <v>0</v>
      </c>
      <c r="BM661" s="19">
        <f t="shared" si="3709"/>
        <v>0</v>
      </c>
      <c r="BN661" s="19">
        <f t="shared" si="3710"/>
        <v>0</v>
      </c>
      <c r="BO661" s="19">
        <f t="shared" si="3711"/>
        <v>0</v>
      </c>
      <c r="BP661" s="19">
        <f t="shared" si="3712"/>
        <v>0</v>
      </c>
      <c r="BQ661" s="19">
        <f t="shared" si="3713"/>
        <v>0</v>
      </c>
      <c r="BR661" s="19">
        <f t="shared" si="3714"/>
        <v>0</v>
      </c>
      <c r="BS661" s="19">
        <f t="shared" si="3715"/>
        <v>0</v>
      </c>
      <c r="BT661" s="19">
        <f t="shared" si="3716"/>
        <v>0</v>
      </c>
      <c r="BU661" s="19">
        <f t="shared" si="3717"/>
        <v>0</v>
      </c>
      <c r="BV661" s="19">
        <f t="shared" si="3718"/>
        <v>0</v>
      </c>
      <c r="BW661" s="19">
        <f t="shared" si="3719"/>
        <v>0</v>
      </c>
      <c r="BX661" s="19">
        <f t="shared" si="3720"/>
        <v>0</v>
      </c>
      <c r="BY661" s="19">
        <f t="shared" si="3721"/>
        <v>0</v>
      </c>
      <c r="BZ661" s="19">
        <f t="shared" si="3722"/>
        <v>0</v>
      </c>
      <c r="CA661" s="19">
        <f t="shared" si="3723"/>
        <v>0</v>
      </c>
      <c r="CB661" s="19">
        <f t="shared" si="3724"/>
        <v>0</v>
      </c>
      <c r="CC661" s="19">
        <f t="shared" si="3725"/>
        <v>0</v>
      </c>
      <c r="CD661" s="19">
        <f t="shared" si="3726"/>
        <v>0</v>
      </c>
      <c r="CE661" s="19">
        <f t="shared" si="3727"/>
        <v>0</v>
      </c>
      <c r="CF661" s="19">
        <f t="shared" si="3728"/>
        <v>0</v>
      </c>
      <c r="CG661" s="19">
        <f t="shared" si="3729"/>
        <v>0</v>
      </c>
      <c r="CH661" s="19">
        <f t="shared" si="3730"/>
        <v>0</v>
      </c>
      <c r="CI661" s="19">
        <f t="shared" si="3731"/>
        <v>0</v>
      </c>
      <c r="CJ661" s="19">
        <f t="shared" si="3732"/>
        <v>0</v>
      </c>
      <c r="CK661" s="19">
        <f t="shared" si="3733"/>
        <v>0</v>
      </c>
      <c r="CL661" s="19">
        <f t="shared" si="3734"/>
        <v>0</v>
      </c>
      <c r="CM661" s="19">
        <f t="shared" si="3735"/>
        <v>0</v>
      </c>
      <c r="CN661" s="19">
        <f t="shared" si="3736"/>
        <v>0</v>
      </c>
      <c r="CO661" s="19">
        <f t="shared" si="3737"/>
        <v>0</v>
      </c>
      <c r="CP661" s="19">
        <f t="shared" si="3738"/>
        <v>0</v>
      </c>
      <c r="CQ661" s="19">
        <f t="shared" si="3739"/>
        <v>0</v>
      </c>
      <c r="CR661" s="19">
        <f t="shared" si="3740"/>
        <v>0</v>
      </c>
      <c r="CS661" s="19">
        <f t="shared" si="3741"/>
        <v>0</v>
      </c>
      <c r="CT661" s="19">
        <f t="shared" si="3742"/>
        <v>0</v>
      </c>
      <c r="CU661" s="19">
        <f t="shared" si="3743"/>
        <v>0</v>
      </c>
      <c r="CV661" s="19">
        <f t="shared" si="3744"/>
        <v>0</v>
      </c>
      <c r="CW661" s="19">
        <f t="shared" si="3745"/>
        <v>0</v>
      </c>
      <c r="CX661" s="19">
        <f t="shared" si="3746"/>
        <v>0</v>
      </c>
      <c r="CY661" s="19">
        <f t="shared" si="3747"/>
        <v>0</v>
      </c>
      <c r="CZ661" s="19">
        <f t="shared" si="3748"/>
        <v>0</v>
      </c>
      <c r="DA661" s="19">
        <f t="shared" si="3749"/>
        <v>0</v>
      </c>
      <c r="DB661" s="19">
        <f t="shared" si="3750"/>
        <v>0</v>
      </c>
      <c r="DC661" s="19">
        <f t="shared" si="3751"/>
        <v>0</v>
      </c>
      <c r="DD661" s="19">
        <f t="shared" si="3752"/>
        <v>0</v>
      </c>
      <c r="DE661" s="19">
        <f t="shared" si="3753"/>
        <v>0</v>
      </c>
      <c r="DF661" s="19">
        <f t="shared" si="3754"/>
        <v>0</v>
      </c>
      <c r="DG661" s="19">
        <f t="shared" si="3755"/>
        <v>0</v>
      </c>
      <c r="DH661" s="19">
        <f t="shared" si="3756"/>
        <v>0</v>
      </c>
      <c r="DI661" s="19">
        <f t="shared" si="3757"/>
        <v>0</v>
      </c>
      <c r="DJ661" s="19">
        <f t="shared" si="3758"/>
        <v>0</v>
      </c>
      <c r="DK661" s="19">
        <f t="shared" si="3759"/>
        <v>0</v>
      </c>
      <c r="DL661" s="19">
        <f t="shared" si="3760"/>
        <v>0</v>
      </c>
      <c r="DM661" s="19">
        <f t="shared" si="3761"/>
        <v>0</v>
      </c>
      <c r="DN661" s="19">
        <f t="shared" si="3762"/>
        <v>0</v>
      </c>
      <c r="DO661" s="19">
        <f t="shared" si="3763"/>
        <v>0</v>
      </c>
      <c r="DP661" s="19">
        <f t="shared" si="3764"/>
        <v>0</v>
      </c>
      <c r="DQ661" s="19">
        <f t="shared" si="3765"/>
        <v>0</v>
      </c>
      <c r="DR661" s="19">
        <f t="shared" si="3766"/>
        <v>0</v>
      </c>
      <c r="DS661" s="19">
        <f t="shared" si="3767"/>
        <v>0</v>
      </c>
      <c r="DT661" s="19">
        <f t="shared" si="3768"/>
        <v>0</v>
      </c>
      <c r="DU661" s="19">
        <f t="shared" si="3769"/>
        <v>0</v>
      </c>
      <c r="DV661" s="19">
        <f t="shared" si="3770"/>
        <v>0</v>
      </c>
      <c r="DW661" s="19">
        <f t="shared" si="3771"/>
        <v>0</v>
      </c>
      <c r="DX661" s="19">
        <f t="shared" si="3772"/>
        <v>0</v>
      </c>
      <c r="DY661" s="19">
        <f t="shared" si="3773"/>
        <v>0</v>
      </c>
      <c r="DZ661" s="19">
        <f t="shared" si="3774"/>
        <v>0</v>
      </c>
      <c r="EA661" s="19">
        <f t="shared" si="3775"/>
        <v>0</v>
      </c>
      <c r="EB661" s="19">
        <f t="shared" si="3776"/>
        <v>0</v>
      </c>
      <c r="EC661" s="19">
        <f t="shared" si="3777"/>
        <v>0</v>
      </c>
      <c r="ED661" s="19">
        <f t="shared" si="3778"/>
        <v>0</v>
      </c>
      <c r="EE661" s="19">
        <f t="shared" si="3779"/>
        <v>0</v>
      </c>
      <c r="EF661" s="19">
        <f t="shared" si="3780"/>
        <v>0</v>
      </c>
      <c r="EG661" s="19">
        <f t="shared" si="3781"/>
        <v>0</v>
      </c>
      <c r="EH661" s="19">
        <f t="shared" si="3782"/>
        <v>0</v>
      </c>
      <c r="EI661" s="14"/>
    </row>
    <row r="662" spans="2:139" ht="15" hidden="1" x14ac:dyDescent="0.25">
      <c r="B662" s="19">
        <f xml:space="preserve"> IF(C423=1,IF(N423=1,1,0),0)</f>
        <v>0</v>
      </c>
      <c r="C662" s="19">
        <f>IF(C423=1,IF(OR((N423=1),(N423=0.5)),1,0),0)</f>
        <v>0</v>
      </c>
      <c r="D662" s="19">
        <f xml:space="preserve"> IF(C423=1,IF(N423=1,1,0),0)</f>
        <v>0</v>
      </c>
      <c r="E662" s="19">
        <f xml:space="preserve"> IF(C423=1,IF(AND((N423&lt;&gt;""),(N423&lt;&gt;0)),1,0),0)</f>
        <v>0</v>
      </c>
      <c r="F662" s="19"/>
      <c r="G662" s="19">
        <f t="shared" si="3655"/>
        <v>0</v>
      </c>
      <c r="H662" s="19">
        <f t="shared" si="3656"/>
        <v>0</v>
      </c>
      <c r="I662" s="19">
        <f t="shared" si="3657"/>
        <v>0</v>
      </c>
      <c r="J662" s="19">
        <f t="shared" si="3658"/>
        <v>0</v>
      </c>
      <c r="K662" s="19">
        <f t="shared" si="3659"/>
        <v>0</v>
      </c>
      <c r="L662" s="19">
        <f t="shared" si="3660"/>
        <v>0</v>
      </c>
      <c r="M662" s="19">
        <f t="shared" si="3661"/>
        <v>0</v>
      </c>
      <c r="N662" s="19">
        <f t="shared" si="3662"/>
        <v>0</v>
      </c>
      <c r="O662" s="19">
        <f t="shared" si="3663"/>
        <v>0</v>
      </c>
      <c r="P662" s="19">
        <f t="shared" si="3664"/>
        <v>0</v>
      </c>
      <c r="Q662" s="19">
        <f t="shared" si="3665"/>
        <v>0</v>
      </c>
      <c r="R662" s="19"/>
      <c r="S662" s="19">
        <f t="shared" si="3666"/>
        <v>0</v>
      </c>
      <c r="T662" s="19">
        <f t="shared" si="3667"/>
        <v>0</v>
      </c>
      <c r="U662" s="19">
        <f t="shared" si="3668"/>
        <v>0</v>
      </c>
      <c r="V662" s="19"/>
      <c r="W662" s="19">
        <f t="shared" si="3669"/>
        <v>0</v>
      </c>
      <c r="X662" s="19"/>
      <c r="Y662" s="19">
        <f t="shared" si="3670"/>
        <v>0</v>
      </c>
      <c r="Z662" s="19">
        <f t="shared" si="3671"/>
        <v>0</v>
      </c>
      <c r="AA662" s="19">
        <f t="shared" si="3672"/>
        <v>0</v>
      </c>
      <c r="AB662" s="19">
        <f t="shared" si="3673"/>
        <v>0</v>
      </c>
      <c r="AC662" s="19">
        <f t="shared" si="3674"/>
        <v>0</v>
      </c>
      <c r="AD662" s="19"/>
      <c r="AE662" s="19">
        <f t="shared" si="3675"/>
        <v>0</v>
      </c>
      <c r="AF662" s="19">
        <f t="shared" si="3676"/>
        <v>0</v>
      </c>
      <c r="AG662" s="19">
        <f t="shared" si="3677"/>
        <v>0</v>
      </c>
      <c r="AH662" s="19">
        <f t="shared" si="3678"/>
        <v>0</v>
      </c>
      <c r="AI662" s="19">
        <f t="shared" si="3679"/>
        <v>0</v>
      </c>
      <c r="AJ662" s="19">
        <f t="shared" si="3680"/>
        <v>0</v>
      </c>
      <c r="AK662" s="129">
        <f t="shared" si="3681"/>
        <v>0</v>
      </c>
      <c r="AL662" s="129">
        <f t="shared" si="3682"/>
        <v>0</v>
      </c>
      <c r="AM662" s="19">
        <f t="shared" si="3683"/>
        <v>0</v>
      </c>
      <c r="AN662" s="19">
        <f t="shared" si="3684"/>
        <v>0</v>
      </c>
      <c r="AO662" s="19">
        <f t="shared" si="3685"/>
        <v>0</v>
      </c>
      <c r="AP662" s="19">
        <f t="shared" si="3686"/>
        <v>0</v>
      </c>
      <c r="AQ662" s="19">
        <f t="shared" si="3687"/>
        <v>0</v>
      </c>
      <c r="AR662" s="19">
        <f t="shared" si="3688"/>
        <v>0</v>
      </c>
      <c r="AS662" s="19">
        <f t="shared" si="3689"/>
        <v>0</v>
      </c>
      <c r="AT662" s="19">
        <f t="shared" si="3690"/>
        <v>0</v>
      </c>
      <c r="AU662" s="19">
        <f t="shared" si="3691"/>
        <v>0</v>
      </c>
      <c r="AV662" s="19">
        <f t="shared" si="3692"/>
        <v>0</v>
      </c>
      <c r="AW662" s="19">
        <f t="shared" si="3693"/>
        <v>0</v>
      </c>
      <c r="AX662" s="19">
        <f t="shared" si="3694"/>
        <v>0</v>
      </c>
      <c r="AY662" s="19">
        <f t="shared" si="3695"/>
        <v>0</v>
      </c>
      <c r="AZ662" s="19">
        <f t="shared" si="3696"/>
        <v>0</v>
      </c>
      <c r="BA662" s="19">
        <f t="shared" si="3697"/>
        <v>0</v>
      </c>
      <c r="BB662" s="19">
        <f t="shared" si="3698"/>
        <v>0</v>
      </c>
      <c r="BC662" s="19">
        <f t="shared" si="3699"/>
        <v>0</v>
      </c>
      <c r="BD662" s="19">
        <f t="shared" si="3700"/>
        <v>0</v>
      </c>
      <c r="BE662" s="19">
        <f t="shared" si="3701"/>
        <v>0</v>
      </c>
      <c r="BF662" s="19">
        <f t="shared" si="3702"/>
        <v>0</v>
      </c>
      <c r="BG662" s="19">
        <f t="shared" si="3703"/>
        <v>0</v>
      </c>
      <c r="BH662" s="19">
        <f t="shared" si="3704"/>
        <v>0</v>
      </c>
      <c r="BI662" s="19">
        <f t="shared" si="3705"/>
        <v>0</v>
      </c>
      <c r="BJ662" s="19">
        <f t="shared" si="3706"/>
        <v>0</v>
      </c>
      <c r="BK662" s="19">
        <f t="shared" si="3707"/>
        <v>0</v>
      </c>
      <c r="BL662" s="19">
        <f t="shared" si="3708"/>
        <v>0</v>
      </c>
      <c r="BM662" s="19">
        <f t="shared" si="3709"/>
        <v>0</v>
      </c>
      <c r="BN662" s="19">
        <f t="shared" si="3710"/>
        <v>0</v>
      </c>
      <c r="BO662" s="19">
        <f t="shared" si="3711"/>
        <v>0</v>
      </c>
      <c r="BP662" s="19">
        <f t="shared" si="3712"/>
        <v>0</v>
      </c>
      <c r="BQ662" s="19">
        <f t="shared" si="3713"/>
        <v>0</v>
      </c>
      <c r="BR662" s="19">
        <f t="shared" si="3714"/>
        <v>0</v>
      </c>
      <c r="BS662" s="19">
        <f t="shared" si="3715"/>
        <v>0</v>
      </c>
      <c r="BT662" s="19">
        <f t="shared" si="3716"/>
        <v>0</v>
      </c>
      <c r="BU662" s="19">
        <f t="shared" si="3717"/>
        <v>0</v>
      </c>
      <c r="BV662" s="19">
        <f t="shared" si="3718"/>
        <v>0</v>
      </c>
      <c r="BW662" s="19">
        <f t="shared" si="3719"/>
        <v>0</v>
      </c>
      <c r="BX662" s="19">
        <f t="shared" si="3720"/>
        <v>0</v>
      </c>
      <c r="BY662" s="19">
        <f t="shared" si="3721"/>
        <v>0</v>
      </c>
      <c r="BZ662" s="19">
        <f t="shared" si="3722"/>
        <v>0</v>
      </c>
      <c r="CA662" s="19">
        <f t="shared" si="3723"/>
        <v>0</v>
      </c>
      <c r="CB662" s="19">
        <f t="shared" si="3724"/>
        <v>0</v>
      </c>
      <c r="CC662" s="19">
        <f t="shared" si="3725"/>
        <v>0</v>
      </c>
      <c r="CD662" s="19">
        <f t="shared" si="3726"/>
        <v>0</v>
      </c>
      <c r="CE662" s="19">
        <f t="shared" si="3727"/>
        <v>0</v>
      </c>
      <c r="CF662" s="19">
        <f t="shared" si="3728"/>
        <v>0</v>
      </c>
      <c r="CG662" s="19">
        <f t="shared" si="3729"/>
        <v>0</v>
      </c>
      <c r="CH662" s="19">
        <f t="shared" si="3730"/>
        <v>0</v>
      </c>
      <c r="CI662" s="19">
        <f t="shared" si="3731"/>
        <v>0</v>
      </c>
      <c r="CJ662" s="19">
        <f t="shared" si="3732"/>
        <v>0</v>
      </c>
      <c r="CK662" s="19">
        <f t="shared" si="3733"/>
        <v>0</v>
      </c>
      <c r="CL662" s="19">
        <f t="shared" si="3734"/>
        <v>0</v>
      </c>
      <c r="CM662" s="19">
        <f t="shared" si="3735"/>
        <v>0</v>
      </c>
      <c r="CN662" s="19">
        <f t="shared" si="3736"/>
        <v>0</v>
      </c>
      <c r="CO662" s="19">
        <f t="shared" si="3737"/>
        <v>0</v>
      </c>
      <c r="CP662" s="19">
        <f t="shared" si="3738"/>
        <v>0</v>
      </c>
      <c r="CQ662" s="19">
        <f t="shared" si="3739"/>
        <v>0</v>
      </c>
      <c r="CR662" s="19">
        <f t="shared" si="3740"/>
        <v>0</v>
      </c>
      <c r="CS662" s="19">
        <f t="shared" si="3741"/>
        <v>0</v>
      </c>
      <c r="CT662" s="19">
        <f t="shared" si="3742"/>
        <v>0</v>
      </c>
      <c r="CU662" s="19">
        <f t="shared" si="3743"/>
        <v>0</v>
      </c>
      <c r="CV662" s="19">
        <f t="shared" si="3744"/>
        <v>0</v>
      </c>
      <c r="CW662" s="19">
        <f t="shared" si="3745"/>
        <v>0</v>
      </c>
      <c r="CX662" s="19">
        <f t="shared" si="3746"/>
        <v>0</v>
      </c>
      <c r="CY662" s="19">
        <f t="shared" si="3747"/>
        <v>0</v>
      </c>
      <c r="CZ662" s="19">
        <f t="shared" si="3748"/>
        <v>0</v>
      </c>
      <c r="DA662" s="19">
        <f t="shared" si="3749"/>
        <v>0</v>
      </c>
      <c r="DB662" s="19">
        <f t="shared" si="3750"/>
        <v>0</v>
      </c>
      <c r="DC662" s="19">
        <f t="shared" si="3751"/>
        <v>0</v>
      </c>
      <c r="DD662" s="19">
        <f t="shared" si="3752"/>
        <v>0</v>
      </c>
      <c r="DE662" s="19">
        <f t="shared" si="3753"/>
        <v>0</v>
      </c>
      <c r="DF662" s="19">
        <f t="shared" si="3754"/>
        <v>0</v>
      </c>
      <c r="DG662" s="19">
        <f t="shared" si="3755"/>
        <v>0</v>
      </c>
      <c r="DH662" s="19">
        <f t="shared" si="3756"/>
        <v>0</v>
      </c>
      <c r="DI662" s="19">
        <f t="shared" si="3757"/>
        <v>0</v>
      </c>
      <c r="DJ662" s="19">
        <f t="shared" si="3758"/>
        <v>0</v>
      </c>
      <c r="DK662" s="19">
        <f t="shared" si="3759"/>
        <v>0</v>
      </c>
      <c r="DL662" s="19">
        <f t="shared" si="3760"/>
        <v>0</v>
      </c>
      <c r="DM662" s="19">
        <f t="shared" si="3761"/>
        <v>0</v>
      </c>
      <c r="DN662" s="19">
        <f t="shared" si="3762"/>
        <v>0</v>
      </c>
      <c r="DO662" s="19">
        <f t="shared" si="3763"/>
        <v>0</v>
      </c>
      <c r="DP662" s="19">
        <f t="shared" si="3764"/>
        <v>0</v>
      </c>
      <c r="DQ662" s="19">
        <f t="shared" si="3765"/>
        <v>0</v>
      </c>
      <c r="DR662" s="19">
        <f t="shared" si="3766"/>
        <v>0</v>
      </c>
      <c r="DS662" s="19">
        <f t="shared" si="3767"/>
        <v>0</v>
      </c>
      <c r="DT662" s="19">
        <f t="shared" si="3768"/>
        <v>0</v>
      </c>
      <c r="DU662" s="19">
        <f t="shared" si="3769"/>
        <v>0</v>
      </c>
      <c r="DV662" s="19">
        <f t="shared" si="3770"/>
        <v>0</v>
      </c>
      <c r="DW662" s="19">
        <f t="shared" si="3771"/>
        <v>0</v>
      </c>
      <c r="DX662" s="19">
        <f t="shared" si="3772"/>
        <v>0</v>
      </c>
      <c r="DY662" s="19">
        <f t="shared" si="3773"/>
        <v>0</v>
      </c>
      <c r="DZ662" s="19">
        <f t="shared" si="3774"/>
        <v>0</v>
      </c>
      <c r="EA662" s="19">
        <f t="shared" si="3775"/>
        <v>0</v>
      </c>
      <c r="EB662" s="19">
        <f t="shared" si="3776"/>
        <v>0</v>
      </c>
      <c r="EC662" s="19">
        <f t="shared" si="3777"/>
        <v>0</v>
      </c>
      <c r="ED662" s="19">
        <f t="shared" si="3778"/>
        <v>0</v>
      </c>
      <c r="EE662" s="19">
        <f t="shared" si="3779"/>
        <v>0</v>
      </c>
      <c r="EF662" s="19">
        <f t="shared" si="3780"/>
        <v>0</v>
      </c>
      <c r="EG662" s="19">
        <f t="shared" si="3781"/>
        <v>0</v>
      </c>
      <c r="EH662" s="19">
        <f t="shared" si="3782"/>
        <v>0</v>
      </c>
      <c r="EI662" s="14"/>
    </row>
    <row r="663" spans="2:139" ht="15" hidden="1" x14ac:dyDescent="0.25">
      <c r="B663" s="19">
        <f t="shared" ref="B663:B666" si="3783" xml:space="preserve"> IF(C424=1,IF(N424=1,1,0),0)</f>
        <v>0</v>
      </c>
      <c r="C663" s="19">
        <f t="shared" ref="C663:C666" si="3784">IF(C424=1,IF(OR((N424=1),(N424=0.5)),1,0),0)</f>
        <v>0</v>
      </c>
      <c r="D663" s="19">
        <f t="shared" ref="D663:D666" si="3785" xml:space="preserve"> IF(C424=1,IF(N424=1,1,0),0)</f>
        <v>0</v>
      </c>
      <c r="E663" s="19">
        <f t="shared" ref="E663:E666" si="3786" xml:space="preserve"> IF(C424=1,IF(AND((N424&lt;&gt;""),(N424&lt;&gt;0)),1,0),0)</f>
        <v>0</v>
      </c>
      <c r="F663" s="19"/>
      <c r="G663" s="19"/>
      <c r="H663" s="19"/>
      <c r="I663" s="19"/>
      <c r="J663" s="19"/>
      <c r="K663" s="19"/>
      <c r="L663" s="19"/>
      <c r="M663" s="19"/>
      <c r="N663" s="19"/>
      <c r="O663" s="19"/>
      <c r="P663" s="19"/>
      <c r="Q663" s="19"/>
      <c r="R663" s="19"/>
      <c r="S663" s="19"/>
      <c r="T663" s="19"/>
      <c r="U663" s="19"/>
      <c r="V663" s="19"/>
      <c r="W663" s="19"/>
      <c r="X663" s="19"/>
      <c r="Y663" s="19"/>
      <c r="Z663" s="19"/>
      <c r="AA663" s="19"/>
      <c r="AB663" s="19"/>
      <c r="AC663" s="19"/>
      <c r="AD663" s="19"/>
      <c r="AE663" s="19"/>
      <c r="AF663" s="19"/>
      <c r="AG663" s="19"/>
      <c r="AH663" s="19"/>
      <c r="AI663" s="19"/>
      <c r="AJ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/>
      <c r="AW663" s="19"/>
      <c r="AX663" s="19"/>
      <c r="AY663" s="19"/>
      <c r="AZ663" s="19"/>
      <c r="BA663" s="19"/>
      <c r="BB663" s="19"/>
      <c r="BC663" s="19"/>
      <c r="BD663" s="19"/>
      <c r="BE663" s="19"/>
      <c r="BF663" s="19"/>
      <c r="BG663" s="19"/>
      <c r="BH663" s="19"/>
      <c r="BI663" s="19"/>
      <c r="BJ663" s="19"/>
      <c r="BK663" s="19"/>
      <c r="BL663" s="19"/>
      <c r="BM663" s="19"/>
      <c r="BN663" s="19"/>
      <c r="BO663" s="19"/>
      <c r="BP663" s="19"/>
      <c r="BQ663" s="19"/>
      <c r="BR663" s="19"/>
      <c r="BS663" s="19"/>
      <c r="BT663" s="19"/>
      <c r="BU663" s="19"/>
      <c r="BV663" s="19"/>
      <c r="BW663" s="19"/>
      <c r="BX663" s="19"/>
      <c r="BY663" s="19"/>
      <c r="BZ663" s="19"/>
      <c r="CA663" s="19"/>
      <c r="CB663" s="19"/>
      <c r="CC663" s="19"/>
      <c r="CD663" s="19"/>
      <c r="CE663" s="19"/>
      <c r="CF663" s="19"/>
      <c r="CG663" s="19"/>
      <c r="CH663" s="19"/>
      <c r="CI663" s="19"/>
      <c r="CJ663" s="19"/>
      <c r="CK663" s="19"/>
      <c r="CL663" s="19"/>
      <c r="CM663" s="19"/>
      <c r="CN663" s="19"/>
      <c r="CO663" s="19"/>
      <c r="CP663" s="19"/>
      <c r="CQ663" s="19"/>
      <c r="CR663" s="19"/>
      <c r="CS663" s="19"/>
      <c r="CT663" s="19"/>
      <c r="CU663" s="19"/>
      <c r="CV663" s="19"/>
      <c r="CW663" s="19"/>
      <c r="CX663" s="19"/>
      <c r="CY663" s="19"/>
      <c r="CZ663" s="19"/>
      <c r="DA663" s="19"/>
      <c r="DB663" s="19"/>
      <c r="DC663" s="19"/>
      <c r="DD663" s="19"/>
      <c r="DE663" s="19"/>
      <c r="DF663" s="19"/>
      <c r="DG663" s="19"/>
      <c r="DH663" s="19"/>
      <c r="DI663" s="19"/>
      <c r="DJ663" s="19"/>
      <c r="DK663" s="19"/>
      <c r="DL663" s="19"/>
      <c r="DM663" s="19"/>
      <c r="DN663" s="19"/>
      <c r="DO663" s="19"/>
      <c r="DP663" s="19"/>
      <c r="DQ663" s="19"/>
      <c r="DR663" s="19"/>
      <c r="DS663" s="19"/>
      <c r="DT663" s="19"/>
      <c r="DU663" s="19"/>
      <c r="DV663" s="19"/>
      <c r="DW663" s="19"/>
      <c r="DX663" s="19"/>
      <c r="DY663" s="19"/>
      <c r="DZ663" s="19"/>
      <c r="EA663" s="19"/>
      <c r="EB663" s="19"/>
      <c r="EC663" s="19"/>
      <c r="ED663" s="19"/>
      <c r="EE663" s="19"/>
      <c r="EF663" s="19"/>
      <c r="EG663" s="19"/>
      <c r="EH663" s="19"/>
    </row>
    <row r="664" spans="2:139" ht="15" hidden="1" x14ac:dyDescent="0.25">
      <c r="B664" s="19">
        <f t="shared" si="3783"/>
        <v>0</v>
      </c>
      <c r="C664" s="19">
        <f t="shared" si="3784"/>
        <v>0</v>
      </c>
      <c r="D664" s="19">
        <f t="shared" si="3785"/>
        <v>0</v>
      </c>
      <c r="E664" s="19">
        <f t="shared" si="3786"/>
        <v>0</v>
      </c>
      <c r="F664" s="19"/>
      <c r="G664" s="19"/>
      <c r="H664" s="19"/>
      <c r="I664" s="19"/>
      <c r="J664" s="19"/>
      <c r="K664" s="19"/>
      <c r="L664" s="19"/>
      <c r="M664" s="19"/>
      <c r="N664" s="19"/>
      <c r="O664" s="19"/>
      <c r="P664" s="19"/>
      <c r="Q664" s="19"/>
      <c r="R664" s="19"/>
      <c r="S664" s="19"/>
      <c r="T664" s="19"/>
      <c r="U664" s="19"/>
      <c r="V664" s="19"/>
      <c r="W664" s="19"/>
      <c r="X664" s="19"/>
      <c r="Y664" s="19"/>
      <c r="Z664" s="19"/>
      <c r="AA664" s="19"/>
      <c r="AB664" s="19"/>
      <c r="AC664" s="19"/>
      <c r="AD664" s="19"/>
      <c r="AE664" s="19"/>
      <c r="AF664" s="19"/>
      <c r="AG664" s="19"/>
      <c r="AH664" s="19"/>
      <c r="AI664" s="19"/>
      <c r="AJ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/>
      <c r="AW664" s="19"/>
      <c r="AX664" s="19"/>
      <c r="AY664" s="19"/>
      <c r="AZ664" s="19"/>
      <c r="BA664" s="19"/>
      <c r="BB664" s="19"/>
      <c r="BC664" s="19"/>
      <c r="BD664" s="19"/>
      <c r="BE664" s="19"/>
      <c r="BF664" s="19"/>
      <c r="BG664" s="19"/>
      <c r="BH664" s="19"/>
      <c r="BI664" s="19"/>
      <c r="BJ664" s="19"/>
      <c r="BK664" s="19"/>
      <c r="BL664" s="19"/>
      <c r="BM664" s="19"/>
      <c r="BN664" s="19"/>
      <c r="BO664" s="19"/>
      <c r="BP664" s="19"/>
      <c r="BQ664" s="19"/>
      <c r="BR664" s="19"/>
      <c r="BS664" s="19"/>
      <c r="BT664" s="19"/>
      <c r="BU664" s="19"/>
      <c r="BV664" s="19"/>
      <c r="BW664" s="19"/>
      <c r="BX664" s="19"/>
      <c r="BY664" s="19"/>
      <c r="BZ664" s="19"/>
      <c r="CA664" s="19"/>
      <c r="CB664" s="19"/>
      <c r="CC664" s="19"/>
      <c r="CD664" s="19"/>
      <c r="CE664" s="19"/>
      <c r="CF664" s="19"/>
      <c r="CG664" s="19"/>
      <c r="CH664" s="19"/>
      <c r="CI664" s="19"/>
      <c r="CJ664" s="19"/>
      <c r="CK664" s="19"/>
      <c r="CL664" s="19"/>
      <c r="CM664" s="19"/>
      <c r="CN664" s="19"/>
      <c r="CO664" s="19"/>
      <c r="CP664" s="19"/>
      <c r="CQ664" s="19"/>
      <c r="CR664" s="19"/>
      <c r="CS664" s="19"/>
      <c r="CT664" s="19"/>
      <c r="CU664" s="19"/>
      <c r="CV664" s="19"/>
      <c r="CW664" s="19"/>
      <c r="CX664" s="19"/>
      <c r="CY664" s="19"/>
      <c r="CZ664" s="19"/>
      <c r="DA664" s="19"/>
      <c r="DB664" s="19"/>
      <c r="DC664" s="19"/>
      <c r="DD664" s="19"/>
      <c r="DE664" s="19"/>
      <c r="DF664" s="19"/>
      <c r="DG664" s="19"/>
      <c r="DH664" s="19"/>
      <c r="DI664" s="19"/>
      <c r="DJ664" s="19"/>
      <c r="DK664" s="19"/>
      <c r="DL664" s="19"/>
      <c r="DM664" s="19"/>
      <c r="DN664" s="19"/>
      <c r="DO664" s="19"/>
      <c r="DP664" s="19"/>
      <c r="DQ664" s="19"/>
      <c r="DR664" s="19"/>
      <c r="DS664" s="19"/>
      <c r="DT664" s="19"/>
      <c r="DU664" s="19"/>
      <c r="DV664" s="19"/>
      <c r="DW664" s="19"/>
      <c r="DX664" s="19"/>
      <c r="DY664" s="19"/>
      <c r="DZ664" s="19"/>
      <c r="EA664" s="19"/>
      <c r="EB664" s="19"/>
      <c r="EC664" s="19"/>
      <c r="ED664" s="19"/>
      <c r="EE664" s="19"/>
      <c r="EF664" s="19"/>
      <c r="EG664" s="19"/>
      <c r="EH664" s="19"/>
    </row>
    <row r="665" spans="2:139" ht="15" hidden="1" x14ac:dyDescent="0.25">
      <c r="B665" s="19">
        <f t="shared" si="3783"/>
        <v>0</v>
      </c>
      <c r="C665" s="19">
        <f t="shared" si="3784"/>
        <v>0</v>
      </c>
      <c r="D665" s="19">
        <f t="shared" si="3785"/>
        <v>0</v>
      </c>
      <c r="E665" s="19">
        <f t="shared" si="3786"/>
        <v>0</v>
      </c>
      <c r="F665" s="19"/>
      <c r="G665" s="19"/>
      <c r="H665" s="19"/>
      <c r="I665" s="19"/>
      <c r="J665" s="19"/>
      <c r="K665" s="19"/>
      <c r="L665" s="19"/>
      <c r="M665" s="19"/>
      <c r="N665" s="19"/>
      <c r="O665" s="19"/>
      <c r="P665" s="19"/>
      <c r="Q665" s="19"/>
      <c r="R665" s="19"/>
      <c r="S665" s="19"/>
      <c r="T665" s="19"/>
      <c r="U665" s="19"/>
      <c r="V665" s="19"/>
      <c r="W665" s="19"/>
      <c r="X665" s="19"/>
      <c r="Y665" s="19"/>
      <c r="Z665" s="19"/>
      <c r="AA665" s="19"/>
      <c r="AB665" s="19"/>
      <c r="AC665" s="19"/>
      <c r="AD665" s="19"/>
      <c r="AE665" s="19"/>
      <c r="AF665" s="19"/>
      <c r="AG665" s="19"/>
      <c r="AH665" s="19"/>
      <c r="AI665" s="19"/>
      <c r="AJ665" s="19"/>
      <c r="AM665" s="19"/>
      <c r="AN665" s="19"/>
      <c r="AO665" s="19"/>
      <c r="AP665" s="19"/>
      <c r="AQ665" s="19"/>
      <c r="AR665" s="19"/>
      <c r="AS665" s="19"/>
      <c r="AT665" s="19"/>
      <c r="AU665" s="19"/>
      <c r="AV665" s="19"/>
      <c r="AW665" s="19"/>
      <c r="AX665" s="19"/>
      <c r="AY665" s="19"/>
      <c r="AZ665" s="19"/>
      <c r="BA665" s="19"/>
      <c r="BB665" s="19"/>
      <c r="BC665" s="19"/>
      <c r="BD665" s="19"/>
      <c r="BE665" s="19"/>
      <c r="BF665" s="19"/>
      <c r="BG665" s="19"/>
      <c r="BH665" s="19"/>
      <c r="BI665" s="19"/>
      <c r="BJ665" s="19"/>
      <c r="BK665" s="19"/>
      <c r="BL665" s="19"/>
      <c r="BM665" s="19"/>
      <c r="BN665" s="19"/>
      <c r="BO665" s="19"/>
      <c r="BP665" s="19"/>
      <c r="BQ665" s="19"/>
      <c r="BR665" s="19"/>
      <c r="BS665" s="19"/>
      <c r="BT665" s="19"/>
      <c r="BU665" s="19"/>
      <c r="BV665" s="19"/>
      <c r="BW665" s="19"/>
      <c r="BX665" s="19"/>
      <c r="BY665" s="19"/>
      <c r="BZ665" s="19"/>
      <c r="CA665" s="19"/>
      <c r="CB665" s="19"/>
      <c r="CC665" s="19"/>
      <c r="CD665" s="19"/>
      <c r="CE665" s="19"/>
      <c r="CF665" s="19"/>
      <c r="CG665" s="19"/>
      <c r="CH665" s="19"/>
      <c r="CI665" s="19"/>
      <c r="CJ665" s="19"/>
      <c r="CK665" s="19"/>
      <c r="CL665" s="19"/>
      <c r="CM665" s="19"/>
      <c r="CN665" s="19"/>
      <c r="CO665" s="19"/>
      <c r="CP665" s="19"/>
      <c r="CQ665" s="19"/>
      <c r="CR665" s="19"/>
      <c r="CS665" s="19"/>
      <c r="CT665" s="19"/>
      <c r="CU665" s="19"/>
      <c r="CV665" s="19"/>
      <c r="CW665" s="19"/>
      <c r="CX665" s="19"/>
      <c r="CY665" s="19"/>
      <c r="CZ665" s="19"/>
      <c r="DA665" s="19"/>
      <c r="DB665" s="19"/>
      <c r="DC665" s="19"/>
      <c r="DD665" s="19"/>
      <c r="DE665" s="19"/>
      <c r="DF665" s="19"/>
      <c r="DG665" s="19"/>
      <c r="DH665" s="19"/>
      <c r="DI665" s="19"/>
      <c r="DJ665" s="19"/>
      <c r="DK665" s="19"/>
      <c r="DL665" s="19"/>
      <c r="DM665" s="19"/>
      <c r="DN665" s="19"/>
      <c r="DO665" s="19"/>
      <c r="DP665" s="19"/>
      <c r="DQ665" s="19"/>
      <c r="DR665" s="19"/>
      <c r="DS665" s="19"/>
      <c r="DT665" s="19"/>
      <c r="DU665" s="19"/>
      <c r="DV665" s="19"/>
      <c r="DW665" s="19"/>
      <c r="DX665" s="19"/>
      <c r="DY665" s="19"/>
      <c r="DZ665" s="19"/>
      <c r="EA665" s="19"/>
      <c r="EB665" s="19"/>
      <c r="EC665" s="19"/>
      <c r="ED665" s="19"/>
      <c r="EE665" s="19"/>
      <c r="EF665" s="19"/>
      <c r="EG665" s="19"/>
      <c r="EH665" s="19"/>
    </row>
    <row r="666" spans="2:139" ht="15" hidden="1" x14ac:dyDescent="0.25">
      <c r="B666" s="19">
        <f t="shared" si="3783"/>
        <v>0</v>
      </c>
      <c r="C666" s="19">
        <f t="shared" si="3784"/>
        <v>0</v>
      </c>
      <c r="D666" s="19">
        <f t="shared" si="3785"/>
        <v>0</v>
      </c>
      <c r="E666" s="19">
        <f t="shared" si="3786"/>
        <v>0</v>
      </c>
      <c r="F666" s="19"/>
      <c r="G666" s="19"/>
      <c r="H666" s="19"/>
      <c r="I666" s="19"/>
      <c r="J666" s="19"/>
      <c r="K666" s="19"/>
      <c r="L666" s="19"/>
      <c r="M666" s="19"/>
      <c r="N666" s="19"/>
      <c r="O666" s="19"/>
      <c r="P666" s="19"/>
      <c r="Q666" s="19"/>
      <c r="R666" s="19"/>
      <c r="S666" s="19"/>
      <c r="T666" s="19"/>
      <c r="U666" s="19"/>
      <c r="V666" s="19"/>
      <c r="W666" s="19"/>
      <c r="X666" s="19"/>
      <c r="Y666" s="19"/>
      <c r="Z666" s="19"/>
      <c r="AA666" s="19"/>
      <c r="AB666" s="19"/>
      <c r="AC666" s="19"/>
      <c r="AD666" s="19"/>
      <c r="AE666" s="19"/>
      <c r="AF666" s="19"/>
      <c r="AG666" s="19"/>
      <c r="AH666" s="19"/>
      <c r="AI666" s="19"/>
      <c r="AJ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/>
      <c r="AW666" s="19"/>
      <c r="AX666" s="19"/>
      <c r="AY666" s="19"/>
      <c r="AZ666" s="19"/>
      <c r="BA666" s="19"/>
      <c r="BB666" s="19"/>
      <c r="BC666" s="19"/>
      <c r="BD666" s="19"/>
      <c r="BE666" s="19"/>
      <c r="BF666" s="19"/>
      <c r="BG666" s="19"/>
      <c r="BH666" s="19"/>
      <c r="BI666" s="19"/>
      <c r="BJ666" s="19"/>
      <c r="BK666" s="19"/>
      <c r="BL666" s="19"/>
      <c r="BM666" s="19"/>
      <c r="BN666" s="19"/>
      <c r="BO666" s="19"/>
      <c r="BP666" s="19"/>
      <c r="BQ666" s="19"/>
      <c r="BR666" s="19"/>
      <c r="BS666" s="19"/>
      <c r="BT666" s="19"/>
      <c r="BU666" s="19"/>
      <c r="BV666" s="19"/>
      <c r="BW666" s="19"/>
      <c r="BX666" s="19"/>
      <c r="BY666" s="19"/>
      <c r="BZ666" s="19"/>
      <c r="CA666" s="19"/>
      <c r="CB666" s="19"/>
      <c r="CC666" s="19"/>
      <c r="CD666" s="19"/>
      <c r="CE666" s="19"/>
      <c r="CF666" s="19"/>
      <c r="CG666" s="19"/>
      <c r="CH666" s="19"/>
      <c r="CI666" s="19"/>
      <c r="CJ666" s="19"/>
      <c r="CK666" s="19"/>
      <c r="CL666" s="19"/>
      <c r="CM666" s="19"/>
      <c r="CN666" s="19"/>
      <c r="CO666" s="19"/>
      <c r="CP666" s="19"/>
      <c r="CQ666" s="19"/>
      <c r="CR666" s="19"/>
      <c r="CS666" s="19"/>
      <c r="CT666" s="19"/>
      <c r="CU666" s="19"/>
      <c r="CV666" s="19"/>
      <c r="CW666" s="19"/>
      <c r="CX666" s="19"/>
      <c r="CY666" s="19"/>
      <c r="CZ666" s="19"/>
      <c r="DA666" s="19"/>
      <c r="DB666" s="19"/>
      <c r="DC666" s="19"/>
      <c r="DD666" s="19"/>
      <c r="DE666" s="19"/>
      <c r="DF666" s="19"/>
      <c r="DG666" s="19"/>
      <c r="DH666" s="19"/>
      <c r="DI666" s="19"/>
      <c r="DJ666" s="19"/>
      <c r="DK666" s="19"/>
      <c r="DL666" s="19"/>
      <c r="DM666" s="19"/>
      <c r="DN666" s="19"/>
      <c r="DO666" s="19"/>
      <c r="DP666" s="19"/>
      <c r="DQ666" s="19"/>
      <c r="DR666" s="19"/>
      <c r="DS666" s="19"/>
      <c r="DT666" s="19"/>
      <c r="DU666" s="19"/>
      <c r="DV666" s="19"/>
      <c r="DW666" s="19"/>
      <c r="DX666" s="19"/>
      <c r="DY666" s="19"/>
      <c r="DZ666" s="19"/>
      <c r="EA666" s="19"/>
      <c r="EB666" s="19"/>
      <c r="EC666" s="19"/>
      <c r="ED666" s="19"/>
      <c r="EE666" s="19"/>
      <c r="EF666" s="19"/>
      <c r="EG666" s="19"/>
      <c r="EH666" s="19"/>
    </row>
    <row r="667" spans="2:139" ht="15" hidden="1" x14ac:dyDescent="0.25">
      <c r="B667" s="19">
        <f xml:space="preserve"> IF(C424=1,IF(N424=1,1,0),0)</f>
        <v>0</v>
      </c>
      <c r="C667" s="19">
        <f>IF(C424=1,IF(OR((N424=1),(N424=0.5)),1,0),0)</f>
        <v>0</v>
      </c>
      <c r="D667" s="19">
        <f xml:space="preserve"> IF(C424=1,IF(N424=1,1,0),0)</f>
        <v>0</v>
      </c>
      <c r="E667" s="19">
        <f xml:space="preserve"> IF(C424=1,IF(AND((N424&lt;&gt;""),(N424&lt;&gt;0)),1,0),0)</f>
        <v>0</v>
      </c>
      <c r="F667" s="19"/>
      <c r="G667" s="19">
        <f t="shared" ref="G667:G672" si="3787" xml:space="preserve"> G657+$B667</f>
        <v>0</v>
      </c>
      <c r="H667" s="19">
        <f t="shared" ref="H667:H672" si="3788" xml:space="preserve"> H657+$C667</f>
        <v>0</v>
      </c>
      <c r="I667" s="19">
        <f t="shared" ref="I667:I672" si="3789" xml:space="preserve"> I657+$D667</f>
        <v>0</v>
      </c>
      <c r="J667" s="19">
        <f t="shared" ref="J667:J672" si="3790" xml:space="preserve"> J657+$E667</f>
        <v>0</v>
      </c>
      <c r="K667" s="19">
        <f t="shared" ref="K667:K672" si="3791" xml:space="preserve"> K657+$B667</f>
        <v>0</v>
      </c>
      <c r="L667" s="19">
        <f t="shared" ref="L667:L672" si="3792" xml:space="preserve"> L657+$C667</f>
        <v>0</v>
      </c>
      <c r="M667" s="19">
        <f t="shared" ref="M667:M672" si="3793" xml:space="preserve"> M657+$D667</f>
        <v>0</v>
      </c>
      <c r="N667" s="19">
        <f t="shared" ref="N667:N672" si="3794" xml:space="preserve"> N657+$E667</f>
        <v>0</v>
      </c>
      <c r="O667" s="19">
        <f t="shared" ref="O667:O672" si="3795" xml:space="preserve"> O657+$B667</f>
        <v>0</v>
      </c>
      <c r="P667" s="19">
        <f t="shared" ref="P667:P672" si="3796" xml:space="preserve"> P657+$C667</f>
        <v>0</v>
      </c>
      <c r="Q667" s="19">
        <f t="shared" ref="Q667:Q672" si="3797" xml:space="preserve"> Q657+$D667</f>
        <v>0</v>
      </c>
      <c r="R667" s="19"/>
      <c r="S667" s="19">
        <f t="shared" ref="S667:S672" si="3798" xml:space="preserve"> S657+$E667</f>
        <v>0</v>
      </c>
      <c r="T667" s="19">
        <f t="shared" ref="T667:T672" si="3799" xml:space="preserve"> T657+$B667</f>
        <v>0</v>
      </c>
      <c r="U667" s="19">
        <f t="shared" ref="U667:U672" si="3800" xml:space="preserve"> U657+$C667</f>
        <v>0</v>
      </c>
      <c r="V667" s="19"/>
      <c r="W667" s="19">
        <f t="shared" ref="W667:W672" si="3801" xml:space="preserve"> W657+$D667</f>
        <v>0</v>
      </c>
      <c r="X667" s="19"/>
      <c r="Y667" s="19">
        <f t="shared" ref="Y667:Y672" si="3802" xml:space="preserve"> Y657+$E667</f>
        <v>0</v>
      </c>
      <c r="Z667" s="19">
        <f t="shared" ref="Z667:Z672" si="3803" xml:space="preserve"> Z657+$B667</f>
        <v>0</v>
      </c>
      <c r="AA667" s="19">
        <f t="shared" ref="AA667:AA672" si="3804" xml:space="preserve"> AA657+$C667</f>
        <v>0</v>
      </c>
      <c r="AB667" s="19">
        <f t="shared" ref="AB667:AB672" si="3805" xml:space="preserve"> AB657+$D667</f>
        <v>0</v>
      </c>
      <c r="AC667" s="19">
        <f t="shared" ref="AC667:AC672" si="3806" xml:space="preserve"> AC657+$E667</f>
        <v>0</v>
      </c>
      <c r="AD667" s="19"/>
      <c r="AE667" s="19">
        <f t="shared" ref="AE667:AE672" si="3807" xml:space="preserve"> AE657+$B667</f>
        <v>0</v>
      </c>
      <c r="AF667" s="19">
        <f t="shared" ref="AF667:AF672" si="3808" xml:space="preserve"> AF657+$C667</f>
        <v>0</v>
      </c>
      <c r="AG667" s="19">
        <f t="shared" ref="AG667:AG672" si="3809" xml:space="preserve"> AG657+$D667</f>
        <v>0</v>
      </c>
      <c r="AH667" s="19">
        <f t="shared" ref="AH667:AH672" si="3810" xml:space="preserve"> AH657+$E667</f>
        <v>0</v>
      </c>
      <c r="AI667" s="19">
        <f t="shared" ref="AI667:AI672" si="3811" xml:space="preserve"> AI657+$B667</f>
        <v>0</v>
      </c>
      <c r="AJ667" s="19">
        <f t="shared" ref="AJ667:AJ672" si="3812" xml:space="preserve"> AJ657+$C667</f>
        <v>0</v>
      </c>
      <c r="AK667" s="129">
        <f t="shared" ref="AK667:AK672" si="3813" xml:space="preserve"> AK657+$D667</f>
        <v>0</v>
      </c>
      <c r="AL667" s="129">
        <f t="shared" ref="AL667:AL672" si="3814" xml:space="preserve"> AL657+$E667</f>
        <v>0</v>
      </c>
      <c r="AM667" s="19">
        <f t="shared" ref="AM667:AM672" si="3815" xml:space="preserve"> AM657+$B667</f>
        <v>0</v>
      </c>
      <c r="AN667" s="19">
        <f t="shared" ref="AN667:AN672" si="3816" xml:space="preserve"> AN657+$C667</f>
        <v>0</v>
      </c>
      <c r="AO667" s="19">
        <f t="shared" ref="AO667:AO672" si="3817" xml:space="preserve"> AO657+$D667</f>
        <v>0</v>
      </c>
      <c r="AP667" s="19">
        <f t="shared" ref="AP667:AP672" si="3818" xml:space="preserve"> AP657+$E667</f>
        <v>0</v>
      </c>
      <c r="AQ667" s="19">
        <f t="shared" ref="AQ667:AQ672" si="3819" xml:space="preserve"> AQ657+$B667</f>
        <v>0</v>
      </c>
      <c r="AR667" s="19">
        <f t="shared" ref="AR667:AR672" si="3820" xml:space="preserve"> AR657+$C667</f>
        <v>0</v>
      </c>
      <c r="AS667" s="19">
        <f t="shared" ref="AS667:AS672" si="3821" xml:space="preserve"> AS657+$D667</f>
        <v>0</v>
      </c>
      <c r="AT667" s="19">
        <f t="shared" ref="AT667:AT672" si="3822" xml:space="preserve"> AT657+$E667</f>
        <v>0</v>
      </c>
      <c r="AU667" s="19">
        <f t="shared" ref="AU667:AU672" si="3823" xml:space="preserve"> AU657+$B667</f>
        <v>0</v>
      </c>
      <c r="AV667" s="19">
        <f t="shared" ref="AV667:AV672" si="3824" xml:space="preserve"> AV657+$C667</f>
        <v>0</v>
      </c>
      <c r="AW667" s="19">
        <f t="shared" ref="AW667:AW672" si="3825" xml:space="preserve"> AW657+$D667</f>
        <v>0</v>
      </c>
      <c r="AX667" s="19">
        <f t="shared" ref="AX667:AX672" si="3826" xml:space="preserve"> AX657+$E667</f>
        <v>0</v>
      </c>
      <c r="AY667" s="19">
        <f t="shared" ref="AY667:AY672" si="3827" xml:space="preserve"> AY657+$B667</f>
        <v>0</v>
      </c>
      <c r="AZ667" s="19">
        <f t="shared" ref="AZ667:AZ672" si="3828" xml:space="preserve"> AZ657+$C667</f>
        <v>0</v>
      </c>
      <c r="BA667" s="19">
        <f t="shared" ref="BA667:BA672" si="3829" xml:space="preserve"> BA657+$D667</f>
        <v>0</v>
      </c>
      <c r="BB667" s="19">
        <f t="shared" ref="BB667:BB672" si="3830" xml:space="preserve"> BB657+$E667</f>
        <v>0</v>
      </c>
      <c r="BC667" s="19">
        <f t="shared" ref="BC667:BC672" si="3831" xml:space="preserve"> BC657+$B667</f>
        <v>0</v>
      </c>
      <c r="BD667" s="19">
        <f t="shared" ref="BD667:BD672" si="3832" xml:space="preserve"> BD657+$C667</f>
        <v>0</v>
      </c>
      <c r="BE667" s="19">
        <f t="shared" ref="BE667:BE672" si="3833" xml:space="preserve"> BE657+$D667</f>
        <v>0</v>
      </c>
      <c r="BF667" s="19">
        <f t="shared" ref="BF667:BF672" si="3834" xml:space="preserve"> BF657+$E667</f>
        <v>0</v>
      </c>
      <c r="BG667" s="19">
        <f t="shared" ref="BG667:BG672" si="3835" xml:space="preserve"> BG657+$B667</f>
        <v>0</v>
      </c>
      <c r="BH667" s="19">
        <f t="shared" ref="BH667:BH672" si="3836" xml:space="preserve"> BH657+$C667</f>
        <v>0</v>
      </c>
      <c r="BI667" s="19">
        <f t="shared" ref="BI667:BI672" si="3837" xml:space="preserve"> BI657+$D667</f>
        <v>0</v>
      </c>
      <c r="BJ667" s="19">
        <f t="shared" ref="BJ667:BJ672" si="3838" xml:space="preserve"> BJ657+$E667</f>
        <v>0</v>
      </c>
      <c r="BK667" s="19">
        <f t="shared" ref="BK667:BK672" si="3839" xml:space="preserve"> BK657+$B667</f>
        <v>0</v>
      </c>
      <c r="BL667" s="19">
        <f t="shared" ref="BL667:BL672" si="3840" xml:space="preserve"> BL657+$C667</f>
        <v>0</v>
      </c>
      <c r="BM667" s="19">
        <f t="shared" ref="BM667:BM672" si="3841" xml:space="preserve"> BM657+$D667</f>
        <v>0</v>
      </c>
      <c r="BN667" s="19">
        <f t="shared" ref="BN667:BN672" si="3842" xml:space="preserve"> BN657+$E667</f>
        <v>0</v>
      </c>
      <c r="BO667" s="19">
        <f t="shared" ref="BO667:BO672" si="3843" xml:space="preserve"> BO657+$B667</f>
        <v>0</v>
      </c>
      <c r="BP667" s="19">
        <f t="shared" ref="BP667:BP672" si="3844" xml:space="preserve"> BP657+$C667</f>
        <v>0</v>
      </c>
      <c r="BQ667" s="19">
        <f t="shared" ref="BQ667:BQ672" si="3845" xml:space="preserve"> BQ657+$D667</f>
        <v>0</v>
      </c>
      <c r="BR667" s="19">
        <f t="shared" ref="BR667:BR672" si="3846" xml:space="preserve"> BR657+$E667</f>
        <v>0</v>
      </c>
      <c r="BS667" s="19">
        <f t="shared" ref="BS667:BS672" si="3847" xml:space="preserve"> BS657+$B667</f>
        <v>0</v>
      </c>
      <c r="BT667" s="19">
        <f t="shared" ref="BT667:BT672" si="3848" xml:space="preserve"> BT657+$C667</f>
        <v>0</v>
      </c>
      <c r="BU667" s="19">
        <f t="shared" ref="BU667:BU672" si="3849" xml:space="preserve"> BU657+$D667</f>
        <v>0</v>
      </c>
      <c r="BV667" s="19">
        <f t="shared" ref="BV667:BV672" si="3850" xml:space="preserve"> BV657+$E667</f>
        <v>0</v>
      </c>
      <c r="BW667" s="19">
        <f t="shared" ref="BW667:BW672" si="3851" xml:space="preserve"> BW657+$B667</f>
        <v>0</v>
      </c>
      <c r="BX667" s="19">
        <f t="shared" ref="BX667:BX672" si="3852" xml:space="preserve"> BX657+$C667</f>
        <v>0</v>
      </c>
      <c r="BY667" s="19">
        <f t="shared" ref="BY667:BY672" si="3853" xml:space="preserve"> BY657+$D667</f>
        <v>0</v>
      </c>
      <c r="BZ667" s="19">
        <f t="shared" ref="BZ667:BZ672" si="3854" xml:space="preserve"> BZ657+$E667</f>
        <v>0</v>
      </c>
      <c r="CA667" s="19">
        <f t="shared" ref="CA667:CA672" si="3855" xml:space="preserve"> CA657+$B667</f>
        <v>0</v>
      </c>
      <c r="CB667" s="19">
        <f t="shared" ref="CB667:CB672" si="3856" xml:space="preserve"> CB657+$C667</f>
        <v>0</v>
      </c>
      <c r="CC667" s="19">
        <f t="shared" ref="CC667:CC672" si="3857" xml:space="preserve"> CC657+$D667</f>
        <v>0</v>
      </c>
      <c r="CD667" s="19">
        <f t="shared" ref="CD667:CD672" si="3858" xml:space="preserve"> CD657+$E667</f>
        <v>0</v>
      </c>
      <c r="CE667" s="19">
        <f t="shared" ref="CE667:CE672" si="3859" xml:space="preserve"> CE657+$B667</f>
        <v>0</v>
      </c>
      <c r="CF667" s="19">
        <f t="shared" ref="CF667:CF672" si="3860" xml:space="preserve"> CF657+$C667</f>
        <v>0</v>
      </c>
      <c r="CG667" s="19">
        <f t="shared" ref="CG667:CG672" si="3861" xml:space="preserve"> CG657+$D667</f>
        <v>0</v>
      </c>
      <c r="CH667" s="19">
        <f t="shared" ref="CH667:CH672" si="3862" xml:space="preserve"> CH657+$E667</f>
        <v>0</v>
      </c>
      <c r="CI667" s="19">
        <f t="shared" ref="CI667:CI672" si="3863" xml:space="preserve"> CI657+$B667</f>
        <v>0</v>
      </c>
      <c r="CJ667" s="19">
        <f t="shared" ref="CJ667:CJ672" si="3864" xml:space="preserve"> CJ657+$C667</f>
        <v>0</v>
      </c>
      <c r="CK667" s="19">
        <f t="shared" ref="CK667:CK672" si="3865" xml:space="preserve"> CK657+$D667</f>
        <v>0</v>
      </c>
      <c r="CL667" s="19">
        <f t="shared" ref="CL667:CL672" si="3866" xml:space="preserve"> CL657+$E667</f>
        <v>0</v>
      </c>
      <c r="CM667" s="19">
        <f t="shared" ref="CM667:CM672" si="3867" xml:space="preserve"> CM657+$B667</f>
        <v>0</v>
      </c>
      <c r="CN667" s="19">
        <f t="shared" ref="CN667:CN672" si="3868" xml:space="preserve"> CN657+$C667</f>
        <v>0</v>
      </c>
      <c r="CO667" s="19">
        <f t="shared" ref="CO667:CO672" si="3869" xml:space="preserve"> CO657+$D667</f>
        <v>0</v>
      </c>
      <c r="CP667" s="19">
        <f t="shared" ref="CP667:CP672" si="3870" xml:space="preserve"> CP657+$E667</f>
        <v>0</v>
      </c>
      <c r="CQ667" s="19">
        <f t="shared" ref="CQ667:CQ672" si="3871" xml:space="preserve"> CQ657+$B667</f>
        <v>0</v>
      </c>
      <c r="CR667" s="19">
        <f t="shared" ref="CR667:CR672" si="3872" xml:space="preserve"> CR657+$C667</f>
        <v>0</v>
      </c>
      <c r="CS667" s="19">
        <f t="shared" ref="CS667:CS672" si="3873" xml:space="preserve"> CS657+$D667</f>
        <v>0</v>
      </c>
      <c r="CT667" s="19">
        <f t="shared" ref="CT667:CT672" si="3874" xml:space="preserve"> CT657+$E667</f>
        <v>0</v>
      </c>
      <c r="CU667" s="19">
        <f t="shared" ref="CU667:CU672" si="3875" xml:space="preserve"> CU657+$B667</f>
        <v>0</v>
      </c>
      <c r="CV667" s="19">
        <f t="shared" ref="CV667:CV672" si="3876" xml:space="preserve"> CV657+$C667</f>
        <v>0</v>
      </c>
      <c r="CW667" s="19">
        <f t="shared" ref="CW667:CW672" si="3877" xml:space="preserve"> CW657+$D667</f>
        <v>0</v>
      </c>
      <c r="CX667" s="19">
        <f t="shared" ref="CX667:CX672" si="3878" xml:space="preserve"> CX657+$E667</f>
        <v>0</v>
      </c>
      <c r="CY667" s="19">
        <f t="shared" ref="CY667:CY672" si="3879" xml:space="preserve"> CY657+$B667</f>
        <v>0</v>
      </c>
      <c r="CZ667" s="19">
        <f t="shared" ref="CZ667:CZ672" si="3880" xml:space="preserve"> CZ657+$C667</f>
        <v>0</v>
      </c>
      <c r="DA667" s="19">
        <f t="shared" ref="DA667:DA672" si="3881" xml:space="preserve"> DA657+$D667</f>
        <v>0</v>
      </c>
      <c r="DB667" s="19">
        <f t="shared" ref="DB667:DB672" si="3882" xml:space="preserve"> DB657+$E667</f>
        <v>0</v>
      </c>
      <c r="DC667" s="19">
        <f t="shared" ref="DC667:DC672" si="3883" xml:space="preserve"> DC657+$B667</f>
        <v>0</v>
      </c>
      <c r="DD667" s="19">
        <f t="shared" ref="DD667:DD672" si="3884" xml:space="preserve"> DD657+$C667</f>
        <v>0</v>
      </c>
      <c r="DE667" s="19">
        <f t="shared" ref="DE667:DE672" si="3885" xml:space="preserve"> DE657+$D667</f>
        <v>0</v>
      </c>
      <c r="DF667" s="19">
        <f t="shared" ref="DF667:DF672" si="3886" xml:space="preserve"> DF657+$E667</f>
        <v>0</v>
      </c>
      <c r="DG667" s="19">
        <f t="shared" ref="DG667:DG672" si="3887" xml:space="preserve"> DG657+$B667</f>
        <v>0</v>
      </c>
      <c r="DH667" s="19">
        <f t="shared" ref="DH667:DH672" si="3888" xml:space="preserve"> DH657+$C667</f>
        <v>0</v>
      </c>
      <c r="DI667" s="19">
        <f t="shared" ref="DI667:DI672" si="3889" xml:space="preserve"> DI657+$D667</f>
        <v>0</v>
      </c>
      <c r="DJ667" s="19">
        <f t="shared" ref="DJ667:DJ672" si="3890" xml:space="preserve"> DJ657+$E667</f>
        <v>0</v>
      </c>
      <c r="DK667" s="19">
        <f t="shared" ref="DK667:DK672" si="3891" xml:space="preserve"> DK657+$B667</f>
        <v>0</v>
      </c>
      <c r="DL667" s="19">
        <f t="shared" ref="DL667:DL672" si="3892" xml:space="preserve"> DL657+$C667</f>
        <v>0</v>
      </c>
      <c r="DM667" s="19">
        <f t="shared" ref="DM667:DM672" si="3893" xml:space="preserve"> DM657+$D667</f>
        <v>0</v>
      </c>
      <c r="DN667" s="19">
        <f t="shared" ref="DN667:DN672" si="3894" xml:space="preserve"> DN657+$E667</f>
        <v>0</v>
      </c>
      <c r="DO667" s="19">
        <f t="shared" ref="DO667:DO672" si="3895" xml:space="preserve"> DO657+$B667</f>
        <v>0</v>
      </c>
      <c r="DP667" s="19">
        <f t="shared" ref="DP667:DP672" si="3896" xml:space="preserve"> DP657+$C667</f>
        <v>0</v>
      </c>
      <c r="DQ667" s="19">
        <f t="shared" ref="DQ667:DQ672" si="3897" xml:space="preserve"> DQ657+$D667</f>
        <v>0</v>
      </c>
      <c r="DR667" s="19">
        <f t="shared" ref="DR667:DR672" si="3898" xml:space="preserve"> DR657+$E667</f>
        <v>0</v>
      </c>
      <c r="DS667" s="19">
        <f t="shared" ref="DS667:DS672" si="3899" xml:space="preserve"> DS657+$B667</f>
        <v>0</v>
      </c>
      <c r="DT667" s="19">
        <f t="shared" ref="DT667:DT672" si="3900" xml:space="preserve"> DT657+$C667</f>
        <v>0</v>
      </c>
      <c r="DU667" s="19">
        <f t="shared" ref="DU667:DU672" si="3901" xml:space="preserve"> DU657+$D667</f>
        <v>0</v>
      </c>
      <c r="DV667" s="19">
        <f t="shared" ref="DV667:DV672" si="3902" xml:space="preserve"> DV657+$E667</f>
        <v>0</v>
      </c>
      <c r="DW667" s="19">
        <f t="shared" ref="DW667:DW672" si="3903" xml:space="preserve"> DW657+$B667</f>
        <v>0</v>
      </c>
      <c r="DX667" s="19">
        <f t="shared" ref="DX667:DX672" si="3904" xml:space="preserve"> DX657+$C667</f>
        <v>0</v>
      </c>
      <c r="DY667" s="19">
        <f t="shared" ref="DY667:DY672" si="3905" xml:space="preserve"> DY657+$D667</f>
        <v>0</v>
      </c>
      <c r="DZ667" s="19">
        <f t="shared" ref="DZ667:DZ672" si="3906" xml:space="preserve"> DZ657+$E667</f>
        <v>0</v>
      </c>
      <c r="EA667" s="19">
        <f t="shared" ref="EA667:EA672" si="3907" xml:space="preserve"> EA657+$B667</f>
        <v>0</v>
      </c>
      <c r="EB667" s="19">
        <f t="shared" ref="EB667:EB672" si="3908" xml:space="preserve"> EB657+$C667</f>
        <v>0</v>
      </c>
      <c r="EC667" s="19">
        <f t="shared" ref="EC667:EC672" si="3909" xml:space="preserve"> EC657+$D667</f>
        <v>0</v>
      </c>
      <c r="ED667" s="19">
        <f t="shared" ref="ED667:ED672" si="3910" xml:space="preserve"> ED657+$E667</f>
        <v>0</v>
      </c>
      <c r="EE667" s="19">
        <f t="shared" ref="EE667:EE672" si="3911" xml:space="preserve"> EE657+$B667</f>
        <v>0</v>
      </c>
      <c r="EF667" s="19">
        <f t="shared" ref="EF667:EF672" si="3912" xml:space="preserve"> EF657+$C667</f>
        <v>0</v>
      </c>
      <c r="EG667" s="19">
        <f t="shared" ref="EG667:EG672" si="3913" xml:space="preserve"> EG657+$D667</f>
        <v>0</v>
      </c>
      <c r="EH667" s="19">
        <f t="shared" ref="EH667:EH672" si="3914" xml:space="preserve"> EH657+$E667</f>
        <v>0</v>
      </c>
    </row>
    <row r="668" spans="2:139" ht="15" hidden="1" x14ac:dyDescent="0.25">
      <c r="B668" s="19">
        <f xml:space="preserve"> IF(C425=1,IF(N425=1,1,0),0)</f>
        <v>0</v>
      </c>
      <c r="C668" s="19">
        <f>IF(C425=1,IF(OR((N425=1),(N425=0.5)),1,0),0)</f>
        <v>0</v>
      </c>
      <c r="D668" s="19">
        <f xml:space="preserve"> IF(C425=1,IF(N425=1,1,0),0)</f>
        <v>0</v>
      </c>
      <c r="E668" s="19">
        <f xml:space="preserve"> IF(C425=1,IF(AND((N425&lt;&gt;""),(N425&lt;&gt;0)),1,0),0)</f>
        <v>0</v>
      </c>
      <c r="F668" s="19"/>
      <c r="G668" s="19">
        <f t="shared" si="3787"/>
        <v>0</v>
      </c>
      <c r="H668" s="19">
        <f t="shared" si="3788"/>
        <v>0</v>
      </c>
      <c r="I668" s="19">
        <f t="shared" si="3789"/>
        <v>0</v>
      </c>
      <c r="J668" s="19">
        <f t="shared" si="3790"/>
        <v>0</v>
      </c>
      <c r="K668" s="19">
        <f t="shared" si="3791"/>
        <v>0</v>
      </c>
      <c r="L668" s="19">
        <f t="shared" si="3792"/>
        <v>0</v>
      </c>
      <c r="M668" s="19">
        <f t="shared" si="3793"/>
        <v>0</v>
      </c>
      <c r="N668" s="19">
        <f t="shared" si="3794"/>
        <v>0</v>
      </c>
      <c r="O668" s="19">
        <f t="shared" si="3795"/>
        <v>0</v>
      </c>
      <c r="P668" s="19">
        <f t="shared" si="3796"/>
        <v>0</v>
      </c>
      <c r="Q668" s="19">
        <f t="shared" si="3797"/>
        <v>0</v>
      </c>
      <c r="R668" s="19"/>
      <c r="S668" s="19">
        <f t="shared" si="3798"/>
        <v>0</v>
      </c>
      <c r="T668" s="19">
        <f t="shared" si="3799"/>
        <v>0</v>
      </c>
      <c r="U668" s="19">
        <f t="shared" si="3800"/>
        <v>0</v>
      </c>
      <c r="V668" s="19"/>
      <c r="W668" s="19">
        <f t="shared" si="3801"/>
        <v>0</v>
      </c>
      <c r="X668" s="19"/>
      <c r="Y668" s="19">
        <f t="shared" si="3802"/>
        <v>0</v>
      </c>
      <c r="Z668" s="19">
        <f t="shared" si="3803"/>
        <v>0</v>
      </c>
      <c r="AA668" s="19">
        <f t="shared" si="3804"/>
        <v>0</v>
      </c>
      <c r="AB668" s="19">
        <f t="shared" si="3805"/>
        <v>0</v>
      </c>
      <c r="AC668" s="19">
        <f t="shared" si="3806"/>
        <v>0</v>
      </c>
      <c r="AD668" s="19"/>
      <c r="AE668" s="19">
        <f t="shared" si="3807"/>
        <v>0</v>
      </c>
      <c r="AF668" s="19">
        <f t="shared" si="3808"/>
        <v>0</v>
      </c>
      <c r="AG668" s="19">
        <f t="shared" si="3809"/>
        <v>0</v>
      </c>
      <c r="AH668" s="19">
        <f t="shared" si="3810"/>
        <v>0</v>
      </c>
      <c r="AI668" s="19">
        <f t="shared" si="3811"/>
        <v>0</v>
      </c>
      <c r="AJ668" s="19">
        <f t="shared" si="3812"/>
        <v>0</v>
      </c>
      <c r="AK668" s="129">
        <f t="shared" si="3813"/>
        <v>0</v>
      </c>
      <c r="AL668" s="129">
        <f t="shared" si="3814"/>
        <v>0</v>
      </c>
      <c r="AM668" s="19">
        <f t="shared" si="3815"/>
        <v>0</v>
      </c>
      <c r="AN668" s="19">
        <f t="shared" si="3816"/>
        <v>0</v>
      </c>
      <c r="AO668" s="19">
        <f t="shared" si="3817"/>
        <v>0</v>
      </c>
      <c r="AP668" s="19">
        <f t="shared" si="3818"/>
        <v>0</v>
      </c>
      <c r="AQ668" s="19">
        <f t="shared" si="3819"/>
        <v>0</v>
      </c>
      <c r="AR668" s="19">
        <f t="shared" si="3820"/>
        <v>0</v>
      </c>
      <c r="AS668" s="19">
        <f t="shared" si="3821"/>
        <v>0</v>
      </c>
      <c r="AT668" s="19">
        <f t="shared" si="3822"/>
        <v>0</v>
      </c>
      <c r="AU668" s="19">
        <f t="shared" si="3823"/>
        <v>0</v>
      </c>
      <c r="AV668" s="19">
        <f t="shared" si="3824"/>
        <v>0</v>
      </c>
      <c r="AW668" s="19">
        <f t="shared" si="3825"/>
        <v>0</v>
      </c>
      <c r="AX668" s="19">
        <f t="shared" si="3826"/>
        <v>0</v>
      </c>
      <c r="AY668" s="19">
        <f t="shared" si="3827"/>
        <v>0</v>
      </c>
      <c r="AZ668" s="19">
        <f t="shared" si="3828"/>
        <v>0</v>
      </c>
      <c r="BA668" s="19">
        <f t="shared" si="3829"/>
        <v>0</v>
      </c>
      <c r="BB668" s="19">
        <f t="shared" si="3830"/>
        <v>0</v>
      </c>
      <c r="BC668" s="19">
        <f t="shared" si="3831"/>
        <v>0</v>
      </c>
      <c r="BD668" s="19">
        <f t="shared" si="3832"/>
        <v>0</v>
      </c>
      <c r="BE668" s="19">
        <f t="shared" si="3833"/>
        <v>0</v>
      </c>
      <c r="BF668" s="19">
        <f t="shared" si="3834"/>
        <v>0</v>
      </c>
      <c r="BG668" s="19">
        <f t="shared" si="3835"/>
        <v>0</v>
      </c>
      <c r="BH668" s="19">
        <f t="shared" si="3836"/>
        <v>0</v>
      </c>
      <c r="BI668" s="19">
        <f t="shared" si="3837"/>
        <v>0</v>
      </c>
      <c r="BJ668" s="19">
        <f t="shared" si="3838"/>
        <v>0</v>
      </c>
      <c r="BK668" s="19">
        <f t="shared" si="3839"/>
        <v>0</v>
      </c>
      <c r="BL668" s="19">
        <f t="shared" si="3840"/>
        <v>0</v>
      </c>
      <c r="BM668" s="19">
        <f t="shared" si="3841"/>
        <v>0</v>
      </c>
      <c r="BN668" s="19">
        <f t="shared" si="3842"/>
        <v>0</v>
      </c>
      <c r="BO668" s="19">
        <f t="shared" si="3843"/>
        <v>0</v>
      </c>
      <c r="BP668" s="19">
        <f t="shared" si="3844"/>
        <v>0</v>
      </c>
      <c r="BQ668" s="19">
        <f t="shared" si="3845"/>
        <v>0</v>
      </c>
      <c r="BR668" s="19">
        <f t="shared" si="3846"/>
        <v>0</v>
      </c>
      <c r="BS668" s="19">
        <f t="shared" si="3847"/>
        <v>0</v>
      </c>
      <c r="BT668" s="19">
        <f t="shared" si="3848"/>
        <v>0</v>
      </c>
      <c r="BU668" s="19">
        <f t="shared" si="3849"/>
        <v>0</v>
      </c>
      <c r="BV668" s="19">
        <f t="shared" si="3850"/>
        <v>0</v>
      </c>
      <c r="BW668" s="19">
        <f t="shared" si="3851"/>
        <v>0</v>
      </c>
      <c r="BX668" s="19">
        <f t="shared" si="3852"/>
        <v>0</v>
      </c>
      <c r="BY668" s="19">
        <f t="shared" si="3853"/>
        <v>0</v>
      </c>
      <c r="BZ668" s="19">
        <f t="shared" si="3854"/>
        <v>0</v>
      </c>
      <c r="CA668" s="19">
        <f t="shared" si="3855"/>
        <v>0</v>
      </c>
      <c r="CB668" s="19">
        <f t="shared" si="3856"/>
        <v>0</v>
      </c>
      <c r="CC668" s="19">
        <f t="shared" si="3857"/>
        <v>0</v>
      </c>
      <c r="CD668" s="19">
        <f t="shared" si="3858"/>
        <v>0</v>
      </c>
      <c r="CE668" s="19">
        <f t="shared" si="3859"/>
        <v>0</v>
      </c>
      <c r="CF668" s="19">
        <f t="shared" si="3860"/>
        <v>0</v>
      </c>
      <c r="CG668" s="19">
        <f t="shared" si="3861"/>
        <v>0</v>
      </c>
      <c r="CH668" s="19">
        <f t="shared" si="3862"/>
        <v>0</v>
      </c>
      <c r="CI668" s="19">
        <f t="shared" si="3863"/>
        <v>0</v>
      </c>
      <c r="CJ668" s="19">
        <f t="shared" si="3864"/>
        <v>0</v>
      </c>
      <c r="CK668" s="19">
        <f t="shared" si="3865"/>
        <v>0</v>
      </c>
      <c r="CL668" s="19">
        <f t="shared" si="3866"/>
        <v>0</v>
      </c>
      <c r="CM668" s="19">
        <f t="shared" si="3867"/>
        <v>0</v>
      </c>
      <c r="CN668" s="19">
        <f t="shared" si="3868"/>
        <v>0</v>
      </c>
      <c r="CO668" s="19">
        <f t="shared" si="3869"/>
        <v>0</v>
      </c>
      <c r="CP668" s="19">
        <f t="shared" si="3870"/>
        <v>0</v>
      </c>
      <c r="CQ668" s="19">
        <f t="shared" si="3871"/>
        <v>0</v>
      </c>
      <c r="CR668" s="19">
        <f t="shared" si="3872"/>
        <v>0</v>
      </c>
      <c r="CS668" s="19">
        <f t="shared" si="3873"/>
        <v>0</v>
      </c>
      <c r="CT668" s="19">
        <f t="shared" si="3874"/>
        <v>0</v>
      </c>
      <c r="CU668" s="19">
        <f t="shared" si="3875"/>
        <v>0</v>
      </c>
      <c r="CV668" s="19">
        <f t="shared" si="3876"/>
        <v>0</v>
      </c>
      <c r="CW668" s="19">
        <f t="shared" si="3877"/>
        <v>0</v>
      </c>
      <c r="CX668" s="19">
        <f t="shared" si="3878"/>
        <v>0</v>
      </c>
      <c r="CY668" s="19">
        <f t="shared" si="3879"/>
        <v>0</v>
      </c>
      <c r="CZ668" s="19">
        <f t="shared" si="3880"/>
        <v>0</v>
      </c>
      <c r="DA668" s="19">
        <f t="shared" si="3881"/>
        <v>0</v>
      </c>
      <c r="DB668" s="19">
        <f t="shared" si="3882"/>
        <v>0</v>
      </c>
      <c r="DC668" s="19">
        <f t="shared" si="3883"/>
        <v>0</v>
      </c>
      <c r="DD668" s="19">
        <f t="shared" si="3884"/>
        <v>0</v>
      </c>
      <c r="DE668" s="19">
        <f t="shared" si="3885"/>
        <v>0</v>
      </c>
      <c r="DF668" s="19">
        <f t="shared" si="3886"/>
        <v>0</v>
      </c>
      <c r="DG668" s="19">
        <f t="shared" si="3887"/>
        <v>0</v>
      </c>
      <c r="DH668" s="19">
        <f t="shared" si="3888"/>
        <v>0</v>
      </c>
      <c r="DI668" s="19">
        <f t="shared" si="3889"/>
        <v>0</v>
      </c>
      <c r="DJ668" s="19">
        <f t="shared" si="3890"/>
        <v>0</v>
      </c>
      <c r="DK668" s="19">
        <f t="shared" si="3891"/>
        <v>0</v>
      </c>
      <c r="DL668" s="19">
        <f t="shared" si="3892"/>
        <v>0</v>
      </c>
      <c r="DM668" s="19">
        <f t="shared" si="3893"/>
        <v>0</v>
      </c>
      <c r="DN668" s="19">
        <f t="shared" si="3894"/>
        <v>0</v>
      </c>
      <c r="DO668" s="19">
        <f t="shared" si="3895"/>
        <v>0</v>
      </c>
      <c r="DP668" s="19">
        <f t="shared" si="3896"/>
        <v>0</v>
      </c>
      <c r="DQ668" s="19">
        <f t="shared" si="3897"/>
        <v>0</v>
      </c>
      <c r="DR668" s="19">
        <f t="shared" si="3898"/>
        <v>0</v>
      </c>
      <c r="DS668" s="19">
        <f t="shared" si="3899"/>
        <v>0</v>
      </c>
      <c r="DT668" s="19">
        <f t="shared" si="3900"/>
        <v>0</v>
      </c>
      <c r="DU668" s="19">
        <f t="shared" si="3901"/>
        <v>0</v>
      </c>
      <c r="DV668" s="19">
        <f t="shared" si="3902"/>
        <v>0</v>
      </c>
      <c r="DW668" s="19">
        <f t="shared" si="3903"/>
        <v>0</v>
      </c>
      <c r="DX668" s="19">
        <f t="shared" si="3904"/>
        <v>0</v>
      </c>
      <c r="DY668" s="19">
        <f t="shared" si="3905"/>
        <v>0</v>
      </c>
      <c r="DZ668" s="19">
        <f t="shared" si="3906"/>
        <v>0</v>
      </c>
      <c r="EA668" s="19">
        <f t="shared" si="3907"/>
        <v>0</v>
      </c>
      <c r="EB668" s="19">
        <f t="shared" si="3908"/>
        <v>0</v>
      </c>
      <c r="EC668" s="19">
        <f t="shared" si="3909"/>
        <v>0</v>
      </c>
      <c r="ED668" s="19">
        <f t="shared" si="3910"/>
        <v>0</v>
      </c>
      <c r="EE668" s="19">
        <f t="shared" si="3911"/>
        <v>0</v>
      </c>
      <c r="EF668" s="19">
        <f t="shared" si="3912"/>
        <v>0</v>
      </c>
      <c r="EG668" s="19">
        <f t="shared" si="3913"/>
        <v>0</v>
      </c>
      <c r="EH668" s="19">
        <f t="shared" si="3914"/>
        <v>0</v>
      </c>
    </row>
    <row r="669" spans="2:139" ht="15" hidden="1" x14ac:dyDescent="0.25">
      <c r="B669" s="19">
        <f xml:space="preserve"> IF(C426=1,IF(N426=1,1,0),0)</f>
        <v>0</v>
      </c>
      <c r="C669" s="19">
        <f>IF(C426=1,IF(OR((N426=1),(N426=0.5)),1,0),0)</f>
        <v>0</v>
      </c>
      <c r="D669" s="19">
        <f xml:space="preserve"> IF(C426=1,IF(N426=1,1,0),0)</f>
        <v>0</v>
      </c>
      <c r="E669" s="19">
        <f xml:space="preserve"> IF(C426=1,IF(AND((N426&lt;&gt;""),(N426&lt;&gt;0)),1,0),0)</f>
        <v>0</v>
      </c>
      <c r="F669" s="19"/>
      <c r="G669" s="19">
        <f t="shared" si="3787"/>
        <v>0</v>
      </c>
      <c r="H669" s="19">
        <f t="shared" si="3788"/>
        <v>0</v>
      </c>
      <c r="I669" s="19">
        <f t="shared" si="3789"/>
        <v>0</v>
      </c>
      <c r="J669" s="19">
        <f t="shared" si="3790"/>
        <v>0</v>
      </c>
      <c r="K669" s="19">
        <f t="shared" si="3791"/>
        <v>0</v>
      </c>
      <c r="L669" s="19">
        <f t="shared" si="3792"/>
        <v>0</v>
      </c>
      <c r="M669" s="19">
        <f t="shared" si="3793"/>
        <v>0</v>
      </c>
      <c r="N669" s="19">
        <f t="shared" si="3794"/>
        <v>0</v>
      </c>
      <c r="O669" s="19">
        <f t="shared" si="3795"/>
        <v>0</v>
      </c>
      <c r="P669" s="19">
        <f t="shared" si="3796"/>
        <v>0</v>
      </c>
      <c r="Q669" s="19">
        <f t="shared" si="3797"/>
        <v>0</v>
      </c>
      <c r="R669" s="19"/>
      <c r="S669" s="19">
        <f t="shared" si="3798"/>
        <v>0</v>
      </c>
      <c r="T669" s="19">
        <f t="shared" si="3799"/>
        <v>0</v>
      </c>
      <c r="U669" s="19">
        <f t="shared" si="3800"/>
        <v>0</v>
      </c>
      <c r="V669" s="19"/>
      <c r="W669" s="19">
        <f t="shared" si="3801"/>
        <v>0</v>
      </c>
      <c r="X669" s="19"/>
      <c r="Y669" s="19">
        <f t="shared" si="3802"/>
        <v>0</v>
      </c>
      <c r="Z669" s="19">
        <f t="shared" si="3803"/>
        <v>0</v>
      </c>
      <c r="AA669" s="19">
        <f t="shared" si="3804"/>
        <v>0</v>
      </c>
      <c r="AB669" s="19">
        <f t="shared" si="3805"/>
        <v>0</v>
      </c>
      <c r="AC669" s="19">
        <f t="shared" si="3806"/>
        <v>0</v>
      </c>
      <c r="AD669" s="19"/>
      <c r="AE669" s="19">
        <f t="shared" si="3807"/>
        <v>0</v>
      </c>
      <c r="AF669" s="19">
        <f t="shared" si="3808"/>
        <v>0</v>
      </c>
      <c r="AG669" s="19">
        <f t="shared" si="3809"/>
        <v>0</v>
      </c>
      <c r="AH669" s="19">
        <f t="shared" si="3810"/>
        <v>0</v>
      </c>
      <c r="AI669" s="19">
        <f t="shared" si="3811"/>
        <v>0</v>
      </c>
      <c r="AJ669" s="19">
        <f t="shared" si="3812"/>
        <v>0</v>
      </c>
      <c r="AK669" s="129">
        <f t="shared" si="3813"/>
        <v>0</v>
      </c>
      <c r="AL669" s="129">
        <f t="shared" si="3814"/>
        <v>0</v>
      </c>
      <c r="AM669" s="19">
        <f t="shared" si="3815"/>
        <v>0</v>
      </c>
      <c r="AN669" s="19">
        <f t="shared" si="3816"/>
        <v>0</v>
      </c>
      <c r="AO669" s="19">
        <f t="shared" si="3817"/>
        <v>0</v>
      </c>
      <c r="AP669" s="19">
        <f t="shared" si="3818"/>
        <v>0</v>
      </c>
      <c r="AQ669" s="19">
        <f t="shared" si="3819"/>
        <v>0</v>
      </c>
      <c r="AR669" s="19">
        <f t="shared" si="3820"/>
        <v>0</v>
      </c>
      <c r="AS669" s="19">
        <f t="shared" si="3821"/>
        <v>0</v>
      </c>
      <c r="AT669" s="19">
        <f t="shared" si="3822"/>
        <v>0</v>
      </c>
      <c r="AU669" s="19">
        <f t="shared" si="3823"/>
        <v>0</v>
      </c>
      <c r="AV669" s="19">
        <f t="shared" si="3824"/>
        <v>0</v>
      </c>
      <c r="AW669" s="19">
        <f t="shared" si="3825"/>
        <v>0</v>
      </c>
      <c r="AX669" s="19">
        <f t="shared" si="3826"/>
        <v>0</v>
      </c>
      <c r="AY669" s="19">
        <f t="shared" si="3827"/>
        <v>0</v>
      </c>
      <c r="AZ669" s="19">
        <f t="shared" si="3828"/>
        <v>0</v>
      </c>
      <c r="BA669" s="19">
        <f t="shared" si="3829"/>
        <v>0</v>
      </c>
      <c r="BB669" s="19">
        <f t="shared" si="3830"/>
        <v>0</v>
      </c>
      <c r="BC669" s="19">
        <f t="shared" si="3831"/>
        <v>0</v>
      </c>
      <c r="BD669" s="19">
        <f t="shared" si="3832"/>
        <v>0</v>
      </c>
      <c r="BE669" s="19">
        <f t="shared" si="3833"/>
        <v>0</v>
      </c>
      <c r="BF669" s="19">
        <f t="shared" si="3834"/>
        <v>0</v>
      </c>
      <c r="BG669" s="19">
        <f t="shared" si="3835"/>
        <v>0</v>
      </c>
      <c r="BH669" s="19">
        <f t="shared" si="3836"/>
        <v>0</v>
      </c>
      <c r="BI669" s="19">
        <f t="shared" si="3837"/>
        <v>0</v>
      </c>
      <c r="BJ669" s="19">
        <f t="shared" si="3838"/>
        <v>0</v>
      </c>
      <c r="BK669" s="19">
        <f t="shared" si="3839"/>
        <v>0</v>
      </c>
      <c r="BL669" s="19">
        <f t="shared" si="3840"/>
        <v>0</v>
      </c>
      <c r="BM669" s="19">
        <f t="shared" si="3841"/>
        <v>0</v>
      </c>
      <c r="BN669" s="19">
        <f t="shared" si="3842"/>
        <v>0</v>
      </c>
      <c r="BO669" s="19">
        <f t="shared" si="3843"/>
        <v>0</v>
      </c>
      <c r="BP669" s="19">
        <f t="shared" si="3844"/>
        <v>0</v>
      </c>
      <c r="BQ669" s="19">
        <f t="shared" si="3845"/>
        <v>0</v>
      </c>
      <c r="BR669" s="19">
        <f t="shared" si="3846"/>
        <v>0</v>
      </c>
      <c r="BS669" s="19">
        <f t="shared" si="3847"/>
        <v>0</v>
      </c>
      <c r="BT669" s="19">
        <f t="shared" si="3848"/>
        <v>0</v>
      </c>
      <c r="BU669" s="19">
        <f t="shared" si="3849"/>
        <v>0</v>
      </c>
      <c r="BV669" s="19">
        <f t="shared" si="3850"/>
        <v>0</v>
      </c>
      <c r="BW669" s="19">
        <f t="shared" si="3851"/>
        <v>0</v>
      </c>
      <c r="BX669" s="19">
        <f t="shared" si="3852"/>
        <v>0</v>
      </c>
      <c r="BY669" s="19">
        <f t="shared" si="3853"/>
        <v>0</v>
      </c>
      <c r="BZ669" s="19">
        <f t="shared" si="3854"/>
        <v>0</v>
      </c>
      <c r="CA669" s="19">
        <f t="shared" si="3855"/>
        <v>0</v>
      </c>
      <c r="CB669" s="19">
        <f t="shared" si="3856"/>
        <v>0</v>
      </c>
      <c r="CC669" s="19">
        <f t="shared" si="3857"/>
        <v>0</v>
      </c>
      <c r="CD669" s="19">
        <f t="shared" si="3858"/>
        <v>0</v>
      </c>
      <c r="CE669" s="19">
        <f t="shared" si="3859"/>
        <v>0</v>
      </c>
      <c r="CF669" s="19">
        <f t="shared" si="3860"/>
        <v>0</v>
      </c>
      <c r="CG669" s="19">
        <f t="shared" si="3861"/>
        <v>0</v>
      </c>
      <c r="CH669" s="19">
        <f t="shared" si="3862"/>
        <v>0</v>
      </c>
      <c r="CI669" s="19">
        <f t="shared" si="3863"/>
        <v>0</v>
      </c>
      <c r="CJ669" s="19">
        <f t="shared" si="3864"/>
        <v>0</v>
      </c>
      <c r="CK669" s="19">
        <f t="shared" si="3865"/>
        <v>0</v>
      </c>
      <c r="CL669" s="19">
        <f t="shared" si="3866"/>
        <v>0</v>
      </c>
      <c r="CM669" s="19">
        <f t="shared" si="3867"/>
        <v>0</v>
      </c>
      <c r="CN669" s="19">
        <f t="shared" si="3868"/>
        <v>0</v>
      </c>
      <c r="CO669" s="19">
        <f t="shared" si="3869"/>
        <v>0</v>
      </c>
      <c r="CP669" s="19">
        <f t="shared" si="3870"/>
        <v>0</v>
      </c>
      <c r="CQ669" s="19">
        <f t="shared" si="3871"/>
        <v>0</v>
      </c>
      <c r="CR669" s="19">
        <f t="shared" si="3872"/>
        <v>0</v>
      </c>
      <c r="CS669" s="19">
        <f t="shared" si="3873"/>
        <v>0</v>
      </c>
      <c r="CT669" s="19">
        <f t="shared" si="3874"/>
        <v>0</v>
      </c>
      <c r="CU669" s="19">
        <f t="shared" si="3875"/>
        <v>0</v>
      </c>
      <c r="CV669" s="19">
        <f t="shared" si="3876"/>
        <v>0</v>
      </c>
      <c r="CW669" s="19">
        <f t="shared" si="3877"/>
        <v>0</v>
      </c>
      <c r="CX669" s="19">
        <f t="shared" si="3878"/>
        <v>0</v>
      </c>
      <c r="CY669" s="19">
        <f t="shared" si="3879"/>
        <v>0</v>
      </c>
      <c r="CZ669" s="19">
        <f t="shared" si="3880"/>
        <v>0</v>
      </c>
      <c r="DA669" s="19">
        <f t="shared" si="3881"/>
        <v>0</v>
      </c>
      <c r="DB669" s="19">
        <f t="shared" si="3882"/>
        <v>0</v>
      </c>
      <c r="DC669" s="19">
        <f t="shared" si="3883"/>
        <v>0</v>
      </c>
      <c r="DD669" s="19">
        <f t="shared" si="3884"/>
        <v>0</v>
      </c>
      <c r="DE669" s="19">
        <f t="shared" si="3885"/>
        <v>0</v>
      </c>
      <c r="DF669" s="19">
        <f t="shared" si="3886"/>
        <v>0</v>
      </c>
      <c r="DG669" s="19">
        <f t="shared" si="3887"/>
        <v>0</v>
      </c>
      <c r="DH669" s="19">
        <f t="shared" si="3888"/>
        <v>0</v>
      </c>
      <c r="DI669" s="19">
        <f t="shared" si="3889"/>
        <v>0</v>
      </c>
      <c r="DJ669" s="19">
        <f t="shared" si="3890"/>
        <v>0</v>
      </c>
      <c r="DK669" s="19">
        <f t="shared" si="3891"/>
        <v>0</v>
      </c>
      <c r="DL669" s="19">
        <f t="shared" si="3892"/>
        <v>0</v>
      </c>
      <c r="DM669" s="19">
        <f t="shared" si="3893"/>
        <v>0</v>
      </c>
      <c r="DN669" s="19">
        <f t="shared" si="3894"/>
        <v>0</v>
      </c>
      <c r="DO669" s="19">
        <f t="shared" si="3895"/>
        <v>0</v>
      </c>
      <c r="DP669" s="19">
        <f t="shared" si="3896"/>
        <v>0</v>
      </c>
      <c r="DQ669" s="19">
        <f t="shared" si="3897"/>
        <v>0</v>
      </c>
      <c r="DR669" s="19">
        <f t="shared" si="3898"/>
        <v>0</v>
      </c>
      <c r="DS669" s="19">
        <f t="shared" si="3899"/>
        <v>0</v>
      </c>
      <c r="DT669" s="19">
        <f t="shared" si="3900"/>
        <v>0</v>
      </c>
      <c r="DU669" s="19">
        <f t="shared" si="3901"/>
        <v>0</v>
      </c>
      <c r="DV669" s="19">
        <f t="shared" si="3902"/>
        <v>0</v>
      </c>
      <c r="DW669" s="19">
        <f t="shared" si="3903"/>
        <v>0</v>
      </c>
      <c r="DX669" s="19">
        <f t="shared" si="3904"/>
        <v>0</v>
      </c>
      <c r="DY669" s="19">
        <f t="shared" si="3905"/>
        <v>0</v>
      </c>
      <c r="DZ669" s="19">
        <f t="shared" si="3906"/>
        <v>0</v>
      </c>
      <c r="EA669" s="19">
        <f t="shared" si="3907"/>
        <v>0</v>
      </c>
      <c r="EB669" s="19">
        <f t="shared" si="3908"/>
        <v>0</v>
      </c>
      <c r="EC669" s="19">
        <f t="shared" si="3909"/>
        <v>0</v>
      </c>
      <c r="ED669" s="19">
        <f t="shared" si="3910"/>
        <v>0</v>
      </c>
      <c r="EE669" s="19">
        <f t="shared" si="3911"/>
        <v>0</v>
      </c>
      <c r="EF669" s="19">
        <f t="shared" si="3912"/>
        <v>0</v>
      </c>
      <c r="EG669" s="19">
        <f t="shared" si="3913"/>
        <v>0</v>
      </c>
      <c r="EH669" s="19">
        <f t="shared" si="3914"/>
        <v>0</v>
      </c>
    </row>
    <row r="670" spans="2:139" x14ac:dyDescent="0.35">
      <c r="B670" s="19">
        <f xml:space="preserve"> IF(C431=1,IF(N431=1,1,0),0)</f>
        <v>0</v>
      </c>
      <c r="C670" s="19">
        <f>IF(C431=1,IF(OR((N431=1),(N431=0.5)),1,0),0)</f>
        <v>0</v>
      </c>
      <c r="D670" s="19">
        <f xml:space="preserve"> IF(C431=1,IF(N431=1,1,0),0)</f>
        <v>0</v>
      </c>
      <c r="E670" s="19">
        <f xml:space="preserve"> IF(C431=1,IF(AND((N431&lt;&gt;""),(N431&lt;&gt;0)),1,0),0)</f>
        <v>0</v>
      </c>
      <c r="F670" s="19"/>
      <c r="G670" s="19">
        <f t="shared" si="3787"/>
        <v>1</v>
      </c>
      <c r="H670" s="19">
        <f t="shared" si="3788"/>
        <v>2</v>
      </c>
      <c r="I670" s="19">
        <f t="shared" si="3789"/>
        <v>3</v>
      </c>
      <c r="J670" s="19">
        <f t="shared" si="3790"/>
        <v>4</v>
      </c>
      <c r="K670" s="19">
        <f t="shared" si="3791"/>
        <v>5</v>
      </c>
      <c r="L670" s="19">
        <f t="shared" si="3792"/>
        <v>6</v>
      </c>
      <c r="M670" s="19">
        <f t="shared" si="3793"/>
        <v>7</v>
      </c>
      <c r="N670" s="19">
        <f t="shared" si="3794"/>
        <v>8</v>
      </c>
      <c r="O670" s="19">
        <f t="shared" si="3795"/>
        <v>9</v>
      </c>
      <c r="P670" s="19">
        <f t="shared" si="3796"/>
        <v>10</v>
      </c>
      <c r="Q670" s="19">
        <f t="shared" si="3797"/>
        <v>11</v>
      </c>
      <c r="R670" s="19"/>
      <c r="S670" s="19">
        <f t="shared" si="3798"/>
        <v>12</v>
      </c>
      <c r="T670" s="19">
        <f t="shared" si="3799"/>
        <v>13</v>
      </c>
      <c r="U670" s="19">
        <f t="shared" si="3800"/>
        <v>14</v>
      </c>
      <c r="V670" s="19"/>
      <c r="W670" s="19">
        <f t="shared" si="3801"/>
        <v>15</v>
      </c>
      <c r="X670" s="19"/>
      <c r="Y670" s="19">
        <f t="shared" si="3802"/>
        <v>16</v>
      </c>
      <c r="Z670" s="19">
        <f t="shared" si="3803"/>
        <v>17</v>
      </c>
      <c r="AA670" s="19">
        <f t="shared" si="3804"/>
        <v>18</v>
      </c>
      <c r="AB670" s="19">
        <f t="shared" si="3805"/>
        <v>19</v>
      </c>
      <c r="AC670" s="19">
        <f t="shared" si="3806"/>
        <v>20</v>
      </c>
      <c r="AD670" s="19"/>
      <c r="AE670" s="19">
        <f t="shared" si="3807"/>
        <v>21</v>
      </c>
      <c r="AF670" s="19">
        <f t="shared" si="3808"/>
        <v>22</v>
      </c>
      <c r="AG670" s="19">
        <f t="shared" si="3809"/>
        <v>23</v>
      </c>
      <c r="AH670" s="19">
        <f t="shared" si="3810"/>
        <v>24</v>
      </c>
      <c r="AI670" s="19">
        <f t="shared" si="3811"/>
        <v>25</v>
      </c>
      <c r="AJ670" s="19">
        <f t="shared" si="3812"/>
        <v>26</v>
      </c>
      <c r="AK670" s="129">
        <f t="shared" si="3813"/>
        <v>27</v>
      </c>
      <c r="AL670" s="129">
        <f t="shared" si="3814"/>
        <v>28</v>
      </c>
      <c r="AM670" s="19">
        <f t="shared" si="3815"/>
        <v>29</v>
      </c>
      <c r="AN670" s="19">
        <f t="shared" si="3816"/>
        <v>30</v>
      </c>
      <c r="AO670" s="19">
        <f t="shared" si="3817"/>
        <v>31</v>
      </c>
      <c r="AP670" s="19">
        <f t="shared" si="3818"/>
        <v>32</v>
      </c>
      <c r="AQ670" s="19">
        <f t="shared" si="3819"/>
        <v>33</v>
      </c>
      <c r="AR670" s="19">
        <f t="shared" si="3820"/>
        <v>34</v>
      </c>
      <c r="AS670" s="19">
        <f t="shared" si="3821"/>
        <v>35</v>
      </c>
      <c r="AT670" s="19">
        <f t="shared" si="3822"/>
        <v>36</v>
      </c>
      <c r="AU670" s="19">
        <f t="shared" si="3823"/>
        <v>37</v>
      </c>
      <c r="AV670" s="19">
        <f t="shared" si="3824"/>
        <v>38</v>
      </c>
      <c r="AW670" s="19">
        <f t="shared" si="3825"/>
        <v>39</v>
      </c>
      <c r="AX670" s="19">
        <f t="shared" si="3826"/>
        <v>40</v>
      </c>
      <c r="AY670" s="19">
        <f t="shared" si="3827"/>
        <v>41</v>
      </c>
      <c r="AZ670" s="19">
        <f t="shared" si="3828"/>
        <v>42</v>
      </c>
      <c r="BA670" s="19">
        <f t="shared" si="3829"/>
        <v>43</v>
      </c>
      <c r="BB670" s="19">
        <f t="shared" si="3830"/>
        <v>44</v>
      </c>
      <c r="BC670" s="19">
        <f t="shared" si="3831"/>
        <v>45</v>
      </c>
      <c r="BD670" s="19">
        <f t="shared" si="3832"/>
        <v>46</v>
      </c>
      <c r="BE670" s="19">
        <f t="shared" si="3833"/>
        <v>47</v>
      </c>
      <c r="BF670" s="19">
        <f t="shared" si="3834"/>
        <v>48</v>
      </c>
      <c r="BG670" s="19">
        <f t="shared" si="3835"/>
        <v>49</v>
      </c>
      <c r="BH670" s="19">
        <f t="shared" si="3836"/>
        <v>50</v>
      </c>
      <c r="BI670" s="19">
        <f t="shared" si="3837"/>
        <v>51</v>
      </c>
      <c r="BJ670" s="19">
        <f t="shared" si="3838"/>
        <v>52</v>
      </c>
      <c r="BK670" s="19">
        <f t="shared" si="3839"/>
        <v>53</v>
      </c>
      <c r="BL670" s="19">
        <f t="shared" si="3840"/>
        <v>54</v>
      </c>
      <c r="BM670" s="19">
        <f t="shared" si="3841"/>
        <v>55</v>
      </c>
      <c r="BN670" s="19">
        <f t="shared" si="3842"/>
        <v>56</v>
      </c>
      <c r="BO670" s="19">
        <f t="shared" si="3843"/>
        <v>57</v>
      </c>
      <c r="BP670" s="19">
        <f t="shared" si="3844"/>
        <v>58</v>
      </c>
      <c r="BQ670" s="19">
        <f t="shared" si="3845"/>
        <v>59</v>
      </c>
      <c r="BR670" s="19">
        <f t="shared" si="3846"/>
        <v>60</v>
      </c>
      <c r="BS670" s="19">
        <f t="shared" si="3847"/>
        <v>61</v>
      </c>
      <c r="BT670" s="19">
        <f t="shared" si="3848"/>
        <v>62</v>
      </c>
      <c r="BU670" s="19">
        <f t="shared" si="3849"/>
        <v>63</v>
      </c>
      <c r="BV670" s="19">
        <f t="shared" si="3850"/>
        <v>64</v>
      </c>
      <c r="BW670" s="19">
        <f t="shared" si="3851"/>
        <v>65</v>
      </c>
      <c r="BX670" s="19">
        <f t="shared" si="3852"/>
        <v>66</v>
      </c>
      <c r="BY670" s="19">
        <f t="shared" si="3853"/>
        <v>67</v>
      </c>
      <c r="BZ670" s="19">
        <f t="shared" si="3854"/>
        <v>68</v>
      </c>
      <c r="CA670" s="19">
        <f t="shared" si="3855"/>
        <v>69</v>
      </c>
      <c r="CB670" s="19">
        <f t="shared" si="3856"/>
        <v>70</v>
      </c>
      <c r="CC670" s="19">
        <f t="shared" si="3857"/>
        <v>71</v>
      </c>
      <c r="CD670" s="19">
        <f t="shared" si="3858"/>
        <v>72</v>
      </c>
      <c r="CE670" s="19">
        <f t="shared" si="3859"/>
        <v>73</v>
      </c>
      <c r="CF670" s="19">
        <f t="shared" si="3860"/>
        <v>74</v>
      </c>
      <c r="CG670" s="19">
        <f t="shared" si="3861"/>
        <v>75</v>
      </c>
      <c r="CH670" s="19">
        <f t="shared" si="3862"/>
        <v>76</v>
      </c>
      <c r="CI670" s="19">
        <f t="shared" si="3863"/>
        <v>77</v>
      </c>
      <c r="CJ670" s="19">
        <f t="shared" si="3864"/>
        <v>78</v>
      </c>
      <c r="CK670" s="19">
        <f t="shared" si="3865"/>
        <v>79</v>
      </c>
      <c r="CL670" s="19">
        <f t="shared" si="3866"/>
        <v>80</v>
      </c>
      <c r="CM670" s="19">
        <f t="shared" si="3867"/>
        <v>81</v>
      </c>
      <c r="CN670" s="19">
        <f t="shared" si="3868"/>
        <v>82</v>
      </c>
      <c r="CO670" s="19">
        <f t="shared" si="3869"/>
        <v>83</v>
      </c>
      <c r="CP670" s="19">
        <f t="shared" si="3870"/>
        <v>84</v>
      </c>
      <c r="CQ670" s="19">
        <f t="shared" si="3871"/>
        <v>85</v>
      </c>
      <c r="CR670" s="19">
        <f t="shared" si="3872"/>
        <v>86</v>
      </c>
      <c r="CS670" s="19">
        <f t="shared" si="3873"/>
        <v>87</v>
      </c>
      <c r="CT670" s="19">
        <f t="shared" si="3874"/>
        <v>88</v>
      </c>
      <c r="CU670" s="19">
        <f t="shared" si="3875"/>
        <v>89</v>
      </c>
      <c r="CV670" s="19">
        <f t="shared" si="3876"/>
        <v>90</v>
      </c>
      <c r="CW670" s="19">
        <f t="shared" si="3877"/>
        <v>91</v>
      </c>
      <c r="CX670" s="19">
        <f t="shared" si="3878"/>
        <v>92</v>
      </c>
      <c r="CY670" s="19">
        <f t="shared" si="3879"/>
        <v>93</v>
      </c>
      <c r="CZ670" s="19">
        <f t="shared" si="3880"/>
        <v>94</v>
      </c>
      <c r="DA670" s="19">
        <f t="shared" si="3881"/>
        <v>95</v>
      </c>
      <c r="DB670" s="19">
        <f t="shared" si="3882"/>
        <v>96</v>
      </c>
      <c r="DC670" s="19">
        <f t="shared" si="3883"/>
        <v>97</v>
      </c>
      <c r="DD670" s="19">
        <f t="shared" si="3884"/>
        <v>98</v>
      </c>
      <c r="DE670" s="19">
        <f t="shared" si="3885"/>
        <v>99</v>
      </c>
      <c r="DF670" s="19">
        <f t="shared" si="3886"/>
        <v>100</v>
      </c>
      <c r="DG670" s="19">
        <f t="shared" si="3887"/>
        <v>101</v>
      </c>
      <c r="DH670" s="19">
        <f t="shared" si="3888"/>
        <v>102</v>
      </c>
      <c r="DI670" s="19">
        <f t="shared" si="3889"/>
        <v>103</v>
      </c>
      <c r="DJ670" s="19">
        <f t="shared" si="3890"/>
        <v>104</v>
      </c>
      <c r="DK670" s="19">
        <f t="shared" si="3891"/>
        <v>105</v>
      </c>
      <c r="DL670" s="19">
        <f t="shared" si="3892"/>
        <v>106</v>
      </c>
      <c r="DM670" s="19">
        <f t="shared" si="3893"/>
        <v>107</v>
      </c>
      <c r="DN670" s="19">
        <f t="shared" si="3894"/>
        <v>108</v>
      </c>
      <c r="DO670" s="19">
        <f t="shared" si="3895"/>
        <v>109</v>
      </c>
      <c r="DP670" s="19">
        <f t="shared" si="3896"/>
        <v>110</v>
      </c>
      <c r="DQ670" s="19">
        <f t="shared" si="3897"/>
        <v>111</v>
      </c>
      <c r="DR670" s="19">
        <f t="shared" si="3898"/>
        <v>112</v>
      </c>
      <c r="DS670" s="19">
        <f t="shared" si="3899"/>
        <v>113</v>
      </c>
      <c r="DT670" s="19">
        <f t="shared" si="3900"/>
        <v>114</v>
      </c>
      <c r="DU670" s="19">
        <f t="shared" si="3901"/>
        <v>115</v>
      </c>
      <c r="DV670" s="19">
        <f t="shared" si="3902"/>
        <v>116</v>
      </c>
      <c r="DW670" s="19">
        <f t="shared" si="3903"/>
        <v>117</v>
      </c>
      <c r="DX670" s="19">
        <f t="shared" si="3904"/>
        <v>118</v>
      </c>
      <c r="DY670" s="19">
        <f t="shared" si="3905"/>
        <v>119</v>
      </c>
      <c r="DZ670" s="19">
        <f t="shared" si="3906"/>
        <v>120</v>
      </c>
      <c r="EA670" s="19">
        <f t="shared" si="3907"/>
        <v>121</v>
      </c>
      <c r="EB670" s="19">
        <f t="shared" si="3908"/>
        <v>122</v>
      </c>
      <c r="EC670" s="19">
        <f t="shared" si="3909"/>
        <v>123</v>
      </c>
      <c r="ED670" s="19">
        <f t="shared" si="3910"/>
        <v>124</v>
      </c>
      <c r="EE670" s="19">
        <f t="shared" si="3911"/>
        <v>125</v>
      </c>
      <c r="EF670" s="19">
        <f t="shared" si="3912"/>
        <v>126</v>
      </c>
      <c r="EG670" s="19">
        <f t="shared" si="3913"/>
        <v>127</v>
      </c>
      <c r="EH670" s="19">
        <f t="shared" si="3914"/>
        <v>128</v>
      </c>
    </row>
    <row r="671" spans="2:139" ht="15" hidden="1" x14ac:dyDescent="0.25">
      <c r="B671" s="19">
        <f xml:space="preserve"> IF(C432=1,IF(N432=1,1,0),0)</f>
        <v>0</v>
      </c>
      <c r="C671" s="19">
        <f>IF(C432=1,IF(OR((N432=1),(N432=0.5)),1,0),0)</f>
        <v>0</v>
      </c>
      <c r="D671" s="19">
        <f xml:space="preserve"> IF(C432=1,IF(N432=1,1,0),0)</f>
        <v>0</v>
      </c>
      <c r="E671" s="19">
        <f xml:space="preserve"> IF(C432=1,IF(AND((N432&lt;&gt;""),(N432&lt;&gt;0)),1,0),0)</f>
        <v>0</v>
      </c>
      <c r="F671" s="19"/>
      <c r="G671" s="19">
        <f t="shared" si="3787"/>
        <v>0</v>
      </c>
      <c r="H671" s="19">
        <f t="shared" si="3788"/>
        <v>0</v>
      </c>
      <c r="I671" s="19">
        <f t="shared" si="3789"/>
        <v>0</v>
      </c>
      <c r="J671" s="19">
        <f t="shared" si="3790"/>
        <v>0</v>
      </c>
      <c r="K671" s="19">
        <f t="shared" si="3791"/>
        <v>0</v>
      </c>
      <c r="L671" s="19">
        <f t="shared" si="3792"/>
        <v>0</v>
      </c>
      <c r="M671" s="19">
        <f t="shared" si="3793"/>
        <v>0</v>
      </c>
      <c r="N671" s="19">
        <f t="shared" si="3794"/>
        <v>0</v>
      </c>
      <c r="O671" s="19">
        <f t="shared" si="3795"/>
        <v>0</v>
      </c>
      <c r="P671" s="19">
        <f t="shared" si="3796"/>
        <v>0</v>
      </c>
      <c r="Q671" s="19">
        <f t="shared" si="3797"/>
        <v>0</v>
      </c>
      <c r="R671" s="19"/>
      <c r="S671" s="19">
        <f t="shared" si="3798"/>
        <v>0</v>
      </c>
      <c r="T671" s="19">
        <f t="shared" si="3799"/>
        <v>0</v>
      </c>
      <c r="U671" s="19">
        <f t="shared" si="3800"/>
        <v>0</v>
      </c>
      <c r="V671" s="19"/>
      <c r="W671" s="19">
        <f t="shared" si="3801"/>
        <v>0</v>
      </c>
      <c r="X671" s="19"/>
      <c r="Y671" s="19">
        <f t="shared" si="3802"/>
        <v>0</v>
      </c>
      <c r="Z671" s="19">
        <f t="shared" si="3803"/>
        <v>0</v>
      </c>
      <c r="AA671" s="19">
        <f t="shared" si="3804"/>
        <v>0</v>
      </c>
      <c r="AB671" s="19">
        <f t="shared" si="3805"/>
        <v>0</v>
      </c>
      <c r="AC671" s="19">
        <f t="shared" si="3806"/>
        <v>0</v>
      </c>
      <c r="AD671" s="19"/>
      <c r="AE671" s="19">
        <f t="shared" si="3807"/>
        <v>0</v>
      </c>
      <c r="AF671" s="19">
        <f t="shared" si="3808"/>
        <v>0</v>
      </c>
      <c r="AG671" s="19">
        <f t="shared" si="3809"/>
        <v>0</v>
      </c>
      <c r="AH671" s="19">
        <f t="shared" si="3810"/>
        <v>0</v>
      </c>
      <c r="AI671" s="19">
        <f t="shared" si="3811"/>
        <v>0</v>
      </c>
      <c r="AJ671" s="19">
        <f t="shared" si="3812"/>
        <v>0</v>
      </c>
      <c r="AK671" s="129">
        <f t="shared" si="3813"/>
        <v>0</v>
      </c>
      <c r="AL671" s="129">
        <f t="shared" si="3814"/>
        <v>0</v>
      </c>
      <c r="AM671" s="19">
        <f t="shared" si="3815"/>
        <v>0</v>
      </c>
      <c r="AN671" s="19">
        <f t="shared" si="3816"/>
        <v>0</v>
      </c>
      <c r="AO671" s="19">
        <f t="shared" si="3817"/>
        <v>0</v>
      </c>
      <c r="AP671" s="19">
        <f t="shared" si="3818"/>
        <v>0</v>
      </c>
      <c r="AQ671" s="19">
        <f t="shared" si="3819"/>
        <v>0</v>
      </c>
      <c r="AR671" s="19">
        <f t="shared" si="3820"/>
        <v>0</v>
      </c>
      <c r="AS671" s="19">
        <f t="shared" si="3821"/>
        <v>0</v>
      </c>
      <c r="AT671" s="19">
        <f t="shared" si="3822"/>
        <v>0</v>
      </c>
      <c r="AU671" s="19">
        <f t="shared" si="3823"/>
        <v>0</v>
      </c>
      <c r="AV671" s="19">
        <f t="shared" si="3824"/>
        <v>0</v>
      </c>
      <c r="AW671" s="19">
        <f t="shared" si="3825"/>
        <v>0</v>
      </c>
      <c r="AX671" s="19">
        <f t="shared" si="3826"/>
        <v>0</v>
      </c>
      <c r="AY671" s="19">
        <f t="shared" si="3827"/>
        <v>0</v>
      </c>
      <c r="AZ671" s="19">
        <f t="shared" si="3828"/>
        <v>0</v>
      </c>
      <c r="BA671" s="19">
        <f t="shared" si="3829"/>
        <v>0</v>
      </c>
      <c r="BB671" s="19">
        <f t="shared" si="3830"/>
        <v>0</v>
      </c>
      <c r="BC671" s="19">
        <f t="shared" si="3831"/>
        <v>0</v>
      </c>
      <c r="BD671" s="19">
        <f t="shared" si="3832"/>
        <v>0</v>
      </c>
      <c r="BE671" s="19">
        <f t="shared" si="3833"/>
        <v>0</v>
      </c>
      <c r="BF671" s="19">
        <f t="shared" si="3834"/>
        <v>0</v>
      </c>
      <c r="BG671" s="19">
        <f t="shared" si="3835"/>
        <v>0</v>
      </c>
      <c r="BH671" s="19">
        <f t="shared" si="3836"/>
        <v>0</v>
      </c>
      <c r="BI671" s="19">
        <f t="shared" si="3837"/>
        <v>0</v>
      </c>
      <c r="BJ671" s="19">
        <f t="shared" si="3838"/>
        <v>0</v>
      </c>
      <c r="BK671" s="19">
        <f t="shared" si="3839"/>
        <v>0</v>
      </c>
      <c r="BL671" s="19">
        <f t="shared" si="3840"/>
        <v>0</v>
      </c>
      <c r="BM671" s="19">
        <f t="shared" si="3841"/>
        <v>0</v>
      </c>
      <c r="BN671" s="19">
        <f t="shared" si="3842"/>
        <v>0</v>
      </c>
      <c r="BO671" s="19">
        <f t="shared" si="3843"/>
        <v>0</v>
      </c>
      <c r="BP671" s="19">
        <f t="shared" si="3844"/>
        <v>0</v>
      </c>
      <c r="BQ671" s="19">
        <f t="shared" si="3845"/>
        <v>0</v>
      </c>
      <c r="BR671" s="19">
        <f t="shared" si="3846"/>
        <v>0</v>
      </c>
      <c r="BS671" s="19">
        <f t="shared" si="3847"/>
        <v>0</v>
      </c>
      <c r="BT671" s="19">
        <f t="shared" si="3848"/>
        <v>0</v>
      </c>
      <c r="BU671" s="19">
        <f t="shared" si="3849"/>
        <v>0</v>
      </c>
      <c r="BV671" s="19">
        <f t="shared" si="3850"/>
        <v>0</v>
      </c>
      <c r="BW671" s="19">
        <f t="shared" si="3851"/>
        <v>0</v>
      </c>
      <c r="BX671" s="19">
        <f t="shared" si="3852"/>
        <v>0</v>
      </c>
      <c r="BY671" s="19">
        <f t="shared" si="3853"/>
        <v>0</v>
      </c>
      <c r="BZ671" s="19">
        <f t="shared" si="3854"/>
        <v>0</v>
      </c>
      <c r="CA671" s="19">
        <f t="shared" si="3855"/>
        <v>0</v>
      </c>
      <c r="CB671" s="19">
        <f t="shared" si="3856"/>
        <v>0</v>
      </c>
      <c r="CC671" s="19">
        <f t="shared" si="3857"/>
        <v>0</v>
      </c>
      <c r="CD671" s="19">
        <f t="shared" si="3858"/>
        <v>0</v>
      </c>
      <c r="CE671" s="19">
        <f t="shared" si="3859"/>
        <v>0</v>
      </c>
      <c r="CF671" s="19">
        <f t="shared" si="3860"/>
        <v>0</v>
      </c>
      <c r="CG671" s="19">
        <f t="shared" si="3861"/>
        <v>0</v>
      </c>
      <c r="CH671" s="19">
        <f t="shared" si="3862"/>
        <v>0</v>
      </c>
      <c r="CI671" s="19">
        <f t="shared" si="3863"/>
        <v>0</v>
      </c>
      <c r="CJ671" s="19">
        <f t="shared" si="3864"/>
        <v>0</v>
      </c>
      <c r="CK671" s="19">
        <f t="shared" si="3865"/>
        <v>0</v>
      </c>
      <c r="CL671" s="19">
        <f t="shared" si="3866"/>
        <v>0</v>
      </c>
      <c r="CM671" s="19">
        <f t="shared" si="3867"/>
        <v>0</v>
      </c>
      <c r="CN671" s="19">
        <f t="shared" si="3868"/>
        <v>0</v>
      </c>
      <c r="CO671" s="19">
        <f t="shared" si="3869"/>
        <v>0</v>
      </c>
      <c r="CP671" s="19">
        <f t="shared" si="3870"/>
        <v>0</v>
      </c>
      <c r="CQ671" s="19">
        <f t="shared" si="3871"/>
        <v>0</v>
      </c>
      <c r="CR671" s="19">
        <f t="shared" si="3872"/>
        <v>0</v>
      </c>
      <c r="CS671" s="19">
        <f t="shared" si="3873"/>
        <v>0</v>
      </c>
      <c r="CT671" s="19">
        <f t="shared" si="3874"/>
        <v>0</v>
      </c>
      <c r="CU671" s="19">
        <f t="shared" si="3875"/>
        <v>0</v>
      </c>
      <c r="CV671" s="19">
        <f t="shared" si="3876"/>
        <v>0</v>
      </c>
      <c r="CW671" s="19">
        <f t="shared" si="3877"/>
        <v>0</v>
      </c>
      <c r="CX671" s="19">
        <f t="shared" si="3878"/>
        <v>0</v>
      </c>
      <c r="CY671" s="19">
        <f t="shared" si="3879"/>
        <v>0</v>
      </c>
      <c r="CZ671" s="19">
        <f t="shared" si="3880"/>
        <v>0</v>
      </c>
      <c r="DA671" s="19">
        <f t="shared" si="3881"/>
        <v>0</v>
      </c>
      <c r="DB671" s="19">
        <f t="shared" si="3882"/>
        <v>0</v>
      </c>
      <c r="DC671" s="19">
        <f t="shared" si="3883"/>
        <v>0</v>
      </c>
      <c r="DD671" s="19">
        <f t="shared" si="3884"/>
        <v>0</v>
      </c>
      <c r="DE671" s="19">
        <f t="shared" si="3885"/>
        <v>0</v>
      </c>
      <c r="DF671" s="19">
        <f t="shared" si="3886"/>
        <v>0</v>
      </c>
      <c r="DG671" s="19">
        <f t="shared" si="3887"/>
        <v>0</v>
      </c>
      <c r="DH671" s="19">
        <f t="shared" si="3888"/>
        <v>0</v>
      </c>
      <c r="DI671" s="19">
        <f t="shared" si="3889"/>
        <v>0</v>
      </c>
      <c r="DJ671" s="19">
        <f t="shared" si="3890"/>
        <v>0</v>
      </c>
      <c r="DK671" s="19">
        <f t="shared" si="3891"/>
        <v>0</v>
      </c>
      <c r="DL671" s="19">
        <f t="shared" si="3892"/>
        <v>0</v>
      </c>
      <c r="DM671" s="19">
        <f t="shared" si="3893"/>
        <v>0</v>
      </c>
      <c r="DN671" s="19">
        <f t="shared" si="3894"/>
        <v>0</v>
      </c>
      <c r="DO671" s="19">
        <f t="shared" si="3895"/>
        <v>0</v>
      </c>
      <c r="DP671" s="19">
        <f t="shared" si="3896"/>
        <v>0</v>
      </c>
      <c r="DQ671" s="19">
        <f t="shared" si="3897"/>
        <v>0</v>
      </c>
      <c r="DR671" s="19">
        <f t="shared" si="3898"/>
        <v>0</v>
      </c>
      <c r="DS671" s="19">
        <f t="shared" si="3899"/>
        <v>0</v>
      </c>
      <c r="DT671" s="19">
        <f t="shared" si="3900"/>
        <v>0</v>
      </c>
      <c r="DU671" s="19">
        <f t="shared" si="3901"/>
        <v>0</v>
      </c>
      <c r="DV671" s="19">
        <f t="shared" si="3902"/>
        <v>0</v>
      </c>
      <c r="DW671" s="19">
        <f t="shared" si="3903"/>
        <v>0</v>
      </c>
      <c r="DX671" s="19">
        <f t="shared" si="3904"/>
        <v>0</v>
      </c>
      <c r="DY671" s="19">
        <f t="shared" si="3905"/>
        <v>0</v>
      </c>
      <c r="DZ671" s="19">
        <f t="shared" si="3906"/>
        <v>0</v>
      </c>
      <c r="EA671" s="19">
        <f t="shared" si="3907"/>
        <v>0</v>
      </c>
      <c r="EB671" s="19">
        <f t="shared" si="3908"/>
        <v>0</v>
      </c>
      <c r="EC671" s="19">
        <f t="shared" si="3909"/>
        <v>0</v>
      </c>
      <c r="ED671" s="19">
        <f t="shared" si="3910"/>
        <v>0</v>
      </c>
      <c r="EE671" s="19">
        <f t="shared" si="3911"/>
        <v>0</v>
      </c>
      <c r="EF671" s="19">
        <f t="shared" si="3912"/>
        <v>0</v>
      </c>
      <c r="EG671" s="19">
        <f t="shared" si="3913"/>
        <v>0</v>
      </c>
      <c r="EH671" s="19">
        <f t="shared" si="3914"/>
        <v>0</v>
      </c>
    </row>
    <row r="672" spans="2:139" ht="15" hidden="1" x14ac:dyDescent="0.25">
      <c r="B672" s="19">
        <f xml:space="preserve"> IF(C433=1,IF(N433=1,1,0),0)</f>
        <v>0</v>
      </c>
      <c r="C672" s="19">
        <f>IF(C433=1,IF(OR((N433=1),(N433=0.5)),1,0),0)</f>
        <v>0</v>
      </c>
      <c r="D672" s="19">
        <f xml:space="preserve"> IF(C433=1,IF(N433=1,1,0),0)</f>
        <v>0</v>
      </c>
      <c r="E672" s="19">
        <f xml:space="preserve"> IF(C433=1,IF(AND((N433&lt;&gt;""),(N433&lt;&gt;0)),1,0),0)</f>
        <v>0</v>
      </c>
      <c r="F672" s="19"/>
      <c r="G672" s="19">
        <f t="shared" si="3787"/>
        <v>0</v>
      </c>
      <c r="H672" s="19">
        <f t="shared" si="3788"/>
        <v>0</v>
      </c>
      <c r="I672" s="19">
        <f t="shared" si="3789"/>
        <v>0</v>
      </c>
      <c r="J672" s="19">
        <f t="shared" si="3790"/>
        <v>0</v>
      </c>
      <c r="K672" s="19">
        <f t="shared" si="3791"/>
        <v>0</v>
      </c>
      <c r="L672" s="19">
        <f t="shared" si="3792"/>
        <v>0</v>
      </c>
      <c r="M672" s="19">
        <f t="shared" si="3793"/>
        <v>0</v>
      </c>
      <c r="N672" s="19">
        <f t="shared" si="3794"/>
        <v>0</v>
      </c>
      <c r="O672" s="19">
        <f t="shared" si="3795"/>
        <v>0</v>
      </c>
      <c r="P672" s="19">
        <f t="shared" si="3796"/>
        <v>0</v>
      </c>
      <c r="Q672" s="19">
        <f t="shared" si="3797"/>
        <v>0</v>
      </c>
      <c r="R672" s="19"/>
      <c r="S672" s="19">
        <f t="shared" si="3798"/>
        <v>0</v>
      </c>
      <c r="T672" s="19">
        <f t="shared" si="3799"/>
        <v>0</v>
      </c>
      <c r="U672" s="19">
        <f t="shared" si="3800"/>
        <v>0</v>
      </c>
      <c r="V672" s="19"/>
      <c r="W672" s="19">
        <f t="shared" si="3801"/>
        <v>0</v>
      </c>
      <c r="X672" s="19"/>
      <c r="Y672" s="19">
        <f t="shared" si="3802"/>
        <v>0</v>
      </c>
      <c r="Z672" s="19">
        <f t="shared" si="3803"/>
        <v>0</v>
      </c>
      <c r="AA672" s="19">
        <f t="shared" si="3804"/>
        <v>0</v>
      </c>
      <c r="AB672" s="19">
        <f t="shared" si="3805"/>
        <v>0</v>
      </c>
      <c r="AC672" s="19">
        <f t="shared" si="3806"/>
        <v>0</v>
      </c>
      <c r="AD672" s="19"/>
      <c r="AE672" s="19">
        <f t="shared" si="3807"/>
        <v>0</v>
      </c>
      <c r="AF672" s="19">
        <f t="shared" si="3808"/>
        <v>0</v>
      </c>
      <c r="AG672" s="19">
        <f t="shared" si="3809"/>
        <v>0</v>
      </c>
      <c r="AH672" s="19">
        <f t="shared" si="3810"/>
        <v>0</v>
      </c>
      <c r="AI672" s="19">
        <f t="shared" si="3811"/>
        <v>0</v>
      </c>
      <c r="AJ672" s="19">
        <f t="shared" si="3812"/>
        <v>0</v>
      </c>
      <c r="AK672" s="129">
        <f t="shared" si="3813"/>
        <v>0</v>
      </c>
      <c r="AL672" s="129">
        <f t="shared" si="3814"/>
        <v>0</v>
      </c>
      <c r="AM672" s="19">
        <f t="shared" si="3815"/>
        <v>0</v>
      </c>
      <c r="AN672" s="19">
        <f t="shared" si="3816"/>
        <v>0</v>
      </c>
      <c r="AO672" s="19">
        <f t="shared" si="3817"/>
        <v>0</v>
      </c>
      <c r="AP672" s="19">
        <f t="shared" si="3818"/>
        <v>0</v>
      </c>
      <c r="AQ672" s="19">
        <f t="shared" si="3819"/>
        <v>0</v>
      </c>
      <c r="AR672" s="19">
        <f t="shared" si="3820"/>
        <v>0</v>
      </c>
      <c r="AS672" s="19">
        <f t="shared" si="3821"/>
        <v>0</v>
      </c>
      <c r="AT672" s="19">
        <f t="shared" si="3822"/>
        <v>0</v>
      </c>
      <c r="AU672" s="19">
        <f t="shared" si="3823"/>
        <v>0</v>
      </c>
      <c r="AV672" s="19">
        <f t="shared" si="3824"/>
        <v>0</v>
      </c>
      <c r="AW672" s="19">
        <f t="shared" si="3825"/>
        <v>0</v>
      </c>
      <c r="AX672" s="19">
        <f t="shared" si="3826"/>
        <v>0</v>
      </c>
      <c r="AY672" s="19">
        <f t="shared" si="3827"/>
        <v>0</v>
      </c>
      <c r="AZ672" s="19">
        <f t="shared" si="3828"/>
        <v>0</v>
      </c>
      <c r="BA672" s="19">
        <f t="shared" si="3829"/>
        <v>0</v>
      </c>
      <c r="BB672" s="19">
        <f t="shared" si="3830"/>
        <v>0</v>
      </c>
      <c r="BC672" s="19">
        <f t="shared" si="3831"/>
        <v>0</v>
      </c>
      <c r="BD672" s="19">
        <f t="shared" si="3832"/>
        <v>0</v>
      </c>
      <c r="BE672" s="19">
        <f t="shared" si="3833"/>
        <v>0</v>
      </c>
      <c r="BF672" s="19">
        <f t="shared" si="3834"/>
        <v>0</v>
      </c>
      <c r="BG672" s="19">
        <f t="shared" si="3835"/>
        <v>0</v>
      </c>
      <c r="BH672" s="19">
        <f t="shared" si="3836"/>
        <v>0</v>
      </c>
      <c r="BI672" s="19">
        <f t="shared" si="3837"/>
        <v>0</v>
      </c>
      <c r="BJ672" s="19">
        <f t="shared" si="3838"/>
        <v>0</v>
      </c>
      <c r="BK672" s="19">
        <f t="shared" si="3839"/>
        <v>0</v>
      </c>
      <c r="BL672" s="19">
        <f t="shared" si="3840"/>
        <v>0</v>
      </c>
      <c r="BM672" s="19">
        <f t="shared" si="3841"/>
        <v>0</v>
      </c>
      <c r="BN672" s="19">
        <f t="shared" si="3842"/>
        <v>0</v>
      </c>
      <c r="BO672" s="19">
        <f t="shared" si="3843"/>
        <v>0</v>
      </c>
      <c r="BP672" s="19">
        <f t="shared" si="3844"/>
        <v>0</v>
      </c>
      <c r="BQ672" s="19">
        <f t="shared" si="3845"/>
        <v>0</v>
      </c>
      <c r="BR672" s="19">
        <f t="shared" si="3846"/>
        <v>0</v>
      </c>
      <c r="BS672" s="19">
        <f t="shared" si="3847"/>
        <v>0</v>
      </c>
      <c r="BT672" s="19">
        <f t="shared" si="3848"/>
        <v>0</v>
      </c>
      <c r="BU672" s="19">
        <f t="shared" si="3849"/>
        <v>0</v>
      </c>
      <c r="BV672" s="19">
        <f t="shared" si="3850"/>
        <v>0</v>
      </c>
      <c r="BW672" s="19">
        <f t="shared" si="3851"/>
        <v>0</v>
      </c>
      <c r="BX672" s="19">
        <f t="shared" si="3852"/>
        <v>0</v>
      </c>
      <c r="BY672" s="19">
        <f t="shared" si="3853"/>
        <v>0</v>
      </c>
      <c r="BZ672" s="19">
        <f t="shared" si="3854"/>
        <v>0</v>
      </c>
      <c r="CA672" s="19">
        <f t="shared" si="3855"/>
        <v>0</v>
      </c>
      <c r="CB672" s="19">
        <f t="shared" si="3856"/>
        <v>0</v>
      </c>
      <c r="CC672" s="19">
        <f t="shared" si="3857"/>
        <v>0</v>
      </c>
      <c r="CD672" s="19">
        <f t="shared" si="3858"/>
        <v>0</v>
      </c>
      <c r="CE672" s="19">
        <f t="shared" si="3859"/>
        <v>0</v>
      </c>
      <c r="CF672" s="19">
        <f t="shared" si="3860"/>
        <v>0</v>
      </c>
      <c r="CG672" s="19">
        <f t="shared" si="3861"/>
        <v>0</v>
      </c>
      <c r="CH672" s="19">
        <f t="shared" si="3862"/>
        <v>0</v>
      </c>
      <c r="CI672" s="19">
        <f t="shared" si="3863"/>
        <v>0</v>
      </c>
      <c r="CJ672" s="19">
        <f t="shared" si="3864"/>
        <v>0</v>
      </c>
      <c r="CK672" s="19">
        <f t="shared" si="3865"/>
        <v>0</v>
      </c>
      <c r="CL672" s="19">
        <f t="shared" si="3866"/>
        <v>0</v>
      </c>
      <c r="CM672" s="19">
        <f t="shared" si="3867"/>
        <v>0</v>
      </c>
      <c r="CN672" s="19">
        <f t="shared" si="3868"/>
        <v>0</v>
      </c>
      <c r="CO672" s="19">
        <f t="shared" si="3869"/>
        <v>0</v>
      </c>
      <c r="CP672" s="19">
        <f t="shared" si="3870"/>
        <v>0</v>
      </c>
      <c r="CQ672" s="19">
        <f t="shared" si="3871"/>
        <v>0</v>
      </c>
      <c r="CR672" s="19">
        <f t="shared" si="3872"/>
        <v>0</v>
      </c>
      <c r="CS672" s="19">
        <f t="shared" si="3873"/>
        <v>0</v>
      </c>
      <c r="CT672" s="19">
        <f t="shared" si="3874"/>
        <v>0</v>
      </c>
      <c r="CU672" s="19">
        <f t="shared" si="3875"/>
        <v>0</v>
      </c>
      <c r="CV672" s="19">
        <f t="shared" si="3876"/>
        <v>0</v>
      </c>
      <c r="CW672" s="19">
        <f t="shared" si="3877"/>
        <v>0</v>
      </c>
      <c r="CX672" s="19">
        <f t="shared" si="3878"/>
        <v>0</v>
      </c>
      <c r="CY672" s="19">
        <f t="shared" si="3879"/>
        <v>0</v>
      </c>
      <c r="CZ672" s="19">
        <f t="shared" si="3880"/>
        <v>0</v>
      </c>
      <c r="DA672" s="19">
        <f t="shared" si="3881"/>
        <v>0</v>
      </c>
      <c r="DB672" s="19">
        <f t="shared" si="3882"/>
        <v>0</v>
      </c>
      <c r="DC672" s="19">
        <f t="shared" si="3883"/>
        <v>0</v>
      </c>
      <c r="DD672" s="19">
        <f t="shared" si="3884"/>
        <v>0</v>
      </c>
      <c r="DE672" s="19">
        <f t="shared" si="3885"/>
        <v>0</v>
      </c>
      <c r="DF672" s="19">
        <f t="shared" si="3886"/>
        <v>0</v>
      </c>
      <c r="DG672" s="19">
        <f t="shared" si="3887"/>
        <v>0</v>
      </c>
      <c r="DH672" s="19">
        <f t="shared" si="3888"/>
        <v>0</v>
      </c>
      <c r="DI672" s="19">
        <f t="shared" si="3889"/>
        <v>0</v>
      </c>
      <c r="DJ672" s="19">
        <f t="shared" si="3890"/>
        <v>0</v>
      </c>
      <c r="DK672" s="19">
        <f t="shared" si="3891"/>
        <v>0</v>
      </c>
      <c r="DL672" s="19">
        <f t="shared" si="3892"/>
        <v>0</v>
      </c>
      <c r="DM672" s="19">
        <f t="shared" si="3893"/>
        <v>0</v>
      </c>
      <c r="DN672" s="19">
        <f t="shared" si="3894"/>
        <v>0</v>
      </c>
      <c r="DO672" s="19">
        <f t="shared" si="3895"/>
        <v>0</v>
      </c>
      <c r="DP672" s="19">
        <f t="shared" si="3896"/>
        <v>0</v>
      </c>
      <c r="DQ672" s="19">
        <f t="shared" si="3897"/>
        <v>0</v>
      </c>
      <c r="DR672" s="19">
        <f t="shared" si="3898"/>
        <v>0</v>
      </c>
      <c r="DS672" s="19">
        <f t="shared" si="3899"/>
        <v>0</v>
      </c>
      <c r="DT672" s="19">
        <f t="shared" si="3900"/>
        <v>0</v>
      </c>
      <c r="DU672" s="19">
        <f t="shared" si="3901"/>
        <v>0</v>
      </c>
      <c r="DV672" s="19">
        <f t="shared" si="3902"/>
        <v>0</v>
      </c>
      <c r="DW672" s="19">
        <f t="shared" si="3903"/>
        <v>0</v>
      </c>
      <c r="DX672" s="19">
        <f t="shared" si="3904"/>
        <v>0</v>
      </c>
      <c r="DY672" s="19">
        <f t="shared" si="3905"/>
        <v>0</v>
      </c>
      <c r="DZ672" s="19">
        <f t="shared" si="3906"/>
        <v>0</v>
      </c>
      <c r="EA672" s="19">
        <f t="shared" si="3907"/>
        <v>0</v>
      </c>
      <c r="EB672" s="19">
        <f t="shared" si="3908"/>
        <v>0</v>
      </c>
      <c r="EC672" s="19">
        <f t="shared" si="3909"/>
        <v>0</v>
      </c>
      <c r="ED672" s="19">
        <f t="shared" si="3910"/>
        <v>0</v>
      </c>
      <c r="EE672" s="19">
        <f t="shared" si="3911"/>
        <v>0</v>
      </c>
      <c r="EF672" s="19">
        <f t="shared" si="3912"/>
        <v>0</v>
      </c>
      <c r="EG672" s="19">
        <f t="shared" si="3913"/>
        <v>0</v>
      </c>
      <c r="EH672" s="19">
        <f t="shared" si="3914"/>
        <v>0</v>
      </c>
    </row>
    <row r="673" spans="2:138" ht="15" hidden="1" x14ac:dyDescent="0.25">
      <c r="B673" s="19">
        <f t="shared" ref="B673:B676" si="3915" xml:space="preserve"> IF(C434=1,IF(N434=1,1,0),0)</f>
        <v>0</v>
      </c>
      <c r="C673" s="19">
        <f t="shared" ref="C673:C676" si="3916">IF(C434=1,IF(OR((N434=1),(N434=0.5)),1,0),0)</f>
        <v>0</v>
      </c>
      <c r="D673" s="19">
        <f t="shared" ref="D673:D676" si="3917" xml:space="preserve"> IF(C434=1,IF(N434=1,1,0),0)</f>
        <v>0</v>
      </c>
      <c r="E673" s="19">
        <f t="shared" ref="E673:E676" si="3918" xml:space="preserve"> IF(C434=1,IF(AND((N434&lt;&gt;""),(N434&lt;&gt;0)),1,0),0)</f>
        <v>0</v>
      </c>
      <c r="F673" s="19"/>
      <c r="G673" s="19"/>
      <c r="H673" s="19"/>
      <c r="I673" s="19"/>
      <c r="J673" s="19"/>
      <c r="K673" s="19"/>
      <c r="L673" s="19"/>
      <c r="M673" s="19"/>
      <c r="N673" s="19"/>
      <c r="O673" s="19"/>
      <c r="P673" s="19"/>
      <c r="Q673" s="19"/>
      <c r="R673" s="19"/>
      <c r="S673" s="19"/>
      <c r="T673" s="19"/>
      <c r="U673" s="19"/>
      <c r="V673" s="19"/>
      <c r="W673" s="19"/>
      <c r="X673" s="19"/>
      <c r="Y673" s="19"/>
      <c r="Z673" s="19"/>
      <c r="AA673" s="19"/>
      <c r="AB673" s="19"/>
      <c r="AC673" s="19"/>
      <c r="AD673" s="19"/>
      <c r="AE673" s="19"/>
      <c r="AF673" s="19"/>
      <c r="AG673" s="19"/>
      <c r="AH673" s="19"/>
      <c r="AI673" s="19"/>
      <c r="AJ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/>
      <c r="AW673" s="19"/>
      <c r="AX673" s="19"/>
      <c r="AY673" s="19"/>
      <c r="AZ673" s="19"/>
      <c r="BA673" s="19"/>
      <c r="BB673" s="19"/>
      <c r="BC673" s="19"/>
      <c r="BD673" s="19"/>
      <c r="BE673" s="19"/>
      <c r="BF673" s="19"/>
      <c r="BG673" s="19"/>
      <c r="BH673" s="19"/>
      <c r="BI673" s="19"/>
      <c r="BJ673" s="19"/>
      <c r="BK673" s="19"/>
      <c r="BL673" s="19"/>
      <c r="BM673" s="19"/>
      <c r="BN673" s="19"/>
      <c r="BO673" s="19"/>
      <c r="BP673" s="19"/>
      <c r="BQ673" s="19"/>
      <c r="BR673" s="19"/>
      <c r="BS673" s="19"/>
      <c r="BT673" s="19"/>
      <c r="BU673" s="19"/>
      <c r="BV673" s="19"/>
      <c r="BW673" s="19"/>
      <c r="BX673" s="19"/>
      <c r="BY673" s="19"/>
      <c r="BZ673" s="19"/>
      <c r="CA673" s="19"/>
      <c r="CB673" s="19"/>
      <c r="CC673" s="19"/>
      <c r="CD673" s="19"/>
      <c r="CE673" s="19"/>
      <c r="CF673" s="19"/>
      <c r="CG673" s="19"/>
      <c r="CH673" s="19"/>
      <c r="CI673" s="19"/>
      <c r="CJ673" s="19"/>
      <c r="CK673" s="19"/>
      <c r="CL673" s="19"/>
      <c r="CM673" s="19"/>
      <c r="CN673" s="19"/>
      <c r="CO673" s="19"/>
      <c r="CP673" s="19"/>
      <c r="CQ673" s="19"/>
      <c r="CR673" s="19"/>
      <c r="CS673" s="19"/>
      <c r="CT673" s="19"/>
      <c r="CU673" s="19"/>
      <c r="CV673" s="19"/>
      <c r="CW673" s="19"/>
      <c r="CX673" s="19"/>
      <c r="CY673" s="19"/>
      <c r="CZ673" s="19"/>
      <c r="DA673" s="19"/>
      <c r="DB673" s="19"/>
      <c r="DC673" s="19"/>
      <c r="DD673" s="19"/>
      <c r="DE673" s="19"/>
      <c r="DF673" s="19"/>
      <c r="DG673" s="19"/>
      <c r="DH673" s="19"/>
      <c r="DI673" s="19"/>
      <c r="DJ673" s="19"/>
      <c r="DK673" s="19"/>
      <c r="DL673" s="19"/>
      <c r="DM673" s="19"/>
      <c r="DN673" s="19"/>
      <c r="DO673" s="19"/>
      <c r="DP673" s="19"/>
      <c r="DQ673" s="19"/>
      <c r="DR673" s="19"/>
      <c r="DS673" s="19"/>
      <c r="DT673" s="19"/>
      <c r="DU673" s="19"/>
      <c r="DV673" s="19"/>
      <c r="DW673" s="19"/>
      <c r="DX673" s="19"/>
      <c r="DY673" s="19"/>
      <c r="DZ673" s="19"/>
      <c r="EA673" s="19"/>
      <c r="EB673" s="19"/>
      <c r="EC673" s="19"/>
      <c r="ED673" s="19"/>
      <c r="EE673" s="19"/>
      <c r="EF673" s="19"/>
      <c r="EG673" s="19"/>
      <c r="EH673" s="19"/>
    </row>
    <row r="674" spans="2:138" ht="15" hidden="1" x14ac:dyDescent="0.25">
      <c r="B674" s="19">
        <f t="shared" si="3915"/>
        <v>0</v>
      </c>
      <c r="C674" s="19">
        <f t="shared" si="3916"/>
        <v>0</v>
      </c>
      <c r="D674" s="19">
        <f t="shared" si="3917"/>
        <v>0</v>
      </c>
      <c r="E674" s="19">
        <f t="shared" si="3918"/>
        <v>0</v>
      </c>
      <c r="F674" s="19"/>
      <c r="G674" s="19"/>
      <c r="H674" s="19"/>
      <c r="I674" s="19"/>
      <c r="J674" s="19"/>
      <c r="K674" s="19"/>
      <c r="L674" s="19"/>
      <c r="M674" s="19"/>
      <c r="N674" s="19"/>
      <c r="O674" s="19"/>
      <c r="P674" s="19"/>
      <c r="Q674" s="19"/>
      <c r="R674" s="19"/>
      <c r="S674" s="19"/>
      <c r="T674" s="19"/>
      <c r="U674" s="19"/>
      <c r="V674" s="19"/>
      <c r="W674" s="19"/>
      <c r="X674" s="19"/>
      <c r="Y674" s="19"/>
      <c r="Z674" s="19"/>
      <c r="AA674" s="19"/>
      <c r="AB674" s="19"/>
      <c r="AC674" s="19"/>
      <c r="AD674" s="19"/>
      <c r="AE674" s="19"/>
      <c r="AF674" s="19"/>
      <c r="AG674" s="19"/>
      <c r="AH674" s="19"/>
      <c r="AI674" s="19"/>
      <c r="AJ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/>
      <c r="AW674" s="19"/>
      <c r="AX674" s="19"/>
      <c r="AY674" s="19"/>
      <c r="AZ674" s="19"/>
      <c r="BA674" s="19"/>
      <c r="BB674" s="19"/>
      <c r="BC674" s="19"/>
      <c r="BD674" s="19"/>
      <c r="BE674" s="19"/>
      <c r="BF674" s="19"/>
      <c r="BG674" s="19"/>
      <c r="BH674" s="19"/>
      <c r="BI674" s="19"/>
      <c r="BJ674" s="19"/>
      <c r="BK674" s="19"/>
      <c r="BL674" s="19"/>
      <c r="BM674" s="19"/>
      <c r="BN674" s="19"/>
      <c r="BO674" s="19"/>
      <c r="BP674" s="19"/>
      <c r="BQ674" s="19"/>
      <c r="BR674" s="19"/>
      <c r="BS674" s="19"/>
      <c r="BT674" s="19"/>
      <c r="BU674" s="19"/>
      <c r="BV674" s="19"/>
      <c r="BW674" s="19"/>
      <c r="BX674" s="19"/>
      <c r="BY674" s="19"/>
      <c r="BZ674" s="19"/>
      <c r="CA674" s="19"/>
      <c r="CB674" s="19"/>
      <c r="CC674" s="19"/>
      <c r="CD674" s="19"/>
      <c r="CE674" s="19"/>
      <c r="CF674" s="19"/>
      <c r="CG674" s="19"/>
      <c r="CH674" s="19"/>
      <c r="CI674" s="19"/>
      <c r="CJ674" s="19"/>
      <c r="CK674" s="19"/>
      <c r="CL674" s="19"/>
      <c r="CM674" s="19"/>
      <c r="CN674" s="19"/>
      <c r="CO674" s="19"/>
      <c r="CP674" s="19"/>
      <c r="CQ674" s="19"/>
      <c r="CR674" s="19"/>
      <c r="CS674" s="19"/>
      <c r="CT674" s="19"/>
      <c r="CU674" s="19"/>
      <c r="CV674" s="19"/>
      <c r="CW674" s="19"/>
      <c r="CX674" s="19"/>
      <c r="CY674" s="19"/>
      <c r="CZ674" s="19"/>
      <c r="DA674" s="19"/>
      <c r="DB674" s="19"/>
      <c r="DC674" s="19"/>
      <c r="DD674" s="19"/>
      <c r="DE674" s="19"/>
      <c r="DF674" s="19"/>
      <c r="DG674" s="19"/>
      <c r="DH674" s="19"/>
      <c r="DI674" s="19"/>
      <c r="DJ674" s="19"/>
      <c r="DK674" s="19"/>
      <c r="DL674" s="19"/>
      <c r="DM674" s="19"/>
      <c r="DN674" s="19"/>
      <c r="DO674" s="19"/>
      <c r="DP674" s="19"/>
      <c r="DQ674" s="19"/>
      <c r="DR674" s="19"/>
      <c r="DS674" s="19"/>
      <c r="DT674" s="19"/>
      <c r="DU674" s="19"/>
      <c r="DV674" s="19"/>
      <c r="DW674" s="19"/>
      <c r="DX674" s="19"/>
      <c r="DY674" s="19"/>
      <c r="DZ674" s="19"/>
      <c r="EA674" s="19"/>
      <c r="EB674" s="19"/>
      <c r="EC674" s="19"/>
      <c r="ED674" s="19"/>
      <c r="EE674" s="19"/>
      <c r="EF674" s="19"/>
      <c r="EG674" s="19"/>
      <c r="EH674" s="19"/>
    </row>
    <row r="675" spans="2:138" ht="15" hidden="1" x14ac:dyDescent="0.25">
      <c r="B675" s="19">
        <f t="shared" si="3915"/>
        <v>0</v>
      </c>
      <c r="C675" s="19">
        <f t="shared" si="3916"/>
        <v>0</v>
      </c>
      <c r="D675" s="19">
        <f t="shared" si="3917"/>
        <v>0</v>
      </c>
      <c r="E675" s="19">
        <f t="shared" si="3918"/>
        <v>0</v>
      </c>
      <c r="F675" s="19"/>
      <c r="G675" s="19"/>
      <c r="H675" s="19"/>
      <c r="I675" s="19"/>
      <c r="J675" s="19"/>
      <c r="K675" s="19"/>
      <c r="L675" s="19"/>
      <c r="M675" s="19"/>
      <c r="N675" s="19"/>
      <c r="O675" s="19"/>
      <c r="P675" s="19"/>
      <c r="Q675" s="19"/>
      <c r="R675" s="19"/>
      <c r="S675" s="19"/>
      <c r="T675" s="19"/>
      <c r="U675" s="19"/>
      <c r="V675" s="19"/>
      <c r="W675" s="19"/>
      <c r="X675" s="19"/>
      <c r="Y675" s="19"/>
      <c r="Z675" s="19"/>
      <c r="AA675" s="19"/>
      <c r="AB675" s="19"/>
      <c r="AC675" s="19"/>
      <c r="AD675" s="19"/>
      <c r="AE675" s="19"/>
      <c r="AF675" s="19"/>
      <c r="AG675" s="19"/>
      <c r="AH675" s="19"/>
      <c r="AI675" s="19"/>
      <c r="AJ675" s="19"/>
      <c r="AM675" s="19"/>
      <c r="AN675" s="19"/>
      <c r="AO675" s="19"/>
      <c r="AP675" s="19"/>
      <c r="AQ675" s="19"/>
      <c r="AR675" s="19"/>
      <c r="AS675" s="19"/>
      <c r="AT675" s="19"/>
      <c r="AU675" s="19"/>
      <c r="AV675" s="19"/>
      <c r="AW675" s="19"/>
      <c r="AX675" s="19"/>
      <c r="AY675" s="19"/>
      <c r="AZ675" s="19"/>
      <c r="BA675" s="19"/>
      <c r="BB675" s="19"/>
      <c r="BC675" s="19"/>
      <c r="BD675" s="19"/>
      <c r="BE675" s="19"/>
      <c r="BF675" s="19"/>
      <c r="BG675" s="19"/>
      <c r="BH675" s="19"/>
      <c r="BI675" s="19"/>
      <c r="BJ675" s="19"/>
      <c r="BK675" s="19"/>
      <c r="BL675" s="19"/>
      <c r="BM675" s="19"/>
      <c r="BN675" s="19"/>
      <c r="BO675" s="19"/>
      <c r="BP675" s="19"/>
      <c r="BQ675" s="19"/>
      <c r="BR675" s="19"/>
      <c r="BS675" s="19"/>
      <c r="BT675" s="19"/>
      <c r="BU675" s="19"/>
      <c r="BV675" s="19"/>
      <c r="BW675" s="19"/>
      <c r="BX675" s="19"/>
      <c r="BY675" s="19"/>
      <c r="BZ675" s="19"/>
      <c r="CA675" s="19"/>
      <c r="CB675" s="19"/>
      <c r="CC675" s="19"/>
      <c r="CD675" s="19"/>
      <c r="CE675" s="19"/>
      <c r="CF675" s="19"/>
      <c r="CG675" s="19"/>
      <c r="CH675" s="19"/>
      <c r="CI675" s="19"/>
      <c r="CJ675" s="19"/>
      <c r="CK675" s="19"/>
      <c r="CL675" s="19"/>
      <c r="CM675" s="19"/>
      <c r="CN675" s="19"/>
      <c r="CO675" s="19"/>
      <c r="CP675" s="19"/>
      <c r="CQ675" s="19"/>
      <c r="CR675" s="19"/>
      <c r="CS675" s="19"/>
      <c r="CT675" s="19"/>
      <c r="CU675" s="19"/>
      <c r="CV675" s="19"/>
      <c r="CW675" s="19"/>
      <c r="CX675" s="19"/>
      <c r="CY675" s="19"/>
      <c r="CZ675" s="19"/>
      <c r="DA675" s="19"/>
      <c r="DB675" s="19"/>
      <c r="DC675" s="19"/>
      <c r="DD675" s="19"/>
      <c r="DE675" s="19"/>
      <c r="DF675" s="19"/>
      <c r="DG675" s="19"/>
      <c r="DH675" s="19"/>
      <c r="DI675" s="19"/>
      <c r="DJ675" s="19"/>
      <c r="DK675" s="19"/>
      <c r="DL675" s="19"/>
      <c r="DM675" s="19"/>
      <c r="DN675" s="19"/>
      <c r="DO675" s="19"/>
      <c r="DP675" s="19"/>
      <c r="DQ675" s="19"/>
      <c r="DR675" s="19"/>
      <c r="DS675" s="19"/>
      <c r="DT675" s="19"/>
      <c r="DU675" s="19"/>
      <c r="DV675" s="19"/>
      <c r="DW675" s="19"/>
      <c r="DX675" s="19"/>
      <c r="DY675" s="19"/>
      <c r="DZ675" s="19"/>
      <c r="EA675" s="19"/>
      <c r="EB675" s="19"/>
      <c r="EC675" s="19"/>
      <c r="ED675" s="19"/>
      <c r="EE675" s="19"/>
      <c r="EF675" s="19"/>
      <c r="EG675" s="19"/>
      <c r="EH675" s="19"/>
    </row>
    <row r="676" spans="2:138" ht="15" hidden="1" x14ac:dyDescent="0.25">
      <c r="B676" s="19">
        <f t="shared" si="3915"/>
        <v>0</v>
      </c>
      <c r="C676" s="19">
        <f t="shared" si="3916"/>
        <v>0</v>
      </c>
      <c r="D676" s="19">
        <f t="shared" si="3917"/>
        <v>0</v>
      </c>
      <c r="E676" s="19">
        <f t="shared" si="3918"/>
        <v>0</v>
      </c>
      <c r="F676" s="19"/>
      <c r="G676" s="19"/>
      <c r="H676" s="19"/>
      <c r="I676" s="19"/>
      <c r="J676" s="19"/>
      <c r="K676" s="19"/>
      <c r="L676" s="19"/>
      <c r="M676" s="19"/>
      <c r="N676" s="19"/>
      <c r="O676" s="19"/>
      <c r="P676" s="19"/>
      <c r="Q676" s="19"/>
      <c r="R676" s="19"/>
      <c r="S676" s="19"/>
      <c r="T676" s="19"/>
      <c r="U676" s="19"/>
      <c r="V676" s="19"/>
      <c r="W676" s="19"/>
      <c r="X676" s="19"/>
      <c r="Y676" s="19"/>
      <c r="Z676" s="19"/>
      <c r="AA676" s="19"/>
      <c r="AB676" s="19"/>
      <c r="AC676" s="19"/>
      <c r="AD676" s="19"/>
      <c r="AE676" s="19"/>
      <c r="AF676" s="19"/>
      <c r="AG676" s="19"/>
      <c r="AH676" s="19"/>
      <c r="AI676" s="19"/>
      <c r="AJ676" s="19"/>
      <c r="AM676" s="19"/>
      <c r="AN676" s="19"/>
      <c r="AO676" s="19"/>
      <c r="AP676" s="19"/>
      <c r="AQ676" s="19"/>
      <c r="AR676" s="19"/>
      <c r="AS676" s="19"/>
      <c r="AT676" s="19"/>
      <c r="AU676" s="19"/>
      <c r="AV676" s="19"/>
      <c r="AW676" s="19"/>
      <c r="AX676" s="19"/>
      <c r="AY676" s="19"/>
      <c r="AZ676" s="19"/>
      <c r="BA676" s="19"/>
      <c r="BB676" s="19"/>
      <c r="BC676" s="19"/>
      <c r="BD676" s="19"/>
      <c r="BE676" s="19"/>
      <c r="BF676" s="19"/>
      <c r="BG676" s="19"/>
      <c r="BH676" s="19"/>
      <c r="BI676" s="19"/>
      <c r="BJ676" s="19"/>
      <c r="BK676" s="19"/>
      <c r="BL676" s="19"/>
      <c r="BM676" s="19"/>
      <c r="BN676" s="19"/>
      <c r="BO676" s="19"/>
      <c r="BP676" s="19"/>
      <c r="BQ676" s="19"/>
      <c r="BR676" s="19"/>
      <c r="BS676" s="19"/>
      <c r="BT676" s="19"/>
      <c r="BU676" s="19"/>
      <c r="BV676" s="19"/>
      <c r="BW676" s="19"/>
      <c r="BX676" s="19"/>
      <c r="BY676" s="19"/>
      <c r="BZ676" s="19"/>
      <c r="CA676" s="19"/>
      <c r="CB676" s="19"/>
      <c r="CC676" s="19"/>
      <c r="CD676" s="19"/>
      <c r="CE676" s="19"/>
      <c r="CF676" s="19"/>
      <c r="CG676" s="19"/>
      <c r="CH676" s="19"/>
      <c r="CI676" s="19"/>
      <c r="CJ676" s="19"/>
      <c r="CK676" s="19"/>
      <c r="CL676" s="19"/>
      <c r="CM676" s="19"/>
      <c r="CN676" s="19"/>
      <c r="CO676" s="19"/>
      <c r="CP676" s="19"/>
      <c r="CQ676" s="19"/>
      <c r="CR676" s="19"/>
      <c r="CS676" s="19"/>
      <c r="CT676" s="19"/>
      <c r="CU676" s="19"/>
      <c r="CV676" s="19"/>
      <c r="CW676" s="19"/>
      <c r="CX676" s="19"/>
      <c r="CY676" s="19"/>
      <c r="CZ676" s="19"/>
      <c r="DA676" s="19"/>
      <c r="DB676" s="19"/>
      <c r="DC676" s="19"/>
      <c r="DD676" s="19"/>
      <c r="DE676" s="19"/>
      <c r="DF676" s="19"/>
      <c r="DG676" s="19"/>
      <c r="DH676" s="19"/>
      <c r="DI676" s="19"/>
      <c r="DJ676" s="19"/>
      <c r="DK676" s="19"/>
      <c r="DL676" s="19"/>
      <c r="DM676" s="19"/>
      <c r="DN676" s="19"/>
      <c r="DO676" s="19"/>
      <c r="DP676" s="19"/>
      <c r="DQ676" s="19"/>
      <c r="DR676" s="19"/>
      <c r="DS676" s="19"/>
      <c r="DT676" s="19"/>
      <c r="DU676" s="19"/>
      <c r="DV676" s="19"/>
      <c r="DW676" s="19"/>
      <c r="DX676" s="19"/>
      <c r="DY676" s="19"/>
      <c r="DZ676" s="19"/>
      <c r="EA676" s="19"/>
      <c r="EB676" s="19"/>
      <c r="EC676" s="19"/>
      <c r="ED676" s="19"/>
      <c r="EE676" s="19"/>
      <c r="EF676" s="19"/>
      <c r="EG676" s="19"/>
      <c r="EH676" s="19"/>
    </row>
    <row r="677" spans="2:138" ht="15" hidden="1" x14ac:dyDescent="0.25">
      <c r="B677" s="19">
        <f xml:space="preserve"> IF(C434=1,IF(N434=1,1,0),0)</f>
        <v>0</v>
      </c>
      <c r="C677" s="19">
        <f>IF(C434=1,IF(OR((N434=1),(N434=0.5)),1,0),0)</f>
        <v>0</v>
      </c>
      <c r="D677" s="19">
        <f xml:space="preserve"> IF(C434=1,IF(N434=1,1,0),0)</f>
        <v>0</v>
      </c>
      <c r="E677" s="19">
        <f xml:space="preserve"> IF(C434=1,IF(AND((N434&lt;&gt;""),(N434&lt;&gt;0)),1,0),0)</f>
        <v>0</v>
      </c>
      <c r="F677" s="19"/>
      <c r="G677" s="19">
        <f t="shared" ref="G677:G682" si="3919" xml:space="preserve"> G667+$B677</f>
        <v>0</v>
      </c>
      <c r="H677" s="19">
        <f t="shared" ref="H677:H682" si="3920" xml:space="preserve"> H667+$C677</f>
        <v>0</v>
      </c>
      <c r="I677" s="19">
        <f t="shared" ref="I677:I682" si="3921" xml:space="preserve"> I667+$D677</f>
        <v>0</v>
      </c>
      <c r="J677" s="19">
        <f t="shared" ref="J677:J682" si="3922" xml:space="preserve"> J667+$E677</f>
        <v>0</v>
      </c>
      <c r="K677" s="19">
        <f t="shared" ref="K677:K682" si="3923" xml:space="preserve"> K667+$B677</f>
        <v>0</v>
      </c>
      <c r="L677" s="19">
        <f t="shared" ref="L677:L682" si="3924" xml:space="preserve"> L667+$C677</f>
        <v>0</v>
      </c>
      <c r="M677" s="19">
        <f t="shared" ref="M677:M682" si="3925" xml:space="preserve"> M667+$D677</f>
        <v>0</v>
      </c>
      <c r="N677" s="19">
        <f t="shared" ref="N677:N682" si="3926" xml:space="preserve"> N667+$E677</f>
        <v>0</v>
      </c>
      <c r="O677" s="19">
        <f t="shared" ref="O677:O682" si="3927" xml:space="preserve"> O667+$B677</f>
        <v>0</v>
      </c>
      <c r="P677" s="19">
        <f t="shared" ref="P677:P682" si="3928" xml:space="preserve"> P667+$C677</f>
        <v>0</v>
      </c>
      <c r="Q677" s="19">
        <f t="shared" ref="Q677:Q682" si="3929" xml:space="preserve"> Q667+$D677</f>
        <v>0</v>
      </c>
      <c r="R677" s="19"/>
      <c r="S677" s="19">
        <f t="shared" ref="S677:S682" si="3930" xml:space="preserve"> S667+$E677</f>
        <v>0</v>
      </c>
      <c r="T677" s="19">
        <f t="shared" ref="T677:T682" si="3931" xml:space="preserve"> T667+$B677</f>
        <v>0</v>
      </c>
      <c r="U677" s="19">
        <f t="shared" ref="U677:U682" si="3932" xml:space="preserve"> U667+$C677</f>
        <v>0</v>
      </c>
      <c r="V677" s="19"/>
      <c r="W677" s="19">
        <f t="shared" ref="W677:W682" si="3933" xml:space="preserve"> W667+$D677</f>
        <v>0</v>
      </c>
      <c r="X677" s="19"/>
      <c r="Y677" s="19">
        <f t="shared" ref="Y677:Y682" si="3934" xml:space="preserve"> Y667+$E677</f>
        <v>0</v>
      </c>
      <c r="Z677" s="19">
        <f t="shared" ref="Z677:Z682" si="3935" xml:space="preserve"> Z667+$B677</f>
        <v>0</v>
      </c>
      <c r="AA677" s="19">
        <f t="shared" ref="AA677:AA682" si="3936" xml:space="preserve"> AA667+$C677</f>
        <v>0</v>
      </c>
      <c r="AB677" s="19">
        <f t="shared" ref="AB677:AB682" si="3937" xml:space="preserve"> AB667+$D677</f>
        <v>0</v>
      </c>
      <c r="AC677" s="19">
        <f t="shared" ref="AC677:AC682" si="3938" xml:space="preserve"> AC667+$E677</f>
        <v>0</v>
      </c>
      <c r="AD677" s="19"/>
      <c r="AE677" s="19">
        <f t="shared" ref="AE677:AE682" si="3939" xml:space="preserve"> AE667+$B677</f>
        <v>0</v>
      </c>
      <c r="AF677" s="19">
        <f t="shared" ref="AF677:AF682" si="3940" xml:space="preserve"> AF667+$C677</f>
        <v>0</v>
      </c>
      <c r="AG677" s="19">
        <f t="shared" ref="AG677:AG682" si="3941" xml:space="preserve"> AG667+$D677</f>
        <v>0</v>
      </c>
      <c r="AH677" s="19">
        <f t="shared" ref="AH677:AH682" si="3942" xml:space="preserve"> AH667+$E677</f>
        <v>0</v>
      </c>
      <c r="AI677" s="19">
        <f t="shared" ref="AI677:AI682" si="3943" xml:space="preserve"> AI667+$B677</f>
        <v>0</v>
      </c>
      <c r="AJ677" s="19">
        <f t="shared" ref="AJ677:AJ682" si="3944" xml:space="preserve"> AJ667+$C677</f>
        <v>0</v>
      </c>
      <c r="AK677" s="129">
        <f t="shared" ref="AK677:AK682" si="3945" xml:space="preserve"> AK667+$D677</f>
        <v>0</v>
      </c>
      <c r="AL677" s="129">
        <f t="shared" ref="AL677:AL682" si="3946" xml:space="preserve"> AL667+$E677</f>
        <v>0</v>
      </c>
      <c r="AM677" s="19">
        <f t="shared" ref="AM677:AM682" si="3947" xml:space="preserve"> AM667+$B677</f>
        <v>0</v>
      </c>
      <c r="AN677" s="19">
        <f t="shared" ref="AN677:AN682" si="3948" xml:space="preserve"> AN667+$C677</f>
        <v>0</v>
      </c>
      <c r="AO677" s="19">
        <f t="shared" ref="AO677:AO682" si="3949" xml:space="preserve"> AO667+$D677</f>
        <v>0</v>
      </c>
      <c r="AP677" s="19">
        <f t="shared" ref="AP677:AP682" si="3950" xml:space="preserve"> AP667+$E677</f>
        <v>0</v>
      </c>
      <c r="AQ677" s="19">
        <f t="shared" ref="AQ677:AQ682" si="3951" xml:space="preserve"> AQ667+$B677</f>
        <v>0</v>
      </c>
      <c r="AR677" s="19">
        <f t="shared" ref="AR677:AR682" si="3952" xml:space="preserve"> AR667+$C677</f>
        <v>0</v>
      </c>
      <c r="AS677" s="19">
        <f t="shared" ref="AS677:AS682" si="3953" xml:space="preserve"> AS667+$D677</f>
        <v>0</v>
      </c>
      <c r="AT677" s="19">
        <f t="shared" ref="AT677:AT682" si="3954" xml:space="preserve"> AT667+$E677</f>
        <v>0</v>
      </c>
      <c r="AU677" s="19">
        <f t="shared" ref="AU677:AU682" si="3955" xml:space="preserve"> AU667+$B677</f>
        <v>0</v>
      </c>
      <c r="AV677" s="19">
        <f t="shared" ref="AV677:AV682" si="3956" xml:space="preserve"> AV667+$C677</f>
        <v>0</v>
      </c>
      <c r="AW677" s="19">
        <f t="shared" ref="AW677:AW682" si="3957" xml:space="preserve"> AW667+$D677</f>
        <v>0</v>
      </c>
      <c r="AX677" s="19">
        <f t="shared" ref="AX677:AX682" si="3958" xml:space="preserve"> AX667+$E677</f>
        <v>0</v>
      </c>
      <c r="AY677" s="19">
        <f t="shared" ref="AY677:AY682" si="3959" xml:space="preserve"> AY667+$B677</f>
        <v>0</v>
      </c>
      <c r="AZ677" s="19">
        <f t="shared" ref="AZ677:AZ682" si="3960" xml:space="preserve"> AZ667+$C677</f>
        <v>0</v>
      </c>
      <c r="BA677" s="19">
        <f t="shared" ref="BA677:BA682" si="3961" xml:space="preserve"> BA667+$D677</f>
        <v>0</v>
      </c>
      <c r="BB677" s="19">
        <f t="shared" ref="BB677:BB682" si="3962" xml:space="preserve"> BB667+$E677</f>
        <v>0</v>
      </c>
      <c r="BC677" s="19">
        <f t="shared" ref="BC677:BC682" si="3963" xml:space="preserve"> BC667+$B677</f>
        <v>0</v>
      </c>
      <c r="BD677" s="19">
        <f t="shared" ref="BD677:BD682" si="3964" xml:space="preserve"> BD667+$C677</f>
        <v>0</v>
      </c>
      <c r="BE677" s="19">
        <f t="shared" ref="BE677:BE682" si="3965" xml:space="preserve"> BE667+$D677</f>
        <v>0</v>
      </c>
      <c r="BF677" s="19">
        <f t="shared" ref="BF677:BF682" si="3966" xml:space="preserve"> BF667+$E677</f>
        <v>0</v>
      </c>
      <c r="BG677" s="19">
        <f t="shared" ref="BG677:BG682" si="3967" xml:space="preserve"> BG667+$B677</f>
        <v>0</v>
      </c>
      <c r="BH677" s="19">
        <f t="shared" ref="BH677:BH682" si="3968" xml:space="preserve"> BH667+$C677</f>
        <v>0</v>
      </c>
      <c r="BI677" s="19">
        <f t="shared" ref="BI677:BI682" si="3969" xml:space="preserve"> BI667+$D677</f>
        <v>0</v>
      </c>
      <c r="BJ677" s="19">
        <f t="shared" ref="BJ677:BJ682" si="3970" xml:space="preserve"> BJ667+$E677</f>
        <v>0</v>
      </c>
      <c r="BK677" s="19">
        <f t="shared" ref="BK677:BK682" si="3971" xml:space="preserve"> BK667+$B677</f>
        <v>0</v>
      </c>
      <c r="BL677" s="19">
        <f t="shared" ref="BL677:BL682" si="3972" xml:space="preserve"> BL667+$C677</f>
        <v>0</v>
      </c>
      <c r="BM677" s="19">
        <f t="shared" ref="BM677:BM682" si="3973" xml:space="preserve"> BM667+$D677</f>
        <v>0</v>
      </c>
      <c r="BN677" s="19">
        <f t="shared" ref="BN677:BN682" si="3974" xml:space="preserve"> BN667+$E677</f>
        <v>0</v>
      </c>
      <c r="BO677" s="19">
        <f t="shared" ref="BO677:BO682" si="3975" xml:space="preserve"> BO667+$B677</f>
        <v>0</v>
      </c>
      <c r="BP677" s="19">
        <f t="shared" ref="BP677:BP682" si="3976" xml:space="preserve"> BP667+$C677</f>
        <v>0</v>
      </c>
      <c r="BQ677" s="19">
        <f t="shared" ref="BQ677:BQ682" si="3977" xml:space="preserve"> BQ667+$D677</f>
        <v>0</v>
      </c>
      <c r="BR677" s="19">
        <f t="shared" ref="BR677:BR682" si="3978" xml:space="preserve"> BR667+$E677</f>
        <v>0</v>
      </c>
      <c r="BS677" s="19">
        <f t="shared" ref="BS677:BS682" si="3979" xml:space="preserve"> BS667+$B677</f>
        <v>0</v>
      </c>
      <c r="BT677" s="19">
        <f t="shared" ref="BT677:BT682" si="3980" xml:space="preserve"> BT667+$C677</f>
        <v>0</v>
      </c>
      <c r="BU677" s="19">
        <f t="shared" ref="BU677:BU682" si="3981" xml:space="preserve"> BU667+$D677</f>
        <v>0</v>
      </c>
      <c r="BV677" s="19">
        <f t="shared" ref="BV677:BV682" si="3982" xml:space="preserve"> BV667+$E677</f>
        <v>0</v>
      </c>
      <c r="BW677" s="19">
        <f t="shared" ref="BW677:BW682" si="3983" xml:space="preserve"> BW667+$B677</f>
        <v>0</v>
      </c>
      <c r="BX677" s="19">
        <f t="shared" ref="BX677:BX682" si="3984" xml:space="preserve"> BX667+$C677</f>
        <v>0</v>
      </c>
      <c r="BY677" s="19">
        <f t="shared" ref="BY677:BY682" si="3985" xml:space="preserve"> BY667+$D677</f>
        <v>0</v>
      </c>
      <c r="BZ677" s="19">
        <f t="shared" ref="BZ677:BZ682" si="3986" xml:space="preserve"> BZ667+$E677</f>
        <v>0</v>
      </c>
      <c r="CA677" s="19">
        <f t="shared" ref="CA677:CA682" si="3987" xml:space="preserve"> CA667+$B677</f>
        <v>0</v>
      </c>
      <c r="CB677" s="19">
        <f t="shared" ref="CB677:CB682" si="3988" xml:space="preserve"> CB667+$C677</f>
        <v>0</v>
      </c>
      <c r="CC677" s="19">
        <f t="shared" ref="CC677:CC682" si="3989" xml:space="preserve"> CC667+$D677</f>
        <v>0</v>
      </c>
      <c r="CD677" s="19">
        <f t="shared" ref="CD677:CD682" si="3990" xml:space="preserve"> CD667+$E677</f>
        <v>0</v>
      </c>
      <c r="CE677" s="19">
        <f t="shared" ref="CE677:CE682" si="3991" xml:space="preserve"> CE667+$B677</f>
        <v>0</v>
      </c>
      <c r="CF677" s="19">
        <f t="shared" ref="CF677:CF682" si="3992" xml:space="preserve"> CF667+$C677</f>
        <v>0</v>
      </c>
      <c r="CG677" s="19">
        <f t="shared" ref="CG677:CG682" si="3993" xml:space="preserve"> CG667+$D677</f>
        <v>0</v>
      </c>
      <c r="CH677" s="19">
        <f t="shared" ref="CH677:CH682" si="3994" xml:space="preserve"> CH667+$E677</f>
        <v>0</v>
      </c>
      <c r="CI677" s="19">
        <f t="shared" ref="CI677:CI682" si="3995" xml:space="preserve"> CI667+$B677</f>
        <v>0</v>
      </c>
      <c r="CJ677" s="19">
        <f t="shared" ref="CJ677:CJ682" si="3996" xml:space="preserve"> CJ667+$C677</f>
        <v>0</v>
      </c>
      <c r="CK677" s="19">
        <f t="shared" ref="CK677:CK682" si="3997" xml:space="preserve"> CK667+$D677</f>
        <v>0</v>
      </c>
      <c r="CL677" s="19">
        <f t="shared" ref="CL677:CL682" si="3998" xml:space="preserve"> CL667+$E677</f>
        <v>0</v>
      </c>
      <c r="CM677" s="19">
        <f t="shared" ref="CM677:CM682" si="3999" xml:space="preserve"> CM667+$B677</f>
        <v>0</v>
      </c>
      <c r="CN677" s="19">
        <f t="shared" ref="CN677:CN682" si="4000" xml:space="preserve"> CN667+$C677</f>
        <v>0</v>
      </c>
      <c r="CO677" s="19">
        <f t="shared" ref="CO677:CO682" si="4001" xml:space="preserve"> CO667+$D677</f>
        <v>0</v>
      </c>
      <c r="CP677" s="19">
        <f t="shared" ref="CP677:CP682" si="4002" xml:space="preserve"> CP667+$E677</f>
        <v>0</v>
      </c>
      <c r="CQ677" s="19">
        <f t="shared" ref="CQ677:CQ682" si="4003" xml:space="preserve"> CQ667+$B677</f>
        <v>0</v>
      </c>
      <c r="CR677" s="19">
        <f t="shared" ref="CR677:CR682" si="4004" xml:space="preserve"> CR667+$C677</f>
        <v>0</v>
      </c>
      <c r="CS677" s="19">
        <f t="shared" ref="CS677:CS682" si="4005" xml:space="preserve"> CS667+$D677</f>
        <v>0</v>
      </c>
      <c r="CT677" s="19">
        <f t="shared" ref="CT677:CT682" si="4006" xml:space="preserve"> CT667+$E677</f>
        <v>0</v>
      </c>
      <c r="CU677" s="19">
        <f t="shared" ref="CU677:CU682" si="4007" xml:space="preserve"> CU667+$B677</f>
        <v>0</v>
      </c>
      <c r="CV677" s="19">
        <f t="shared" ref="CV677:CV682" si="4008" xml:space="preserve"> CV667+$C677</f>
        <v>0</v>
      </c>
      <c r="CW677" s="19">
        <f t="shared" ref="CW677:CW682" si="4009" xml:space="preserve"> CW667+$D677</f>
        <v>0</v>
      </c>
      <c r="CX677" s="19">
        <f t="shared" ref="CX677:CX682" si="4010" xml:space="preserve"> CX667+$E677</f>
        <v>0</v>
      </c>
      <c r="CY677" s="19">
        <f t="shared" ref="CY677:CY682" si="4011" xml:space="preserve"> CY667+$B677</f>
        <v>0</v>
      </c>
      <c r="CZ677" s="19">
        <f t="shared" ref="CZ677:CZ682" si="4012" xml:space="preserve"> CZ667+$C677</f>
        <v>0</v>
      </c>
      <c r="DA677" s="19">
        <f t="shared" ref="DA677:DA682" si="4013" xml:space="preserve"> DA667+$D677</f>
        <v>0</v>
      </c>
      <c r="DB677" s="19">
        <f t="shared" ref="DB677:DB682" si="4014" xml:space="preserve"> DB667+$E677</f>
        <v>0</v>
      </c>
      <c r="DC677" s="19">
        <f t="shared" ref="DC677:DC682" si="4015" xml:space="preserve"> DC667+$B677</f>
        <v>0</v>
      </c>
      <c r="DD677" s="19">
        <f t="shared" ref="DD677:DD682" si="4016" xml:space="preserve"> DD667+$C677</f>
        <v>0</v>
      </c>
      <c r="DE677" s="19">
        <f t="shared" ref="DE677:DE682" si="4017" xml:space="preserve"> DE667+$D677</f>
        <v>0</v>
      </c>
      <c r="DF677" s="19">
        <f t="shared" ref="DF677:DF682" si="4018" xml:space="preserve"> DF667+$E677</f>
        <v>0</v>
      </c>
      <c r="DG677" s="19">
        <f t="shared" ref="DG677:DG682" si="4019" xml:space="preserve"> DG667+$B677</f>
        <v>0</v>
      </c>
      <c r="DH677" s="19">
        <f t="shared" ref="DH677:DH682" si="4020" xml:space="preserve"> DH667+$C677</f>
        <v>0</v>
      </c>
      <c r="DI677" s="19">
        <f t="shared" ref="DI677:DI682" si="4021" xml:space="preserve"> DI667+$D677</f>
        <v>0</v>
      </c>
      <c r="DJ677" s="19">
        <f t="shared" ref="DJ677:DJ682" si="4022" xml:space="preserve"> DJ667+$E677</f>
        <v>0</v>
      </c>
      <c r="DK677" s="19">
        <f t="shared" ref="DK677:DK682" si="4023" xml:space="preserve"> DK667+$B677</f>
        <v>0</v>
      </c>
      <c r="DL677" s="19">
        <f t="shared" ref="DL677:DL682" si="4024" xml:space="preserve"> DL667+$C677</f>
        <v>0</v>
      </c>
      <c r="DM677" s="19">
        <f t="shared" ref="DM677:DM682" si="4025" xml:space="preserve"> DM667+$D677</f>
        <v>0</v>
      </c>
      <c r="DN677" s="19">
        <f t="shared" ref="DN677:DN682" si="4026" xml:space="preserve"> DN667+$E677</f>
        <v>0</v>
      </c>
      <c r="DO677" s="19">
        <f t="shared" ref="DO677:DO682" si="4027" xml:space="preserve"> DO667+$B677</f>
        <v>0</v>
      </c>
      <c r="DP677" s="19">
        <f t="shared" ref="DP677:DP682" si="4028" xml:space="preserve"> DP667+$C677</f>
        <v>0</v>
      </c>
      <c r="DQ677" s="19">
        <f t="shared" ref="DQ677:DQ682" si="4029" xml:space="preserve"> DQ667+$D677</f>
        <v>0</v>
      </c>
      <c r="DR677" s="19">
        <f t="shared" ref="DR677:DR682" si="4030" xml:space="preserve"> DR667+$E677</f>
        <v>0</v>
      </c>
      <c r="DS677" s="19">
        <f t="shared" ref="DS677:DS682" si="4031" xml:space="preserve"> DS667+$B677</f>
        <v>0</v>
      </c>
      <c r="DT677" s="19">
        <f t="shared" ref="DT677:DT682" si="4032" xml:space="preserve"> DT667+$C677</f>
        <v>0</v>
      </c>
      <c r="DU677" s="19">
        <f t="shared" ref="DU677:DU682" si="4033" xml:space="preserve"> DU667+$D677</f>
        <v>0</v>
      </c>
      <c r="DV677" s="19">
        <f t="shared" ref="DV677:DV682" si="4034" xml:space="preserve"> DV667+$E677</f>
        <v>0</v>
      </c>
      <c r="DW677" s="19">
        <f t="shared" ref="DW677:DW682" si="4035" xml:space="preserve"> DW667+$B677</f>
        <v>0</v>
      </c>
      <c r="DX677" s="19">
        <f t="shared" ref="DX677:DX682" si="4036" xml:space="preserve"> DX667+$C677</f>
        <v>0</v>
      </c>
      <c r="DY677" s="19">
        <f t="shared" ref="DY677:DY682" si="4037" xml:space="preserve"> DY667+$D677</f>
        <v>0</v>
      </c>
      <c r="DZ677" s="19">
        <f t="shared" ref="DZ677:DZ682" si="4038" xml:space="preserve"> DZ667+$E677</f>
        <v>0</v>
      </c>
      <c r="EA677" s="19">
        <f t="shared" ref="EA677:EA682" si="4039" xml:space="preserve"> EA667+$B677</f>
        <v>0</v>
      </c>
      <c r="EB677" s="19">
        <f t="shared" ref="EB677:EB682" si="4040" xml:space="preserve"> EB667+$C677</f>
        <v>0</v>
      </c>
      <c r="EC677" s="19">
        <f t="shared" ref="EC677:EC682" si="4041" xml:space="preserve"> EC667+$D677</f>
        <v>0</v>
      </c>
      <c r="ED677" s="19">
        <f t="shared" ref="ED677:ED682" si="4042" xml:space="preserve"> ED667+$E677</f>
        <v>0</v>
      </c>
      <c r="EE677" s="19">
        <f t="shared" ref="EE677:EE682" si="4043" xml:space="preserve"> EE667+$B677</f>
        <v>0</v>
      </c>
      <c r="EF677" s="19">
        <f t="shared" ref="EF677:EF682" si="4044" xml:space="preserve"> EF667+$C677</f>
        <v>0</v>
      </c>
      <c r="EG677" s="19">
        <f t="shared" ref="EG677:EG682" si="4045" xml:space="preserve"> EG667+$D677</f>
        <v>0</v>
      </c>
      <c r="EH677" s="19">
        <f t="shared" ref="EH677:EH682" si="4046" xml:space="preserve"> EH667+$E677</f>
        <v>0</v>
      </c>
    </row>
    <row r="678" spans="2:138" ht="15" hidden="1" x14ac:dyDescent="0.25">
      <c r="B678" s="19">
        <f xml:space="preserve"> IF(C435=1,IF(N435=1,1,0),0)</f>
        <v>0</v>
      </c>
      <c r="C678" s="19">
        <f>IF(C435=1,IF(OR((N435=1),(N435=0.5)),1,0),0)</f>
        <v>0</v>
      </c>
      <c r="D678" s="19">
        <f xml:space="preserve"> IF(C435=1,IF(N435=1,1,0),0)</f>
        <v>0</v>
      </c>
      <c r="E678" s="19">
        <f xml:space="preserve"> IF(C435=1,IF(AND((N435&lt;&gt;""),(N435&lt;&gt;0)),1,0),0)</f>
        <v>0</v>
      </c>
      <c r="F678" s="19"/>
      <c r="G678" s="19">
        <f t="shared" si="3919"/>
        <v>0</v>
      </c>
      <c r="H678" s="19">
        <f t="shared" si="3920"/>
        <v>0</v>
      </c>
      <c r="I678" s="19">
        <f t="shared" si="3921"/>
        <v>0</v>
      </c>
      <c r="J678" s="19">
        <f t="shared" si="3922"/>
        <v>0</v>
      </c>
      <c r="K678" s="19">
        <f t="shared" si="3923"/>
        <v>0</v>
      </c>
      <c r="L678" s="19">
        <f t="shared" si="3924"/>
        <v>0</v>
      </c>
      <c r="M678" s="19">
        <f t="shared" si="3925"/>
        <v>0</v>
      </c>
      <c r="N678" s="19">
        <f t="shared" si="3926"/>
        <v>0</v>
      </c>
      <c r="O678" s="19">
        <f t="shared" si="3927"/>
        <v>0</v>
      </c>
      <c r="P678" s="19">
        <f t="shared" si="3928"/>
        <v>0</v>
      </c>
      <c r="Q678" s="19">
        <f t="shared" si="3929"/>
        <v>0</v>
      </c>
      <c r="R678" s="19"/>
      <c r="S678" s="19">
        <f t="shared" si="3930"/>
        <v>0</v>
      </c>
      <c r="T678" s="19">
        <f t="shared" si="3931"/>
        <v>0</v>
      </c>
      <c r="U678" s="19">
        <f t="shared" si="3932"/>
        <v>0</v>
      </c>
      <c r="V678" s="19"/>
      <c r="W678" s="19">
        <f t="shared" si="3933"/>
        <v>0</v>
      </c>
      <c r="X678" s="19"/>
      <c r="Y678" s="19">
        <f t="shared" si="3934"/>
        <v>0</v>
      </c>
      <c r="Z678" s="19">
        <f t="shared" si="3935"/>
        <v>0</v>
      </c>
      <c r="AA678" s="19">
        <f t="shared" si="3936"/>
        <v>0</v>
      </c>
      <c r="AB678" s="19">
        <f t="shared" si="3937"/>
        <v>0</v>
      </c>
      <c r="AC678" s="19">
        <f t="shared" si="3938"/>
        <v>0</v>
      </c>
      <c r="AD678" s="19"/>
      <c r="AE678" s="19">
        <f t="shared" si="3939"/>
        <v>0</v>
      </c>
      <c r="AF678" s="19">
        <f t="shared" si="3940"/>
        <v>0</v>
      </c>
      <c r="AG678" s="19">
        <f t="shared" si="3941"/>
        <v>0</v>
      </c>
      <c r="AH678" s="19">
        <f t="shared" si="3942"/>
        <v>0</v>
      </c>
      <c r="AI678" s="19">
        <f t="shared" si="3943"/>
        <v>0</v>
      </c>
      <c r="AJ678" s="19">
        <f t="shared" si="3944"/>
        <v>0</v>
      </c>
      <c r="AK678" s="129">
        <f t="shared" si="3945"/>
        <v>0</v>
      </c>
      <c r="AL678" s="129">
        <f t="shared" si="3946"/>
        <v>0</v>
      </c>
      <c r="AM678" s="19">
        <f t="shared" si="3947"/>
        <v>0</v>
      </c>
      <c r="AN678" s="19">
        <f t="shared" si="3948"/>
        <v>0</v>
      </c>
      <c r="AO678" s="19">
        <f t="shared" si="3949"/>
        <v>0</v>
      </c>
      <c r="AP678" s="19">
        <f t="shared" si="3950"/>
        <v>0</v>
      </c>
      <c r="AQ678" s="19">
        <f t="shared" si="3951"/>
        <v>0</v>
      </c>
      <c r="AR678" s="19">
        <f t="shared" si="3952"/>
        <v>0</v>
      </c>
      <c r="AS678" s="19">
        <f t="shared" si="3953"/>
        <v>0</v>
      </c>
      <c r="AT678" s="19">
        <f t="shared" si="3954"/>
        <v>0</v>
      </c>
      <c r="AU678" s="19">
        <f t="shared" si="3955"/>
        <v>0</v>
      </c>
      <c r="AV678" s="19">
        <f t="shared" si="3956"/>
        <v>0</v>
      </c>
      <c r="AW678" s="19">
        <f t="shared" si="3957"/>
        <v>0</v>
      </c>
      <c r="AX678" s="19">
        <f t="shared" si="3958"/>
        <v>0</v>
      </c>
      <c r="AY678" s="19">
        <f t="shared" si="3959"/>
        <v>0</v>
      </c>
      <c r="AZ678" s="19">
        <f t="shared" si="3960"/>
        <v>0</v>
      </c>
      <c r="BA678" s="19">
        <f t="shared" si="3961"/>
        <v>0</v>
      </c>
      <c r="BB678" s="19">
        <f t="shared" si="3962"/>
        <v>0</v>
      </c>
      <c r="BC678" s="19">
        <f t="shared" si="3963"/>
        <v>0</v>
      </c>
      <c r="BD678" s="19">
        <f t="shared" si="3964"/>
        <v>0</v>
      </c>
      <c r="BE678" s="19">
        <f t="shared" si="3965"/>
        <v>0</v>
      </c>
      <c r="BF678" s="19">
        <f t="shared" si="3966"/>
        <v>0</v>
      </c>
      <c r="BG678" s="19">
        <f t="shared" si="3967"/>
        <v>0</v>
      </c>
      <c r="BH678" s="19">
        <f t="shared" si="3968"/>
        <v>0</v>
      </c>
      <c r="BI678" s="19">
        <f t="shared" si="3969"/>
        <v>0</v>
      </c>
      <c r="BJ678" s="19">
        <f t="shared" si="3970"/>
        <v>0</v>
      </c>
      <c r="BK678" s="19">
        <f t="shared" si="3971"/>
        <v>0</v>
      </c>
      <c r="BL678" s="19">
        <f t="shared" si="3972"/>
        <v>0</v>
      </c>
      <c r="BM678" s="19">
        <f t="shared" si="3973"/>
        <v>0</v>
      </c>
      <c r="BN678" s="19">
        <f t="shared" si="3974"/>
        <v>0</v>
      </c>
      <c r="BO678" s="19">
        <f t="shared" si="3975"/>
        <v>0</v>
      </c>
      <c r="BP678" s="19">
        <f t="shared" si="3976"/>
        <v>0</v>
      </c>
      <c r="BQ678" s="19">
        <f t="shared" si="3977"/>
        <v>0</v>
      </c>
      <c r="BR678" s="19">
        <f t="shared" si="3978"/>
        <v>0</v>
      </c>
      <c r="BS678" s="19">
        <f t="shared" si="3979"/>
        <v>0</v>
      </c>
      <c r="BT678" s="19">
        <f t="shared" si="3980"/>
        <v>0</v>
      </c>
      <c r="BU678" s="19">
        <f t="shared" si="3981"/>
        <v>0</v>
      </c>
      <c r="BV678" s="19">
        <f t="shared" si="3982"/>
        <v>0</v>
      </c>
      <c r="BW678" s="19">
        <f t="shared" si="3983"/>
        <v>0</v>
      </c>
      <c r="BX678" s="19">
        <f t="shared" si="3984"/>
        <v>0</v>
      </c>
      <c r="BY678" s="19">
        <f t="shared" si="3985"/>
        <v>0</v>
      </c>
      <c r="BZ678" s="19">
        <f t="shared" si="3986"/>
        <v>0</v>
      </c>
      <c r="CA678" s="19">
        <f t="shared" si="3987"/>
        <v>0</v>
      </c>
      <c r="CB678" s="19">
        <f t="shared" si="3988"/>
        <v>0</v>
      </c>
      <c r="CC678" s="19">
        <f t="shared" si="3989"/>
        <v>0</v>
      </c>
      <c r="CD678" s="19">
        <f t="shared" si="3990"/>
        <v>0</v>
      </c>
      <c r="CE678" s="19">
        <f t="shared" si="3991"/>
        <v>0</v>
      </c>
      <c r="CF678" s="19">
        <f t="shared" si="3992"/>
        <v>0</v>
      </c>
      <c r="CG678" s="19">
        <f t="shared" si="3993"/>
        <v>0</v>
      </c>
      <c r="CH678" s="19">
        <f t="shared" si="3994"/>
        <v>0</v>
      </c>
      <c r="CI678" s="19">
        <f t="shared" si="3995"/>
        <v>0</v>
      </c>
      <c r="CJ678" s="19">
        <f t="shared" si="3996"/>
        <v>0</v>
      </c>
      <c r="CK678" s="19">
        <f t="shared" si="3997"/>
        <v>0</v>
      </c>
      <c r="CL678" s="19">
        <f t="shared" si="3998"/>
        <v>0</v>
      </c>
      <c r="CM678" s="19">
        <f t="shared" si="3999"/>
        <v>0</v>
      </c>
      <c r="CN678" s="19">
        <f t="shared" si="4000"/>
        <v>0</v>
      </c>
      <c r="CO678" s="19">
        <f t="shared" si="4001"/>
        <v>0</v>
      </c>
      <c r="CP678" s="19">
        <f t="shared" si="4002"/>
        <v>0</v>
      </c>
      <c r="CQ678" s="19">
        <f t="shared" si="4003"/>
        <v>0</v>
      </c>
      <c r="CR678" s="19">
        <f t="shared" si="4004"/>
        <v>0</v>
      </c>
      <c r="CS678" s="19">
        <f t="shared" si="4005"/>
        <v>0</v>
      </c>
      <c r="CT678" s="19">
        <f t="shared" si="4006"/>
        <v>0</v>
      </c>
      <c r="CU678" s="19">
        <f t="shared" si="4007"/>
        <v>0</v>
      </c>
      <c r="CV678" s="19">
        <f t="shared" si="4008"/>
        <v>0</v>
      </c>
      <c r="CW678" s="19">
        <f t="shared" si="4009"/>
        <v>0</v>
      </c>
      <c r="CX678" s="19">
        <f t="shared" si="4010"/>
        <v>0</v>
      </c>
      <c r="CY678" s="19">
        <f t="shared" si="4011"/>
        <v>0</v>
      </c>
      <c r="CZ678" s="19">
        <f t="shared" si="4012"/>
        <v>0</v>
      </c>
      <c r="DA678" s="19">
        <f t="shared" si="4013"/>
        <v>0</v>
      </c>
      <c r="DB678" s="19">
        <f t="shared" si="4014"/>
        <v>0</v>
      </c>
      <c r="DC678" s="19">
        <f t="shared" si="4015"/>
        <v>0</v>
      </c>
      <c r="DD678" s="19">
        <f t="shared" si="4016"/>
        <v>0</v>
      </c>
      <c r="DE678" s="19">
        <f t="shared" si="4017"/>
        <v>0</v>
      </c>
      <c r="DF678" s="19">
        <f t="shared" si="4018"/>
        <v>0</v>
      </c>
      <c r="DG678" s="19">
        <f t="shared" si="4019"/>
        <v>0</v>
      </c>
      <c r="DH678" s="19">
        <f t="shared" si="4020"/>
        <v>0</v>
      </c>
      <c r="DI678" s="19">
        <f t="shared" si="4021"/>
        <v>0</v>
      </c>
      <c r="DJ678" s="19">
        <f t="shared" si="4022"/>
        <v>0</v>
      </c>
      <c r="DK678" s="19">
        <f t="shared" si="4023"/>
        <v>0</v>
      </c>
      <c r="DL678" s="19">
        <f t="shared" si="4024"/>
        <v>0</v>
      </c>
      <c r="DM678" s="19">
        <f t="shared" si="4025"/>
        <v>0</v>
      </c>
      <c r="DN678" s="19">
        <f t="shared" si="4026"/>
        <v>0</v>
      </c>
      <c r="DO678" s="19">
        <f t="shared" si="4027"/>
        <v>0</v>
      </c>
      <c r="DP678" s="19">
        <f t="shared" si="4028"/>
        <v>0</v>
      </c>
      <c r="DQ678" s="19">
        <f t="shared" si="4029"/>
        <v>0</v>
      </c>
      <c r="DR678" s="19">
        <f t="shared" si="4030"/>
        <v>0</v>
      </c>
      <c r="DS678" s="19">
        <f t="shared" si="4031"/>
        <v>0</v>
      </c>
      <c r="DT678" s="19">
        <f t="shared" si="4032"/>
        <v>0</v>
      </c>
      <c r="DU678" s="19">
        <f t="shared" si="4033"/>
        <v>0</v>
      </c>
      <c r="DV678" s="19">
        <f t="shared" si="4034"/>
        <v>0</v>
      </c>
      <c r="DW678" s="19">
        <f t="shared" si="4035"/>
        <v>0</v>
      </c>
      <c r="DX678" s="19">
        <f t="shared" si="4036"/>
        <v>0</v>
      </c>
      <c r="DY678" s="19">
        <f t="shared" si="4037"/>
        <v>0</v>
      </c>
      <c r="DZ678" s="19">
        <f t="shared" si="4038"/>
        <v>0</v>
      </c>
      <c r="EA678" s="19">
        <f t="shared" si="4039"/>
        <v>0</v>
      </c>
      <c r="EB678" s="19">
        <f t="shared" si="4040"/>
        <v>0</v>
      </c>
      <c r="EC678" s="19">
        <f t="shared" si="4041"/>
        <v>0</v>
      </c>
      <c r="ED678" s="19">
        <f t="shared" si="4042"/>
        <v>0</v>
      </c>
      <c r="EE678" s="19">
        <f t="shared" si="4043"/>
        <v>0</v>
      </c>
      <c r="EF678" s="19">
        <f t="shared" si="4044"/>
        <v>0</v>
      </c>
      <c r="EG678" s="19">
        <f t="shared" si="4045"/>
        <v>0</v>
      </c>
      <c r="EH678" s="19">
        <f t="shared" si="4046"/>
        <v>0</v>
      </c>
    </row>
    <row r="679" spans="2:138" ht="15" hidden="1" x14ac:dyDescent="0.25">
      <c r="B679" s="19">
        <f xml:space="preserve"> IF(C436=1,IF(N436=1,1,0),0)</f>
        <v>0</v>
      </c>
      <c r="C679" s="19">
        <f>IF(C436=1,IF(OR((N436=1),(N436=0.5)),1,0),0)</f>
        <v>0</v>
      </c>
      <c r="D679" s="19">
        <f xml:space="preserve"> IF(C436=1,IF(N436=1,1,0),0)</f>
        <v>0</v>
      </c>
      <c r="E679" s="19">
        <f xml:space="preserve"> IF(C436=1,IF(AND((N436&lt;&gt;""),(N436&lt;&gt;0)),1,0),0)</f>
        <v>0</v>
      </c>
      <c r="F679" s="19"/>
      <c r="G679" s="19">
        <f t="shared" si="3919"/>
        <v>0</v>
      </c>
      <c r="H679" s="19">
        <f t="shared" si="3920"/>
        <v>0</v>
      </c>
      <c r="I679" s="19">
        <f t="shared" si="3921"/>
        <v>0</v>
      </c>
      <c r="J679" s="19">
        <f t="shared" si="3922"/>
        <v>0</v>
      </c>
      <c r="K679" s="19">
        <f t="shared" si="3923"/>
        <v>0</v>
      </c>
      <c r="L679" s="19">
        <f t="shared" si="3924"/>
        <v>0</v>
      </c>
      <c r="M679" s="19">
        <f t="shared" si="3925"/>
        <v>0</v>
      </c>
      <c r="N679" s="19">
        <f t="shared" si="3926"/>
        <v>0</v>
      </c>
      <c r="O679" s="19">
        <f t="shared" si="3927"/>
        <v>0</v>
      </c>
      <c r="P679" s="19">
        <f t="shared" si="3928"/>
        <v>0</v>
      </c>
      <c r="Q679" s="19">
        <f t="shared" si="3929"/>
        <v>0</v>
      </c>
      <c r="R679" s="19"/>
      <c r="S679" s="19">
        <f t="shared" si="3930"/>
        <v>0</v>
      </c>
      <c r="T679" s="19">
        <f t="shared" si="3931"/>
        <v>0</v>
      </c>
      <c r="U679" s="19">
        <f t="shared" si="3932"/>
        <v>0</v>
      </c>
      <c r="V679" s="19"/>
      <c r="W679" s="19">
        <f t="shared" si="3933"/>
        <v>0</v>
      </c>
      <c r="X679" s="19"/>
      <c r="Y679" s="19">
        <f t="shared" si="3934"/>
        <v>0</v>
      </c>
      <c r="Z679" s="19">
        <f t="shared" si="3935"/>
        <v>0</v>
      </c>
      <c r="AA679" s="19">
        <f t="shared" si="3936"/>
        <v>0</v>
      </c>
      <c r="AB679" s="19">
        <f t="shared" si="3937"/>
        <v>0</v>
      </c>
      <c r="AC679" s="19">
        <f t="shared" si="3938"/>
        <v>0</v>
      </c>
      <c r="AD679" s="19"/>
      <c r="AE679" s="19">
        <f t="shared" si="3939"/>
        <v>0</v>
      </c>
      <c r="AF679" s="19">
        <f t="shared" si="3940"/>
        <v>0</v>
      </c>
      <c r="AG679" s="19">
        <f t="shared" si="3941"/>
        <v>0</v>
      </c>
      <c r="AH679" s="19">
        <f t="shared" si="3942"/>
        <v>0</v>
      </c>
      <c r="AI679" s="19">
        <f t="shared" si="3943"/>
        <v>0</v>
      </c>
      <c r="AJ679" s="19">
        <f t="shared" si="3944"/>
        <v>0</v>
      </c>
      <c r="AK679" s="129">
        <f t="shared" si="3945"/>
        <v>0</v>
      </c>
      <c r="AL679" s="129">
        <f t="shared" si="3946"/>
        <v>0</v>
      </c>
      <c r="AM679" s="19">
        <f t="shared" si="3947"/>
        <v>0</v>
      </c>
      <c r="AN679" s="19">
        <f t="shared" si="3948"/>
        <v>0</v>
      </c>
      <c r="AO679" s="19">
        <f t="shared" si="3949"/>
        <v>0</v>
      </c>
      <c r="AP679" s="19">
        <f t="shared" si="3950"/>
        <v>0</v>
      </c>
      <c r="AQ679" s="19">
        <f t="shared" si="3951"/>
        <v>0</v>
      </c>
      <c r="AR679" s="19">
        <f t="shared" si="3952"/>
        <v>0</v>
      </c>
      <c r="AS679" s="19">
        <f t="shared" si="3953"/>
        <v>0</v>
      </c>
      <c r="AT679" s="19">
        <f t="shared" si="3954"/>
        <v>0</v>
      </c>
      <c r="AU679" s="19">
        <f t="shared" si="3955"/>
        <v>0</v>
      </c>
      <c r="AV679" s="19">
        <f t="shared" si="3956"/>
        <v>0</v>
      </c>
      <c r="AW679" s="19">
        <f t="shared" si="3957"/>
        <v>0</v>
      </c>
      <c r="AX679" s="19">
        <f t="shared" si="3958"/>
        <v>0</v>
      </c>
      <c r="AY679" s="19">
        <f t="shared" si="3959"/>
        <v>0</v>
      </c>
      <c r="AZ679" s="19">
        <f t="shared" si="3960"/>
        <v>0</v>
      </c>
      <c r="BA679" s="19">
        <f t="shared" si="3961"/>
        <v>0</v>
      </c>
      <c r="BB679" s="19">
        <f t="shared" si="3962"/>
        <v>0</v>
      </c>
      <c r="BC679" s="19">
        <f t="shared" si="3963"/>
        <v>0</v>
      </c>
      <c r="BD679" s="19">
        <f t="shared" si="3964"/>
        <v>0</v>
      </c>
      <c r="BE679" s="19">
        <f t="shared" si="3965"/>
        <v>0</v>
      </c>
      <c r="BF679" s="19">
        <f t="shared" si="3966"/>
        <v>0</v>
      </c>
      <c r="BG679" s="19">
        <f t="shared" si="3967"/>
        <v>0</v>
      </c>
      <c r="BH679" s="19">
        <f t="shared" si="3968"/>
        <v>0</v>
      </c>
      <c r="BI679" s="19">
        <f t="shared" si="3969"/>
        <v>0</v>
      </c>
      <c r="BJ679" s="19">
        <f t="shared" si="3970"/>
        <v>0</v>
      </c>
      <c r="BK679" s="19">
        <f t="shared" si="3971"/>
        <v>0</v>
      </c>
      <c r="BL679" s="19">
        <f t="shared" si="3972"/>
        <v>0</v>
      </c>
      <c r="BM679" s="19">
        <f t="shared" si="3973"/>
        <v>0</v>
      </c>
      <c r="BN679" s="19">
        <f t="shared" si="3974"/>
        <v>0</v>
      </c>
      <c r="BO679" s="19">
        <f t="shared" si="3975"/>
        <v>0</v>
      </c>
      <c r="BP679" s="19">
        <f t="shared" si="3976"/>
        <v>0</v>
      </c>
      <c r="BQ679" s="19">
        <f t="shared" si="3977"/>
        <v>0</v>
      </c>
      <c r="BR679" s="19">
        <f t="shared" si="3978"/>
        <v>0</v>
      </c>
      <c r="BS679" s="19">
        <f t="shared" si="3979"/>
        <v>0</v>
      </c>
      <c r="BT679" s="19">
        <f t="shared" si="3980"/>
        <v>0</v>
      </c>
      <c r="BU679" s="19">
        <f t="shared" si="3981"/>
        <v>0</v>
      </c>
      <c r="BV679" s="19">
        <f t="shared" si="3982"/>
        <v>0</v>
      </c>
      <c r="BW679" s="19">
        <f t="shared" si="3983"/>
        <v>0</v>
      </c>
      <c r="BX679" s="19">
        <f t="shared" si="3984"/>
        <v>0</v>
      </c>
      <c r="BY679" s="19">
        <f t="shared" si="3985"/>
        <v>0</v>
      </c>
      <c r="BZ679" s="19">
        <f t="shared" si="3986"/>
        <v>0</v>
      </c>
      <c r="CA679" s="19">
        <f t="shared" si="3987"/>
        <v>0</v>
      </c>
      <c r="CB679" s="19">
        <f t="shared" si="3988"/>
        <v>0</v>
      </c>
      <c r="CC679" s="19">
        <f t="shared" si="3989"/>
        <v>0</v>
      </c>
      <c r="CD679" s="19">
        <f t="shared" si="3990"/>
        <v>0</v>
      </c>
      <c r="CE679" s="19">
        <f t="shared" si="3991"/>
        <v>0</v>
      </c>
      <c r="CF679" s="19">
        <f t="shared" si="3992"/>
        <v>0</v>
      </c>
      <c r="CG679" s="19">
        <f t="shared" si="3993"/>
        <v>0</v>
      </c>
      <c r="CH679" s="19">
        <f t="shared" si="3994"/>
        <v>0</v>
      </c>
      <c r="CI679" s="19">
        <f t="shared" si="3995"/>
        <v>0</v>
      </c>
      <c r="CJ679" s="19">
        <f t="shared" si="3996"/>
        <v>0</v>
      </c>
      <c r="CK679" s="19">
        <f t="shared" si="3997"/>
        <v>0</v>
      </c>
      <c r="CL679" s="19">
        <f t="shared" si="3998"/>
        <v>0</v>
      </c>
      <c r="CM679" s="19">
        <f t="shared" si="3999"/>
        <v>0</v>
      </c>
      <c r="CN679" s="19">
        <f t="shared" si="4000"/>
        <v>0</v>
      </c>
      <c r="CO679" s="19">
        <f t="shared" si="4001"/>
        <v>0</v>
      </c>
      <c r="CP679" s="19">
        <f t="shared" si="4002"/>
        <v>0</v>
      </c>
      <c r="CQ679" s="19">
        <f t="shared" si="4003"/>
        <v>0</v>
      </c>
      <c r="CR679" s="19">
        <f t="shared" si="4004"/>
        <v>0</v>
      </c>
      <c r="CS679" s="19">
        <f t="shared" si="4005"/>
        <v>0</v>
      </c>
      <c r="CT679" s="19">
        <f t="shared" si="4006"/>
        <v>0</v>
      </c>
      <c r="CU679" s="19">
        <f t="shared" si="4007"/>
        <v>0</v>
      </c>
      <c r="CV679" s="19">
        <f t="shared" si="4008"/>
        <v>0</v>
      </c>
      <c r="CW679" s="19">
        <f t="shared" si="4009"/>
        <v>0</v>
      </c>
      <c r="CX679" s="19">
        <f t="shared" si="4010"/>
        <v>0</v>
      </c>
      <c r="CY679" s="19">
        <f t="shared" si="4011"/>
        <v>0</v>
      </c>
      <c r="CZ679" s="19">
        <f t="shared" si="4012"/>
        <v>0</v>
      </c>
      <c r="DA679" s="19">
        <f t="shared" si="4013"/>
        <v>0</v>
      </c>
      <c r="DB679" s="19">
        <f t="shared" si="4014"/>
        <v>0</v>
      </c>
      <c r="DC679" s="19">
        <f t="shared" si="4015"/>
        <v>0</v>
      </c>
      <c r="DD679" s="19">
        <f t="shared" si="4016"/>
        <v>0</v>
      </c>
      <c r="DE679" s="19">
        <f t="shared" si="4017"/>
        <v>0</v>
      </c>
      <c r="DF679" s="19">
        <f t="shared" si="4018"/>
        <v>0</v>
      </c>
      <c r="DG679" s="19">
        <f t="shared" si="4019"/>
        <v>0</v>
      </c>
      <c r="DH679" s="19">
        <f t="shared" si="4020"/>
        <v>0</v>
      </c>
      <c r="DI679" s="19">
        <f t="shared" si="4021"/>
        <v>0</v>
      </c>
      <c r="DJ679" s="19">
        <f t="shared" si="4022"/>
        <v>0</v>
      </c>
      <c r="DK679" s="19">
        <f t="shared" si="4023"/>
        <v>0</v>
      </c>
      <c r="DL679" s="19">
        <f t="shared" si="4024"/>
        <v>0</v>
      </c>
      <c r="DM679" s="19">
        <f t="shared" si="4025"/>
        <v>0</v>
      </c>
      <c r="DN679" s="19">
        <f t="shared" si="4026"/>
        <v>0</v>
      </c>
      <c r="DO679" s="19">
        <f t="shared" si="4027"/>
        <v>0</v>
      </c>
      <c r="DP679" s="19">
        <f t="shared" si="4028"/>
        <v>0</v>
      </c>
      <c r="DQ679" s="19">
        <f t="shared" si="4029"/>
        <v>0</v>
      </c>
      <c r="DR679" s="19">
        <f t="shared" si="4030"/>
        <v>0</v>
      </c>
      <c r="DS679" s="19">
        <f t="shared" si="4031"/>
        <v>0</v>
      </c>
      <c r="DT679" s="19">
        <f t="shared" si="4032"/>
        <v>0</v>
      </c>
      <c r="DU679" s="19">
        <f t="shared" si="4033"/>
        <v>0</v>
      </c>
      <c r="DV679" s="19">
        <f t="shared" si="4034"/>
        <v>0</v>
      </c>
      <c r="DW679" s="19">
        <f t="shared" si="4035"/>
        <v>0</v>
      </c>
      <c r="DX679" s="19">
        <f t="shared" si="4036"/>
        <v>0</v>
      </c>
      <c r="DY679" s="19">
        <f t="shared" si="4037"/>
        <v>0</v>
      </c>
      <c r="DZ679" s="19">
        <f t="shared" si="4038"/>
        <v>0</v>
      </c>
      <c r="EA679" s="19">
        <f t="shared" si="4039"/>
        <v>0</v>
      </c>
      <c r="EB679" s="19">
        <f t="shared" si="4040"/>
        <v>0</v>
      </c>
      <c r="EC679" s="19">
        <f t="shared" si="4041"/>
        <v>0</v>
      </c>
      <c r="ED679" s="19">
        <f t="shared" si="4042"/>
        <v>0</v>
      </c>
      <c r="EE679" s="19">
        <f t="shared" si="4043"/>
        <v>0</v>
      </c>
      <c r="EF679" s="19">
        <f t="shared" si="4044"/>
        <v>0</v>
      </c>
      <c r="EG679" s="19">
        <f t="shared" si="4045"/>
        <v>0</v>
      </c>
      <c r="EH679" s="19">
        <f t="shared" si="4046"/>
        <v>0</v>
      </c>
    </row>
    <row r="680" spans="2:138" x14ac:dyDescent="0.35">
      <c r="B680" s="19">
        <f xml:space="preserve"> IF(C441=1,IF(N441=1,1,0),0)</f>
        <v>0</v>
      </c>
      <c r="C680" s="19">
        <f>IF(C441=1,IF(OR((N441=1),(N441=0.5)),1,0),0)</f>
        <v>0</v>
      </c>
      <c r="D680" s="19">
        <f xml:space="preserve"> IF(C441=1,IF(N441=1,1,0),0)</f>
        <v>0</v>
      </c>
      <c r="E680" s="19">
        <f xml:space="preserve"> IF(C441=1,IF(AND((N441&lt;&gt;""),(N441&lt;&gt;0)),1,0),0)</f>
        <v>0</v>
      </c>
      <c r="F680" s="19"/>
      <c r="G680" s="19">
        <f t="shared" si="3919"/>
        <v>1</v>
      </c>
      <c r="H680" s="19">
        <f t="shared" si="3920"/>
        <v>2</v>
      </c>
      <c r="I680" s="19">
        <f t="shared" si="3921"/>
        <v>3</v>
      </c>
      <c r="J680" s="19">
        <f t="shared" si="3922"/>
        <v>4</v>
      </c>
      <c r="K680" s="19">
        <f t="shared" si="3923"/>
        <v>5</v>
      </c>
      <c r="L680" s="19">
        <f t="shared" si="3924"/>
        <v>6</v>
      </c>
      <c r="M680" s="19">
        <f t="shared" si="3925"/>
        <v>7</v>
      </c>
      <c r="N680" s="19">
        <f t="shared" si="3926"/>
        <v>8</v>
      </c>
      <c r="O680" s="19">
        <f t="shared" si="3927"/>
        <v>9</v>
      </c>
      <c r="P680" s="19">
        <f t="shared" si="3928"/>
        <v>10</v>
      </c>
      <c r="Q680" s="19">
        <f t="shared" si="3929"/>
        <v>11</v>
      </c>
      <c r="R680" s="19"/>
      <c r="S680" s="19">
        <f t="shared" si="3930"/>
        <v>12</v>
      </c>
      <c r="T680" s="19">
        <f t="shared" si="3931"/>
        <v>13</v>
      </c>
      <c r="U680" s="19">
        <f t="shared" si="3932"/>
        <v>14</v>
      </c>
      <c r="V680" s="19"/>
      <c r="W680" s="19">
        <f t="shared" si="3933"/>
        <v>15</v>
      </c>
      <c r="X680" s="19"/>
      <c r="Y680" s="19">
        <f t="shared" si="3934"/>
        <v>16</v>
      </c>
      <c r="Z680" s="19">
        <f t="shared" si="3935"/>
        <v>17</v>
      </c>
      <c r="AA680" s="19">
        <f t="shared" si="3936"/>
        <v>18</v>
      </c>
      <c r="AB680" s="19">
        <f t="shared" si="3937"/>
        <v>19</v>
      </c>
      <c r="AC680" s="19">
        <f t="shared" si="3938"/>
        <v>20</v>
      </c>
      <c r="AD680" s="19"/>
      <c r="AE680" s="19">
        <f t="shared" si="3939"/>
        <v>21</v>
      </c>
      <c r="AF680" s="19">
        <f t="shared" si="3940"/>
        <v>22</v>
      </c>
      <c r="AG680" s="19">
        <f t="shared" si="3941"/>
        <v>23</v>
      </c>
      <c r="AH680" s="19">
        <f t="shared" si="3942"/>
        <v>24</v>
      </c>
      <c r="AI680" s="19">
        <f t="shared" si="3943"/>
        <v>25</v>
      </c>
      <c r="AJ680" s="19">
        <f t="shared" si="3944"/>
        <v>26</v>
      </c>
      <c r="AK680" s="129">
        <f t="shared" si="3945"/>
        <v>27</v>
      </c>
      <c r="AL680" s="129">
        <f t="shared" si="3946"/>
        <v>28</v>
      </c>
      <c r="AM680" s="19">
        <f t="shared" si="3947"/>
        <v>29</v>
      </c>
      <c r="AN680" s="19">
        <f t="shared" si="3948"/>
        <v>30</v>
      </c>
      <c r="AO680" s="19">
        <f t="shared" si="3949"/>
        <v>31</v>
      </c>
      <c r="AP680" s="19">
        <f t="shared" si="3950"/>
        <v>32</v>
      </c>
      <c r="AQ680" s="19">
        <f t="shared" si="3951"/>
        <v>33</v>
      </c>
      <c r="AR680" s="19">
        <f t="shared" si="3952"/>
        <v>34</v>
      </c>
      <c r="AS680" s="19">
        <f t="shared" si="3953"/>
        <v>35</v>
      </c>
      <c r="AT680" s="19">
        <f t="shared" si="3954"/>
        <v>36</v>
      </c>
      <c r="AU680" s="19">
        <f t="shared" si="3955"/>
        <v>37</v>
      </c>
      <c r="AV680" s="19">
        <f t="shared" si="3956"/>
        <v>38</v>
      </c>
      <c r="AW680" s="19">
        <f t="shared" si="3957"/>
        <v>39</v>
      </c>
      <c r="AX680" s="19">
        <f t="shared" si="3958"/>
        <v>40</v>
      </c>
      <c r="AY680" s="19">
        <f t="shared" si="3959"/>
        <v>41</v>
      </c>
      <c r="AZ680" s="19">
        <f t="shared" si="3960"/>
        <v>42</v>
      </c>
      <c r="BA680" s="19">
        <f t="shared" si="3961"/>
        <v>43</v>
      </c>
      <c r="BB680" s="19">
        <f t="shared" si="3962"/>
        <v>44</v>
      </c>
      <c r="BC680" s="19">
        <f t="shared" si="3963"/>
        <v>45</v>
      </c>
      <c r="BD680" s="19">
        <f t="shared" si="3964"/>
        <v>46</v>
      </c>
      <c r="BE680" s="19">
        <f t="shared" si="3965"/>
        <v>47</v>
      </c>
      <c r="BF680" s="19">
        <f t="shared" si="3966"/>
        <v>48</v>
      </c>
      <c r="BG680" s="19">
        <f t="shared" si="3967"/>
        <v>49</v>
      </c>
      <c r="BH680" s="19">
        <f t="shared" si="3968"/>
        <v>50</v>
      </c>
      <c r="BI680" s="19">
        <f t="shared" si="3969"/>
        <v>51</v>
      </c>
      <c r="BJ680" s="19">
        <f t="shared" si="3970"/>
        <v>52</v>
      </c>
      <c r="BK680" s="19">
        <f t="shared" si="3971"/>
        <v>53</v>
      </c>
      <c r="BL680" s="19">
        <f t="shared" si="3972"/>
        <v>54</v>
      </c>
      <c r="BM680" s="19">
        <f t="shared" si="3973"/>
        <v>55</v>
      </c>
      <c r="BN680" s="19">
        <f t="shared" si="3974"/>
        <v>56</v>
      </c>
      <c r="BO680" s="19">
        <f t="shared" si="3975"/>
        <v>57</v>
      </c>
      <c r="BP680" s="19">
        <f t="shared" si="3976"/>
        <v>58</v>
      </c>
      <c r="BQ680" s="19">
        <f t="shared" si="3977"/>
        <v>59</v>
      </c>
      <c r="BR680" s="19">
        <f t="shared" si="3978"/>
        <v>60</v>
      </c>
      <c r="BS680" s="19">
        <f t="shared" si="3979"/>
        <v>61</v>
      </c>
      <c r="BT680" s="19">
        <f t="shared" si="3980"/>
        <v>62</v>
      </c>
      <c r="BU680" s="19">
        <f t="shared" si="3981"/>
        <v>63</v>
      </c>
      <c r="BV680" s="19">
        <f t="shared" si="3982"/>
        <v>64</v>
      </c>
      <c r="BW680" s="19">
        <f t="shared" si="3983"/>
        <v>65</v>
      </c>
      <c r="BX680" s="19">
        <f t="shared" si="3984"/>
        <v>66</v>
      </c>
      <c r="BY680" s="19">
        <f t="shared" si="3985"/>
        <v>67</v>
      </c>
      <c r="BZ680" s="19">
        <f t="shared" si="3986"/>
        <v>68</v>
      </c>
      <c r="CA680" s="19">
        <f t="shared" si="3987"/>
        <v>69</v>
      </c>
      <c r="CB680" s="19">
        <f t="shared" si="3988"/>
        <v>70</v>
      </c>
      <c r="CC680" s="19">
        <f t="shared" si="3989"/>
        <v>71</v>
      </c>
      <c r="CD680" s="19">
        <f t="shared" si="3990"/>
        <v>72</v>
      </c>
      <c r="CE680" s="19">
        <f t="shared" si="3991"/>
        <v>73</v>
      </c>
      <c r="CF680" s="19">
        <f t="shared" si="3992"/>
        <v>74</v>
      </c>
      <c r="CG680" s="19">
        <f t="shared" si="3993"/>
        <v>75</v>
      </c>
      <c r="CH680" s="19">
        <f t="shared" si="3994"/>
        <v>76</v>
      </c>
      <c r="CI680" s="19">
        <f t="shared" si="3995"/>
        <v>77</v>
      </c>
      <c r="CJ680" s="19">
        <f t="shared" si="3996"/>
        <v>78</v>
      </c>
      <c r="CK680" s="19">
        <f t="shared" si="3997"/>
        <v>79</v>
      </c>
      <c r="CL680" s="19">
        <f t="shared" si="3998"/>
        <v>80</v>
      </c>
      <c r="CM680" s="19">
        <f t="shared" si="3999"/>
        <v>81</v>
      </c>
      <c r="CN680" s="19">
        <f t="shared" si="4000"/>
        <v>82</v>
      </c>
      <c r="CO680" s="19">
        <f t="shared" si="4001"/>
        <v>83</v>
      </c>
      <c r="CP680" s="19">
        <f t="shared" si="4002"/>
        <v>84</v>
      </c>
      <c r="CQ680" s="19">
        <f t="shared" si="4003"/>
        <v>85</v>
      </c>
      <c r="CR680" s="19">
        <f t="shared" si="4004"/>
        <v>86</v>
      </c>
      <c r="CS680" s="19">
        <f t="shared" si="4005"/>
        <v>87</v>
      </c>
      <c r="CT680" s="19">
        <f t="shared" si="4006"/>
        <v>88</v>
      </c>
      <c r="CU680" s="19">
        <f t="shared" si="4007"/>
        <v>89</v>
      </c>
      <c r="CV680" s="19">
        <f t="shared" si="4008"/>
        <v>90</v>
      </c>
      <c r="CW680" s="19">
        <f t="shared" si="4009"/>
        <v>91</v>
      </c>
      <c r="CX680" s="19">
        <f t="shared" si="4010"/>
        <v>92</v>
      </c>
      <c r="CY680" s="19">
        <f t="shared" si="4011"/>
        <v>93</v>
      </c>
      <c r="CZ680" s="19">
        <f t="shared" si="4012"/>
        <v>94</v>
      </c>
      <c r="DA680" s="19">
        <f t="shared" si="4013"/>
        <v>95</v>
      </c>
      <c r="DB680" s="19">
        <f t="shared" si="4014"/>
        <v>96</v>
      </c>
      <c r="DC680" s="19">
        <f t="shared" si="4015"/>
        <v>97</v>
      </c>
      <c r="DD680" s="19">
        <f t="shared" si="4016"/>
        <v>98</v>
      </c>
      <c r="DE680" s="19">
        <f t="shared" si="4017"/>
        <v>99</v>
      </c>
      <c r="DF680" s="19">
        <f t="shared" si="4018"/>
        <v>100</v>
      </c>
      <c r="DG680" s="19">
        <f t="shared" si="4019"/>
        <v>101</v>
      </c>
      <c r="DH680" s="19">
        <f t="shared" si="4020"/>
        <v>102</v>
      </c>
      <c r="DI680" s="19">
        <f t="shared" si="4021"/>
        <v>103</v>
      </c>
      <c r="DJ680" s="19">
        <f t="shared" si="4022"/>
        <v>104</v>
      </c>
      <c r="DK680" s="19">
        <f t="shared" si="4023"/>
        <v>105</v>
      </c>
      <c r="DL680" s="19">
        <f t="shared" si="4024"/>
        <v>106</v>
      </c>
      <c r="DM680" s="19">
        <f t="shared" si="4025"/>
        <v>107</v>
      </c>
      <c r="DN680" s="19">
        <f t="shared" si="4026"/>
        <v>108</v>
      </c>
      <c r="DO680" s="19">
        <f t="shared" si="4027"/>
        <v>109</v>
      </c>
      <c r="DP680" s="19">
        <f t="shared" si="4028"/>
        <v>110</v>
      </c>
      <c r="DQ680" s="19">
        <f t="shared" si="4029"/>
        <v>111</v>
      </c>
      <c r="DR680" s="19">
        <f t="shared" si="4030"/>
        <v>112</v>
      </c>
      <c r="DS680" s="19">
        <f t="shared" si="4031"/>
        <v>113</v>
      </c>
      <c r="DT680" s="19">
        <f t="shared" si="4032"/>
        <v>114</v>
      </c>
      <c r="DU680" s="19">
        <f t="shared" si="4033"/>
        <v>115</v>
      </c>
      <c r="DV680" s="19">
        <f t="shared" si="4034"/>
        <v>116</v>
      </c>
      <c r="DW680" s="19">
        <f t="shared" si="4035"/>
        <v>117</v>
      </c>
      <c r="DX680" s="19">
        <f t="shared" si="4036"/>
        <v>118</v>
      </c>
      <c r="DY680" s="19">
        <f t="shared" si="4037"/>
        <v>119</v>
      </c>
      <c r="DZ680" s="19">
        <f t="shared" si="4038"/>
        <v>120</v>
      </c>
      <c r="EA680" s="19">
        <f t="shared" si="4039"/>
        <v>121</v>
      </c>
      <c r="EB680" s="19">
        <f t="shared" si="4040"/>
        <v>122</v>
      </c>
      <c r="EC680" s="19">
        <f t="shared" si="4041"/>
        <v>123</v>
      </c>
      <c r="ED680" s="19">
        <f t="shared" si="4042"/>
        <v>124</v>
      </c>
      <c r="EE680" s="19">
        <f t="shared" si="4043"/>
        <v>125</v>
      </c>
      <c r="EF680" s="19">
        <f t="shared" si="4044"/>
        <v>126</v>
      </c>
      <c r="EG680" s="19">
        <f t="shared" si="4045"/>
        <v>127</v>
      </c>
      <c r="EH680" s="19">
        <f t="shared" si="4046"/>
        <v>128</v>
      </c>
    </row>
    <row r="681" spans="2:138" ht="15" hidden="1" x14ac:dyDescent="0.25">
      <c r="B681" s="19">
        <f xml:space="preserve"> IF(C442=1,IF(N442=1,1,0),0)</f>
        <v>0</v>
      </c>
      <c r="C681" s="19">
        <f>IF(C442=1,IF(OR((N442=1),(N442=0.5)),1,0),0)</f>
        <v>0</v>
      </c>
      <c r="D681" s="19">
        <f xml:space="preserve"> IF(C442=1,IF(N442=1,1,0),0)</f>
        <v>0</v>
      </c>
      <c r="E681" s="19">
        <f xml:space="preserve"> IF(C442=1,IF(AND((N442&lt;&gt;""),(N442&lt;&gt;0)),1,0),0)</f>
        <v>0</v>
      </c>
      <c r="F681" s="19"/>
      <c r="G681" s="19">
        <f t="shared" si="3919"/>
        <v>0</v>
      </c>
      <c r="H681" s="19">
        <f t="shared" si="3920"/>
        <v>0</v>
      </c>
      <c r="I681" s="19">
        <f t="shared" si="3921"/>
        <v>0</v>
      </c>
      <c r="J681" s="19">
        <f t="shared" si="3922"/>
        <v>0</v>
      </c>
      <c r="K681" s="19">
        <f t="shared" si="3923"/>
        <v>0</v>
      </c>
      <c r="L681" s="19">
        <f t="shared" si="3924"/>
        <v>0</v>
      </c>
      <c r="M681" s="19">
        <f t="shared" si="3925"/>
        <v>0</v>
      </c>
      <c r="N681" s="19">
        <f t="shared" si="3926"/>
        <v>0</v>
      </c>
      <c r="O681" s="19">
        <f t="shared" si="3927"/>
        <v>0</v>
      </c>
      <c r="P681" s="19">
        <f t="shared" si="3928"/>
        <v>0</v>
      </c>
      <c r="Q681" s="19">
        <f t="shared" si="3929"/>
        <v>0</v>
      </c>
      <c r="R681" s="19"/>
      <c r="S681" s="19">
        <f t="shared" si="3930"/>
        <v>0</v>
      </c>
      <c r="T681" s="19">
        <f t="shared" si="3931"/>
        <v>0</v>
      </c>
      <c r="U681" s="19">
        <f t="shared" si="3932"/>
        <v>0</v>
      </c>
      <c r="V681" s="19"/>
      <c r="W681" s="19">
        <f t="shared" si="3933"/>
        <v>0</v>
      </c>
      <c r="X681" s="19"/>
      <c r="Y681" s="19">
        <f t="shared" si="3934"/>
        <v>0</v>
      </c>
      <c r="Z681" s="19">
        <f t="shared" si="3935"/>
        <v>0</v>
      </c>
      <c r="AA681" s="19">
        <f t="shared" si="3936"/>
        <v>0</v>
      </c>
      <c r="AB681" s="19">
        <f t="shared" si="3937"/>
        <v>0</v>
      </c>
      <c r="AC681" s="19">
        <f t="shared" si="3938"/>
        <v>0</v>
      </c>
      <c r="AD681" s="19"/>
      <c r="AE681" s="19">
        <f t="shared" si="3939"/>
        <v>0</v>
      </c>
      <c r="AF681" s="19">
        <f t="shared" si="3940"/>
        <v>0</v>
      </c>
      <c r="AG681" s="19">
        <f t="shared" si="3941"/>
        <v>0</v>
      </c>
      <c r="AH681" s="19">
        <f t="shared" si="3942"/>
        <v>0</v>
      </c>
      <c r="AI681" s="19">
        <f t="shared" si="3943"/>
        <v>0</v>
      </c>
      <c r="AJ681" s="19">
        <f t="shared" si="3944"/>
        <v>0</v>
      </c>
      <c r="AK681" s="129">
        <f t="shared" si="3945"/>
        <v>0</v>
      </c>
      <c r="AL681" s="129">
        <f t="shared" si="3946"/>
        <v>0</v>
      </c>
      <c r="AM681" s="19">
        <f t="shared" si="3947"/>
        <v>0</v>
      </c>
      <c r="AN681" s="19">
        <f t="shared" si="3948"/>
        <v>0</v>
      </c>
      <c r="AO681" s="19">
        <f t="shared" si="3949"/>
        <v>0</v>
      </c>
      <c r="AP681" s="19">
        <f t="shared" si="3950"/>
        <v>0</v>
      </c>
      <c r="AQ681" s="19">
        <f t="shared" si="3951"/>
        <v>0</v>
      </c>
      <c r="AR681" s="19">
        <f t="shared" si="3952"/>
        <v>0</v>
      </c>
      <c r="AS681" s="19">
        <f t="shared" si="3953"/>
        <v>0</v>
      </c>
      <c r="AT681" s="19">
        <f t="shared" si="3954"/>
        <v>0</v>
      </c>
      <c r="AU681" s="19">
        <f t="shared" si="3955"/>
        <v>0</v>
      </c>
      <c r="AV681" s="19">
        <f t="shared" si="3956"/>
        <v>0</v>
      </c>
      <c r="AW681" s="19">
        <f t="shared" si="3957"/>
        <v>0</v>
      </c>
      <c r="AX681" s="19">
        <f t="shared" si="3958"/>
        <v>0</v>
      </c>
      <c r="AY681" s="19">
        <f t="shared" si="3959"/>
        <v>0</v>
      </c>
      <c r="AZ681" s="19">
        <f t="shared" si="3960"/>
        <v>0</v>
      </c>
      <c r="BA681" s="19">
        <f t="shared" si="3961"/>
        <v>0</v>
      </c>
      <c r="BB681" s="19">
        <f t="shared" si="3962"/>
        <v>0</v>
      </c>
      <c r="BC681" s="19">
        <f t="shared" si="3963"/>
        <v>0</v>
      </c>
      <c r="BD681" s="19">
        <f t="shared" si="3964"/>
        <v>0</v>
      </c>
      <c r="BE681" s="19">
        <f t="shared" si="3965"/>
        <v>0</v>
      </c>
      <c r="BF681" s="19">
        <f t="shared" si="3966"/>
        <v>0</v>
      </c>
      <c r="BG681" s="19">
        <f t="shared" si="3967"/>
        <v>0</v>
      </c>
      <c r="BH681" s="19">
        <f t="shared" si="3968"/>
        <v>0</v>
      </c>
      <c r="BI681" s="19">
        <f t="shared" si="3969"/>
        <v>0</v>
      </c>
      <c r="BJ681" s="19">
        <f t="shared" si="3970"/>
        <v>0</v>
      </c>
      <c r="BK681" s="19">
        <f t="shared" si="3971"/>
        <v>0</v>
      </c>
      <c r="BL681" s="19">
        <f t="shared" si="3972"/>
        <v>0</v>
      </c>
      <c r="BM681" s="19">
        <f t="shared" si="3973"/>
        <v>0</v>
      </c>
      <c r="BN681" s="19">
        <f t="shared" si="3974"/>
        <v>0</v>
      </c>
      <c r="BO681" s="19">
        <f t="shared" si="3975"/>
        <v>0</v>
      </c>
      <c r="BP681" s="19">
        <f t="shared" si="3976"/>
        <v>0</v>
      </c>
      <c r="BQ681" s="19">
        <f t="shared" si="3977"/>
        <v>0</v>
      </c>
      <c r="BR681" s="19">
        <f t="shared" si="3978"/>
        <v>0</v>
      </c>
      <c r="BS681" s="19">
        <f t="shared" si="3979"/>
        <v>0</v>
      </c>
      <c r="BT681" s="19">
        <f t="shared" si="3980"/>
        <v>0</v>
      </c>
      <c r="BU681" s="19">
        <f t="shared" si="3981"/>
        <v>0</v>
      </c>
      <c r="BV681" s="19">
        <f t="shared" si="3982"/>
        <v>0</v>
      </c>
      <c r="BW681" s="19">
        <f t="shared" si="3983"/>
        <v>0</v>
      </c>
      <c r="BX681" s="19">
        <f t="shared" si="3984"/>
        <v>0</v>
      </c>
      <c r="BY681" s="19">
        <f t="shared" si="3985"/>
        <v>0</v>
      </c>
      <c r="BZ681" s="19">
        <f t="shared" si="3986"/>
        <v>0</v>
      </c>
      <c r="CA681" s="19">
        <f t="shared" si="3987"/>
        <v>0</v>
      </c>
      <c r="CB681" s="19">
        <f t="shared" si="3988"/>
        <v>0</v>
      </c>
      <c r="CC681" s="19">
        <f t="shared" si="3989"/>
        <v>0</v>
      </c>
      <c r="CD681" s="19">
        <f t="shared" si="3990"/>
        <v>0</v>
      </c>
      <c r="CE681" s="19">
        <f t="shared" si="3991"/>
        <v>0</v>
      </c>
      <c r="CF681" s="19">
        <f t="shared" si="3992"/>
        <v>0</v>
      </c>
      <c r="CG681" s="19">
        <f t="shared" si="3993"/>
        <v>0</v>
      </c>
      <c r="CH681" s="19">
        <f t="shared" si="3994"/>
        <v>0</v>
      </c>
      <c r="CI681" s="19">
        <f t="shared" si="3995"/>
        <v>0</v>
      </c>
      <c r="CJ681" s="19">
        <f t="shared" si="3996"/>
        <v>0</v>
      </c>
      <c r="CK681" s="19">
        <f t="shared" si="3997"/>
        <v>0</v>
      </c>
      <c r="CL681" s="19">
        <f t="shared" si="3998"/>
        <v>0</v>
      </c>
      <c r="CM681" s="19">
        <f t="shared" si="3999"/>
        <v>0</v>
      </c>
      <c r="CN681" s="19">
        <f t="shared" si="4000"/>
        <v>0</v>
      </c>
      <c r="CO681" s="19">
        <f t="shared" si="4001"/>
        <v>0</v>
      </c>
      <c r="CP681" s="19">
        <f t="shared" si="4002"/>
        <v>0</v>
      </c>
      <c r="CQ681" s="19">
        <f t="shared" si="4003"/>
        <v>0</v>
      </c>
      <c r="CR681" s="19">
        <f t="shared" si="4004"/>
        <v>0</v>
      </c>
      <c r="CS681" s="19">
        <f t="shared" si="4005"/>
        <v>0</v>
      </c>
      <c r="CT681" s="19">
        <f t="shared" si="4006"/>
        <v>0</v>
      </c>
      <c r="CU681" s="19">
        <f t="shared" si="4007"/>
        <v>0</v>
      </c>
      <c r="CV681" s="19">
        <f t="shared" si="4008"/>
        <v>0</v>
      </c>
      <c r="CW681" s="19">
        <f t="shared" si="4009"/>
        <v>0</v>
      </c>
      <c r="CX681" s="19">
        <f t="shared" si="4010"/>
        <v>0</v>
      </c>
      <c r="CY681" s="19">
        <f t="shared" si="4011"/>
        <v>0</v>
      </c>
      <c r="CZ681" s="19">
        <f t="shared" si="4012"/>
        <v>0</v>
      </c>
      <c r="DA681" s="19">
        <f t="shared" si="4013"/>
        <v>0</v>
      </c>
      <c r="DB681" s="19">
        <f t="shared" si="4014"/>
        <v>0</v>
      </c>
      <c r="DC681" s="19">
        <f t="shared" si="4015"/>
        <v>0</v>
      </c>
      <c r="DD681" s="19">
        <f t="shared" si="4016"/>
        <v>0</v>
      </c>
      <c r="DE681" s="19">
        <f t="shared" si="4017"/>
        <v>0</v>
      </c>
      <c r="DF681" s="19">
        <f t="shared" si="4018"/>
        <v>0</v>
      </c>
      <c r="DG681" s="19">
        <f t="shared" si="4019"/>
        <v>0</v>
      </c>
      <c r="DH681" s="19">
        <f t="shared" si="4020"/>
        <v>0</v>
      </c>
      <c r="DI681" s="19">
        <f t="shared" si="4021"/>
        <v>0</v>
      </c>
      <c r="DJ681" s="19">
        <f t="shared" si="4022"/>
        <v>0</v>
      </c>
      <c r="DK681" s="19">
        <f t="shared" si="4023"/>
        <v>0</v>
      </c>
      <c r="DL681" s="19">
        <f t="shared" si="4024"/>
        <v>0</v>
      </c>
      <c r="DM681" s="19">
        <f t="shared" si="4025"/>
        <v>0</v>
      </c>
      <c r="DN681" s="19">
        <f t="shared" si="4026"/>
        <v>0</v>
      </c>
      <c r="DO681" s="19">
        <f t="shared" si="4027"/>
        <v>0</v>
      </c>
      <c r="DP681" s="19">
        <f t="shared" si="4028"/>
        <v>0</v>
      </c>
      <c r="DQ681" s="19">
        <f t="shared" si="4029"/>
        <v>0</v>
      </c>
      <c r="DR681" s="19">
        <f t="shared" si="4030"/>
        <v>0</v>
      </c>
      <c r="DS681" s="19">
        <f t="shared" si="4031"/>
        <v>0</v>
      </c>
      <c r="DT681" s="19">
        <f t="shared" si="4032"/>
        <v>0</v>
      </c>
      <c r="DU681" s="19">
        <f t="shared" si="4033"/>
        <v>0</v>
      </c>
      <c r="DV681" s="19">
        <f t="shared" si="4034"/>
        <v>0</v>
      </c>
      <c r="DW681" s="19">
        <f t="shared" si="4035"/>
        <v>0</v>
      </c>
      <c r="DX681" s="19">
        <f t="shared" si="4036"/>
        <v>0</v>
      </c>
      <c r="DY681" s="19">
        <f t="shared" si="4037"/>
        <v>0</v>
      </c>
      <c r="DZ681" s="19">
        <f t="shared" si="4038"/>
        <v>0</v>
      </c>
      <c r="EA681" s="19">
        <f t="shared" si="4039"/>
        <v>0</v>
      </c>
      <c r="EB681" s="19">
        <f t="shared" si="4040"/>
        <v>0</v>
      </c>
      <c r="EC681" s="19">
        <f t="shared" si="4041"/>
        <v>0</v>
      </c>
      <c r="ED681" s="19">
        <f t="shared" si="4042"/>
        <v>0</v>
      </c>
      <c r="EE681" s="19">
        <f t="shared" si="4043"/>
        <v>0</v>
      </c>
      <c r="EF681" s="19">
        <f t="shared" si="4044"/>
        <v>0</v>
      </c>
      <c r="EG681" s="19">
        <f t="shared" si="4045"/>
        <v>0</v>
      </c>
      <c r="EH681" s="19">
        <f t="shared" si="4046"/>
        <v>0</v>
      </c>
    </row>
    <row r="682" spans="2:138" ht="15" hidden="1" x14ac:dyDescent="0.25">
      <c r="B682" s="19">
        <f xml:space="preserve"> IF(C443=1,IF(N443=1,1,0),0)</f>
        <v>0</v>
      </c>
      <c r="C682" s="19">
        <f>IF(C443=1,IF(OR((N443=1),(N443=0.5)),1,0),0)</f>
        <v>0</v>
      </c>
      <c r="D682" s="19">
        <f xml:space="preserve"> IF(C443=1,IF(N443=1,1,0),0)</f>
        <v>0</v>
      </c>
      <c r="E682" s="19">
        <f xml:space="preserve"> IF(C443=1,IF(AND((N443&lt;&gt;""),(N443&lt;&gt;0)),1,0),0)</f>
        <v>0</v>
      </c>
      <c r="F682" s="19"/>
      <c r="G682" s="19">
        <f t="shared" si="3919"/>
        <v>0</v>
      </c>
      <c r="H682" s="19">
        <f t="shared" si="3920"/>
        <v>0</v>
      </c>
      <c r="I682" s="19">
        <f t="shared" si="3921"/>
        <v>0</v>
      </c>
      <c r="J682" s="19">
        <f t="shared" si="3922"/>
        <v>0</v>
      </c>
      <c r="K682" s="19">
        <f t="shared" si="3923"/>
        <v>0</v>
      </c>
      <c r="L682" s="19">
        <f t="shared" si="3924"/>
        <v>0</v>
      </c>
      <c r="M682" s="19">
        <f t="shared" si="3925"/>
        <v>0</v>
      </c>
      <c r="N682" s="19">
        <f t="shared" si="3926"/>
        <v>0</v>
      </c>
      <c r="O682" s="19">
        <f t="shared" si="3927"/>
        <v>0</v>
      </c>
      <c r="P682" s="19">
        <f t="shared" si="3928"/>
        <v>0</v>
      </c>
      <c r="Q682" s="19">
        <f t="shared" si="3929"/>
        <v>0</v>
      </c>
      <c r="R682" s="19"/>
      <c r="S682" s="19">
        <f t="shared" si="3930"/>
        <v>0</v>
      </c>
      <c r="T682" s="19">
        <f t="shared" si="3931"/>
        <v>0</v>
      </c>
      <c r="U682" s="19">
        <f t="shared" si="3932"/>
        <v>0</v>
      </c>
      <c r="V682" s="19"/>
      <c r="W682" s="19">
        <f t="shared" si="3933"/>
        <v>0</v>
      </c>
      <c r="X682" s="19"/>
      <c r="Y682" s="19">
        <f t="shared" si="3934"/>
        <v>0</v>
      </c>
      <c r="Z682" s="19">
        <f t="shared" si="3935"/>
        <v>0</v>
      </c>
      <c r="AA682" s="19">
        <f t="shared" si="3936"/>
        <v>0</v>
      </c>
      <c r="AB682" s="19">
        <f t="shared" si="3937"/>
        <v>0</v>
      </c>
      <c r="AC682" s="19">
        <f t="shared" si="3938"/>
        <v>0</v>
      </c>
      <c r="AD682" s="19"/>
      <c r="AE682" s="19">
        <f t="shared" si="3939"/>
        <v>0</v>
      </c>
      <c r="AF682" s="19">
        <f t="shared" si="3940"/>
        <v>0</v>
      </c>
      <c r="AG682" s="19">
        <f t="shared" si="3941"/>
        <v>0</v>
      </c>
      <c r="AH682" s="19">
        <f t="shared" si="3942"/>
        <v>0</v>
      </c>
      <c r="AI682" s="19">
        <f t="shared" si="3943"/>
        <v>0</v>
      </c>
      <c r="AJ682" s="19">
        <f t="shared" si="3944"/>
        <v>0</v>
      </c>
      <c r="AK682" s="129">
        <f t="shared" si="3945"/>
        <v>0</v>
      </c>
      <c r="AL682" s="129">
        <f t="shared" si="3946"/>
        <v>0</v>
      </c>
      <c r="AM682" s="19">
        <f t="shared" si="3947"/>
        <v>0</v>
      </c>
      <c r="AN682" s="19">
        <f t="shared" si="3948"/>
        <v>0</v>
      </c>
      <c r="AO682" s="19">
        <f t="shared" si="3949"/>
        <v>0</v>
      </c>
      <c r="AP682" s="19">
        <f t="shared" si="3950"/>
        <v>0</v>
      </c>
      <c r="AQ682" s="19">
        <f t="shared" si="3951"/>
        <v>0</v>
      </c>
      <c r="AR682" s="19">
        <f t="shared" si="3952"/>
        <v>0</v>
      </c>
      <c r="AS682" s="19">
        <f t="shared" si="3953"/>
        <v>0</v>
      </c>
      <c r="AT682" s="19">
        <f t="shared" si="3954"/>
        <v>0</v>
      </c>
      <c r="AU682" s="19">
        <f t="shared" si="3955"/>
        <v>0</v>
      </c>
      <c r="AV682" s="19">
        <f t="shared" si="3956"/>
        <v>0</v>
      </c>
      <c r="AW682" s="19">
        <f t="shared" si="3957"/>
        <v>0</v>
      </c>
      <c r="AX682" s="19">
        <f t="shared" si="3958"/>
        <v>0</v>
      </c>
      <c r="AY682" s="19">
        <f t="shared" si="3959"/>
        <v>0</v>
      </c>
      <c r="AZ682" s="19">
        <f t="shared" si="3960"/>
        <v>0</v>
      </c>
      <c r="BA682" s="19">
        <f t="shared" si="3961"/>
        <v>0</v>
      </c>
      <c r="BB682" s="19">
        <f t="shared" si="3962"/>
        <v>0</v>
      </c>
      <c r="BC682" s="19">
        <f t="shared" si="3963"/>
        <v>0</v>
      </c>
      <c r="BD682" s="19">
        <f t="shared" si="3964"/>
        <v>0</v>
      </c>
      <c r="BE682" s="19">
        <f t="shared" si="3965"/>
        <v>0</v>
      </c>
      <c r="BF682" s="19">
        <f t="shared" si="3966"/>
        <v>0</v>
      </c>
      <c r="BG682" s="19">
        <f t="shared" si="3967"/>
        <v>0</v>
      </c>
      <c r="BH682" s="19">
        <f t="shared" si="3968"/>
        <v>0</v>
      </c>
      <c r="BI682" s="19">
        <f t="shared" si="3969"/>
        <v>0</v>
      </c>
      <c r="BJ682" s="19">
        <f t="shared" si="3970"/>
        <v>0</v>
      </c>
      <c r="BK682" s="19">
        <f t="shared" si="3971"/>
        <v>0</v>
      </c>
      <c r="BL682" s="19">
        <f t="shared" si="3972"/>
        <v>0</v>
      </c>
      <c r="BM682" s="19">
        <f t="shared" si="3973"/>
        <v>0</v>
      </c>
      <c r="BN682" s="19">
        <f t="shared" si="3974"/>
        <v>0</v>
      </c>
      <c r="BO682" s="19">
        <f t="shared" si="3975"/>
        <v>0</v>
      </c>
      <c r="BP682" s="19">
        <f t="shared" si="3976"/>
        <v>0</v>
      </c>
      <c r="BQ682" s="19">
        <f t="shared" si="3977"/>
        <v>0</v>
      </c>
      <c r="BR682" s="19">
        <f t="shared" si="3978"/>
        <v>0</v>
      </c>
      <c r="BS682" s="19">
        <f t="shared" si="3979"/>
        <v>0</v>
      </c>
      <c r="BT682" s="19">
        <f t="shared" si="3980"/>
        <v>0</v>
      </c>
      <c r="BU682" s="19">
        <f t="shared" si="3981"/>
        <v>0</v>
      </c>
      <c r="BV682" s="19">
        <f t="shared" si="3982"/>
        <v>0</v>
      </c>
      <c r="BW682" s="19">
        <f t="shared" si="3983"/>
        <v>0</v>
      </c>
      <c r="BX682" s="19">
        <f t="shared" si="3984"/>
        <v>0</v>
      </c>
      <c r="BY682" s="19">
        <f t="shared" si="3985"/>
        <v>0</v>
      </c>
      <c r="BZ682" s="19">
        <f t="shared" si="3986"/>
        <v>0</v>
      </c>
      <c r="CA682" s="19">
        <f t="shared" si="3987"/>
        <v>0</v>
      </c>
      <c r="CB682" s="19">
        <f t="shared" si="3988"/>
        <v>0</v>
      </c>
      <c r="CC682" s="19">
        <f t="shared" si="3989"/>
        <v>0</v>
      </c>
      <c r="CD682" s="19">
        <f t="shared" si="3990"/>
        <v>0</v>
      </c>
      <c r="CE682" s="19">
        <f t="shared" si="3991"/>
        <v>0</v>
      </c>
      <c r="CF682" s="19">
        <f t="shared" si="3992"/>
        <v>0</v>
      </c>
      <c r="CG682" s="19">
        <f t="shared" si="3993"/>
        <v>0</v>
      </c>
      <c r="CH682" s="19">
        <f t="shared" si="3994"/>
        <v>0</v>
      </c>
      <c r="CI682" s="19">
        <f t="shared" si="3995"/>
        <v>0</v>
      </c>
      <c r="CJ682" s="19">
        <f t="shared" si="3996"/>
        <v>0</v>
      </c>
      <c r="CK682" s="19">
        <f t="shared" si="3997"/>
        <v>0</v>
      </c>
      <c r="CL682" s="19">
        <f t="shared" si="3998"/>
        <v>0</v>
      </c>
      <c r="CM682" s="19">
        <f t="shared" si="3999"/>
        <v>0</v>
      </c>
      <c r="CN682" s="19">
        <f t="shared" si="4000"/>
        <v>0</v>
      </c>
      <c r="CO682" s="19">
        <f t="shared" si="4001"/>
        <v>0</v>
      </c>
      <c r="CP682" s="19">
        <f t="shared" si="4002"/>
        <v>0</v>
      </c>
      <c r="CQ682" s="19">
        <f t="shared" si="4003"/>
        <v>0</v>
      </c>
      <c r="CR682" s="19">
        <f t="shared" si="4004"/>
        <v>0</v>
      </c>
      <c r="CS682" s="19">
        <f t="shared" si="4005"/>
        <v>0</v>
      </c>
      <c r="CT682" s="19">
        <f t="shared" si="4006"/>
        <v>0</v>
      </c>
      <c r="CU682" s="19">
        <f t="shared" si="4007"/>
        <v>0</v>
      </c>
      <c r="CV682" s="19">
        <f t="shared" si="4008"/>
        <v>0</v>
      </c>
      <c r="CW682" s="19">
        <f t="shared" si="4009"/>
        <v>0</v>
      </c>
      <c r="CX682" s="19">
        <f t="shared" si="4010"/>
        <v>0</v>
      </c>
      <c r="CY682" s="19">
        <f t="shared" si="4011"/>
        <v>0</v>
      </c>
      <c r="CZ682" s="19">
        <f t="shared" si="4012"/>
        <v>0</v>
      </c>
      <c r="DA682" s="19">
        <f t="shared" si="4013"/>
        <v>0</v>
      </c>
      <c r="DB682" s="19">
        <f t="shared" si="4014"/>
        <v>0</v>
      </c>
      <c r="DC682" s="19">
        <f t="shared" si="4015"/>
        <v>0</v>
      </c>
      <c r="DD682" s="19">
        <f t="shared" si="4016"/>
        <v>0</v>
      </c>
      <c r="DE682" s="19">
        <f t="shared" si="4017"/>
        <v>0</v>
      </c>
      <c r="DF682" s="19">
        <f t="shared" si="4018"/>
        <v>0</v>
      </c>
      <c r="DG682" s="19">
        <f t="shared" si="4019"/>
        <v>0</v>
      </c>
      <c r="DH682" s="19">
        <f t="shared" si="4020"/>
        <v>0</v>
      </c>
      <c r="DI682" s="19">
        <f t="shared" si="4021"/>
        <v>0</v>
      </c>
      <c r="DJ682" s="19">
        <f t="shared" si="4022"/>
        <v>0</v>
      </c>
      <c r="DK682" s="19">
        <f t="shared" si="4023"/>
        <v>0</v>
      </c>
      <c r="DL682" s="19">
        <f t="shared" si="4024"/>
        <v>0</v>
      </c>
      <c r="DM682" s="19">
        <f t="shared" si="4025"/>
        <v>0</v>
      </c>
      <c r="DN682" s="19">
        <f t="shared" si="4026"/>
        <v>0</v>
      </c>
      <c r="DO682" s="19">
        <f t="shared" si="4027"/>
        <v>0</v>
      </c>
      <c r="DP682" s="19">
        <f t="shared" si="4028"/>
        <v>0</v>
      </c>
      <c r="DQ682" s="19">
        <f t="shared" si="4029"/>
        <v>0</v>
      </c>
      <c r="DR682" s="19">
        <f t="shared" si="4030"/>
        <v>0</v>
      </c>
      <c r="DS682" s="19">
        <f t="shared" si="4031"/>
        <v>0</v>
      </c>
      <c r="DT682" s="19">
        <f t="shared" si="4032"/>
        <v>0</v>
      </c>
      <c r="DU682" s="19">
        <f t="shared" si="4033"/>
        <v>0</v>
      </c>
      <c r="DV682" s="19">
        <f t="shared" si="4034"/>
        <v>0</v>
      </c>
      <c r="DW682" s="19">
        <f t="shared" si="4035"/>
        <v>0</v>
      </c>
      <c r="DX682" s="19">
        <f t="shared" si="4036"/>
        <v>0</v>
      </c>
      <c r="DY682" s="19">
        <f t="shared" si="4037"/>
        <v>0</v>
      </c>
      <c r="DZ682" s="19">
        <f t="shared" si="4038"/>
        <v>0</v>
      </c>
      <c r="EA682" s="19">
        <f t="shared" si="4039"/>
        <v>0</v>
      </c>
      <c r="EB682" s="19">
        <f t="shared" si="4040"/>
        <v>0</v>
      </c>
      <c r="EC682" s="19">
        <f t="shared" si="4041"/>
        <v>0</v>
      </c>
      <c r="ED682" s="19">
        <f t="shared" si="4042"/>
        <v>0</v>
      </c>
      <c r="EE682" s="19">
        <f t="shared" si="4043"/>
        <v>0</v>
      </c>
      <c r="EF682" s="19">
        <f t="shared" si="4044"/>
        <v>0</v>
      </c>
      <c r="EG682" s="19">
        <f t="shared" si="4045"/>
        <v>0</v>
      </c>
      <c r="EH682" s="19">
        <f t="shared" si="4046"/>
        <v>0</v>
      </c>
    </row>
    <row r="683" spans="2:138" ht="15" hidden="1" x14ac:dyDescent="0.25">
      <c r="B683" s="19">
        <f t="shared" ref="B683:B686" si="4047" xml:space="preserve"> IF(C444=1,IF(N444=1,1,0),0)</f>
        <v>0</v>
      </c>
      <c r="C683" s="19">
        <f t="shared" ref="C683:C686" si="4048">IF(C444=1,IF(OR((N444=1),(N444=0.5)),1,0),0)</f>
        <v>0</v>
      </c>
      <c r="D683" s="19">
        <f t="shared" ref="D683:D686" si="4049" xml:space="preserve"> IF(C444=1,IF(N444=1,1,0),0)</f>
        <v>0</v>
      </c>
      <c r="E683" s="19">
        <f t="shared" ref="E683:E686" si="4050" xml:space="preserve"> IF(C444=1,IF(AND((N444&lt;&gt;""),(N444&lt;&gt;0)),1,0),0)</f>
        <v>0</v>
      </c>
      <c r="F683" s="19"/>
      <c r="G683" s="19"/>
      <c r="H683" s="19"/>
      <c r="I683" s="19"/>
      <c r="J683" s="19"/>
      <c r="K683" s="19"/>
      <c r="L683" s="19"/>
      <c r="M683" s="19"/>
      <c r="N683" s="19"/>
      <c r="O683" s="19"/>
      <c r="P683" s="19"/>
      <c r="Q683" s="19"/>
      <c r="R683" s="19"/>
      <c r="S683" s="19"/>
      <c r="T683" s="19"/>
      <c r="U683" s="19"/>
      <c r="V683" s="19"/>
      <c r="W683" s="19"/>
      <c r="X683" s="19"/>
      <c r="Y683" s="19"/>
      <c r="Z683" s="19"/>
      <c r="AA683" s="19"/>
      <c r="AB683" s="19"/>
      <c r="AC683" s="19"/>
      <c r="AD683" s="19"/>
      <c r="AE683" s="19"/>
      <c r="AF683" s="19"/>
      <c r="AG683" s="19"/>
      <c r="AH683" s="19"/>
      <c r="AI683" s="19"/>
      <c r="AJ683" s="19"/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 s="19"/>
      <c r="AX683" s="19"/>
      <c r="AY683" s="19"/>
      <c r="AZ683" s="19"/>
      <c r="BA683" s="19"/>
      <c r="BB683" s="19"/>
      <c r="BC683" s="19"/>
      <c r="BD683" s="19"/>
      <c r="BE683" s="19"/>
      <c r="BF683" s="19"/>
      <c r="BG683" s="19"/>
      <c r="BH683" s="19"/>
      <c r="BI683" s="19"/>
      <c r="BJ683" s="19"/>
      <c r="BK683" s="19"/>
      <c r="BL683" s="19"/>
      <c r="BM683" s="19"/>
      <c r="BN683" s="19"/>
      <c r="BO683" s="19"/>
      <c r="BP683" s="19"/>
      <c r="BQ683" s="19"/>
      <c r="BR683" s="19"/>
      <c r="BS683" s="19"/>
      <c r="BT683" s="19"/>
      <c r="BU683" s="19"/>
      <c r="BV683" s="19"/>
      <c r="BW683" s="19"/>
      <c r="BX683" s="19"/>
      <c r="BY683" s="19"/>
      <c r="BZ683" s="19"/>
      <c r="CA683" s="19"/>
      <c r="CB683" s="19"/>
      <c r="CC683" s="19"/>
      <c r="CD683" s="19"/>
      <c r="CE683" s="19"/>
      <c r="CF683" s="19"/>
      <c r="CG683" s="19"/>
      <c r="CH683" s="19"/>
      <c r="CI683" s="19"/>
      <c r="CJ683" s="19"/>
      <c r="CK683" s="19"/>
      <c r="CL683" s="19"/>
      <c r="CM683" s="19"/>
      <c r="CN683" s="19"/>
      <c r="CO683" s="19"/>
      <c r="CP683" s="19"/>
      <c r="CQ683" s="19"/>
      <c r="CR683" s="19"/>
      <c r="CS683" s="19"/>
      <c r="CT683" s="19"/>
      <c r="CU683" s="19"/>
      <c r="CV683" s="19"/>
      <c r="CW683" s="19"/>
      <c r="CX683" s="19"/>
      <c r="CY683" s="19"/>
      <c r="CZ683" s="19"/>
      <c r="DA683" s="19"/>
      <c r="DB683" s="19"/>
      <c r="DC683" s="19"/>
      <c r="DD683" s="19"/>
      <c r="DE683" s="19"/>
      <c r="DF683" s="19"/>
      <c r="DG683" s="19"/>
      <c r="DH683" s="19"/>
      <c r="DI683" s="19"/>
      <c r="DJ683" s="19"/>
      <c r="DK683" s="19"/>
      <c r="DL683" s="19"/>
      <c r="DM683" s="19"/>
      <c r="DN683" s="19"/>
      <c r="DO683" s="19"/>
      <c r="DP683" s="19"/>
      <c r="DQ683" s="19"/>
      <c r="DR683" s="19"/>
      <c r="DS683" s="19"/>
      <c r="DT683" s="19"/>
      <c r="DU683" s="19"/>
      <c r="DV683" s="19"/>
      <c r="DW683" s="19"/>
      <c r="DX683" s="19"/>
      <c r="DY683" s="19"/>
      <c r="DZ683" s="19"/>
      <c r="EA683" s="19"/>
      <c r="EB683" s="19"/>
      <c r="EC683" s="19"/>
      <c r="ED683" s="19"/>
      <c r="EE683" s="19"/>
      <c r="EF683" s="19"/>
      <c r="EG683" s="19"/>
      <c r="EH683" s="19"/>
    </row>
    <row r="684" spans="2:138" ht="15" hidden="1" x14ac:dyDescent="0.25">
      <c r="B684" s="19">
        <f t="shared" si="4047"/>
        <v>0</v>
      </c>
      <c r="C684" s="19">
        <f t="shared" si="4048"/>
        <v>0</v>
      </c>
      <c r="D684" s="19">
        <f t="shared" si="4049"/>
        <v>0</v>
      </c>
      <c r="E684" s="19">
        <f t="shared" si="4050"/>
        <v>0</v>
      </c>
      <c r="F684" s="19"/>
      <c r="G684" s="19"/>
      <c r="H684" s="19"/>
      <c r="I684" s="19"/>
      <c r="J684" s="19"/>
      <c r="K684" s="19"/>
      <c r="L684" s="19"/>
      <c r="M684" s="19"/>
      <c r="N684" s="19"/>
      <c r="O684" s="19"/>
      <c r="P684" s="19"/>
      <c r="Q684" s="19"/>
      <c r="R684" s="19"/>
      <c r="S684" s="19"/>
      <c r="T684" s="19"/>
      <c r="U684" s="19"/>
      <c r="V684" s="19"/>
      <c r="W684" s="19"/>
      <c r="X684" s="19"/>
      <c r="Y684" s="19"/>
      <c r="Z684" s="19"/>
      <c r="AA684" s="19"/>
      <c r="AB684" s="19"/>
      <c r="AC684" s="19"/>
      <c r="AD684" s="19"/>
      <c r="AE684" s="19"/>
      <c r="AF684" s="19"/>
      <c r="AG684" s="19"/>
      <c r="AH684" s="19"/>
      <c r="AI684" s="19"/>
      <c r="AJ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/>
      <c r="AW684" s="19"/>
      <c r="AX684" s="19"/>
      <c r="AY684" s="19"/>
      <c r="AZ684" s="19"/>
      <c r="BA684" s="19"/>
      <c r="BB684" s="19"/>
      <c r="BC684" s="19"/>
      <c r="BD684" s="19"/>
      <c r="BE684" s="19"/>
      <c r="BF684" s="19"/>
      <c r="BG684" s="19"/>
      <c r="BH684" s="19"/>
      <c r="BI684" s="19"/>
      <c r="BJ684" s="19"/>
      <c r="BK684" s="19"/>
      <c r="BL684" s="19"/>
      <c r="BM684" s="19"/>
      <c r="BN684" s="19"/>
      <c r="BO684" s="19"/>
      <c r="BP684" s="19"/>
      <c r="BQ684" s="19"/>
      <c r="BR684" s="19"/>
      <c r="BS684" s="19"/>
      <c r="BT684" s="19"/>
      <c r="BU684" s="19"/>
      <c r="BV684" s="19"/>
      <c r="BW684" s="19"/>
      <c r="BX684" s="19"/>
      <c r="BY684" s="19"/>
      <c r="BZ684" s="19"/>
      <c r="CA684" s="19"/>
      <c r="CB684" s="19"/>
      <c r="CC684" s="19"/>
      <c r="CD684" s="19"/>
      <c r="CE684" s="19"/>
      <c r="CF684" s="19"/>
      <c r="CG684" s="19"/>
      <c r="CH684" s="19"/>
      <c r="CI684" s="19"/>
      <c r="CJ684" s="19"/>
      <c r="CK684" s="19"/>
      <c r="CL684" s="19"/>
      <c r="CM684" s="19"/>
      <c r="CN684" s="19"/>
      <c r="CO684" s="19"/>
      <c r="CP684" s="19"/>
      <c r="CQ684" s="19"/>
      <c r="CR684" s="19"/>
      <c r="CS684" s="19"/>
      <c r="CT684" s="19"/>
      <c r="CU684" s="19"/>
      <c r="CV684" s="19"/>
      <c r="CW684" s="19"/>
      <c r="CX684" s="19"/>
      <c r="CY684" s="19"/>
      <c r="CZ684" s="19"/>
      <c r="DA684" s="19"/>
      <c r="DB684" s="19"/>
      <c r="DC684" s="19"/>
      <c r="DD684" s="19"/>
      <c r="DE684" s="19"/>
      <c r="DF684" s="19"/>
      <c r="DG684" s="19"/>
      <c r="DH684" s="19"/>
      <c r="DI684" s="19"/>
      <c r="DJ684" s="19"/>
      <c r="DK684" s="19"/>
      <c r="DL684" s="19"/>
      <c r="DM684" s="19"/>
      <c r="DN684" s="19"/>
      <c r="DO684" s="19"/>
      <c r="DP684" s="19"/>
      <c r="DQ684" s="19"/>
      <c r="DR684" s="19"/>
      <c r="DS684" s="19"/>
      <c r="DT684" s="19"/>
      <c r="DU684" s="19"/>
      <c r="DV684" s="19"/>
      <c r="DW684" s="19"/>
      <c r="DX684" s="19"/>
      <c r="DY684" s="19"/>
      <c r="DZ684" s="19"/>
      <c r="EA684" s="19"/>
      <c r="EB684" s="19"/>
      <c r="EC684" s="19"/>
      <c r="ED684" s="19"/>
      <c r="EE684" s="19"/>
      <c r="EF684" s="19"/>
      <c r="EG684" s="19"/>
      <c r="EH684" s="19"/>
    </row>
    <row r="685" spans="2:138" ht="15" hidden="1" x14ac:dyDescent="0.25">
      <c r="B685" s="19">
        <f t="shared" si="4047"/>
        <v>0</v>
      </c>
      <c r="C685" s="19">
        <f t="shared" si="4048"/>
        <v>0</v>
      </c>
      <c r="D685" s="19">
        <f t="shared" si="4049"/>
        <v>0</v>
      </c>
      <c r="E685" s="19">
        <f t="shared" si="4050"/>
        <v>0</v>
      </c>
      <c r="F685" s="19"/>
      <c r="G685" s="19"/>
      <c r="H685" s="19"/>
      <c r="I685" s="19"/>
      <c r="J685" s="19"/>
      <c r="K685" s="19"/>
      <c r="L685" s="19"/>
      <c r="M685" s="19"/>
      <c r="N685" s="19"/>
      <c r="O685" s="19"/>
      <c r="P685" s="19"/>
      <c r="Q685" s="19"/>
      <c r="R685" s="19"/>
      <c r="S685" s="19"/>
      <c r="T685" s="19"/>
      <c r="U685" s="19"/>
      <c r="V685" s="19"/>
      <c r="W685" s="19"/>
      <c r="X685" s="19"/>
      <c r="Y685" s="19"/>
      <c r="Z685" s="19"/>
      <c r="AA685" s="19"/>
      <c r="AB685" s="19"/>
      <c r="AC685" s="19"/>
      <c r="AD685" s="19"/>
      <c r="AE685" s="19"/>
      <c r="AF685" s="19"/>
      <c r="AG685" s="19"/>
      <c r="AH685" s="19"/>
      <c r="AI685" s="19"/>
      <c r="AJ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/>
      <c r="AW685" s="19"/>
      <c r="AX685" s="19"/>
      <c r="AY685" s="19"/>
      <c r="AZ685" s="19"/>
      <c r="BA685" s="19"/>
      <c r="BB685" s="19"/>
      <c r="BC685" s="19"/>
      <c r="BD685" s="19"/>
      <c r="BE685" s="19"/>
      <c r="BF685" s="19"/>
      <c r="BG685" s="19"/>
      <c r="BH685" s="19"/>
      <c r="BI685" s="19"/>
      <c r="BJ685" s="19"/>
      <c r="BK685" s="19"/>
      <c r="BL685" s="19"/>
      <c r="BM685" s="19"/>
      <c r="BN685" s="19"/>
      <c r="BO685" s="19"/>
      <c r="BP685" s="19"/>
      <c r="BQ685" s="19"/>
      <c r="BR685" s="19"/>
      <c r="BS685" s="19"/>
      <c r="BT685" s="19"/>
      <c r="BU685" s="19"/>
      <c r="BV685" s="19"/>
      <c r="BW685" s="19"/>
      <c r="BX685" s="19"/>
      <c r="BY685" s="19"/>
      <c r="BZ685" s="19"/>
      <c r="CA685" s="19"/>
      <c r="CB685" s="19"/>
      <c r="CC685" s="19"/>
      <c r="CD685" s="19"/>
      <c r="CE685" s="19"/>
      <c r="CF685" s="19"/>
      <c r="CG685" s="19"/>
      <c r="CH685" s="19"/>
      <c r="CI685" s="19"/>
      <c r="CJ685" s="19"/>
      <c r="CK685" s="19"/>
      <c r="CL685" s="19"/>
      <c r="CM685" s="19"/>
      <c r="CN685" s="19"/>
      <c r="CO685" s="19"/>
      <c r="CP685" s="19"/>
      <c r="CQ685" s="19"/>
      <c r="CR685" s="19"/>
      <c r="CS685" s="19"/>
      <c r="CT685" s="19"/>
      <c r="CU685" s="19"/>
      <c r="CV685" s="19"/>
      <c r="CW685" s="19"/>
      <c r="CX685" s="19"/>
      <c r="CY685" s="19"/>
      <c r="CZ685" s="19"/>
      <c r="DA685" s="19"/>
      <c r="DB685" s="19"/>
      <c r="DC685" s="19"/>
      <c r="DD685" s="19"/>
      <c r="DE685" s="19"/>
      <c r="DF685" s="19"/>
      <c r="DG685" s="19"/>
      <c r="DH685" s="19"/>
      <c r="DI685" s="19"/>
      <c r="DJ685" s="19"/>
      <c r="DK685" s="19"/>
      <c r="DL685" s="19"/>
      <c r="DM685" s="19"/>
      <c r="DN685" s="19"/>
      <c r="DO685" s="19"/>
      <c r="DP685" s="19"/>
      <c r="DQ685" s="19"/>
      <c r="DR685" s="19"/>
      <c r="DS685" s="19"/>
      <c r="DT685" s="19"/>
      <c r="DU685" s="19"/>
      <c r="DV685" s="19"/>
      <c r="DW685" s="19"/>
      <c r="DX685" s="19"/>
      <c r="DY685" s="19"/>
      <c r="DZ685" s="19"/>
      <c r="EA685" s="19"/>
      <c r="EB685" s="19"/>
      <c r="EC685" s="19"/>
      <c r="ED685" s="19"/>
      <c r="EE685" s="19"/>
      <c r="EF685" s="19"/>
      <c r="EG685" s="19"/>
      <c r="EH685" s="19"/>
    </row>
    <row r="686" spans="2:138" ht="15" hidden="1" x14ac:dyDescent="0.25">
      <c r="B686" s="19">
        <f t="shared" si="4047"/>
        <v>0</v>
      </c>
      <c r="C686" s="19">
        <f t="shared" si="4048"/>
        <v>0</v>
      </c>
      <c r="D686" s="19">
        <f t="shared" si="4049"/>
        <v>0</v>
      </c>
      <c r="E686" s="19">
        <f t="shared" si="4050"/>
        <v>0</v>
      </c>
      <c r="F686" s="19"/>
      <c r="G686" s="19"/>
      <c r="H686" s="19"/>
      <c r="I686" s="19"/>
      <c r="J686" s="19"/>
      <c r="K686" s="19"/>
      <c r="L686" s="19"/>
      <c r="M686" s="19"/>
      <c r="N686" s="19"/>
      <c r="O686" s="19"/>
      <c r="P686" s="19"/>
      <c r="Q686" s="19"/>
      <c r="R686" s="19"/>
      <c r="S686" s="19"/>
      <c r="T686" s="19"/>
      <c r="U686" s="19"/>
      <c r="V686" s="19"/>
      <c r="W686" s="19"/>
      <c r="X686" s="19"/>
      <c r="Y686" s="19"/>
      <c r="Z686" s="19"/>
      <c r="AA686" s="19"/>
      <c r="AB686" s="19"/>
      <c r="AC686" s="19"/>
      <c r="AD686" s="19"/>
      <c r="AE686" s="19"/>
      <c r="AF686" s="19"/>
      <c r="AG686" s="19"/>
      <c r="AH686" s="19"/>
      <c r="AI686" s="19"/>
      <c r="AJ686" s="19"/>
      <c r="AM686" s="19"/>
      <c r="AN686" s="19"/>
      <c r="AO686" s="19"/>
      <c r="AP686" s="19"/>
      <c r="AQ686" s="19"/>
      <c r="AR686" s="19"/>
      <c r="AS686" s="19"/>
      <c r="AT686" s="19"/>
      <c r="AU686" s="19"/>
      <c r="AV686" s="19"/>
      <c r="AW686" s="19"/>
      <c r="AX686" s="19"/>
      <c r="AY686" s="19"/>
      <c r="AZ686" s="19"/>
      <c r="BA686" s="19"/>
      <c r="BB686" s="19"/>
      <c r="BC686" s="19"/>
      <c r="BD686" s="19"/>
      <c r="BE686" s="19"/>
      <c r="BF686" s="19"/>
      <c r="BG686" s="19"/>
      <c r="BH686" s="19"/>
      <c r="BI686" s="19"/>
      <c r="BJ686" s="19"/>
      <c r="BK686" s="19"/>
      <c r="BL686" s="19"/>
      <c r="BM686" s="19"/>
      <c r="BN686" s="19"/>
      <c r="BO686" s="19"/>
      <c r="BP686" s="19"/>
      <c r="BQ686" s="19"/>
      <c r="BR686" s="19"/>
      <c r="BS686" s="19"/>
      <c r="BT686" s="19"/>
      <c r="BU686" s="19"/>
      <c r="BV686" s="19"/>
      <c r="BW686" s="19"/>
      <c r="BX686" s="19"/>
      <c r="BY686" s="19"/>
      <c r="BZ686" s="19"/>
      <c r="CA686" s="19"/>
      <c r="CB686" s="19"/>
      <c r="CC686" s="19"/>
      <c r="CD686" s="19"/>
      <c r="CE686" s="19"/>
      <c r="CF686" s="19"/>
      <c r="CG686" s="19"/>
      <c r="CH686" s="19"/>
      <c r="CI686" s="19"/>
      <c r="CJ686" s="19"/>
      <c r="CK686" s="19"/>
      <c r="CL686" s="19"/>
      <c r="CM686" s="19"/>
      <c r="CN686" s="19"/>
      <c r="CO686" s="19"/>
      <c r="CP686" s="19"/>
      <c r="CQ686" s="19"/>
      <c r="CR686" s="19"/>
      <c r="CS686" s="19"/>
      <c r="CT686" s="19"/>
      <c r="CU686" s="19"/>
      <c r="CV686" s="19"/>
      <c r="CW686" s="19"/>
      <c r="CX686" s="19"/>
      <c r="CY686" s="19"/>
      <c r="CZ686" s="19"/>
      <c r="DA686" s="19"/>
      <c r="DB686" s="19"/>
      <c r="DC686" s="19"/>
      <c r="DD686" s="19"/>
      <c r="DE686" s="19"/>
      <c r="DF686" s="19"/>
      <c r="DG686" s="19"/>
      <c r="DH686" s="19"/>
      <c r="DI686" s="19"/>
      <c r="DJ686" s="19"/>
      <c r="DK686" s="19"/>
      <c r="DL686" s="19"/>
      <c r="DM686" s="19"/>
      <c r="DN686" s="19"/>
      <c r="DO686" s="19"/>
      <c r="DP686" s="19"/>
      <c r="DQ686" s="19"/>
      <c r="DR686" s="19"/>
      <c r="DS686" s="19"/>
      <c r="DT686" s="19"/>
      <c r="DU686" s="19"/>
      <c r="DV686" s="19"/>
      <c r="DW686" s="19"/>
      <c r="DX686" s="19"/>
      <c r="DY686" s="19"/>
      <c r="DZ686" s="19"/>
      <c r="EA686" s="19"/>
      <c r="EB686" s="19"/>
      <c r="EC686" s="19"/>
      <c r="ED686" s="19"/>
      <c r="EE686" s="19"/>
      <c r="EF686" s="19"/>
      <c r="EG686" s="19"/>
      <c r="EH686" s="19"/>
    </row>
    <row r="687" spans="2:138" ht="15" hidden="1" x14ac:dyDescent="0.25">
      <c r="B687" s="19">
        <f xml:space="preserve"> IF(C444=1,IF(N444=1,1,0),0)</f>
        <v>0</v>
      </c>
      <c r="C687" s="19">
        <f>IF(C444=1,IF(OR((N444=1),(N444=0.5)),1,0),0)</f>
        <v>0</v>
      </c>
      <c r="D687" s="19">
        <f xml:space="preserve"> IF(C444=1,IF(N444=1,1,0),0)</f>
        <v>0</v>
      </c>
      <c r="E687" s="19">
        <f xml:space="preserve"> IF(C444=1,IF(AND((N444&lt;&gt;""),(N444&lt;&gt;0)),1,0),0)</f>
        <v>0</v>
      </c>
      <c r="F687" s="19"/>
      <c r="G687" s="19">
        <f t="shared" ref="G687:G692" si="4051" xml:space="preserve"> G677+$B687</f>
        <v>0</v>
      </c>
      <c r="H687" s="19">
        <f t="shared" ref="H687:H692" si="4052" xml:space="preserve"> H677+$C687</f>
        <v>0</v>
      </c>
      <c r="I687" s="19">
        <f t="shared" ref="I687:I692" si="4053" xml:space="preserve"> I677+$D687</f>
        <v>0</v>
      </c>
      <c r="J687" s="19">
        <f t="shared" ref="J687:J692" si="4054" xml:space="preserve"> J677+$E687</f>
        <v>0</v>
      </c>
      <c r="K687" s="19">
        <f t="shared" ref="K687:K692" si="4055" xml:space="preserve"> K677+$B687</f>
        <v>0</v>
      </c>
      <c r="L687" s="19">
        <f t="shared" ref="L687:L692" si="4056" xml:space="preserve"> L677+$C687</f>
        <v>0</v>
      </c>
      <c r="M687" s="19">
        <f t="shared" ref="M687:M692" si="4057" xml:space="preserve"> M677+$D687</f>
        <v>0</v>
      </c>
      <c r="N687" s="19">
        <f t="shared" ref="N687:N692" si="4058" xml:space="preserve"> N677+$E687</f>
        <v>0</v>
      </c>
      <c r="O687" s="19">
        <f t="shared" ref="O687:O692" si="4059" xml:space="preserve"> O677+$B687</f>
        <v>0</v>
      </c>
      <c r="P687" s="19">
        <f t="shared" ref="P687:P692" si="4060" xml:space="preserve"> P677+$C687</f>
        <v>0</v>
      </c>
      <c r="Q687" s="19">
        <f t="shared" ref="Q687:Q692" si="4061" xml:space="preserve"> Q677+$D687</f>
        <v>0</v>
      </c>
      <c r="R687" s="19"/>
      <c r="S687" s="19">
        <f t="shared" ref="S687:S692" si="4062" xml:space="preserve"> S677+$E687</f>
        <v>0</v>
      </c>
      <c r="T687" s="19">
        <f t="shared" ref="T687:T692" si="4063" xml:space="preserve"> T677+$B687</f>
        <v>0</v>
      </c>
      <c r="U687" s="19">
        <f t="shared" ref="U687:U692" si="4064" xml:space="preserve"> U677+$C687</f>
        <v>0</v>
      </c>
      <c r="V687" s="19"/>
      <c r="W687" s="19">
        <f t="shared" ref="W687:W692" si="4065" xml:space="preserve"> W677+$D687</f>
        <v>0</v>
      </c>
      <c r="X687" s="19"/>
      <c r="Y687" s="19">
        <f t="shared" ref="Y687:Y692" si="4066" xml:space="preserve"> Y677+$E687</f>
        <v>0</v>
      </c>
      <c r="Z687" s="19">
        <f t="shared" ref="Z687:Z692" si="4067" xml:space="preserve"> Z677+$B687</f>
        <v>0</v>
      </c>
      <c r="AA687" s="19">
        <f t="shared" ref="AA687:AA692" si="4068" xml:space="preserve"> AA677+$C687</f>
        <v>0</v>
      </c>
      <c r="AB687" s="19">
        <f t="shared" ref="AB687:AB692" si="4069" xml:space="preserve"> AB677+$D687</f>
        <v>0</v>
      </c>
      <c r="AC687" s="19">
        <f t="shared" ref="AC687:AC692" si="4070" xml:space="preserve"> AC677+$E687</f>
        <v>0</v>
      </c>
      <c r="AD687" s="19"/>
      <c r="AE687" s="19">
        <f t="shared" ref="AE687:AE692" si="4071" xml:space="preserve"> AE677+$B687</f>
        <v>0</v>
      </c>
      <c r="AF687" s="19">
        <f t="shared" ref="AF687:AF692" si="4072" xml:space="preserve"> AF677+$C687</f>
        <v>0</v>
      </c>
      <c r="AG687" s="19">
        <f t="shared" ref="AG687:AG692" si="4073" xml:space="preserve"> AG677+$D687</f>
        <v>0</v>
      </c>
      <c r="AH687" s="19">
        <f t="shared" ref="AH687:AH692" si="4074" xml:space="preserve"> AH677+$E687</f>
        <v>0</v>
      </c>
      <c r="AI687" s="19">
        <f t="shared" ref="AI687:AI692" si="4075" xml:space="preserve"> AI677+$B687</f>
        <v>0</v>
      </c>
      <c r="AJ687" s="19">
        <f t="shared" ref="AJ687:AJ692" si="4076" xml:space="preserve"> AJ677+$C687</f>
        <v>0</v>
      </c>
      <c r="AK687" s="129">
        <f t="shared" ref="AK687:AK692" si="4077" xml:space="preserve"> AK677+$D687</f>
        <v>0</v>
      </c>
      <c r="AL687" s="129">
        <f t="shared" ref="AL687:AL692" si="4078" xml:space="preserve"> AL677+$E687</f>
        <v>0</v>
      </c>
      <c r="AM687" s="19">
        <f t="shared" ref="AM687:AM692" si="4079" xml:space="preserve"> AM677+$B687</f>
        <v>0</v>
      </c>
      <c r="AN687" s="19">
        <f t="shared" ref="AN687:AN692" si="4080" xml:space="preserve"> AN677+$C687</f>
        <v>0</v>
      </c>
      <c r="AO687" s="19">
        <f t="shared" ref="AO687:AO692" si="4081" xml:space="preserve"> AO677+$D687</f>
        <v>0</v>
      </c>
      <c r="AP687" s="19">
        <f t="shared" ref="AP687:AP692" si="4082" xml:space="preserve"> AP677+$E687</f>
        <v>0</v>
      </c>
      <c r="AQ687" s="19">
        <f t="shared" ref="AQ687:AQ692" si="4083" xml:space="preserve"> AQ677+$B687</f>
        <v>0</v>
      </c>
      <c r="AR687" s="19">
        <f t="shared" ref="AR687:AR692" si="4084" xml:space="preserve"> AR677+$C687</f>
        <v>0</v>
      </c>
      <c r="AS687" s="19">
        <f t="shared" ref="AS687:AS692" si="4085" xml:space="preserve"> AS677+$D687</f>
        <v>0</v>
      </c>
      <c r="AT687" s="19">
        <f t="shared" ref="AT687:AT692" si="4086" xml:space="preserve"> AT677+$E687</f>
        <v>0</v>
      </c>
      <c r="AU687" s="19">
        <f t="shared" ref="AU687:AU692" si="4087" xml:space="preserve"> AU677+$B687</f>
        <v>0</v>
      </c>
      <c r="AV687" s="19">
        <f t="shared" ref="AV687:AV692" si="4088" xml:space="preserve"> AV677+$C687</f>
        <v>0</v>
      </c>
      <c r="AW687" s="19">
        <f t="shared" ref="AW687:AW692" si="4089" xml:space="preserve"> AW677+$D687</f>
        <v>0</v>
      </c>
      <c r="AX687" s="19">
        <f t="shared" ref="AX687:AX692" si="4090" xml:space="preserve"> AX677+$E687</f>
        <v>0</v>
      </c>
      <c r="AY687" s="19">
        <f t="shared" ref="AY687:AY692" si="4091" xml:space="preserve"> AY677+$B687</f>
        <v>0</v>
      </c>
      <c r="AZ687" s="19">
        <f t="shared" ref="AZ687:AZ692" si="4092" xml:space="preserve"> AZ677+$C687</f>
        <v>0</v>
      </c>
      <c r="BA687" s="19">
        <f t="shared" ref="BA687:BA692" si="4093" xml:space="preserve"> BA677+$D687</f>
        <v>0</v>
      </c>
      <c r="BB687" s="19">
        <f t="shared" ref="BB687:BB692" si="4094" xml:space="preserve"> BB677+$E687</f>
        <v>0</v>
      </c>
      <c r="BC687" s="19">
        <f t="shared" ref="BC687:BC692" si="4095" xml:space="preserve"> BC677+$B687</f>
        <v>0</v>
      </c>
      <c r="BD687" s="19">
        <f t="shared" ref="BD687:BD692" si="4096" xml:space="preserve"> BD677+$C687</f>
        <v>0</v>
      </c>
      <c r="BE687" s="19">
        <f t="shared" ref="BE687:BE692" si="4097" xml:space="preserve"> BE677+$D687</f>
        <v>0</v>
      </c>
      <c r="BF687" s="19">
        <f t="shared" ref="BF687:BF692" si="4098" xml:space="preserve"> BF677+$E687</f>
        <v>0</v>
      </c>
      <c r="BG687" s="19">
        <f t="shared" ref="BG687:BG692" si="4099" xml:space="preserve"> BG677+$B687</f>
        <v>0</v>
      </c>
      <c r="BH687" s="19">
        <f t="shared" ref="BH687:BH692" si="4100" xml:space="preserve"> BH677+$C687</f>
        <v>0</v>
      </c>
      <c r="BI687" s="19">
        <f t="shared" ref="BI687:BI692" si="4101" xml:space="preserve"> BI677+$D687</f>
        <v>0</v>
      </c>
      <c r="BJ687" s="19">
        <f t="shared" ref="BJ687:BJ692" si="4102" xml:space="preserve"> BJ677+$E687</f>
        <v>0</v>
      </c>
      <c r="BK687" s="19">
        <f t="shared" ref="BK687:BK692" si="4103" xml:space="preserve"> BK677+$B687</f>
        <v>0</v>
      </c>
      <c r="BL687" s="19">
        <f t="shared" ref="BL687:BL692" si="4104" xml:space="preserve"> BL677+$C687</f>
        <v>0</v>
      </c>
      <c r="BM687" s="19">
        <f t="shared" ref="BM687:BM692" si="4105" xml:space="preserve"> BM677+$D687</f>
        <v>0</v>
      </c>
      <c r="BN687" s="19">
        <f t="shared" ref="BN687:BN692" si="4106" xml:space="preserve"> BN677+$E687</f>
        <v>0</v>
      </c>
      <c r="BO687" s="19">
        <f t="shared" ref="BO687:BO692" si="4107" xml:space="preserve"> BO677+$B687</f>
        <v>0</v>
      </c>
      <c r="BP687" s="19">
        <f t="shared" ref="BP687:BP692" si="4108" xml:space="preserve"> BP677+$C687</f>
        <v>0</v>
      </c>
      <c r="BQ687" s="19">
        <f t="shared" ref="BQ687:BQ692" si="4109" xml:space="preserve"> BQ677+$D687</f>
        <v>0</v>
      </c>
      <c r="BR687" s="19">
        <f t="shared" ref="BR687:BR692" si="4110" xml:space="preserve"> BR677+$E687</f>
        <v>0</v>
      </c>
      <c r="BS687" s="19">
        <f t="shared" ref="BS687:BS692" si="4111" xml:space="preserve"> BS677+$B687</f>
        <v>0</v>
      </c>
      <c r="BT687" s="19">
        <f t="shared" ref="BT687:BT692" si="4112" xml:space="preserve"> BT677+$C687</f>
        <v>0</v>
      </c>
      <c r="BU687" s="19">
        <f t="shared" ref="BU687:BU692" si="4113" xml:space="preserve"> BU677+$D687</f>
        <v>0</v>
      </c>
      <c r="BV687" s="19">
        <f t="shared" ref="BV687:BV692" si="4114" xml:space="preserve"> BV677+$E687</f>
        <v>0</v>
      </c>
      <c r="BW687" s="19">
        <f t="shared" ref="BW687:BW692" si="4115" xml:space="preserve"> BW677+$B687</f>
        <v>0</v>
      </c>
      <c r="BX687" s="19">
        <f t="shared" ref="BX687:BX692" si="4116" xml:space="preserve"> BX677+$C687</f>
        <v>0</v>
      </c>
      <c r="BY687" s="19">
        <f t="shared" ref="BY687:BY692" si="4117" xml:space="preserve"> BY677+$D687</f>
        <v>0</v>
      </c>
      <c r="BZ687" s="19">
        <f t="shared" ref="BZ687:BZ692" si="4118" xml:space="preserve"> BZ677+$E687</f>
        <v>0</v>
      </c>
      <c r="CA687" s="19">
        <f t="shared" ref="CA687:CA692" si="4119" xml:space="preserve"> CA677+$B687</f>
        <v>0</v>
      </c>
      <c r="CB687" s="19">
        <f t="shared" ref="CB687:CB692" si="4120" xml:space="preserve"> CB677+$C687</f>
        <v>0</v>
      </c>
      <c r="CC687" s="19">
        <f t="shared" ref="CC687:CC692" si="4121" xml:space="preserve"> CC677+$D687</f>
        <v>0</v>
      </c>
      <c r="CD687" s="19">
        <f t="shared" ref="CD687:CD692" si="4122" xml:space="preserve"> CD677+$E687</f>
        <v>0</v>
      </c>
      <c r="CE687" s="19">
        <f t="shared" ref="CE687:CE692" si="4123" xml:space="preserve"> CE677+$B687</f>
        <v>0</v>
      </c>
      <c r="CF687" s="19">
        <f t="shared" ref="CF687:CF692" si="4124" xml:space="preserve"> CF677+$C687</f>
        <v>0</v>
      </c>
      <c r="CG687" s="19">
        <f t="shared" ref="CG687:CG692" si="4125" xml:space="preserve"> CG677+$D687</f>
        <v>0</v>
      </c>
      <c r="CH687" s="19">
        <f t="shared" ref="CH687:CH692" si="4126" xml:space="preserve"> CH677+$E687</f>
        <v>0</v>
      </c>
      <c r="CI687" s="19">
        <f t="shared" ref="CI687:CI692" si="4127" xml:space="preserve"> CI677+$B687</f>
        <v>0</v>
      </c>
      <c r="CJ687" s="19">
        <f t="shared" ref="CJ687:CJ692" si="4128" xml:space="preserve"> CJ677+$C687</f>
        <v>0</v>
      </c>
      <c r="CK687" s="19">
        <f t="shared" ref="CK687:CK692" si="4129" xml:space="preserve"> CK677+$D687</f>
        <v>0</v>
      </c>
      <c r="CL687" s="19">
        <f t="shared" ref="CL687:CL692" si="4130" xml:space="preserve"> CL677+$E687</f>
        <v>0</v>
      </c>
      <c r="CM687" s="19">
        <f t="shared" ref="CM687:CM692" si="4131" xml:space="preserve"> CM677+$B687</f>
        <v>0</v>
      </c>
      <c r="CN687" s="19">
        <f t="shared" ref="CN687:CN692" si="4132" xml:space="preserve"> CN677+$C687</f>
        <v>0</v>
      </c>
      <c r="CO687" s="19">
        <f t="shared" ref="CO687:CO692" si="4133" xml:space="preserve"> CO677+$D687</f>
        <v>0</v>
      </c>
      <c r="CP687" s="19">
        <f t="shared" ref="CP687:CP692" si="4134" xml:space="preserve"> CP677+$E687</f>
        <v>0</v>
      </c>
      <c r="CQ687" s="19">
        <f t="shared" ref="CQ687:CQ692" si="4135" xml:space="preserve"> CQ677+$B687</f>
        <v>0</v>
      </c>
      <c r="CR687" s="19">
        <f t="shared" ref="CR687:CR692" si="4136" xml:space="preserve"> CR677+$C687</f>
        <v>0</v>
      </c>
      <c r="CS687" s="19">
        <f t="shared" ref="CS687:CS692" si="4137" xml:space="preserve"> CS677+$D687</f>
        <v>0</v>
      </c>
      <c r="CT687" s="19">
        <f t="shared" ref="CT687:CT692" si="4138" xml:space="preserve"> CT677+$E687</f>
        <v>0</v>
      </c>
      <c r="CU687" s="19">
        <f t="shared" ref="CU687:CU692" si="4139" xml:space="preserve"> CU677+$B687</f>
        <v>0</v>
      </c>
      <c r="CV687" s="19">
        <f t="shared" ref="CV687:CV692" si="4140" xml:space="preserve"> CV677+$C687</f>
        <v>0</v>
      </c>
      <c r="CW687" s="19">
        <f t="shared" ref="CW687:CW692" si="4141" xml:space="preserve"> CW677+$D687</f>
        <v>0</v>
      </c>
      <c r="CX687" s="19">
        <f t="shared" ref="CX687:CX692" si="4142" xml:space="preserve"> CX677+$E687</f>
        <v>0</v>
      </c>
      <c r="CY687" s="19">
        <f t="shared" ref="CY687:CY692" si="4143" xml:space="preserve"> CY677+$B687</f>
        <v>0</v>
      </c>
      <c r="CZ687" s="19">
        <f t="shared" ref="CZ687:CZ692" si="4144" xml:space="preserve"> CZ677+$C687</f>
        <v>0</v>
      </c>
      <c r="DA687" s="19">
        <f t="shared" ref="DA687:DA692" si="4145" xml:space="preserve"> DA677+$D687</f>
        <v>0</v>
      </c>
      <c r="DB687" s="19">
        <f t="shared" ref="DB687:DB692" si="4146" xml:space="preserve"> DB677+$E687</f>
        <v>0</v>
      </c>
      <c r="DC687" s="19">
        <f t="shared" ref="DC687:DC692" si="4147" xml:space="preserve"> DC677+$B687</f>
        <v>0</v>
      </c>
      <c r="DD687" s="19">
        <f t="shared" ref="DD687:DD692" si="4148" xml:space="preserve"> DD677+$C687</f>
        <v>0</v>
      </c>
      <c r="DE687" s="19">
        <f t="shared" ref="DE687:DE692" si="4149" xml:space="preserve"> DE677+$D687</f>
        <v>0</v>
      </c>
      <c r="DF687" s="19">
        <f t="shared" ref="DF687:DF692" si="4150" xml:space="preserve"> DF677+$E687</f>
        <v>0</v>
      </c>
      <c r="DG687" s="19">
        <f t="shared" ref="DG687:DG692" si="4151" xml:space="preserve"> DG677+$B687</f>
        <v>0</v>
      </c>
      <c r="DH687" s="19">
        <f t="shared" ref="DH687:DH692" si="4152" xml:space="preserve"> DH677+$C687</f>
        <v>0</v>
      </c>
      <c r="DI687" s="19">
        <f t="shared" ref="DI687:DI692" si="4153" xml:space="preserve"> DI677+$D687</f>
        <v>0</v>
      </c>
      <c r="DJ687" s="19">
        <f t="shared" ref="DJ687:DJ692" si="4154" xml:space="preserve"> DJ677+$E687</f>
        <v>0</v>
      </c>
      <c r="DK687" s="19">
        <f t="shared" ref="DK687:DK692" si="4155" xml:space="preserve"> DK677+$B687</f>
        <v>0</v>
      </c>
      <c r="DL687" s="19">
        <f t="shared" ref="DL687:DL692" si="4156" xml:space="preserve"> DL677+$C687</f>
        <v>0</v>
      </c>
      <c r="DM687" s="19">
        <f t="shared" ref="DM687:DM692" si="4157" xml:space="preserve"> DM677+$D687</f>
        <v>0</v>
      </c>
      <c r="DN687" s="19">
        <f t="shared" ref="DN687:DN692" si="4158" xml:space="preserve"> DN677+$E687</f>
        <v>0</v>
      </c>
      <c r="DO687" s="19">
        <f t="shared" ref="DO687:DO692" si="4159" xml:space="preserve"> DO677+$B687</f>
        <v>0</v>
      </c>
      <c r="DP687" s="19">
        <f t="shared" ref="DP687:DP692" si="4160" xml:space="preserve"> DP677+$C687</f>
        <v>0</v>
      </c>
      <c r="DQ687" s="19">
        <f t="shared" ref="DQ687:DQ692" si="4161" xml:space="preserve"> DQ677+$D687</f>
        <v>0</v>
      </c>
      <c r="DR687" s="19">
        <f t="shared" ref="DR687:DR692" si="4162" xml:space="preserve"> DR677+$E687</f>
        <v>0</v>
      </c>
      <c r="DS687" s="19">
        <f t="shared" ref="DS687:DS692" si="4163" xml:space="preserve"> DS677+$B687</f>
        <v>0</v>
      </c>
      <c r="DT687" s="19">
        <f t="shared" ref="DT687:DT692" si="4164" xml:space="preserve"> DT677+$C687</f>
        <v>0</v>
      </c>
      <c r="DU687" s="19">
        <f t="shared" ref="DU687:DU692" si="4165" xml:space="preserve"> DU677+$D687</f>
        <v>0</v>
      </c>
      <c r="DV687" s="19">
        <f t="shared" ref="DV687:DV692" si="4166" xml:space="preserve"> DV677+$E687</f>
        <v>0</v>
      </c>
      <c r="DW687" s="19">
        <f t="shared" ref="DW687:DW692" si="4167" xml:space="preserve"> DW677+$B687</f>
        <v>0</v>
      </c>
      <c r="DX687" s="19">
        <f t="shared" ref="DX687:DX692" si="4168" xml:space="preserve"> DX677+$C687</f>
        <v>0</v>
      </c>
      <c r="DY687" s="19">
        <f t="shared" ref="DY687:DY692" si="4169" xml:space="preserve"> DY677+$D687</f>
        <v>0</v>
      </c>
      <c r="DZ687" s="19">
        <f t="shared" ref="DZ687:DZ692" si="4170" xml:space="preserve"> DZ677+$E687</f>
        <v>0</v>
      </c>
      <c r="EA687" s="19">
        <f t="shared" ref="EA687:EA692" si="4171" xml:space="preserve"> EA677+$B687</f>
        <v>0</v>
      </c>
      <c r="EB687" s="19">
        <f t="shared" ref="EB687:EB692" si="4172" xml:space="preserve"> EB677+$C687</f>
        <v>0</v>
      </c>
      <c r="EC687" s="19">
        <f t="shared" ref="EC687:EC692" si="4173" xml:space="preserve"> EC677+$D687</f>
        <v>0</v>
      </c>
      <c r="ED687" s="19">
        <f t="shared" ref="ED687:ED692" si="4174" xml:space="preserve"> ED677+$E687</f>
        <v>0</v>
      </c>
      <c r="EE687" s="19">
        <f t="shared" ref="EE687:EE692" si="4175" xml:space="preserve"> EE677+$B687</f>
        <v>0</v>
      </c>
      <c r="EF687" s="19">
        <f t="shared" ref="EF687:EF692" si="4176" xml:space="preserve"> EF677+$C687</f>
        <v>0</v>
      </c>
      <c r="EG687" s="19">
        <f t="shared" ref="EG687:EG692" si="4177" xml:space="preserve"> EG677+$D687</f>
        <v>0</v>
      </c>
      <c r="EH687" s="19">
        <f t="shared" ref="EH687:EH692" si="4178" xml:space="preserve"> EH677+$E687</f>
        <v>0</v>
      </c>
    </row>
    <row r="688" spans="2:138" ht="15" hidden="1" x14ac:dyDescent="0.25">
      <c r="B688" s="19">
        <f xml:space="preserve"> IF(C445=1,IF(N445=1,1,0),0)</f>
        <v>0</v>
      </c>
      <c r="C688" s="19">
        <f>IF(C445=1,IF(OR((N445=1),(N445=0.5)),1,0),0)</f>
        <v>0</v>
      </c>
      <c r="D688" s="19">
        <f xml:space="preserve"> IF(C445=1,IF(N445=1,1,0),0)</f>
        <v>0</v>
      </c>
      <c r="E688" s="19">
        <f xml:space="preserve"> IF(C445=1,IF(AND((N445&lt;&gt;""),(N445&lt;&gt;0)),1,0),0)</f>
        <v>0</v>
      </c>
      <c r="F688" s="19"/>
      <c r="G688" s="19">
        <f t="shared" si="4051"/>
        <v>0</v>
      </c>
      <c r="H688" s="19">
        <f t="shared" si="4052"/>
        <v>0</v>
      </c>
      <c r="I688" s="19">
        <f t="shared" si="4053"/>
        <v>0</v>
      </c>
      <c r="J688" s="19">
        <f t="shared" si="4054"/>
        <v>0</v>
      </c>
      <c r="K688" s="19">
        <f t="shared" si="4055"/>
        <v>0</v>
      </c>
      <c r="L688" s="19">
        <f t="shared" si="4056"/>
        <v>0</v>
      </c>
      <c r="M688" s="19">
        <f t="shared" si="4057"/>
        <v>0</v>
      </c>
      <c r="N688" s="19">
        <f t="shared" si="4058"/>
        <v>0</v>
      </c>
      <c r="O688" s="19">
        <f t="shared" si="4059"/>
        <v>0</v>
      </c>
      <c r="P688" s="19">
        <f t="shared" si="4060"/>
        <v>0</v>
      </c>
      <c r="Q688" s="19">
        <f t="shared" si="4061"/>
        <v>0</v>
      </c>
      <c r="R688" s="19"/>
      <c r="S688" s="19">
        <f t="shared" si="4062"/>
        <v>0</v>
      </c>
      <c r="T688" s="19">
        <f t="shared" si="4063"/>
        <v>0</v>
      </c>
      <c r="U688" s="19">
        <f t="shared" si="4064"/>
        <v>0</v>
      </c>
      <c r="V688" s="19"/>
      <c r="W688" s="19">
        <f t="shared" si="4065"/>
        <v>0</v>
      </c>
      <c r="X688" s="19"/>
      <c r="Y688" s="19">
        <f t="shared" si="4066"/>
        <v>0</v>
      </c>
      <c r="Z688" s="19">
        <f t="shared" si="4067"/>
        <v>0</v>
      </c>
      <c r="AA688" s="19">
        <f t="shared" si="4068"/>
        <v>0</v>
      </c>
      <c r="AB688" s="19">
        <f t="shared" si="4069"/>
        <v>0</v>
      </c>
      <c r="AC688" s="19">
        <f t="shared" si="4070"/>
        <v>0</v>
      </c>
      <c r="AD688" s="19"/>
      <c r="AE688" s="19">
        <f t="shared" si="4071"/>
        <v>0</v>
      </c>
      <c r="AF688" s="19">
        <f t="shared" si="4072"/>
        <v>0</v>
      </c>
      <c r="AG688" s="19">
        <f t="shared" si="4073"/>
        <v>0</v>
      </c>
      <c r="AH688" s="19">
        <f t="shared" si="4074"/>
        <v>0</v>
      </c>
      <c r="AI688" s="19">
        <f t="shared" si="4075"/>
        <v>0</v>
      </c>
      <c r="AJ688" s="19">
        <f t="shared" si="4076"/>
        <v>0</v>
      </c>
      <c r="AK688" s="129">
        <f t="shared" si="4077"/>
        <v>0</v>
      </c>
      <c r="AL688" s="129">
        <f t="shared" si="4078"/>
        <v>0</v>
      </c>
      <c r="AM688" s="19">
        <f t="shared" si="4079"/>
        <v>0</v>
      </c>
      <c r="AN688" s="19">
        <f t="shared" si="4080"/>
        <v>0</v>
      </c>
      <c r="AO688" s="19">
        <f t="shared" si="4081"/>
        <v>0</v>
      </c>
      <c r="AP688" s="19">
        <f t="shared" si="4082"/>
        <v>0</v>
      </c>
      <c r="AQ688" s="19">
        <f t="shared" si="4083"/>
        <v>0</v>
      </c>
      <c r="AR688" s="19">
        <f t="shared" si="4084"/>
        <v>0</v>
      </c>
      <c r="AS688" s="19">
        <f t="shared" si="4085"/>
        <v>0</v>
      </c>
      <c r="AT688" s="19">
        <f t="shared" si="4086"/>
        <v>0</v>
      </c>
      <c r="AU688" s="19">
        <f t="shared" si="4087"/>
        <v>0</v>
      </c>
      <c r="AV688" s="19">
        <f t="shared" si="4088"/>
        <v>0</v>
      </c>
      <c r="AW688" s="19">
        <f t="shared" si="4089"/>
        <v>0</v>
      </c>
      <c r="AX688" s="19">
        <f t="shared" si="4090"/>
        <v>0</v>
      </c>
      <c r="AY688" s="19">
        <f t="shared" si="4091"/>
        <v>0</v>
      </c>
      <c r="AZ688" s="19">
        <f t="shared" si="4092"/>
        <v>0</v>
      </c>
      <c r="BA688" s="19">
        <f t="shared" si="4093"/>
        <v>0</v>
      </c>
      <c r="BB688" s="19">
        <f t="shared" si="4094"/>
        <v>0</v>
      </c>
      <c r="BC688" s="19">
        <f t="shared" si="4095"/>
        <v>0</v>
      </c>
      <c r="BD688" s="19">
        <f t="shared" si="4096"/>
        <v>0</v>
      </c>
      <c r="BE688" s="19">
        <f t="shared" si="4097"/>
        <v>0</v>
      </c>
      <c r="BF688" s="19">
        <f t="shared" si="4098"/>
        <v>0</v>
      </c>
      <c r="BG688" s="19">
        <f t="shared" si="4099"/>
        <v>0</v>
      </c>
      <c r="BH688" s="19">
        <f t="shared" si="4100"/>
        <v>0</v>
      </c>
      <c r="BI688" s="19">
        <f t="shared" si="4101"/>
        <v>0</v>
      </c>
      <c r="BJ688" s="19">
        <f t="shared" si="4102"/>
        <v>0</v>
      </c>
      <c r="BK688" s="19">
        <f t="shared" si="4103"/>
        <v>0</v>
      </c>
      <c r="BL688" s="19">
        <f t="shared" si="4104"/>
        <v>0</v>
      </c>
      <c r="BM688" s="19">
        <f t="shared" si="4105"/>
        <v>0</v>
      </c>
      <c r="BN688" s="19">
        <f t="shared" si="4106"/>
        <v>0</v>
      </c>
      <c r="BO688" s="19">
        <f t="shared" si="4107"/>
        <v>0</v>
      </c>
      <c r="BP688" s="19">
        <f t="shared" si="4108"/>
        <v>0</v>
      </c>
      <c r="BQ688" s="19">
        <f t="shared" si="4109"/>
        <v>0</v>
      </c>
      <c r="BR688" s="19">
        <f t="shared" si="4110"/>
        <v>0</v>
      </c>
      <c r="BS688" s="19">
        <f t="shared" si="4111"/>
        <v>0</v>
      </c>
      <c r="BT688" s="19">
        <f t="shared" si="4112"/>
        <v>0</v>
      </c>
      <c r="BU688" s="19">
        <f t="shared" si="4113"/>
        <v>0</v>
      </c>
      <c r="BV688" s="19">
        <f t="shared" si="4114"/>
        <v>0</v>
      </c>
      <c r="BW688" s="19">
        <f t="shared" si="4115"/>
        <v>0</v>
      </c>
      <c r="BX688" s="19">
        <f t="shared" si="4116"/>
        <v>0</v>
      </c>
      <c r="BY688" s="19">
        <f t="shared" si="4117"/>
        <v>0</v>
      </c>
      <c r="BZ688" s="19">
        <f t="shared" si="4118"/>
        <v>0</v>
      </c>
      <c r="CA688" s="19">
        <f t="shared" si="4119"/>
        <v>0</v>
      </c>
      <c r="CB688" s="19">
        <f t="shared" si="4120"/>
        <v>0</v>
      </c>
      <c r="CC688" s="19">
        <f t="shared" si="4121"/>
        <v>0</v>
      </c>
      <c r="CD688" s="19">
        <f t="shared" si="4122"/>
        <v>0</v>
      </c>
      <c r="CE688" s="19">
        <f t="shared" si="4123"/>
        <v>0</v>
      </c>
      <c r="CF688" s="19">
        <f t="shared" si="4124"/>
        <v>0</v>
      </c>
      <c r="CG688" s="19">
        <f t="shared" si="4125"/>
        <v>0</v>
      </c>
      <c r="CH688" s="19">
        <f t="shared" si="4126"/>
        <v>0</v>
      </c>
      <c r="CI688" s="19">
        <f t="shared" si="4127"/>
        <v>0</v>
      </c>
      <c r="CJ688" s="19">
        <f t="shared" si="4128"/>
        <v>0</v>
      </c>
      <c r="CK688" s="19">
        <f t="shared" si="4129"/>
        <v>0</v>
      </c>
      <c r="CL688" s="19">
        <f t="shared" si="4130"/>
        <v>0</v>
      </c>
      <c r="CM688" s="19">
        <f t="shared" si="4131"/>
        <v>0</v>
      </c>
      <c r="CN688" s="19">
        <f t="shared" si="4132"/>
        <v>0</v>
      </c>
      <c r="CO688" s="19">
        <f t="shared" si="4133"/>
        <v>0</v>
      </c>
      <c r="CP688" s="19">
        <f t="shared" si="4134"/>
        <v>0</v>
      </c>
      <c r="CQ688" s="19">
        <f t="shared" si="4135"/>
        <v>0</v>
      </c>
      <c r="CR688" s="19">
        <f t="shared" si="4136"/>
        <v>0</v>
      </c>
      <c r="CS688" s="19">
        <f t="shared" si="4137"/>
        <v>0</v>
      </c>
      <c r="CT688" s="19">
        <f t="shared" si="4138"/>
        <v>0</v>
      </c>
      <c r="CU688" s="19">
        <f t="shared" si="4139"/>
        <v>0</v>
      </c>
      <c r="CV688" s="19">
        <f t="shared" si="4140"/>
        <v>0</v>
      </c>
      <c r="CW688" s="19">
        <f t="shared" si="4141"/>
        <v>0</v>
      </c>
      <c r="CX688" s="19">
        <f t="shared" si="4142"/>
        <v>0</v>
      </c>
      <c r="CY688" s="19">
        <f t="shared" si="4143"/>
        <v>0</v>
      </c>
      <c r="CZ688" s="19">
        <f t="shared" si="4144"/>
        <v>0</v>
      </c>
      <c r="DA688" s="19">
        <f t="shared" si="4145"/>
        <v>0</v>
      </c>
      <c r="DB688" s="19">
        <f t="shared" si="4146"/>
        <v>0</v>
      </c>
      <c r="DC688" s="19">
        <f t="shared" si="4147"/>
        <v>0</v>
      </c>
      <c r="DD688" s="19">
        <f t="shared" si="4148"/>
        <v>0</v>
      </c>
      <c r="DE688" s="19">
        <f t="shared" si="4149"/>
        <v>0</v>
      </c>
      <c r="DF688" s="19">
        <f t="shared" si="4150"/>
        <v>0</v>
      </c>
      <c r="DG688" s="19">
        <f t="shared" si="4151"/>
        <v>0</v>
      </c>
      <c r="DH688" s="19">
        <f t="shared" si="4152"/>
        <v>0</v>
      </c>
      <c r="DI688" s="19">
        <f t="shared" si="4153"/>
        <v>0</v>
      </c>
      <c r="DJ688" s="19">
        <f t="shared" si="4154"/>
        <v>0</v>
      </c>
      <c r="DK688" s="19">
        <f t="shared" si="4155"/>
        <v>0</v>
      </c>
      <c r="DL688" s="19">
        <f t="shared" si="4156"/>
        <v>0</v>
      </c>
      <c r="DM688" s="19">
        <f t="shared" si="4157"/>
        <v>0</v>
      </c>
      <c r="DN688" s="19">
        <f t="shared" si="4158"/>
        <v>0</v>
      </c>
      <c r="DO688" s="19">
        <f t="shared" si="4159"/>
        <v>0</v>
      </c>
      <c r="DP688" s="19">
        <f t="shared" si="4160"/>
        <v>0</v>
      </c>
      <c r="DQ688" s="19">
        <f t="shared" si="4161"/>
        <v>0</v>
      </c>
      <c r="DR688" s="19">
        <f t="shared" si="4162"/>
        <v>0</v>
      </c>
      <c r="DS688" s="19">
        <f t="shared" si="4163"/>
        <v>0</v>
      </c>
      <c r="DT688" s="19">
        <f t="shared" si="4164"/>
        <v>0</v>
      </c>
      <c r="DU688" s="19">
        <f t="shared" si="4165"/>
        <v>0</v>
      </c>
      <c r="DV688" s="19">
        <f t="shared" si="4166"/>
        <v>0</v>
      </c>
      <c r="DW688" s="19">
        <f t="shared" si="4167"/>
        <v>0</v>
      </c>
      <c r="DX688" s="19">
        <f t="shared" si="4168"/>
        <v>0</v>
      </c>
      <c r="DY688" s="19">
        <f t="shared" si="4169"/>
        <v>0</v>
      </c>
      <c r="DZ688" s="19">
        <f t="shared" si="4170"/>
        <v>0</v>
      </c>
      <c r="EA688" s="19">
        <f t="shared" si="4171"/>
        <v>0</v>
      </c>
      <c r="EB688" s="19">
        <f t="shared" si="4172"/>
        <v>0</v>
      </c>
      <c r="EC688" s="19">
        <f t="shared" si="4173"/>
        <v>0</v>
      </c>
      <c r="ED688" s="19">
        <f t="shared" si="4174"/>
        <v>0</v>
      </c>
      <c r="EE688" s="19">
        <f t="shared" si="4175"/>
        <v>0</v>
      </c>
      <c r="EF688" s="19">
        <f t="shared" si="4176"/>
        <v>0</v>
      </c>
      <c r="EG688" s="19">
        <f t="shared" si="4177"/>
        <v>0</v>
      </c>
      <c r="EH688" s="19">
        <f t="shared" si="4178"/>
        <v>0</v>
      </c>
    </row>
    <row r="689" spans="2:138" ht="15" hidden="1" x14ac:dyDescent="0.25">
      <c r="B689" s="19">
        <f xml:space="preserve"> IF(C446=1,IF(N446=1,1,0),0)</f>
        <v>0</v>
      </c>
      <c r="C689" s="19">
        <f>IF(C446=1,IF(OR((N446=1),(N446=0.5)),1,0),0)</f>
        <v>0</v>
      </c>
      <c r="D689" s="19">
        <f xml:space="preserve"> IF(C446=1,IF(N446=1,1,0),0)</f>
        <v>0</v>
      </c>
      <c r="E689" s="19">
        <f xml:space="preserve"> IF(C446=1,IF(AND((N446&lt;&gt;""),(N446&lt;&gt;0)),1,0),0)</f>
        <v>0</v>
      </c>
      <c r="F689" s="19"/>
      <c r="G689" s="19">
        <f t="shared" si="4051"/>
        <v>0</v>
      </c>
      <c r="H689" s="19">
        <f t="shared" si="4052"/>
        <v>0</v>
      </c>
      <c r="I689" s="19">
        <f t="shared" si="4053"/>
        <v>0</v>
      </c>
      <c r="J689" s="19">
        <f t="shared" si="4054"/>
        <v>0</v>
      </c>
      <c r="K689" s="19">
        <f t="shared" si="4055"/>
        <v>0</v>
      </c>
      <c r="L689" s="19">
        <f t="shared" si="4056"/>
        <v>0</v>
      </c>
      <c r="M689" s="19">
        <f t="shared" si="4057"/>
        <v>0</v>
      </c>
      <c r="N689" s="19">
        <f t="shared" si="4058"/>
        <v>0</v>
      </c>
      <c r="O689" s="19">
        <f t="shared" si="4059"/>
        <v>0</v>
      </c>
      <c r="P689" s="19">
        <f t="shared" si="4060"/>
        <v>0</v>
      </c>
      <c r="Q689" s="19">
        <f t="shared" si="4061"/>
        <v>0</v>
      </c>
      <c r="R689" s="19"/>
      <c r="S689" s="19">
        <f t="shared" si="4062"/>
        <v>0</v>
      </c>
      <c r="T689" s="19">
        <f t="shared" si="4063"/>
        <v>0</v>
      </c>
      <c r="U689" s="19">
        <f t="shared" si="4064"/>
        <v>0</v>
      </c>
      <c r="V689" s="19"/>
      <c r="W689" s="19">
        <f t="shared" si="4065"/>
        <v>0</v>
      </c>
      <c r="X689" s="19"/>
      <c r="Y689" s="19">
        <f t="shared" si="4066"/>
        <v>0</v>
      </c>
      <c r="Z689" s="19">
        <f t="shared" si="4067"/>
        <v>0</v>
      </c>
      <c r="AA689" s="19">
        <f t="shared" si="4068"/>
        <v>0</v>
      </c>
      <c r="AB689" s="19">
        <f t="shared" si="4069"/>
        <v>0</v>
      </c>
      <c r="AC689" s="19">
        <f t="shared" si="4070"/>
        <v>0</v>
      </c>
      <c r="AD689" s="19"/>
      <c r="AE689" s="19">
        <f t="shared" si="4071"/>
        <v>0</v>
      </c>
      <c r="AF689" s="19">
        <f t="shared" si="4072"/>
        <v>0</v>
      </c>
      <c r="AG689" s="19">
        <f t="shared" si="4073"/>
        <v>0</v>
      </c>
      <c r="AH689" s="19">
        <f t="shared" si="4074"/>
        <v>0</v>
      </c>
      <c r="AI689" s="19">
        <f t="shared" si="4075"/>
        <v>0</v>
      </c>
      <c r="AJ689" s="19">
        <f t="shared" si="4076"/>
        <v>0</v>
      </c>
      <c r="AK689" s="129">
        <f t="shared" si="4077"/>
        <v>0</v>
      </c>
      <c r="AL689" s="129">
        <f t="shared" si="4078"/>
        <v>0</v>
      </c>
      <c r="AM689" s="19">
        <f t="shared" si="4079"/>
        <v>0</v>
      </c>
      <c r="AN689" s="19">
        <f t="shared" si="4080"/>
        <v>0</v>
      </c>
      <c r="AO689" s="19">
        <f t="shared" si="4081"/>
        <v>0</v>
      </c>
      <c r="AP689" s="19">
        <f t="shared" si="4082"/>
        <v>0</v>
      </c>
      <c r="AQ689" s="19">
        <f t="shared" si="4083"/>
        <v>0</v>
      </c>
      <c r="AR689" s="19">
        <f t="shared" si="4084"/>
        <v>0</v>
      </c>
      <c r="AS689" s="19">
        <f t="shared" si="4085"/>
        <v>0</v>
      </c>
      <c r="AT689" s="19">
        <f t="shared" si="4086"/>
        <v>0</v>
      </c>
      <c r="AU689" s="19">
        <f t="shared" si="4087"/>
        <v>0</v>
      </c>
      <c r="AV689" s="19">
        <f t="shared" si="4088"/>
        <v>0</v>
      </c>
      <c r="AW689" s="19">
        <f t="shared" si="4089"/>
        <v>0</v>
      </c>
      <c r="AX689" s="19">
        <f t="shared" si="4090"/>
        <v>0</v>
      </c>
      <c r="AY689" s="19">
        <f t="shared" si="4091"/>
        <v>0</v>
      </c>
      <c r="AZ689" s="19">
        <f t="shared" si="4092"/>
        <v>0</v>
      </c>
      <c r="BA689" s="19">
        <f t="shared" si="4093"/>
        <v>0</v>
      </c>
      <c r="BB689" s="19">
        <f t="shared" si="4094"/>
        <v>0</v>
      </c>
      <c r="BC689" s="19">
        <f t="shared" si="4095"/>
        <v>0</v>
      </c>
      <c r="BD689" s="19">
        <f t="shared" si="4096"/>
        <v>0</v>
      </c>
      <c r="BE689" s="19">
        <f t="shared" si="4097"/>
        <v>0</v>
      </c>
      <c r="BF689" s="19">
        <f t="shared" si="4098"/>
        <v>0</v>
      </c>
      <c r="BG689" s="19">
        <f t="shared" si="4099"/>
        <v>0</v>
      </c>
      <c r="BH689" s="19">
        <f t="shared" si="4100"/>
        <v>0</v>
      </c>
      <c r="BI689" s="19">
        <f t="shared" si="4101"/>
        <v>0</v>
      </c>
      <c r="BJ689" s="19">
        <f t="shared" si="4102"/>
        <v>0</v>
      </c>
      <c r="BK689" s="19">
        <f t="shared" si="4103"/>
        <v>0</v>
      </c>
      <c r="BL689" s="19">
        <f t="shared" si="4104"/>
        <v>0</v>
      </c>
      <c r="BM689" s="19">
        <f t="shared" si="4105"/>
        <v>0</v>
      </c>
      <c r="BN689" s="19">
        <f t="shared" si="4106"/>
        <v>0</v>
      </c>
      <c r="BO689" s="19">
        <f t="shared" si="4107"/>
        <v>0</v>
      </c>
      <c r="BP689" s="19">
        <f t="shared" si="4108"/>
        <v>0</v>
      </c>
      <c r="BQ689" s="19">
        <f t="shared" si="4109"/>
        <v>0</v>
      </c>
      <c r="BR689" s="19">
        <f t="shared" si="4110"/>
        <v>0</v>
      </c>
      <c r="BS689" s="19">
        <f t="shared" si="4111"/>
        <v>0</v>
      </c>
      <c r="BT689" s="19">
        <f t="shared" si="4112"/>
        <v>0</v>
      </c>
      <c r="BU689" s="19">
        <f t="shared" si="4113"/>
        <v>0</v>
      </c>
      <c r="BV689" s="19">
        <f t="shared" si="4114"/>
        <v>0</v>
      </c>
      <c r="BW689" s="19">
        <f t="shared" si="4115"/>
        <v>0</v>
      </c>
      <c r="BX689" s="19">
        <f t="shared" si="4116"/>
        <v>0</v>
      </c>
      <c r="BY689" s="19">
        <f t="shared" si="4117"/>
        <v>0</v>
      </c>
      <c r="BZ689" s="19">
        <f t="shared" si="4118"/>
        <v>0</v>
      </c>
      <c r="CA689" s="19">
        <f t="shared" si="4119"/>
        <v>0</v>
      </c>
      <c r="CB689" s="19">
        <f t="shared" si="4120"/>
        <v>0</v>
      </c>
      <c r="CC689" s="19">
        <f t="shared" si="4121"/>
        <v>0</v>
      </c>
      <c r="CD689" s="19">
        <f t="shared" si="4122"/>
        <v>0</v>
      </c>
      <c r="CE689" s="19">
        <f t="shared" si="4123"/>
        <v>0</v>
      </c>
      <c r="CF689" s="19">
        <f t="shared" si="4124"/>
        <v>0</v>
      </c>
      <c r="CG689" s="19">
        <f t="shared" si="4125"/>
        <v>0</v>
      </c>
      <c r="CH689" s="19">
        <f t="shared" si="4126"/>
        <v>0</v>
      </c>
      <c r="CI689" s="19">
        <f t="shared" si="4127"/>
        <v>0</v>
      </c>
      <c r="CJ689" s="19">
        <f t="shared" si="4128"/>
        <v>0</v>
      </c>
      <c r="CK689" s="19">
        <f t="shared" si="4129"/>
        <v>0</v>
      </c>
      <c r="CL689" s="19">
        <f t="shared" si="4130"/>
        <v>0</v>
      </c>
      <c r="CM689" s="19">
        <f t="shared" si="4131"/>
        <v>0</v>
      </c>
      <c r="CN689" s="19">
        <f t="shared" si="4132"/>
        <v>0</v>
      </c>
      <c r="CO689" s="19">
        <f t="shared" si="4133"/>
        <v>0</v>
      </c>
      <c r="CP689" s="19">
        <f t="shared" si="4134"/>
        <v>0</v>
      </c>
      <c r="CQ689" s="19">
        <f t="shared" si="4135"/>
        <v>0</v>
      </c>
      <c r="CR689" s="19">
        <f t="shared" si="4136"/>
        <v>0</v>
      </c>
      <c r="CS689" s="19">
        <f t="shared" si="4137"/>
        <v>0</v>
      </c>
      <c r="CT689" s="19">
        <f t="shared" si="4138"/>
        <v>0</v>
      </c>
      <c r="CU689" s="19">
        <f t="shared" si="4139"/>
        <v>0</v>
      </c>
      <c r="CV689" s="19">
        <f t="shared" si="4140"/>
        <v>0</v>
      </c>
      <c r="CW689" s="19">
        <f t="shared" si="4141"/>
        <v>0</v>
      </c>
      <c r="CX689" s="19">
        <f t="shared" si="4142"/>
        <v>0</v>
      </c>
      <c r="CY689" s="19">
        <f t="shared" si="4143"/>
        <v>0</v>
      </c>
      <c r="CZ689" s="19">
        <f t="shared" si="4144"/>
        <v>0</v>
      </c>
      <c r="DA689" s="19">
        <f t="shared" si="4145"/>
        <v>0</v>
      </c>
      <c r="DB689" s="19">
        <f t="shared" si="4146"/>
        <v>0</v>
      </c>
      <c r="DC689" s="19">
        <f t="shared" si="4147"/>
        <v>0</v>
      </c>
      <c r="DD689" s="19">
        <f t="shared" si="4148"/>
        <v>0</v>
      </c>
      <c r="DE689" s="19">
        <f t="shared" si="4149"/>
        <v>0</v>
      </c>
      <c r="DF689" s="19">
        <f t="shared" si="4150"/>
        <v>0</v>
      </c>
      <c r="DG689" s="19">
        <f t="shared" si="4151"/>
        <v>0</v>
      </c>
      <c r="DH689" s="19">
        <f t="shared" si="4152"/>
        <v>0</v>
      </c>
      <c r="DI689" s="19">
        <f t="shared" si="4153"/>
        <v>0</v>
      </c>
      <c r="DJ689" s="19">
        <f t="shared" si="4154"/>
        <v>0</v>
      </c>
      <c r="DK689" s="19">
        <f t="shared" si="4155"/>
        <v>0</v>
      </c>
      <c r="DL689" s="19">
        <f t="shared" si="4156"/>
        <v>0</v>
      </c>
      <c r="DM689" s="19">
        <f t="shared" si="4157"/>
        <v>0</v>
      </c>
      <c r="DN689" s="19">
        <f t="shared" si="4158"/>
        <v>0</v>
      </c>
      <c r="DO689" s="19">
        <f t="shared" si="4159"/>
        <v>0</v>
      </c>
      <c r="DP689" s="19">
        <f t="shared" si="4160"/>
        <v>0</v>
      </c>
      <c r="DQ689" s="19">
        <f t="shared" si="4161"/>
        <v>0</v>
      </c>
      <c r="DR689" s="19">
        <f t="shared" si="4162"/>
        <v>0</v>
      </c>
      <c r="DS689" s="19">
        <f t="shared" si="4163"/>
        <v>0</v>
      </c>
      <c r="DT689" s="19">
        <f t="shared" si="4164"/>
        <v>0</v>
      </c>
      <c r="DU689" s="19">
        <f t="shared" si="4165"/>
        <v>0</v>
      </c>
      <c r="DV689" s="19">
        <f t="shared" si="4166"/>
        <v>0</v>
      </c>
      <c r="DW689" s="19">
        <f t="shared" si="4167"/>
        <v>0</v>
      </c>
      <c r="DX689" s="19">
        <f t="shared" si="4168"/>
        <v>0</v>
      </c>
      <c r="DY689" s="19">
        <f t="shared" si="4169"/>
        <v>0</v>
      </c>
      <c r="DZ689" s="19">
        <f t="shared" si="4170"/>
        <v>0</v>
      </c>
      <c r="EA689" s="19">
        <f t="shared" si="4171"/>
        <v>0</v>
      </c>
      <c r="EB689" s="19">
        <f t="shared" si="4172"/>
        <v>0</v>
      </c>
      <c r="EC689" s="19">
        <f t="shared" si="4173"/>
        <v>0</v>
      </c>
      <c r="ED689" s="19">
        <f t="shared" si="4174"/>
        <v>0</v>
      </c>
      <c r="EE689" s="19">
        <f t="shared" si="4175"/>
        <v>0</v>
      </c>
      <c r="EF689" s="19">
        <f t="shared" si="4176"/>
        <v>0</v>
      </c>
      <c r="EG689" s="19">
        <f t="shared" si="4177"/>
        <v>0</v>
      </c>
      <c r="EH689" s="19">
        <f t="shared" si="4178"/>
        <v>0</v>
      </c>
    </row>
    <row r="690" spans="2:138" x14ac:dyDescent="0.35">
      <c r="B690" s="19">
        <f xml:space="preserve"> IF(C451=1,IF(N451=1,1,0),0)</f>
        <v>0</v>
      </c>
      <c r="C690" s="19">
        <f>IF(C451=1,IF(OR((N451=1),(N451=0.5)),1,0),0)</f>
        <v>0</v>
      </c>
      <c r="D690" s="19">
        <f xml:space="preserve"> IF(C451=1,IF(N451=1,1,0),0)</f>
        <v>0</v>
      </c>
      <c r="E690" s="19">
        <f xml:space="preserve"> IF(C451=1,IF(AND((N451&lt;&gt;""),(N451&lt;&gt;0)),1,0),0)</f>
        <v>0</v>
      </c>
      <c r="F690" s="19"/>
      <c r="G690" s="19">
        <f t="shared" si="4051"/>
        <v>1</v>
      </c>
      <c r="H690" s="19">
        <f t="shared" si="4052"/>
        <v>2</v>
      </c>
      <c r="I690" s="19">
        <f t="shared" si="4053"/>
        <v>3</v>
      </c>
      <c r="J690" s="19">
        <f t="shared" si="4054"/>
        <v>4</v>
      </c>
      <c r="K690" s="19">
        <f t="shared" si="4055"/>
        <v>5</v>
      </c>
      <c r="L690" s="19">
        <f t="shared" si="4056"/>
        <v>6</v>
      </c>
      <c r="M690" s="19">
        <f t="shared" si="4057"/>
        <v>7</v>
      </c>
      <c r="N690" s="19">
        <f t="shared" si="4058"/>
        <v>8</v>
      </c>
      <c r="O690" s="19">
        <f t="shared" si="4059"/>
        <v>9</v>
      </c>
      <c r="P690" s="19">
        <f t="shared" si="4060"/>
        <v>10</v>
      </c>
      <c r="Q690" s="19">
        <f t="shared" si="4061"/>
        <v>11</v>
      </c>
      <c r="R690" s="19"/>
      <c r="S690" s="19">
        <f t="shared" si="4062"/>
        <v>12</v>
      </c>
      <c r="T690" s="19">
        <f t="shared" si="4063"/>
        <v>13</v>
      </c>
      <c r="U690" s="19">
        <f t="shared" si="4064"/>
        <v>14</v>
      </c>
      <c r="V690" s="19"/>
      <c r="W690" s="19">
        <f t="shared" si="4065"/>
        <v>15</v>
      </c>
      <c r="X690" s="19"/>
      <c r="Y690" s="19">
        <f t="shared" si="4066"/>
        <v>16</v>
      </c>
      <c r="Z690" s="19">
        <f t="shared" si="4067"/>
        <v>17</v>
      </c>
      <c r="AA690" s="19">
        <f t="shared" si="4068"/>
        <v>18</v>
      </c>
      <c r="AB690" s="19">
        <f t="shared" si="4069"/>
        <v>19</v>
      </c>
      <c r="AC690" s="19">
        <f t="shared" si="4070"/>
        <v>20</v>
      </c>
      <c r="AD690" s="19"/>
      <c r="AE690" s="19">
        <f t="shared" si="4071"/>
        <v>21</v>
      </c>
      <c r="AF690" s="19">
        <f t="shared" si="4072"/>
        <v>22</v>
      </c>
      <c r="AG690" s="19">
        <f t="shared" si="4073"/>
        <v>23</v>
      </c>
      <c r="AH690" s="19">
        <f t="shared" si="4074"/>
        <v>24</v>
      </c>
      <c r="AI690" s="19">
        <f t="shared" si="4075"/>
        <v>25</v>
      </c>
      <c r="AJ690" s="19">
        <f t="shared" si="4076"/>
        <v>26</v>
      </c>
      <c r="AK690" s="129">
        <f t="shared" si="4077"/>
        <v>27</v>
      </c>
      <c r="AL690" s="129">
        <f t="shared" si="4078"/>
        <v>28</v>
      </c>
      <c r="AM690" s="19">
        <f t="shared" si="4079"/>
        <v>29</v>
      </c>
      <c r="AN690" s="19">
        <f t="shared" si="4080"/>
        <v>30</v>
      </c>
      <c r="AO690" s="19">
        <f t="shared" si="4081"/>
        <v>31</v>
      </c>
      <c r="AP690" s="19">
        <f t="shared" si="4082"/>
        <v>32</v>
      </c>
      <c r="AQ690" s="19">
        <f t="shared" si="4083"/>
        <v>33</v>
      </c>
      <c r="AR690" s="19">
        <f t="shared" si="4084"/>
        <v>34</v>
      </c>
      <c r="AS690" s="19">
        <f t="shared" si="4085"/>
        <v>35</v>
      </c>
      <c r="AT690" s="19">
        <f t="shared" si="4086"/>
        <v>36</v>
      </c>
      <c r="AU690" s="19">
        <f t="shared" si="4087"/>
        <v>37</v>
      </c>
      <c r="AV690" s="19">
        <f t="shared" si="4088"/>
        <v>38</v>
      </c>
      <c r="AW690" s="19">
        <f t="shared" si="4089"/>
        <v>39</v>
      </c>
      <c r="AX690" s="19">
        <f t="shared" si="4090"/>
        <v>40</v>
      </c>
      <c r="AY690" s="19">
        <f t="shared" si="4091"/>
        <v>41</v>
      </c>
      <c r="AZ690" s="19">
        <f t="shared" si="4092"/>
        <v>42</v>
      </c>
      <c r="BA690" s="19">
        <f t="shared" si="4093"/>
        <v>43</v>
      </c>
      <c r="BB690" s="19">
        <f t="shared" si="4094"/>
        <v>44</v>
      </c>
      <c r="BC690" s="19">
        <f t="shared" si="4095"/>
        <v>45</v>
      </c>
      <c r="BD690" s="19">
        <f t="shared" si="4096"/>
        <v>46</v>
      </c>
      <c r="BE690" s="19">
        <f t="shared" si="4097"/>
        <v>47</v>
      </c>
      <c r="BF690" s="19">
        <f t="shared" si="4098"/>
        <v>48</v>
      </c>
      <c r="BG690" s="19">
        <f t="shared" si="4099"/>
        <v>49</v>
      </c>
      <c r="BH690" s="19">
        <f t="shared" si="4100"/>
        <v>50</v>
      </c>
      <c r="BI690" s="19">
        <f t="shared" si="4101"/>
        <v>51</v>
      </c>
      <c r="BJ690" s="19">
        <f t="shared" si="4102"/>
        <v>52</v>
      </c>
      <c r="BK690" s="19">
        <f t="shared" si="4103"/>
        <v>53</v>
      </c>
      <c r="BL690" s="19">
        <f t="shared" si="4104"/>
        <v>54</v>
      </c>
      <c r="BM690" s="19">
        <f t="shared" si="4105"/>
        <v>55</v>
      </c>
      <c r="BN690" s="19">
        <f t="shared" si="4106"/>
        <v>56</v>
      </c>
      <c r="BO690" s="19">
        <f t="shared" si="4107"/>
        <v>57</v>
      </c>
      <c r="BP690" s="19">
        <f t="shared" si="4108"/>
        <v>58</v>
      </c>
      <c r="BQ690" s="19">
        <f t="shared" si="4109"/>
        <v>59</v>
      </c>
      <c r="BR690" s="19">
        <f t="shared" si="4110"/>
        <v>60</v>
      </c>
      <c r="BS690" s="19">
        <f t="shared" si="4111"/>
        <v>61</v>
      </c>
      <c r="BT690" s="19">
        <f t="shared" si="4112"/>
        <v>62</v>
      </c>
      <c r="BU690" s="19">
        <f t="shared" si="4113"/>
        <v>63</v>
      </c>
      <c r="BV690" s="19">
        <f t="shared" si="4114"/>
        <v>64</v>
      </c>
      <c r="BW690" s="19">
        <f t="shared" si="4115"/>
        <v>65</v>
      </c>
      <c r="BX690" s="19">
        <f t="shared" si="4116"/>
        <v>66</v>
      </c>
      <c r="BY690" s="19">
        <f t="shared" si="4117"/>
        <v>67</v>
      </c>
      <c r="BZ690" s="19">
        <f t="shared" si="4118"/>
        <v>68</v>
      </c>
      <c r="CA690" s="19">
        <f t="shared" si="4119"/>
        <v>69</v>
      </c>
      <c r="CB690" s="19">
        <f t="shared" si="4120"/>
        <v>70</v>
      </c>
      <c r="CC690" s="19">
        <f t="shared" si="4121"/>
        <v>71</v>
      </c>
      <c r="CD690" s="19">
        <f t="shared" si="4122"/>
        <v>72</v>
      </c>
      <c r="CE690" s="19">
        <f t="shared" si="4123"/>
        <v>73</v>
      </c>
      <c r="CF690" s="19">
        <f t="shared" si="4124"/>
        <v>74</v>
      </c>
      <c r="CG690" s="19">
        <f t="shared" si="4125"/>
        <v>75</v>
      </c>
      <c r="CH690" s="19">
        <f t="shared" si="4126"/>
        <v>76</v>
      </c>
      <c r="CI690" s="19">
        <f t="shared" si="4127"/>
        <v>77</v>
      </c>
      <c r="CJ690" s="19">
        <f t="shared" si="4128"/>
        <v>78</v>
      </c>
      <c r="CK690" s="19">
        <f t="shared" si="4129"/>
        <v>79</v>
      </c>
      <c r="CL690" s="19">
        <f t="shared" si="4130"/>
        <v>80</v>
      </c>
      <c r="CM690" s="19">
        <f t="shared" si="4131"/>
        <v>81</v>
      </c>
      <c r="CN690" s="19">
        <f t="shared" si="4132"/>
        <v>82</v>
      </c>
      <c r="CO690" s="19">
        <f t="shared" si="4133"/>
        <v>83</v>
      </c>
      <c r="CP690" s="19">
        <f t="shared" si="4134"/>
        <v>84</v>
      </c>
      <c r="CQ690" s="19">
        <f t="shared" si="4135"/>
        <v>85</v>
      </c>
      <c r="CR690" s="19">
        <f t="shared" si="4136"/>
        <v>86</v>
      </c>
      <c r="CS690" s="19">
        <f t="shared" si="4137"/>
        <v>87</v>
      </c>
      <c r="CT690" s="19">
        <f t="shared" si="4138"/>
        <v>88</v>
      </c>
      <c r="CU690" s="19">
        <f t="shared" si="4139"/>
        <v>89</v>
      </c>
      <c r="CV690" s="19">
        <f t="shared" si="4140"/>
        <v>90</v>
      </c>
      <c r="CW690" s="19">
        <f t="shared" si="4141"/>
        <v>91</v>
      </c>
      <c r="CX690" s="19">
        <f t="shared" si="4142"/>
        <v>92</v>
      </c>
      <c r="CY690" s="19">
        <f t="shared" si="4143"/>
        <v>93</v>
      </c>
      <c r="CZ690" s="19">
        <f t="shared" si="4144"/>
        <v>94</v>
      </c>
      <c r="DA690" s="19">
        <f t="shared" si="4145"/>
        <v>95</v>
      </c>
      <c r="DB690" s="19">
        <f t="shared" si="4146"/>
        <v>96</v>
      </c>
      <c r="DC690" s="19">
        <f t="shared" si="4147"/>
        <v>97</v>
      </c>
      <c r="DD690" s="19">
        <f t="shared" si="4148"/>
        <v>98</v>
      </c>
      <c r="DE690" s="19">
        <f t="shared" si="4149"/>
        <v>99</v>
      </c>
      <c r="DF690" s="19">
        <f t="shared" si="4150"/>
        <v>100</v>
      </c>
      <c r="DG690" s="19">
        <f t="shared" si="4151"/>
        <v>101</v>
      </c>
      <c r="DH690" s="19">
        <f t="shared" si="4152"/>
        <v>102</v>
      </c>
      <c r="DI690" s="19">
        <f t="shared" si="4153"/>
        <v>103</v>
      </c>
      <c r="DJ690" s="19">
        <f t="shared" si="4154"/>
        <v>104</v>
      </c>
      <c r="DK690" s="19">
        <f t="shared" si="4155"/>
        <v>105</v>
      </c>
      <c r="DL690" s="19">
        <f t="shared" si="4156"/>
        <v>106</v>
      </c>
      <c r="DM690" s="19">
        <f t="shared" si="4157"/>
        <v>107</v>
      </c>
      <c r="DN690" s="19">
        <f t="shared" si="4158"/>
        <v>108</v>
      </c>
      <c r="DO690" s="19">
        <f t="shared" si="4159"/>
        <v>109</v>
      </c>
      <c r="DP690" s="19">
        <f t="shared" si="4160"/>
        <v>110</v>
      </c>
      <c r="DQ690" s="19">
        <f t="shared" si="4161"/>
        <v>111</v>
      </c>
      <c r="DR690" s="19">
        <f t="shared" si="4162"/>
        <v>112</v>
      </c>
      <c r="DS690" s="19">
        <f t="shared" si="4163"/>
        <v>113</v>
      </c>
      <c r="DT690" s="19">
        <f t="shared" si="4164"/>
        <v>114</v>
      </c>
      <c r="DU690" s="19">
        <f t="shared" si="4165"/>
        <v>115</v>
      </c>
      <c r="DV690" s="19">
        <f t="shared" si="4166"/>
        <v>116</v>
      </c>
      <c r="DW690" s="19">
        <f t="shared" si="4167"/>
        <v>117</v>
      </c>
      <c r="DX690" s="19">
        <f t="shared" si="4168"/>
        <v>118</v>
      </c>
      <c r="DY690" s="19">
        <f t="shared" si="4169"/>
        <v>119</v>
      </c>
      <c r="DZ690" s="19">
        <f t="shared" si="4170"/>
        <v>120</v>
      </c>
      <c r="EA690" s="19">
        <f t="shared" si="4171"/>
        <v>121</v>
      </c>
      <c r="EB690" s="19">
        <f t="shared" si="4172"/>
        <v>122</v>
      </c>
      <c r="EC690" s="19">
        <f t="shared" si="4173"/>
        <v>123</v>
      </c>
      <c r="ED690" s="19">
        <f t="shared" si="4174"/>
        <v>124</v>
      </c>
      <c r="EE690" s="19">
        <f t="shared" si="4175"/>
        <v>125</v>
      </c>
      <c r="EF690" s="19">
        <f t="shared" si="4176"/>
        <v>126</v>
      </c>
      <c r="EG690" s="19">
        <f t="shared" si="4177"/>
        <v>127</v>
      </c>
      <c r="EH690" s="19">
        <f t="shared" si="4178"/>
        <v>128</v>
      </c>
    </row>
    <row r="691" spans="2:138" ht="15" hidden="1" x14ac:dyDescent="0.25">
      <c r="B691" s="19">
        <f xml:space="preserve"> IF(C452=1,IF(N452=1,1,0),0)</f>
        <v>0</v>
      </c>
      <c r="C691" s="19">
        <f>IF(C452=1,IF(OR((N452=1),(N452=0.5)),1,0),0)</f>
        <v>0</v>
      </c>
      <c r="D691" s="19">
        <f xml:space="preserve"> IF(C452=1,IF(N452=1,1,0),0)</f>
        <v>0</v>
      </c>
      <c r="E691" s="19">
        <f xml:space="preserve"> IF(C452=1,IF(AND((N452&lt;&gt;""),(N452&lt;&gt;0)),1,0),0)</f>
        <v>0</v>
      </c>
      <c r="F691" s="19"/>
      <c r="G691" s="19">
        <f t="shared" si="4051"/>
        <v>0</v>
      </c>
      <c r="H691" s="19">
        <f t="shared" si="4052"/>
        <v>0</v>
      </c>
      <c r="I691" s="19">
        <f t="shared" si="4053"/>
        <v>0</v>
      </c>
      <c r="J691" s="19">
        <f t="shared" si="4054"/>
        <v>0</v>
      </c>
      <c r="K691" s="19">
        <f t="shared" si="4055"/>
        <v>0</v>
      </c>
      <c r="L691" s="19">
        <f t="shared" si="4056"/>
        <v>0</v>
      </c>
      <c r="M691" s="19">
        <f t="shared" si="4057"/>
        <v>0</v>
      </c>
      <c r="N691" s="19">
        <f t="shared" si="4058"/>
        <v>0</v>
      </c>
      <c r="O691" s="19">
        <f t="shared" si="4059"/>
        <v>0</v>
      </c>
      <c r="P691" s="19">
        <f t="shared" si="4060"/>
        <v>0</v>
      </c>
      <c r="Q691" s="19">
        <f t="shared" si="4061"/>
        <v>0</v>
      </c>
      <c r="R691" s="19"/>
      <c r="S691" s="19">
        <f t="shared" si="4062"/>
        <v>0</v>
      </c>
      <c r="T691" s="19">
        <f t="shared" si="4063"/>
        <v>0</v>
      </c>
      <c r="U691" s="19">
        <f t="shared" si="4064"/>
        <v>0</v>
      </c>
      <c r="V691" s="19"/>
      <c r="W691" s="19">
        <f t="shared" si="4065"/>
        <v>0</v>
      </c>
      <c r="X691" s="19"/>
      <c r="Y691" s="19">
        <f t="shared" si="4066"/>
        <v>0</v>
      </c>
      <c r="Z691" s="19">
        <f t="shared" si="4067"/>
        <v>0</v>
      </c>
      <c r="AA691" s="19">
        <f t="shared" si="4068"/>
        <v>0</v>
      </c>
      <c r="AB691" s="19">
        <f t="shared" si="4069"/>
        <v>0</v>
      </c>
      <c r="AC691" s="19">
        <f t="shared" si="4070"/>
        <v>0</v>
      </c>
      <c r="AD691" s="19"/>
      <c r="AE691" s="19">
        <f t="shared" si="4071"/>
        <v>0</v>
      </c>
      <c r="AF691" s="19">
        <f t="shared" si="4072"/>
        <v>0</v>
      </c>
      <c r="AG691" s="19">
        <f t="shared" si="4073"/>
        <v>0</v>
      </c>
      <c r="AH691" s="19">
        <f t="shared" si="4074"/>
        <v>0</v>
      </c>
      <c r="AI691" s="19">
        <f t="shared" si="4075"/>
        <v>0</v>
      </c>
      <c r="AJ691" s="19">
        <f t="shared" si="4076"/>
        <v>0</v>
      </c>
      <c r="AK691" s="129">
        <f t="shared" si="4077"/>
        <v>0</v>
      </c>
      <c r="AL691" s="129">
        <f t="shared" si="4078"/>
        <v>0</v>
      </c>
      <c r="AM691" s="19">
        <f t="shared" si="4079"/>
        <v>0</v>
      </c>
      <c r="AN691" s="19">
        <f t="shared" si="4080"/>
        <v>0</v>
      </c>
      <c r="AO691" s="19">
        <f t="shared" si="4081"/>
        <v>0</v>
      </c>
      <c r="AP691" s="19">
        <f t="shared" si="4082"/>
        <v>0</v>
      </c>
      <c r="AQ691" s="19">
        <f t="shared" si="4083"/>
        <v>0</v>
      </c>
      <c r="AR691" s="19">
        <f t="shared" si="4084"/>
        <v>0</v>
      </c>
      <c r="AS691" s="19">
        <f t="shared" si="4085"/>
        <v>0</v>
      </c>
      <c r="AT691" s="19">
        <f t="shared" si="4086"/>
        <v>0</v>
      </c>
      <c r="AU691" s="19">
        <f t="shared" si="4087"/>
        <v>0</v>
      </c>
      <c r="AV691" s="19">
        <f t="shared" si="4088"/>
        <v>0</v>
      </c>
      <c r="AW691" s="19">
        <f t="shared" si="4089"/>
        <v>0</v>
      </c>
      <c r="AX691" s="19">
        <f t="shared" si="4090"/>
        <v>0</v>
      </c>
      <c r="AY691" s="19">
        <f t="shared" si="4091"/>
        <v>0</v>
      </c>
      <c r="AZ691" s="19">
        <f t="shared" si="4092"/>
        <v>0</v>
      </c>
      <c r="BA691" s="19">
        <f t="shared" si="4093"/>
        <v>0</v>
      </c>
      <c r="BB691" s="19">
        <f t="shared" si="4094"/>
        <v>0</v>
      </c>
      <c r="BC691" s="19">
        <f t="shared" si="4095"/>
        <v>0</v>
      </c>
      <c r="BD691" s="19">
        <f t="shared" si="4096"/>
        <v>0</v>
      </c>
      <c r="BE691" s="19">
        <f t="shared" si="4097"/>
        <v>0</v>
      </c>
      <c r="BF691" s="19">
        <f t="shared" si="4098"/>
        <v>0</v>
      </c>
      <c r="BG691" s="19">
        <f t="shared" si="4099"/>
        <v>0</v>
      </c>
      <c r="BH691" s="19">
        <f t="shared" si="4100"/>
        <v>0</v>
      </c>
      <c r="BI691" s="19">
        <f t="shared" si="4101"/>
        <v>0</v>
      </c>
      <c r="BJ691" s="19">
        <f t="shared" si="4102"/>
        <v>0</v>
      </c>
      <c r="BK691" s="19">
        <f t="shared" si="4103"/>
        <v>0</v>
      </c>
      <c r="BL691" s="19">
        <f t="shared" si="4104"/>
        <v>0</v>
      </c>
      <c r="BM691" s="19">
        <f t="shared" si="4105"/>
        <v>0</v>
      </c>
      <c r="BN691" s="19">
        <f t="shared" si="4106"/>
        <v>0</v>
      </c>
      <c r="BO691" s="19">
        <f t="shared" si="4107"/>
        <v>0</v>
      </c>
      <c r="BP691" s="19">
        <f t="shared" si="4108"/>
        <v>0</v>
      </c>
      <c r="BQ691" s="19">
        <f t="shared" si="4109"/>
        <v>0</v>
      </c>
      <c r="BR691" s="19">
        <f t="shared" si="4110"/>
        <v>0</v>
      </c>
      <c r="BS691" s="19">
        <f t="shared" si="4111"/>
        <v>0</v>
      </c>
      <c r="BT691" s="19">
        <f t="shared" si="4112"/>
        <v>0</v>
      </c>
      <c r="BU691" s="19">
        <f t="shared" si="4113"/>
        <v>0</v>
      </c>
      <c r="BV691" s="19">
        <f t="shared" si="4114"/>
        <v>0</v>
      </c>
      <c r="BW691" s="19">
        <f t="shared" si="4115"/>
        <v>0</v>
      </c>
      <c r="BX691" s="19">
        <f t="shared" si="4116"/>
        <v>0</v>
      </c>
      <c r="BY691" s="19">
        <f t="shared" si="4117"/>
        <v>0</v>
      </c>
      <c r="BZ691" s="19">
        <f t="shared" si="4118"/>
        <v>0</v>
      </c>
      <c r="CA691" s="19">
        <f t="shared" si="4119"/>
        <v>0</v>
      </c>
      <c r="CB691" s="19">
        <f t="shared" si="4120"/>
        <v>0</v>
      </c>
      <c r="CC691" s="19">
        <f t="shared" si="4121"/>
        <v>0</v>
      </c>
      <c r="CD691" s="19">
        <f t="shared" si="4122"/>
        <v>0</v>
      </c>
      <c r="CE691" s="19">
        <f t="shared" si="4123"/>
        <v>0</v>
      </c>
      <c r="CF691" s="19">
        <f t="shared" si="4124"/>
        <v>0</v>
      </c>
      <c r="CG691" s="19">
        <f t="shared" si="4125"/>
        <v>0</v>
      </c>
      <c r="CH691" s="19">
        <f t="shared" si="4126"/>
        <v>0</v>
      </c>
      <c r="CI691" s="19">
        <f t="shared" si="4127"/>
        <v>0</v>
      </c>
      <c r="CJ691" s="19">
        <f t="shared" si="4128"/>
        <v>0</v>
      </c>
      <c r="CK691" s="19">
        <f t="shared" si="4129"/>
        <v>0</v>
      </c>
      <c r="CL691" s="19">
        <f t="shared" si="4130"/>
        <v>0</v>
      </c>
      <c r="CM691" s="19">
        <f t="shared" si="4131"/>
        <v>0</v>
      </c>
      <c r="CN691" s="19">
        <f t="shared" si="4132"/>
        <v>0</v>
      </c>
      <c r="CO691" s="19">
        <f t="shared" si="4133"/>
        <v>0</v>
      </c>
      <c r="CP691" s="19">
        <f t="shared" si="4134"/>
        <v>0</v>
      </c>
      <c r="CQ691" s="19">
        <f t="shared" si="4135"/>
        <v>0</v>
      </c>
      <c r="CR691" s="19">
        <f t="shared" si="4136"/>
        <v>0</v>
      </c>
      <c r="CS691" s="19">
        <f t="shared" si="4137"/>
        <v>0</v>
      </c>
      <c r="CT691" s="19">
        <f t="shared" si="4138"/>
        <v>0</v>
      </c>
      <c r="CU691" s="19">
        <f t="shared" si="4139"/>
        <v>0</v>
      </c>
      <c r="CV691" s="19">
        <f t="shared" si="4140"/>
        <v>0</v>
      </c>
      <c r="CW691" s="19">
        <f t="shared" si="4141"/>
        <v>0</v>
      </c>
      <c r="CX691" s="19">
        <f t="shared" si="4142"/>
        <v>0</v>
      </c>
      <c r="CY691" s="19">
        <f t="shared" si="4143"/>
        <v>0</v>
      </c>
      <c r="CZ691" s="19">
        <f t="shared" si="4144"/>
        <v>0</v>
      </c>
      <c r="DA691" s="19">
        <f t="shared" si="4145"/>
        <v>0</v>
      </c>
      <c r="DB691" s="19">
        <f t="shared" si="4146"/>
        <v>0</v>
      </c>
      <c r="DC691" s="19">
        <f t="shared" si="4147"/>
        <v>0</v>
      </c>
      <c r="DD691" s="19">
        <f t="shared" si="4148"/>
        <v>0</v>
      </c>
      <c r="DE691" s="19">
        <f t="shared" si="4149"/>
        <v>0</v>
      </c>
      <c r="DF691" s="19">
        <f t="shared" si="4150"/>
        <v>0</v>
      </c>
      <c r="DG691" s="19">
        <f t="shared" si="4151"/>
        <v>0</v>
      </c>
      <c r="DH691" s="19">
        <f t="shared" si="4152"/>
        <v>0</v>
      </c>
      <c r="DI691" s="19">
        <f t="shared" si="4153"/>
        <v>0</v>
      </c>
      <c r="DJ691" s="19">
        <f t="shared" si="4154"/>
        <v>0</v>
      </c>
      <c r="DK691" s="19">
        <f t="shared" si="4155"/>
        <v>0</v>
      </c>
      <c r="DL691" s="19">
        <f t="shared" si="4156"/>
        <v>0</v>
      </c>
      <c r="DM691" s="19">
        <f t="shared" si="4157"/>
        <v>0</v>
      </c>
      <c r="DN691" s="19">
        <f t="shared" si="4158"/>
        <v>0</v>
      </c>
      <c r="DO691" s="19">
        <f t="shared" si="4159"/>
        <v>0</v>
      </c>
      <c r="DP691" s="19">
        <f t="shared" si="4160"/>
        <v>0</v>
      </c>
      <c r="DQ691" s="19">
        <f t="shared" si="4161"/>
        <v>0</v>
      </c>
      <c r="DR691" s="19">
        <f t="shared" si="4162"/>
        <v>0</v>
      </c>
      <c r="DS691" s="19">
        <f t="shared" si="4163"/>
        <v>0</v>
      </c>
      <c r="DT691" s="19">
        <f t="shared" si="4164"/>
        <v>0</v>
      </c>
      <c r="DU691" s="19">
        <f t="shared" si="4165"/>
        <v>0</v>
      </c>
      <c r="DV691" s="19">
        <f t="shared" si="4166"/>
        <v>0</v>
      </c>
      <c r="DW691" s="19">
        <f t="shared" si="4167"/>
        <v>0</v>
      </c>
      <c r="DX691" s="19">
        <f t="shared" si="4168"/>
        <v>0</v>
      </c>
      <c r="DY691" s="19">
        <f t="shared" si="4169"/>
        <v>0</v>
      </c>
      <c r="DZ691" s="19">
        <f t="shared" si="4170"/>
        <v>0</v>
      </c>
      <c r="EA691" s="19">
        <f t="shared" si="4171"/>
        <v>0</v>
      </c>
      <c r="EB691" s="19">
        <f t="shared" si="4172"/>
        <v>0</v>
      </c>
      <c r="EC691" s="19">
        <f t="shared" si="4173"/>
        <v>0</v>
      </c>
      <c r="ED691" s="19">
        <f t="shared" si="4174"/>
        <v>0</v>
      </c>
      <c r="EE691" s="19">
        <f t="shared" si="4175"/>
        <v>0</v>
      </c>
      <c r="EF691" s="19">
        <f t="shared" si="4176"/>
        <v>0</v>
      </c>
      <c r="EG691" s="19">
        <f t="shared" si="4177"/>
        <v>0</v>
      </c>
      <c r="EH691" s="19">
        <f t="shared" si="4178"/>
        <v>0</v>
      </c>
    </row>
    <row r="692" spans="2:138" ht="15" hidden="1" x14ac:dyDescent="0.25">
      <c r="B692" s="19">
        <f xml:space="preserve"> IF(C453=1,IF(N453=1,1,0),0)</f>
        <v>0</v>
      </c>
      <c r="C692" s="19">
        <f>IF(C453=1,IF(OR((N453=1),(N453=0.5)),1,0),0)</f>
        <v>0</v>
      </c>
      <c r="D692" s="19">
        <f xml:space="preserve"> IF(C453=1,IF(N453=1,1,0),0)</f>
        <v>0</v>
      </c>
      <c r="E692" s="19">
        <f xml:space="preserve"> IF(C453=1,IF(AND((N453&lt;&gt;""),(N453&lt;&gt;0)),1,0),0)</f>
        <v>0</v>
      </c>
      <c r="F692" s="19"/>
      <c r="G692" s="19">
        <f t="shared" si="4051"/>
        <v>0</v>
      </c>
      <c r="H692" s="19">
        <f t="shared" si="4052"/>
        <v>0</v>
      </c>
      <c r="I692" s="19">
        <f t="shared" si="4053"/>
        <v>0</v>
      </c>
      <c r="J692" s="19">
        <f t="shared" si="4054"/>
        <v>0</v>
      </c>
      <c r="K692" s="19">
        <f t="shared" si="4055"/>
        <v>0</v>
      </c>
      <c r="L692" s="19">
        <f t="shared" si="4056"/>
        <v>0</v>
      </c>
      <c r="M692" s="19">
        <f t="shared" si="4057"/>
        <v>0</v>
      </c>
      <c r="N692" s="19">
        <f t="shared" si="4058"/>
        <v>0</v>
      </c>
      <c r="O692" s="19">
        <f t="shared" si="4059"/>
        <v>0</v>
      </c>
      <c r="P692" s="19">
        <f t="shared" si="4060"/>
        <v>0</v>
      </c>
      <c r="Q692" s="19">
        <f t="shared" si="4061"/>
        <v>0</v>
      </c>
      <c r="R692" s="19"/>
      <c r="S692" s="19">
        <f t="shared" si="4062"/>
        <v>0</v>
      </c>
      <c r="T692" s="19">
        <f t="shared" si="4063"/>
        <v>0</v>
      </c>
      <c r="U692" s="19">
        <f t="shared" si="4064"/>
        <v>0</v>
      </c>
      <c r="V692" s="19"/>
      <c r="W692" s="19">
        <f t="shared" si="4065"/>
        <v>0</v>
      </c>
      <c r="X692" s="19"/>
      <c r="Y692" s="19">
        <f t="shared" si="4066"/>
        <v>0</v>
      </c>
      <c r="Z692" s="19">
        <f t="shared" si="4067"/>
        <v>0</v>
      </c>
      <c r="AA692" s="19">
        <f t="shared" si="4068"/>
        <v>0</v>
      </c>
      <c r="AB692" s="19">
        <f t="shared" si="4069"/>
        <v>0</v>
      </c>
      <c r="AC692" s="19">
        <f t="shared" si="4070"/>
        <v>0</v>
      </c>
      <c r="AD692" s="19"/>
      <c r="AE692" s="19">
        <f t="shared" si="4071"/>
        <v>0</v>
      </c>
      <c r="AF692" s="19">
        <f t="shared" si="4072"/>
        <v>0</v>
      </c>
      <c r="AG692" s="19">
        <f t="shared" si="4073"/>
        <v>0</v>
      </c>
      <c r="AH692" s="19">
        <f t="shared" si="4074"/>
        <v>0</v>
      </c>
      <c r="AI692" s="19">
        <f t="shared" si="4075"/>
        <v>0</v>
      </c>
      <c r="AJ692" s="19">
        <f t="shared" si="4076"/>
        <v>0</v>
      </c>
      <c r="AK692" s="129">
        <f t="shared" si="4077"/>
        <v>0</v>
      </c>
      <c r="AL692" s="129">
        <f t="shared" si="4078"/>
        <v>0</v>
      </c>
      <c r="AM692" s="19">
        <f t="shared" si="4079"/>
        <v>0</v>
      </c>
      <c r="AN692" s="19">
        <f t="shared" si="4080"/>
        <v>0</v>
      </c>
      <c r="AO692" s="19">
        <f t="shared" si="4081"/>
        <v>0</v>
      </c>
      <c r="AP692" s="19">
        <f t="shared" si="4082"/>
        <v>0</v>
      </c>
      <c r="AQ692" s="19">
        <f t="shared" si="4083"/>
        <v>0</v>
      </c>
      <c r="AR692" s="19">
        <f t="shared" si="4084"/>
        <v>0</v>
      </c>
      <c r="AS692" s="19">
        <f t="shared" si="4085"/>
        <v>0</v>
      </c>
      <c r="AT692" s="19">
        <f t="shared" si="4086"/>
        <v>0</v>
      </c>
      <c r="AU692" s="19">
        <f t="shared" si="4087"/>
        <v>0</v>
      </c>
      <c r="AV692" s="19">
        <f t="shared" si="4088"/>
        <v>0</v>
      </c>
      <c r="AW692" s="19">
        <f t="shared" si="4089"/>
        <v>0</v>
      </c>
      <c r="AX692" s="19">
        <f t="shared" si="4090"/>
        <v>0</v>
      </c>
      <c r="AY692" s="19">
        <f t="shared" si="4091"/>
        <v>0</v>
      </c>
      <c r="AZ692" s="19">
        <f t="shared" si="4092"/>
        <v>0</v>
      </c>
      <c r="BA692" s="19">
        <f t="shared" si="4093"/>
        <v>0</v>
      </c>
      <c r="BB692" s="19">
        <f t="shared" si="4094"/>
        <v>0</v>
      </c>
      <c r="BC692" s="19">
        <f t="shared" si="4095"/>
        <v>0</v>
      </c>
      <c r="BD692" s="19">
        <f t="shared" si="4096"/>
        <v>0</v>
      </c>
      <c r="BE692" s="19">
        <f t="shared" si="4097"/>
        <v>0</v>
      </c>
      <c r="BF692" s="19">
        <f t="shared" si="4098"/>
        <v>0</v>
      </c>
      <c r="BG692" s="19">
        <f t="shared" si="4099"/>
        <v>0</v>
      </c>
      <c r="BH692" s="19">
        <f t="shared" si="4100"/>
        <v>0</v>
      </c>
      <c r="BI692" s="19">
        <f t="shared" si="4101"/>
        <v>0</v>
      </c>
      <c r="BJ692" s="19">
        <f t="shared" si="4102"/>
        <v>0</v>
      </c>
      <c r="BK692" s="19">
        <f t="shared" si="4103"/>
        <v>0</v>
      </c>
      <c r="BL692" s="19">
        <f t="shared" si="4104"/>
        <v>0</v>
      </c>
      <c r="BM692" s="19">
        <f t="shared" si="4105"/>
        <v>0</v>
      </c>
      <c r="BN692" s="19">
        <f t="shared" si="4106"/>
        <v>0</v>
      </c>
      <c r="BO692" s="19">
        <f t="shared" si="4107"/>
        <v>0</v>
      </c>
      <c r="BP692" s="19">
        <f t="shared" si="4108"/>
        <v>0</v>
      </c>
      <c r="BQ692" s="19">
        <f t="shared" si="4109"/>
        <v>0</v>
      </c>
      <c r="BR692" s="19">
        <f t="shared" si="4110"/>
        <v>0</v>
      </c>
      <c r="BS692" s="19">
        <f t="shared" si="4111"/>
        <v>0</v>
      </c>
      <c r="BT692" s="19">
        <f t="shared" si="4112"/>
        <v>0</v>
      </c>
      <c r="BU692" s="19">
        <f t="shared" si="4113"/>
        <v>0</v>
      </c>
      <c r="BV692" s="19">
        <f t="shared" si="4114"/>
        <v>0</v>
      </c>
      <c r="BW692" s="19">
        <f t="shared" si="4115"/>
        <v>0</v>
      </c>
      <c r="BX692" s="19">
        <f t="shared" si="4116"/>
        <v>0</v>
      </c>
      <c r="BY692" s="19">
        <f t="shared" si="4117"/>
        <v>0</v>
      </c>
      <c r="BZ692" s="19">
        <f t="shared" si="4118"/>
        <v>0</v>
      </c>
      <c r="CA692" s="19">
        <f t="shared" si="4119"/>
        <v>0</v>
      </c>
      <c r="CB692" s="19">
        <f t="shared" si="4120"/>
        <v>0</v>
      </c>
      <c r="CC692" s="19">
        <f t="shared" si="4121"/>
        <v>0</v>
      </c>
      <c r="CD692" s="19">
        <f t="shared" si="4122"/>
        <v>0</v>
      </c>
      <c r="CE692" s="19">
        <f t="shared" si="4123"/>
        <v>0</v>
      </c>
      <c r="CF692" s="19">
        <f t="shared" si="4124"/>
        <v>0</v>
      </c>
      <c r="CG692" s="19">
        <f t="shared" si="4125"/>
        <v>0</v>
      </c>
      <c r="CH692" s="19">
        <f t="shared" si="4126"/>
        <v>0</v>
      </c>
      <c r="CI692" s="19">
        <f t="shared" si="4127"/>
        <v>0</v>
      </c>
      <c r="CJ692" s="19">
        <f t="shared" si="4128"/>
        <v>0</v>
      </c>
      <c r="CK692" s="19">
        <f t="shared" si="4129"/>
        <v>0</v>
      </c>
      <c r="CL692" s="19">
        <f t="shared" si="4130"/>
        <v>0</v>
      </c>
      <c r="CM692" s="19">
        <f t="shared" si="4131"/>
        <v>0</v>
      </c>
      <c r="CN692" s="19">
        <f t="shared" si="4132"/>
        <v>0</v>
      </c>
      <c r="CO692" s="19">
        <f t="shared" si="4133"/>
        <v>0</v>
      </c>
      <c r="CP692" s="19">
        <f t="shared" si="4134"/>
        <v>0</v>
      </c>
      <c r="CQ692" s="19">
        <f t="shared" si="4135"/>
        <v>0</v>
      </c>
      <c r="CR692" s="19">
        <f t="shared" si="4136"/>
        <v>0</v>
      </c>
      <c r="CS692" s="19">
        <f t="shared" si="4137"/>
        <v>0</v>
      </c>
      <c r="CT692" s="19">
        <f t="shared" si="4138"/>
        <v>0</v>
      </c>
      <c r="CU692" s="19">
        <f t="shared" si="4139"/>
        <v>0</v>
      </c>
      <c r="CV692" s="19">
        <f t="shared" si="4140"/>
        <v>0</v>
      </c>
      <c r="CW692" s="19">
        <f t="shared" si="4141"/>
        <v>0</v>
      </c>
      <c r="CX692" s="19">
        <f t="shared" si="4142"/>
        <v>0</v>
      </c>
      <c r="CY692" s="19">
        <f t="shared" si="4143"/>
        <v>0</v>
      </c>
      <c r="CZ692" s="19">
        <f t="shared" si="4144"/>
        <v>0</v>
      </c>
      <c r="DA692" s="19">
        <f t="shared" si="4145"/>
        <v>0</v>
      </c>
      <c r="DB692" s="19">
        <f t="shared" si="4146"/>
        <v>0</v>
      </c>
      <c r="DC692" s="19">
        <f t="shared" si="4147"/>
        <v>0</v>
      </c>
      <c r="DD692" s="19">
        <f t="shared" si="4148"/>
        <v>0</v>
      </c>
      <c r="DE692" s="19">
        <f t="shared" si="4149"/>
        <v>0</v>
      </c>
      <c r="DF692" s="19">
        <f t="shared" si="4150"/>
        <v>0</v>
      </c>
      <c r="DG692" s="19">
        <f t="shared" si="4151"/>
        <v>0</v>
      </c>
      <c r="DH692" s="19">
        <f t="shared" si="4152"/>
        <v>0</v>
      </c>
      <c r="DI692" s="19">
        <f t="shared" si="4153"/>
        <v>0</v>
      </c>
      <c r="DJ692" s="19">
        <f t="shared" si="4154"/>
        <v>0</v>
      </c>
      <c r="DK692" s="19">
        <f t="shared" si="4155"/>
        <v>0</v>
      </c>
      <c r="DL692" s="19">
        <f t="shared" si="4156"/>
        <v>0</v>
      </c>
      <c r="DM692" s="19">
        <f t="shared" si="4157"/>
        <v>0</v>
      </c>
      <c r="DN692" s="19">
        <f t="shared" si="4158"/>
        <v>0</v>
      </c>
      <c r="DO692" s="19">
        <f t="shared" si="4159"/>
        <v>0</v>
      </c>
      <c r="DP692" s="19">
        <f t="shared" si="4160"/>
        <v>0</v>
      </c>
      <c r="DQ692" s="19">
        <f t="shared" si="4161"/>
        <v>0</v>
      </c>
      <c r="DR692" s="19">
        <f t="shared" si="4162"/>
        <v>0</v>
      </c>
      <c r="DS692" s="19">
        <f t="shared" si="4163"/>
        <v>0</v>
      </c>
      <c r="DT692" s="19">
        <f t="shared" si="4164"/>
        <v>0</v>
      </c>
      <c r="DU692" s="19">
        <f t="shared" si="4165"/>
        <v>0</v>
      </c>
      <c r="DV692" s="19">
        <f t="shared" si="4166"/>
        <v>0</v>
      </c>
      <c r="DW692" s="19">
        <f t="shared" si="4167"/>
        <v>0</v>
      </c>
      <c r="DX692" s="19">
        <f t="shared" si="4168"/>
        <v>0</v>
      </c>
      <c r="DY692" s="19">
        <f t="shared" si="4169"/>
        <v>0</v>
      </c>
      <c r="DZ692" s="19">
        <f t="shared" si="4170"/>
        <v>0</v>
      </c>
      <c r="EA692" s="19">
        <f t="shared" si="4171"/>
        <v>0</v>
      </c>
      <c r="EB692" s="19">
        <f t="shared" si="4172"/>
        <v>0</v>
      </c>
      <c r="EC692" s="19">
        <f t="shared" si="4173"/>
        <v>0</v>
      </c>
      <c r="ED692" s="19">
        <f t="shared" si="4174"/>
        <v>0</v>
      </c>
      <c r="EE692" s="19">
        <f t="shared" si="4175"/>
        <v>0</v>
      </c>
      <c r="EF692" s="19">
        <f t="shared" si="4176"/>
        <v>0</v>
      </c>
      <c r="EG692" s="19">
        <f t="shared" si="4177"/>
        <v>0</v>
      </c>
      <c r="EH692" s="19">
        <f t="shared" si="4178"/>
        <v>0</v>
      </c>
    </row>
    <row r="693" spans="2:138" ht="15" hidden="1" x14ac:dyDescent="0.25">
      <c r="B693" s="19">
        <f t="shared" ref="B693:B696" si="4179" xml:space="preserve"> IF(C454=1,IF(N454=1,1,0),0)</f>
        <v>0</v>
      </c>
      <c r="C693" s="19">
        <f t="shared" ref="C693:C696" si="4180">IF(C454=1,IF(OR((N454=1),(N454=0.5)),1,0),0)</f>
        <v>0</v>
      </c>
      <c r="D693" s="19">
        <f t="shared" ref="D693:D696" si="4181" xml:space="preserve"> IF(C454=1,IF(N454=1,1,0),0)</f>
        <v>0</v>
      </c>
      <c r="E693" s="19">
        <f t="shared" ref="E693:E696" si="4182" xml:space="preserve"> IF(C454=1,IF(AND((N454&lt;&gt;""),(N454&lt;&gt;0)),1,0),0)</f>
        <v>0</v>
      </c>
      <c r="F693" s="19"/>
      <c r="G693" s="19"/>
      <c r="H693" s="19"/>
      <c r="I693" s="19"/>
      <c r="J693" s="19"/>
      <c r="K693" s="19"/>
      <c r="L693" s="19"/>
      <c r="M693" s="19"/>
      <c r="N693" s="19"/>
      <c r="O693" s="19"/>
      <c r="P693" s="19"/>
      <c r="Q693" s="19"/>
      <c r="R693" s="19"/>
      <c r="S693" s="19"/>
      <c r="T693" s="19"/>
      <c r="U693" s="19"/>
      <c r="V693" s="19"/>
      <c r="W693" s="19"/>
      <c r="X693" s="19"/>
      <c r="Y693" s="19"/>
      <c r="Z693" s="19"/>
      <c r="AA693" s="19"/>
      <c r="AB693" s="19"/>
      <c r="AC693" s="19"/>
      <c r="AD693" s="19"/>
      <c r="AE693" s="19"/>
      <c r="AF693" s="19"/>
      <c r="AG693" s="19"/>
      <c r="AH693" s="19"/>
      <c r="AI693" s="19"/>
      <c r="AJ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/>
      <c r="AW693" s="19"/>
      <c r="AX693" s="19"/>
      <c r="AY693" s="19"/>
      <c r="AZ693" s="19"/>
      <c r="BA693" s="19"/>
      <c r="BB693" s="19"/>
      <c r="BC693" s="19"/>
      <c r="BD693" s="19"/>
      <c r="BE693" s="19"/>
      <c r="BF693" s="19"/>
      <c r="BG693" s="19"/>
      <c r="BH693" s="19"/>
      <c r="BI693" s="19"/>
      <c r="BJ693" s="19"/>
      <c r="BK693" s="19"/>
      <c r="BL693" s="19"/>
      <c r="BM693" s="19"/>
      <c r="BN693" s="19"/>
      <c r="BO693" s="19"/>
      <c r="BP693" s="19"/>
      <c r="BQ693" s="19"/>
      <c r="BR693" s="19"/>
      <c r="BS693" s="19"/>
      <c r="BT693" s="19"/>
      <c r="BU693" s="19"/>
      <c r="BV693" s="19"/>
      <c r="BW693" s="19"/>
      <c r="BX693" s="19"/>
      <c r="BY693" s="19"/>
      <c r="BZ693" s="19"/>
      <c r="CA693" s="19"/>
      <c r="CB693" s="19"/>
      <c r="CC693" s="19"/>
      <c r="CD693" s="19"/>
      <c r="CE693" s="19"/>
      <c r="CF693" s="19"/>
      <c r="CG693" s="19"/>
      <c r="CH693" s="19"/>
      <c r="CI693" s="19"/>
      <c r="CJ693" s="19"/>
      <c r="CK693" s="19"/>
      <c r="CL693" s="19"/>
      <c r="CM693" s="19"/>
      <c r="CN693" s="19"/>
      <c r="CO693" s="19"/>
      <c r="CP693" s="19"/>
      <c r="CQ693" s="19"/>
      <c r="CR693" s="19"/>
      <c r="CS693" s="19"/>
      <c r="CT693" s="19"/>
      <c r="CU693" s="19"/>
      <c r="CV693" s="19"/>
      <c r="CW693" s="19"/>
      <c r="CX693" s="19"/>
      <c r="CY693" s="19"/>
      <c r="CZ693" s="19"/>
      <c r="DA693" s="19"/>
      <c r="DB693" s="19"/>
      <c r="DC693" s="19"/>
      <c r="DD693" s="19"/>
      <c r="DE693" s="19"/>
      <c r="DF693" s="19"/>
      <c r="DG693" s="19"/>
      <c r="DH693" s="19"/>
      <c r="DI693" s="19"/>
      <c r="DJ693" s="19"/>
      <c r="DK693" s="19"/>
      <c r="DL693" s="19"/>
      <c r="DM693" s="19"/>
      <c r="DN693" s="19"/>
      <c r="DO693" s="19"/>
      <c r="DP693" s="19"/>
      <c r="DQ693" s="19"/>
      <c r="DR693" s="19"/>
      <c r="DS693" s="19"/>
      <c r="DT693" s="19"/>
      <c r="DU693" s="19"/>
      <c r="DV693" s="19"/>
      <c r="DW693" s="19"/>
      <c r="DX693" s="19"/>
      <c r="DY693" s="19"/>
      <c r="DZ693" s="19"/>
      <c r="EA693" s="19"/>
      <c r="EB693" s="19"/>
      <c r="EC693" s="19"/>
      <c r="ED693" s="19"/>
      <c r="EE693" s="19"/>
      <c r="EF693" s="19"/>
      <c r="EG693" s="19"/>
      <c r="EH693" s="19"/>
    </row>
    <row r="694" spans="2:138" ht="15" hidden="1" x14ac:dyDescent="0.25">
      <c r="B694" s="19">
        <f t="shared" si="4179"/>
        <v>0</v>
      </c>
      <c r="C694" s="19">
        <f t="shared" si="4180"/>
        <v>0</v>
      </c>
      <c r="D694" s="19">
        <f t="shared" si="4181"/>
        <v>0</v>
      </c>
      <c r="E694" s="19">
        <f t="shared" si="4182"/>
        <v>0</v>
      </c>
      <c r="F694" s="19"/>
      <c r="G694" s="19"/>
      <c r="H694" s="19"/>
      <c r="I694" s="19"/>
      <c r="J694" s="19"/>
      <c r="K694" s="19"/>
      <c r="L694" s="19"/>
      <c r="M694" s="19"/>
      <c r="N694" s="19"/>
      <c r="O694" s="19"/>
      <c r="P694" s="19"/>
      <c r="Q694" s="19"/>
      <c r="R694" s="19"/>
      <c r="S694" s="19"/>
      <c r="T694" s="19"/>
      <c r="U694" s="19"/>
      <c r="V694" s="19"/>
      <c r="W694" s="19"/>
      <c r="X694" s="19"/>
      <c r="Y694" s="19"/>
      <c r="Z694" s="19"/>
      <c r="AA694" s="19"/>
      <c r="AB694" s="19"/>
      <c r="AC694" s="19"/>
      <c r="AD694" s="19"/>
      <c r="AE694" s="19"/>
      <c r="AF694" s="19"/>
      <c r="AG694" s="19"/>
      <c r="AH694" s="19"/>
      <c r="AI694" s="19"/>
      <c r="AJ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/>
      <c r="AW694" s="19"/>
      <c r="AX694" s="19"/>
      <c r="AY694" s="19"/>
      <c r="AZ694" s="19"/>
      <c r="BA694" s="19"/>
      <c r="BB694" s="19"/>
      <c r="BC694" s="19"/>
      <c r="BD694" s="19"/>
      <c r="BE694" s="19"/>
      <c r="BF694" s="19"/>
      <c r="BG694" s="19"/>
      <c r="BH694" s="19"/>
      <c r="BI694" s="19"/>
      <c r="BJ694" s="19"/>
      <c r="BK694" s="19"/>
      <c r="BL694" s="19"/>
      <c r="BM694" s="19"/>
      <c r="BN694" s="19"/>
      <c r="BO694" s="19"/>
      <c r="BP694" s="19"/>
      <c r="BQ694" s="19"/>
      <c r="BR694" s="19"/>
      <c r="BS694" s="19"/>
      <c r="BT694" s="19"/>
      <c r="BU694" s="19"/>
      <c r="BV694" s="19"/>
      <c r="BW694" s="19"/>
      <c r="BX694" s="19"/>
      <c r="BY694" s="19"/>
      <c r="BZ694" s="19"/>
      <c r="CA694" s="19"/>
      <c r="CB694" s="19"/>
      <c r="CC694" s="19"/>
      <c r="CD694" s="19"/>
      <c r="CE694" s="19"/>
      <c r="CF694" s="19"/>
      <c r="CG694" s="19"/>
      <c r="CH694" s="19"/>
      <c r="CI694" s="19"/>
      <c r="CJ694" s="19"/>
      <c r="CK694" s="19"/>
      <c r="CL694" s="19"/>
      <c r="CM694" s="19"/>
      <c r="CN694" s="19"/>
      <c r="CO694" s="19"/>
      <c r="CP694" s="19"/>
      <c r="CQ694" s="19"/>
      <c r="CR694" s="19"/>
      <c r="CS694" s="19"/>
      <c r="CT694" s="19"/>
      <c r="CU694" s="19"/>
      <c r="CV694" s="19"/>
      <c r="CW694" s="19"/>
      <c r="CX694" s="19"/>
      <c r="CY694" s="19"/>
      <c r="CZ694" s="19"/>
      <c r="DA694" s="19"/>
      <c r="DB694" s="19"/>
      <c r="DC694" s="19"/>
      <c r="DD694" s="19"/>
      <c r="DE694" s="19"/>
      <c r="DF694" s="19"/>
      <c r="DG694" s="19"/>
      <c r="DH694" s="19"/>
      <c r="DI694" s="19"/>
      <c r="DJ694" s="19"/>
      <c r="DK694" s="19"/>
      <c r="DL694" s="19"/>
      <c r="DM694" s="19"/>
      <c r="DN694" s="19"/>
      <c r="DO694" s="19"/>
      <c r="DP694" s="19"/>
      <c r="DQ694" s="19"/>
      <c r="DR694" s="19"/>
      <c r="DS694" s="19"/>
      <c r="DT694" s="19"/>
      <c r="DU694" s="19"/>
      <c r="DV694" s="19"/>
      <c r="DW694" s="19"/>
      <c r="DX694" s="19"/>
      <c r="DY694" s="19"/>
      <c r="DZ694" s="19"/>
      <c r="EA694" s="19"/>
      <c r="EB694" s="19"/>
      <c r="EC694" s="19"/>
      <c r="ED694" s="19"/>
      <c r="EE694" s="19"/>
      <c r="EF694" s="19"/>
      <c r="EG694" s="19"/>
      <c r="EH694" s="19"/>
    </row>
    <row r="695" spans="2:138" ht="15" hidden="1" x14ac:dyDescent="0.25">
      <c r="B695" s="19">
        <f t="shared" si="4179"/>
        <v>0</v>
      </c>
      <c r="C695" s="19">
        <f t="shared" si="4180"/>
        <v>0</v>
      </c>
      <c r="D695" s="19">
        <f t="shared" si="4181"/>
        <v>0</v>
      </c>
      <c r="E695" s="19">
        <f t="shared" si="4182"/>
        <v>0</v>
      </c>
      <c r="F695" s="19"/>
      <c r="G695" s="19"/>
      <c r="H695" s="19"/>
      <c r="I695" s="19"/>
      <c r="J695" s="19"/>
      <c r="K695" s="19"/>
      <c r="L695" s="19"/>
      <c r="M695" s="19"/>
      <c r="N695" s="19"/>
      <c r="O695" s="19"/>
      <c r="P695" s="19"/>
      <c r="Q695" s="19"/>
      <c r="R695" s="19"/>
      <c r="S695" s="19"/>
      <c r="T695" s="19"/>
      <c r="U695" s="19"/>
      <c r="V695" s="19"/>
      <c r="W695" s="19"/>
      <c r="X695" s="19"/>
      <c r="Y695" s="19"/>
      <c r="Z695" s="19"/>
      <c r="AA695" s="19"/>
      <c r="AB695" s="19"/>
      <c r="AC695" s="19"/>
      <c r="AD695" s="19"/>
      <c r="AE695" s="19"/>
      <c r="AF695" s="19"/>
      <c r="AG695" s="19"/>
      <c r="AH695" s="19"/>
      <c r="AI695" s="19"/>
      <c r="AJ695" s="19"/>
      <c r="AM695" s="19"/>
      <c r="AN695" s="19"/>
      <c r="AO695" s="19"/>
      <c r="AP695" s="19"/>
      <c r="AQ695" s="19"/>
      <c r="AR695" s="19"/>
      <c r="AS695" s="19"/>
      <c r="AT695" s="19"/>
      <c r="AU695" s="19"/>
      <c r="AV695" s="19"/>
      <c r="AW695" s="19"/>
      <c r="AX695" s="19"/>
      <c r="AY695" s="19"/>
      <c r="AZ695" s="19"/>
      <c r="BA695" s="19"/>
      <c r="BB695" s="19"/>
      <c r="BC695" s="19"/>
      <c r="BD695" s="19"/>
      <c r="BE695" s="19"/>
      <c r="BF695" s="19"/>
      <c r="BG695" s="19"/>
      <c r="BH695" s="19"/>
      <c r="BI695" s="19"/>
      <c r="BJ695" s="19"/>
      <c r="BK695" s="19"/>
      <c r="BL695" s="19"/>
      <c r="BM695" s="19"/>
      <c r="BN695" s="19"/>
      <c r="BO695" s="19"/>
      <c r="BP695" s="19"/>
      <c r="BQ695" s="19"/>
      <c r="BR695" s="19"/>
      <c r="BS695" s="19"/>
      <c r="BT695" s="19"/>
      <c r="BU695" s="19"/>
      <c r="BV695" s="19"/>
      <c r="BW695" s="19"/>
      <c r="BX695" s="19"/>
      <c r="BY695" s="19"/>
      <c r="BZ695" s="19"/>
      <c r="CA695" s="19"/>
      <c r="CB695" s="19"/>
      <c r="CC695" s="19"/>
      <c r="CD695" s="19"/>
      <c r="CE695" s="19"/>
      <c r="CF695" s="19"/>
      <c r="CG695" s="19"/>
      <c r="CH695" s="19"/>
      <c r="CI695" s="19"/>
      <c r="CJ695" s="19"/>
      <c r="CK695" s="19"/>
      <c r="CL695" s="19"/>
      <c r="CM695" s="19"/>
      <c r="CN695" s="19"/>
      <c r="CO695" s="19"/>
      <c r="CP695" s="19"/>
      <c r="CQ695" s="19"/>
      <c r="CR695" s="19"/>
      <c r="CS695" s="19"/>
      <c r="CT695" s="19"/>
      <c r="CU695" s="19"/>
      <c r="CV695" s="19"/>
      <c r="CW695" s="19"/>
      <c r="CX695" s="19"/>
      <c r="CY695" s="19"/>
      <c r="CZ695" s="19"/>
      <c r="DA695" s="19"/>
      <c r="DB695" s="19"/>
      <c r="DC695" s="19"/>
      <c r="DD695" s="19"/>
      <c r="DE695" s="19"/>
      <c r="DF695" s="19"/>
      <c r="DG695" s="19"/>
      <c r="DH695" s="19"/>
      <c r="DI695" s="19"/>
      <c r="DJ695" s="19"/>
      <c r="DK695" s="19"/>
      <c r="DL695" s="19"/>
      <c r="DM695" s="19"/>
      <c r="DN695" s="19"/>
      <c r="DO695" s="19"/>
      <c r="DP695" s="19"/>
      <c r="DQ695" s="19"/>
      <c r="DR695" s="19"/>
      <c r="DS695" s="19"/>
      <c r="DT695" s="19"/>
      <c r="DU695" s="19"/>
      <c r="DV695" s="19"/>
      <c r="DW695" s="19"/>
      <c r="DX695" s="19"/>
      <c r="DY695" s="19"/>
      <c r="DZ695" s="19"/>
      <c r="EA695" s="19"/>
      <c r="EB695" s="19"/>
      <c r="EC695" s="19"/>
      <c r="ED695" s="19"/>
      <c r="EE695" s="19"/>
      <c r="EF695" s="19"/>
      <c r="EG695" s="19"/>
      <c r="EH695" s="19"/>
    </row>
    <row r="696" spans="2:138" ht="15" hidden="1" x14ac:dyDescent="0.25">
      <c r="B696" s="19">
        <f t="shared" si="4179"/>
        <v>0</v>
      </c>
      <c r="C696" s="19">
        <f t="shared" si="4180"/>
        <v>0</v>
      </c>
      <c r="D696" s="19">
        <f t="shared" si="4181"/>
        <v>0</v>
      </c>
      <c r="E696" s="19">
        <f t="shared" si="4182"/>
        <v>0</v>
      </c>
      <c r="F696" s="19"/>
      <c r="G696" s="19"/>
      <c r="H696" s="19"/>
      <c r="I696" s="19"/>
      <c r="J696" s="19"/>
      <c r="K696" s="19"/>
      <c r="L696" s="19"/>
      <c r="M696" s="19"/>
      <c r="N696" s="19"/>
      <c r="O696" s="19"/>
      <c r="P696" s="19"/>
      <c r="Q696" s="19"/>
      <c r="R696" s="19"/>
      <c r="S696" s="19"/>
      <c r="T696" s="19"/>
      <c r="U696" s="19"/>
      <c r="V696" s="19"/>
      <c r="W696" s="19"/>
      <c r="X696" s="19"/>
      <c r="Y696" s="19"/>
      <c r="Z696" s="19"/>
      <c r="AA696" s="19"/>
      <c r="AB696" s="19"/>
      <c r="AC696" s="19"/>
      <c r="AD696" s="19"/>
      <c r="AE696" s="19"/>
      <c r="AF696" s="19"/>
      <c r="AG696" s="19"/>
      <c r="AH696" s="19"/>
      <c r="AI696" s="19"/>
      <c r="AJ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/>
      <c r="AW696" s="19"/>
      <c r="AX696" s="19"/>
      <c r="AY696" s="19"/>
      <c r="AZ696" s="19"/>
      <c r="BA696" s="19"/>
      <c r="BB696" s="19"/>
      <c r="BC696" s="19"/>
      <c r="BD696" s="19"/>
      <c r="BE696" s="19"/>
      <c r="BF696" s="19"/>
      <c r="BG696" s="19"/>
      <c r="BH696" s="19"/>
      <c r="BI696" s="19"/>
      <c r="BJ696" s="19"/>
      <c r="BK696" s="19"/>
      <c r="BL696" s="19"/>
      <c r="BM696" s="19"/>
      <c r="BN696" s="19"/>
      <c r="BO696" s="19"/>
      <c r="BP696" s="19"/>
      <c r="BQ696" s="19"/>
      <c r="BR696" s="19"/>
      <c r="BS696" s="19"/>
      <c r="BT696" s="19"/>
      <c r="BU696" s="19"/>
      <c r="BV696" s="19"/>
      <c r="BW696" s="19"/>
      <c r="BX696" s="19"/>
      <c r="BY696" s="19"/>
      <c r="BZ696" s="19"/>
      <c r="CA696" s="19"/>
      <c r="CB696" s="19"/>
      <c r="CC696" s="19"/>
      <c r="CD696" s="19"/>
      <c r="CE696" s="19"/>
      <c r="CF696" s="19"/>
      <c r="CG696" s="19"/>
      <c r="CH696" s="19"/>
      <c r="CI696" s="19"/>
      <c r="CJ696" s="19"/>
      <c r="CK696" s="19"/>
      <c r="CL696" s="19"/>
      <c r="CM696" s="19"/>
      <c r="CN696" s="19"/>
      <c r="CO696" s="19"/>
      <c r="CP696" s="19"/>
      <c r="CQ696" s="19"/>
      <c r="CR696" s="19"/>
      <c r="CS696" s="19"/>
      <c r="CT696" s="19"/>
      <c r="CU696" s="19"/>
      <c r="CV696" s="19"/>
      <c r="CW696" s="19"/>
      <c r="CX696" s="19"/>
      <c r="CY696" s="19"/>
      <c r="CZ696" s="19"/>
      <c r="DA696" s="19"/>
      <c r="DB696" s="19"/>
      <c r="DC696" s="19"/>
      <c r="DD696" s="19"/>
      <c r="DE696" s="19"/>
      <c r="DF696" s="19"/>
      <c r="DG696" s="19"/>
      <c r="DH696" s="19"/>
      <c r="DI696" s="19"/>
      <c r="DJ696" s="19"/>
      <c r="DK696" s="19"/>
      <c r="DL696" s="19"/>
      <c r="DM696" s="19"/>
      <c r="DN696" s="19"/>
      <c r="DO696" s="19"/>
      <c r="DP696" s="19"/>
      <c r="DQ696" s="19"/>
      <c r="DR696" s="19"/>
      <c r="DS696" s="19"/>
      <c r="DT696" s="19"/>
      <c r="DU696" s="19"/>
      <c r="DV696" s="19"/>
      <c r="DW696" s="19"/>
      <c r="DX696" s="19"/>
      <c r="DY696" s="19"/>
      <c r="DZ696" s="19"/>
      <c r="EA696" s="19"/>
      <c r="EB696" s="19"/>
      <c r="EC696" s="19"/>
      <c r="ED696" s="19"/>
      <c r="EE696" s="19"/>
      <c r="EF696" s="19"/>
      <c r="EG696" s="19"/>
      <c r="EH696" s="19"/>
    </row>
    <row r="697" spans="2:138" ht="15" hidden="1" x14ac:dyDescent="0.25">
      <c r="B697" s="19">
        <f xml:space="preserve"> IF(C454=1,IF(N454=1,1,0),0)</f>
        <v>0</v>
      </c>
      <c r="C697" s="19">
        <f>IF(C454=1,IF(OR((N454=1),(N454=0.5)),1,0),0)</f>
        <v>0</v>
      </c>
      <c r="D697" s="19">
        <f xml:space="preserve"> IF(C454=1,IF(N454=1,1,0),0)</f>
        <v>0</v>
      </c>
      <c r="E697" s="19">
        <f xml:space="preserve"> IF(C454=1,IF(AND((N454&lt;&gt;""),(N454&lt;&gt;0)),1,0),0)</f>
        <v>0</v>
      </c>
      <c r="F697" s="19"/>
      <c r="G697" s="19">
        <f t="shared" ref="G697:G702" si="4183" xml:space="preserve"> G687+$B697</f>
        <v>0</v>
      </c>
      <c r="H697" s="19">
        <f t="shared" ref="H697:H702" si="4184" xml:space="preserve"> H687+$C697</f>
        <v>0</v>
      </c>
      <c r="I697" s="19">
        <f t="shared" ref="I697:I702" si="4185" xml:space="preserve"> I687+$D697</f>
        <v>0</v>
      </c>
      <c r="J697" s="19">
        <f t="shared" ref="J697:J702" si="4186" xml:space="preserve"> J687+$E697</f>
        <v>0</v>
      </c>
      <c r="K697" s="19">
        <f t="shared" ref="K697:K702" si="4187" xml:space="preserve"> K687+$B697</f>
        <v>0</v>
      </c>
      <c r="L697" s="19">
        <f t="shared" ref="L697:L702" si="4188" xml:space="preserve"> L687+$C697</f>
        <v>0</v>
      </c>
      <c r="M697" s="19">
        <f t="shared" ref="M697:M702" si="4189" xml:space="preserve"> M687+$D697</f>
        <v>0</v>
      </c>
      <c r="N697" s="19">
        <f t="shared" ref="N697:N702" si="4190" xml:space="preserve"> N687+$E697</f>
        <v>0</v>
      </c>
      <c r="O697" s="19">
        <f t="shared" ref="O697:O702" si="4191" xml:space="preserve"> O687+$B697</f>
        <v>0</v>
      </c>
      <c r="P697" s="19">
        <f t="shared" ref="P697:P702" si="4192" xml:space="preserve"> P687+$C697</f>
        <v>0</v>
      </c>
      <c r="Q697" s="19">
        <f t="shared" ref="Q697:Q702" si="4193" xml:space="preserve"> Q687+$D697</f>
        <v>0</v>
      </c>
      <c r="R697" s="19"/>
      <c r="S697" s="19">
        <f t="shared" ref="S697:S702" si="4194" xml:space="preserve"> S687+$E697</f>
        <v>0</v>
      </c>
      <c r="T697" s="19">
        <f t="shared" ref="T697:T702" si="4195" xml:space="preserve"> T687+$B697</f>
        <v>0</v>
      </c>
      <c r="U697" s="19">
        <f t="shared" ref="U697:U702" si="4196" xml:space="preserve"> U687+$C697</f>
        <v>0</v>
      </c>
      <c r="V697" s="19"/>
      <c r="W697" s="19">
        <f t="shared" ref="W697:W702" si="4197" xml:space="preserve"> W687+$D697</f>
        <v>0</v>
      </c>
      <c r="X697" s="19"/>
      <c r="Y697" s="19">
        <f t="shared" ref="Y697:Y702" si="4198" xml:space="preserve"> Y687+$E697</f>
        <v>0</v>
      </c>
      <c r="Z697" s="19">
        <f t="shared" ref="Z697:Z702" si="4199" xml:space="preserve"> Z687+$B697</f>
        <v>0</v>
      </c>
      <c r="AA697" s="19">
        <f t="shared" ref="AA697:AA702" si="4200" xml:space="preserve"> AA687+$C697</f>
        <v>0</v>
      </c>
      <c r="AB697" s="19">
        <f t="shared" ref="AB697:AB702" si="4201" xml:space="preserve"> AB687+$D697</f>
        <v>0</v>
      </c>
      <c r="AC697" s="19">
        <f t="shared" ref="AC697:AC702" si="4202" xml:space="preserve"> AC687+$E697</f>
        <v>0</v>
      </c>
      <c r="AD697" s="19"/>
      <c r="AE697" s="19">
        <f t="shared" ref="AE697:AE702" si="4203" xml:space="preserve"> AE687+$B697</f>
        <v>0</v>
      </c>
      <c r="AF697" s="19">
        <f t="shared" ref="AF697:AF702" si="4204" xml:space="preserve"> AF687+$C697</f>
        <v>0</v>
      </c>
      <c r="AG697" s="19">
        <f t="shared" ref="AG697:AG702" si="4205" xml:space="preserve"> AG687+$D697</f>
        <v>0</v>
      </c>
      <c r="AH697" s="19">
        <f t="shared" ref="AH697:AH702" si="4206" xml:space="preserve"> AH687+$E697</f>
        <v>0</v>
      </c>
      <c r="AI697" s="19">
        <f t="shared" ref="AI697:AI702" si="4207" xml:space="preserve"> AI687+$B697</f>
        <v>0</v>
      </c>
      <c r="AJ697" s="19">
        <f t="shared" ref="AJ697:AJ702" si="4208" xml:space="preserve"> AJ687+$C697</f>
        <v>0</v>
      </c>
      <c r="AK697" s="129">
        <f t="shared" ref="AK697:AK702" si="4209" xml:space="preserve"> AK687+$D697</f>
        <v>0</v>
      </c>
      <c r="AL697" s="129">
        <f t="shared" ref="AL697:AL702" si="4210" xml:space="preserve"> AL687+$E697</f>
        <v>0</v>
      </c>
      <c r="AM697" s="19">
        <f t="shared" ref="AM697:AM702" si="4211" xml:space="preserve"> AM687+$B697</f>
        <v>0</v>
      </c>
      <c r="AN697" s="19">
        <f t="shared" ref="AN697:AN702" si="4212" xml:space="preserve"> AN687+$C697</f>
        <v>0</v>
      </c>
      <c r="AO697" s="19">
        <f t="shared" ref="AO697:AO702" si="4213" xml:space="preserve"> AO687+$D697</f>
        <v>0</v>
      </c>
      <c r="AP697" s="19">
        <f t="shared" ref="AP697:AP702" si="4214" xml:space="preserve"> AP687+$E697</f>
        <v>0</v>
      </c>
      <c r="AQ697" s="19">
        <f t="shared" ref="AQ697:AQ702" si="4215" xml:space="preserve"> AQ687+$B697</f>
        <v>0</v>
      </c>
      <c r="AR697" s="19">
        <f t="shared" ref="AR697:AR702" si="4216" xml:space="preserve"> AR687+$C697</f>
        <v>0</v>
      </c>
      <c r="AS697" s="19">
        <f t="shared" ref="AS697:AS702" si="4217" xml:space="preserve"> AS687+$D697</f>
        <v>0</v>
      </c>
      <c r="AT697" s="19">
        <f t="shared" ref="AT697:AT702" si="4218" xml:space="preserve"> AT687+$E697</f>
        <v>0</v>
      </c>
      <c r="AU697" s="19">
        <f t="shared" ref="AU697:AU702" si="4219" xml:space="preserve"> AU687+$B697</f>
        <v>0</v>
      </c>
      <c r="AV697" s="19">
        <f t="shared" ref="AV697:AV702" si="4220" xml:space="preserve"> AV687+$C697</f>
        <v>0</v>
      </c>
      <c r="AW697" s="19">
        <f t="shared" ref="AW697:AW702" si="4221" xml:space="preserve"> AW687+$D697</f>
        <v>0</v>
      </c>
      <c r="AX697" s="19">
        <f t="shared" ref="AX697:AX702" si="4222" xml:space="preserve"> AX687+$E697</f>
        <v>0</v>
      </c>
      <c r="AY697" s="19">
        <f t="shared" ref="AY697:AY702" si="4223" xml:space="preserve"> AY687+$B697</f>
        <v>0</v>
      </c>
      <c r="AZ697" s="19">
        <f t="shared" ref="AZ697:AZ702" si="4224" xml:space="preserve"> AZ687+$C697</f>
        <v>0</v>
      </c>
      <c r="BA697" s="19">
        <f t="shared" ref="BA697:BA702" si="4225" xml:space="preserve"> BA687+$D697</f>
        <v>0</v>
      </c>
      <c r="BB697" s="19">
        <f t="shared" ref="BB697:BB702" si="4226" xml:space="preserve"> BB687+$E697</f>
        <v>0</v>
      </c>
      <c r="BC697" s="19">
        <f t="shared" ref="BC697:BC702" si="4227" xml:space="preserve"> BC687+$B697</f>
        <v>0</v>
      </c>
      <c r="BD697" s="19">
        <f t="shared" ref="BD697:BD702" si="4228" xml:space="preserve"> BD687+$C697</f>
        <v>0</v>
      </c>
      <c r="BE697" s="19">
        <f t="shared" ref="BE697:BE702" si="4229" xml:space="preserve"> BE687+$D697</f>
        <v>0</v>
      </c>
      <c r="BF697" s="19">
        <f t="shared" ref="BF697:BF702" si="4230" xml:space="preserve"> BF687+$E697</f>
        <v>0</v>
      </c>
      <c r="BG697" s="19">
        <f t="shared" ref="BG697:BG702" si="4231" xml:space="preserve"> BG687+$B697</f>
        <v>0</v>
      </c>
      <c r="BH697" s="19">
        <f t="shared" ref="BH697:BH702" si="4232" xml:space="preserve"> BH687+$C697</f>
        <v>0</v>
      </c>
      <c r="BI697" s="19">
        <f t="shared" ref="BI697:BI702" si="4233" xml:space="preserve"> BI687+$D697</f>
        <v>0</v>
      </c>
      <c r="BJ697" s="19">
        <f t="shared" ref="BJ697:BJ702" si="4234" xml:space="preserve"> BJ687+$E697</f>
        <v>0</v>
      </c>
      <c r="BK697" s="19">
        <f t="shared" ref="BK697:BK702" si="4235" xml:space="preserve"> BK687+$B697</f>
        <v>0</v>
      </c>
      <c r="BL697" s="19">
        <f t="shared" ref="BL697:BL702" si="4236" xml:space="preserve"> BL687+$C697</f>
        <v>0</v>
      </c>
      <c r="BM697" s="19">
        <f t="shared" ref="BM697:BM702" si="4237" xml:space="preserve"> BM687+$D697</f>
        <v>0</v>
      </c>
      <c r="BN697" s="19">
        <f t="shared" ref="BN697:BN702" si="4238" xml:space="preserve"> BN687+$E697</f>
        <v>0</v>
      </c>
      <c r="BO697" s="19">
        <f t="shared" ref="BO697:BO702" si="4239" xml:space="preserve"> BO687+$B697</f>
        <v>0</v>
      </c>
      <c r="BP697" s="19">
        <f t="shared" ref="BP697:BP702" si="4240" xml:space="preserve"> BP687+$C697</f>
        <v>0</v>
      </c>
      <c r="BQ697" s="19">
        <f t="shared" ref="BQ697:BQ702" si="4241" xml:space="preserve"> BQ687+$D697</f>
        <v>0</v>
      </c>
      <c r="BR697" s="19">
        <f t="shared" ref="BR697:BR702" si="4242" xml:space="preserve"> BR687+$E697</f>
        <v>0</v>
      </c>
      <c r="BS697" s="19">
        <f t="shared" ref="BS697:BS702" si="4243" xml:space="preserve"> BS687+$B697</f>
        <v>0</v>
      </c>
      <c r="BT697" s="19">
        <f t="shared" ref="BT697:BT702" si="4244" xml:space="preserve"> BT687+$C697</f>
        <v>0</v>
      </c>
      <c r="BU697" s="19">
        <f t="shared" ref="BU697:BU702" si="4245" xml:space="preserve"> BU687+$D697</f>
        <v>0</v>
      </c>
      <c r="BV697" s="19">
        <f t="shared" ref="BV697:BV702" si="4246" xml:space="preserve"> BV687+$E697</f>
        <v>0</v>
      </c>
      <c r="BW697" s="19">
        <f t="shared" ref="BW697:BW702" si="4247" xml:space="preserve"> BW687+$B697</f>
        <v>0</v>
      </c>
      <c r="BX697" s="19">
        <f t="shared" ref="BX697:BX702" si="4248" xml:space="preserve"> BX687+$C697</f>
        <v>0</v>
      </c>
      <c r="BY697" s="19">
        <f t="shared" ref="BY697:BY702" si="4249" xml:space="preserve"> BY687+$D697</f>
        <v>0</v>
      </c>
      <c r="BZ697" s="19">
        <f t="shared" ref="BZ697:BZ702" si="4250" xml:space="preserve"> BZ687+$E697</f>
        <v>0</v>
      </c>
      <c r="CA697" s="19">
        <f t="shared" ref="CA697:CA702" si="4251" xml:space="preserve"> CA687+$B697</f>
        <v>0</v>
      </c>
      <c r="CB697" s="19">
        <f t="shared" ref="CB697:CB702" si="4252" xml:space="preserve"> CB687+$C697</f>
        <v>0</v>
      </c>
      <c r="CC697" s="19">
        <f t="shared" ref="CC697:CC702" si="4253" xml:space="preserve"> CC687+$D697</f>
        <v>0</v>
      </c>
      <c r="CD697" s="19">
        <f t="shared" ref="CD697:CD702" si="4254" xml:space="preserve"> CD687+$E697</f>
        <v>0</v>
      </c>
      <c r="CE697" s="19">
        <f t="shared" ref="CE697:CE702" si="4255" xml:space="preserve"> CE687+$B697</f>
        <v>0</v>
      </c>
      <c r="CF697" s="19">
        <f t="shared" ref="CF697:CF702" si="4256" xml:space="preserve"> CF687+$C697</f>
        <v>0</v>
      </c>
      <c r="CG697" s="19">
        <f t="shared" ref="CG697:CG702" si="4257" xml:space="preserve"> CG687+$D697</f>
        <v>0</v>
      </c>
      <c r="CH697" s="19">
        <f t="shared" ref="CH697:CH702" si="4258" xml:space="preserve"> CH687+$E697</f>
        <v>0</v>
      </c>
      <c r="CI697" s="19">
        <f t="shared" ref="CI697:CI702" si="4259" xml:space="preserve"> CI687+$B697</f>
        <v>0</v>
      </c>
      <c r="CJ697" s="19">
        <f t="shared" ref="CJ697:CJ702" si="4260" xml:space="preserve"> CJ687+$C697</f>
        <v>0</v>
      </c>
      <c r="CK697" s="19">
        <f t="shared" ref="CK697:CK702" si="4261" xml:space="preserve"> CK687+$D697</f>
        <v>0</v>
      </c>
      <c r="CL697" s="19">
        <f t="shared" ref="CL697:CL702" si="4262" xml:space="preserve"> CL687+$E697</f>
        <v>0</v>
      </c>
      <c r="CM697" s="19">
        <f t="shared" ref="CM697:CM702" si="4263" xml:space="preserve"> CM687+$B697</f>
        <v>0</v>
      </c>
      <c r="CN697" s="19">
        <f t="shared" ref="CN697:CN702" si="4264" xml:space="preserve"> CN687+$C697</f>
        <v>0</v>
      </c>
      <c r="CO697" s="19">
        <f t="shared" ref="CO697:CO702" si="4265" xml:space="preserve"> CO687+$D697</f>
        <v>0</v>
      </c>
      <c r="CP697" s="19">
        <f t="shared" ref="CP697:CP702" si="4266" xml:space="preserve"> CP687+$E697</f>
        <v>0</v>
      </c>
      <c r="CQ697" s="19">
        <f t="shared" ref="CQ697:CQ702" si="4267" xml:space="preserve"> CQ687+$B697</f>
        <v>0</v>
      </c>
      <c r="CR697" s="19">
        <f t="shared" ref="CR697:CR702" si="4268" xml:space="preserve"> CR687+$C697</f>
        <v>0</v>
      </c>
      <c r="CS697" s="19">
        <f t="shared" ref="CS697:CS702" si="4269" xml:space="preserve"> CS687+$D697</f>
        <v>0</v>
      </c>
      <c r="CT697" s="19">
        <f t="shared" ref="CT697:CT702" si="4270" xml:space="preserve"> CT687+$E697</f>
        <v>0</v>
      </c>
      <c r="CU697" s="19">
        <f t="shared" ref="CU697:CU702" si="4271" xml:space="preserve"> CU687+$B697</f>
        <v>0</v>
      </c>
      <c r="CV697" s="19">
        <f t="shared" ref="CV697:CV702" si="4272" xml:space="preserve"> CV687+$C697</f>
        <v>0</v>
      </c>
      <c r="CW697" s="19">
        <f t="shared" ref="CW697:CW702" si="4273" xml:space="preserve"> CW687+$D697</f>
        <v>0</v>
      </c>
      <c r="CX697" s="19">
        <f t="shared" ref="CX697:CX702" si="4274" xml:space="preserve"> CX687+$E697</f>
        <v>0</v>
      </c>
      <c r="CY697" s="19">
        <f t="shared" ref="CY697:CY702" si="4275" xml:space="preserve"> CY687+$B697</f>
        <v>0</v>
      </c>
      <c r="CZ697" s="19">
        <f t="shared" ref="CZ697:CZ702" si="4276" xml:space="preserve"> CZ687+$C697</f>
        <v>0</v>
      </c>
      <c r="DA697" s="19">
        <f t="shared" ref="DA697:DA702" si="4277" xml:space="preserve"> DA687+$D697</f>
        <v>0</v>
      </c>
      <c r="DB697" s="19">
        <f t="shared" ref="DB697:DB702" si="4278" xml:space="preserve"> DB687+$E697</f>
        <v>0</v>
      </c>
      <c r="DC697" s="19">
        <f t="shared" ref="DC697:DC702" si="4279" xml:space="preserve"> DC687+$B697</f>
        <v>0</v>
      </c>
      <c r="DD697" s="19">
        <f t="shared" ref="DD697:DD702" si="4280" xml:space="preserve"> DD687+$C697</f>
        <v>0</v>
      </c>
      <c r="DE697" s="19">
        <f t="shared" ref="DE697:DE702" si="4281" xml:space="preserve"> DE687+$D697</f>
        <v>0</v>
      </c>
      <c r="DF697" s="19">
        <f t="shared" ref="DF697:DF702" si="4282" xml:space="preserve"> DF687+$E697</f>
        <v>0</v>
      </c>
      <c r="DG697" s="19">
        <f t="shared" ref="DG697:DG702" si="4283" xml:space="preserve"> DG687+$B697</f>
        <v>0</v>
      </c>
      <c r="DH697" s="19">
        <f t="shared" ref="DH697:DH702" si="4284" xml:space="preserve"> DH687+$C697</f>
        <v>0</v>
      </c>
      <c r="DI697" s="19">
        <f t="shared" ref="DI697:DI702" si="4285" xml:space="preserve"> DI687+$D697</f>
        <v>0</v>
      </c>
      <c r="DJ697" s="19">
        <f t="shared" ref="DJ697:DJ702" si="4286" xml:space="preserve"> DJ687+$E697</f>
        <v>0</v>
      </c>
      <c r="DK697" s="19">
        <f t="shared" ref="DK697:DK702" si="4287" xml:space="preserve"> DK687+$B697</f>
        <v>0</v>
      </c>
      <c r="DL697" s="19">
        <f t="shared" ref="DL697:DL702" si="4288" xml:space="preserve"> DL687+$C697</f>
        <v>0</v>
      </c>
      <c r="DM697" s="19">
        <f t="shared" ref="DM697:DM702" si="4289" xml:space="preserve"> DM687+$D697</f>
        <v>0</v>
      </c>
      <c r="DN697" s="19">
        <f t="shared" ref="DN697:DN702" si="4290" xml:space="preserve"> DN687+$E697</f>
        <v>0</v>
      </c>
      <c r="DO697" s="19">
        <f t="shared" ref="DO697:DO702" si="4291" xml:space="preserve"> DO687+$B697</f>
        <v>0</v>
      </c>
      <c r="DP697" s="19">
        <f t="shared" ref="DP697:DP702" si="4292" xml:space="preserve"> DP687+$C697</f>
        <v>0</v>
      </c>
      <c r="DQ697" s="19">
        <f t="shared" ref="DQ697:DQ702" si="4293" xml:space="preserve"> DQ687+$D697</f>
        <v>0</v>
      </c>
      <c r="DR697" s="19">
        <f t="shared" ref="DR697:DR702" si="4294" xml:space="preserve"> DR687+$E697</f>
        <v>0</v>
      </c>
      <c r="DS697" s="19">
        <f t="shared" ref="DS697:DS702" si="4295" xml:space="preserve"> DS687+$B697</f>
        <v>0</v>
      </c>
      <c r="DT697" s="19">
        <f t="shared" ref="DT697:DT702" si="4296" xml:space="preserve"> DT687+$C697</f>
        <v>0</v>
      </c>
      <c r="DU697" s="19">
        <f t="shared" ref="DU697:DU702" si="4297" xml:space="preserve"> DU687+$D697</f>
        <v>0</v>
      </c>
      <c r="DV697" s="19">
        <f t="shared" ref="DV697:DV702" si="4298" xml:space="preserve"> DV687+$E697</f>
        <v>0</v>
      </c>
      <c r="DW697" s="19">
        <f t="shared" ref="DW697:DW702" si="4299" xml:space="preserve"> DW687+$B697</f>
        <v>0</v>
      </c>
      <c r="DX697" s="19">
        <f t="shared" ref="DX697:DX702" si="4300" xml:space="preserve"> DX687+$C697</f>
        <v>0</v>
      </c>
      <c r="DY697" s="19">
        <f t="shared" ref="DY697:DY702" si="4301" xml:space="preserve"> DY687+$D697</f>
        <v>0</v>
      </c>
      <c r="DZ697" s="19">
        <f t="shared" ref="DZ697:DZ702" si="4302" xml:space="preserve"> DZ687+$E697</f>
        <v>0</v>
      </c>
      <c r="EA697" s="19">
        <f t="shared" ref="EA697:EA702" si="4303" xml:space="preserve"> EA687+$B697</f>
        <v>0</v>
      </c>
      <c r="EB697" s="19">
        <f t="shared" ref="EB697:EB702" si="4304" xml:space="preserve"> EB687+$C697</f>
        <v>0</v>
      </c>
      <c r="EC697" s="19">
        <f t="shared" ref="EC697:EC702" si="4305" xml:space="preserve"> EC687+$D697</f>
        <v>0</v>
      </c>
      <c r="ED697" s="19">
        <f t="shared" ref="ED697:ED702" si="4306" xml:space="preserve"> ED687+$E697</f>
        <v>0</v>
      </c>
      <c r="EE697" s="19">
        <f t="shared" ref="EE697:EE702" si="4307" xml:space="preserve"> EE687+$B697</f>
        <v>0</v>
      </c>
      <c r="EF697" s="19">
        <f t="shared" ref="EF697:EF702" si="4308" xml:space="preserve"> EF687+$C697</f>
        <v>0</v>
      </c>
      <c r="EG697" s="19">
        <f t="shared" ref="EG697:EG702" si="4309" xml:space="preserve"> EG687+$D697</f>
        <v>0</v>
      </c>
      <c r="EH697" s="19">
        <f t="shared" ref="EH697:EH702" si="4310" xml:space="preserve"> EH687+$E697</f>
        <v>0</v>
      </c>
    </row>
    <row r="698" spans="2:138" ht="15" hidden="1" x14ac:dyDescent="0.25">
      <c r="B698" s="19">
        <f xml:space="preserve"> IF(C455=1,IF(N455=1,1,0),0)</f>
        <v>0</v>
      </c>
      <c r="C698" s="19">
        <f>IF(C455=1,IF(OR((N455=1),(N455=0.5)),1,0),0)</f>
        <v>0</v>
      </c>
      <c r="D698" s="19">
        <f xml:space="preserve"> IF(C455=1,IF(N455=1,1,0),0)</f>
        <v>0</v>
      </c>
      <c r="E698" s="19">
        <f xml:space="preserve"> IF(C455=1,IF(AND((N455&lt;&gt;""),(N455&lt;&gt;0)),1,0),0)</f>
        <v>0</v>
      </c>
      <c r="F698" s="19"/>
      <c r="G698" s="19">
        <f t="shared" si="4183"/>
        <v>0</v>
      </c>
      <c r="H698" s="19">
        <f t="shared" si="4184"/>
        <v>0</v>
      </c>
      <c r="I698" s="19">
        <f t="shared" si="4185"/>
        <v>0</v>
      </c>
      <c r="J698" s="19">
        <f t="shared" si="4186"/>
        <v>0</v>
      </c>
      <c r="K698" s="19">
        <f t="shared" si="4187"/>
        <v>0</v>
      </c>
      <c r="L698" s="19">
        <f t="shared" si="4188"/>
        <v>0</v>
      </c>
      <c r="M698" s="19">
        <f t="shared" si="4189"/>
        <v>0</v>
      </c>
      <c r="N698" s="19">
        <f t="shared" si="4190"/>
        <v>0</v>
      </c>
      <c r="O698" s="19">
        <f t="shared" si="4191"/>
        <v>0</v>
      </c>
      <c r="P698" s="19">
        <f t="shared" si="4192"/>
        <v>0</v>
      </c>
      <c r="Q698" s="19">
        <f t="shared" si="4193"/>
        <v>0</v>
      </c>
      <c r="R698" s="19"/>
      <c r="S698" s="19">
        <f t="shared" si="4194"/>
        <v>0</v>
      </c>
      <c r="T698" s="19">
        <f t="shared" si="4195"/>
        <v>0</v>
      </c>
      <c r="U698" s="19">
        <f t="shared" si="4196"/>
        <v>0</v>
      </c>
      <c r="V698" s="19"/>
      <c r="W698" s="19">
        <f t="shared" si="4197"/>
        <v>0</v>
      </c>
      <c r="X698" s="19"/>
      <c r="Y698" s="19">
        <f t="shared" si="4198"/>
        <v>0</v>
      </c>
      <c r="Z698" s="19">
        <f t="shared" si="4199"/>
        <v>0</v>
      </c>
      <c r="AA698" s="19">
        <f t="shared" si="4200"/>
        <v>0</v>
      </c>
      <c r="AB698" s="19">
        <f t="shared" si="4201"/>
        <v>0</v>
      </c>
      <c r="AC698" s="19">
        <f t="shared" si="4202"/>
        <v>0</v>
      </c>
      <c r="AD698" s="19"/>
      <c r="AE698" s="19">
        <f t="shared" si="4203"/>
        <v>0</v>
      </c>
      <c r="AF698" s="19">
        <f t="shared" si="4204"/>
        <v>0</v>
      </c>
      <c r="AG698" s="19">
        <f t="shared" si="4205"/>
        <v>0</v>
      </c>
      <c r="AH698" s="19">
        <f t="shared" si="4206"/>
        <v>0</v>
      </c>
      <c r="AI698" s="19">
        <f t="shared" si="4207"/>
        <v>0</v>
      </c>
      <c r="AJ698" s="19">
        <f t="shared" si="4208"/>
        <v>0</v>
      </c>
      <c r="AK698" s="129">
        <f t="shared" si="4209"/>
        <v>0</v>
      </c>
      <c r="AL698" s="129">
        <f t="shared" si="4210"/>
        <v>0</v>
      </c>
      <c r="AM698" s="19">
        <f t="shared" si="4211"/>
        <v>0</v>
      </c>
      <c r="AN698" s="19">
        <f t="shared" si="4212"/>
        <v>0</v>
      </c>
      <c r="AO698" s="19">
        <f t="shared" si="4213"/>
        <v>0</v>
      </c>
      <c r="AP698" s="19">
        <f t="shared" si="4214"/>
        <v>0</v>
      </c>
      <c r="AQ698" s="19">
        <f t="shared" si="4215"/>
        <v>0</v>
      </c>
      <c r="AR698" s="19">
        <f t="shared" si="4216"/>
        <v>0</v>
      </c>
      <c r="AS698" s="19">
        <f t="shared" si="4217"/>
        <v>0</v>
      </c>
      <c r="AT698" s="19">
        <f t="shared" si="4218"/>
        <v>0</v>
      </c>
      <c r="AU698" s="19">
        <f t="shared" si="4219"/>
        <v>0</v>
      </c>
      <c r="AV698" s="19">
        <f t="shared" si="4220"/>
        <v>0</v>
      </c>
      <c r="AW698" s="19">
        <f t="shared" si="4221"/>
        <v>0</v>
      </c>
      <c r="AX698" s="19">
        <f t="shared" si="4222"/>
        <v>0</v>
      </c>
      <c r="AY698" s="19">
        <f t="shared" si="4223"/>
        <v>0</v>
      </c>
      <c r="AZ698" s="19">
        <f t="shared" si="4224"/>
        <v>0</v>
      </c>
      <c r="BA698" s="19">
        <f t="shared" si="4225"/>
        <v>0</v>
      </c>
      <c r="BB698" s="19">
        <f t="shared" si="4226"/>
        <v>0</v>
      </c>
      <c r="BC698" s="19">
        <f t="shared" si="4227"/>
        <v>0</v>
      </c>
      <c r="BD698" s="19">
        <f t="shared" si="4228"/>
        <v>0</v>
      </c>
      <c r="BE698" s="19">
        <f t="shared" si="4229"/>
        <v>0</v>
      </c>
      <c r="BF698" s="19">
        <f t="shared" si="4230"/>
        <v>0</v>
      </c>
      <c r="BG698" s="19">
        <f t="shared" si="4231"/>
        <v>0</v>
      </c>
      <c r="BH698" s="19">
        <f t="shared" si="4232"/>
        <v>0</v>
      </c>
      <c r="BI698" s="19">
        <f t="shared" si="4233"/>
        <v>0</v>
      </c>
      <c r="BJ698" s="19">
        <f t="shared" si="4234"/>
        <v>0</v>
      </c>
      <c r="BK698" s="19">
        <f t="shared" si="4235"/>
        <v>0</v>
      </c>
      <c r="BL698" s="19">
        <f t="shared" si="4236"/>
        <v>0</v>
      </c>
      <c r="BM698" s="19">
        <f t="shared" si="4237"/>
        <v>0</v>
      </c>
      <c r="BN698" s="19">
        <f t="shared" si="4238"/>
        <v>0</v>
      </c>
      <c r="BO698" s="19">
        <f t="shared" si="4239"/>
        <v>0</v>
      </c>
      <c r="BP698" s="19">
        <f t="shared" si="4240"/>
        <v>0</v>
      </c>
      <c r="BQ698" s="19">
        <f t="shared" si="4241"/>
        <v>0</v>
      </c>
      <c r="BR698" s="19">
        <f t="shared" si="4242"/>
        <v>0</v>
      </c>
      <c r="BS698" s="19">
        <f t="shared" si="4243"/>
        <v>0</v>
      </c>
      <c r="BT698" s="19">
        <f t="shared" si="4244"/>
        <v>0</v>
      </c>
      <c r="BU698" s="19">
        <f t="shared" si="4245"/>
        <v>0</v>
      </c>
      <c r="BV698" s="19">
        <f t="shared" si="4246"/>
        <v>0</v>
      </c>
      <c r="BW698" s="19">
        <f t="shared" si="4247"/>
        <v>0</v>
      </c>
      <c r="BX698" s="19">
        <f t="shared" si="4248"/>
        <v>0</v>
      </c>
      <c r="BY698" s="19">
        <f t="shared" si="4249"/>
        <v>0</v>
      </c>
      <c r="BZ698" s="19">
        <f t="shared" si="4250"/>
        <v>0</v>
      </c>
      <c r="CA698" s="19">
        <f t="shared" si="4251"/>
        <v>0</v>
      </c>
      <c r="CB698" s="19">
        <f t="shared" si="4252"/>
        <v>0</v>
      </c>
      <c r="CC698" s="19">
        <f t="shared" si="4253"/>
        <v>0</v>
      </c>
      <c r="CD698" s="19">
        <f t="shared" si="4254"/>
        <v>0</v>
      </c>
      <c r="CE698" s="19">
        <f t="shared" si="4255"/>
        <v>0</v>
      </c>
      <c r="CF698" s="19">
        <f t="shared" si="4256"/>
        <v>0</v>
      </c>
      <c r="CG698" s="19">
        <f t="shared" si="4257"/>
        <v>0</v>
      </c>
      <c r="CH698" s="19">
        <f t="shared" si="4258"/>
        <v>0</v>
      </c>
      <c r="CI698" s="19">
        <f t="shared" si="4259"/>
        <v>0</v>
      </c>
      <c r="CJ698" s="19">
        <f t="shared" si="4260"/>
        <v>0</v>
      </c>
      <c r="CK698" s="19">
        <f t="shared" si="4261"/>
        <v>0</v>
      </c>
      <c r="CL698" s="19">
        <f t="shared" si="4262"/>
        <v>0</v>
      </c>
      <c r="CM698" s="19">
        <f t="shared" si="4263"/>
        <v>0</v>
      </c>
      <c r="CN698" s="19">
        <f t="shared" si="4264"/>
        <v>0</v>
      </c>
      <c r="CO698" s="19">
        <f t="shared" si="4265"/>
        <v>0</v>
      </c>
      <c r="CP698" s="19">
        <f t="shared" si="4266"/>
        <v>0</v>
      </c>
      <c r="CQ698" s="19">
        <f t="shared" si="4267"/>
        <v>0</v>
      </c>
      <c r="CR698" s="19">
        <f t="shared" si="4268"/>
        <v>0</v>
      </c>
      <c r="CS698" s="19">
        <f t="shared" si="4269"/>
        <v>0</v>
      </c>
      <c r="CT698" s="19">
        <f t="shared" si="4270"/>
        <v>0</v>
      </c>
      <c r="CU698" s="19">
        <f t="shared" si="4271"/>
        <v>0</v>
      </c>
      <c r="CV698" s="19">
        <f t="shared" si="4272"/>
        <v>0</v>
      </c>
      <c r="CW698" s="19">
        <f t="shared" si="4273"/>
        <v>0</v>
      </c>
      <c r="CX698" s="19">
        <f t="shared" si="4274"/>
        <v>0</v>
      </c>
      <c r="CY698" s="19">
        <f t="shared" si="4275"/>
        <v>0</v>
      </c>
      <c r="CZ698" s="19">
        <f t="shared" si="4276"/>
        <v>0</v>
      </c>
      <c r="DA698" s="19">
        <f t="shared" si="4277"/>
        <v>0</v>
      </c>
      <c r="DB698" s="19">
        <f t="shared" si="4278"/>
        <v>0</v>
      </c>
      <c r="DC698" s="19">
        <f t="shared" si="4279"/>
        <v>0</v>
      </c>
      <c r="DD698" s="19">
        <f t="shared" si="4280"/>
        <v>0</v>
      </c>
      <c r="DE698" s="19">
        <f t="shared" si="4281"/>
        <v>0</v>
      </c>
      <c r="DF698" s="19">
        <f t="shared" si="4282"/>
        <v>0</v>
      </c>
      <c r="DG698" s="19">
        <f t="shared" si="4283"/>
        <v>0</v>
      </c>
      <c r="DH698" s="19">
        <f t="shared" si="4284"/>
        <v>0</v>
      </c>
      <c r="DI698" s="19">
        <f t="shared" si="4285"/>
        <v>0</v>
      </c>
      <c r="DJ698" s="19">
        <f t="shared" si="4286"/>
        <v>0</v>
      </c>
      <c r="DK698" s="19">
        <f t="shared" si="4287"/>
        <v>0</v>
      </c>
      <c r="DL698" s="19">
        <f t="shared" si="4288"/>
        <v>0</v>
      </c>
      <c r="DM698" s="19">
        <f t="shared" si="4289"/>
        <v>0</v>
      </c>
      <c r="DN698" s="19">
        <f t="shared" si="4290"/>
        <v>0</v>
      </c>
      <c r="DO698" s="19">
        <f t="shared" si="4291"/>
        <v>0</v>
      </c>
      <c r="DP698" s="19">
        <f t="shared" si="4292"/>
        <v>0</v>
      </c>
      <c r="DQ698" s="19">
        <f t="shared" si="4293"/>
        <v>0</v>
      </c>
      <c r="DR698" s="19">
        <f t="shared" si="4294"/>
        <v>0</v>
      </c>
      <c r="DS698" s="19">
        <f t="shared" si="4295"/>
        <v>0</v>
      </c>
      <c r="DT698" s="19">
        <f t="shared" si="4296"/>
        <v>0</v>
      </c>
      <c r="DU698" s="19">
        <f t="shared" si="4297"/>
        <v>0</v>
      </c>
      <c r="DV698" s="19">
        <f t="shared" si="4298"/>
        <v>0</v>
      </c>
      <c r="DW698" s="19">
        <f t="shared" si="4299"/>
        <v>0</v>
      </c>
      <c r="DX698" s="19">
        <f t="shared" si="4300"/>
        <v>0</v>
      </c>
      <c r="DY698" s="19">
        <f t="shared" si="4301"/>
        <v>0</v>
      </c>
      <c r="DZ698" s="19">
        <f t="shared" si="4302"/>
        <v>0</v>
      </c>
      <c r="EA698" s="19">
        <f t="shared" si="4303"/>
        <v>0</v>
      </c>
      <c r="EB698" s="19">
        <f t="shared" si="4304"/>
        <v>0</v>
      </c>
      <c r="EC698" s="19">
        <f t="shared" si="4305"/>
        <v>0</v>
      </c>
      <c r="ED698" s="19">
        <f t="shared" si="4306"/>
        <v>0</v>
      </c>
      <c r="EE698" s="19">
        <f t="shared" si="4307"/>
        <v>0</v>
      </c>
      <c r="EF698" s="19">
        <f t="shared" si="4308"/>
        <v>0</v>
      </c>
      <c r="EG698" s="19">
        <f t="shared" si="4309"/>
        <v>0</v>
      </c>
      <c r="EH698" s="19">
        <f t="shared" si="4310"/>
        <v>0</v>
      </c>
    </row>
    <row r="699" spans="2:138" ht="15" hidden="1" x14ac:dyDescent="0.25">
      <c r="B699" s="19">
        <f xml:space="preserve"> IF(C456=1,IF(N456=1,1,0),0)</f>
        <v>0</v>
      </c>
      <c r="C699" s="19">
        <f>IF(C456=1,IF(OR((N456=1),(N456=0.5)),1,0),0)</f>
        <v>0</v>
      </c>
      <c r="D699" s="19">
        <f xml:space="preserve"> IF(C456=1,IF(N456=1,1,0),0)</f>
        <v>0</v>
      </c>
      <c r="E699" s="19">
        <f xml:space="preserve"> IF(C456=1,IF(AND((N456&lt;&gt;""),(N456&lt;&gt;0)),1,0),0)</f>
        <v>0</v>
      </c>
      <c r="F699" s="19"/>
      <c r="G699" s="19">
        <f t="shared" si="4183"/>
        <v>0</v>
      </c>
      <c r="H699" s="19">
        <f t="shared" si="4184"/>
        <v>0</v>
      </c>
      <c r="I699" s="19">
        <f t="shared" si="4185"/>
        <v>0</v>
      </c>
      <c r="J699" s="19">
        <f t="shared" si="4186"/>
        <v>0</v>
      </c>
      <c r="K699" s="19">
        <f t="shared" si="4187"/>
        <v>0</v>
      </c>
      <c r="L699" s="19">
        <f t="shared" si="4188"/>
        <v>0</v>
      </c>
      <c r="M699" s="19">
        <f t="shared" si="4189"/>
        <v>0</v>
      </c>
      <c r="N699" s="19">
        <f t="shared" si="4190"/>
        <v>0</v>
      </c>
      <c r="O699" s="19">
        <f t="shared" si="4191"/>
        <v>0</v>
      </c>
      <c r="P699" s="19">
        <f t="shared" si="4192"/>
        <v>0</v>
      </c>
      <c r="Q699" s="19">
        <f t="shared" si="4193"/>
        <v>0</v>
      </c>
      <c r="R699" s="19"/>
      <c r="S699" s="19">
        <f t="shared" si="4194"/>
        <v>0</v>
      </c>
      <c r="T699" s="19">
        <f t="shared" si="4195"/>
        <v>0</v>
      </c>
      <c r="U699" s="19">
        <f t="shared" si="4196"/>
        <v>0</v>
      </c>
      <c r="V699" s="19"/>
      <c r="W699" s="19">
        <f t="shared" si="4197"/>
        <v>0</v>
      </c>
      <c r="X699" s="19"/>
      <c r="Y699" s="19">
        <f t="shared" si="4198"/>
        <v>0</v>
      </c>
      <c r="Z699" s="19">
        <f t="shared" si="4199"/>
        <v>0</v>
      </c>
      <c r="AA699" s="19">
        <f t="shared" si="4200"/>
        <v>0</v>
      </c>
      <c r="AB699" s="19">
        <f t="shared" si="4201"/>
        <v>0</v>
      </c>
      <c r="AC699" s="19">
        <f t="shared" si="4202"/>
        <v>0</v>
      </c>
      <c r="AD699" s="19"/>
      <c r="AE699" s="19">
        <f t="shared" si="4203"/>
        <v>0</v>
      </c>
      <c r="AF699" s="19">
        <f t="shared" si="4204"/>
        <v>0</v>
      </c>
      <c r="AG699" s="19">
        <f t="shared" si="4205"/>
        <v>0</v>
      </c>
      <c r="AH699" s="19">
        <f t="shared" si="4206"/>
        <v>0</v>
      </c>
      <c r="AI699" s="19">
        <f t="shared" si="4207"/>
        <v>0</v>
      </c>
      <c r="AJ699" s="19">
        <f t="shared" si="4208"/>
        <v>0</v>
      </c>
      <c r="AK699" s="129">
        <f t="shared" si="4209"/>
        <v>0</v>
      </c>
      <c r="AL699" s="129">
        <f t="shared" si="4210"/>
        <v>0</v>
      </c>
      <c r="AM699" s="19">
        <f t="shared" si="4211"/>
        <v>0</v>
      </c>
      <c r="AN699" s="19">
        <f t="shared" si="4212"/>
        <v>0</v>
      </c>
      <c r="AO699" s="19">
        <f t="shared" si="4213"/>
        <v>0</v>
      </c>
      <c r="AP699" s="19">
        <f t="shared" si="4214"/>
        <v>0</v>
      </c>
      <c r="AQ699" s="19">
        <f t="shared" si="4215"/>
        <v>0</v>
      </c>
      <c r="AR699" s="19">
        <f t="shared" si="4216"/>
        <v>0</v>
      </c>
      <c r="AS699" s="19">
        <f t="shared" si="4217"/>
        <v>0</v>
      </c>
      <c r="AT699" s="19">
        <f t="shared" si="4218"/>
        <v>0</v>
      </c>
      <c r="AU699" s="19">
        <f t="shared" si="4219"/>
        <v>0</v>
      </c>
      <c r="AV699" s="19">
        <f t="shared" si="4220"/>
        <v>0</v>
      </c>
      <c r="AW699" s="19">
        <f t="shared" si="4221"/>
        <v>0</v>
      </c>
      <c r="AX699" s="19">
        <f t="shared" si="4222"/>
        <v>0</v>
      </c>
      <c r="AY699" s="19">
        <f t="shared" si="4223"/>
        <v>0</v>
      </c>
      <c r="AZ699" s="19">
        <f t="shared" si="4224"/>
        <v>0</v>
      </c>
      <c r="BA699" s="19">
        <f t="shared" si="4225"/>
        <v>0</v>
      </c>
      <c r="BB699" s="19">
        <f t="shared" si="4226"/>
        <v>0</v>
      </c>
      <c r="BC699" s="19">
        <f t="shared" si="4227"/>
        <v>0</v>
      </c>
      <c r="BD699" s="19">
        <f t="shared" si="4228"/>
        <v>0</v>
      </c>
      <c r="BE699" s="19">
        <f t="shared" si="4229"/>
        <v>0</v>
      </c>
      <c r="BF699" s="19">
        <f t="shared" si="4230"/>
        <v>0</v>
      </c>
      <c r="BG699" s="19">
        <f t="shared" si="4231"/>
        <v>0</v>
      </c>
      <c r="BH699" s="19">
        <f t="shared" si="4232"/>
        <v>0</v>
      </c>
      <c r="BI699" s="19">
        <f t="shared" si="4233"/>
        <v>0</v>
      </c>
      <c r="BJ699" s="19">
        <f t="shared" si="4234"/>
        <v>0</v>
      </c>
      <c r="BK699" s="19">
        <f t="shared" si="4235"/>
        <v>0</v>
      </c>
      <c r="BL699" s="19">
        <f t="shared" si="4236"/>
        <v>0</v>
      </c>
      <c r="BM699" s="19">
        <f t="shared" si="4237"/>
        <v>0</v>
      </c>
      <c r="BN699" s="19">
        <f t="shared" si="4238"/>
        <v>0</v>
      </c>
      <c r="BO699" s="19">
        <f t="shared" si="4239"/>
        <v>0</v>
      </c>
      <c r="BP699" s="19">
        <f t="shared" si="4240"/>
        <v>0</v>
      </c>
      <c r="BQ699" s="19">
        <f t="shared" si="4241"/>
        <v>0</v>
      </c>
      <c r="BR699" s="19">
        <f t="shared" si="4242"/>
        <v>0</v>
      </c>
      <c r="BS699" s="19">
        <f t="shared" si="4243"/>
        <v>0</v>
      </c>
      <c r="BT699" s="19">
        <f t="shared" si="4244"/>
        <v>0</v>
      </c>
      <c r="BU699" s="19">
        <f t="shared" si="4245"/>
        <v>0</v>
      </c>
      <c r="BV699" s="19">
        <f t="shared" si="4246"/>
        <v>0</v>
      </c>
      <c r="BW699" s="19">
        <f t="shared" si="4247"/>
        <v>0</v>
      </c>
      <c r="BX699" s="19">
        <f t="shared" si="4248"/>
        <v>0</v>
      </c>
      <c r="BY699" s="19">
        <f t="shared" si="4249"/>
        <v>0</v>
      </c>
      <c r="BZ699" s="19">
        <f t="shared" si="4250"/>
        <v>0</v>
      </c>
      <c r="CA699" s="19">
        <f t="shared" si="4251"/>
        <v>0</v>
      </c>
      <c r="CB699" s="19">
        <f t="shared" si="4252"/>
        <v>0</v>
      </c>
      <c r="CC699" s="19">
        <f t="shared" si="4253"/>
        <v>0</v>
      </c>
      <c r="CD699" s="19">
        <f t="shared" si="4254"/>
        <v>0</v>
      </c>
      <c r="CE699" s="19">
        <f t="shared" si="4255"/>
        <v>0</v>
      </c>
      <c r="CF699" s="19">
        <f t="shared" si="4256"/>
        <v>0</v>
      </c>
      <c r="CG699" s="19">
        <f t="shared" si="4257"/>
        <v>0</v>
      </c>
      <c r="CH699" s="19">
        <f t="shared" si="4258"/>
        <v>0</v>
      </c>
      <c r="CI699" s="19">
        <f t="shared" si="4259"/>
        <v>0</v>
      </c>
      <c r="CJ699" s="19">
        <f t="shared" si="4260"/>
        <v>0</v>
      </c>
      <c r="CK699" s="19">
        <f t="shared" si="4261"/>
        <v>0</v>
      </c>
      <c r="CL699" s="19">
        <f t="shared" si="4262"/>
        <v>0</v>
      </c>
      <c r="CM699" s="19">
        <f t="shared" si="4263"/>
        <v>0</v>
      </c>
      <c r="CN699" s="19">
        <f t="shared" si="4264"/>
        <v>0</v>
      </c>
      <c r="CO699" s="19">
        <f t="shared" si="4265"/>
        <v>0</v>
      </c>
      <c r="CP699" s="19">
        <f t="shared" si="4266"/>
        <v>0</v>
      </c>
      <c r="CQ699" s="19">
        <f t="shared" si="4267"/>
        <v>0</v>
      </c>
      <c r="CR699" s="19">
        <f t="shared" si="4268"/>
        <v>0</v>
      </c>
      <c r="CS699" s="19">
        <f t="shared" si="4269"/>
        <v>0</v>
      </c>
      <c r="CT699" s="19">
        <f t="shared" si="4270"/>
        <v>0</v>
      </c>
      <c r="CU699" s="19">
        <f t="shared" si="4271"/>
        <v>0</v>
      </c>
      <c r="CV699" s="19">
        <f t="shared" si="4272"/>
        <v>0</v>
      </c>
      <c r="CW699" s="19">
        <f t="shared" si="4273"/>
        <v>0</v>
      </c>
      <c r="CX699" s="19">
        <f t="shared" si="4274"/>
        <v>0</v>
      </c>
      <c r="CY699" s="19">
        <f t="shared" si="4275"/>
        <v>0</v>
      </c>
      <c r="CZ699" s="19">
        <f t="shared" si="4276"/>
        <v>0</v>
      </c>
      <c r="DA699" s="19">
        <f t="shared" si="4277"/>
        <v>0</v>
      </c>
      <c r="DB699" s="19">
        <f t="shared" si="4278"/>
        <v>0</v>
      </c>
      <c r="DC699" s="19">
        <f t="shared" si="4279"/>
        <v>0</v>
      </c>
      <c r="DD699" s="19">
        <f t="shared" si="4280"/>
        <v>0</v>
      </c>
      <c r="DE699" s="19">
        <f t="shared" si="4281"/>
        <v>0</v>
      </c>
      <c r="DF699" s="19">
        <f t="shared" si="4282"/>
        <v>0</v>
      </c>
      <c r="DG699" s="19">
        <f t="shared" si="4283"/>
        <v>0</v>
      </c>
      <c r="DH699" s="19">
        <f t="shared" si="4284"/>
        <v>0</v>
      </c>
      <c r="DI699" s="19">
        <f t="shared" si="4285"/>
        <v>0</v>
      </c>
      <c r="DJ699" s="19">
        <f t="shared" si="4286"/>
        <v>0</v>
      </c>
      <c r="DK699" s="19">
        <f t="shared" si="4287"/>
        <v>0</v>
      </c>
      <c r="DL699" s="19">
        <f t="shared" si="4288"/>
        <v>0</v>
      </c>
      <c r="DM699" s="19">
        <f t="shared" si="4289"/>
        <v>0</v>
      </c>
      <c r="DN699" s="19">
        <f t="shared" si="4290"/>
        <v>0</v>
      </c>
      <c r="DO699" s="19">
        <f t="shared" si="4291"/>
        <v>0</v>
      </c>
      <c r="DP699" s="19">
        <f t="shared" si="4292"/>
        <v>0</v>
      </c>
      <c r="DQ699" s="19">
        <f t="shared" si="4293"/>
        <v>0</v>
      </c>
      <c r="DR699" s="19">
        <f t="shared" si="4294"/>
        <v>0</v>
      </c>
      <c r="DS699" s="19">
        <f t="shared" si="4295"/>
        <v>0</v>
      </c>
      <c r="DT699" s="19">
        <f t="shared" si="4296"/>
        <v>0</v>
      </c>
      <c r="DU699" s="19">
        <f t="shared" si="4297"/>
        <v>0</v>
      </c>
      <c r="DV699" s="19">
        <f t="shared" si="4298"/>
        <v>0</v>
      </c>
      <c r="DW699" s="19">
        <f t="shared" si="4299"/>
        <v>0</v>
      </c>
      <c r="DX699" s="19">
        <f t="shared" si="4300"/>
        <v>0</v>
      </c>
      <c r="DY699" s="19">
        <f t="shared" si="4301"/>
        <v>0</v>
      </c>
      <c r="DZ699" s="19">
        <f t="shared" si="4302"/>
        <v>0</v>
      </c>
      <c r="EA699" s="19">
        <f t="shared" si="4303"/>
        <v>0</v>
      </c>
      <c r="EB699" s="19">
        <f t="shared" si="4304"/>
        <v>0</v>
      </c>
      <c r="EC699" s="19">
        <f t="shared" si="4305"/>
        <v>0</v>
      </c>
      <c r="ED699" s="19">
        <f t="shared" si="4306"/>
        <v>0</v>
      </c>
      <c r="EE699" s="19">
        <f t="shared" si="4307"/>
        <v>0</v>
      </c>
      <c r="EF699" s="19">
        <f t="shared" si="4308"/>
        <v>0</v>
      </c>
      <c r="EG699" s="19">
        <f t="shared" si="4309"/>
        <v>0</v>
      </c>
      <c r="EH699" s="19">
        <f t="shared" si="4310"/>
        <v>0</v>
      </c>
    </row>
    <row r="700" spans="2:138" x14ac:dyDescent="0.35">
      <c r="B700" s="19">
        <f xml:space="preserve"> IF(C461=1,IF(N461=1,1,0),0)</f>
        <v>0</v>
      </c>
      <c r="C700" s="19">
        <f>IF(C461=1,IF(OR((N461=1),(N461=0.5)),1,0),0)</f>
        <v>0</v>
      </c>
      <c r="D700" s="19">
        <f xml:space="preserve"> IF(C461=1,IF(N461=1,1,0),0)</f>
        <v>0</v>
      </c>
      <c r="E700" s="19">
        <f xml:space="preserve"> IF(C461=1,IF(AND((N461&lt;&gt;""),(N461&lt;&gt;0)),1,0),0)</f>
        <v>0</v>
      </c>
      <c r="F700" s="19"/>
      <c r="G700" s="19">
        <f t="shared" si="4183"/>
        <v>1</v>
      </c>
      <c r="H700" s="19">
        <f t="shared" si="4184"/>
        <v>2</v>
      </c>
      <c r="I700" s="19">
        <f t="shared" si="4185"/>
        <v>3</v>
      </c>
      <c r="J700" s="19">
        <f t="shared" si="4186"/>
        <v>4</v>
      </c>
      <c r="K700" s="19">
        <f t="shared" si="4187"/>
        <v>5</v>
      </c>
      <c r="L700" s="19">
        <f t="shared" si="4188"/>
        <v>6</v>
      </c>
      <c r="M700" s="19">
        <f t="shared" si="4189"/>
        <v>7</v>
      </c>
      <c r="N700" s="19">
        <f t="shared" si="4190"/>
        <v>8</v>
      </c>
      <c r="O700" s="19">
        <f t="shared" si="4191"/>
        <v>9</v>
      </c>
      <c r="P700" s="19">
        <f t="shared" si="4192"/>
        <v>10</v>
      </c>
      <c r="Q700" s="19">
        <f t="shared" si="4193"/>
        <v>11</v>
      </c>
      <c r="R700" s="19"/>
      <c r="S700" s="19">
        <f t="shared" si="4194"/>
        <v>12</v>
      </c>
      <c r="T700" s="19">
        <f t="shared" si="4195"/>
        <v>13</v>
      </c>
      <c r="U700" s="19">
        <f t="shared" si="4196"/>
        <v>14</v>
      </c>
      <c r="V700" s="19"/>
      <c r="W700" s="19">
        <f t="shared" si="4197"/>
        <v>15</v>
      </c>
      <c r="X700" s="19"/>
      <c r="Y700" s="19">
        <f t="shared" si="4198"/>
        <v>16</v>
      </c>
      <c r="Z700" s="19">
        <f t="shared" si="4199"/>
        <v>17</v>
      </c>
      <c r="AA700" s="19">
        <f t="shared" si="4200"/>
        <v>18</v>
      </c>
      <c r="AB700" s="19">
        <f t="shared" si="4201"/>
        <v>19</v>
      </c>
      <c r="AC700" s="19">
        <f t="shared" si="4202"/>
        <v>20</v>
      </c>
      <c r="AD700" s="19"/>
      <c r="AE700" s="19">
        <f t="shared" si="4203"/>
        <v>21</v>
      </c>
      <c r="AF700" s="19">
        <f t="shared" si="4204"/>
        <v>22</v>
      </c>
      <c r="AG700" s="19">
        <f t="shared" si="4205"/>
        <v>23</v>
      </c>
      <c r="AH700" s="19">
        <f t="shared" si="4206"/>
        <v>24</v>
      </c>
      <c r="AI700" s="19">
        <f t="shared" si="4207"/>
        <v>25</v>
      </c>
      <c r="AJ700" s="19">
        <f t="shared" si="4208"/>
        <v>26</v>
      </c>
      <c r="AK700" s="129">
        <f t="shared" si="4209"/>
        <v>27</v>
      </c>
      <c r="AL700" s="129">
        <f t="shared" si="4210"/>
        <v>28</v>
      </c>
      <c r="AM700" s="19">
        <f t="shared" si="4211"/>
        <v>29</v>
      </c>
      <c r="AN700" s="19">
        <f t="shared" si="4212"/>
        <v>30</v>
      </c>
      <c r="AO700" s="19">
        <f t="shared" si="4213"/>
        <v>31</v>
      </c>
      <c r="AP700" s="19">
        <f t="shared" si="4214"/>
        <v>32</v>
      </c>
      <c r="AQ700" s="19">
        <f t="shared" si="4215"/>
        <v>33</v>
      </c>
      <c r="AR700" s="19">
        <f t="shared" si="4216"/>
        <v>34</v>
      </c>
      <c r="AS700" s="19">
        <f t="shared" si="4217"/>
        <v>35</v>
      </c>
      <c r="AT700" s="19">
        <f t="shared" si="4218"/>
        <v>36</v>
      </c>
      <c r="AU700" s="19">
        <f t="shared" si="4219"/>
        <v>37</v>
      </c>
      <c r="AV700" s="19">
        <f t="shared" si="4220"/>
        <v>38</v>
      </c>
      <c r="AW700" s="19">
        <f t="shared" si="4221"/>
        <v>39</v>
      </c>
      <c r="AX700" s="19">
        <f t="shared" si="4222"/>
        <v>40</v>
      </c>
      <c r="AY700" s="19">
        <f t="shared" si="4223"/>
        <v>41</v>
      </c>
      <c r="AZ700" s="19">
        <f t="shared" si="4224"/>
        <v>42</v>
      </c>
      <c r="BA700" s="19">
        <f t="shared" si="4225"/>
        <v>43</v>
      </c>
      <c r="BB700" s="19">
        <f t="shared" si="4226"/>
        <v>44</v>
      </c>
      <c r="BC700" s="19">
        <f t="shared" si="4227"/>
        <v>45</v>
      </c>
      <c r="BD700" s="19">
        <f t="shared" si="4228"/>
        <v>46</v>
      </c>
      <c r="BE700" s="19">
        <f t="shared" si="4229"/>
        <v>47</v>
      </c>
      <c r="BF700" s="19">
        <f t="shared" si="4230"/>
        <v>48</v>
      </c>
      <c r="BG700" s="19">
        <f t="shared" si="4231"/>
        <v>49</v>
      </c>
      <c r="BH700" s="19">
        <f t="shared" si="4232"/>
        <v>50</v>
      </c>
      <c r="BI700" s="19">
        <f t="shared" si="4233"/>
        <v>51</v>
      </c>
      <c r="BJ700" s="19">
        <f t="shared" si="4234"/>
        <v>52</v>
      </c>
      <c r="BK700" s="19">
        <f t="shared" si="4235"/>
        <v>53</v>
      </c>
      <c r="BL700" s="19">
        <f t="shared" si="4236"/>
        <v>54</v>
      </c>
      <c r="BM700" s="19">
        <f t="shared" si="4237"/>
        <v>55</v>
      </c>
      <c r="BN700" s="19">
        <f t="shared" si="4238"/>
        <v>56</v>
      </c>
      <c r="BO700" s="19">
        <f t="shared" si="4239"/>
        <v>57</v>
      </c>
      <c r="BP700" s="19">
        <f t="shared" si="4240"/>
        <v>58</v>
      </c>
      <c r="BQ700" s="19">
        <f t="shared" si="4241"/>
        <v>59</v>
      </c>
      <c r="BR700" s="19">
        <f t="shared" si="4242"/>
        <v>60</v>
      </c>
      <c r="BS700" s="19">
        <f t="shared" si="4243"/>
        <v>61</v>
      </c>
      <c r="BT700" s="19">
        <f t="shared" si="4244"/>
        <v>62</v>
      </c>
      <c r="BU700" s="19">
        <f t="shared" si="4245"/>
        <v>63</v>
      </c>
      <c r="BV700" s="19">
        <f t="shared" si="4246"/>
        <v>64</v>
      </c>
      <c r="BW700" s="19">
        <f t="shared" si="4247"/>
        <v>65</v>
      </c>
      <c r="BX700" s="19">
        <f t="shared" si="4248"/>
        <v>66</v>
      </c>
      <c r="BY700" s="19">
        <f t="shared" si="4249"/>
        <v>67</v>
      </c>
      <c r="BZ700" s="19">
        <f t="shared" si="4250"/>
        <v>68</v>
      </c>
      <c r="CA700" s="19">
        <f t="shared" si="4251"/>
        <v>69</v>
      </c>
      <c r="CB700" s="19">
        <f t="shared" si="4252"/>
        <v>70</v>
      </c>
      <c r="CC700" s="19">
        <f t="shared" si="4253"/>
        <v>71</v>
      </c>
      <c r="CD700" s="19">
        <f t="shared" si="4254"/>
        <v>72</v>
      </c>
      <c r="CE700" s="19">
        <f t="shared" si="4255"/>
        <v>73</v>
      </c>
      <c r="CF700" s="19">
        <f t="shared" si="4256"/>
        <v>74</v>
      </c>
      <c r="CG700" s="19">
        <f t="shared" si="4257"/>
        <v>75</v>
      </c>
      <c r="CH700" s="19">
        <f t="shared" si="4258"/>
        <v>76</v>
      </c>
      <c r="CI700" s="19">
        <f t="shared" si="4259"/>
        <v>77</v>
      </c>
      <c r="CJ700" s="19">
        <f t="shared" si="4260"/>
        <v>78</v>
      </c>
      <c r="CK700" s="19">
        <f t="shared" si="4261"/>
        <v>79</v>
      </c>
      <c r="CL700" s="19">
        <f t="shared" si="4262"/>
        <v>80</v>
      </c>
      <c r="CM700" s="19">
        <f t="shared" si="4263"/>
        <v>81</v>
      </c>
      <c r="CN700" s="19">
        <f t="shared" si="4264"/>
        <v>82</v>
      </c>
      <c r="CO700" s="19">
        <f t="shared" si="4265"/>
        <v>83</v>
      </c>
      <c r="CP700" s="19">
        <f t="shared" si="4266"/>
        <v>84</v>
      </c>
      <c r="CQ700" s="19">
        <f t="shared" si="4267"/>
        <v>85</v>
      </c>
      <c r="CR700" s="19">
        <f t="shared" si="4268"/>
        <v>86</v>
      </c>
      <c r="CS700" s="19">
        <f t="shared" si="4269"/>
        <v>87</v>
      </c>
      <c r="CT700" s="19">
        <f t="shared" si="4270"/>
        <v>88</v>
      </c>
      <c r="CU700" s="19">
        <f t="shared" si="4271"/>
        <v>89</v>
      </c>
      <c r="CV700" s="19">
        <f t="shared" si="4272"/>
        <v>90</v>
      </c>
      <c r="CW700" s="19">
        <f t="shared" si="4273"/>
        <v>91</v>
      </c>
      <c r="CX700" s="19">
        <f t="shared" si="4274"/>
        <v>92</v>
      </c>
      <c r="CY700" s="19">
        <f t="shared" si="4275"/>
        <v>93</v>
      </c>
      <c r="CZ700" s="19">
        <f t="shared" si="4276"/>
        <v>94</v>
      </c>
      <c r="DA700" s="19">
        <f t="shared" si="4277"/>
        <v>95</v>
      </c>
      <c r="DB700" s="19">
        <f t="shared" si="4278"/>
        <v>96</v>
      </c>
      <c r="DC700" s="19">
        <f t="shared" si="4279"/>
        <v>97</v>
      </c>
      <c r="DD700" s="19">
        <f t="shared" si="4280"/>
        <v>98</v>
      </c>
      <c r="DE700" s="19">
        <f t="shared" si="4281"/>
        <v>99</v>
      </c>
      <c r="DF700" s="19">
        <f t="shared" si="4282"/>
        <v>100</v>
      </c>
      <c r="DG700" s="19">
        <f t="shared" si="4283"/>
        <v>101</v>
      </c>
      <c r="DH700" s="19">
        <f t="shared" si="4284"/>
        <v>102</v>
      </c>
      <c r="DI700" s="19">
        <f t="shared" si="4285"/>
        <v>103</v>
      </c>
      <c r="DJ700" s="19">
        <f t="shared" si="4286"/>
        <v>104</v>
      </c>
      <c r="DK700" s="19">
        <f t="shared" si="4287"/>
        <v>105</v>
      </c>
      <c r="DL700" s="19">
        <f t="shared" si="4288"/>
        <v>106</v>
      </c>
      <c r="DM700" s="19">
        <f t="shared" si="4289"/>
        <v>107</v>
      </c>
      <c r="DN700" s="19">
        <f t="shared" si="4290"/>
        <v>108</v>
      </c>
      <c r="DO700" s="19">
        <f t="shared" si="4291"/>
        <v>109</v>
      </c>
      <c r="DP700" s="19">
        <f t="shared" si="4292"/>
        <v>110</v>
      </c>
      <c r="DQ700" s="19">
        <f t="shared" si="4293"/>
        <v>111</v>
      </c>
      <c r="DR700" s="19">
        <f t="shared" si="4294"/>
        <v>112</v>
      </c>
      <c r="DS700" s="19">
        <f t="shared" si="4295"/>
        <v>113</v>
      </c>
      <c r="DT700" s="19">
        <f t="shared" si="4296"/>
        <v>114</v>
      </c>
      <c r="DU700" s="19">
        <f t="shared" si="4297"/>
        <v>115</v>
      </c>
      <c r="DV700" s="19">
        <f t="shared" si="4298"/>
        <v>116</v>
      </c>
      <c r="DW700" s="19">
        <f t="shared" si="4299"/>
        <v>117</v>
      </c>
      <c r="DX700" s="19">
        <f t="shared" si="4300"/>
        <v>118</v>
      </c>
      <c r="DY700" s="19">
        <f t="shared" si="4301"/>
        <v>119</v>
      </c>
      <c r="DZ700" s="19">
        <f t="shared" si="4302"/>
        <v>120</v>
      </c>
      <c r="EA700" s="19">
        <f t="shared" si="4303"/>
        <v>121</v>
      </c>
      <c r="EB700" s="19">
        <f t="shared" si="4304"/>
        <v>122</v>
      </c>
      <c r="EC700" s="19">
        <f t="shared" si="4305"/>
        <v>123</v>
      </c>
      <c r="ED700" s="19">
        <f t="shared" si="4306"/>
        <v>124</v>
      </c>
      <c r="EE700" s="19">
        <f t="shared" si="4307"/>
        <v>125</v>
      </c>
      <c r="EF700" s="19">
        <f t="shared" si="4308"/>
        <v>126</v>
      </c>
      <c r="EG700" s="19">
        <f t="shared" si="4309"/>
        <v>127</v>
      </c>
      <c r="EH700" s="19">
        <f t="shared" si="4310"/>
        <v>128</v>
      </c>
    </row>
    <row r="701" spans="2:138" ht="15" hidden="1" x14ac:dyDescent="0.25">
      <c r="B701" s="19">
        <f xml:space="preserve"> IF(C462=1,IF(N462=1,1,0),0)</f>
        <v>0</v>
      </c>
      <c r="C701" s="19">
        <f>IF(C462=1,IF(OR((N462=1),(N462=0.5)),1,0),0)</f>
        <v>0</v>
      </c>
      <c r="D701" s="19">
        <f xml:space="preserve"> IF(C462=1,IF(N462=1,1,0),0)</f>
        <v>0</v>
      </c>
      <c r="E701" s="19">
        <f xml:space="preserve"> IF(C462=1,IF(AND((N462&lt;&gt;""),(N462&lt;&gt;0)),1,0),0)</f>
        <v>0</v>
      </c>
      <c r="F701" s="19"/>
      <c r="G701" s="19">
        <f t="shared" si="4183"/>
        <v>0</v>
      </c>
      <c r="H701" s="19">
        <f t="shared" si="4184"/>
        <v>0</v>
      </c>
      <c r="I701" s="19">
        <f t="shared" si="4185"/>
        <v>0</v>
      </c>
      <c r="J701" s="19">
        <f t="shared" si="4186"/>
        <v>0</v>
      </c>
      <c r="K701" s="19">
        <f t="shared" si="4187"/>
        <v>0</v>
      </c>
      <c r="L701" s="19">
        <f t="shared" si="4188"/>
        <v>0</v>
      </c>
      <c r="M701" s="19">
        <f t="shared" si="4189"/>
        <v>0</v>
      </c>
      <c r="N701" s="19">
        <f t="shared" si="4190"/>
        <v>0</v>
      </c>
      <c r="O701" s="19">
        <f t="shared" si="4191"/>
        <v>0</v>
      </c>
      <c r="P701" s="19">
        <f t="shared" si="4192"/>
        <v>0</v>
      </c>
      <c r="Q701" s="19">
        <f t="shared" si="4193"/>
        <v>0</v>
      </c>
      <c r="R701" s="19"/>
      <c r="S701" s="19">
        <f t="shared" si="4194"/>
        <v>0</v>
      </c>
      <c r="T701" s="19">
        <f t="shared" si="4195"/>
        <v>0</v>
      </c>
      <c r="U701" s="19">
        <f t="shared" si="4196"/>
        <v>0</v>
      </c>
      <c r="V701" s="19"/>
      <c r="W701" s="19">
        <f t="shared" si="4197"/>
        <v>0</v>
      </c>
      <c r="X701" s="19"/>
      <c r="Y701" s="19">
        <f t="shared" si="4198"/>
        <v>0</v>
      </c>
      <c r="Z701" s="19">
        <f t="shared" si="4199"/>
        <v>0</v>
      </c>
      <c r="AA701" s="19">
        <f t="shared" si="4200"/>
        <v>0</v>
      </c>
      <c r="AB701" s="19">
        <f t="shared" si="4201"/>
        <v>0</v>
      </c>
      <c r="AC701" s="19">
        <f t="shared" si="4202"/>
        <v>0</v>
      </c>
      <c r="AD701" s="19"/>
      <c r="AE701" s="19">
        <f t="shared" si="4203"/>
        <v>0</v>
      </c>
      <c r="AF701" s="19">
        <f t="shared" si="4204"/>
        <v>0</v>
      </c>
      <c r="AG701" s="19">
        <f t="shared" si="4205"/>
        <v>0</v>
      </c>
      <c r="AH701" s="19">
        <f t="shared" si="4206"/>
        <v>0</v>
      </c>
      <c r="AI701" s="19">
        <f t="shared" si="4207"/>
        <v>0</v>
      </c>
      <c r="AJ701" s="19">
        <f t="shared" si="4208"/>
        <v>0</v>
      </c>
      <c r="AK701" s="129">
        <f t="shared" si="4209"/>
        <v>0</v>
      </c>
      <c r="AL701" s="129">
        <f t="shared" si="4210"/>
        <v>0</v>
      </c>
      <c r="AM701" s="19">
        <f t="shared" si="4211"/>
        <v>0</v>
      </c>
      <c r="AN701" s="19">
        <f t="shared" si="4212"/>
        <v>0</v>
      </c>
      <c r="AO701" s="19">
        <f t="shared" si="4213"/>
        <v>0</v>
      </c>
      <c r="AP701" s="19">
        <f t="shared" si="4214"/>
        <v>0</v>
      </c>
      <c r="AQ701" s="19">
        <f t="shared" si="4215"/>
        <v>0</v>
      </c>
      <c r="AR701" s="19">
        <f t="shared" si="4216"/>
        <v>0</v>
      </c>
      <c r="AS701" s="19">
        <f t="shared" si="4217"/>
        <v>0</v>
      </c>
      <c r="AT701" s="19">
        <f t="shared" si="4218"/>
        <v>0</v>
      </c>
      <c r="AU701" s="19">
        <f t="shared" si="4219"/>
        <v>0</v>
      </c>
      <c r="AV701" s="19">
        <f t="shared" si="4220"/>
        <v>0</v>
      </c>
      <c r="AW701" s="19">
        <f t="shared" si="4221"/>
        <v>0</v>
      </c>
      <c r="AX701" s="19">
        <f t="shared" si="4222"/>
        <v>0</v>
      </c>
      <c r="AY701" s="19">
        <f t="shared" si="4223"/>
        <v>0</v>
      </c>
      <c r="AZ701" s="19">
        <f t="shared" si="4224"/>
        <v>0</v>
      </c>
      <c r="BA701" s="19">
        <f t="shared" si="4225"/>
        <v>0</v>
      </c>
      <c r="BB701" s="19">
        <f t="shared" si="4226"/>
        <v>0</v>
      </c>
      <c r="BC701" s="19">
        <f t="shared" si="4227"/>
        <v>0</v>
      </c>
      <c r="BD701" s="19">
        <f t="shared" si="4228"/>
        <v>0</v>
      </c>
      <c r="BE701" s="19">
        <f t="shared" si="4229"/>
        <v>0</v>
      </c>
      <c r="BF701" s="19">
        <f t="shared" si="4230"/>
        <v>0</v>
      </c>
      <c r="BG701" s="19">
        <f t="shared" si="4231"/>
        <v>0</v>
      </c>
      <c r="BH701" s="19">
        <f t="shared" si="4232"/>
        <v>0</v>
      </c>
      <c r="BI701" s="19">
        <f t="shared" si="4233"/>
        <v>0</v>
      </c>
      <c r="BJ701" s="19">
        <f t="shared" si="4234"/>
        <v>0</v>
      </c>
      <c r="BK701" s="19">
        <f t="shared" si="4235"/>
        <v>0</v>
      </c>
      <c r="BL701" s="19">
        <f t="shared" si="4236"/>
        <v>0</v>
      </c>
      <c r="BM701" s="19">
        <f t="shared" si="4237"/>
        <v>0</v>
      </c>
      <c r="BN701" s="19">
        <f t="shared" si="4238"/>
        <v>0</v>
      </c>
      <c r="BO701" s="19">
        <f t="shared" si="4239"/>
        <v>0</v>
      </c>
      <c r="BP701" s="19">
        <f t="shared" si="4240"/>
        <v>0</v>
      </c>
      <c r="BQ701" s="19">
        <f t="shared" si="4241"/>
        <v>0</v>
      </c>
      <c r="BR701" s="19">
        <f t="shared" si="4242"/>
        <v>0</v>
      </c>
      <c r="BS701" s="19">
        <f t="shared" si="4243"/>
        <v>0</v>
      </c>
      <c r="BT701" s="19">
        <f t="shared" si="4244"/>
        <v>0</v>
      </c>
      <c r="BU701" s="19">
        <f t="shared" si="4245"/>
        <v>0</v>
      </c>
      <c r="BV701" s="19">
        <f t="shared" si="4246"/>
        <v>0</v>
      </c>
      <c r="BW701" s="19">
        <f t="shared" si="4247"/>
        <v>0</v>
      </c>
      <c r="BX701" s="19">
        <f t="shared" si="4248"/>
        <v>0</v>
      </c>
      <c r="BY701" s="19">
        <f t="shared" si="4249"/>
        <v>0</v>
      </c>
      <c r="BZ701" s="19">
        <f t="shared" si="4250"/>
        <v>0</v>
      </c>
      <c r="CA701" s="19">
        <f t="shared" si="4251"/>
        <v>0</v>
      </c>
      <c r="CB701" s="19">
        <f t="shared" si="4252"/>
        <v>0</v>
      </c>
      <c r="CC701" s="19">
        <f t="shared" si="4253"/>
        <v>0</v>
      </c>
      <c r="CD701" s="19">
        <f t="shared" si="4254"/>
        <v>0</v>
      </c>
      <c r="CE701" s="19">
        <f t="shared" si="4255"/>
        <v>0</v>
      </c>
      <c r="CF701" s="19">
        <f t="shared" si="4256"/>
        <v>0</v>
      </c>
      <c r="CG701" s="19">
        <f t="shared" si="4257"/>
        <v>0</v>
      </c>
      <c r="CH701" s="19">
        <f t="shared" si="4258"/>
        <v>0</v>
      </c>
      <c r="CI701" s="19">
        <f t="shared" si="4259"/>
        <v>0</v>
      </c>
      <c r="CJ701" s="19">
        <f t="shared" si="4260"/>
        <v>0</v>
      </c>
      <c r="CK701" s="19">
        <f t="shared" si="4261"/>
        <v>0</v>
      </c>
      <c r="CL701" s="19">
        <f t="shared" si="4262"/>
        <v>0</v>
      </c>
      <c r="CM701" s="19">
        <f t="shared" si="4263"/>
        <v>0</v>
      </c>
      <c r="CN701" s="19">
        <f t="shared" si="4264"/>
        <v>0</v>
      </c>
      <c r="CO701" s="19">
        <f t="shared" si="4265"/>
        <v>0</v>
      </c>
      <c r="CP701" s="19">
        <f t="shared" si="4266"/>
        <v>0</v>
      </c>
      <c r="CQ701" s="19">
        <f t="shared" si="4267"/>
        <v>0</v>
      </c>
      <c r="CR701" s="19">
        <f t="shared" si="4268"/>
        <v>0</v>
      </c>
      <c r="CS701" s="19">
        <f t="shared" si="4269"/>
        <v>0</v>
      </c>
      <c r="CT701" s="19">
        <f t="shared" si="4270"/>
        <v>0</v>
      </c>
      <c r="CU701" s="19">
        <f t="shared" si="4271"/>
        <v>0</v>
      </c>
      <c r="CV701" s="19">
        <f t="shared" si="4272"/>
        <v>0</v>
      </c>
      <c r="CW701" s="19">
        <f t="shared" si="4273"/>
        <v>0</v>
      </c>
      <c r="CX701" s="19">
        <f t="shared" si="4274"/>
        <v>0</v>
      </c>
      <c r="CY701" s="19">
        <f t="shared" si="4275"/>
        <v>0</v>
      </c>
      <c r="CZ701" s="19">
        <f t="shared" si="4276"/>
        <v>0</v>
      </c>
      <c r="DA701" s="19">
        <f t="shared" si="4277"/>
        <v>0</v>
      </c>
      <c r="DB701" s="19">
        <f t="shared" si="4278"/>
        <v>0</v>
      </c>
      <c r="DC701" s="19">
        <f t="shared" si="4279"/>
        <v>0</v>
      </c>
      <c r="DD701" s="19">
        <f t="shared" si="4280"/>
        <v>0</v>
      </c>
      <c r="DE701" s="19">
        <f t="shared" si="4281"/>
        <v>0</v>
      </c>
      <c r="DF701" s="19">
        <f t="shared" si="4282"/>
        <v>0</v>
      </c>
      <c r="DG701" s="19">
        <f t="shared" si="4283"/>
        <v>0</v>
      </c>
      <c r="DH701" s="19">
        <f t="shared" si="4284"/>
        <v>0</v>
      </c>
      <c r="DI701" s="19">
        <f t="shared" si="4285"/>
        <v>0</v>
      </c>
      <c r="DJ701" s="19">
        <f t="shared" si="4286"/>
        <v>0</v>
      </c>
      <c r="DK701" s="19">
        <f t="shared" si="4287"/>
        <v>0</v>
      </c>
      <c r="DL701" s="19">
        <f t="shared" si="4288"/>
        <v>0</v>
      </c>
      <c r="DM701" s="19">
        <f t="shared" si="4289"/>
        <v>0</v>
      </c>
      <c r="DN701" s="19">
        <f t="shared" si="4290"/>
        <v>0</v>
      </c>
      <c r="DO701" s="19">
        <f t="shared" si="4291"/>
        <v>0</v>
      </c>
      <c r="DP701" s="19">
        <f t="shared" si="4292"/>
        <v>0</v>
      </c>
      <c r="DQ701" s="19">
        <f t="shared" si="4293"/>
        <v>0</v>
      </c>
      <c r="DR701" s="19">
        <f t="shared" si="4294"/>
        <v>0</v>
      </c>
      <c r="DS701" s="19">
        <f t="shared" si="4295"/>
        <v>0</v>
      </c>
      <c r="DT701" s="19">
        <f t="shared" si="4296"/>
        <v>0</v>
      </c>
      <c r="DU701" s="19">
        <f t="shared" si="4297"/>
        <v>0</v>
      </c>
      <c r="DV701" s="19">
        <f t="shared" si="4298"/>
        <v>0</v>
      </c>
      <c r="DW701" s="19">
        <f t="shared" si="4299"/>
        <v>0</v>
      </c>
      <c r="DX701" s="19">
        <f t="shared" si="4300"/>
        <v>0</v>
      </c>
      <c r="DY701" s="19">
        <f t="shared" si="4301"/>
        <v>0</v>
      </c>
      <c r="DZ701" s="19">
        <f t="shared" si="4302"/>
        <v>0</v>
      </c>
      <c r="EA701" s="19">
        <f t="shared" si="4303"/>
        <v>0</v>
      </c>
      <c r="EB701" s="19">
        <f t="shared" si="4304"/>
        <v>0</v>
      </c>
      <c r="EC701" s="19">
        <f t="shared" si="4305"/>
        <v>0</v>
      </c>
      <c r="ED701" s="19">
        <f t="shared" si="4306"/>
        <v>0</v>
      </c>
      <c r="EE701" s="19">
        <f t="shared" si="4307"/>
        <v>0</v>
      </c>
      <c r="EF701" s="19">
        <f t="shared" si="4308"/>
        <v>0</v>
      </c>
      <c r="EG701" s="19">
        <f t="shared" si="4309"/>
        <v>0</v>
      </c>
      <c r="EH701" s="19">
        <f t="shared" si="4310"/>
        <v>0</v>
      </c>
    </row>
    <row r="702" spans="2:138" ht="15" hidden="1" x14ac:dyDescent="0.25">
      <c r="B702" s="19">
        <f xml:space="preserve"> IF(C463=1,IF(N463=1,1,0),0)</f>
        <v>0</v>
      </c>
      <c r="C702" s="19">
        <f>IF(C463=1,IF(OR((N463=1),(N463=0.5)),1,0),0)</f>
        <v>0</v>
      </c>
      <c r="D702" s="19">
        <f xml:space="preserve"> IF(C463=1,IF(N463=1,1,0),0)</f>
        <v>0</v>
      </c>
      <c r="E702" s="19">
        <f xml:space="preserve"> IF(C463=1,IF(AND((N463&lt;&gt;""),(N463&lt;&gt;0)),1,0),0)</f>
        <v>0</v>
      </c>
      <c r="F702" s="19"/>
      <c r="G702" s="19">
        <f t="shared" si="4183"/>
        <v>0</v>
      </c>
      <c r="H702" s="19">
        <f t="shared" si="4184"/>
        <v>0</v>
      </c>
      <c r="I702" s="19">
        <f t="shared" si="4185"/>
        <v>0</v>
      </c>
      <c r="J702" s="19">
        <f t="shared" si="4186"/>
        <v>0</v>
      </c>
      <c r="K702" s="19">
        <f t="shared" si="4187"/>
        <v>0</v>
      </c>
      <c r="L702" s="19">
        <f t="shared" si="4188"/>
        <v>0</v>
      </c>
      <c r="M702" s="19">
        <f t="shared" si="4189"/>
        <v>0</v>
      </c>
      <c r="N702" s="19">
        <f t="shared" si="4190"/>
        <v>0</v>
      </c>
      <c r="O702" s="19">
        <f t="shared" si="4191"/>
        <v>0</v>
      </c>
      <c r="P702" s="19">
        <f t="shared" si="4192"/>
        <v>0</v>
      </c>
      <c r="Q702" s="19">
        <f t="shared" si="4193"/>
        <v>0</v>
      </c>
      <c r="R702" s="19"/>
      <c r="S702" s="19">
        <f t="shared" si="4194"/>
        <v>0</v>
      </c>
      <c r="T702" s="19">
        <f t="shared" si="4195"/>
        <v>0</v>
      </c>
      <c r="U702" s="19">
        <f t="shared" si="4196"/>
        <v>0</v>
      </c>
      <c r="V702" s="19"/>
      <c r="W702" s="19">
        <f t="shared" si="4197"/>
        <v>0</v>
      </c>
      <c r="X702" s="19"/>
      <c r="Y702" s="19">
        <f t="shared" si="4198"/>
        <v>0</v>
      </c>
      <c r="Z702" s="19">
        <f t="shared" si="4199"/>
        <v>0</v>
      </c>
      <c r="AA702" s="19">
        <f t="shared" si="4200"/>
        <v>0</v>
      </c>
      <c r="AB702" s="19">
        <f t="shared" si="4201"/>
        <v>0</v>
      </c>
      <c r="AC702" s="19">
        <f t="shared" si="4202"/>
        <v>0</v>
      </c>
      <c r="AD702" s="19"/>
      <c r="AE702" s="19">
        <f t="shared" si="4203"/>
        <v>0</v>
      </c>
      <c r="AF702" s="19">
        <f t="shared" si="4204"/>
        <v>0</v>
      </c>
      <c r="AG702" s="19">
        <f t="shared" si="4205"/>
        <v>0</v>
      </c>
      <c r="AH702" s="19">
        <f t="shared" si="4206"/>
        <v>0</v>
      </c>
      <c r="AI702" s="19">
        <f t="shared" si="4207"/>
        <v>0</v>
      </c>
      <c r="AJ702" s="19">
        <f t="shared" si="4208"/>
        <v>0</v>
      </c>
      <c r="AK702" s="129">
        <f t="shared" si="4209"/>
        <v>0</v>
      </c>
      <c r="AL702" s="129">
        <f t="shared" si="4210"/>
        <v>0</v>
      </c>
      <c r="AM702" s="19">
        <f t="shared" si="4211"/>
        <v>0</v>
      </c>
      <c r="AN702" s="19">
        <f t="shared" si="4212"/>
        <v>0</v>
      </c>
      <c r="AO702" s="19">
        <f t="shared" si="4213"/>
        <v>0</v>
      </c>
      <c r="AP702" s="19">
        <f t="shared" si="4214"/>
        <v>0</v>
      </c>
      <c r="AQ702" s="19">
        <f t="shared" si="4215"/>
        <v>0</v>
      </c>
      <c r="AR702" s="19">
        <f t="shared" si="4216"/>
        <v>0</v>
      </c>
      <c r="AS702" s="19">
        <f t="shared" si="4217"/>
        <v>0</v>
      </c>
      <c r="AT702" s="19">
        <f t="shared" si="4218"/>
        <v>0</v>
      </c>
      <c r="AU702" s="19">
        <f t="shared" si="4219"/>
        <v>0</v>
      </c>
      <c r="AV702" s="19">
        <f t="shared" si="4220"/>
        <v>0</v>
      </c>
      <c r="AW702" s="19">
        <f t="shared" si="4221"/>
        <v>0</v>
      </c>
      <c r="AX702" s="19">
        <f t="shared" si="4222"/>
        <v>0</v>
      </c>
      <c r="AY702" s="19">
        <f t="shared" si="4223"/>
        <v>0</v>
      </c>
      <c r="AZ702" s="19">
        <f t="shared" si="4224"/>
        <v>0</v>
      </c>
      <c r="BA702" s="19">
        <f t="shared" si="4225"/>
        <v>0</v>
      </c>
      <c r="BB702" s="19">
        <f t="shared" si="4226"/>
        <v>0</v>
      </c>
      <c r="BC702" s="19">
        <f t="shared" si="4227"/>
        <v>0</v>
      </c>
      <c r="BD702" s="19">
        <f t="shared" si="4228"/>
        <v>0</v>
      </c>
      <c r="BE702" s="19">
        <f t="shared" si="4229"/>
        <v>0</v>
      </c>
      <c r="BF702" s="19">
        <f t="shared" si="4230"/>
        <v>0</v>
      </c>
      <c r="BG702" s="19">
        <f t="shared" si="4231"/>
        <v>0</v>
      </c>
      <c r="BH702" s="19">
        <f t="shared" si="4232"/>
        <v>0</v>
      </c>
      <c r="BI702" s="19">
        <f t="shared" si="4233"/>
        <v>0</v>
      </c>
      <c r="BJ702" s="19">
        <f t="shared" si="4234"/>
        <v>0</v>
      </c>
      <c r="BK702" s="19">
        <f t="shared" si="4235"/>
        <v>0</v>
      </c>
      <c r="BL702" s="19">
        <f t="shared" si="4236"/>
        <v>0</v>
      </c>
      <c r="BM702" s="19">
        <f t="shared" si="4237"/>
        <v>0</v>
      </c>
      <c r="BN702" s="19">
        <f t="shared" si="4238"/>
        <v>0</v>
      </c>
      <c r="BO702" s="19">
        <f t="shared" si="4239"/>
        <v>0</v>
      </c>
      <c r="BP702" s="19">
        <f t="shared" si="4240"/>
        <v>0</v>
      </c>
      <c r="BQ702" s="19">
        <f t="shared" si="4241"/>
        <v>0</v>
      </c>
      <c r="BR702" s="19">
        <f t="shared" si="4242"/>
        <v>0</v>
      </c>
      <c r="BS702" s="19">
        <f t="shared" si="4243"/>
        <v>0</v>
      </c>
      <c r="BT702" s="19">
        <f t="shared" si="4244"/>
        <v>0</v>
      </c>
      <c r="BU702" s="19">
        <f t="shared" si="4245"/>
        <v>0</v>
      </c>
      <c r="BV702" s="19">
        <f t="shared" si="4246"/>
        <v>0</v>
      </c>
      <c r="BW702" s="19">
        <f t="shared" si="4247"/>
        <v>0</v>
      </c>
      <c r="BX702" s="19">
        <f t="shared" si="4248"/>
        <v>0</v>
      </c>
      <c r="BY702" s="19">
        <f t="shared" si="4249"/>
        <v>0</v>
      </c>
      <c r="BZ702" s="19">
        <f t="shared" si="4250"/>
        <v>0</v>
      </c>
      <c r="CA702" s="19">
        <f t="shared" si="4251"/>
        <v>0</v>
      </c>
      <c r="CB702" s="19">
        <f t="shared" si="4252"/>
        <v>0</v>
      </c>
      <c r="CC702" s="19">
        <f t="shared" si="4253"/>
        <v>0</v>
      </c>
      <c r="CD702" s="19">
        <f t="shared" si="4254"/>
        <v>0</v>
      </c>
      <c r="CE702" s="19">
        <f t="shared" si="4255"/>
        <v>0</v>
      </c>
      <c r="CF702" s="19">
        <f t="shared" si="4256"/>
        <v>0</v>
      </c>
      <c r="CG702" s="19">
        <f t="shared" si="4257"/>
        <v>0</v>
      </c>
      <c r="CH702" s="19">
        <f t="shared" si="4258"/>
        <v>0</v>
      </c>
      <c r="CI702" s="19">
        <f t="shared" si="4259"/>
        <v>0</v>
      </c>
      <c r="CJ702" s="19">
        <f t="shared" si="4260"/>
        <v>0</v>
      </c>
      <c r="CK702" s="19">
        <f t="shared" si="4261"/>
        <v>0</v>
      </c>
      <c r="CL702" s="19">
        <f t="shared" si="4262"/>
        <v>0</v>
      </c>
      <c r="CM702" s="19">
        <f t="shared" si="4263"/>
        <v>0</v>
      </c>
      <c r="CN702" s="19">
        <f t="shared" si="4264"/>
        <v>0</v>
      </c>
      <c r="CO702" s="19">
        <f t="shared" si="4265"/>
        <v>0</v>
      </c>
      <c r="CP702" s="19">
        <f t="shared" si="4266"/>
        <v>0</v>
      </c>
      <c r="CQ702" s="19">
        <f t="shared" si="4267"/>
        <v>0</v>
      </c>
      <c r="CR702" s="19">
        <f t="shared" si="4268"/>
        <v>0</v>
      </c>
      <c r="CS702" s="19">
        <f t="shared" si="4269"/>
        <v>0</v>
      </c>
      <c r="CT702" s="19">
        <f t="shared" si="4270"/>
        <v>0</v>
      </c>
      <c r="CU702" s="19">
        <f t="shared" si="4271"/>
        <v>0</v>
      </c>
      <c r="CV702" s="19">
        <f t="shared" si="4272"/>
        <v>0</v>
      </c>
      <c r="CW702" s="19">
        <f t="shared" si="4273"/>
        <v>0</v>
      </c>
      <c r="CX702" s="19">
        <f t="shared" si="4274"/>
        <v>0</v>
      </c>
      <c r="CY702" s="19">
        <f t="shared" si="4275"/>
        <v>0</v>
      </c>
      <c r="CZ702" s="19">
        <f t="shared" si="4276"/>
        <v>0</v>
      </c>
      <c r="DA702" s="19">
        <f t="shared" si="4277"/>
        <v>0</v>
      </c>
      <c r="DB702" s="19">
        <f t="shared" si="4278"/>
        <v>0</v>
      </c>
      <c r="DC702" s="19">
        <f t="shared" si="4279"/>
        <v>0</v>
      </c>
      <c r="DD702" s="19">
        <f t="shared" si="4280"/>
        <v>0</v>
      </c>
      <c r="DE702" s="19">
        <f t="shared" si="4281"/>
        <v>0</v>
      </c>
      <c r="DF702" s="19">
        <f t="shared" si="4282"/>
        <v>0</v>
      </c>
      <c r="DG702" s="19">
        <f t="shared" si="4283"/>
        <v>0</v>
      </c>
      <c r="DH702" s="19">
        <f t="shared" si="4284"/>
        <v>0</v>
      </c>
      <c r="DI702" s="19">
        <f t="shared" si="4285"/>
        <v>0</v>
      </c>
      <c r="DJ702" s="19">
        <f t="shared" si="4286"/>
        <v>0</v>
      </c>
      <c r="DK702" s="19">
        <f t="shared" si="4287"/>
        <v>0</v>
      </c>
      <c r="DL702" s="19">
        <f t="shared" si="4288"/>
        <v>0</v>
      </c>
      <c r="DM702" s="19">
        <f t="shared" si="4289"/>
        <v>0</v>
      </c>
      <c r="DN702" s="19">
        <f t="shared" si="4290"/>
        <v>0</v>
      </c>
      <c r="DO702" s="19">
        <f t="shared" si="4291"/>
        <v>0</v>
      </c>
      <c r="DP702" s="19">
        <f t="shared" si="4292"/>
        <v>0</v>
      </c>
      <c r="DQ702" s="19">
        <f t="shared" si="4293"/>
        <v>0</v>
      </c>
      <c r="DR702" s="19">
        <f t="shared" si="4294"/>
        <v>0</v>
      </c>
      <c r="DS702" s="19">
        <f t="shared" si="4295"/>
        <v>0</v>
      </c>
      <c r="DT702" s="19">
        <f t="shared" si="4296"/>
        <v>0</v>
      </c>
      <c r="DU702" s="19">
        <f t="shared" si="4297"/>
        <v>0</v>
      </c>
      <c r="DV702" s="19">
        <f t="shared" si="4298"/>
        <v>0</v>
      </c>
      <c r="DW702" s="19">
        <f t="shared" si="4299"/>
        <v>0</v>
      </c>
      <c r="DX702" s="19">
        <f t="shared" si="4300"/>
        <v>0</v>
      </c>
      <c r="DY702" s="19">
        <f t="shared" si="4301"/>
        <v>0</v>
      </c>
      <c r="DZ702" s="19">
        <f t="shared" si="4302"/>
        <v>0</v>
      </c>
      <c r="EA702" s="19">
        <f t="shared" si="4303"/>
        <v>0</v>
      </c>
      <c r="EB702" s="19">
        <f t="shared" si="4304"/>
        <v>0</v>
      </c>
      <c r="EC702" s="19">
        <f t="shared" si="4305"/>
        <v>0</v>
      </c>
      <c r="ED702" s="19">
        <f t="shared" si="4306"/>
        <v>0</v>
      </c>
      <c r="EE702" s="19">
        <f t="shared" si="4307"/>
        <v>0</v>
      </c>
      <c r="EF702" s="19">
        <f t="shared" si="4308"/>
        <v>0</v>
      </c>
      <c r="EG702" s="19">
        <f t="shared" si="4309"/>
        <v>0</v>
      </c>
      <c r="EH702" s="19">
        <f t="shared" si="4310"/>
        <v>0</v>
      </c>
    </row>
    <row r="703" spans="2:138" ht="15" hidden="1" x14ac:dyDescent="0.25">
      <c r="B703" s="19">
        <f t="shared" ref="B703:B706" si="4311" xml:space="preserve"> IF(C464=1,IF(N464=1,1,0),0)</f>
        <v>0</v>
      </c>
      <c r="C703" s="19">
        <f t="shared" ref="C703:C706" si="4312">IF(C464=1,IF(OR((N464=1),(N464=0.5)),1,0),0)</f>
        <v>0</v>
      </c>
      <c r="D703" s="19">
        <f t="shared" ref="D703:D706" si="4313" xml:space="preserve"> IF(C464=1,IF(N464=1,1,0),0)</f>
        <v>0</v>
      </c>
      <c r="E703" s="19">
        <f t="shared" ref="E703:E706" si="4314" xml:space="preserve"> IF(C464=1,IF(AND((N464&lt;&gt;""),(N464&lt;&gt;0)),1,0),0)</f>
        <v>0</v>
      </c>
      <c r="F703" s="19"/>
      <c r="G703" s="19"/>
      <c r="H703" s="19"/>
      <c r="I703" s="19"/>
      <c r="J703" s="19"/>
      <c r="K703" s="19"/>
      <c r="L703" s="19"/>
      <c r="M703" s="19"/>
      <c r="N703" s="19"/>
      <c r="O703" s="19"/>
      <c r="P703" s="19"/>
      <c r="Q703" s="19"/>
      <c r="R703" s="19"/>
      <c r="S703" s="19"/>
      <c r="T703" s="19"/>
      <c r="U703" s="19"/>
      <c r="V703" s="19"/>
      <c r="W703" s="19"/>
      <c r="X703" s="19"/>
      <c r="Y703" s="19"/>
      <c r="Z703" s="19"/>
      <c r="AA703" s="19"/>
      <c r="AB703" s="19"/>
      <c r="AC703" s="19"/>
      <c r="AD703" s="19"/>
      <c r="AE703" s="19"/>
      <c r="AF703" s="19"/>
      <c r="AG703" s="19"/>
      <c r="AH703" s="19"/>
      <c r="AI703" s="19"/>
      <c r="AJ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/>
      <c r="AW703" s="19"/>
      <c r="AX703" s="19"/>
      <c r="AY703" s="19"/>
      <c r="AZ703" s="19"/>
      <c r="BA703" s="19"/>
      <c r="BB703" s="19"/>
      <c r="BC703" s="19"/>
      <c r="BD703" s="19"/>
      <c r="BE703" s="19"/>
      <c r="BF703" s="19"/>
      <c r="BG703" s="19"/>
      <c r="BH703" s="19"/>
      <c r="BI703" s="19"/>
      <c r="BJ703" s="19"/>
      <c r="BK703" s="19"/>
      <c r="BL703" s="19"/>
      <c r="BM703" s="19"/>
      <c r="BN703" s="19"/>
      <c r="BO703" s="19"/>
      <c r="BP703" s="19"/>
      <c r="BQ703" s="19"/>
      <c r="BR703" s="19"/>
      <c r="BS703" s="19"/>
      <c r="BT703" s="19"/>
      <c r="BU703" s="19"/>
      <c r="BV703" s="19"/>
      <c r="BW703" s="19"/>
      <c r="BX703" s="19"/>
      <c r="BY703" s="19"/>
      <c r="BZ703" s="19"/>
      <c r="CA703" s="19"/>
      <c r="CB703" s="19"/>
      <c r="CC703" s="19"/>
      <c r="CD703" s="19"/>
      <c r="CE703" s="19"/>
      <c r="CF703" s="19"/>
      <c r="CG703" s="19"/>
      <c r="CH703" s="19"/>
      <c r="CI703" s="19"/>
      <c r="CJ703" s="19"/>
      <c r="CK703" s="19"/>
      <c r="CL703" s="19"/>
      <c r="CM703" s="19"/>
      <c r="CN703" s="19"/>
      <c r="CO703" s="19"/>
      <c r="CP703" s="19"/>
      <c r="CQ703" s="19"/>
      <c r="CR703" s="19"/>
      <c r="CS703" s="19"/>
      <c r="CT703" s="19"/>
      <c r="CU703" s="19"/>
      <c r="CV703" s="19"/>
      <c r="CW703" s="19"/>
      <c r="CX703" s="19"/>
      <c r="CY703" s="19"/>
      <c r="CZ703" s="19"/>
      <c r="DA703" s="19"/>
      <c r="DB703" s="19"/>
      <c r="DC703" s="19"/>
      <c r="DD703" s="19"/>
      <c r="DE703" s="19"/>
      <c r="DF703" s="19"/>
      <c r="DG703" s="19"/>
      <c r="DH703" s="19"/>
      <c r="DI703" s="19"/>
      <c r="DJ703" s="19"/>
      <c r="DK703" s="19"/>
      <c r="DL703" s="19"/>
      <c r="DM703" s="19"/>
      <c r="DN703" s="19"/>
      <c r="DO703" s="19"/>
      <c r="DP703" s="19"/>
      <c r="DQ703" s="19"/>
      <c r="DR703" s="19"/>
      <c r="DS703" s="19"/>
      <c r="DT703" s="19"/>
      <c r="DU703" s="19"/>
      <c r="DV703" s="19"/>
      <c r="DW703" s="19"/>
      <c r="DX703" s="19"/>
      <c r="DY703" s="19"/>
      <c r="DZ703" s="19"/>
      <c r="EA703" s="19"/>
      <c r="EB703" s="19"/>
      <c r="EC703" s="19"/>
      <c r="ED703" s="19"/>
      <c r="EE703" s="19"/>
      <c r="EF703" s="19"/>
      <c r="EG703" s="19"/>
      <c r="EH703" s="19"/>
    </row>
    <row r="704" spans="2:138" ht="15" hidden="1" x14ac:dyDescent="0.25">
      <c r="B704" s="19">
        <f t="shared" si="4311"/>
        <v>0</v>
      </c>
      <c r="C704" s="19">
        <f t="shared" si="4312"/>
        <v>0</v>
      </c>
      <c r="D704" s="19">
        <f t="shared" si="4313"/>
        <v>0</v>
      </c>
      <c r="E704" s="19">
        <f t="shared" si="4314"/>
        <v>0</v>
      </c>
      <c r="F704" s="19"/>
      <c r="G704" s="19"/>
      <c r="H704" s="19"/>
      <c r="I704" s="19"/>
      <c r="J704" s="19"/>
      <c r="K704" s="19"/>
      <c r="L704" s="19"/>
      <c r="M704" s="19"/>
      <c r="N704" s="19"/>
      <c r="O704" s="19"/>
      <c r="P704" s="19"/>
      <c r="Q704" s="19"/>
      <c r="R704" s="19"/>
      <c r="S704" s="19"/>
      <c r="T704" s="19"/>
      <c r="U704" s="19"/>
      <c r="V704" s="19"/>
      <c r="W704" s="19"/>
      <c r="X704" s="19"/>
      <c r="Y704" s="19"/>
      <c r="Z704" s="19"/>
      <c r="AA704" s="19"/>
      <c r="AB704" s="19"/>
      <c r="AC704" s="19"/>
      <c r="AD704" s="19"/>
      <c r="AE704" s="19"/>
      <c r="AF704" s="19"/>
      <c r="AG704" s="19"/>
      <c r="AH704" s="19"/>
      <c r="AI704" s="19"/>
      <c r="AJ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/>
      <c r="AW704" s="19"/>
      <c r="AX704" s="19"/>
      <c r="AY704" s="19"/>
      <c r="AZ704" s="19"/>
      <c r="BA704" s="19"/>
      <c r="BB704" s="19"/>
      <c r="BC704" s="19"/>
      <c r="BD704" s="19"/>
      <c r="BE704" s="19"/>
      <c r="BF704" s="19"/>
      <c r="BG704" s="19"/>
      <c r="BH704" s="19"/>
      <c r="BI704" s="19"/>
      <c r="BJ704" s="19"/>
      <c r="BK704" s="19"/>
      <c r="BL704" s="19"/>
      <c r="BM704" s="19"/>
      <c r="BN704" s="19"/>
      <c r="BO704" s="19"/>
      <c r="BP704" s="19"/>
      <c r="BQ704" s="19"/>
      <c r="BR704" s="19"/>
      <c r="BS704" s="19"/>
      <c r="BT704" s="19"/>
      <c r="BU704" s="19"/>
      <c r="BV704" s="19"/>
      <c r="BW704" s="19"/>
      <c r="BX704" s="19"/>
      <c r="BY704" s="19"/>
      <c r="BZ704" s="19"/>
      <c r="CA704" s="19"/>
      <c r="CB704" s="19"/>
      <c r="CC704" s="19"/>
      <c r="CD704" s="19"/>
      <c r="CE704" s="19"/>
      <c r="CF704" s="19"/>
      <c r="CG704" s="19"/>
      <c r="CH704" s="19"/>
      <c r="CI704" s="19"/>
      <c r="CJ704" s="19"/>
      <c r="CK704" s="19"/>
      <c r="CL704" s="19"/>
      <c r="CM704" s="19"/>
      <c r="CN704" s="19"/>
      <c r="CO704" s="19"/>
      <c r="CP704" s="19"/>
      <c r="CQ704" s="19"/>
      <c r="CR704" s="19"/>
      <c r="CS704" s="19"/>
      <c r="CT704" s="19"/>
      <c r="CU704" s="19"/>
      <c r="CV704" s="19"/>
      <c r="CW704" s="19"/>
      <c r="CX704" s="19"/>
      <c r="CY704" s="19"/>
      <c r="CZ704" s="19"/>
      <c r="DA704" s="19"/>
      <c r="DB704" s="19"/>
      <c r="DC704" s="19"/>
      <c r="DD704" s="19"/>
      <c r="DE704" s="19"/>
      <c r="DF704" s="19"/>
      <c r="DG704" s="19"/>
      <c r="DH704" s="19"/>
      <c r="DI704" s="19"/>
      <c r="DJ704" s="19"/>
      <c r="DK704" s="19"/>
      <c r="DL704" s="19"/>
      <c r="DM704" s="19"/>
      <c r="DN704" s="19"/>
      <c r="DO704" s="19"/>
      <c r="DP704" s="19"/>
      <c r="DQ704" s="19"/>
      <c r="DR704" s="19"/>
      <c r="DS704" s="19"/>
      <c r="DT704" s="19"/>
      <c r="DU704" s="19"/>
      <c r="DV704" s="19"/>
      <c r="DW704" s="19"/>
      <c r="DX704" s="19"/>
      <c r="DY704" s="19"/>
      <c r="DZ704" s="19"/>
      <c r="EA704" s="19"/>
      <c r="EB704" s="19"/>
      <c r="EC704" s="19"/>
      <c r="ED704" s="19"/>
      <c r="EE704" s="19"/>
      <c r="EF704" s="19"/>
      <c r="EG704" s="19"/>
      <c r="EH704" s="19"/>
    </row>
    <row r="705" spans="2:138" ht="15" hidden="1" x14ac:dyDescent="0.25">
      <c r="B705" s="19">
        <f t="shared" si="4311"/>
        <v>0</v>
      </c>
      <c r="C705" s="19">
        <f t="shared" si="4312"/>
        <v>0</v>
      </c>
      <c r="D705" s="19">
        <f t="shared" si="4313"/>
        <v>0</v>
      </c>
      <c r="E705" s="19">
        <f t="shared" si="4314"/>
        <v>0</v>
      </c>
      <c r="F705" s="19"/>
      <c r="G705" s="19"/>
      <c r="H705" s="19"/>
      <c r="I705" s="19"/>
      <c r="J705" s="19"/>
      <c r="K705" s="19"/>
      <c r="L705" s="19"/>
      <c r="M705" s="19"/>
      <c r="N705" s="19"/>
      <c r="O705" s="19"/>
      <c r="P705" s="19"/>
      <c r="Q705" s="19"/>
      <c r="R705" s="19"/>
      <c r="S705" s="19"/>
      <c r="T705" s="19"/>
      <c r="U705" s="19"/>
      <c r="V705" s="19"/>
      <c r="W705" s="19"/>
      <c r="X705" s="19"/>
      <c r="Y705" s="19"/>
      <c r="Z705" s="19"/>
      <c r="AA705" s="19"/>
      <c r="AB705" s="19"/>
      <c r="AC705" s="19"/>
      <c r="AD705" s="19"/>
      <c r="AE705" s="19"/>
      <c r="AF705" s="19"/>
      <c r="AG705" s="19"/>
      <c r="AH705" s="19"/>
      <c r="AI705" s="19"/>
      <c r="AJ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/>
      <c r="AW705" s="19"/>
      <c r="AX705" s="19"/>
      <c r="AY705" s="19"/>
      <c r="AZ705" s="19"/>
      <c r="BA705" s="19"/>
      <c r="BB705" s="19"/>
      <c r="BC705" s="19"/>
      <c r="BD705" s="19"/>
      <c r="BE705" s="19"/>
      <c r="BF705" s="19"/>
      <c r="BG705" s="19"/>
      <c r="BH705" s="19"/>
      <c r="BI705" s="19"/>
      <c r="BJ705" s="19"/>
      <c r="BK705" s="19"/>
      <c r="BL705" s="19"/>
      <c r="BM705" s="19"/>
      <c r="BN705" s="19"/>
      <c r="BO705" s="19"/>
      <c r="BP705" s="19"/>
      <c r="BQ705" s="19"/>
      <c r="BR705" s="19"/>
      <c r="BS705" s="19"/>
      <c r="BT705" s="19"/>
      <c r="BU705" s="19"/>
      <c r="BV705" s="19"/>
      <c r="BW705" s="19"/>
      <c r="BX705" s="19"/>
      <c r="BY705" s="19"/>
      <c r="BZ705" s="19"/>
      <c r="CA705" s="19"/>
      <c r="CB705" s="19"/>
      <c r="CC705" s="19"/>
      <c r="CD705" s="19"/>
      <c r="CE705" s="19"/>
      <c r="CF705" s="19"/>
      <c r="CG705" s="19"/>
      <c r="CH705" s="19"/>
      <c r="CI705" s="19"/>
      <c r="CJ705" s="19"/>
      <c r="CK705" s="19"/>
      <c r="CL705" s="19"/>
      <c r="CM705" s="19"/>
      <c r="CN705" s="19"/>
      <c r="CO705" s="19"/>
      <c r="CP705" s="19"/>
      <c r="CQ705" s="19"/>
      <c r="CR705" s="19"/>
      <c r="CS705" s="19"/>
      <c r="CT705" s="19"/>
      <c r="CU705" s="19"/>
      <c r="CV705" s="19"/>
      <c r="CW705" s="19"/>
      <c r="CX705" s="19"/>
      <c r="CY705" s="19"/>
      <c r="CZ705" s="19"/>
      <c r="DA705" s="19"/>
      <c r="DB705" s="19"/>
      <c r="DC705" s="19"/>
      <c r="DD705" s="19"/>
      <c r="DE705" s="19"/>
      <c r="DF705" s="19"/>
      <c r="DG705" s="19"/>
      <c r="DH705" s="19"/>
      <c r="DI705" s="19"/>
      <c r="DJ705" s="19"/>
      <c r="DK705" s="19"/>
      <c r="DL705" s="19"/>
      <c r="DM705" s="19"/>
      <c r="DN705" s="19"/>
      <c r="DO705" s="19"/>
      <c r="DP705" s="19"/>
      <c r="DQ705" s="19"/>
      <c r="DR705" s="19"/>
      <c r="DS705" s="19"/>
      <c r="DT705" s="19"/>
      <c r="DU705" s="19"/>
      <c r="DV705" s="19"/>
      <c r="DW705" s="19"/>
      <c r="DX705" s="19"/>
      <c r="DY705" s="19"/>
      <c r="DZ705" s="19"/>
      <c r="EA705" s="19"/>
      <c r="EB705" s="19"/>
      <c r="EC705" s="19"/>
      <c r="ED705" s="19"/>
      <c r="EE705" s="19"/>
      <c r="EF705" s="19"/>
      <c r="EG705" s="19"/>
      <c r="EH705" s="19"/>
    </row>
    <row r="706" spans="2:138" ht="15" hidden="1" x14ac:dyDescent="0.25">
      <c r="B706" s="19">
        <f t="shared" si="4311"/>
        <v>0</v>
      </c>
      <c r="C706" s="19">
        <f t="shared" si="4312"/>
        <v>0</v>
      </c>
      <c r="D706" s="19">
        <f t="shared" si="4313"/>
        <v>0</v>
      </c>
      <c r="E706" s="19">
        <f t="shared" si="4314"/>
        <v>0</v>
      </c>
      <c r="F706" s="19"/>
      <c r="G706" s="19"/>
      <c r="H706" s="19"/>
      <c r="I706" s="19"/>
      <c r="J706" s="19"/>
      <c r="K706" s="19"/>
      <c r="L706" s="19"/>
      <c r="M706" s="19"/>
      <c r="N706" s="19"/>
      <c r="O706" s="19"/>
      <c r="P706" s="19"/>
      <c r="Q706" s="19"/>
      <c r="R706" s="19"/>
      <c r="S706" s="19"/>
      <c r="T706" s="19"/>
      <c r="U706" s="19"/>
      <c r="V706" s="19"/>
      <c r="W706" s="19"/>
      <c r="X706" s="19"/>
      <c r="Y706" s="19"/>
      <c r="Z706" s="19"/>
      <c r="AA706" s="19"/>
      <c r="AB706" s="19"/>
      <c r="AC706" s="19"/>
      <c r="AD706" s="19"/>
      <c r="AE706" s="19"/>
      <c r="AF706" s="19"/>
      <c r="AG706" s="19"/>
      <c r="AH706" s="19"/>
      <c r="AI706" s="19"/>
      <c r="AJ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/>
      <c r="AW706" s="19"/>
      <c r="AX706" s="19"/>
      <c r="AY706" s="19"/>
      <c r="AZ706" s="19"/>
      <c r="BA706" s="19"/>
      <c r="BB706" s="19"/>
      <c r="BC706" s="19"/>
      <c r="BD706" s="19"/>
      <c r="BE706" s="19"/>
      <c r="BF706" s="19"/>
      <c r="BG706" s="19"/>
      <c r="BH706" s="19"/>
      <c r="BI706" s="19"/>
      <c r="BJ706" s="19"/>
      <c r="BK706" s="19"/>
      <c r="BL706" s="19"/>
      <c r="BM706" s="19"/>
      <c r="BN706" s="19"/>
      <c r="BO706" s="19"/>
      <c r="BP706" s="19"/>
      <c r="BQ706" s="19"/>
      <c r="BR706" s="19"/>
      <c r="BS706" s="19"/>
      <c r="BT706" s="19"/>
      <c r="BU706" s="19"/>
      <c r="BV706" s="19"/>
      <c r="BW706" s="19"/>
      <c r="BX706" s="19"/>
      <c r="BY706" s="19"/>
      <c r="BZ706" s="19"/>
      <c r="CA706" s="19"/>
      <c r="CB706" s="19"/>
      <c r="CC706" s="19"/>
      <c r="CD706" s="19"/>
      <c r="CE706" s="19"/>
      <c r="CF706" s="19"/>
      <c r="CG706" s="19"/>
      <c r="CH706" s="19"/>
      <c r="CI706" s="19"/>
      <c r="CJ706" s="19"/>
      <c r="CK706" s="19"/>
      <c r="CL706" s="19"/>
      <c r="CM706" s="19"/>
      <c r="CN706" s="19"/>
      <c r="CO706" s="19"/>
      <c r="CP706" s="19"/>
      <c r="CQ706" s="19"/>
      <c r="CR706" s="19"/>
      <c r="CS706" s="19"/>
      <c r="CT706" s="19"/>
      <c r="CU706" s="19"/>
      <c r="CV706" s="19"/>
      <c r="CW706" s="19"/>
      <c r="CX706" s="19"/>
      <c r="CY706" s="19"/>
      <c r="CZ706" s="19"/>
      <c r="DA706" s="19"/>
      <c r="DB706" s="19"/>
      <c r="DC706" s="19"/>
      <c r="DD706" s="19"/>
      <c r="DE706" s="19"/>
      <c r="DF706" s="19"/>
      <c r="DG706" s="19"/>
      <c r="DH706" s="19"/>
      <c r="DI706" s="19"/>
      <c r="DJ706" s="19"/>
      <c r="DK706" s="19"/>
      <c r="DL706" s="19"/>
      <c r="DM706" s="19"/>
      <c r="DN706" s="19"/>
      <c r="DO706" s="19"/>
      <c r="DP706" s="19"/>
      <c r="DQ706" s="19"/>
      <c r="DR706" s="19"/>
      <c r="DS706" s="19"/>
      <c r="DT706" s="19"/>
      <c r="DU706" s="19"/>
      <c r="DV706" s="19"/>
      <c r="DW706" s="19"/>
      <c r="DX706" s="19"/>
      <c r="DY706" s="19"/>
      <c r="DZ706" s="19"/>
      <c r="EA706" s="19"/>
      <c r="EB706" s="19"/>
      <c r="EC706" s="19"/>
      <c r="ED706" s="19"/>
      <c r="EE706" s="19"/>
      <c r="EF706" s="19"/>
      <c r="EG706" s="19"/>
      <c r="EH706" s="19"/>
    </row>
    <row r="707" spans="2:138" ht="15" hidden="1" x14ac:dyDescent="0.25">
      <c r="B707" s="19">
        <f xml:space="preserve"> IF(C464=1,IF(N464=1,1,0),0)</f>
        <v>0</v>
      </c>
      <c r="C707" s="19">
        <f>IF(C464=1,IF(OR((N464=1),(N464=0.5)),1,0),0)</f>
        <v>0</v>
      </c>
      <c r="D707" s="19">
        <f xml:space="preserve"> IF(C464=1,IF(N464=1,1,0),0)</f>
        <v>0</v>
      </c>
      <c r="E707" s="19">
        <f xml:space="preserve"> IF(C464=1,IF(AND((N464&lt;&gt;""),(N464&lt;&gt;0)),1,0),0)</f>
        <v>0</v>
      </c>
      <c r="F707" s="19"/>
      <c r="G707" s="19">
        <f xml:space="preserve"> G697+$B707</f>
        <v>0</v>
      </c>
      <c r="H707" s="19">
        <f xml:space="preserve"> H697+$C707</f>
        <v>0</v>
      </c>
      <c r="I707" s="19">
        <f xml:space="preserve"> I697+$D707</f>
        <v>0</v>
      </c>
      <c r="J707" s="19">
        <f xml:space="preserve"> J697+$E707</f>
        <v>0</v>
      </c>
      <c r="K707" s="19">
        <f xml:space="preserve"> K697+$B707</f>
        <v>0</v>
      </c>
      <c r="L707" s="19">
        <f xml:space="preserve"> L697+$C707</f>
        <v>0</v>
      </c>
      <c r="M707" s="19">
        <f xml:space="preserve"> M697+$D707</f>
        <v>0</v>
      </c>
      <c r="N707" s="19">
        <f xml:space="preserve"> N697+$E707</f>
        <v>0</v>
      </c>
      <c r="O707" s="19">
        <f xml:space="preserve"> O697+$B707</f>
        <v>0</v>
      </c>
      <c r="P707" s="19">
        <f xml:space="preserve"> P697+$C707</f>
        <v>0</v>
      </c>
      <c r="Q707" s="19">
        <f xml:space="preserve"> Q697+$D707</f>
        <v>0</v>
      </c>
      <c r="R707" s="19"/>
      <c r="S707" s="19">
        <f xml:space="preserve"> S697+$E707</f>
        <v>0</v>
      </c>
      <c r="T707" s="19">
        <f xml:space="preserve"> T697+$B707</f>
        <v>0</v>
      </c>
      <c r="U707" s="19">
        <f xml:space="preserve"> U697+$C707</f>
        <v>0</v>
      </c>
      <c r="V707" s="19"/>
      <c r="W707" s="19">
        <f xml:space="preserve"> W697+$D707</f>
        <v>0</v>
      </c>
      <c r="X707" s="19"/>
      <c r="Y707" s="19">
        <f xml:space="preserve"> Y697+$E707</f>
        <v>0</v>
      </c>
      <c r="Z707" s="19">
        <f xml:space="preserve"> Z697+$B707</f>
        <v>0</v>
      </c>
      <c r="AA707" s="19">
        <f xml:space="preserve"> AA697+$C707</f>
        <v>0</v>
      </c>
      <c r="AB707" s="19">
        <f xml:space="preserve"> AB697+$D707</f>
        <v>0</v>
      </c>
      <c r="AC707" s="19">
        <f xml:space="preserve"> AC697+$E707</f>
        <v>0</v>
      </c>
      <c r="AD707" s="19"/>
      <c r="AE707" s="19">
        <f xml:space="preserve"> AE697+$B707</f>
        <v>0</v>
      </c>
      <c r="AF707" s="19">
        <f xml:space="preserve"> AF697+$C707</f>
        <v>0</v>
      </c>
      <c r="AG707" s="19">
        <f xml:space="preserve"> AG697+$D707</f>
        <v>0</v>
      </c>
      <c r="AH707" s="19">
        <f xml:space="preserve"> AH697+$E707</f>
        <v>0</v>
      </c>
      <c r="AI707" s="19">
        <f xml:space="preserve"> AI697+$B707</f>
        <v>0</v>
      </c>
      <c r="AJ707" s="19">
        <f xml:space="preserve"> AJ697+$C707</f>
        <v>0</v>
      </c>
      <c r="AK707" s="129">
        <f xml:space="preserve"> AK697+$D707</f>
        <v>0</v>
      </c>
      <c r="AL707" s="129">
        <f xml:space="preserve"> AL697+$E707</f>
        <v>0</v>
      </c>
      <c r="AM707" s="19">
        <f xml:space="preserve"> AM697+$B707</f>
        <v>0</v>
      </c>
      <c r="AN707" s="19">
        <f xml:space="preserve"> AN697+$C707</f>
        <v>0</v>
      </c>
      <c r="AO707" s="19">
        <f xml:space="preserve"> AO697+$D707</f>
        <v>0</v>
      </c>
      <c r="AP707" s="19">
        <f xml:space="preserve"> AP697+$E707</f>
        <v>0</v>
      </c>
      <c r="AQ707" s="19">
        <f xml:space="preserve"> AQ697+$B707</f>
        <v>0</v>
      </c>
      <c r="AR707" s="19">
        <f xml:space="preserve"> AR697+$C707</f>
        <v>0</v>
      </c>
      <c r="AS707" s="19">
        <f xml:space="preserve"> AS697+$D707</f>
        <v>0</v>
      </c>
      <c r="AT707" s="19">
        <f xml:space="preserve"> AT697+$E707</f>
        <v>0</v>
      </c>
      <c r="AU707" s="19">
        <f xml:space="preserve"> AU697+$B707</f>
        <v>0</v>
      </c>
      <c r="AV707" s="19">
        <f xml:space="preserve"> AV697+$C707</f>
        <v>0</v>
      </c>
      <c r="AW707" s="19">
        <f xml:space="preserve"> AW697+$D707</f>
        <v>0</v>
      </c>
      <c r="AX707" s="19">
        <f xml:space="preserve"> AX697+$E707</f>
        <v>0</v>
      </c>
      <c r="AY707" s="19">
        <f xml:space="preserve"> AY697+$B707</f>
        <v>0</v>
      </c>
      <c r="AZ707" s="19">
        <f xml:space="preserve"> AZ697+$C707</f>
        <v>0</v>
      </c>
      <c r="BA707" s="19">
        <f xml:space="preserve"> BA697+$D707</f>
        <v>0</v>
      </c>
      <c r="BB707" s="19">
        <f xml:space="preserve"> BB697+$E707</f>
        <v>0</v>
      </c>
      <c r="BC707" s="19">
        <f xml:space="preserve"> BC697+$B707</f>
        <v>0</v>
      </c>
      <c r="BD707" s="19">
        <f xml:space="preserve"> BD697+$C707</f>
        <v>0</v>
      </c>
      <c r="BE707" s="19">
        <f xml:space="preserve"> BE697+$D707</f>
        <v>0</v>
      </c>
      <c r="BF707" s="19">
        <f xml:space="preserve"> BF697+$E707</f>
        <v>0</v>
      </c>
      <c r="BG707" s="19">
        <f xml:space="preserve"> BG697+$B707</f>
        <v>0</v>
      </c>
      <c r="BH707" s="19">
        <f xml:space="preserve"> BH697+$C707</f>
        <v>0</v>
      </c>
      <c r="BI707" s="19">
        <f xml:space="preserve"> BI697+$D707</f>
        <v>0</v>
      </c>
      <c r="BJ707" s="19">
        <f xml:space="preserve"> BJ697+$E707</f>
        <v>0</v>
      </c>
      <c r="BK707" s="19">
        <f xml:space="preserve"> BK697+$B707</f>
        <v>0</v>
      </c>
      <c r="BL707" s="19">
        <f xml:space="preserve"> BL697+$C707</f>
        <v>0</v>
      </c>
      <c r="BM707" s="19">
        <f xml:space="preserve"> BM697+$D707</f>
        <v>0</v>
      </c>
      <c r="BN707" s="19">
        <f xml:space="preserve"> BN697+$E707</f>
        <v>0</v>
      </c>
      <c r="BO707" s="19">
        <f xml:space="preserve"> BO697+$B707</f>
        <v>0</v>
      </c>
      <c r="BP707" s="19">
        <f xml:space="preserve"> BP697+$C707</f>
        <v>0</v>
      </c>
      <c r="BQ707" s="19">
        <f xml:space="preserve"> BQ697+$D707</f>
        <v>0</v>
      </c>
      <c r="BR707" s="19">
        <f xml:space="preserve"> BR697+$E707</f>
        <v>0</v>
      </c>
      <c r="BS707" s="19">
        <f xml:space="preserve"> BS697+$B707</f>
        <v>0</v>
      </c>
      <c r="BT707" s="19">
        <f xml:space="preserve"> BT697+$C707</f>
        <v>0</v>
      </c>
      <c r="BU707" s="19">
        <f xml:space="preserve"> BU697+$D707</f>
        <v>0</v>
      </c>
      <c r="BV707" s="19">
        <f xml:space="preserve"> BV697+$E707</f>
        <v>0</v>
      </c>
      <c r="BW707" s="19">
        <f xml:space="preserve"> BW697+$B707</f>
        <v>0</v>
      </c>
      <c r="BX707" s="19">
        <f xml:space="preserve"> BX697+$C707</f>
        <v>0</v>
      </c>
      <c r="BY707" s="19">
        <f xml:space="preserve"> BY697+$D707</f>
        <v>0</v>
      </c>
      <c r="BZ707" s="19">
        <f xml:space="preserve"> BZ697+$E707</f>
        <v>0</v>
      </c>
      <c r="CA707" s="19">
        <f xml:space="preserve"> CA697+$B707</f>
        <v>0</v>
      </c>
      <c r="CB707" s="19">
        <f xml:space="preserve"> CB697+$C707</f>
        <v>0</v>
      </c>
      <c r="CC707" s="19">
        <f xml:space="preserve"> CC697+$D707</f>
        <v>0</v>
      </c>
      <c r="CD707" s="19">
        <f xml:space="preserve"> CD697+$E707</f>
        <v>0</v>
      </c>
      <c r="CE707" s="19">
        <f xml:space="preserve"> CE697+$B707</f>
        <v>0</v>
      </c>
      <c r="CF707" s="19">
        <f xml:space="preserve"> CF697+$C707</f>
        <v>0</v>
      </c>
      <c r="CG707" s="19">
        <f xml:space="preserve"> CG697+$D707</f>
        <v>0</v>
      </c>
      <c r="CH707" s="19">
        <f xml:space="preserve"> CH697+$E707</f>
        <v>0</v>
      </c>
      <c r="CI707" s="19">
        <f xml:space="preserve"> CI697+$B707</f>
        <v>0</v>
      </c>
      <c r="CJ707" s="19">
        <f xml:space="preserve"> CJ697+$C707</f>
        <v>0</v>
      </c>
      <c r="CK707" s="19">
        <f xml:space="preserve"> CK697+$D707</f>
        <v>0</v>
      </c>
      <c r="CL707" s="19">
        <f xml:space="preserve"> CL697+$E707</f>
        <v>0</v>
      </c>
      <c r="CM707" s="19">
        <f xml:space="preserve"> CM697+$B707</f>
        <v>0</v>
      </c>
      <c r="CN707" s="19">
        <f xml:space="preserve"> CN697+$C707</f>
        <v>0</v>
      </c>
      <c r="CO707" s="19">
        <f xml:space="preserve"> CO697+$D707</f>
        <v>0</v>
      </c>
      <c r="CP707" s="19">
        <f xml:space="preserve"> CP697+$E707</f>
        <v>0</v>
      </c>
      <c r="CQ707" s="19">
        <f xml:space="preserve"> CQ697+$B707</f>
        <v>0</v>
      </c>
      <c r="CR707" s="19">
        <f xml:space="preserve"> CR697+$C707</f>
        <v>0</v>
      </c>
      <c r="CS707" s="19">
        <f xml:space="preserve"> CS697+$D707</f>
        <v>0</v>
      </c>
      <c r="CT707" s="19">
        <f xml:space="preserve"> CT697+$E707</f>
        <v>0</v>
      </c>
      <c r="CU707" s="19">
        <f xml:space="preserve"> CU697+$B707</f>
        <v>0</v>
      </c>
      <c r="CV707" s="19">
        <f xml:space="preserve"> CV697+$C707</f>
        <v>0</v>
      </c>
      <c r="CW707" s="19">
        <f xml:space="preserve"> CW697+$D707</f>
        <v>0</v>
      </c>
      <c r="CX707" s="19">
        <f xml:space="preserve"> CX697+$E707</f>
        <v>0</v>
      </c>
      <c r="CY707" s="19">
        <f xml:space="preserve"> CY697+$B707</f>
        <v>0</v>
      </c>
      <c r="CZ707" s="19">
        <f xml:space="preserve"> CZ697+$C707</f>
        <v>0</v>
      </c>
      <c r="DA707" s="19">
        <f xml:space="preserve"> DA697+$D707</f>
        <v>0</v>
      </c>
      <c r="DB707" s="19">
        <f xml:space="preserve"> DB697+$E707</f>
        <v>0</v>
      </c>
      <c r="DC707" s="19">
        <f xml:space="preserve"> DC697+$B707</f>
        <v>0</v>
      </c>
      <c r="DD707" s="19">
        <f xml:space="preserve"> DD697+$C707</f>
        <v>0</v>
      </c>
      <c r="DE707" s="19">
        <f xml:space="preserve"> DE697+$D707</f>
        <v>0</v>
      </c>
      <c r="DF707" s="19">
        <f xml:space="preserve"> DF697+$E707</f>
        <v>0</v>
      </c>
      <c r="DG707" s="19">
        <f xml:space="preserve"> DG697+$B707</f>
        <v>0</v>
      </c>
      <c r="DH707" s="19">
        <f xml:space="preserve"> DH697+$C707</f>
        <v>0</v>
      </c>
      <c r="DI707" s="19">
        <f xml:space="preserve"> DI697+$D707</f>
        <v>0</v>
      </c>
      <c r="DJ707" s="19">
        <f xml:space="preserve"> DJ697+$E707</f>
        <v>0</v>
      </c>
      <c r="DK707" s="19">
        <f xml:space="preserve"> DK697+$B707</f>
        <v>0</v>
      </c>
      <c r="DL707" s="19">
        <f xml:space="preserve"> DL697+$C707</f>
        <v>0</v>
      </c>
      <c r="DM707" s="19">
        <f xml:space="preserve"> DM697+$D707</f>
        <v>0</v>
      </c>
      <c r="DN707" s="19">
        <f xml:space="preserve"> DN697+$E707</f>
        <v>0</v>
      </c>
      <c r="DO707" s="19">
        <f xml:space="preserve"> DO697+$B707</f>
        <v>0</v>
      </c>
      <c r="DP707" s="19">
        <f xml:space="preserve"> DP697+$C707</f>
        <v>0</v>
      </c>
      <c r="DQ707" s="19">
        <f xml:space="preserve"> DQ697+$D707</f>
        <v>0</v>
      </c>
      <c r="DR707" s="19">
        <f xml:space="preserve"> DR697+$E707</f>
        <v>0</v>
      </c>
      <c r="DS707" s="19">
        <f xml:space="preserve"> DS697+$B707</f>
        <v>0</v>
      </c>
      <c r="DT707" s="19">
        <f xml:space="preserve"> DT697+$C707</f>
        <v>0</v>
      </c>
      <c r="DU707" s="19">
        <f xml:space="preserve"> DU697+$D707</f>
        <v>0</v>
      </c>
      <c r="DV707" s="19">
        <f xml:space="preserve"> DV697+$E707</f>
        <v>0</v>
      </c>
      <c r="DW707" s="19">
        <f xml:space="preserve"> DW697+$B707</f>
        <v>0</v>
      </c>
      <c r="DX707" s="19">
        <f xml:space="preserve"> DX697+$C707</f>
        <v>0</v>
      </c>
      <c r="DY707" s="19">
        <f xml:space="preserve"> DY697+$D707</f>
        <v>0</v>
      </c>
      <c r="DZ707" s="19">
        <f xml:space="preserve"> DZ697+$E707</f>
        <v>0</v>
      </c>
      <c r="EA707" s="19">
        <f xml:space="preserve"> EA697+$B707</f>
        <v>0</v>
      </c>
      <c r="EB707" s="19">
        <f xml:space="preserve"> EB697+$C707</f>
        <v>0</v>
      </c>
      <c r="EC707" s="19">
        <f xml:space="preserve"> EC697+$D707</f>
        <v>0</v>
      </c>
      <c r="ED707" s="19">
        <f xml:space="preserve"> ED697+$E707</f>
        <v>0</v>
      </c>
      <c r="EE707" s="19">
        <f xml:space="preserve"> EE697+$B707</f>
        <v>0</v>
      </c>
      <c r="EF707" s="19">
        <f xml:space="preserve"> EF697+$C707</f>
        <v>0</v>
      </c>
      <c r="EG707" s="19">
        <f xml:space="preserve"> EG697+$D707</f>
        <v>0</v>
      </c>
      <c r="EH707" s="19">
        <f xml:space="preserve"> EH697+$E707</f>
        <v>0</v>
      </c>
    </row>
    <row r="708" spans="2:138" ht="15" hidden="1" x14ac:dyDescent="0.25">
      <c r="B708" s="19">
        <f xml:space="preserve"> IF(C465=1,IF(N465=1,1,0),0)</f>
        <v>0</v>
      </c>
      <c r="C708" s="19">
        <f>IF(C465=1,IF(OR((N465=1),(N465=0.5)),1,0),0)</f>
        <v>0</v>
      </c>
      <c r="D708" s="19">
        <f xml:space="preserve"> IF(C465=1,IF(N465=1,1,0),0)</f>
        <v>0</v>
      </c>
      <c r="E708" s="19">
        <f xml:space="preserve"> IF(C465=1,IF(AND((N465&lt;&gt;""),(N465&lt;&gt;0)),1,0),0)</f>
        <v>0</v>
      </c>
      <c r="F708" s="19"/>
      <c r="G708" s="19">
        <f xml:space="preserve"> G698+$B708</f>
        <v>0</v>
      </c>
      <c r="H708" s="19">
        <f xml:space="preserve"> H698+$C708</f>
        <v>0</v>
      </c>
      <c r="I708" s="19">
        <f xml:space="preserve"> I698+$D708</f>
        <v>0</v>
      </c>
      <c r="J708" s="19">
        <f xml:space="preserve"> J698+$E708</f>
        <v>0</v>
      </c>
      <c r="K708" s="19">
        <f xml:space="preserve"> K698+$B708</f>
        <v>0</v>
      </c>
      <c r="L708" s="19">
        <f xml:space="preserve"> L698+$C708</f>
        <v>0</v>
      </c>
      <c r="M708" s="19">
        <f xml:space="preserve"> M698+$D708</f>
        <v>0</v>
      </c>
      <c r="N708" s="19">
        <f xml:space="preserve"> N698+$E708</f>
        <v>0</v>
      </c>
      <c r="O708" s="19">
        <f xml:space="preserve"> O698+$B708</f>
        <v>0</v>
      </c>
      <c r="P708" s="19">
        <f xml:space="preserve"> P698+$C708</f>
        <v>0</v>
      </c>
      <c r="Q708" s="19">
        <f xml:space="preserve"> Q698+$D708</f>
        <v>0</v>
      </c>
      <c r="R708" s="19"/>
      <c r="S708" s="19">
        <f xml:space="preserve"> S698+$E708</f>
        <v>0</v>
      </c>
      <c r="T708" s="19">
        <f xml:space="preserve"> T698+$B708</f>
        <v>0</v>
      </c>
      <c r="U708" s="19">
        <f xml:space="preserve"> U698+$C708</f>
        <v>0</v>
      </c>
      <c r="V708" s="19"/>
      <c r="W708" s="19">
        <f xml:space="preserve"> W698+$D708</f>
        <v>0</v>
      </c>
      <c r="X708" s="19"/>
      <c r="Y708" s="19">
        <f xml:space="preserve"> Y698+$E708</f>
        <v>0</v>
      </c>
      <c r="Z708" s="19">
        <f xml:space="preserve"> Z698+$B708</f>
        <v>0</v>
      </c>
      <c r="AA708" s="19">
        <f xml:space="preserve"> AA698+$C708</f>
        <v>0</v>
      </c>
      <c r="AB708" s="19">
        <f xml:space="preserve"> AB698+$D708</f>
        <v>0</v>
      </c>
      <c r="AC708" s="19">
        <f xml:space="preserve"> AC698+$E708</f>
        <v>0</v>
      </c>
      <c r="AD708" s="19"/>
      <c r="AE708" s="19">
        <f xml:space="preserve"> AE698+$B708</f>
        <v>0</v>
      </c>
      <c r="AF708" s="19">
        <f xml:space="preserve"> AF698+$C708</f>
        <v>0</v>
      </c>
      <c r="AG708" s="19">
        <f xml:space="preserve"> AG698+$D708</f>
        <v>0</v>
      </c>
      <c r="AH708" s="19">
        <f xml:space="preserve"> AH698+$E708</f>
        <v>0</v>
      </c>
      <c r="AI708" s="19">
        <f xml:space="preserve"> AI698+$B708</f>
        <v>0</v>
      </c>
      <c r="AJ708" s="19">
        <f xml:space="preserve"> AJ698+$C708</f>
        <v>0</v>
      </c>
      <c r="AK708" s="129">
        <f xml:space="preserve"> AK698+$D708</f>
        <v>0</v>
      </c>
      <c r="AL708" s="129">
        <f xml:space="preserve"> AL698+$E708</f>
        <v>0</v>
      </c>
      <c r="AM708" s="19">
        <f xml:space="preserve"> AM698+$B708</f>
        <v>0</v>
      </c>
      <c r="AN708" s="19">
        <f xml:space="preserve"> AN698+$C708</f>
        <v>0</v>
      </c>
      <c r="AO708" s="19">
        <f xml:space="preserve"> AO698+$D708</f>
        <v>0</v>
      </c>
      <c r="AP708" s="19">
        <f xml:space="preserve"> AP698+$E708</f>
        <v>0</v>
      </c>
      <c r="AQ708" s="19">
        <f xml:space="preserve"> AQ698+$B708</f>
        <v>0</v>
      </c>
      <c r="AR708" s="19">
        <f xml:space="preserve"> AR698+$C708</f>
        <v>0</v>
      </c>
      <c r="AS708" s="19">
        <f xml:space="preserve"> AS698+$D708</f>
        <v>0</v>
      </c>
      <c r="AT708" s="19">
        <f xml:space="preserve"> AT698+$E708</f>
        <v>0</v>
      </c>
      <c r="AU708" s="19">
        <f xml:space="preserve"> AU698+$B708</f>
        <v>0</v>
      </c>
      <c r="AV708" s="19">
        <f xml:space="preserve"> AV698+$C708</f>
        <v>0</v>
      </c>
      <c r="AW708" s="19">
        <f xml:space="preserve"> AW698+$D708</f>
        <v>0</v>
      </c>
      <c r="AX708" s="19">
        <f xml:space="preserve"> AX698+$E708</f>
        <v>0</v>
      </c>
      <c r="AY708" s="19">
        <f xml:space="preserve"> AY698+$B708</f>
        <v>0</v>
      </c>
      <c r="AZ708" s="19">
        <f xml:space="preserve"> AZ698+$C708</f>
        <v>0</v>
      </c>
      <c r="BA708" s="19">
        <f xml:space="preserve"> BA698+$D708</f>
        <v>0</v>
      </c>
      <c r="BB708" s="19">
        <f xml:space="preserve"> BB698+$E708</f>
        <v>0</v>
      </c>
      <c r="BC708" s="19">
        <f xml:space="preserve"> BC698+$B708</f>
        <v>0</v>
      </c>
      <c r="BD708" s="19">
        <f xml:space="preserve"> BD698+$C708</f>
        <v>0</v>
      </c>
      <c r="BE708" s="19">
        <f xml:space="preserve"> BE698+$D708</f>
        <v>0</v>
      </c>
      <c r="BF708" s="19">
        <f xml:space="preserve"> BF698+$E708</f>
        <v>0</v>
      </c>
      <c r="BG708" s="19">
        <f xml:space="preserve"> BG698+$B708</f>
        <v>0</v>
      </c>
      <c r="BH708" s="19">
        <f xml:space="preserve"> BH698+$C708</f>
        <v>0</v>
      </c>
      <c r="BI708" s="19">
        <f xml:space="preserve"> BI698+$D708</f>
        <v>0</v>
      </c>
      <c r="BJ708" s="19">
        <f xml:space="preserve"> BJ698+$E708</f>
        <v>0</v>
      </c>
      <c r="BK708" s="19">
        <f xml:space="preserve"> BK698+$B708</f>
        <v>0</v>
      </c>
      <c r="BL708" s="19">
        <f xml:space="preserve"> BL698+$C708</f>
        <v>0</v>
      </c>
      <c r="BM708" s="19">
        <f xml:space="preserve"> BM698+$D708</f>
        <v>0</v>
      </c>
      <c r="BN708" s="19">
        <f xml:space="preserve"> BN698+$E708</f>
        <v>0</v>
      </c>
      <c r="BO708" s="19">
        <f xml:space="preserve"> BO698+$B708</f>
        <v>0</v>
      </c>
      <c r="BP708" s="19">
        <f xml:space="preserve"> BP698+$C708</f>
        <v>0</v>
      </c>
      <c r="BQ708" s="19">
        <f xml:space="preserve"> BQ698+$D708</f>
        <v>0</v>
      </c>
      <c r="BR708" s="19">
        <f xml:space="preserve"> BR698+$E708</f>
        <v>0</v>
      </c>
      <c r="BS708" s="19">
        <f xml:space="preserve"> BS698+$B708</f>
        <v>0</v>
      </c>
      <c r="BT708" s="19">
        <f xml:space="preserve"> BT698+$C708</f>
        <v>0</v>
      </c>
      <c r="BU708" s="19">
        <f xml:space="preserve"> BU698+$D708</f>
        <v>0</v>
      </c>
      <c r="BV708" s="19">
        <f xml:space="preserve"> BV698+$E708</f>
        <v>0</v>
      </c>
      <c r="BW708" s="19">
        <f xml:space="preserve"> BW698+$B708</f>
        <v>0</v>
      </c>
      <c r="BX708" s="19">
        <f xml:space="preserve"> BX698+$C708</f>
        <v>0</v>
      </c>
      <c r="BY708" s="19">
        <f xml:space="preserve"> BY698+$D708</f>
        <v>0</v>
      </c>
      <c r="BZ708" s="19">
        <f xml:space="preserve"> BZ698+$E708</f>
        <v>0</v>
      </c>
      <c r="CA708" s="19">
        <f xml:space="preserve"> CA698+$B708</f>
        <v>0</v>
      </c>
      <c r="CB708" s="19">
        <f xml:space="preserve"> CB698+$C708</f>
        <v>0</v>
      </c>
      <c r="CC708" s="19">
        <f xml:space="preserve"> CC698+$D708</f>
        <v>0</v>
      </c>
      <c r="CD708" s="19">
        <f xml:space="preserve"> CD698+$E708</f>
        <v>0</v>
      </c>
      <c r="CE708" s="19">
        <f xml:space="preserve"> CE698+$B708</f>
        <v>0</v>
      </c>
      <c r="CF708" s="19">
        <f xml:space="preserve"> CF698+$C708</f>
        <v>0</v>
      </c>
      <c r="CG708" s="19">
        <f xml:space="preserve"> CG698+$D708</f>
        <v>0</v>
      </c>
      <c r="CH708" s="19">
        <f xml:space="preserve"> CH698+$E708</f>
        <v>0</v>
      </c>
      <c r="CI708" s="19">
        <f xml:space="preserve"> CI698+$B708</f>
        <v>0</v>
      </c>
      <c r="CJ708" s="19">
        <f xml:space="preserve"> CJ698+$C708</f>
        <v>0</v>
      </c>
      <c r="CK708" s="19">
        <f xml:space="preserve"> CK698+$D708</f>
        <v>0</v>
      </c>
      <c r="CL708" s="19">
        <f xml:space="preserve"> CL698+$E708</f>
        <v>0</v>
      </c>
      <c r="CM708" s="19">
        <f xml:space="preserve"> CM698+$B708</f>
        <v>0</v>
      </c>
      <c r="CN708" s="19">
        <f xml:space="preserve"> CN698+$C708</f>
        <v>0</v>
      </c>
      <c r="CO708" s="19">
        <f xml:space="preserve"> CO698+$D708</f>
        <v>0</v>
      </c>
      <c r="CP708" s="19">
        <f xml:space="preserve"> CP698+$E708</f>
        <v>0</v>
      </c>
      <c r="CQ708" s="19">
        <f xml:space="preserve"> CQ698+$B708</f>
        <v>0</v>
      </c>
      <c r="CR708" s="19">
        <f xml:space="preserve"> CR698+$C708</f>
        <v>0</v>
      </c>
      <c r="CS708" s="19">
        <f xml:space="preserve"> CS698+$D708</f>
        <v>0</v>
      </c>
      <c r="CT708" s="19">
        <f xml:space="preserve"> CT698+$E708</f>
        <v>0</v>
      </c>
      <c r="CU708" s="19">
        <f xml:space="preserve"> CU698+$B708</f>
        <v>0</v>
      </c>
      <c r="CV708" s="19">
        <f xml:space="preserve"> CV698+$C708</f>
        <v>0</v>
      </c>
      <c r="CW708" s="19">
        <f xml:space="preserve"> CW698+$D708</f>
        <v>0</v>
      </c>
      <c r="CX708" s="19">
        <f xml:space="preserve"> CX698+$E708</f>
        <v>0</v>
      </c>
      <c r="CY708" s="19">
        <f xml:space="preserve"> CY698+$B708</f>
        <v>0</v>
      </c>
      <c r="CZ708" s="19">
        <f xml:space="preserve"> CZ698+$C708</f>
        <v>0</v>
      </c>
      <c r="DA708" s="19">
        <f xml:space="preserve"> DA698+$D708</f>
        <v>0</v>
      </c>
      <c r="DB708" s="19">
        <f xml:space="preserve"> DB698+$E708</f>
        <v>0</v>
      </c>
      <c r="DC708" s="19">
        <f xml:space="preserve"> DC698+$B708</f>
        <v>0</v>
      </c>
      <c r="DD708" s="19">
        <f xml:space="preserve"> DD698+$C708</f>
        <v>0</v>
      </c>
      <c r="DE708" s="19">
        <f xml:space="preserve"> DE698+$D708</f>
        <v>0</v>
      </c>
      <c r="DF708" s="19">
        <f xml:space="preserve"> DF698+$E708</f>
        <v>0</v>
      </c>
      <c r="DG708" s="19">
        <f xml:space="preserve"> DG698+$B708</f>
        <v>0</v>
      </c>
      <c r="DH708" s="19">
        <f xml:space="preserve"> DH698+$C708</f>
        <v>0</v>
      </c>
      <c r="DI708" s="19">
        <f xml:space="preserve"> DI698+$D708</f>
        <v>0</v>
      </c>
      <c r="DJ708" s="19">
        <f xml:space="preserve"> DJ698+$E708</f>
        <v>0</v>
      </c>
      <c r="DK708" s="19">
        <f xml:space="preserve"> DK698+$B708</f>
        <v>0</v>
      </c>
      <c r="DL708" s="19">
        <f xml:space="preserve"> DL698+$C708</f>
        <v>0</v>
      </c>
      <c r="DM708" s="19">
        <f xml:space="preserve"> DM698+$D708</f>
        <v>0</v>
      </c>
      <c r="DN708" s="19">
        <f xml:space="preserve"> DN698+$E708</f>
        <v>0</v>
      </c>
      <c r="DO708" s="19">
        <f xml:space="preserve"> DO698+$B708</f>
        <v>0</v>
      </c>
      <c r="DP708" s="19">
        <f xml:space="preserve"> DP698+$C708</f>
        <v>0</v>
      </c>
      <c r="DQ708" s="19">
        <f xml:space="preserve"> DQ698+$D708</f>
        <v>0</v>
      </c>
      <c r="DR708" s="19">
        <f xml:space="preserve"> DR698+$E708</f>
        <v>0</v>
      </c>
      <c r="DS708" s="19">
        <f xml:space="preserve"> DS698+$B708</f>
        <v>0</v>
      </c>
      <c r="DT708" s="19">
        <f xml:space="preserve"> DT698+$C708</f>
        <v>0</v>
      </c>
      <c r="DU708" s="19">
        <f xml:space="preserve"> DU698+$D708</f>
        <v>0</v>
      </c>
      <c r="DV708" s="19">
        <f xml:space="preserve"> DV698+$E708</f>
        <v>0</v>
      </c>
      <c r="DW708" s="19">
        <f xml:space="preserve"> DW698+$B708</f>
        <v>0</v>
      </c>
      <c r="DX708" s="19">
        <f xml:space="preserve"> DX698+$C708</f>
        <v>0</v>
      </c>
      <c r="DY708" s="19">
        <f xml:space="preserve"> DY698+$D708</f>
        <v>0</v>
      </c>
      <c r="DZ708" s="19">
        <f xml:space="preserve"> DZ698+$E708</f>
        <v>0</v>
      </c>
      <c r="EA708" s="19">
        <f xml:space="preserve"> EA698+$B708</f>
        <v>0</v>
      </c>
      <c r="EB708" s="19">
        <f xml:space="preserve"> EB698+$C708</f>
        <v>0</v>
      </c>
      <c r="EC708" s="19">
        <f xml:space="preserve"> EC698+$D708</f>
        <v>0</v>
      </c>
      <c r="ED708" s="19">
        <f xml:space="preserve"> ED698+$E708</f>
        <v>0</v>
      </c>
      <c r="EE708" s="19">
        <f xml:space="preserve"> EE698+$B708</f>
        <v>0</v>
      </c>
      <c r="EF708" s="19">
        <f xml:space="preserve"> EF698+$C708</f>
        <v>0</v>
      </c>
      <c r="EG708" s="19">
        <f xml:space="preserve"> EG698+$D708</f>
        <v>0</v>
      </c>
      <c r="EH708" s="19">
        <f xml:space="preserve"> EH698+$E708</f>
        <v>0</v>
      </c>
    </row>
    <row r="709" spans="2:138" ht="15" hidden="1" x14ac:dyDescent="0.25">
      <c r="B709" s="19">
        <f xml:space="preserve"> IF(C466=1,IF(N466=1,1,0),0)</f>
        <v>0</v>
      </c>
      <c r="C709" s="19">
        <f>IF(C466=1,IF(OR((N466=1),(N466=0.5)),1,0),0)</f>
        <v>0</v>
      </c>
      <c r="D709" s="19">
        <f xml:space="preserve"> IF(C466=1,IF(N466=1,1,0),0)</f>
        <v>0</v>
      </c>
      <c r="E709" s="19">
        <f xml:space="preserve"> IF(C466=1,IF(AND((N466&lt;&gt;""),(N466&lt;&gt;0)),1,0),0)</f>
        <v>0</v>
      </c>
      <c r="F709" s="19"/>
      <c r="G709" s="19">
        <f xml:space="preserve"> G699+$B709</f>
        <v>0</v>
      </c>
      <c r="H709" s="19">
        <f xml:space="preserve"> H699+$C709</f>
        <v>0</v>
      </c>
      <c r="I709" s="19">
        <f xml:space="preserve"> I699+$D709</f>
        <v>0</v>
      </c>
      <c r="J709" s="19">
        <f xml:space="preserve"> J699+$E709</f>
        <v>0</v>
      </c>
      <c r="K709" s="19">
        <f xml:space="preserve"> K699+$B709</f>
        <v>0</v>
      </c>
      <c r="L709" s="19">
        <f xml:space="preserve"> L699+$C709</f>
        <v>0</v>
      </c>
      <c r="M709" s="19">
        <f xml:space="preserve"> M699+$D709</f>
        <v>0</v>
      </c>
      <c r="N709" s="19">
        <f xml:space="preserve"> N699+$E709</f>
        <v>0</v>
      </c>
      <c r="O709" s="19">
        <f xml:space="preserve"> O699+$B709</f>
        <v>0</v>
      </c>
      <c r="P709" s="19">
        <f xml:space="preserve"> P699+$C709</f>
        <v>0</v>
      </c>
      <c r="Q709" s="19">
        <f xml:space="preserve"> Q699+$D709</f>
        <v>0</v>
      </c>
      <c r="R709" s="19"/>
      <c r="S709" s="19">
        <f xml:space="preserve"> S699+$E709</f>
        <v>0</v>
      </c>
      <c r="T709" s="19">
        <f xml:space="preserve"> T699+$B709</f>
        <v>0</v>
      </c>
      <c r="U709" s="19">
        <f xml:space="preserve"> U699+$C709</f>
        <v>0</v>
      </c>
      <c r="V709" s="19"/>
      <c r="W709" s="19">
        <f xml:space="preserve"> W699+$D709</f>
        <v>0</v>
      </c>
      <c r="X709" s="19"/>
      <c r="Y709" s="19">
        <f xml:space="preserve"> Y699+$E709</f>
        <v>0</v>
      </c>
      <c r="Z709" s="19">
        <f xml:space="preserve"> Z699+$B709</f>
        <v>0</v>
      </c>
      <c r="AA709" s="19">
        <f xml:space="preserve"> AA699+$C709</f>
        <v>0</v>
      </c>
      <c r="AB709" s="19">
        <f xml:space="preserve"> AB699+$D709</f>
        <v>0</v>
      </c>
      <c r="AC709" s="19">
        <f xml:space="preserve"> AC699+$E709</f>
        <v>0</v>
      </c>
      <c r="AD709" s="19"/>
      <c r="AE709" s="19">
        <f xml:space="preserve"> AE699+$B709</f>
        <v>0</v>
      </c>
      <c r="AF709" s="19">
        <f xml:space="preserve"> AF699+$C709</f>
        <v>0</v>
      </c>
      <c r="AG709" s="19">
        <f xml:space="preserve"> AG699+$D709</f>
        <v>0</v>
      </c>
      <c r="AH709" s="19">
        <f xml:space="preserve"> AH699+$E709</f>
        <v>0</v>
      </c>
      <c r="AI709" s="19">
        <f xml:space="preserve"> AI699+$B709</f>
        <v>0</v>
      </c>
      <c r="AJ709" s="19">
        <f xml:space="preserve"> AJ699+$C709</f>
        <v>0</v>
      </c>
      <c r="AK709" s="129">
        <f xml:space="preserve"> AK699+$D709</f>
        <v>0</v>
      </c>
      <c r="AL709" s="129">
        <f xml:space="preserve"> AL699+$E709</f>
        <v>0</v>
      </c>
      <c r="AM709" s="19">
        <f xml:space="preserve"> AM699+$B709</f>
        <v>0</v>
      </c>
      <c r="AN709" s="19">
        <f xml:space="preserve"> AN699+$C709</f>
        <v>0</v>
      </c>
      <c r="AO709" s="19">
        <f xml:space="preserve"> AO699+$D709</f>
        <v>0</v>
      </c>
      <c r="AP709" s="19">
        <f xml:space="preserve"> AP699+$E709</f>
        <v>0</v>
      </c>
      <c r="AQ709" s="19">
        <f xml:space="preserve"> AQ699+$B709</f>
        <v>0</v>
      </c>
      <c r="AR709" s="19">
        <f xml:space="preserve"> AR699+$C709</f>
        <v>0</v>
      </c>
      <c r="AS709" s="19">
        <f xml:space="preserve"> AS699+$D709</f>
        <v>0</v>
      </c>
      <c r="AT709" s="19">
        <f xml:space="preserve"> AT699+$E709</f>
        <v>0</v>
      </c>
      <c r="AU709" s="19">
        <f xml:space="preserve"> AU699+$B709</f>
        <v>0</v>
      </c>
      <c r="AV709" s="19">
        <f xml:space="preserve"> AV699+$C709</f>
        <v>0</v>
      </c>
      <c r="AW709" s="19">
        <f xml:space="preserve"> AW699+$D709</f>
        <v>0</v>
      </c>
      <c r="AX709" s="19">
        <f xml:space="preserve"> AX699+$E709</f>
        <v>0</v>
      </c>
      <c r="AY709" s="19">
        <f xml:space="preserve"> AY699+$B709</f>
        <v>0</v>
      </c>
      <c r="AZ709" s="19">
        <f xml:space="preserve"> AZ699+$C709</f>
        <v>0</v>
      </c>
      <c r="BA709" s="19">
        <f xml:space="preserve"> BA699+$D709</f>
        <v>0</v>
      </c>
      <c r="BB709" s="19">
        <f xml:space="preserve"> BB699+$E709</f>
        <v>0</v>
      </c>
      <c r="BC709" s="19">
        <f xml:space="preserve"> BC699+$B709</f>
        <v>0</v>
      </c>
      <c r="BD709" s="19">
        <f xml:space="preserve"> BD699+$C709</f>
        <v>0</v>
      </c>
      <c r="BE709" s="19">
        <f xml:space="preserve"> BE699+$D709</f>
        <v>0</v>
      </c>
      <c r="BF709" s="19">
        <f xml:space="preserve"> BF699+$E709</f>
        <v>0</v>
      </c>
      <c r="BG709" s="19">
        <f xml:space="preserve"> BG699+$B709</f>
        <v>0</v>
      </c>
      <c r="BH709" s="19">
        <f xml:space="preserve"> BH699+$C709</f>
        <v>0</v>
      </c>
      <c r="BI709" s="19">
        <f xml:space="preserve"> BI699+$D709</f>
        <v>0</v>
      </c>
      <c r="BJ709" s="19">
        <f xml:space="preserve"> BJ699+$E709</f>
        <v>0</v>
      </c>
      <c r="BK709" s="19">
        <f xml:space="preserve"> BK699+$B709</f>
        <v>0</v>
      </c>
      <c r="BL709" s="19">
        <f xml:space="preserve"> BL699+$C709</f>
        <v>0</v>
      </c>
      <c r="BM709" s="19">
        <f xml:space="preserve"> BM699+$D709</f>
        <v>0</v>
      </c>
      <c r="BN709" s="19">
        <f xml:space="preserve"> BN699+$E709</f>
        <v>0</v>
      </c>
      <c r="BO709" s="19">
        <f xml:space="preserve"> BO699+$B709</f>
        <v>0</v>
      </c>
      <c r="BP709" s="19">
        <f xml:space="preserve"> BP699+$C709</f>
        <v>0</v>
      </c>
      <c r="BQ709" s="19">
        <f xml:space="preserve"> BQ699+$D709</f>
        <v>0</v>
      </c>
      <c r="BR709" s="19">
        <f xml:space="preserve"> BR699+$E709</f>
        <v>0</v>
      </c>
      <c r="BS709" s="19">
        <f xml:space="preserve"> BS699+$B709</f>
        <v>0</v>
      </c>
      <c r="BT709" s="19">
        <f xml:space="preserve"> BT699+$C709</f>
        <v>0</v>
      </c>
      <c r="BU709" s="19">
        <f xml:space="preserve"> BU699+$D709</f>
        <v>0</v>
      </c>
      <c r="BV709" s="19">
        <f xml:space="preserve"> BV699+$E709</f>
        <v>0</v>
      </c>
      <c r="BW709" s="19">
        <f xml:space="preserve"> BW699+$B709</f>
        <v>0</v>
      </c>
      <c r="BX709" s="19">
        <f xml:space="preserve"> BX699+$C709</f>
        <v>0</v>
      </c>
      <c r="BY709" s="19">
        <f xml:space="preserve"> BY699+$D709</f>
        <v>0</v>
      </c>
      <c r="BZ709" s="19">
        <f xml:space="preserve"> BZ699+$E709</f>
        <v>0</v>
      </c>
      <c r="CA709" s="19">
        <f xml:space="preserve"> CA699+$B709</f>
        <v>0</v>
      </c>
      <c r="CB709" s="19">
        <f xml:space="preserve"> CB699+$C709</f>
        <v>0</v>
      </c>
      <c r="CC709" s="19">
        <f xml:space="preserve"> CC699+$D709</f>
        <v>0</v>
      </c>
      <c r="CD709" s="19">
        <f xml:space="preserve"> CD699+$E709</f>
        <v>0</v>
      </c>
      <c r="CE709" s="19">
        <f xml:space="preserve"> CE699+$B709</f>
        <v>0</v>
      </c>
      <c r="CF709" s="19">
        <f xml:space="preserve"> CF699+$C709</f>
        <v>0</v>
      </c>
      <c r="CG709" s="19">
        <f xml:space="preserve"> CG699+$D709</f>
        <v>0</v>
      </c>
      <c r="CH709" s="19">
        <f xml:space="preserve"> CH699+$E709</f>
        <v>0</v>
      </c>
      <c r="CI709" s="19">
        <f xml:space="preserve"> CI699+$B709</f>
        <v>0</v>
      </c>
      <c r="CJ709" s="19">
        <f xml:space="preserve"> CJ699+$C709</f>
        <v>0</v>
      </c>
      <c r="CK709" s="19">
        <f xml:space="preserve"> CK699+$D709</f>
        <v>0</v>
      </c>
      <c r="CL709" s="19">
        <f xml:space="preserve"> CL699+$E709</f>
        <v>0</v>
      </c>
      <c r="CM709" s="19">
        <f xml:space="preserve"> CM699+$B709</f>
        <v>0</v>
      </c>
      <c r="CN709" s="19">
        <f xml:space="preserve"> CN699+$C709</f>
        <v>0</v>
      </c>
      <c r="CO709" s="19">
        <f xml:space="preserve"> CO699+$D709</f>
        <v>0</v>
      </c>
      <c r="CP709" s="19">
        <f xml:space="preserve"> CP699+$E709</f>
        <v>0</v>
      </c>
      <c r="CQ709" s="19">
        <f xml:space="preserve"> CQ699+$B709</f>
        <v>0</v>
      </c>
      <c r="CR709" s="19">
        <f xml:space="preserve"> CR699+$C709</f>
        <v>0</v>
      </c>
      <c r="CS709" s="19">
        <f xml:space="preserve"> CS699+$D709</f>
        <v>0</v>
      </c>
      <c r="CT709" s="19">
        <f xml:space="preserve"> CT699+$E709</f>
        <v>0</v>
      </c>
      <c r="CU709" s="19">
        <f xml:space="preserve"> CU699+$B709</f>
        <v>0</v>
      </c>
      <c r="CV709" s="19">
        <f xml:space="preserve"> CV699+$C709</f>
        <v>0</v>
      </c>
      <c r="CW709" s="19">
        <f xml:space="preserve"> CW699+$D709</f>
        <v>0</v>
      </c>
      <c r="CX709" s="19">
        <f xml:space="preserve"> CX699+$E709</f>
        <v>0</v>
      </c>
      <c r="CY709" s="19">
        <f xml:space="preserve"> CY699+$B709</f>
        <v>0</v>
      </c>
      <c r="CZ709" s="19">
        <f xml:space="preserve"> CZ699+$C709</f>
        <v>0</v>
      </c>
      <c r="DA709" s="19">
        <f xml:space="preserve"> DA699+$D709</f>
        <v>0</v>
      </c>
      <c r="DB709" s="19">
        <f xml:space="preserve"> DB699+$E709</f>
        <v>0</v>
      </c>
      <c r="DC709" s="19">
        <f xml:space="preserve"> DC699+$B709</f>
        <v>0</v>
      </c>
      <c r="DD709" s="19">
        <f xml:space="preserve"> DD699+$C709</f>
        <v>0</v>
      </c>
      <c r="DE709" s="19">
        <f xml:space="preserve"> DE699+$D709</f>
        <v>0</v>
      </c>
      <c r="DF709" s="19">
        <f xml:space="preserve"> DF699+$E709</f>
        <v>0</v>
      </c>
      <c r="DG709" s="19">
        <f xml:space="preserve"> DG699+$B709</f>
        <v>0</v>
      </c>
      <c r="DH709" s="19">
        <f xml:space="preserve"> DH699+$C709</f>
        <v>0</v>
      </c>
      <c r="DI709" s="19">
        <f xml:space="preserve"> DI699+$D709</f>
        <v>0</v>
      </c>
      <c r="DJ709" s="19">
        <f xml:space="preserve"> DJ699+$E709</f>
        <v>0</v>
      </c>
      <c r="DK709" s="19">
        <f xml:space="preserve"> DK699+$B709</f>
        <v>0</v>
      </c>
      <c r="DL709" s="19">
        <f xml:space="preserve"> DL699+$C709</f>
        <v>0</v>
      </c>
      <c r="DM709" s="19">
        <f xml:space="preserve"> DM699+$D709</f>
        <v>0</v>
      </c>
      <c r="DN709" s="19">
        <f xml:space="preserve"> DN699+$E709</f>
        <v>0</v>
      </c>
      <c r="DO709" s="19">
        <f xml:space="preserve"> DO699+$B709</f>
        <v>0</v>
      </c>
      <c r="DP709" s="19">
        <f xml:space="preserve"> DP699+$C709</f>
        <v>0</v>
      </c>
      <c r="DQ709" s="19">
        <f xml:space="preserve"> DQ699+$D709</f>
        <v>0</v>
      </c>
      <c r="DR709" s="19">
        <f xml:space="preserve"> DR699+$E709</f>
        <v>0</v>
      </c>
      <c r="DS709" s="19">
        <f xml:space="preserve"> DS699+$B709</f>
        <v>0</v>
      </c>
      <c r="DT709" s="19">
        <f xml:space="preserve"> DT699+$C709</f>
        <v>0</v>
      </c>
      <c r="DU709" s="19">
        <f xml:space="preserve"> DU699+$D709</f>
        <v>0</v>
      </c>
      <c r="DV709" s="19">
        <f xml:space="preserve"> DV699+$E709</f>
        <v>0</v>
      </c>
      <c r="DW709" s="19">
        <f xml:space="preserve"> DW699+$B709</f>
        <v>0</v>
      </c>
      <c r="DX709" s="19">
        <f xml:space="preserve"> DX699+$C709</f>
        <v>0</v>
      </c>
      <c r="DY709" s="19">
        <f xml:space="preserve"> DY699+$D709</f>
        <v>0</v>
      </c>
      <c r="DZ709" s="19">
        <f xml:space="preserve"> DZ699+$E709</f>
        <v>0</v>
      </c>
      <c r="EA709" s="19">
        <f xml:space="preserve"> EA699+$B709</f>
        <v>0</v>
      </c>
      <c r="EB709" s="19">
        <f xml:space="preserve"> EB699+$C709</f>
        <v>0</v>
      </c>
      <c r="EC709" s="19">
        <f xml:space="preserve"> EC699+$D709</f>
        <v>0</v>
      </c>
      <c r="ED709" s="19">
        <f xml:space="preserve"> ED699+$E709</f>
        <v>0</v>
      </c>
      <c r="EE709" s="19">
        <f xml:space="preserve"> EE699+$B709</f>
        <v>0</v>
      </c>
      <c r="EF709" s="19">
        <f xml:space="preserve"> EF699+$C709</f>
        <v>0</v>
      </c>
      <c r="EG709" s="19">
        <f xml:space="preserve"> EG699+$D709</f>
        <v>0</v>
      </c>
      <c r="EH709" s="19">
        <f xml:space="preserve"> EH699+$E709</f>
        <v>0</v>
      </c>
    </row>
    <row r="710" spans="2:138" x14ac:dyDescent="0.35">
      <c r="B710" s="19">
        <f xml:space="preserve"> IF(C471=1,IF(N471=1,1,0),0)</f>
        <v>0</v>
      </c>
      <c r="C710" s="19">
        <f>IF(C471=1,IF(OR((N471=1),(N471=0.5)),1,0),0)</f>
        <v>0</v>
      </c>
      <c r="D710" s="19">
        <f xml:space="preserve"> IF(C471=1,IF(N471=1,1,0),0)</f>
        <v>0</v>
      </c>
      <c r="E710" s="19">
        <f xml:space="preserve"> IF(C471=1,IF(AND((N471&lt;&gt;""),(N471&lt;&gt;0)),1,0),0)</f>
        <v>0</v>
      </c>
      <c r="F710" s="19"/>
      <c r="G710" s="19">
        <f xml:space="preserve"> G700+$B710</f>
        <v>1</v>
      </c>
      <c r="H710" s="19">
        <f xml:space="preserve"> H700+$C710</f>
        <v>2</v>
      </c>
      <c r="I710" s="19">
        <f xml:space="preserve"> I700+$D710</f>
        <v>3</v>
      </c>
      <c r="J710" s="19">
        <f xml:space="preserve"> J700+$E710</f>
        <v>4</v>
      </c>
      <c r="K710" s="19">
        <f xml:space="preserve"> K700+$B710</f>
        <v>5</v>
      </c>
      <c r="L710" s="19">
        <f xml:space="preserve"> L700+$C710</f>
        <v>6</v>
      </c>
      <c r="M710" s="19">
        <f xml:space="preserve"> M700+$D710</f>
        <v>7</v>
      </c>
      <c r="N710" s="19">
        <f xml:space="preserve"> N700+$E710</f>
        <v>8</v>
      </c>
      <c r="O710" s="19">
        <f xml:space="preserve"> O700+$B710</f>
        <v>9</v>
      </c>
      <c r="P710" s="19">
        <f xml:space="preserve"> P700+$C710</f>
        <v>10</v>
      </c>
      <c r="Q710" s="19">
        <f xml:space="preserve"> Q700+$D710</f>
        <v>11</v>
      </c>
      <c r="R710" s="19"/>
      <c r="S710" s="19">
        <f xml:space="preserve"> S700+$E710</f>
        <v>12</v>
      </c>
      <c r="T710" s="19">
        <f xml:space="preserve"> T700+$B710</f>
        <v>13</v>
      </c>
      <c r="U710" s="19">
        <f xml:space="preserve"> U700+$C710</f>
        <v>14</v>
      </c>
      <c r="V710" s="19"/>
      <c r="W710" s="19">
        <f xml:space="preserve"> W700+$D710</f>
        <v>15</v>
      </c>
      <c r="X710" s="19"/>
      <c r="Y710" s="19">
        <f xml:space="preserve"> Y700+$E710</f>
        <v>16</v>
      </c>
      <c r="Z710" s="19">
        <f xml:space="preserve"> Z700+$B710</f>
        <v>17</v>
      </c>
      <c r="AA710" s="19">
        <f xml:space="preserve"> AA700+$C710</f>
        <v>18</v>
      </c>
      <c r="AB710" s="19">
        <f xml:space="preserve"> AB700+$D710</f>
        <v>19</v>
      </c>
      <c r="AC710" s="19">
        <f xml:space="preserve"> AC700+$E710</f>
        <v>20</v>
      </c>
      <c r="AD710" s="19"/>
      <c r="AE710" s="19">
        <f xml:space="preserve"> AE700+$B710</f>
        <v>21</v>
      </c>
      <c r="AF710" s="19">
        <f xml:space="preserve"> AF700+$C710</f>
        <v>22</v>
      </c>
      <c r="AG710" s="19">
        <f xml:space="preserve"> AG700+$D710</f>
        <v>23</v>
      </c>
      <c r="AH710" s="19">
        <f xml:space="preserve"> AH700+$E710</f>
        <v>24</v>
      </c>
      <c r="AI710" s="19">
        <f xml:space="preserve"> AI700+$B710</f>
        <v>25</v>
      </c>
      <c r="AJ710" s="19">
        <f xml:space="preserve"> AJ700+$C710</f>
        <v>26</v>
      </c>
      <c r="AK710" s="129">
        <f xml:space="preserve"> AK700+$D710</f>
        <v>27</v>
      </c>
      <c r="AL710" s="129">
        <f xml:space="preserve"> AL700+$E710</f>
        <v>28</v>
      </c>
      <c r="AM710" s="19">
        <f xml:space="preserve"> AM700+$B710</f>
        <v>29</v>
      </c>
      <c r="AN710" s="19">
        <f xml:space="preserve"> AN700+$C710</f>
        <v>30</v>
      </c>
      <c r="AO710" s="19">
        <f xml:space="preserve"> AO700+$D710</f>
        <v>31</v>
      </c>
      <c r="AP710" s="19">
        <f xml:space="preserve"> AP700+$E710</f>
        <v>32</v>
      </c>
      <c r="AQ710" s="19">
        <f xml:space="preserve"> AQ700+$B710</f>
        <v>33</v>
      </c>
      <c r="AR710" s="19">
        <f xml:space="preserve"> AR700+$C710</f>
        <v>34</v>
      </c>
      <c r="AS710" s="19">
        <f xml:space="preserve"> AS700+$D710</f>
        <v>35</v>
      </c>
      <c r="AT710" s="19">
        <f xml:space="preserve"> AT700+$E710</f>
        <v>36</v>
      </c>
      <c r="AU710" s="19">
        <f xml:space="preserve"> AU700+$B710</f>
        <v>37</v>
      </c>
      <c r="AV710" s="19">
        <f xml:space="preserve"> AV700+$C710</f>
        <v>38</v>
      </c>
      <c r="AW710" s="19">
        <f xml:space="preserve"> AW700+$D710</f>
        <v>39</v>
      </c>
      <c r="AX710" s="19">
        <f xml:space="preserve"> AX700+$E710</f>
        <v>40</v>
      </c>
      <c r="AY710" s="19">
        <f xml:space="preserve"> AY700+$B710</f>
        <v>41</v>
      </c>
      <c r="AZ710" s="19">
        <f xml:space="preserve"> AZ700+$C710</f>
        <v>42</v>
      </c>
      <c r="BA710" s="19">
        <f xml:space="preserve"> BA700+$D710</f>
        <v>43</v>
      </c>
      <c r="BB710" s="19">
        <f xml:space="preserve"> BB700+$E710</f>
        <v>44</v>
      </c>
      <c r="BC710" s="19">
        <f xml:space="preserve"> BC700+$B710</f>
        <v>45</v>
      </c>
      <c r="BD710" s="19">
        <f xml:space="preserve"> BD700+$C710</f>
        <v>46</v>
      </c>
      <c r="BE710" s="19">
        <f xml:space="preserve"> BE700+$D710</f>
        <v>47</v>
      </c>
      <c r="BF710" s="19">
        <f xml:space="preserve"> BF700+$E710</f>
        <v>48</v>
      </c>
      <c r="BG710" s="19">
        <f xml:space="preserve"> BG700+$B710</f>
        <v>49</v>
      </c>
      <c r="BH710" s="19">
        <f xml:space="preserve"> BH700+$C710</f>
        <v>50</v>
      </c>
      <c r="BI710" s="19">
        <f xml:space="preserve"> BI700+$D710</f>
        <v>51</v>
      </c>
      <c r="BJ710" s="19">
        <f xml:space="preserve"> BJ700+$E710</f>
        <v>52</v>
      </c>
      <c r="BK710" s="19">
        <f xml:space="preserve"> BK700+$B710</f>
        <v>53</v>
      </c>
      <c r="BL710" s="19">
        <f xml:space="preserve"> BL700+$C710</f>
        <v>54</v>
      </c>
      <c r="BM710" s="19">
        <f xml:space="preserve"> BM700+$D710</f>
        <v>55</v>
      </c>
      <c r="BN710" s="19">
        <f xml:space="preserve"> BN700+$E710</f>
        <v>56</v>
      </c>
      <c r="BO710" s="19">
        <f xml:space="preserve"> BO700+$B710</f>
        <v>57</v>
      </c>
      <c r="BP710" s="19">
        <f xml:space="preserve"> BP700+$C710</f>
        <v>58</v>
      </c>
      <c r="BQ710" s="19">
        <f xml:space="preserve"> BQ700+$D710</f>
        <v>59</v>
      </c>
      <c r="BR710" s="19">
        <f xml:space="preserve"> BR700+$E710</f>
        <v>60</v>
      </c>
      <c r="BS710" s="19">
        <f xml:space="preserve"> BS700+$B710</f>
        <v>61</v>
      </c>
      <c r="BT710" s="19">
        <f xml:space="preserve"> BT700+$C710</f>
        <v>62</v>
      </c>
      <c r="BU710" s="19">
        <f xml:space="preserve"> BU700+$D710</f>
        <v>63</v>
      </c>
      <c r="BV710" s="19">
        <f xml:space="preserve"> BV700+$E710</f>
        <v>64</v>
      </c>
      <c r="BW710" s="19">
        <f xml:space="preserve"> BW700+$B710</f>
        <v>65</v>
      </c>
      <c r="BX710" s="19">
        <f xml:space="preserve"> BX700+$C710</f>
        <v>66</v>
      </c>
      <c r="BY710" s="19">
        <f xml:space="preserve"> BY700+$D710</f>
        <v>67</v>
      </c>
      <c r="BZ710" s="19">
        <f xml:space="preserve"> BZ700+$E710</f>
        <v>68</v>
      </c>
      <c r="CA710" s="19">
        <f xml:space="preserve"> CA700+$B710</f>
        <v>69</v>
      </c>
      <c r="CB710" s="19">
        <f xml:space="preserve"> CB700+$C710</f>
        <v>70</v>
      </c>
      <c r="CC710" s="19">
        <f xml:space="preserve"> CC700+$D710</f>
        <v>71</v>
      </c>
      <c r="CD710" s="19">
        <f xml:space="preserve"> CD700+$E710</f>
        <v>72</v>
      </c>
      <c r="CE710" s="19">
        <f xml:space="preserve"> CE700+$B710</f>
        <v>73</v>
      </c>
      <c r="CF710" s="19">
        <f xml:space="preserve"> CF700+$C710</f>
        <v>74</v>
      </c>
      <c r="CG710" s="19">
        <f xml:space="preserve"> CG700+$D710</f>
        <v>75</v>
      </c>
      <c r="CH710" s="19">
        <f xml:space="preserve"> CH700+$E710</f>
        <v>76</v>
      </c>
      <c r="CI710" s="19">
        <f xml:space="preserve"> CI700+$B710</f>
        <v>77</v>
      </c>
      <c r="CJ710" s="19">
        <f xml:space="preserve"> CJ700+$C710</f>
        <v>78</v>
      </c>
      <c r="CK710" s="19">
        <f xml:space="preserve"> CK700+$D710</f>
        <v>79</v>
      </c>
      <c r="CL710" s="19">
        <f xml:space="preserve"> CL700+$E710</f>
        <v>80</v>
      </c>
      <c r="CM710" s="19">
        <f xml:space="preserve"> CM700+$B710</f>
        <v>81</v>
      </c>
      <c r="CN710" s="19">
        <f xml:space="preserve"> CN700+$C710</f>
        <v>82</v>
      </c>
      <c r="CO710" s="19">
        <f xml:space="preserve"> CO700+$D710</f>
        <v>83</v>
      </c>
      <c r="CP710" s="19">
        <f xml:space="preserve"> CP700+$E710</f>
        <v>84</v>
      </c>
      <c r="CQ710" s="19">
        <f xml:space="preserve"> CQ700+$B710</f>
        <v>85</v>
      </c>
      <c r="CR710" s="19">
        <f xml:space="preserve"> CR700+$C710</f>
        <v>86</v>
      </c>
      <c r="CS710" s="19">
        <f xml:space="preserve"> CS700+$D710</f>
        <v>87</v>
      </c>
      <c r="CT710" s="19">
        <f xml:space="preserve"> CT700+$E710</f>
        <v>88</v>
      </c>
      <c r="CU710" s="19">
        <f xml:space="preserve"> CU700+$B710</f>
        <v>89</v>
      </c>
      <c r="CV710" s="19">
        <f xml:space="preserve"> CV700+$C710</f>
        <v>90</v>
      </c>
      <c r="CW710" s="19">
        <f xml:space="preserve"> CW700+$D710</f>
        <v>91</v>
      </c>
      <c r="CX710" s="19">
        <f xml:space="preserve"> CX700+$E710</f>
        <v>92</v>
      </c>
      <c r="CY710" s="19">
        <f xml:space="preserve"> CY700+$B710</f>
        <v>93</v>
      </c>
      <c r="CZ710" s="19">
        <f xml:space="preserve"> CZ700+$C710</f>
        <v>94</v>
      </c>
      <c r="DA710" s="19">
        <f xml:space="preserve"> DA700+$D710</f>
        <v>95</v>
      </c>
      <c r="DB710" s="19">
        <f xml:space="preserve"> DB700+$E710</f>
        <v>96</v>
      </c>
      <c r="DC710" s="19">
        <f xml:space="preserve"> DC700+$B710</f>
        <v>97</v>
      </c>
      <c r="DD710" s="19">
        <f xml:space="preserve"> DD700+$C710</f>
        <v>98</v>
      </c>
      <c r="DE710" s="19">
        <f xml:space="preserve"> DE700+$D710</f>
        <v>99</v>
      </c>
      <c r="DF710" s="19">
        <f xml:space="preserve"> DF700+$E710</f>
        <v>100</v>
      </c>
      <c r="DG710" s="19">
        <f xml:space="preserve"> DG700+$B710</f>
        <v>101</v>
      </c>
      <c r="DH710" s="19">
        <f xml:space="preserve"> DH700+$C710</f>
        <v>102</v>
      </c>
      <c r="DI710" s="19">
        <f xml:space="preserve"> DI700+$D710</f>
        <v>103</v>
      </c>
      <c r="DJ710" s="19">
        <f xml:space="preserve"> DJ700+$E710</f>
        <v>104</v>
      </c>
      <c r="DK710" s="19">
        <f xml:space="preserve"> DK700+$B710</f>
        <v>105</v>
      </c>
      <c r="DL710" s="19">
        <f xml:space="preserve"> DL700+$C710</f>
        <v>106</v>
      </c>
      <c r="DM710" s="19">
        <f xml:space="preserve"> DM700+$D710</f>
        <v>107</v>
      </c>
      <c r="DN710" s="19">
        <f xml:space="preserve"> DN700+$E710</f>
        <v>108</v>
      </c>
      <c r="DO710" s="19">
        <f xml:space="preserve"> DO700+$B710</f>
        <v>109</v>
      </c>
      <c r="DP710" s="19">
        <f xml:space="preserve"> DP700+$C710</f>
        <v>110</v>
      </c>
      <c r="DQ710" s="19">
        <f xml:space="preserve"> DQ700+$D710</f>
        <v>111</v>
      </c>
      <c r="DR710" s="19">
        <f xml:space="preserve"> DR700+$E710</f>
        <v>112</v>
      </c>
      <c r="DS710" s="19">
        <f xml:space="preserve"> DS700+$B710</f>
        <v>113</v>
      </c>
      <c r="DT710" s="19">
        <f xml:space="preserve"> DT700+$C710</f>
        <v>114</v>
      </c>
      <c r="DU710" s="19">
        <f xml:space="preserve"> DU700+$D710</f>
        <v>115</v>
      </c>
      <c r="DV710" s="19">
        <f xml:space="preserve"> DV700+$E710</f>
        <v>116</v>
      </c>
      <c r="DW710" s="19">
        <f xml:space="preserve"> DW700+$B710</f>
        <v>117</v>
      </c>
      <c r="DX710" s="19">
        <f xml:space="preserve"> DX700+$C710</f>
        <v>118</v>
      </c>
      <c r="DY710" s="19">
        <f xml:space="preserve"> DY700+$D710</f>
        <v>119</v>
      </c>
      <c r="DZ710" s="19">
        <f xml:space="preserve"> DZ700+$E710</f>
        <v>120</v>
      </c>
      <c r="EA710" s="19">
        <f xml:space="preserve"> EA700+$B710</f>
        <v>121</v>
      </c>
      <c r="EB710" s="19">
        <f xml:space="preserve"> EB700+$C710</f>
        <v>122</v>
      </c>
      <c r="EC710" s="19">
        <f xml:space="preserve"> EC700+$D710</f>
        <v>123</v>
      </c>
      <c r="ED710" s="19">
        <f xml:space="preserve"> ED700+$E710</f>
        <v>124</v>
      </c>
      <c r="EE710" s="19">
        <f xml:space="preserve"> EE700+$B710</f>
        <v>125</v>
      </c>
      <c r="EF710" s="19">
        <f xml:space="preserve"> EF700+$C710</f>
        <v>126</v>
      </c>
      <c r="EG710" s="19">
        <f xml:space="preserve"> EG700+$D710</f>
        <v>127</v>
      </c>
      <c r="EH710" s="19">
        <f xml:space="preserve"> EH700+$E710</f>
        <v>128</v>
      </c>
    </row>
    <row r="711" spans="2:138" x14ac:dyDescent="0.35">
      <c r="F711" s="19"/>
      <c r="G711" s="19">
        <f xml:space="preserve"> MAX(G480:G710)</f>
        <v>1</v>
      </c>
      <c r="H711" s="19">
        <f t="shared" ref="H711:BW711" si="4315" xml:space="preserve"> MAX(H480:H710)</f>
        <v>2</v>
      </c>
      <c r="I711" s="19">
        <f t="shared" si="4315"/>
        <v>3</v>
      </c>
      <c r="J711" s="19">
        <f t="shared" si="4315"/>
        <v>4</v>
      </c>
      <c r="K711" s="19">
        <f t="shared" si="4315"/>
        <v>5</v>
      </c>
      <c r="L711" s="19">
        <f t="shared" si="4315"/>
        <v>6</v>
      </c>
      <c r="M711" s="19">
        <f t="shared" si="4315"/>
        <v>7</v>
      </c>
      <c r="N711" s="19">
        <f t="shared" si="4315"/>
        <v>8</v>
      </c>
      <c r="O711" s="19">
        <f t="shared" si="4315"/>
        <v>9</v>
      </c>
      <c r="P711" s="19">
        <f t="shared" si="4315"/>
        <v>10</v>
      </c>
      <c r="Q711" s="19">
        <f t="shared" si="4315"/>
        <v>11</v>
      </c>
      <c r="R711" s="19"/>
      <c r="S711" s="19">
        <f t="shared" si="4315"/>
        <v>12</v>
      </c>
      <c r="T711" s="19">
        <f t="shared" si="4315"/>
        <v>13</v>
      </c>
      <c r="U711" s="19">
        <f t="shared" si="4315"/>
        <v>14</v>
      </c>
      <c r="V711" s="19"/>
      <c r="W711" s="19">
        <f t="shared" si="4315"/>
        <v>15</v>
      </c>
      <c r="X711" s="19"/>
      <c r="Y711" s="19">
        <f t="shared" si="4315"/>
        <v>16</v>
      </c>
      <c r="Z711" s="19">
        <f t="shared" si="4315"/>
        <v>17</v>
      </c>
      <c r="AA711" s="19">
        <f t="shared" si="4315"/>
        <v>18</v>
      </c>
      <c r="AB711" s="19">
        <f t="shared" si="4315"/>
        <v>19</v>
      </c>
      <c r="AC711" s="19">
        <f t="shared" si="4315"/>
        <v>20</v>
      </c>
      <c r="AD711" s="19"/>
      <c r="AE711" s="19">
        <f t="shared" si="4315"/>
        <v>21</v>
      </c>
      <c r="AF711" s="19">
        <f t="shared" si="4315"/>
        <v>22</v>
      </c>
      <c r="AG711" s="19">
        <f t="shared" si="4315"/>
        <v>23</v>
      </c>
      <c r="AH711" s="19">
        <f t="shared" si="4315"/>
        <v>24</v>
      </c>
      <c r="AI711" s="19">
        <f t="shared" si="4315"/>
        <v>25</v>
      </c>
      <c r="AJ711" s="19">
        <f t="shared" si="4315"/>
        <v>26</v>
      </c>
      <c r="AK711" s="129">
        <f t="shared" si="4315"/>
        <v>27</v>
      </c>
      <c r="AL711" s="129">
        <f t="shared" si="4315"/>
        <v>28</v>
      </c>
      <c r="AM711" s="19">
        <f t="shared" si="4315"/>
        <v>29</v>
      </c>
      <c r="AN711" s="19">
        <f t="shared" si="4315"/>
        <v>30</v>
      </c>
      <c r="AO711" s="19">
        <f t="shared" si="4315"/>
        <v>31</v>
      </c>
      <c r="AP711" s="19">
        <f t="shared" si="4315"/>
        <v>32</v>
      </c>
      <c r="AQ711" s="19">
        <f t="shared" si="4315"/>
        <v>33</v>
      </c>
      <c r="AR711" s="19">
        <f t="shared" si="4315"/>
        <v>34</v>
      </c>
      <c r="AS711" s="19">
        <f t="shared" si="4315"/>
        <v>35</v>
      </c>
      <c r="AT711" s="19">
        <f t="shared" si="4315"/>
        <v>36</v>
      </c>
      <c r="AU711" s="19">
        <f t="shared" si="4315"/>
        <v>37</v>
      </c>
      <c r="AV711" s="19">
        <f t="shared" si="4315"/>
        <v>38</v>
      </c>
      <c r="AW711" s="19">
        <f t="shared" si="4315"/>
        <v>39</v>
      </c>
      <c r="AX711" s="19">
        <f t="shared" si="4315"/>
        <v>40</v>
      </c>
      <c r="AY711" s="19">
        <f t="shared" si="4315"/>
        <v>41</v>
      </c>
      <c r="AZ711" s="19">
        <f t="shared" si="4315"/>
        <v>42</v>
      </c>
      <c r="BA711" s="19">
        <f t="shared" si="4315"/>
        <v>43</v>
      </c>
      <c r="BB711" s="19">
        <f t="shared" si="4315"/>
        <v>44</v>
      </c>
      <c r="BC711" s="19">
        <f t="shared" si="4315"/>
        <v>45</v>
      </c>
      <c r="BD711" s="19">
        <f t="shared" si="4315"/>
        <v>46</v>
      </c>
      <c r="BE711" s="19">
        <f t="shared" si="4315"/>
        <v>47</v>
      </c>
      <c r="BF711" s="19">
        <f t="shared" si="4315"/>
        <v>48</v>
      </c>
      <c r="BG711" s="19">
        <f t="shared" si="4315"/>
        <v>49</v>
      </c>
      <c r="BH711" s="19">
        <f t="shared" si="4315"/>
        <v>50</v>
      </c>
      <c r="BI711" s="19">
        <f t="shared" si="4315"/>
        <v>51</v>
      </c>
      <c r="BJ711" s="19">
        <f t="shared" si="4315"/>
        <v>52</v>
      </c>
      <c r="BK711" s="19">
        <f t="shared" si="4315"/>
        <v>53</v>
      </c>
      <c r="BL711" s="19">
        <f t="shared" si="4315"/>
        <v>54</v>
      </c>
      <c r="BM711" s="19">
        <f t="shared" si="4315"/>
        <v>55</v>
      </c>
      <c r="BN711" s="19">
        <f t="shared" si="4315"/>
        <v>56</v>
      </c>
      <c r="BO711" s="19">
        <f t="shared" si="4315"/>
        <v>57</v>
      </c>
      <c r="BP711" s="19">
        <f t="shared" si="4315"/>
        <v>58</v>
      </c>
      <c r="BQ711" s="19">
        <f t="shared" si="4315"/>
        <v>59</v>
      </c>
      <c r="BR711" s="19">
        <f t="shared" si="4315"/>
        <v>60</v>
      </c>
      <c r="BS711" s="19">
        <f t="shared" si="4315"/>
        <v>61</v>
      </c>
      <c r="BT711" s="19">
        <f t="shared" si="4315"/>
        <v>62</v>
      </c>
      <c r="BU711" s="19">
        <f t="shared" si="4315"/>
        <v>63</v>
      </c>
      <c r="BV711" s="19">
        <f t="shared" si="4315"/>
        <v>64</v>
      </c>
      <c r="BW711" s="19">
        <f t="shared" si="4315"/>
        <v>65</v>
      </c>
      <c r="BX711" s="19">
        <f t="shared" ref="BX711:EH711" si="4316" xml:space="preserve"> MAX(BX480:BX710)</f>
        <v>66</v>
      </c>
      <c r="BY711" s="19">
        <f t="shared" si="4316"/>
        <v>67</v>
      </c>
      <c r="BZ711" s="19">
        <f t="shared" si="4316"/>
        <v>68</v>
      </c>
      <c r="CA711" s="19">
        <f t="shared" si="4316"/>
        <v>69</v>
      </c>
      <c r="CB711" s="19">
        <f t="shared" si="4316"/>
        <v>70</v>
      </c>
      <c r="CC711" s="19">
        <f t="shared" si="4316"/>
        <v>71</v>
      </c>
      <c r="CD711" s="19">
        <f t="shared" si="4316"/>
        <v>72</v>
      </c>
      <c r="CE711" s="19">
        <f t="shared" si="4316"/>
        <v>73</v>
      </c>
      <c r="CF711" s="19">
        <f t="shared" si="4316"/>
        <v>74</v>
      </c>
      <c r="CG711" s="19">
        <f t="shared" si="4316"/>
        <v>75</v>
      </c>
      <c r="CH711" s="19">
        <f t="shared" si="4316"/>
        <v>76</v>
      </c>
      <c r="CI711" s="19">
        <f t="shared" si="4316"/>
        <v>77</v>
      </c>
      <c r="CJ711" s="19">
        <f t="shared" si="4316"/>
        <v>78</v>
      </c>
      <c r="CK711" s="19">
        <f t="shared" si="4316"/>
        <v>79</v>
      </c>
      <c r="CL711" s="19">
        <f t="shared" si="4316"/>
        <v>80</v>
      </c>
      <c r="CM711" s="19">
        <f t="shared" si="4316"/>
        <v>81</v>
      </c>
      <c r="CN711" s="19">
        <f t="shared" si="4316"/>
        <v>82</v>
      </c>
      <c r="CO711" s="19">
        <f t="shared" si="4316"/>
        <v>83</v>
      </c>
      <c r="CP711" s="19">
        <f t="shared" si="4316"/>
        <v>84</v>
      </c>
      <c r="CQ711" s="19">
        <f t="shared" si="4316"/>
        <v>85</v>
      </c>
      <c r="CR711" s="19">
        <f t="shared" si="4316"/>
        <v>86</v>
      </c>
      <c r="CS711" s="19">
        <f t="shared" si="4316"/>
        <v>87</v>
      </c>
      <c r="CT711" s="19">
        <f t="shared" si="4316"/>
        <v>88</v>
      </c>
      <c r="CU711" s="19">
        <f t="shared" si="4316"/>
        <v>89</v>
      </c>
      <c r="CV711" s="19">
        <f t="shared" si="4316"/>
        <v>90</v>
      </c>
      <c r="CW711" s="19">
        <f t="shared" si="4316"/>
        <v>91</v>
      </c>
      <c r="CX711" s="19">
        <f t="shared" si="4316"/>
        <v>92</v>
      </c>
      <c r="CY711" s="19">
        <f t="shared" si="4316"/>
        <v>93</v>
      </c>
      <c r="CZ711" s="19">
        <f t="shared" si="4316"/>
        <v>94</v>
      </c>
      <c r="DA711" s="19">
        <f t="shared" si="4316"/>
        <v>95</v>
      </c>
      <c r="DB711" s="19">
        <f t="shared" si="4316"/>
        <v>96</v>
      </c>
      <c r="DC711" s="19">
        <f t="shared" si="4316"/>
        <v>97</v>
      </c>
      <c r="DD711" s="19">
        <f t="shared" si="4316"/>
        <v>98</v>
      </c>
      <c r="DE711" s="19">
        <f t="shared" si="4316"/>
        <v>99</v>
      </c>
      <c r="DF711" s="19">
        <f t="shared" si="4316"/>
        <v>100</v>
      </c>
      <c r="DG711" s="19">
        <f t="shared" si="4316"/>
        <v>101</v>
      </c>
      <c r="DH711" s="19">
        <f t="shared" si="4316"/>
        <v>102</v>
      </c>
      <c r="DI711" s="19">
        <f t="shared" si="4316"/>
        <v>103</v>
      </c>
      <c r="DJ711" s="19">
        <f t="shared" si="4316"/>
        <v>104</v>
      </c>
      <c r="DK711" s="19">
        <f t="shared" si="4316"/>
        <v>105</v>
      </c>
      <c r="DL711" s="19">
        <f t="shared" si="4316"/>
        <v>106</v>
      </c>
      <c r="DM711" s="19">
        <f t="shared" si="4316"/>
        <v>107</v>
      </c>
      <c r="DN711" s="19">
        <f t="shared" si="4316"/>
        <v>108</v>
      </c>
      <c r="DO711" s="19">
        <f t="shared" si="4316"/>
        <v>109</v>
      </c>
      <c r="DP711" s="19">
        <f t="shared" si="4316"/>
        <v>110</v>
      </c>
      <c r="DQ711" s="19">
        <f t="shared" si="4316"/>
        <v>111</v>
      </c>
      <c r="DR711" s="19">
        <f t="shared" si="4316"/>
        <v>112</v>
      </c>
      <c r="DS711" s="19">
        <f t="shared" si="4316"/>
        <v>113</v>
      </c>
      <c r="DT711" s="19">
        <f t="shared" si="4316"/>
        <v>114</v>
      </c>
      <c r="DU711" s="19">
        <f t="shared" si="4316"/>
        <v>115</v>
      </c>
      <c r="DV711" s="19">
        <f t="shared" si="4316"/>
        <v>116</v>
      </c>
      <c r="DW711" s="19">
        <f t="shared" si="4316"/>
        <v>117</v>
      </c>
      <c r="DX711" s="19">
        <f t="shared" si="4316"/>
        <v>118</v>
      </c>
      <c r="DY711" s="19">
        <f t="shared" si="4316"/>
        <v>119</v>
      </c>
      <c r="DZ711" s="19">
        <f t="shared" si="4316"/>
        <v>120</v>
      </c>
      <c r="EA711" s="19">
        <f t="shared" si="4316"/>
        <v>121</v>
      </c>
      <c r="EB711" s="19">
        <f t="shared" si="4316"/>
        <v>122</v>
      </c>
      <c r="EC711" s="19">
        <f t="shared" si="4316"/>
        <v>123</v>
      </c>
      <c r="ED711" s="19">
        <f t="shared" si="4316"/>
        <v>124</v>
      </c>
      <c r="EE711" s="19">
        <f t="shared" si="4316"/>
        <v>125</v>
      </c>
      <c r="EF711" s="19">
        <f t="shared" si="4316"/>
        <v>126</v>
      </c>
      <c r="EG711" s="19">
        <f t="shared" si="4316"/>
        <v>127</v>
      </c>
      <c r="EH711" s="19">
        <f t="shared" si="4316"/>
        <v>128</v>
      </c>
    </row>
  </sheetData>
  <sheetProtection selectLockedCells="1"/>
  <mergeCells count="2">
    <mergeCell ref="G239:I239"/>
    <mergeCell ref="O3:P3"/>
  </mergeCells>
  <conditionalFormatting sqref="AE8:AE16 AH8:AH16 K7 W7:W16 X7:X237 R7:V237 K17:K237">
    <cfRule type="expression" dxfId="101" priority="833">
      <formula>$B7&lt;&gt;""</formula>
    </cfRule>
    <cfRule type="expression" dxfId="100" priority="834">
      <formula>$B7=""</formula>
    </cfRule>
  </conditionalFormatting>
  <conditionalFormatting sqref="D8:E12">
    <cfRule type="expression" dxfId="99" priority="809">
      <formula>AND($B8&lt;&gt;"",$C8="LED")</formula>
    </cfRule>
    <cfRule type="expression" dxfId="98" priority="810">
      <formula>OR($B8="",$C8&lt;&gt;"LED")</formula>
    </cfRule>
  </conditionalFormatting>
  <conditionalFormatting sqref="AI8:AJ16">
    <cfRule type="expression" dxfId="97" priority="497">
      <formula>$B8&lt;&gt;""</formula>
    </cfRule>
    <cfRule type="expression" dxfId="96" priority="498">
      <formula>$B8=""</formula>
    </cfRule>
  </conditionalFormatting>
  <conditionalFormatting sqref="L8:O16">
    <cfRule type="expression" dxfId="95" priority="371">
      <formula>$B8&lt;&gt;""</formula>
    </cfRule>
    <cfRule type="expression" dxfId="94" priority="372">
      <formula>$B8=""</formula>
    </cfRule>
  </conditionalFormatting>
  <conditionalFormatting sqref="Y8:AB16">
    <cfRule type="expression" dxfId="93" priority="369">
      <formula>$B8&lt;&gt;""</formula>
    </cfRule>
    <cfRule type="expression" dxfId="92" priority="370">
      <formula>$B8=""</formula>
    </cfRule>
  </conditionalFormatting>
  <conditionalFormatting sqref="C8:C16">
    <cfRule type="expression" dxfId="91" priority="363">
      <formula>$B8&lt;&gt;""</formula>
    </cfRule>
    <cfRule type="expression" dxfId="90" priority="364">
      <formula>$B8=""</formula>
    </cfRule>
  </conditionalFormatting>
  <conditionalFormatting sqref="P8:P16">
    <cfRule type="expression" dxfId="89" priority="361">
      <formula>$B8&lt;&gt;""</formula>
    </cfRule>
    <cfRule type="expression" dxfId="88" priority="362">
      <formula>$B8=""</formula>
    </cfRule>
  </conditionalFormatting>
  <conditionalFormatting sqref="AC8:AC16">
    <cfRule type="expression" dxfId="87" priority="359">
      <formula>$B8&lt;&gt;""</formula>
    </cfRule>
    <cfRule type="expression" dxfId="86" priority="360">
      <formula>$B8=""</formula>
    </cfRule>
  </conditionalFormatting>
  <conditionalFormatting sqref="I7:J7 F7:G7 AD7:AE7 AH7">
    <cfRule type="expression" dxfId="85" priority="317">
      <formula>$B7&lt;&gt;""</formula>
    </cfRule>
    <cfRule type="expression" dxfId="84" priority="318">
      <formula>$B7=""</formula>
    </cfRule>
  </conditionalFormatting>
  <conditionalFormatting sqref="D7:E7">
    <cfRule type="expression" dxfId="83" priority="315">
      <formula>AND($B7&lt;&gt;"",$C7="LED")</formula>
    </cfRule>
    <cfRule type="expression" dxfId="82" priority="316">
      <formula>OR($B7="",$C7&lt;&gt;"LED")</formula>
    </cfRule>
  </conditionalFormatting>
  <conditionalFormatting sqref="AI7:AJ7">
    <cfRule type="expression" dxfId="81" priority="311">
      <formula>$B7&lt;&gt;""</formula>
    </cfRule>
    <cfRule type="expression" dxfId="80" priority="312">
      <formula>$B7=""</formula>
    </cfRule>
  </conditionalFormatting>
  <conditionalFormatting sqref="H7">
    <cfRule type="expression" dxfId="79" priority="309">
      <formula>AND($B7&lt;&gt;"",$C7&lt;&gt;"Masked")</formula>
    </cfRule>
    <cfRule type="expression" dxfId="78" priority="310">
      <formula>OR($B7="",$C7="Masked")</formula>
    </cfRule>
  </conditionalFormatting>
  <conditionalFormatting sqref="L7:O7">
    <cfRule type="expression" dxfId="77" priority="307">
      <formula>$B7&lt;&gt;""</formula>
    </cfRule>
    <cfRule type="expression" dxfId="76" priority="308">
      <formula>$B7=""</formula>
    </cfRule>
  </conditionalFormatting>
  <conditionalFormatting sqref="Y7:AB7">
    <cfRule type="expression" dxfId="75" priority="305">
      <formula>$B7&lt;&gt;""</formula>
    </cfRule>
    <cfRule type="expression" dxfId="74" priority="306">
      <formula>$B7=""</formula>
    </cfRule>
  </conditionalFormatting>
  <conditionalFormatting sqref="P7">
    <cfRule type="expression" dxfId="73" priority="301">
      <formula>$B7&lt;&gt;""</formula>
    </cfRule>
    <cfRule type="expression" dxfId="72" priority="302">
      <formula>$B7=""</formula>
    </cfRule>
  </conditionalFormatting>
  <conditionalFormatting sqref="AC7">
    <cfRule type="expression" dxfId="71" priority="299">
      <formula>$B7&lt;&gt;""</formula>
    </cfRule>
    <cfRule type="expression" dxfId="70" priority="300">
      <formula>$B7=""</formula>
    </cfRule>
  </conditionalFormatting>
  <conditionalFormatting sqref="Q7">
    <cfRule type="expression" dxfId="69" priority="297">
      <formula>$B7&lt;&gt;""</formula>
    </cfRule>
    <cfRule type="expression" dxfId="68" priority="298">
      <formula>$B7=""</formula>
    </cfRule>
  </conditionalFormatting>
  <conditionalFormatting sqref="AF8:AF16">
    <cfRule type="expression" dxfId="67" priority="43">
      <formula>$B8&lt;&gt;""</formula>
    </cfRule>
    <cfRule type="expression" dxfId="66" priority="44">
      <formula>$B8=""</formula>
    </cfRule>
  </conditionalFormatting>
  <conditionalFormatting sqref="AF7">
    <cfRule type="expression" dxfId="65" priority="41">
      <formula>$B7&lt;&gt;""</formula>
    </cfRule>
    <cfRule type="expression" dxfId="64" priority="42">
      <formula>$B7=""</formula>
    </cfRule>
  </conditionalFormatting>
  <conditionalFormatting sqref="F17:G237 AD17:AE237 AH17:AH237 I17:J237">
    <cfRule type="expression" dxfId="63" priority="35">
      <formula>$B17&lt;&gt;""</formula>
    </cfRule>
    <cfRule type="expression" dxfId="62" priority="36">
      <formula>$B17=""</formula>
    </cfRule>
  </conditionalFormatting>
  <conditionalFormatting sqref="D17:E237">
    <cfRule type="expression" dxfId="61" priority="33">
      <formula>AND($B17&lt;&gt;"",$C17="LED")</formula>
    </cfRule>
    <cfRule type="expression" dxfId="60" priority="34">
      <formula>OR($B17="",$C17&lt;&gt;"LED")</formula>
    </cfRule>
  </conditionalFormatting>
  <conditionalFormatting sqref="W17:W237">
    <cfRule type="expression" dxfId="59" priority="31">
      <formula>$B17&lt;&gt;""</formula>
    </cfRule>
    <cfRule type="expression" dxfId="58" priority="32">
      <formula>$B17=""</formula>
    </cfRule>
  </conditionalFormatting>
  <conditionalFormatting sqref="AI17:AJ237">
    <cfRule type="expression" dxfId="57" priority="29">
      <formula>$B17&lt;&gt;""</formula>
    </cfRule>
    <cfRule type="expression" dxfId="56" priority="30">
      <formula>$B17=""</formula>
    </cfRule>
  </conditionalFormatting>
  <conditionalFormatting sqref="H17:H237">
    <cfRule type="expression" dxfId="55" priority="27">
      <formula>AND($B17&lt;&gt;"",$C17&lt;&gt;"Masked")</formula>
    </cfRule>
    <cfRule type="expression" dxfId="54" priority="28">
      <formula>OR($B17="",$C17="Masked")</formula>
    </cfRule>
  </conditionalFormatting>
  <conditionalFormatting sqref="L17:O237">
    <cfRule type="expression" dxfId="53" priority="25">
      <formula>$B17&lt;&gt;""</formula>
    </cfRule>
    <cfRule type="expression" dxfId="52" priority="26">
      <formula>$B17=""</formula>
    </cfRule>
  </conditionalFormatting>
  <conditionalFormatting sqref="Y17:AB237">
    <cfRule type="expression" dxfId="51" priority="23">
      <formula>$B17&lt;&gt;""</formula>
    </cfRule>
    <cfRule type="expression" dxfId="50" priority="24">
      <formula>$B17=""</formula>
    </cfRule>
  </conditionalFormatting>
  <conditionalFormatting sqref="C17:C237">
    <cfRule type="expression" dxfId="49" priority="21">
      <formula>$B17&lt;&gt;""</formula>
    </cfRule>
    <cfRule type="expression" dxfId="48" priority="22">
      <formula>$B17=""</formula>
    </cfRule>
  </conditionalFormatting>
  <conditionalFormatting sqref="P17:P237">
    <cfRule type="expression" dxfId="47" priority="19">
      <formula>$B17&lt;&gt;""</formula>
    </cfRule>
    <cfRule type="expression" dxfId="46" priority="20">
      <formula>$B17=""</formula>
    </cfRule>
  </conditionalFormatting>
  <conditionalFormatting sqref="AC17:AC237">
    <cfRule type="expression" dxfId="45" priority="17">
      <formula>$B17&lt;&gt;""</formula>
    </cfRule>
    <cfRule type="expression" dxfId="44" priority="18">
      <formula>$B17=""</formula>
    </cfRule>
  </conditionalFormatting>
  <conditionalFormatting sqref="Q17:Q237">
    <cfRule type="expression" dxfId="43" priority="15">
      <formula>$B17&lt;&gt;""</formula>
    </cfRule>
    <cfRule type="expression" dxfId="42" priority="16">
      <formula>$B17=""</formula>
    </cfRule>
  </conditionalFormatting>
  <conditionalFormatting sqref="AF17:AF237">
    <cfRule type="expression" dxfId="41" priority="13">
      <formula>$B17&lt;&gt;""</formula>
    </cfRule>
    <cfRule type="expression" dxfId="40" priority="14">
      <formula>$B17=""</formula>
    </cfRule>
  </conditionalFormatting>
  <conditionalFormatting sqref="T7:T237">
    <cfRule type="expression" dxfId="39" priority="9">
      <formula>OR($S7="OFF",$S7="ANA AACM")</formula>
    </cfRule>
  </conditionalFormatting>
  <conditionalFormatting sqref="AG7:AG237">
    <cfRule type="expression" dxfId="38" priority="872">
      <formula>OR($AF7="OFF",$AF7="ANA AACM")</formula>
    </cfRule>
    <cfRule type="expression" dxfId="37" priority="873">
      <formula>$B7&lt;&gt;""</formula>
    </cfRule>
    <cfRule type="expression" dxfId="36" priority="874">
      <formula>$B7=""</formula>
    </cfRule>
  </conditionalFormatting>
  <conditionalFormatting sqref="C7">
    <cfRule type="expression" dxfId="35" priority="1">
      <formula>$B7&lt;&gt;""</formula>
    </cfRule>
    <cfRule type="expression" dxfId="34" priority="2">
      <formula>$B7=""</formula>
    </cfRule>
  </conditionalFormatting>
  <dataValidations count="21">
    <dataValidation type="list" allowBlank="1" showInputMessage="1" showErrorMessage="1" sqref="F7 F17:F237">
      <formula1>"1,2,3,4,5,6,7,8,9,10,11,12,13,14,15,16"</formula1>
    </dataValidation>
    <dataValidation type="list" allowBlank="1" showInputMessage="1" showErrorMessage="1" sqref="Q7 AD7 Q17:Q237 AD17:AD237">
      <formula1>"2.5,5,7.5,10,17.5,20,22.5,25"</formula1>
    </dataValidation>
    <dataValidation type="list" allowBlank="1" showInputMessage="1" showErrorMessage="1" sqref="AG17:AG237 AG7 T7 T17:T237">
      <formula1>"0,1,2,3"</formula1>
    </dataValidation>
    <dataValidation type="decimal" operator="greaterThanOrEqual" allowBlank="1" showInputMessage="1" showErrorMessage="1" sqref="D4">
      <formula1>20</formula1>
    </dataValidation>
    <dataValidation type="decimal" operator="greaterThanOrEqual" allowBlank="1" showInputMessage="1" showErrorMessage="1" sqref="K8:K12 J7:J12 J17:J237">
      <formula1>30</formula1>
    </dataValidation>
    <dataValidation type="list" allowBlank="1" showInputMessage="1" showErrorMessage="1" sqref="H8:H12">
      <formula1>"Never mask, 2X mask, 4X mask"</formula1>
    </dataValidation>
    <dataValidation type="list" allowBlank="1" showInputMessage="1" showErrorMessage="1" sqref="U17:U237 G7:G12 AH7 Q1:Q2 AH17:AH237 G17:G237 U7">
      <formula1>"0,1"</formula1>
    </dataValidation>
    <dataValidation type="list" allowBlank="1" showInputMessage="1" showErrorMessage="1" sqref="W7 W17:W237">
      <formula1>"Only TIA1, Only TIA2, TIA1 and TIA2"</formula1>
    </dataValidation>
    <dataValidation type="list" allowBlank="1" showInputMessage="1" showErrorMessage="1" sqref="P7 AC7 P17:P237 AC17:AC237">
      <formula1>"3.7, 5, 10, 25, 33.3, 50, 71.5, 100, 142, 166, 200, 250, 500, 1000"</formula1>
    </dataValidation>
    <dataValidation type="list" allowBlank="1" showInputMessage="1" showErrorMessage="1" sqref="H7 H17:H237">
      <formula1>"Never mask, 2X mask, 4X mask, 8X mask, 16X mask, 32X mask, 64X mask, 128X mask, 256X mask, 512X mask, 1024X mask"</formula1>
    </dataValidation>
    <dataValidation type="list" allowBlank="1" showInputMessage="1" showErrorMessage="1" sqref="Q3">
      <formula1>"Single, Dual"</formula1>
    </dataValidation>
    <dataValidation type="list" allowBlank="1" showInputMessage="1" showErrorMessage="1" sqref="C18:C26 C28:C36 C38:C46 C48:C56 C58:C66 C68:C76 C78:C86 C88:C96 C98:C106 C108:C116 C118:C126 C128:C136 C138:C146 C148:C156 C158:C166 C168:C176 C178:C186 C188:C196 C198:C206 C208:C216 C218:C226 C228:C236">
      <formula1>"Ambient, LED, Masked"</formula1>
    </dataValidation>
    <dataValidation type="decimal" operator="greaterThanOrEqual" allowBlank="1" showInputMessage="1" showErrorMessage="1" sqref="D3">
      <formula1>0</formula1>
    </dataValidation>
    <dataValidation type="list" allowBlank="1" showInputMessage="1" showErrorMessage="1" sqref="D7:E237">
      <formula1>"TX1, TX2, TX3, TX4, TX5, TX6, TX7, TX8"</formula1>
    </dataValidation>
    <dataValidation type="list" allowBlank="1" showInputMessage="1" showErrorMessage="1" sqref="S7 S17:S237 AF17:AF237 AF7">
      <formula1>"OFF, DIG AACM, ANA AACM, LED_DC Cancellation"</formula1>
    </dataValidation>
    <dataValidation type="list" operator="greaterThanOrEqual" allowBlank="1" showInputMessage="1" showErrorMessage="1" sqref="K7 K17:K237">
      <formula1>"Set1,Set2"</formula1>
    </dataValidation>
    <dataValidation type="list" allowBlank="1" showInputMessage="1" showErrorMessage="1" sqref="I7:I237">
      <formula1>"0,1,2,3,4"</formula1>
    </dataValidation>
    <dataValidation type="list" allowBlank="1" showInputMessage="1" showErrorMessage="1" sqref="Q4">
      <formula1>"2,4,8,16,32"</formula1>
    </dataValidation>
    <dataValidation type="list" allowBlank="1" showInputMessage="1" showErrorMessage="1" sqref="T4">
      <formula1>"YES, NO"</formula1>
    </dataValidation>
    <dataValidation type="list" allowBlank="1" showInputMessage="1" showErrorMessage="1" sqref="X7 V17:V237 X17:X237 V7">
      <formula1>"FILT1, FILT2, FILT3, FILT4, FILT5, FILT6, FILT7, FILT8"</formula1>
    </dataValidation>
    <dataValidation type="list" allowBlank="1" showInputMessage="1" showErrorMessage="1" sqref="C37 C27 C17 C7 C47 C57 C67 C77 C87 C97 C107 C117 C127 C137 C147 C157 C167 C177 C187 C197 C207 C217 C227 C237">
      <formula1>"Ambient, LED, Masked, Impedance"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0000"/>
  </sheetPr>
  <dimension ref="A1:I16"/>
  <sheetViews>
    <sheetView zoomScaleNormal="100" workbookViewId="0">
      <selection activeCell="B7" sqref="B7"/>
    </sheetView>
  </sheetViews>
  <sheetFormatPr defaultRowHeight="14.5" x14ac:dyDescent="0.35"/>
  <cols>
    <col min="1" max="1" width="70.08984375" style="20" customWidth="1"/>
    <col min="2" max="2" width="8.6328125" style="20"/>
    <col min="3" max="3" width="82.54296875" style="20" customWidth="1"/>
    <col min="4" max="9" width="8.6328125" style="20"/>
  </cols>
  <sheetData>
    <row r="1" spans="1:9" s="43" customFormat="1" ht="12.75" x14ac:dyDescent="0.2">
      <c r="A1" s="41" t="s">
        <v>120</v>
      </c>
      <c r="B1" s="41" t="s">
        <v>121</v>
      </c>
      <c r="C1" s="41" t="s">
        <v>119</v>
      </c>
      <c r="D1" s="42"/>
      <c r="E1" s="42"/>
      <c r="F1" s="42"/>
      <c r="G1" s="42"/>
      <c r="H1" s="42"/>
      <c r="I1" s="42"/>
    </row>
    <row r="2" spans="1:9" s="14" customFormat="1" ht="15" x14ac:dyDescent="0.25">
      <c r="A2" s="20" t="s">
        <v>194</v>
      </c>
      <c r="B2" s="19" t="str">
        <f xml:space="preserve"> IF(ABS(Global!N11)&gt;2.5,"Not OK","OK")</f>
        <v>OK</v>
      </c>
      <c r="C2" s="20" t="s">
        <v>195</v>
      </c>
      <c r="D2" s="20"/>
      <c r="E2" s="20"/>
      <c r="F2" s="20"/>
      <c r="G2" s="20"/>
      <c r="H2" s="20"/>
      <c r="I2" s="20"/>
    </row>
    <row r="3" spans="1:9" ht="15" x14ac:dyDescent="0.25">
      <c r="A3" s="20" t="s">
        <v>123</v>
      </c>
      <c r="B3" s="19" t="str">
        <f xml:space="preserve"> IF(SUM('PPG Phase Definition'!AI241:AI381)=0,"OK","Not OK")</f>
        <v>OK</v>
      </c>
      <c r="C3" s="20" t="s">
        <v>122</v>
      </c>
    </row>
    <row r="4" spans="1:9" ht="15" x14ac:dyDescent="0.25">
      <c r="A4" s="20" t="s">
        <v>124</v>
      </c>
      <c r="B4" s="19" t="str">
        <f xml:space="preserve"> IF(SUM('PPG Phase Definition'!AJ241:AJ391)=0,"OK","Not OK")</f>
        <v>OK</v>
      </c>
      <c r="C4" s="20" t="s">
        <v>125</v>
      </c>
    </row>
    <row r="5" spans="1:9" s="14" customFormat="1" ht="15" x14ac:dyDescent="0.25">
      <c r="A5" s="20" t="s">
        <v>212</v>
      </c>
      <c r="B5" s="19" t="str">
        <f xml:space="preserve"> IF(SUM('PPG Config'!J15:J18)=0,"OK","Not OK")</f>
        <v>OK</v>
      </c>
      <c r="C5" s="20" t="s">
        <v>213</v>
      </c>
      <c r="D5" s="20"/>
      <c r="E5" s="20"/>
      <c r="F5" s="20"/>
      <c r="G5" s="20"/>
      <c r="H5" s="20"/>
      <c r="I5" s="20"/>
    </row>
    <row r="6" spans="1:9" ht="15" x14ac:dyDescent="0.25">
      <c r="A6" s="20" t="s">
        <v>127</v>
      </c>
      <c r="B6" s="19" t="str">
        <f>IFERROR( IF(SUM('PPG Config'!I6:I59)=0,"OK","Not OK"),"")</f>
        <v/>
      </c>
      <c r="C6" s="20" t="s">
        <v>136</v>
      </c>
    </row>
    <row r="7" spans="1:9" ht="15" x14ac:dyDescent="0.25">
      <c r="A7" s="20" t="s">
        <v>163</v>
      </c>
      <c r="B7" s="19" t="str">
        <f xml:space="preserve"> IF('RESULTS - PPG Phase timing'!I3&gt;'RESULTS - PPG Phase timing'!G3,"OK","Not OK")</f>
        <v>OK</v>
      </c>
      <c r="C7" s="20" t="s">
        <v>167</v>
      </c>
    </row>
    <row r="8" spans="1:9" ht="15" x14ac:dyDescent="0.25">
      <c r="A8" s="20" t="s">
        <v>205</v>
      </c>
      <c r="B8" s="19" t="str">
        <f xml:space="preserve"> IF(INT(Global!C21)=Global!C21,"OK","Not OK")</f>
        <v>OK</v>
      </c>
      <c r="C8" s="20" t="s">
        <v>206</v>
      </c>
    </row>
    <row r="9" spans="1:9" ht="15" x14ac:dyDescent="0.25">
      <c r="A9" s="20" t="s">
        <v>905</v>
      </c>
      <c r="B9" s="19" t="str">
        <f xml:space="preserve"> IF(Global!C21&gt;256,"Not OK","OK")</f>
        <v>OK</v>
      </c>
      <c r="C9" s="20" t="s">
        <v>207</v>
      </c>
    </row>
    <row r="10" spans="1:9" ht="15" x14ac:dyDescent="0.25">
      <c r="A10" s="20" t="s">
        <v>292</v>
      </c>
      <c r="B10" s="19" t="str">
        <f>IF(AND(Global!C1="AFE4430",'PPG Phase Definition'!Q3="Single"),IF(SUM('PPG Phase Definition'!AS7:AS237)&lt;&gt;0,"Not OK","OK"),"OK")</f>
        <v>OK</v>
      </c>
      <c r="C10" s="20" t="s">
        <v>293</v>
      </c>
    </row>
    <row r="11" spans="1:9" ht="15" x14ac:dyDescent="0.25">
      <c r="A11" s="20" t="s">
        <v>302</v>
      </c>
      <c r="B11" s="19" t="str">
        <f xml:space="preserve"> IF(Global!C1="AFE4420",IF('PPG Phase Definition'!D2&gt;16,"Not OK","OK"),"OK")</f>
        <v>OK</v>
      </c>
      <c r="C11" s="20" t="s">
        <v>301</v>
      </c>
    </row>
    <row r="12" spans="1:9" ht="15" x14ac:dyDescent="0.25">
      <c r="A12" s="20" t="s">
        <v>316</v>
      </c>
      <c r="B12" s="19" t="str">
        <f>IF(SUM('PPG Phase Definition'!AR241:AR471)=0,"OK","Not OK")</f>
        <v>OK</v>
      </c>
      <c r="C12" s="20" t="s">
        <v>317</v>
      </c>
    </row>
    <row r="13" spans="1:9" ht="15" x14ac:dyDescent="0.25">
      <c r="A13" s="20" t="s">
        <v>843</v>
      </c>
      <c r="B13" s="19" t="str">
        <f>IF(MOD(Global!C20,'RESULT - Checks'!D13)=0,"OK","Not OK")</f>
        <v>OK</v>
      </c>
      <c r="C13" s="20" t="s">
        <v>844</v>
      </c>
      <c r="D13" s="20">
        <f>MIN_DATA_RATE</f>
        <v>10</v>
      </c>
    </row>
    <row r="14" spans="1:9" ht="14.4" x14ac:dyDescent="0.3">
      <c r="A14" s="20" t="s">
        <v>879</v>
      </c>
      <c r="B14" s="19" t="str">
        <f>IF(IFERROR('Reg map'!AP177,"Not OK")="Not OK", "Not OK", "OK")</f>
        <v>OK</v>
      </c>
      <c r="C14" s="20" t="s">
        <v>880</v>
      </c>
    </row>
    <row r="15" spans="1:9" x14ac:dyDescent="0.35">
      <c r="A15" s="20" t="s">
        <v>881</v>
      </c>
      <c r="B15" s="19" t="str">
        <f>IF(IFERROR(fPRF_MIX,"Not OK")="Not OK","Not OK","OK")</f>
        <v>OK</v>
      </c>
      <c r="C15" s="20" t="s">
        <v>882</v>
      </c>
    </row>
    <row r="16" spans="1:9" x14ac:dyDescent="0.35">
      <c r="A16" s="20" t="s">
        <v>918</v>
      </c>
      <c r="B16" s="19" t="str">
        <f>IF(IMP_MODE_EN=1,IF(AND('ECG MIX Config'!C14&lt;&gt;"YES", 'ECG MIX Config'!C13&lt;&gt;"NO"), "Not OK", "OK"),"OK")</f>
        <v>OK</v>
      </c>
      <c r="C16" s="20" t="s">
        <v>919</v>
      </c>
    </row>
  </sheetData>
  <conditionalFormatting sqref="B3 B5">
    <cfRule type="cellIs" dxfId="33" priority="19" operator="equal">
      <formula>"Not OK"</formula>
    </cfRule>
  </conditionalFormatting>
  <conditionalFormatting sqref="B4">
    <cfRule type="cellIs" dxfId="32" priority="17" operator="equal">
      <formula>"Not OK"</formula>
    </cfRule>
  </conditionalFormatting>
  <conditionalFormatting sqref="B6">
    <cfRule type="cellIs" dxfId="31" priority="15" operator="equal">
      <formula>"Not OK"</formula>
    </cfRule>
  </conditionalFormatting>
  <conditionalFormatting sqref="B7">
    <cfRule type="cellIs" dxfId="30" priority="13" operator="equal">
      <formula>"Not OK"</formula>
    </cfRule>
  </conditionalFormatting>
  <conditionalFormatting sqref="B2">
    <cfRule type="cellIs" dxfId="29" priority="11" operator="equal">
      <formula>"Not OK"</formula>
    </cfRule>
  </conditionalFormatting>
  <conditionalFormatting sqref="B8">
    <cfRule type="cellIs" dxfId="28" priority="8" operator="equal">
      <formula>"Not OK"</formula>
    </cfRule>
  </conditionalFormatting>
  <conditionalFormatting sqref="B9">
    <cfRule type="cellIs" dxfId="27" priority="7" operator="equal">
      <formula>"Not OK"</formula>
    </cfRule>
  </conditionalFormatting>
  <conditionalFormatting sqref="B10">
    <cfRule type="cellIs" dxfId="26" priority="6" operator="equal">
      <formula>"Not OK"</formula>
    </cfRule>
  </conditionalFormatting>
  <conditionalFormatting sqref="B11">
    <cfRule type="cellIs" dxfId="25" priority="5" operator="equal">
      <formula>"Not OK"</formula>
    </cfRule>
  </conditionalFormatting>
  <conditionalFormatting sqref="B12:B13">
    <cfRule type="cellIs" dxfId="24" priority="4" operator="equal">
      <formula>"Not OK"</formula>
    </cfRule>
  </conditionalFormatting>
  <conditionalFormatting sqref="B14">
    <cfRule type="cellIs" dxfId="23" priority="3" operator="equal">
      <formula>"Not OK"</formula>
    </cfRule>
  </conditionalFormatting>
  <conditionalFormatting sqref="B15">
    <cfRule type="cellIs" dxfId="22" priority="2" operator="equal">
      <formula>"Not OK"</formula>
    </cfRule>
  </conditionalFormatting>
  <conditionalFormatting sqref="B16">
    <cfRule type="cellIs" dxfId="21" priority="1" operator="equal">
      <formula>"Not OK"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50"/>
  </sheetPr>
  <dimension ref="A1:KH799"/>
  <sheetViews>
    <sheetView zoomScale="85" zoomScaleNormal="85" workbookViewId="0">
      <selection activeCell="R11" sqref="R11"/>
    </sheetView>
  </sheetViews>
  <sheetFormatPr defaultColWidth="9" defaultRowHeight="14.5" x14ac:dyDescent="0.35"/>
  <cols>
    <col min="1" max="12" width="9" style="117"/>
    <col min="13" max="13" width="9" style="398"/>
    <col min="14" max="16" width="9" style="117"/>
    <col min="17" max="17" width="9" style="389"/>
    <col min="18" max="18" width="9" style="396"/>
    <col min="19" max="16384" width="9" style="117"/>
  </cols>
  <sheetData>
    <row r="1" spans="1:294" ht="15" x14ac:dyDescent="0.25">
      <c r="A1" s="117" t="s">
        <v>778</v>
      </c>
      <c r="B1" s="117" t="s">
        <v>779</v>
      </c>
      <c r="C1" s="117" t="s">
        <v>780</v>
      </c>
      <c r="D1" s="388" t="s">
        <v>781</v>
      </c>
      <c r="E1" s="388"/>
      <c r="F1" s="388"/>
      <c r="G1" s="388"/>
      <c r="H1" s="388"/>
      <c r="I1" s="388"/>
      <c r="J1" s="388"/>
      <c r="K1" s="388"/>
      <c r="L1" s="388"/>
      <c r="M1" s="397"/>
      <c r="N1" s="388" t="s">
        <v>846</v>
      </c>
      <c r="O1" s="388"/>
      <c r="P1" s="388"/>
      <c r="Q1" s="389">
        <v>0</v>
      </c>
      <c r="R1" s="394"/>
      <c r="S1" s="390"/>
      <c r="T1" s="390"/>
      <c r="U1" s="390"/>
      <c r="V1" s="117">
        <v>0</v>
      </c>
      <c r="X1" s="117">
        <v>1</v>
      </c>
      <c r="Y1" s="117">
        <f>X1+$C$64</f>
        <v>2</v>
      </c>
      <c r="Z1" s="117">
        <f t="shared" ref="Z1:CK1" si="0">Y1+$C$64</f>
        <v>3</v>
      </c>
      <c r="AA1" s="117">
        <f t="shared" si="0"/>
        <v>4</v>
      </c>
      <c r="AB1" s="117">
        <f t="shared" si="0"/>
        <v>5</v>
      </c>
      <c r="AC1" s="117">
        <f t="shared" si="0"/>
        <v>6</v>
      </c>
      <c r="AD1" s="117">
        <f t="shared" si="0"/>
        <v>7</v>
      </c>
      <c r="AE1" s="117">
        <f t="shared" si="0"/>
        <v>8</v>
      </c>
      <c r="AF1" s="117">
        <f t="shared" si="0"/>
        <v>9</v>
      </c>
      <c r="AG1" s="117">
        <f t="shared" si="0"/>
        <v>10</v>
      </c>
      <c r="AH1" s="117">
        <f t="shared" si="0"/>
        <v>11</v>
      </c>
      <c r="AI1" s="117">
        <f t="shared" si="0"/>
        <v>12</v>
      </c>
      <c r="AJ1" s="117">
        <f t="shared" si="0"/>
        <v>13</v>
      </c>
      <c r="AK1" s="117">
        <f t="shared" si="0"/>
        <v>14</v>
      </c>
      <c r="AL1" s="117">
        <f t="shared" si="0"/>
        <v>15</v>
      </c>
      <c r="AM1" s="117">
        <f t="shared" si="0"/>
        <v>16</v>
      </c>
      <c r="AN1" s="117">
        <f t="shared" si="0"/>
        <v>17</v>
      </c>
      <c r="AO1" s="117">
        <f t="shared" si="0"/>
        <v>18</v>
      </c>
      <c r="AP1" s="117">
        <f t="shared" si="0"/>
        <v>19</v>
      </c>
      <c r="AQ1" s="117">
        <f t="shared" si="0"/>
        <v>20</v>
      </c>
      <c r="AR1" s="117">
        <f t="shared" si="0"/>
        <v>21</v>
      </c>
      <c r="AS1" s="117">
        <f t="shared" si="0"/>
        <v>22</v>
      </c>
      <c r="AT1" s="117">
        <f t="shared" si="0"/>
        <v>23</v>
      </c>
      <c r="AU1" s="117">
        <f t="shared" si="0"/>
        <v>24</v>
      </c>
      <c r="AV1" s="117">
        <f t="shared" si="0"/>
        <v>25</v>
      </c>
      <c r="AW1" s="117">
        <f t="shared" si="0"/>
        <v>26</v>
      </c>
      <c r="AX1" s="117">
        <f t="shared" si="0"/>
        <v>27</v>
      </c>
      <c r="AY1" s="117">
        <f t="shared" si="0"/>
        <v>28</v>
      </c>
      <c r="AZ1" s="117">
        <f t="shared" si="0"/>
        <v>29</v>
      </c>
      <c r="BA1" s="117">
        <f t="shared" si="0"/>
        <v>30</v>
      </c>
      <c r="BB1" s="117">
        <f t="shared" si="0"/>
        <v>31</v>
      </c>
      <c r="BC1" s="117">
        <f t="shared" si="0"/>
        <v>32</v>
      </c>
      <c r="BD1" s="117">
        <f t="shared" si="0"/>
        <v>33</v>
      </c>
      <c r="BE1" s="117">
        <f t="shared" si="0"/>
        <v>34</v>
      </c>
      <c r="BF1" s="117">
        <f t="shared" si="0"/>
        <v>35</v>
      </c>
      <c r="BG1" s="117">
        <f t="shared" si="0"/>
        <v>36</v>
      </c>
      <c r="BH1" s="117">
        <f t="shared" si="0"/>
        <v>37</v>
      </c>
      <c r="BI1" s="117">
        <f t="shared" si="0"/>
        <v>38</v>
      </c>
      <c r="BJ1" s="117">
        <f t="shared" si="0"/>
        <v>39</v>
      </c>
      <c r="BK1" s="117">
        <f t="shared" si="0"/>
        <v>40</v>
      </c>
      <c r="BL1" s="117">
        <f t="shared" si="0"/>
        <v>41</v>
      </c>
      <c r="BM1" s="117">
        <f t="shared" si="0"/>
        <v>42</v>
      </c>
      <c r="BN1" s="117">
        <f t="shared" si="0"/>
        <v>43</v>
      </c>
      <c r="BO1" s="117">
        <f t="shared" si="0"/>
        <v>44</v>
      </c>
      <c r="BP1" s="117">
        <f t="shared" si="0"/>
        <v>45</v>
      </c>
      <c r="BQ1" s="117">
        <f t="shared" si="0"/>
        <v>46</v>
      </c>
      <c r="BR1" s="117">
        <f t="shared" si="0"/>
        <v>47</v>
      </c>
      <c r="BS1" s="117">
        <f t="shared" si="0"/>
        <v>48</v>
      </c>
      <c r="BT1" s="117">
        <f t="shared" si="0"/>
        <v>49</v>
      </c>
      <c r="BU1" s="117">
        <f t="shared" si="0"/>
        <v>50</v>
      </c>
      <c r="BV1" s="117">
        <f t="shared" si="0"/>
        <v>51</v>
      </c>
      <c r="BW1" s="117">
        <f t="shared" si="0"/>
        <v>52</v>
      </c>
      <c r="BX1" s="117">
        <f t="shared" si="0"/>
        <v>53</v>
      </c>
      <c r="BY1" s="117">
        <f t="shared" si="0"/>
        <v>54</v>
      </c>
      <c r="BZ1" s="117">
        <f t="shared" si="0"/>
        <v>55</v>
      </c>
      <c r="CA1" s="117">
        <f t="shared" si="0"/>
        <v>56</v>
      </c>
      <c r="CB1" s="117">
        <f t="shared" si="0"/>
        <v>57</v>
      </c>
      <c r="CC1" s="117">
        <f t="shared" si="0"/>
        <v>58</v>
      </c>
      <c r="CD1" s="117">
        <f t="shared" si="0"/>
        <v>59</v>
      </c>
      <c r="CE1" s="117">
        <f t="shared" si="0"/>
        <v>60</v>
      </c>
      <c r="CF1" s="117">
        <f t="shared" si="0"/>
        <v>61</v>
      </c>
      <c r="CG1" s="117">
        <f t="shared" si="0"/>
        <v>62</v>
      </c>
      <c r="CH1" s="117">
        <f t="shared" si="0"/>
        <v>63</v>
      </c>
      <c r="CI1" s="117">
        <f t="shared" si="0"/>
        <v>64</v>
      </c>
      <c r="CJ1" s="117">
        <f t="shared" si="0"/>
        <v>65</v>
      </c>
      <c r="CK1" s="117">
        <f t="shared" si="0"/>
        <v>66</v>
      </c>
      <c r="CL1" s="117">
        <f t="shared" ref="CL1:EW1" si="1">CK1+$C$64</f>
        <v>67</v>
      </c>
      <c r="CM1" s="117">
        <f t="shared" si="1"/>
        <v>68</v>
      </c>
      <c r="CN1" s="117">
        <f t="shared" si="1"/>
        <v>69</v>
      </c>
      <c r="CO1" s="117">
        <f t="shared" si="1"/>
        <v>70</v>
      </c>
      <c r="CP1" s="117">
        <f t="shared" si="1"/>
        <v>71</v>
      </c>
      <c r="CQ1" s="117">
        <f t="shared" si="1"/>
        <v>72</v>
      </c>
      <c r="CR1" s="117">
        <f t="shared" si="1"/>
        <v>73</v>
      </c>
      <c r="CS1" s="117">
        <f t="shared" si="1"/>
        <v>74</v>
      </c>
      <c r="CT1" s="117">
        <f t="shared" si="1"/>
        <v>75</v>
      </c>
      <c r="CU1" s="117">
        <f t="shared" si="1"/>
        <v>76</v>
      </c>
      <c r="CV1" s="117">
        <f t="shared" si="1"/>
        <v>77</v>
      </c>
      <c r="CW1" s="117">
        <f t="shared" si="1"/>
        <v>78</v>
      </c>
      <c r="CX1" s="117">
        <f t="shared" si="1"/>
        <v>79</v>
      </c>
      <c r="CY1" s="117">
        <f t="shared" si="1"/>
        <v>80</v>
      </c>
      <c r="CZ1" s="117">
        <f t="shared" si="1"/>
        <v>81</v>
      </c>
      <c r="DA1" s="117">
        <f t="shared" si="1"/>
        <v>82</v>
      </c>
      <c r="DB1" s="117">
        <f t="shared" si="1"/>
        <v>83</v>
      </c>
      <c r="DC1" s="117">
        <f t="shared" si="1"/>
        <v>84</v>
      </c>
      <c r="DD1" s="117">
        <f t="shared" si="1"/>
        <v>85</v>
      </c>
      <c r="DE1" s="117">
        <f t="shared" si="1"/>
        <v>86</v>
      </c>
      <c r="DF1" s="117">
        <f t="shared" si="1"/>
        <v>87</v>
      </c>
      <c r="DG1" s="117">
        <f t="shared" si="1"/>
        <v>88</v>
      </c>
      <c r="DH1" s="117">
        <f t="shared" si="1"/>
        <v>89</v>
      </c>
      <c r="DI1" s="117">
        <f t="shared" si="1"/>
        <v>90</v>
      </c>
      <c r="DJ1" s="117">
        <f t="shared" si="1"/>
        <v>91</v>
      </c>
      <c r="DK1" s="117">
        <f t="shared" si="1"/>
        <v>92</v>
      </c>
      <c r="DL1" s="117">
        <f t="shared" si="1"/>
        <v>93</v>
      </c>
      <c r="DM1" s="117">
        <f t="shared" si="1"/>
        <v>94</v>
      </c>
      <c r="DN1" s="117">
        <f t="shared" si="1"/>
        <v>95</v>
      </c>
      <c r="DO1" s="117">
        <f t="shared" si="1"/>
        <v>96</v>
      </c>
      <c r="DP1" s="117">
        <f t="shared" si="1"/>
        <v>97</v>
      </c>
      <c r="DQ1" s="117">
        <f t="shared" si="1"/>
        <v>98</v>
      </c>
      <c r="DR1" s="117">
        <f t="shared" si="1"/>
        <v>99</v>
      </c>
      <c r="DS1" s="117">
        <f t="shared" si="1"/>
        <v>100</v>
      </c>
      <c r="DT1" s="117">
        <f t="shared" si="1"/>
        <v>101</v>
      </c>
      <c r="DU1" s="117">
        <f t="shared" si="1"/>
        <v>102</v>
      </c>
      <c r="DV1" s="117">
        <f t="shared" si="1"/>
        <v>103</v>
      </c>
      <c r="DW1" s="117">
        <f t="shared" si="1"/>
        <v>104</v>
      </c>
      <c r="DX1" s="117">
        <f t="shared" si="1"/>
        <v>105</v>
      </c>
      <c r="DY1" s="117">
        <f t="shared" si="1"/>
        <v>106</v>
      </c>
      <c r="DZ1" s="117">
        <f t="shared" si="1"/>
        <v>107</v>
      </c>
      <c r="EA1" s="117">
        <f t="shared" si="1"/>
        <v>108</v>
      </c>
      <c r="EB1" s="117">
        <f t="shared" si="1"/>
        <v>109</v>
      </c>
      <c r="EC1" s="117">
        <f t="shared" si="1"/>
        <v>110</v>
      </c>
      <c r="ED1" s="117">
        <f t="shared" si="1"/>
        <v>111</v>
      </c>
      <c r="EE1" s="117">
        <f t="shared" si="1"/>
        <v>112</v>
      </c>
      <c r="EF1" s="117">
        <f t="shared" si="1"/>
        <v>113</v>
      </c>
      <c r="EG1" s="117">
        <f t="shared" si="1"/>
        <v>114</v>
      </c>
      <c r="EH1" s="117">
        <f t="shared" si="1"/>
        <v>115</v>
      </c>
      <c r="EI1" s="117">
        <f t="shared" si="1"/>
        <v>116</v>
      </c>
      <c r="EJ1" s="117">
        <f t="shared" si="1"/>
        <v>117</v>
      </c>
      <c r="EK1" s="117">
        <f t="shared" si="1"/>
        <v>118</v>
      </c>
      <c r="EL1" s="117">
        <f t="shared" si="1"/>
        <v>119</v>
      </c>
      <c r="EM1" s="117">
        <f t="shared" si="1"/>
        <v>120</v>
      </c>
      <c r="EN1" s="117">
        <f t="shared" si="1"/>
        <v>121</v>
      </c>
      <c r="EO1" s="117">
        <f t="shared" si="1"/>
        <v>122</v>
      </c>
      <c r="EP1" s="117">
        <f t="shared" si="1"/>
        <v>123</v>
      </c>
      <c r="EQ1" s="117">
        <f t="shared" si="1"/>
        <v>124</v>
      </c>
      <c r="ER1" s="117">
        <f t="shared" si="1"/>
        <v>125</v>
      </c>
      <c r="ES1" s="117">
        <f t="shared" si="1"/>
        <v>126</v>
      </c>
      <c r="ET1" s="117">
        <f t="shared" si="1"/>
        <v>127</v>
      </c>
      <c r="EU1" s="117">
        <f t="shared" si="1"/>
        <v>128</v>
      </c>
      <c r="EV1" s="117">
        <f t="shared" si="1"/>
        <v>129</v>
      </c>
      <c r="EW1" s="117">
        <f t="shared" si="1"/>
        <v>130</v>
      </c>
      <c r="EX1" s="117">
        <f t="shared" ref="EX1:HI1" si="2">EW1+$C$64</f>
        <v>131</v>
      </c>
      <c r="EY1" s="117">
        <f t="shared" si="2"/>
        <v>132</v>
      </c>
      <c r="EZ1" s="117">
        <f t="shared" si="2"/>
        <v>133</v>
      </c>
      <c r="FA1" s="117">
        <f t="shared" si="2"/>
        <v>134</v>
      </c>
      <c r="FB1" s="117">
        <f t="shared" si="2"/>
        <v>135</v>
      </c>
      <c r="FC1" s="117">
        <f t="shared" si="2"/>
        <v>136</v>
      </c>
      <c r="FD1" s="117">
        <f t="shared" si="2"/>
        <v>137</v>
      </c>
      <c r="FE1" s="117">
        <f t="shared" si="2"/>
        <v>138</v>
      </c>
      <c r="FF1" s="117">
        <f t="shared" si="2"/>
        <v>139</v>
      </c>
      <c r="FG1" s="117">
        <f t="shared" si="2"/>
        <v>140</v>
      </c>
      <c r="FH1" s="117">
        <f t="shared" si="2"/>
        <v>141</v>
      </c>
      <c r="FI1" s="117">
        <f t="shared" si="2"/>
        <v>142</v>
      </c>
      <c r="FJ1" s="117">
        <f t="shared" si="2"/>
        <v>143</v>
      </c>
      <c r="FK1" s="117">
        <f t="shared" si="2"/>
        <v>144</v>
      </c>
      <c r="FL1" s="117">
        <f t="shared" si="2"/>
        <v>145</v>
      </c>
      <c r="FM1" s="117">
        <f t="shared" si="2"/>
        <v>146</v>
      </c>
      <c r="FN1" s="117">
        <f t="shared" si="2"/>
        <v>147</v>
      </c>
      <c r="FO1" s="117">
        <f t="shared" si="2"/>
        <v>148</v>
      </c>
      <c r="FP1" s="117">
        <f t="shared" si="2"/>
        <v>149</v>
      </c>
      <c r="FQ1" s="117">
        <f t="shared" si="2"/>
        <v>150</v>
      </c>
      <c r="FR1" s="117">
        <f t="shared" si="2"/>
        <v>151</v>
      </c>
      <c r="FS1" s="117">
        <f t="shared" si="2"/>
        <v>152</v>
      </c>
      <c r="FT1" s="117">
        <f t="shared" si="2"/>
        <v>153</v>
      </c>
      <c r="FU1" s="117">
        <f t="shared" si="2"/>
        <v>154</v>
      </c>
      <c r="FV1" s="117">
        <f t="shared" si="2"/>
        <v>155</v>
      </c>
      <c r="FW1" s="117">
        <f t="shared" si="2"/>
        <v>156</v>
      </c>
      <c r="FX1" s="117">
        <f t="shared" si="2"/>
        <v>157</v>
      </c>
      <c r="FY1" s="117">
        <f t="shared" si="2"/>
        <v>158</v>
      </c>
      <c r="FZ1" s="117">
        <f t="shared" si="2"/>
        <v>159</v>
      </c>
      <c r="GA1" s="117">
        <f t="shared" si="2"/>
        <v>160</v>
      </c>
      <c r="GB1" s="117">
        <f t="shared" si="2"/>
        <v>161</v>
      </c>
      <c r="GC1" s="117">
        <f t="shared" si="2"/>
        <v>162</v>
      </c>
      <c r="GD1" s="117">
        <f t="shared" si="2"/>
        <v>163</v>
      </c>
      <c r="GE1" s="117">
        <f t="shared" si="2"/>
        <v>164</v>
      </c>
      <c r="GF1" s="117">
        <f t="shared" si="2"/>
        <v>165</v>
      </c>
      <c r="GG1" s="117">
        <f t="shared" si="2"/>
        <v>166</v>
      </c>
      <c r="GH1" s="117">
        <f t="shared" si="2"/>
        <v>167</v>
      </c>
      <c r="GI1" s="117">
        <f t="shared" si="2"/>
        <v>168</v>
      </c>
      <c r="GJ1" s="117">
        <f t="shared" si="2"/>
        <v>169</v>
      </c>
      <c r="GK1" s="117">
        <f t="shared" si="2"/>
        <v>170</v>
      </c>
      <c r="GL1" s="117">
        <f t="shared" si="2"/>
        <v>171</v>
      </c>
      <c r="GM1" s="117">
        <f t="shared" si="2"/>
        <v>172</v>
      </c>
      <c r="GN1" s="117">
        <f t="shared" si="2"/>
        <v>173</v>
      </c>
      <c r="GO1" s="117">
        <f t="shared" si="2"/>
        <v>174</v>
      </c>
      <c r="GP1" s="117">
        <f t="shared" si="2"/>
        <v>175</v>
      </c>
      <c r="GQ1" s="117">
        <f t="shared" si="2"/>
        <v>176</v>
      </c>
      <c r="GR1" s="117">
        <f t="shared" si="2"/>
        <v>177</v>
      </c>
      <c r="GS1" s="117">
        <f t="shared" si="2"/>
        <v>178</v>
      </c>
      <c r="GT1" s="117">
        <f t="shared" si="2"/>
        <v>179</v>
      </c>
      <c r="GU1" s="117">
        <f t="shared" si="2"/>
        <v>180</v>
      </c>
      <c r="GV1" s="117">
        <f t="shared" si="2"/>
        <v>181</v>
      </c>
      <c r="GW1" s="117">
        <f t="shared" si="2"/>
        <v>182</v>
      </c>
      <c r="GX1" s="117">
        <f t="shared" si="2"/>
        <v>183</v>
      </c>
      <c r="GY1" s="117">
        <f t="shared" si="2"/>
        <v>184</v>
      </c>
      <c r="GZ1" s="117">
        <f t="shared" si="2"/>
        <v>185</v>
      </c>
      <c r="HA1" s="117">
        <f t="shared" si="2"/>
        <v>186</v>
      </c>
      <c r="HB1" s="117">
        <f t="shared" si="2"/>
        <v>187</v>
      </c>
      <c r="HC1" s="117">
        <f t="shared" si="2"/>
        <v>188</v>
      </c>
      <c r="HD1" s="117">
        <f t="shared" si="2"/>
        <v>189</v>
      </c>
      <c r="HE1" s="117">
        <f t="shared" si="2"/>
        <v>190</v>
      </c>
      <c r="HF1" s="117">
        <f t="shared" si="2"/>
        <v>191</v>
      </c>
      <c r="HG1" s="117">
        <f t="shared" si="2"/>
        <v>192</v>
      </c>
      <c r="HH1" s="117">
        <f t="shared" si="2"/>
        <v>193</v>
      </c>
      <c r="HI1" s="117">
        <f t="shared" si="2"/>
        <v>194</v>
      </c>
      <c r="HJ1" s="117">
        <f t="shared" ref="HJ1:JU1" si="3">HI1+$C$64</f>
        <v>195</v>
      </c>
      <c r="HK1" s="117">
        <f t="shared" si="3"/>
        <v>196</v>
      </c>
      <c r="HL1" s="117">
        <f t="shared" si="3"/>
        <v>197</v>
      </c>
      <c r="HM1" s="117">
        <f t="shared" si="3"/>
        <v>198</v>
      </c>
      <c r="HN1" s="117">
        <f t="shared" si="3"/>
        <v>199</v>
      </c>
      <c r="HO1" s="117">
        <f t="shared" si="3"/>
        <v>200</v>
      </c>
      <c r="HP1" s="117">
        <f t="shared" si="3"/>
        <v>201</v>
      </c>
      <c r="HQ1" s="117">
        <f t="shared" si="3"/>
        <v>202</v>
      </c>
      <c r="HR1" s="117">
        <f t="shared" si="3"/>
        <v>203</v>
      </c>
      <c r="HS1" s="117">
        <f t="shared" si="3"/>
        <v>204</v>
      </c>
      <c r="HT1" s="117">
        <f t="shared" si="3"/>
        <v>205</v>
      </c>
      <c r="HU1" s="117">
        <f t="shared" si="3"/>
        <v>206</v>
      </c>
      <c r="HV1" s="117">
        <f t="shared" si="3"/>
        <v>207</v>
      </c>
      <c r="HW1" s="117">
        <f t="shared" si="3"/>
        <v>208</v>
      </c>
      <c r="HX1" s="117">
        <f t="shared" si="3"/>
        <v>209</v>
      </c>
      <c r="HY1" s="117">
        <f t="shared" si="3"/>
        <v>210</v>
      </c>
      <c r="HZ1" s="117">
        <f t="shared" si="3"/>
        <v>211</v>
      </c>
      <c r="IA1" s="117">
        <f t="shared" si="3"/>
        <v>212</v>
      </c>
      <c r="IB1" s="117">
        <f t="shared" si="3"/>
        <v>213</v>
      </c>
      <c r="IC1" s="117">
        <f t="shared" si="3"/>
        <v>214</v>
      </c>
      <c r="ID1" s="117">
        <f t="shared" si="3"/>
        <v>215</v>
      </c>
      <c r="IE1" s="117">
        <f t="shared" si="3"/>
        <v>216</v>
      </c>
      <c r="IF1" s="117">
        <f t="shared" si="3"/>
        <v>217</v>
      </c>
      <c r="IG1" s="117">
        <f t="shared" si="3"/>
        <v>218</v>
      </c>
      <c r="IH1" s="117">
        <f t="shared" si="3"/>
        <v>219</v>
      </c>
      <c r="II1" s="117">
        <f t="shared" si="3"/>
        <v>220</v>
      </c>
      <c r="IJ1" s="117">
        <f t="shared" si="3"/>
        <v>221</v>
      </c>
      <c r="IK1" s="117">
        <f t="shared" si="3"/>
        <v>222</v>
      </c>
      <c r="IL1" s="117">
        <f t="shared" si="3"/>
        <v>223</v>
      </c>
      <c r="IM1" s="117">
        <f t="shared" si="3"/>
        <v>224</v>
      </c>
      <c r="IN1" s="117">
        <f t="shared" si="3"/>
        <v>225</v>
      </c>
      <c r="IO1" s="117">
        <f t="shared" si="3"/>
        <v>226</v>
      </c>
      <c r="IP1" s="117">
        <f t="shared" si="3"/>
        <v>227</v>
      </c>
      <c r="IQ1" s="117">
        <f t="shared" si="3"/>
        <v>228</v>
      </c>
      <c r="IR1" s="117">
        <f t="shared" si="3"/>
        <v>229</v>
      </c>
      <c r="IS1" s="117">
        <f t="shared" si="3"/>
        <v>230</v>
      </c>
      <c r="IT1" s="117">
        <f t="shared" si="3"/>
        <v>231</v>
      </c>
      <c r="IU1" s="117">
        <f t="shared" si="3"/>
        <v>232</v>
      </c>
      <c r="IV1" s="117">
        <f t="shared" si="3"/>
        <v>233</v>
      </c>
      <c r="IW1" s="117">
        <f t="shared" si="3"/>
        <v>234</v>
      </c>
      <c r="IX1" s="117">
        <f t="shared" si="3"/>
        <v>235</v>
      </c>
      <c r="IY1" s="117">
        <f t="shared" si="3"/>
        <v>236</v>
      </c>
      <c r="IZ1" s="117">
        <f t="shared" si="3"/>
        <v>237</v>
      </c>
      <c r="JA1" s="117">
        <f t="shared" si="3"/>
        <v>238</v>
      </c>
      <c r="JB1" s="117">
        <f t="shared" si="3"/>
        <v>239</v>
      </c>
      <c r="JC1" s="117">
        <f t="shared" si="3"/>
        <v>240</v>
      </c>
      <c r="JD1" s="117">
        <f t="shared" si="3"/>
        <v>241</v>
      </c>
      <c r="JE1" s="117">
        <f t="shared" si="3"/>
        <v>242</v>
      </c>
      <c r="JF1" s="117">
        <f t="shared" si="3"/>
        <v>243</v>
      </c>
      <c r="JG1" s="117">
        <f t="shared" si="3"/>
        <v>244</v>
      </c>
      <c r="JH1" s="117">
        <f t="shared" si="3"/>
        <v>245</v>
      </c>
      <c r="JI1" s="117">
        <f t="shared" si="3"/>
        <v>246</v>
      </c>
      <c r="JJ1" s="117">
        <f t="shared" si="3"/>
        <v>247</v>
      </c>
      <c r="JK1" s="117">
        <f t="shared" si="3"/>
        <v>248</v>
      </c>
      <c r="JL1" s="117">
        <f t="shared" si="3"/>
        <v>249</v>
      </c>
      <c r="JM1" s="117">
        <f t="shared" si="3"/>
        <v>250</v>
      </c>
      <c r="JN1" s="117">
        <f t="shared" si="3"/>
        <v>251</v>
      </c>
      <c r="JO1" s="117">
        <f t="shared" si="3"/>
        <v>252</v>
      </c>
      <c r="JP1" s="117">
        <f t="shared" si="3"/>
        <v>253</v>
      </c>
      <c r="JQ1" s="117">
        <f t="shared" si="3"/>
        <v>254</v>
      </c>
      <c r="JR1" s="117">
        <f t="shared" si="3"/>
        <v>255</v>
      </c>
      <c r="JS1" s="117">
        <f t="shared" si="3"/>
        <v>256</v>
      </c>
      <c r="JT1" s="117">
        <f t="shared" si="3"/>
        <v>257</v>
      </c>
      <c r="JU1" s="117">
        <f t="shared" si="3"/>
        <v>258</v>
      </c>
      <c r="JV1" s="117">
        <f t="shared" ref="JV1:KH1" si="4">JU1+$C$64</f>
        <v>259</v>
      </c>
      <c r="JW1" s="117">
        <f t="shared" si="4"/>
        <v>260</v>
      </c>
      <c r="JX1" s="117">
        <f t="shared" si="4"/>
        <v>261</v>
      </c>
      <c r="JY1" s="117">
        <f t="shared" si="4"/>
        <v>262</v>
      </c>
      <c r="JZ1" s="117">
        <f t="shared" si="4"/>
        <v>263</v>
      </c>
      <c r="KA1" s="117">
        <f t="shared" si="4"/>
        <v>264</v>
      </c>
      <c r="KB1" s="117">
        <f t="shared" si="4"/>
        <v>265</v>
      </c>
      <c r="KC1" s="117">
        <f t="shared" si="4"/>
        <v>266</v>
      </c>
      <c r="KD1" s="117">
        <f t="shared" si="4"/>
        <v>267</v>
      </c>
      <c r="KE1" s="117">
        <f t="shared" si="4"/>
        <v>268</v>
      </c>
      <c r="KF1" s="117">
        <f t="shared" si="4"/>
        <v>269</v>
      </c>
      <c r="KG1" s="117">
        <f t="shared" si="4"/>
        <v>270</v>
      </c>
      <c r="KH1" s="117">
        <f t="shared" si="4"/>
        <v>271</v>
      </c>
    </row>
    <row r="2" spans="1:294" ht="15" x14ac:dyDescent="0.25">
      <c r="A2" s="117" t="s">
        <v>782</v>
      </c>
      <c r="B2" s="117">
        <f>IF(AND('PPG Phase Definition'!C241=1, 'PPG Phase Definition'!I7&lt;&gt;1,'PPG Phase Definition'!W7&lt;&gt;"Only TIA2"),1,0)</f>
        <v>0</v>
      </c>
      <c r="C2" s="117">
        <f>IF(ACQ_MODE="PPG",INT(1/INDEX(REFERENCE!$AG$12:$AG$22,MATCH('PPG Phase Definition'!H7,REFERENCE!$AF$12:$AF$22,0))),PPG_GBL_MASK_FATOR)</f>
        <v>5</v>
      </c>
      <c r="D2" s="117">
        <f>IF('PPG Phase Definition'!V7="",1,$C$66)</f>
        <v>1</v>
      </c>
      <c r="H2" s="117">
        <v>1</v>
      </c>
      <c r="I2" s="117" t="str">
        <f t="shared" ref="I2:I65" si="5">IFERROR(INDEX($1:$1048576,SUMPRODUCT(($X$149:$HV$196=H2)*ROW($X$149:$HV$196))-98,SUMPRODUCT(($X$149:$HV$196=H2)*COLUMN($X$149:$HV$196))),"")</f>
        <v>ECG</v>
      </c>
      <c r="J2" s="117">
        <f>IF(I2="ECG",J1+1,J1)</f>
        <v>1</v>
      </c>
      <c r="K2" s="117" t="str">
        <f>IF(J2=J1,"",IF(MOD(J2,$C$61)=0,"ECG",""))</f>
        <v>ECG</v>
      </c>
      <c r="L2" s="117" t="str">
        <f>IF(I2&lt;&gt;"ECG",I2,"")</f>
        <v/>
      </c>
      <c r="M2" s="398" t="str">
        <f>CONCATENATE(L2,K2)</f>
        <v>ECG</v>
      </c>
      <c r="N2" s="117">
        <f>IF(M2="",N1,N1+1)</f>
        <v>1</v>
      </c>
      <c r="O2" s="117">
        <f>IF(N2=N1,"",N2)</f>
        <v>1</v>
      </c>
      <c r="Q2" s="389">
        <f t="shared" ref="Q2:Q65" si="6">IF(Q1&lt;($C$63),Q1+1,"")</f>
        <v>1</v>
      </c>
      <c r="R2" s="395" t="str">
        <f>IF(Q2="","",INDEX($M$2:$M$799,MATCH(Q2,$O$2:$O$799,0)))</f>
        <v>ECG</v>
      </c>
      <c r="S2" s="391"/>
      <c r="T2" s="391"/>
      <c r="U2" s="391">
        <f>IF(W2="ECG",1/$C$61,IF(W2=0,"",1/(INDEX($C$2:$C$51,MATCH($W2,$A$2:$A$51,0))*INDEX($D$2:$D$51,MATCH($W2,$A$2:$A$51,0)))))</f>
        <v>1</v>
      </c>
      <c r="V2" s="117">
        <f>IF(V1&lt;$C$65,V1+1,"")</f>
        <v>1</v>
      </c>
      <c r="W2" s="117" t="str">
        <f t="shared" ref="W2:W49" si="7">IFERROR(INDEX($1:$1048576,SUMPRODUCT(($B$119:$F$167=V2)*ROW($B$119:$F$167)),1),"")</f>
        <v>ECG</v>
      </c>
      <c r="X2" s="117">
        <f t="shared" ref="X2:AG11" si="8">((IF(MOD(X$1+IF($C$62=0,0,INDEX($C$2:$C$51,MATCH($W2,$A$2:$A$51,0))-1),INDEX($C$2:$C$51,MATCH($W2,$A$2:$A$51,0))*INDEX($D$2:$D$51,MATCH($W2,$A$2:$A$51,0)))=0,1,0))*INDEX($B$2:$B$51,MATCH($W2,$A$2:$A$51,0)))</f>
        <v>1</v>
      </c>
      <c r="Y2" s="117">
        <f t="shared" si="8"/>
        <v>1</v>
      </c>
      <c r="Z2" s="117">
        <f t="shared" si="8"/>
        <v>1</v>
      </c>
      <c r="AA2" s="117">
        <f t="shared" si="8"/>
        <v>1</v>
      </c>
      <c r="AB2" s="117">
        <f t="shared" si="8"/>
        <v>1</v>
      </c>
      <c r="AC2" s="117">
        <f t="shared" si="8"/>
        <v>1</v>
      </c>
      <c r="AD2" s="117">
        <f t="shared" si="8"/>
        <v>1</v>
      </c>
      <c r="AE2" s="117">
        <f t="shared" si="8"/>
        <v>1</v>
      </c>
      <c r="AF2" s="117">
        <f t="shared" si="8"/>
        <v>1</v>
      </c>
      <c r="AG2" s="117">
        <f t="shared" si="8"/>
        <v>1</v>
      </c>
      <c r="AH2" s="117">
        <f t="shared" ref="AH2:AQ11" si="9">((IF(MOD(AH$1+IF($C$62=0,0,INDEX($C$2:$C$51,MATCH($W2,$A$2:$A$51,0))-1),INDEX($C$2:$C$51,MATCH($W2,$A$2:$A$51,0))*INDEX($D$2:$D$51,MATCH($W2,$A$2:$A$51,0)))=0,1,0))*INDEX($B$2:$B$51,MATCH($W2,$A$2:$A$51,0)))</f>
        <v>1</v>
      </c>
      <c r="AI2" s="117">
        <f t="shared" si="9"/>
        <v>1</v>
      </c>
      <c r="AJ2" s="117">
        <f t="shared" si="9"/>
        <v>1</v>
      </c>
      <c r="AK2" s="117">
        <f t="shared" si="9"/>
        <v>1</v>
      </c>
      <c r="AL2" s="117">
        <f t="shared" si="9"/>
        <v>1</v>
      </c>
      <c r="AM2" s="117">
        <f t="shared" si="9"/>
        <v>1</v>
      </c>
      <c r="AN2" s="117">
        <f t="shared" si="9"/>
        <v>1</v>
      </c>
      <c r="AO2" s="117">
        <f t="shared" si="9"/>
        <v>1</v>
      </c>
      <c r="AP2" s="117">
        <f t="shared" si="9"/>
        <v>1</v>
      </c>
      <c r="AQ2" s="117">
        <f t="shared" si="9"/>
        <v>1</v>
      </c>
      <c r="AR2" s="117">
        <f t="shared" ref="AR2:BA11" si="10">((IF(MOD(AR$1+IF($C$62=0,0,INDEX($C$2:$C$51,MATCH($W2,$A$2:$A$51,0))-1),INDEX($C$2:$C$51,MATCH($W2,$A$2:$A$51,0))*INDEX($D$2:$D$51,MATCH($W2,$A$2:$A$51,0)))=0,1,0))*INDEX($B$2:$B$51,MATCH($W2,$A$2:$A$51,0)))</f>
        <v>1</v>
      </c>
      <c r="AS2" s="117">
        <f t="shared" si="10"/>
        <v>1</v>
      </c>
      <c r="AT2" s="117">
        <f t="shared" si="10"/>
        <v>1</v>
      </c>
      <c r="AU2" s="117">
        <f t="shared" si="10"/>
        <v>1</v>
      </c>
      <c r="AV2" s="117">
        <f t="shared" si="10"/>
        <v>1</v>
      </c>
      <c r="AW2" s="117">
        <f t="shared" si="10"/>
        <v>1</v>
      </c>
      <c r="AX2" s="117">
        <f t="shared" si="10"/>
        <v>1</v>
      </c>
      <c r="AY2" s="117">
        <f t="shared" si="10"/>
        <v>1</v>
      </c>
      <c r="AZ2" s="117">
        <f t="shared" si="10"/>
        <v>1</v>
      </c>
      <c r="BA2" s="117">
        <f t="shared" si="10"/>
        <v>1</v>
      </c>
      <c r="BB2" s="117">
        <f t="shared" ref="BB2:BK11" si="11">((IF(MOD(BB$1+IF($C$62=0,0,INDEX($C$2:$C$51,MATCH($W2,$A$2:$A$51,0))-1),INDEX($C$2:$C$51,MATCH($W2,$A$2:$A$51,0))*INDEX($D$2:$D$51,MATCH($W2,$A$2:$A$51,0)))=0,1,0))*INDEX($B$2:$B$51,MATCH($W2,$A$2:$A$51,0)))</f>
        <v>1</v>
      </c>
      <c r="BC2" s="117">
        <f t="shared" si="11"/>
        <v>1</v>
      </c>
      <c r="BD2" s="117">
        <f t="shared" si="11"/>
        <v>1</v>
      </c>
      <c r="BE2" s="117">
        <f t="shared" si="11"/>
        <v>1</v>
      </c>
      <c r="BF2" s="117">
        <f t="shared" si="11"/>
        <v>1</v>
      </c>
      <c r="BG2" s="117">
        <f t="shared" si="11"/>
        <v>1</v>
      </c>
      <c r="BH2" s="117">
        <f t="shared" si="11"/>
        <v>1</v>
      </c>
      <c r="BI2" s="117">
        <f t="shared" si="11"/>
        <v>1</v>
      </c>
      <c r="BJ2" s="117">
        <f t="shared" si="11"/>
        <v>1</v>
      </c>
      <c r="BK2" s="117">
        <f t="shared" si="11"/>
        <v>1</v>
      </c>
      <c r="BL2" s="117">
        <f t="shared" ref="BL2:BU11" si="12">((IF(MOD(BL$1+IF($C$62=0,0,INDEX($C$2:$C$51,MATCH($W2,$A$2:$A$51,0))-1),INDEX($C$2:$C$51,MATCH($W2,$A$2:$A$51,0))*INDEX($D$2:$D$51,MATCH($W2,$A$2:$A$51,0)))=0,1,0))*INDEX($B$2:$B$51,MATCH($W2,$A$2:$A$51,0)))</f>
        <v>1</v>
      </c>
      <c r="BM2" s="117">
        <f t="shared" si="12"/>
        <v>1</v>
      </c>
      <c r="BN2" s="117">
        <f t="shared" si="12"/>
        <v>1</v>
      </c>
      <c r="BO2" s="117">
        <f t="shared" si="12"/>
        <v>1</v>
      </c>
      <c r="BP2" s="117">
        <f t="shared" si="12"/>
        <v>1</v>
      </c>
      <c r="BQ2" s="117">
        <f t="shared" si="12"/>
        <v>1</v>
      </c>
      <c r="BR2" s="117">
        <f t="shared" si="12"/>
        <v>1</v>
      </c>
      <c r="BS2" s="117">
        <f t="shared" si="12"/>
        <v>1</v>
      </c>
      <c r="BT2" s="117">
        <f t="shared" si="12"/>
        <v>1</v>
      </c>
      <c r="BU2" s="117">
        <f t="shared" si="12"/>
        <v>1</v>
      </c>
      <c r="BV2" s="117">
        <f t="shared" ref="BV2:CE11" si="13">((IF(MOD(BV$1+IF($C$62=0,0,INDEX($C$2:$C$51,MATCH($W2,$A$2:$A$51,0))-1),INDEX($C$2:$C$51,MATCH($W2,$A$2:$A$51,0))*INDEX($D$2:$D$51,MATCH($W2,$A$2:$A$51,0)))=0,1,0))*INDEX($B$2:$B$51,MATCH($W2,$A$2:$A$51,0)))</f>
        <v>1</v>
      </c>
      <c r="BW2" s="117">
        <f t="shared" si="13"/>
        <v>1</v>
      </c>
      <c r="BX2" s="117">
        <f t="shared" si="13"/>
        <v>1</v>
      </c>
      <c r="BY2" s="117">
        <f t="shared" si="13"/>
        <v>1</v>
      </c>
      <c r="BZ2" s="117">
        <f t="shared" si="13"/>
        <v>1</v>
      </c>
      <c r="CA2" s="117">
        <f t="shared" si="13"/>
        <v>1</v>
      </c>
      <c r="CB2" s="117">
        <f t="shared" si="13"/>
        <v>1</v>
      </c>
      <c r="CC2" s="117">
        <f t="shared" si="13"/>
        <v>1</v>
      </c>
      <c r="CD2" s="117">
        <f t="shared" si="13"/>
        <v>1</v>
      </c>
      <c r="CE2" s="117">
        <f t="shared" si="13"/>
        <v>1</v>
      </c>
      <c r="CF2" s="117">
        <f t="shared" ref="CF2:CO11" si="14">((IF(MOD(CF$1+IF($C$62=0,0,INDEX($C$2:$C$51,MATCH($W2,$A$2:$A$51,0))-1),INDEX($C$2:$C$51,MATCH($W2,$A$2:$A$51,0))*INDEX($D$2:$D$51,MATCH($W2,$A$2:$A$51,0)))=0,1,0))*INDEX($B$2:$B$51,MATCH($W2,$A$2:$A$51,0)))</f>
        <v>1</v>
      </c>
      <c r="CG2" s="117">
        <f t="shared" si="14"/>
        <v>1</v>
      </c>
      <c r="CH2" s="117">
        <f t="shared" si="14"/>
        <v>1</v>
      </c>
      <c r="CI2" s="117">
        <f t="shared" si="14"/>
        <v>1</v>
      </c>
      <c r="CJ2" s="117">
        <f t="shared" si="14"/>
        <v>1</v>
      </c>
      <c r="CK2" s="117">
        <f t="shared" si="14"/>
        <v>1</v>
      </c>
      <c r="CL2" s="117">
        <f t="shared" si="14"/>
        <v>1</v>
      </c>
      <c r="CM2" s="117">
        <f t="shared" si="14"/>
        <v>1</v>
      </c>
      <c r="CN2" s="117">
        <f t="shared" si="14"/>
        <v>1</v>
      </c>
      <c r="CO2" s="117">
        <f t="shared" si="14"/>
        <v>1</v>
      </c>
      <c r="CP2" s="117">
        <f t="shared" ref="CP2:CY11" si="15">((IF(MOD(CP$1+IF($C$62=0,0,INDEX($C$2:$C$51,MATCH($W2,$A$2:$A$51,0))-1),INDEX($C$2:$C$51,MATCH($W2,$A$2:$A$51,0))*INDEX($D$2:$D$51,MATCH($W2,$A$2:$A$51,0)))=0,1,0))*INDEX($B$2:$B$51,MATCH($W2,$A$2:$A$51,0)))</f>
        <v>1</v>
      </c>
      <c r="CQ2" s="117">
        <f t="shared" si="15"/>
        <v>1</v>
      </c>
      <c r="CR2" s="117">
        <f t="shared" si="15"/>
        <v>1</v>
      </c>
      <c r="CS2" s="117">
        <f t="shared" si="15"/>
        <v>1</v>
      </c>
      <c r="CT2" s="117">
        <f t="shared" si="15"/>
        <v>1</v>
      </c>
      <c r="CU2" s="117">
        <f t="shared" si="15"/>
        <v>1</v>
      </c>
      <c r="CV2" s="117">
        <f t="shared" si="15"/>
        <v>1</v>
      </c>
      <c r="CW2" s="117">
        <f t="shared" si="15"/>
        <v>1</v>
      </c>
      <c r="CX2" s="117">
        <f t="shared" si="15"/>
        <v>1</v>
      </c>
      <c r="CY2" s="117">
        <f t="shared" si="15"/>
        <v>1</v>
      </c>
      <c r="CZ2" s="117">
        <f t="shared" ref="CZ2:DI11" si="16">((IF(MOD(CZ$1+IF($C$62=0,0,INDEX($C$2:$C$51,MATCH($W2,$A$2:$A$51,0))-1),INDEX($C$2:$C$51,MATCH($W2,$A$2:$A$51,0))*INDEX($D$2:$D$51,MATCH($W2,$A$2:$A$51,0)))=0,1,0))*INDEX($B$2:$B$51,MATCH($W2,$A$2:$A$51,0)))</f>
        <v>1</v>
      </c>
      <c r="DA2" s="117">
        <f t="shared" si="16"/>
        <v>1</v>
      </c>
      <c r="DB2" s="117">
        <f t="shared" si="16"/>
        <v>1</v>
      </c>
      <c r="DC2" s="117">
        <f t="shared" si="16"/>
        <v>1</v>
      </c>
      <c r="DD2" s="117">
        <f t="shared" si="16"/>
        <v>1</v>
      </c>
      <c r="DE2" s="117">
        <f t="shared" si="16"/>
        <v>1</v>
      </c>
      <c r="DF2" s="117">
        <f t="shared" si="16"/>
        <v>1</v>
      </c>
      <c r="DG2" s="117">
        <f t="shared" si="16"/>
        <v>1</v>
      </c>
      <c r="DH2" s="117">
        <f t="shared" si="16"/>
        <v>1</v>
      </c>
      <c r="DI2" s="117">
        <f t="shared" si="16"/>
        <v>1</v>
      </c>
      <c r="DJ2" s="117">
        <f t="shared" ref="DJ2:DS11" si="17">((IF(MOD(DJ$1+IF($C$62=0,0,INDEX($C$2:$C$51,MATCH($W2,$A$2:$A$51,0))-1),INDEX($C$2:$C$51,MATCH($W2,$A$2:$A$51,0))*INDEX($D$2:$D$51,MATCH($W2,$A$2:$A$51,0)))=0,1,0))*INDEX($B$2:$B$51,MATCH($W2,$A$2:$A$51,0)))</f>
        <v>1</v>
      </c>
      <c r="DK2" s="117">
        <f t="shared" si="17"/>
        <v>1</v>
      </c>
      <c r="DL2" s="117">
        <f t="shared" si="17"/>
        <v>1</v>
      </c>
      <c r="DM2" s="117">
        <f t="shared" si="17"/>
        <v>1</v>
      </c>
      <c r="DN2" s="117">
        <f t="shared" si="17"/>
        <v>1</v>
      </c>
      <c r="DO2" s="117">
        <f t="shared" si="17"/>
        <v>1</v>
      </c>
      <c r="DP2" s="117">
        <f t="shared" si="17"/>
        <v>1</v>
      </c>
      <c r="DQ2" s="117">
        <f t="shared" si="17"/>
        <v>1</v>
      </c>
      <c r="DR2" s="117">
        <f t="shared" si="17"/>
        <v>1</v>
      </c>
      <c r="DS2" s="117">
        <f t="shared" si="17"/>
        <v>1</v>
      </c>
      <c r="DT2" s="117">
        <f t="shared" ref="DT2:EC11" si="18">((IF(MOD(DT$1+IF($C$62=0,0,INDEX($C$2:$C$51,MATCH($W2,$A$2:$A$51,0))-1),INDEX($C$2:$C$51,MATCH($W2,$A$2:$A$51,0))*INDEX($D$2:$D$51,MATCH($W2,$A$2:$A$51,0)))=0,1,0))*INDEX($B$2:$B$51,MATCH($W2,$A$2:$A$51,0)))</f>
        <v>1</v>
      </c>
      <c r="DU2" s="117">
        <f t="shared" si="18"/>
        <v>1</v>
      </c>
      <c r="DV2" s="117">
        <f t="shared" si="18"/>
        <v>1</v>
      </c>
      <c r="DW2" s="117">
        <f t="shared" si="18"/>
        <v>1</v>
      </c>
      <c r="DX2" s="117">
        <f t="shared" si="18"/>
        <v>1</v>
      </c>
      <c r="DY2" s="117">
        <f t="shared" si="18"/>
        <v>1</v>
      </c>
      <c r="DZ2" s="117">
        <f t="shared" si="18"/>
        <v>1</v>
      </c>
      <c r="EA2" s="117">
        <f t="shared" si="18"/>
        <v>1</v>
      </c>
      <c r="EB2" s="117">
        <f t="shared" si="18"/>
        <v>1</v>
      </c>
      <c r="EC2" s="117">
        <f t="shared" si="18"/>
        <v>1</v>
      </c>
      <c r="ED2" s="117">
        <f t="shared" ref="ED2:EM11" si="19">((IF(MOD(ED$1+IF($C$62=0,0,INDEX($C$2:$C$51,MATCH($W2,$A$2:$A$51,0))-1),INDEX($C$2:$C$51,MATCH($W2,$A$2:$A$51,0))*INDEX($D$2:$D$51,MATCH($W2,$A$2:$A$51,0)))=0,1,0))*INDEX($B$2:$B$51,MATCH($W2,$A$2:$A$51,0)))</f>
        <v>1</v>
      </c>
      <c r="EE2" s="117">
        <f t="shared" si="19"/>
        <v>1</v>
      </c>
      <c r="EF2" s="117">
        <f t="shared" si="19"/>
        <v>1</v>
      </c>
      <c r="EG2" s="117">
        <f t="shared" si="19"/>
        <v>1</v>
      </c>
      <c r="EH2" s="117">
        <f t="shared" si="19"/>
        <v>1</v>
      </c>
      <c r="EI2" s="117">
        <f t="shared" si="19"/>
        <v>1</v>
      </c>
      <c r="EJ2" s="117">
        <f t="shared" si="19"/>
        <v>1</v>
      </c>
      <c r="EK2" s="117">
        <f t="shared" si="19"/>
        <v>1</v>
      </c>
      <c r="EL2" s="117">
        <f t="shared" si="19"/>
        <v>1</v>
      </c>
      <c r="EM2" s="117">
        <f t="shared" si="19"/>
        <v>1</v>
      </c>
      <c r="EN2" s="117">
        <f t="shared" ref="EN2:EW11" si="20">((IF(MOD(EN$1+IF($C$62=0,0,INDEX($C$2:$C$51,MATCH($W2,$A$2:$A$51,0))-1),INDEX($C$2:$C$51,MATCH($W2,$A$2:$A$51,0))*INDEX($D$2:$D$51,MATCH($W2,$A$2:$A$51,0)))=0,1,0))*INDEX($B$2:$B$51,MATCH($W2,$A$2:$A$51,0)))</f>
        <v>1</v>
      </c>
      <c r="EO2" s="117">
        <f t="shared" si="20"/>
        <v>1</v>
      </c>
      <c r="EP2" s="117">
        <f t="shared" si="20"/>
        <v>1</v>
      </c>
      <c r="EQ2" s="117">
        <f t="shared" si="20"/>
        <v>1</v>
      </c>
      <c r="ER2" s="117">
        <f t="shared" si="20"/>
        <v>1</v>
      </c>
      <c r="ES2" s="117">
        <f t="shared" si="20"/>
        <v>1</v>
      </c>
      <c r="ET2" s="117">
        <f t="shared" si="20"/>
        <v>1</v>
      </c>
      <c r="EU2" s="117">
        <f t="shared" si="20"/>
        <v>1</v>
      </c>
      <c r="EV2" s="117">
        <f t="shared" si="20"/>
        <v>1</v>
      </c>
      <c r="EW2" s="117">
        <f t="shared" si="20"/>
        <v>1</v>
      </c>
      <c r="EX2" s="117">
        <f t="shared" ref="EX2:FG11" si="21">((IF(MOD(EX$1+IF($C$62=0,0,INDEX($C$2:$C$51,MATCH($W2,$A$2:$A$51,0))-1),INDEX($C$2:$C$51,MATCH($W2,$A$2:$A$51,0))*INDEX($D$2:$D$51,MATCH($W2,$A$2:$A$51,0)))=0,1,0))*INDEX($B$2:$B$51,MATCH($W2,$A$2:$A$51,0)))</f>
        <v>1</v>
      </c>
      <c r="EY2" s="117">
        <f t="shared" si="21"/>
        <v>1</v>
      </c>
      <c r="EZ2" s="117">
        <f t="shared" si="21"/>
        <v>1</v>
      </c>
      <c r="FA2" s="117">
        <f t="shared" si="21"/>
        <v>1</v>
      </c>
      <c r="FB2" s="117">
        <f t="shared" si="21"/>
        <v>1</v>
      </c>
      <c r="FC2" s="117">
        <f t="shared" si="21"/>
        <v>1</v>
      </c>
      <c r="FD2" s="117">
        <f t="shared" si="21"/>
        <v>1</v>
      </c>
      <c r="FE2" s="117">
        <f t="shared" si="21"/>
        <v>1</v>
      </c>
      <c r="FF2" s="117">
        <f t="shared" si="21"/>
        <v>1</v>
      </c>
      <c r="FG2" s="117">
        <f t="shared" si="21"/>
        <v>1</v>
      </c>
      <c r="FH2" s="117">
        <f t="shared" ref="FH2:FQ11" si="22">((IF(MOD(FH$1+IF($C$62=0,0,INDEX($C$2:$C$51,MATCH($W2,$A$2:$A$51,0))-1),INDEX($C$2:$C$51,MATCH($W2,$A$2:$A$51,0))*INDEX($D$2:$D$51,MATCH($W2,$A$2:$A$51,0)))=0,1,0))*INDEX($B$2:$B$51,MATCH($W2,$A$2:$A$51,0)))</f>
        <v>1</v>
      </c>
      <c r="FI2" s="117">
        <f t="shared" si="22"/>
        <v>1</v>
      </c>
      <c r="FJ2" s="117">
        <f t="shared" si="22"/>
        <v>1</v>
      </c>
      <c r="FK2" s="117">
        <f t="shared" si="22"/>
        <v>1</v>
      </c>
      <c r="FL2" s="117">
        <f t="shared" si="22"/>
        <v>1</v>
      </c>
      <c r="FM2" s="117">
        <f t="shared" si="22"/>
        <v>1</v>
      </c>
      <c r="FN2" s="117">
        <f t="shared" si="22"/>
        <v>1</v>
      </c>
      <c r="FO2" s="117">
        <f t="shared" si="22"/>
        <v>1</v>
      </c>
      <c r="FP2" s="117">
        <f t="shared" si="22"/>
        <v>1</v>
      </c>
      <c r="FQ2" s="117">
        <f t="shared" si="22"/>
        <v>1</v>
      </c>
      <c r="FR2" s="117">
        <f t="shared" ref="FR2:GA11" si="23">((IF(MOD(FR$1+IF($C$62=0,0,INDEX($C$2:$C$51,MATCH($W2,$A$2:$A$51,0))-1),INDEX($C$2:$C$51,MATCH($W2,$A$2:$A$51,0))*INDEX($D$2:$D$51,MATCH($W2,$A$2:$A$51,0)))=0,1,0))*INDEX($B$2:$B$51,MATCH($W2,$A$2:$A$51,0)))</f>
        <v>1</v>
      </c>
      <c r="FS2" s="117">
        <f t="shared" si="23"/>
        <v>1</v>
      </c>
      <c r="FT2" s="117">
        <f t="shared" si="23"/>
        <v>1</v>
      </c>
      <c r="FU2" s="117">
        <f t="shared" si="23"/>
        <v>1</v>
      </c>
      <c r="FV2" s="117">
        <f t="shared" si="23"/>
        <v>1</v>
      </c>
      <c r="FW2" s="117">
        <f t="shared" si="23"/>
        <v>1</v>
      </c>
      <c r="FX2" s="117">
        <f t="shared" si="23"/>
        <v>1</v>
      </c>
      <c r="FY2" s="117">
        <f t="shared" si="23"/>
        <v>1</v>
      </c>
      <c r="FZ2" s="117">
        <f t="shared" si="23"/>
        <v>1</v>
      </c>
      <c r="GA2" s="117">
        <f t="shared" si="23"/>
        <v>1</v>
      </c>
      <c r="GB2" s="117">
        <f t="shared" ref="GB2:GK11" si="24">((IF(MOD(GB$1+IF($C$62=0,0,INDEX($C$2:$C$51,MATCH($W2,$A$2:$A$51,0))-1),INDEX($C$2:$C$51,MATCH($W2,$A$2:$A$51,0))*INDEX($D$2:$D$51,MATCH($W2,$A$2:$A$51,0)))=0,1,0))*INDEX($B$2:$B$51,MATCH($W2,$A$2:$A$51,0)))</f>
        <v>1</v>
      </c>
      <c r="GC2" s="117">
        <f t="shared" si="24"/>
        <v>1</v>
      </c>
      <c r="GD2" s="117">
        <f t="shared" si="24"/>
        <v>1</v>
      </c>
      <c r="GE2" s="117">
        <f t="shared" si="24"/>
        <v>1</v>
      </c>
      <c r="GF2" s="117">
        <f t="shared" si="24"/>
        <v>1</v>
      </c>
      <c r="GG2" s="117">
        <f t="shared" si="24"/>
        <v>1</v>
      </c>
      <c r="GH2" s="117">
        <f t="shared" si="24"/>
        <v>1</v>
      </c>
      <c r="GI2" s="117">
        <f t="shared" si="24"/>
        <v>1</v>
      </c>
      <c r="GJ2" s="117">
        <f t="shared" si="24"/>
        <v>1</v>
      </c>
      <c r="GK2" s="117">
        <f t="shared" si="24"/>
        <v>1</v>
      </c>
      <c r="GL2" s="117">
        <f t="shared" ref="GL2:GU11" si="25">((IF(MOD(GL$1+IF($C$62=0,0,INDEX($C$2:$C$51,MATCH($W2,$A$2:$A$51,0))-1),INDEX($C$2:$C$51,MATCH($W2,$A$2:$A$51,0))*INDEX($D$2:$D$51,MATCH($W2,$A$2:$A$51,0)))=0,1,0))*INDEX($B$2:$B$51,MATCH($W2,$A$2:$A$51,0)))</f>
        <v>1</v>
      </c>
      <c r="GM2" s="117">
        <f t="shared" si="25"/>
        <v>1</v>
      </c>
      <c r="GN2" s="117">
        <f t="shared" si="25"/>
        <v>1</v>
      </c>
      <c r="GO2" s="117">
        <f t="shared" si="25"/>
        <v>1</v>
      </c>
      <c r="GP2" s="117">
        <f t="shared" si="25"/>
        <v>1</v>
      </c>
      <c r="GQ2" s="117">
        <f t="shared" si="25"/>
        <v>1</v>
      </c>
      <c r="GR2" s="117">
        <f t="shared" si="25"/>
        <v>1</v>
      </c>
      <c r="GS2" s="117">
        <f t="shared" si="25"/>
        <v>1</v>
      </c>
      <c r="GT2" s="117">
        <f t="shared" si="25"/>
        <v>1</v>
      </c>
      <c r="GU2" s="117">
        <f t="shared" si="25"/>
        <v>1</v>
      </c>
      <c r="GV2" s="117">
        <f t="shared" ref="GV2:HE11" si="26">((IF(MOD(GV$1+IF($C$62=0,0,INDEX($C$2:$C$51,MATCH($W2,$A$2:$A$51,0))-1),INDEX($C$2:$C$51,MATCH($W2,$A$2:$A$51,0))*INDEX($D$2:$D$51,MATCH($W2,$A$2:$A$51,0)))=0,1,0))*INDEX($B$2:$B$51,MATCH($W2,$A$2:$A$51,0)))</f>
        <v>1</v>
      </c>
      <c r="GW2" s="117">
        <f t="shared" si="26"/>
        <v>1</v>
      </c>
      <c r="GX2" s="117">
        <f t="shared" si="26"/>
        <v>1</v>
      </c>
      <c r="GY2" s="117">
        <f t="shared" si="26"/>
        <v>1</v>
      </c>
      <c r="GZ2" s="117">
        <f t="shared" si="26"/>
        <v>1</v>
      </c>
      <c r="HA2" s="117">
        <f t="shared" si="26"/>
        <v>1</v>
      </c>
      <c r="HB2" s="117">
        <f t="shared" si="26"/>
        <v>1</v>
      </c>
      <c r="HC2" s="117">
        <f t="shared" si="26"/>
        <v>1</v>
      </c>
      <c r="HD2" s="117">
        <f t="shared" si="26"/>
        <v>1</v>
      </c>
      <c r="HE2" s="117">
        <f t="shared" si="26"/>
        <v>1</v>
      </c>
      <c r="HF2" s="117">
        <f t="shared" ref="HF2:HT11" si="27">((IF(MOD(HF$1+IF($C$62=0,0,INDEX($C$2:$C$51,MATCH($W2,$A$2:$A$51,0))-1),INDEX($C$2:$C$51,MATCH($W2,$A$2:$A$51,0))*INDEX($D$2:$D$51,MATCH($W2,$A$2:$A$51,0)))=0,1,0))*INDEX($B$2:$B$51,MATCH($W2,$A$2:$A$51,0)))</f>
        <v>1</v>
      </c>
      <c r="HG2" s="117">
        <f t="shared" si="27"/>
        <v>1</v>
      </c>
      <c r="HH2" s="117">
        <f t="shared" si="27"/>
        <v>1</v>
      </c>
      <c r="HI2" s="117">
        <f t="shared" si="27"/>
        <v>1</v>
      </c>
      <c r="HJ2" s="117">
        <f t="shared" si="27"/>
        <v>1</v>
      </c>
      <c r="HK2" s="117">
        <f t="shared" si="27"/>
        <v>1</v>
      </c>
      <c r="HL2" s="117">
        <f t="shared" si="27"/>
        <v>1</v>
      </c>
      <c r="HM2" s="117">
        <f t="shared" si="27"/>
        <v>1</v>
      </c>
      <c r="HN2" s="117">
        <f t="shared" si="27"/>
        <v>1</v>
      </c>
      <c r="HO2" s="117">
        <f t="shared" si="27"/>
        <v>1</v>
      </c>
      <c r="HP2" s="117">
        <f t="shared" si="27"/>
        <v>1</v>
      </c>
      <c r="HQ2" s="117">
        <f t="shared" si="27"/>
        <v>1</v>
      </c>
      <c r="HR2" s="117">
        <f t="shared" si="27"/>
        <v>1</v>
      </c>
      <c r="HS2" s="117">
        <f t="shared" si="27"/>
        <v>1</v>
      </c>
      <c r="HT2" s="117">
        <f t="shared" si="27"/>
        <v>1</v>
      </c>
    </row>
    <row r="3" spans="1:294" ht="15" x14ac:dyDescent="0.25">
      <c r="A3" s="117" t="s">
        <v>783</v>
      </c>
      <c r="B3" s="117">
        <f>IF(AND('PPG Phase Definition'!C241=1, 'PPG Phase Definition'!I7&lt;&gt;1,'PPG Phase Definition'!W7&lt;&gt;"Only TIA1"),1,0)</f>
        <v>0</v>
      </c>
      <c r="C3" s="117">
        <f>C2</f>
        <v>5</v>
      </c>
      <c r="D3" s="117">
        <f>IF('PPG Phase Definition'!X7="",1,$C$66)</f>
        <v>1</v>
      </c>
      <c r="H3" s="117">
        <v>2</v>
      </c>
      <c r="I3" s="117" t="str">
        <f t="shared" si="5"/>
        <v>ECG</v>
      </c>
      <c r="J3" s="117">
        <f t="shared" ref="J3:J66" si="28">IF(I3="ECG",J2+1,J2)</f>
        <v>2</v>
      </c>
      <c r="K3" s="117" t="str">
        <f t="shared" ref="K3:K66" si="29">IF(J3=J2,"",IF(MOD(J3,$C$61)=0,"ECG",""))</f>
        <v>ECG</v>
      </c>
      <c r="L3" s="117" t="str">
        <f t="shared" ref="L3:L66" si="30">IF(I3&lt;&gt;"ECG",I3,"")</f>
        <v/>
      </c>
      <c r="M3" s="398" t="str">
        <f t="shared" ref="M3:M66" si="31">CONCATENATE(L3,K3)</f>
        <v>ECG</v>
      </c>
      <c r="N3" s="117">
        <f t="shared" ref="N3:N66" si="32">IF(M3="",N2,N2+1)</f>
        <v>2</v>
      </c>
      <c r="O3" s="117">
        <f t="shared" ref="O3:O66" si="33">IF(N3=N2,"",N3)</f>
        <v>2</v>
      </c>
      <c r="Q3" s="389">
        <f t="shared" si="6"/>
        <v>2</v>
      </c>
      <c r="R3" s="395" t="str">
        <f t="shared" ref="R3:R66" si="34">IF(Q3="","",INDEX($M$2:$M$799,MATCH(Q3,$O$2:$O$799,0)))</f>
        <v>ECG</v>
      </c>
      <c r="S3" s="391"/>
      <c r="T3" s="391"/>
      <c r="U3" s="391">
        <f t="shared" ref="U3:U49" si="35">IF(W3="ECG",1/$C$61,IF(W3=0,"",1/(INDEX($C$2:$C$51,MATCH($W3,$A$2:$A$51,0))*INDEX($D$2:$D$51,MATCH($W3,$A$2:$A$51,0)))))</f>
        <v>0.1</v>
      </c>
      <c r="V3" s="117">
        <f t="shared" ref="V3:V49" si="36">IF(V2&lt;$C$65,V2+1,"")</f>
        <v>2</v>
      </c>
      <c r="W3" s="117" t="str">
        <f t="shared" si="7"/>
        <v>TIA1-3</v>
      </c>
      <c r="X3" s="117">
        <f t="shared" si="8"/>
        <v>0</v>
      </c>
      <c r="Y3" s="117">
        <f t="shared" si="8"/>
        <v>0</v>
      </c>
      <c r="Z3" s="117">
        <f t="shared" si="8"/>
        <v>0</v>
      </c>
      <c r="AA3" s="117">
        <f t="shared" si="8"/>
        <v>0</v>
      </c>
      <c r="AB3" s="117">
        <f t="shared" si="8"/>
        <v>0</v>
      </c>
      <c r="AC3" s="117">
        <f t="shared" si="8"/>
        <v>1</v>
      </c>
      <c r="AD3" s="117">
        <f t="shared" si="8"/>
        <v>0</v>
      </c>
      <c r="AE3" s="117">
        <f t="shared" si="8"/>
        <v>0</v>
      </c>
      <c r="AF3" s="117">
        <f t="shared" si="8"/>
        <v>0</v>
      </c>
      <c r="AG3" s="117">
        <f t="shared" si="8"/>
        <v>0</v>
      </c>
      <c r="AH3" s="117">
        <f t="shared" si="9"/>
        <v>0</v>
      </c>
      <c r="AI3" s="117">
        <f t="shared" si="9"/>
        <v>0</v>
      </c>
      <c r="AJ3" s="117">
        <f t="shared" si="9"/>
        <v>0</v>
      </c>
      <c r="AK3" s="117">
        <f t="shared" si="9"/>
        <v>0</v>
      </c>
      <c r="AL3" s="117">
        <f t="shared" si="9"/>
        <v>0</v>
      </c>
      <c r="AM3" s="117">
        <f t="shared" si="9"/>
        <v>1</v>
      </c>
      <c r="AN3" s="117">
        <f t="shared" si="9"/>
        <v>0</v>
      </c>
      <c r="AO3" s="117">
        <f t="shared" si="9"/>
        <v>0</v>
      </c>
      <c r="AP3" s="117">
        <f t="shared" si="9"/>
        <v>0</v>
      </c>
      <c r="AQ3" s="117">
        <f t="shared" si="9"/>
        <v>0</v>
      </c>
      <c r="AR3" s="117">
        <f t="shared" si="10"/>
        <v>0</v>
      </c>
      <c r="AS3" s="117">
        <f t="shared" si="10"/>
        <v>0</v>
      </c>
      <c r="AT3" s="117">
        <f t="shared" si="10"/>
        <v>0</v>
      </c>
      <c r="AU3" s="117">
        <f t="shared" si="10"/>
        <v>0</v>
      </c>
      <c r="AV3" s="117">
        <f t="shared" si="10"/>
        <v>0</v>
      </c>
      <c r="AW3" s="117">
        <f t="shared" si="10"/>
        <v>1</v>
      </c>
      <c r="AX3" s="117">
        <f t="shared" si="10"/>
        <v>0</v>
      </c>
      <c r="AY3" s="117">
        <f t="shared" si="10"/>
        <v>0</v>
      </c>
      <c r="AZ3" s="117">
        <f t="shared" si="10"/>
        <v>0</v>
      </c>
      <c r="BA3" s="117">
        <f t="shared" si="10"/>
        <v>0</v>
      </c>
      <c r="BB3" s="117">
        <f t="shared" si="11"/>
        <v>0</v>
      </c>
      <c r="BC3" s="117">
        <f t="shared" si="11"/>
        <v>0</v>
      </c>
      <c r="BD3" s="117">
        <f t="shared" si="11"/>
        <v>0</v>
      </c>
      <c r="BE3" s="117">
        <f t="shared" si="11"/>
        <v>0</v>
      </c>
      <c r="BF3" s="117">
        <f t="shared" si="11"/>
        <v>0</v>
      </c>
      <c r="BG3" s="117">
        <f t="shared" si="11"/>
        <v>1</v>
      </c>
      <c r="BH3" s="117">
        <f t="shared" si="11"/>
        <v>0</v>
      </c>
      <c r="BI3" s="117">
        <f t="shared" si="11"/>
        <v>0</v>
      </c>
      <c r="BJ3" s="117">
        <f t="shared" si="11"/>
        <v>0</v>
      </c>
      <c r="BK3" s="117">
        <f t="shared" si="11"/>
        <v>0</v>
      </c>
      <c r="BL3" s="117">
        <f t="shared" si="12"/>
        <v>0</v>
      </c>
      <c r="BM3" s="117">
        <f t="shared" si="12"/>
        <v>0</v>
      </c>
      <c r="BN3" s="117">
        <f t="shared" si="12"/>
        <v>0</v>
      </c>
      <c r="BO3" s="117">
        <f t="shared" si="12"/>
        <v>0</v>
      </c>
      <c r="BP3" s="117">
        <f t="shared" si="12"/>
        <v>0</v>
      </c>
      <c r="BQ3" s="117">
        <f t="shared" si="12"/>
        <v>1</v>
      </c>
      <c r="BR3" s="117">
        <f t="shared" si="12"/>
        <v>0</v>
      </c>
      <c r="BS3" s="117">
        <f t="shared" si="12"/>
        <v>0</v>
      </c>
      <c r="BT3" s="117">
        <f t="shared" si="12"/>
        <v>0</v>
      </c>
      <c r="BU3" s="117">
        <f t="shared" si="12"/>
        <v>0</v>
      </c>
      <c r="BV3" s="117">
        <f t="shared" si="13"/>
        <v>0</v>
      </c>
      <c r="BW3" s="117">
        <f t="shared" si="13"/>
        <v>0</v>
      </c>
      <c r="BX3" s="117">
        <f t="shared" si="13"/>
        <v>0</v>
      </c>
      <c r="BY3" s="117">
        <f t="shared" si="13"/>
        <v>0</v>
      </c>
      <c r="BZ3" s="117">
        <f t="shared" si="13"/>
        <v>0</v>
      </c>
      <c r="CA3" s="117">
        <f t="shared" si="13"/>
        <v>1</v>
      </c>
      <c r="CB3" s="117">
        <f t="shared" si="13"/>
        <v>0</v>
      </c>
      <c r="CC3" s="117">
        <f t="shared" si="13"/>
        <v>0</v>
      </c>
      <c r="CD3" s="117">
        <f t="shared" si="13"/>
        <v>0</v>
      </c>
      <c r="CE3" s="117">
        <f t="shared" si="13"/>
        <v>0</v>
      </c>
      <c r="CF3" s="117">
        <f t="shared" si="14"/>
        <v>0</v>
      </c>
      <c r="CG3" s="117">
        <f t="shared" si="14"/>
        <v>0</v>
      </c>
      <c r="CH3" s="117">
        <f t="shared" si="14"/>
        <v>0</v>
      </c>
      <c r="CI3" s="117">
        <f t="shared" si="14"/>
        <v>0</v>
      </c>
      <c r="CJ3" s="117">
        <f t="shared" si="14"/>
        <v>0</v>
      </c>
      <c r="CK3" s="117">
        <f t="shared" si="14"/>
        <v>1</v>
      </c>
      <c r="CL3" s="117">
        <f t="shared" si="14"/>
        <v>0</v>
      </c>
      <c r="CM3" s="117">
        <f t="shared" si="14"/>
        <v>0</v>
      </c>
      <c r="CN3" s="117">
        <f t="shared" si="14"/>
        <v>0</v>
      </c>
      <c r="CO3" s="117">
        <f t="shared" si="14"/>
        <v>0</v>
      </c>
      <c r="CP3" s="117">
        <f t="shared" si="15"/>
        <v>0</v>
      </c>
      <c r="CQ3" s="117">
        <f t="shared" si="15"/>
        <v>0</v>
      </c>
      <c r="CR3" s="117">
        <f t="shared" si="15"/>
        <v>0</v>
      </c>
      <c r="CS3" s="117">
        <f t="shared" si="15"/>
        <v>0</v>
      </c>
      <c r="CT3" s="117">
        <f t="shared" si="15"/>
        <v>0</v>
      </c>
      <c r="CU3" s="117">
        <f t="shared" si="15"/>
        <v>1</v>
      </c>
      <c r="CV3" s="117">
        <f t="shared" si="15"/>
        <v>0</v>
      </c>
      <c r="CW3" s="117">
        <f t="shared" si="15"/>
        <v>0</v>
      </c>
      <c r="CX3" s="117">
        <f t="shared" si="15"/>
        <v>0</v>
      </c>
      <c r="CY3" s="117">
        <f t="shared" si="15"/>
        <v>0</v>
      </c>
      <c r="CZ3" s="117">
        <f t="shared" si="16"/>
        <v>0</v>
      </c>
      <c r="DA3" s="117">
        <f t="shared" si="16"/>
        <v>0</v>
      </c>
      <c r="DB3" s="117">
        <f t="shared" si="16"/>
        <v>0</v>
      </c>
      <c r="DC3" s="117">
        <f t="shared" si="16"/>
        <v>0</v>
      </c>
      <c r="DD3" s="117">
        <f t="shared" si="16"/>
        <v>0</v>
      </c>
      <c r="DE3" s="117">
        <f t="shared" si="16"/>
        <v>1</v>
      </c>
      <c r="DF3" s="117">
        <f t="shared" si="16"/>
        <v>0</v>
      </c>
      <c r="DG3" s="117">
        <f t="shared" si="16"/>
        <v>0</v>
      </c>
      <c r="DH3" s="117">
        <f t="shared" si="16"/>
        <v>0</v>
      </c>
      <c r="DI3" s="117">
        <f t="shared" si="16"/>
        <v>0</v>
      </c>
      <c r="DJ3" s="117">
        <f t="shared" si="17"/>
        <v>0</v>
      </c>
      <c r="DK3" s="117">
        <f t="shared" si="17"/>
        <v>0</v>
      </c>
      <c r="DL3" s="117">
        <f t="shared" si="17"/>
        <v>0</v>
      </c>
      <c r="DM3" s="117">
        <f t="shared" si="17"/>
        <v>0</v>
      </c>
      <c r="DN3" s="117">
        <f t="shared" si="17"/>
        <v>0</v>
      </c>
      <c r="DO3" s="117">
        <f t="shared" si="17"/>
        <v>1</v>
      </c>
      <c r="DP3" s="117">
        <f t="shared" si="17"/>
        <v>0</v>
      </c>
      <c r="DQ3" s="117">
        <f t="shared" si="17"/>
        <v>0</v>
      </c>
      <c r="DR3" s="117">
        <f t="shared" si="17"/>
        <v>0</v>
      </c>
      <c r="DS3" s="117">
        <f t="shared" si="17"/>
        <v>0</v>
      </c>
      <c r="DT3" s="117">
        <f t="shared" si="18"/>
        <v>0</v>
      </c>
      <c r="DU3" s="117">
        <f t="shared" si="18"/>
        <v>0</v>
      </c>
      <c r="DV3" s="117">
        <f t="shared" si="18"/>
        <v>0</v>
      </c>
      <c r="DW3" s="117">
        <f t="shared" si="18"/>
        <v>0</v>
      </c>
      <c r="DX3" s="117">
        <f t="shared" si="18"/>
        <v>0</v>
      </c>
      <c r="DY3" s="117">
        <f t="shared" si="18"/>
        <v>1</v>
      </c>
      <c r="DZ3" s="117">
        <f t="shared" si="18"/>
        <v>0</v>
      </c>
      <c r="EA3" s="117">
        <f t="shared" si="18"/>
        <v>0</v>
      </c>
      <c r="EB3" s="117">
        <f t="shared" si="18"/>
        <v>0</v>
      </c>
      <c r="EC3" s="117">
        <f t="shared" si="18"/>
        <v>0</v>
      </c>
      <c r="ED3" s="117">
        <f t="shared" si="19"/>
        <v>0</v>
      </c>
      <c r="EE3" s="117">
        <f t="shared" si="19"/>
        <v>0</v>
      </c>
      <c r="EF3" s="117">
        <f t="shared" si="19"/>
        <v>0</v>
      </c>
      <c r="EG3" s="117">
        <f t="shared" si="19"/>
        <v>0</v>
      </c>
      <c r="EH3" s="117">
        <f t="shared" si="19"/>
        <v>0</v>
      </c>
      <c r="EI3" s="117">
        <f t="shared" si="19"/>
        <v>1</v>
      </c>
      <c r="EJ3" s="117">
        <f t="shared" si="19"/>
        <v>0</v>
      </c>
      <c r="EK3" s="117">
        <f t="shared" si="19"/>
        <v>0</v>
      </c>
      <c r="EL3" s="117">
        <f t="shared" si="19"/>
        <v>0</v>
      </c>
      <c r="EM3" s="117">
        <f t="shared" si="19"/>
        <v>0</v>
      </c>
      <c r="EN3" s="117">
        <f t="shared" si="20"/>
        <v>0</v>
      </c>
      <c r="EO3" s="117">
        <f t="shared" si="20"/>
        <v>0</v>
      </c>
      <c r="EP3" s="117">
        <f t="shared" si="20"/>
        <v>0</v>
      </c>
      <c r="EQ3" s="117">
        <f t="shared" si="20"/>
        <v>0</v>
      </c>
      <c r="ER3" s="117">
        <f t="shared" si="20"/>
        <v>0</v>
      </c>
      <c r="ES3" s="117">
        <f t="shared" si="20"/>
        <v>1</v>
      </c>
      <c r="ET3" s="117">
        <f t="shared" si="20"/>
        <v>0</v>
      </c>
      <c r="EU3" s="117">
        <f t="shared" si="20"/>
        <v>0</v>
      </c>
      <c r="EV3" s="117">
        <f t="shared" si="20"/>
        <v>0</v>
      </c>
      <c r="EW3" s="117">
        <f t="shared" si="20"/>
        <v>0</v>
      </c>
      <c r="EX3" s="117">
        <f t="shared" si="21"/>
        <v>0</v>
      </c>
      <c r="EY3" s="117">
        <f t="shared" si="21"/>
        <v>0</v>
      </c>
      <c r="EZ3" s="117">
        <f t="shared" si="21"/>
        <v>0</v>
      </c>
      <c r="FA3" s="117">
        <f t="shared" si="21"/>
        <v>0</v>
      </c>
      <c r="FB3" s="117">
        <f t="shared" si="21"/>
        <v>0</v>
      </c>
      <c r="FC3" s="117">
        <f t="shared" si="21"/>
        <v>1</v>
      </c>
      <c r="FD3" s="117">
        <f t="shared" si="21"/>
        <v>0</v>
      </c>
      <c r="FE3" s="117">
        <f t="shared" si="21"/>
        <v>0</v>
      </c>
      <c r="FF3" s="117">
        <f t="shared" si="21"/>
        <v>0</v>
      </c>
      <c r="FG3" s="117">
        <f t="shared" si="21"/>
        <v>0</v>
      </c>
      <c r="FH3" s="117">
        <f t="shared" si="22"/>
        <v>0</v>
      </c>
      <c r="FI3" s="117">
        <f t="shared" si="22"/>
        <v>0</v>
      </c>
      <c r="FJ3" s="117">
        <f t="shared" si="22"/>
        <v>0</v>
      </c>
      <c r="FK3" s="117">
        <f t="shared" si="22"/>
        <v>0</v>
      </c>
      <c r="FL3" s="117">
        <f t="shared" si="22"/>
        <v>0</v>
      </c>
      <c r="FM3" s="117">
        <f t="shared" si="22"/>
        <v>1</v>
      </c>
      <c r="FN3" s="117">
        <f t="shared" si="22"/>
        <v>0</v>
      </c>
      <c r="FO3" s="117">
        <f t="shared" si="22"/>
        <v>0</v>
      </c>
      <c r="FP3" s="117">
        <f t="shared" si="22"/>
        <v>0</v>
      </c>
      <c r="FQ3" s="117">
        <f t="shared" si="22"/>
        <v>0</v>
      </c>
      <c r="FR3" s="117">
        <f t="shared" si="23"/>
        <v>0</v>
      </c>
      <c r="FS3" s="117">
        <f t="shared" si="23"/>
        <v>0</v>
      </c>
      <c r="FT3" s="117">
        <f t="shared" si="23"/>
        <v>0</v>
      </c>
      <c r="FU3" s="117">
        <f t="shared" si="23"/>
        <v>0</v>
      </c>
      <c r="FV3" s="117">
        <f t="shared" si="23"/>
        <v>0</v>
      </c>
      <c r="FW3" s="117">
        <f t="shared" si="23"/>
        <v>1</v>
      </c>
      <c r="FX3" s="117">
        <f t="shared" si="23"/>
        <v>0</v>
      </c>
      <c r="FY3" s="117">
        <f t="shared" si="23"/>
        <v>0</v>
      </c>
      <c r="FZ3" s="117">
        <f t="shared" si="23"/>
        <v>0</v>
      </c>
      <c r="GA3" s="117">
        <f t="shared" si="23"/>
        <v>0</v>
      </c>
      <c r="GB3" s="117">
        <f t="shared" si="24"/>
        <v>0</v>
      </c>
      <c r="GC3" s="117">
        <f t="shared" si="24"/>
        <v>0</v>
      </c>
      <c r="GD3" s="117">
        <f t="shared" si="24"/>
        <v>0</v>
      </c>
      <c r="GE3" s="117">
        <f t="shared" si="24"/>
        <v>0</v>
      </c>
      <c r="GF3" s="117">
        <f t="shared" si="24"/>
        <v>0</v>
      </c>
      <c r="GG3" s="117">
        <f t="shared" si="24"/>
        <v>1</v>
      </c>
      <c r="GH3" s="117">
        <f t="shared" si="24"/>
        <v>0</v>
      </c>
      <c r="GI3" s="117">
        <f t="shared" si="24"/>
        <v>0</v>
      </c>
      <c r="GJ3" s="117">
        <f t="shared" si="24"/>
        <v>0</v>
      </c>
      <c r="GK3" s="117">
        <f t="shared" si="24"/>
        <v>0</v>
      </c>
      <c r="GL3" s="117">
        <f t="shared" si="25"/>
        <v>0</v>
      </c>
      <c r="GM3" s="117">
        <f t="shared" si="25"/>
        <v>0</v>
      </c>
      <c r="GN3" s="117">
        <f t="shared" si="25"/>
        <v>0</v>
      </c>
      <c r="GO3" s="117">
        <f t="shared" si="25"/>
        <v>0</v>
      </c>
      <c r="GP3" s="117">
        <f t="shared" si="25"/>
        <v>0</v>
      </c>
      <c r="GQ3" s="117">
        <f t="shared" si="25"/>
        <v>1</v>
      </c>
      <c r="GR3" s="117">
        <f t="shared" si="25"/>
        <v>0</v>
      </c>
      <c r="GS3" s="117">
        <f t="shared" si="25"/>
        <v>0</v>
      </c>
      <c r="GT3" s="117">
        <f t="shared" si="25"/>
        <v>0</v>
      </c>
      <c r="GU3" s="117">
        <f t="shared" si="25"/>
        <v>0</v>
      </c>
      <c r="GV3" s="117">
        <f t="shared" si="26"/>
        <v>0</v>
      </c>
      <c r="GW3" s="117">
        <f t="shared" si="26"/>
        <v>0</v>
      </c>
      <c r="GX3" s="117">
        <f t="shared" si="26"/>
        <v>0</v>
      </c>
      <c r="GY3" s="117">
        <f t="shared" si="26"/>
        <v>0</v>
      </c>
      <c r="GZ3" s="117">
        <f t="shared" si="26"/>
        <v>0</v>
      </c>
      <c r="HA3" s="117">
        <f t="shared" si="26"/>
        <v>1</v>
      </c>
      <c r="HB3" s="117">
        <f t="shared" si="26"/>
        <v>0</v>
      </c>
      <c r="HC3" s="117">
        <f t="shared" si="26"/>
        <v>0</v>
      </c>
      <c r="HD3" s="117">
        <f t="shared" si="26"/>
        <v>0</v>
      </c>
      <c r="HE3" s="117">
        <f t="shared" si="26"/>
        <v>0</v>
      </c>
      <c r="HF3" s="117">
        <f t="shared" si="27"/>
        <v>0</v>
      </c>
      <c r="HG3" s="117">
        <f t="shared" si="27"/>
        <v>0</v>
      </c>
      <c r="HH3" s="117">
        <f t="shared" si="27"/>
        <v>0</v>
      </c>
      <c r="HI3" s="117">
        <f t="shared" si="27"/>
        <v>0</v>
      </c>
      <c r="HJ3" s="117">
        <f t="shared" si="27"/>
        <v>0</v>
      </c>
      <c r="HK3" s="117">
        <f t="shared" si="27"/>
        <v>1</v>
      </c>
      <c r="HL3" s="117">
        <f t="shared" si="27"/>
        <v>0</v>
      </c>
      <c r="HM3" s="117">
        <f t="shared" si="27"/>
        <v>0</v>
      </c>
      <c r="HN3" s="117">
        <f t="shared" si="27"/>
        <v>0</v>
      </c>
      <c r="HO3" s="117">
        <f t="shared" si="27"/>
        <v>0</v>
      </c>
      <c r="HP3" s="117">
        <f t="shared" si="27"/>
        <v>0</v>
      </c>
      <c r="HQ3" s="117">
        <f t="shared" si="27"/>
        <v>0</v>
      </c>
      <c r="HR3" s="117">
        <f t="shared" si="27"/>
        <v>0</v>
      </c>
      <c r="HS3" s="117">
        <f t="shared" si="27"/>
        <v>0</v>
      </c>
      <c r="HT3" s="117">
        <f t="shared" si="27"/>
        <v>0</v>
      </c>
    </row>
    <row r="4" spans="1:294" ht="15" x14ac:dyDescent="0.25">
      <c r="A4" s="117" t="s">
        <v>784</v>
      </c>
      <c r="B4" s="117">
        <f>IF(AND('PPG Phase Definition'!C251=1, 'PPG Phase Definition'!I17&lt;&gt;1,'PPG Phase Definition'!W17&lt;&gt;"Only TIA2"),1,0)</f>
        <v>0</v>
      </c>
      <c r="C4" s="117">
        <f>IF(ACQ_MODE="PPG",INT(1/INDEX(REFERENCE!$AG$12:$AG$22,MATCH('PPG Phase Definition'!H17,REFERENCE!$AF$12:$AF$22,0))),PPG_GBL_MASK_FATOR)</f>
        <v>5</v>
      </c>
      <c r="D4" s="117">
        <f>IF('PPG Phase Definition'!V17="",1,$C$66)</f>
        <v>1</v>
      </c>
      <c r="H4" s="117">
        <v>3</v>
      </c>
      <c r="I4" s="117" t="str">
        <f t="shared" si="5"/>
        <v>ECG</v>
      </c>
      <c r="J4" s="117">
        <f t="shared" si="28"/>
        <v>3</v>
      </c>
      <c r="K4" s="117" t="str">
        <f t="shared" si="29"/>
        <v>ECG</v>
      </c>
      <c r="L4" s="117" t="str">
        <f t="shared" si="30"/>
        <v/>
      </c>
      <c r="M4" s="398" t="str">
        <f t="shared" si="31"/>
        <v>ECG</v>
      </c>
      <c r="N4" s="117">
        <f t="shared" si="32"/>
        <v>3</v>
      </c>
      <c r="O4" s="117">
        <f t="shared" si="33"/>
        <v>3</v>
      </c>
      <c r="Q4" s="389">
        <f t="shared" si="6"/>
        <v>3</v>
      </c>
      <c r="R4" s="395" t="str">
        <f t="shared" si="34"/>
        <v>ECG</v>
      </c>
      <c r="S4" s="391"/>
      <c r="T4" s="391"/>
      <c r="U4" s="391" t="str">
        <f t="shared" si="35"/>
        <v/>
      </c>
      <c r="V4" s="117" t="str">
        <f t="shared" si="36"/>
        <v/>
      </c>
      <c r="W4" s="117">
        <f t="shared" si="7"/>
        <v>0</v>
      </c>
      <c r="X4" s="117">
        <f t="shared" si="8"/>
        <v>0</v>
      </c>
      <c r="Y4" s="117">
        <f t="shared" si="8"/>
        <v>0</v>
      </c>
      <c r="Z4" s="117">
        <f t="shared" si="8"/>
        <v>0</v>
      </c>
      <c r="AA4" s="117">
        <f t="shared" si="8"/>
        <v>0</v>
      </c>
      <c r="AB4" s="117">
        <f t="shared" si="8"/>
        <v>0</v>
      </c>
      <c r="AC4" s="117">
        <f t="shared" si="8"/>
        <v>0</v>
      </c>
      <c r="AD4" s="117">
        <f t="shared" si="8"/>
        <v>0</v>
      </c>
      <c r="AE4" s="117">
        <f t="shared" si="8"/>
        <v>0</v>
      </c>
      <c r="AF4" s="117">
        <f t="shared" si="8"/>
        <v>0</v>
      </c>
      <c r="AG4" s="117">
        <f t="shared" si="8"/>
        <v>0</v>
      </c>
      <c r="AH4" s="117">
        <f t="shared" si="9"/>
        <v>0</v>
      </c>
      <c r="AI4" s="117">
        <f t="shared" si="9"/>
        <v>0</v>
      </c>
      <c r="AJ4" s="117">
        <f t="shared" si="9"/>
        <v>0</v>
      </c>
      <c r="AK4" s="117">
        <f t="shared" si="9"/>
        <v>0</v>
      </c>
      <c r="AL4" s="117">
        <f t="shared" si="9"/>
        <v>0</v>
      </c>
      <c r="AM4" s="117">
        <f t="shared" si="9"/>
        <v>0</v>
      </c>
      <c r="AN4" s="117">
        <f t="shared" si="9"/>
        <v>0</v>
      </c>
      <c r="AO4" s="117">
        <f t="shared" si="9"/>
        <v>0</v>
      </c>
      <c r="AP4" s="117">
        <f t="shared" si="9"/>
        <v>0</v>
      </c>
      <c r="AQ4" s="117">
        <f t="shared" si="9"/>
        <v>0</v>
      </c>
      <c r="AR4" s="117">
        <f t="shared" si="10"/>
        <v>0</v>
      </c>
      <c r="AS4" s="117">
        <f t="shared" si="10"/>
        <v>0</v>
      </c>
      <c r="AT4" s="117">
        <f t="shared" si="10"/>
        <v>0</v>
      </c>
      <c r="AU4" s="117">
        <f t="shared" si="10"/>
        <v>0</v>
      </c>
      <c r="AV4" s="117">
        <f t="shared" si="10"/>
        <v>0</v>
      </c>
      <c r="AW4" s="117">
        <f t="shared" si="10"/>
        <v>0</v>
      </c>
      <c r="AX4" s="117">
        <f t="shared" si="10"/>
        <v>0</v>
      </c>
      <c r="AY4" s="117">
        <f t="shared" si="10"/>
        <v>0</v>
      </c>
      <c r="AZ4" s="117">
        <f t="shared" si="10"/>
        <v>0</v>
      </c>
      <c r="BA4" s="117">
        <f t="shared" si="10"/>
        <v>0</v>
      </c>
      <c r="BB4" s="117">
        <f t="shared" si="11"/>
        <v>0</v>
      </c>
      <c r="BC4" s="117">
        <f t="shared" si="11"/>
        <v>0</v>
      </c>
      <c r="BD4" s="117">
        <f t="shared" si="11"/>
        <v>0</v>
      </c>
      <c r="BE4" s="117">
        <f t="shared" si="11"/>
        <v>0</v>
      </c>
      <c r="BF4" s="117">
        <f t="shared" si="11"/>
        <v>0</v>
      </c>
      <c r="BG4" s="117">
        <f t="shared" si="11"/>
        <v>0</v>
      </c>
      <c r="BH4" s="117">
        <f t="shared" si="11"/>
        <v>0</v>
      </c>
      <c r="BI4" s="117">
        <f t="shared" si="11"/>
        <v>0</v>
      </c>
      <c r="BJ4" s="117">
        <f t="shared" si="11"/>
        <v>0</v>
      </c>
      <c r="BK4" s="117">
        <f t="shared" si="11"/>
        <v>0</v>
      </c>
      <c r="BL4" s="117">
        <f t="shared" si="12"/>
        <v>0</v>
      </c>
      <c r="BM4" s="117">
        <f t="shared" si="12"/>
        <v>0</v>
      </c>
      <c r="BN4" s="117">
        <f t="shared" si="12"/>
        <v>0</v>
      </c>
      <c r="BO4" s="117">
        <f t="shared" si="12"/>
        <v>0</v>
      </c>
      <c r="BP4" s="117">
        <f t="shared" si="12"/>
        <v>0</v>
      </c>
      <c r="BQ4" s="117">
        <f t="shared" si="12"/>
        <v>0</v>
      </c>
      <c r="BR4" s="117">
        <f t="shared" si="12"/>
        <v>0</v>
      </c>
      <c r="BS4" s="117">
        <f t="shared" si="12"/>
        <v>0</v>
      </c>
      <c r="BT4" s="117">
        <f t="shared" si="12"/>
        <v>0</v>
      </c>
      <c r="BU4" s="117">
        <f t="shared" si="12"/>
        <v>0</v>
      </c>
      <c r="BV4" s="117">
        <f t="shared" si="13"/>
        <v>0</v>
      </c>
      <c r="BW4" s="117">
        <f t="shared" si="13"/>
        <v>0</v>
      </c>
      <c r="BX4" s="117">
        <f t="shared" si="13"/>
        <v>0</v>
      </c>
      <c r="BY4" s="117">
        <f t="shared" si="13"/>
        <v>0</v>
      </c>
      <c r="BZ4" s="117">
        <f t="shared" si="13"/>
        <v>0</v>
      </c>
      <c r="CA4" s="117">
        <f t="shared" si="13"/>
        <v>0</v>
      </c>
      <c r="CB4" s="117">
        <f t="shared" si="13"/>
        <v>0</v>
      </c>
      <c r="CC4" s="117">
        <f t="shared" si="13"/>
        <v>0</v>
      </c>
      <c r="CD4" s="117">
        <f t="shared" si="13"/>
        <v>0</v>
      </c>
      <c r="CE4" s="117">
        <f t="shared" si="13"/>
        <v>0</v>
      </c>
      <c r="CF4" s="117">
        <f t="shared" si="14"/>
        <v>0</v>
      </c>
      <c r="CG4" s="117">
        <f t="shared" si="14"/>
        <v>0</v>
      </c>
      <c r="CH4" s="117">
        <f t="shared" si="14"/>
        <v>0</v>
      </c>
      <c r="CI4" s="117">
        <f t="shared" si="14"/>
        <v>0</v>
      </c>
      <c r="CJ4" s="117">
        <f t="shared" si="14"/>
        <v>0</v>
      </c>
      <c r="CK4" s="117">
        <f t="shared" si="14"/>
        <v>0</v>
      </c>
      <c r="CL4" s="117">
        <f t="shared" si="14"/>
        <v>0</v>
      </c>
      <c r="CM4" s="117">
        <f t="shared" si="14"/>
        <v>0</v>
      </c>
      <c r="CN4" s="117">
        <f t="shared" si="14"/>
        <v>0</v>
      </c>
      <c r="CO4" s="117">
        <f t="shared" si="14"/>
        <v>0</v>
      </c>
      <c r="CP4" s="117">
        <f t="shared" si="15"/>
        <v>0</v>
      </c>
      <c r="CQ4" s="117">
        <f t="shared" si="15"/>
        <v>0</v>
      </c>
      <c r="CR4" s="117">
        <f t="shared" si="15"/>
        <v>0</v>
      </c>
      <c r="CS4" s="117">
        <f t="shared" si="15"/>
        <v>0</v>
      </c>
      <c r="CT4" s="117">
        <f t="shared" si="15"/>
        <v>0</v>
      </c>
      <c r="CU4" s="117">
        <f t="shared" si="15"/>
        <v>0</v>
      </c>
      <c r="CV4" s="117">
        <f t="shared" si="15"/>
        <v>0</v>
      </c>
      <c r="CW4" s="117">
        <f t="shared" si="15"/>
        <v>0</v>
      </c>
      <c r="CX4" s="117">
        <f t="shared" si="15"/>
        <v>0</v>
      </c>
      <c r="CY4" s="117">
        <f t="shared" si="15"/>
        <v>0</v>
      </c>
      <c r="CZ4" s="117">
        <f t="shared" si="16"/>
        <v>0</v>
      </c>
      <c r="DA4" s="117">
        <f t="shared" si="16"/>
        <v>0</v>
      </c>
      <c r="DB4" s="117">
        <f t="shared" si="16"/>
        <v>0</v>
      </c>
      <c r="DC4" s="117">
        <f t="shared" si="16"/>
        <v>0</v>
      </c>
      <c r="DD4" s="117">
        <f t="shared" si="16"/>
        <v>0</v>
      </c>
      <c r="DE4" s="117">
        <f t="shared" si="16"/>
        <v>0</v>
      </c>
      <c r="DF4" s="117">
        <f t="shared" si="16"/>
        <v>0</v>
      </c>
      <c r="DG4" s="117">
        <f t="shared" si="16"/>
        <v>0</v>
      </c>
      <c r="DH4" s="117">
        <f t="shared" si="16"/>
        <v>0</v>
      </c>
      <c r="DI4" s="117">
        <f t="shared" si="16"/>
        <v>0</v>
      </c>
      <c r="DJ4" s="117">
        <f t="shared" si="17"/>
        <v>0</v>
      </c>
      <c r="DK4" s="117">
        <f t="shared" si="17"/>
        <v>0</v>
      </c>
      <c r="DL4" s="117">
        <f t="shared" si="17"/>
        <v>0</v>
      </c>
      <c r="DM4" s="117">
        <f t="shared" si="17"/>
        <v>0</v>
      </c>
      <c r="DN4" s="117">
        <f t="shared" si="17"/>
        <v>0</v>
      </c>
      <c r="DO4" s="117">
        <f t="shared" si="17"/>
        <v>0</v>
      </c>
      <c r="DP4" s="117">
        <f t="shared" si="17"/>
        <v>0</v>
      </c>
      <c r="DQ4" s="117">
        <f t="shared" si="17"/>
        <v>0</v>
      </c>
      <c r="DR4" s="117">
        <f t="shared" si="17"/>
        <v>0</v>
      </c>
      <c r="DS4" s="117">
        <f t="shared" si="17"/>
        <v>0</v>
      </c>
      <c r="DT4" s="117">
        <f t="shared" si="18"/>
        <v>0</v>
      </c>
      <c r="DU4" s="117">
        <f t="shared" si="18"/>
        <v>0</v>
      </c>
      <c r="DV4" s="117">
        <f t="shared" si="18"/>
        <v>0</v>
      </c>
      <c r="DW4" s="117">
        <f t="shared" si="18"/>
        <v>0</v>
      </c>
      <c r="DX4" s="117">
        <f t="shared" si="18"/>
        <v>0</v>
      </c>
      <c r="DY4" s="117">
        <f t="shared" si="18"/>
        <v>0</v>
      </c>
      <c r="DZ4" s="117">
        <f t="shared" si="18"/>
        <v>0</v>
      </c>
      <c r="EA4" s="117">
        <f t="shared" si="18"/>
        <v>0</v>
      </c>
      <c r="EB4" s="117">
        <f t="shared" si="18"/>
        <v>0</v>
      </c>
      <c r="EC4" s="117">
        <f t="shared" si="18"/>
        <v>0</v>
      </c>
      <c r="ED4" s="117">
        <f t="shared" si="19"/>
        <v>0</v>
      </c>
      <c r="EE4" s="117">
        <f t="shared" si="19"/>
        <v>0</v>
      </c>
      <c r="EF4" s="117">
        <f t="shared" si="19"/>
        <v>0</v>
      </c>
      <c r="EG4" s="117">
        <f t="shared" si="19"/>
        <v>0</v>
      </c>
      <c r="EH4" s="117">
        <f t="shared" si="19"/>
        <v>0</v>
      </c>
      <c r="EI4" s="117">
        <f t="shared" si="19"/>
        <v>0</v>
      </c>
      <c r="EJ4" s="117">
        <f t="shared" si="19"/>
        <v>0</v>
      </c>
      <c r="EK4" s="117">
        <f t="shared" si="19"/>
        <v>0</v>
      </c>
      <c r="EL4" s="117">
        <f t="shared" si="19"/>
        <v>0</v>
      </c>
      <c r="EM4" s="117">
        <f t="shared" si="19"/>
        <v>0</v>
      </c>
      <c r="EN4" s="117">
        <f t="shared" si="20"/>
        <v>0</v>
      </c>
      <c r="EO4" s="117">
        <f t="shared" si="20"/>
        <v>0</v>
      </c>
      <c r="EP4" s="117">
        <f t="shared" si="20"/>
        <v>0</v>
      </c>
      <c r="EQ4" s="117">
        <f t="shared" si="20"/>
        <v>0</v>
      </c>
      <c r="ER4" s="117">
        <f t="shared" si="20"/>
        <v>0</v>
      </c>
      <c r="ES4" s="117">
        <f t="shared" si="20"/>
        <v>0</v>
      </c>
      <c r="ET4" s="117">
        <f t="shared" si="20"/>
        <v>0</v>
      </c>
      <c r="EU4" s="117">
        <f t="shared" si="20"/>
        <v>0</v>
      </c>
      <c r="EV4" s="117">
        <f t="shared" si="20"/>
        <v>0</v>
      </c>
      <c r="EW4" s="117">
        <f t="shared" si="20"/>
        <v>0</v>
      </c>
      <c r="EX4" s="117">
        <f t="shared" si="21"/>
        <v>0</v>
      </c>
      <c r="EY4" s="117">
        <f t="shared" si="21"/>
        <v>0</v>
      </c>
      <c r="EZ4" s="117">
        <f t="shared" si="21"/>
        <v>0</v>
      </c>
      <c r="FA4" s="117">
        <f t="shared" si="21"/>
        <v>0</v>
      </c>
      <c r="FB4" s="117">
        <f t="shared" si="21"/>
        <v>0</v>
      </c>
      <c r="FC4" s="117">
        <f t="shared" si="21"/>
        <v>0</v>
      </c>
      <c r="FD4" s="117">
        <f t="shared" si="21"/>
        <v>0</v>
      </c>
      <c r="FE4" s="117">
        <f t="shared" si="21"/>
        <v>0</v>
      </c>
      <c r="FF4" s="117">
        <f t="shared" si="21"/>
        <v>0</v>
      </c>
      <c r="FG4" s="117">
        <f t="shared" si="21"/>
        <v>0</v>
      </c>
      <c r="FH4" s="117">
        <f t="shared" si="22"/>
        <v>0</v>
      </c>
      <c r="FI4" s="117">
        <f t="shared" si="22"/>
        <v>0</v>
      </c>
      <c r="FJ4" s="117">
        <f t="shared" si="22"/>
        <v>0</v>
      </c>
      <c r="FK4" s="117">
        <f t="shared" si="22"/>
        <v>0</v>
      </c>
      <c r="FL4" s="117">
        <f t="shared" si="22"/>
        <v>0</v>
      </c>
      <c r="FM4" s="117">
        <f t="shared" si="22"/>
        <v>0</v>
      </c>
      <c r="FN4" s="117">
        <f t="shared" si="22"/>
        <v>0</v>
      </c>
      <c r="FO4" s="117">
        <f t="shared" si="22"/>
        <v>0</v>
      </c>
      <c r="FP4" s="117">
        <f t="shared" si="22"/>
        <v>0</v>
      </c>
      <c r="FQ4" s="117">
        <f t="shared" si="22"/>
        <v>0</v>
      </c>
      <c r="FR4" s="117">
        <f t="shared" si="23"/>
        <v>0</v>
      </c>
      <c r="FS4" s="117">
        <f t="shared" si="23"/>
        <v>0</v>
      </c>
      <c r="FT4" s="117">
        <f t="shared" si="23"/>
        <v>0</v>
      </c>
      <c r="FU4" s="117">
        <f t="shared" si="23"/>
        <v>0</v>
      </c>
      <c r="FV4" s="117">
        <f t="shared" si="23"/>
        <v>0</v>
      </c>
      <c r="FW4" s="117">
        <f t="shared" si="23"/>
        <v>0</v>
      </c>
      <c r="FX4" s="117">
        <f t="shared" si="23"/>
        <v>0</v>
      </c>
      <c r="FY4" s="117">
        <f t="shared" si="23"/>
        <v>0</v>
      </c>
      <c r="FZ4" s="117">
        <f t="shared" si="23"/>
        <v>0</v>
      </c>
      <c r="GA4" s="117">
        <f t="shared" si="23"/>
        <v>0</v>
      </c>
      <c r="GB4" s="117">
        <f t="shared" si="24"/>
        <v>0</v>
      </c>
      <c r="GC4" s="117">
        <f t="shared" si="24"/>
        <v>0</v>
      </c>
      <c r="GD4" s="117">
        <f t="shared" si="24"/>
        <v>0</v>
      </c>
      <c r="GE4" s="117">
        <f t="shared" si="24"/>
        <v>0</v>
      </c>
      <c r="GF4" s="117">
        <f t="shared" si="24"/>
        <v>0</v>
      </c>
      <c r="GG4" s="117">
        <f t="shared" si="24"/>
        <v>0</v>
      </c>
      <c r="GH4" s="117">
        <f t="shared" si="24"/>
        <v>0</v>
      </c>
      <c r="GI4" s="117">
        <f t="shared" si="24"/>
        <v>0</v>
      </c>
      <c r="GJ4" s="117">
        <f t="shared" si="24"/>
        <v>0</v>
      </c>
      <c r="GK4" s="117">
        <f t="shared" si="24"/>
        <v>0</v>
      </c>
      <c r="GL4" s="117">
        <f t="shared" si="25"/>
        <v>0</v>
      </c>
      <c r="GM4" s="117">
        <f t="shared" si="25"/>
        <v>0</v>
      </c>
      <c r="GN4" s="117">
        <f t="shared" si="25"/>
        <v>0</v>
      </c>
      <c r="GO4" s="117">
        <f t="shared" si="25"/>
        <v>0</v>
      </c>
      <c r="GP4" s="117">
        <f t="shared" si="25"/>
        <v>0</v>
      </c>
      <c r="GQ4" s="117">
        <f t="shared" si="25"/>
        <v>0</v>
      </c>
      <c r="GR4" s="117">
        <f t="shared" si="25"/>
        <v>0</v>
      </c>
      <c r="GS4" s="117">
        <f t="shared" si="25"/>
        <v>0</v>
      </c>
      <c r="GT4" s="117">
        <f t="shared" si="25"/>
        <v>0</v>
      </c>
      <c r="GU4" s="117">
        <f t="shared" si="25"/>
        <v>0</v>
      </c>
      <c r="GV4" s="117">
        <f t="shared" si="26"/>
        <v>0</v>
      </c>
      <c r="GW4" s="117">
        <f t="shared" si="26"/>
        <v>0</v>
      </c>
      <c r="GX4" s="117">
        <f t="shared" si="26"/>
        <v>0</v>
      </c>
      <c r="GY4" s="117">
        <f t="shared" si="26"/>
        <v>0</v>
      </c>
      <c r="GZ4" s="117">
        <f t="shared" si="26"/>
        <v>0</v>
      </c>
      <c r="HA4" s="117">
        <f t="shared" si="26"/>
        <v>0</v>
      </c>
      <c r="HB4" s="117">
        <f t="shared" si="26"/>
        <v>0</v>
      </c>
      <c r="HC4" s="117">
        <f t="shared" si="26"/>
        <v>0</v>
      </c>
      <c r="HD4" s="117">
        <f t="shared" si="26"/>
        <v>0</v>
      </c>
      <c r="HE4" s="117">
        <f t="shared" si="26"/>
        <v>0</v>
      </c>
      <c r="HF4" s="117">
        <f t="shared" si="27"/>
        <v>0</v>
      </c>
      <c r="HG4" s="117">
        <f t="shared" si="27"/>
        <v>0</v>
      </c>
      <c r="HH4" s="117">
        <f t="shared" si="27"/>
        <v>0</v>
      </c>
      <c r="HI4" s="117">
        <f t="shared" si="27"/>
        <v>0</v>
      </c>
      <c r="HJ4" s="117">
        <f t="shared" si="27"/>
        <v>0</v>
      </c>
      <c r="HK4" s="117">
        <f t="shared" si="27"/>
        <v>0</v>
      </c>
      <c r="HL4" s="117">
        <f t="shared" si="27"/>
        <v>0</v>
      </c>
      <c r="HM4" s="117">
        <f t="shared" si="27"/>
        <v>0</v>
      </c>
      <c r="HN4" s="117">
        <f t="shared" si="27"/>
        <v>0</v>
      </c>
      <c r="HO4" s="117">
        <f t="shared" si="27"/>
        <v>0</v>
      </c>
      <c r="HP4" s="117">
        <f t="shared" si="27"/>
        <v>0</v>
      </c>
      <c r="HQ4" s="117">
        <f t="shared" si="27"/>
        <v>0</v>
      </c>
      <c r="HR4" s="117">
        <f t="shared" si="27"/>
        <v>0</v>
      </c>
      <c r="HS4" s="117">
        <f t="shared" si="27"/>
        <v>0</v>
      </c>
      <c r="HT4" s="117">
        <f t="shared" si="27"/>
        <v>0</v>
      </c>
    </row>
    <row r="5" spans="1:294" ht="15" x14ac:dyDescent="0.25">
      <c r="A5" s="117" t="s">
        <v>785</v>
      </c>
      <c r="B5" s="117">
        <f>IF(AND('PPG Phase Definition'!C251=1, 'PPG Phase Definition'!I17&lt;&gt;1,'PPG Phase Definition'!W17&lt;&gt;"Only TIA1"),1,0)</f>
        <v>0</v>
      </c>
      <c r="C5" s="117">
        <f>C4</f>
        <v>5</v>
      </c>
      <c r="D5" s="117">
        <f>IF('PPG Phase Definition'!X17="",1,$C$66)</f>
        <v>1</v>
      </c>
      <c r="H5" s="117">
        <v>4</v>
      </c>
      <c r="I5" s="117" t="str">
        <f t="shared" si="5"/>
        <v>ECG</v>
      </c>
      <c r="J5" s="117">
        <f t="shared" si="28"/>
        <v>4</v>
      </c>
      <c r="K5" s="117" t="str">
        <f t="shared" si="29"/>
        <v>ECG</v>
      </c>
      <c r="L5" s="117" t="str">
        <f t="shared" si="30"/>
        <v/>
      </c>
      <c r="M5" s="398" t="str">
        <f t="shared" si="31"/>
        <v>ECG</v>
      </c>
      <c r="N5" s="117">
        <f t="shared" si="32"/>
        <v>4</v>
      </c>
      <c r="O5" s="117">
        <f t="shared" si="33"/>
        <v>4</v>
      </c>
      <c r="Q5" s="389">
        <f t="shared" si="6"/>
        <v>4</v>
      </c>
      <c r="R5" s="395" t="str">
        <f t="shared" si="34"/>
        <v>ECG</v>
      </c>
      <c r="S5" s="391"/>
      <c r="T5" s="391"/>
      <c r="U5" s="391" t="str">
        <f t="shared" si="35"/>
        <v/>
      </c>
      <c r="V5" s="117" t="str">
        <f t="shared" si="36"/>
        <v/>
      </c>
      <c r="W5" s="117">
        <f t="shared" si="7"/>
        <v>0</v>
      </c>
      <c r="X5" s="117">
        <f t="shared" si="8"/>
        <v>0</v>
      </c>
      <c r="Y5" s="117">
        <f t="shared" si="8"/>
        <v>0</v>
      </c>
      <c r="Z5" s="117">
        <f t="shared" si="8"/>
        <v>0</v>
      </c>
      <c r="AA5" s="117">
        <f t="shared" si="8"/>
        <v>0</v>
      </c>
      <c r="AB5" s="117">
        <f t="shared" si="8"/>
        <v>0</v>
      </c>
      <c r="AC5" s="117">
        <f t="shared" si="8"/>
        <v>0</v>
      </c>
      <c r="AD5" s="117">
        <f t="shared" si="8"/>
        <v>0</v>
      </c>
      <c r="AE5" s="117">
        <f t="shared" si="8"/>
        <v>0</v>
      </c>
      <c r="AF5" s="117">
        <f t="shared" si="8"/>
        <v>0</v>
      </c>
      <c r="AG5" s="117">
        <f t="shared" si="8"/>
        <v>0</v>
      </c>
      <c r="AH5" s="117">
        <f t="shared" si="9"/>
        <v>0</v>
      </c>
      <c r="AI5" s="117">
        <f t="shared" si="9"/>
        <v>0</v>
      </c>
      <c r="AJ5" s="117">
        <f t="shared" si="9"/>
        <v>0</v>
      </c>
      <c r="AK5" s="117">
        <f t="shared" si="9"/>
        <v>0</v>
      </c>
      <c r="AL5" s="117">
        <f t="shared" si="9"/>
        <v>0</v>
      </c>
      <c r="AM5" s="117">
        <f t="shared" si="9"/>
        <v>0</v>
      </c>
      <c r="AN5" s="117">
        <f t="shared" si="9"/>
        <v>0</v>
      </c>
      <c r="AO5" s="117">
        <f t="shared" si="9"/>
        <v>0</v>
      </c>
      <c r="AP5" s="117">
        <f t="shared" si="9"/>
        <v>0</v>
      </c>
      <c r="AQ5" s="117">
        <f t="shared" si="9"/>
        <v>0</v>
      </c>
      <c r="AR5" s="117">
        <f t="shared" si="10"/>
        <v>0</v>
      </c>
      <c r="AS5" s="117">
        <f t="shared" si="10"/>
        <v>0</v>
      </c>
      <c r="AT5" s="117">
        <f t="shared" si="10"/>
        <v>0</v>
      </c>
      <c r="AU5" s="117">
        <f t="shared" si="10"/>
        <v>0</v>
      </c>
      <c r="AV5" s="117">
        <f t="shared" si="10"/>
        <v>0</v>
      </c>
      <c r="AW5" s="117">
        <f t="shared" si="10"/>
        <v>0</v>
      </c>
      <c r="AX5" s="117">
        <f t="shared" si="10"/>
        <v>0</v>
      </c>
      <c r="AY5" s="117">
        <f t="shared" si="10"/>
        <v>0</v>
      </c>
      <c r="AZ5" s="117">
        <f t="shared" si="10"/>
        <v>0</v>
      </c>
      <c r="BA5" s="117">
        <f t="shared" si="10"/>
        <v>0</v>
      </c>
      <c r="BB5" s="117">
        <f t="shared" si="11"/>
        <v>0</v>
      </c>
      <c r="BC5" s="117">
        <f t="shared" si="11"/>
        <v>0</v>
      </c>
      <c r="BD5" s="117">
        <f t="shared" si="11"/>
        <v>0</v>
      </c>
      <c r="BE5" s="117">
        <f t="shared" si="11"/>
        <v>0</v>
      </c>
      <c r="BF5" s="117">
        <f t="shared" si="11"/>
        <v>0</v>
      </c>
      <c r="BG5" s="117">
        <f t="shared" si="11"/>
        <v>0</v>
      </c>
      <c r="BH5" s="117">
        <f t="shared" si="11"/>
        <v>0</v>
      </c>
      <c r="BI5" s="117">
        <f t="shared" si="11"/>
        <v>0</v>
      </c>
      <c r="BJ5" s="117">
        <f t="shared" si="11"/>
        <v>0</v>
      </c>
      <c r="BK5" s="117">
        <f t="shared" si="11"/>
        <v>0</v>
      </c>
      <c r="BL5" s="117">
        <f t="shared" si="12"/>
        <v>0</v>
      </c>
      <c r="BM5" s="117">
        <f t="shared" si="12"/>
        <v>0</v>
      </c>
      <c r="BN5" s="117">
        <f t="shared" si="12"/>
        <v>0</v>
      </c>
      <c r="BO5" s="117">
        <f t="shared" si="12"/>
        <v>0</v>
      </c>
      <c r="BP5" s="117">
        <f t="shared" si="12"/>
        <v>0</v>
      </c>
      <c r="BQ5" s="117">
        <f t="shared" si="12"/>
        <v>0</v>
      </c>
      <c r="BR5" s="117">
        <f t="shared" si="12"/>
        <v>0</v>
      </c>
      <c r="BS5" s="117">
        <f t="shared" si="12"/>
        <v>0</v>
      </c>
      <c r="BT5" s="117">
        <f t="shared" si="12"/>
        <v>0</v>
      </c>
      <c r="BU5" s="117">
        <f t="shared" si="12"/>
        <v>0</v>
      </c>
      <c r="BV5" s="117">
        <f t="shared" si="13"/>
        <v>0</v>
      </c>
      <c r="BW5" s="117">
        <f t="shared" si="13"/>
        <v>0</v>
      </c>
      <c r="BX5" s="117">
        <f t="shared" si="13"/>
        <v>0</v>
      </c>
      <c r="BY5" s="117">
        <f t="shared" si="13"/>
        <v>0</v>
      </c>
      <c r="BZ5" s="117">
        <f t="shared" si="13"/>
        <v>0</v>
      </c>
      <c r="CA5" s="117">
        <f t="shared" si="13"/>
        <v>0</v>
      </c>
      <c r="CB5" s="117">
        <f t="shared" si="13"/>
        <v>0</v>
      </c>
      <c r="CC5" s="117">
        <f t="shared" si="13"/>
        <v>0</v>
      </c>
      <c r="CD5" s="117">
        <f t="shared" si="13"/>
        <v>0</v>
      </c>
      <c r="CE5" s="117">
        <f t="shared" si="13"/>
        <v>0</v>
      </c>
      <c r="CF5" s="117">
        <f t="shared" si="14"/>
        <v>0</v>
      </c>
      <c r="CG5" s="117">
        <f t="shared" si="14"/>
        <v>0</v>
      </c>
      <c r="CH5" s="117">
        <f t="shared" si="14"/>
        <v>0</v>
      </c>
      <c r="CI5" s="117">
        <f t="shared" si="14"/>
        <v>0</v>
      </c>
      <c r="CJ5" s="117">
        <f t="shared" si="14"/>
        <v>0</v>
      </c>
      <c r="CK5" s="117">
        <f t="shared" si="14"/>
        <v>0</v>
      </c>
      <c r="CL5" s="117">
        <f t="shared" si="14"/>
        <v>0</v>
      </c>
      <c r="CM5" s="117">
        <f t="shared" si="14"/>
        <v>0</v>
      </c>
      <c r="CN5" s="117">
        <f t="shared" si="14"/>
        <v>0</v>
      </c>
      <c r="CO5" s="117">
        <f t="shared" si="14"/>
        <v>0</v>
      </c>
      <c r="CP5" s="117">
        <f t="shared" si="15"/>
        <v>0</v>
      </c>
      <c r="CQ5" s="117">
        <f t="shared" si="15"/>
        <v>0</v>
      </c>
      <c r="CR5" s="117">
        <f t="shared" si="15"/>
        <v>0</v>
      </c>
      <c r="CS5" s="117">
        <f t="shared" si="15"/>
        <v>0</v>
      </c>
      <c r="CT5" s="117">
        <f t="shared" si="15"/>
        <v>0</v>
      </c>
      <c r="CU5" s="117">
        <f t="shared" si="15"/>
        <v>0</v>
      </c>
      <c r="CV5" s="117">
        <f t="shared" si="15"/>
        <v>0</v>
      </c>
      <c r="CW5" s="117">
        <f t="shared" si="15"/>
        <v>0</v>
      </c>
      <c r="CX5" s="117">
        <f t="shared" si="15"/>
        <v>0</v>
      </c>
      <c r="CY5" s="117">
        <f t="shared" si="15"/>
        <v>0</v>
      </c>
      <c r="CZ5" s="117">
        <f t="shared" si="16"/>
        <v>0</v>
      </c>
      <c r="DA5" s="117">
        <f t="shared" si="16"/>
        <v>0</v>
      </c>
      <c r="DB5" s="117">
        <f t="shared" si="16"/>
        <v>0</v>
      </c>
      <c r="DC5" s="117">
        <f t="shared" si="16"/>
        <v>0</v>
      </c>
      <c r="DD5" s="117">
        <f t="shared" si="16"/>
        <v>0</v>
      </c>
      <c r="DE5" s="117">
        <f t="shared" si="16"/>
        <v>0</v>
      </c>
      <c r="DF5" s="117">
        <f t="shared" si="16"/>
        <v>0</v>
      </c>
      <c r="DG5" s="117">
        <f t="shared" si="16"/>
        <v>0</v>
      </c>
      <c r="DH5" s="117">
        <f t="shared" si="16"/>
        <v>0</v>
      </c>
      <c r="DI5" s="117">
        <f t="shared" si="16"/>
        <v>0</v>
      </c>
      <c r="DJ5" s="117">
        <f t="shared" si="17"/>
        <v>0</v>
      </c>
      <c r="DK5" s="117">
        <f t="shared" si="17"/>
        <v>0</v>
      </c>
      <c r="DL5" s="117">
        <f t="shared" si="17"/>
        <v>0</v>
      </c>
      <c r="DM5" s="117">
        <f t="shared" si="17"/>
        <v>0</v>
      </c>
      <c r="DN5" s="117">
        <f t="shared" si="17"/>
        <v>0</v>
      </c>
      <c r="DO5" s="117">
        <f t="shared" si="17"/>
        <v>0</v>
      </c>
      <c r="DP5" s="117">
        <f t="shared" si="17"/>
        <v>0</v>
      </c>
      <c r="DQ5" s="117">
        <f t="shared" si="17"/>
        <v>0</v>
      </c>
      <c r="DR5" s="117">
        <f t="shared" si="17"/>
        <v>0</v>
      </c>
      <c r="DS5" s="117">
        <f t="shared" si="17"/>
        <v>0</v>
      </c>
      <c r="DT5" s="117">
        <f t="shared" si="18"/>
        <v>0</v>
      </c>
      <c r="DU5" s="117">
        <f t="shared" si="18"/>
        <v>0</v>
      </c>
      <c r="DV5" s="117">
        <f t="shared" si="18"/>
        <v>0</v>
      </c>
      <c r="DW5" s="117">
        <f t="shared" si="18"/>
        <v>0</v>
      </c>
      <c r="DX5" s="117">
        <f t="shared" si="18"/>
        <v>0</v>
      </c>
      <c r="DY5" s="117">
        <f t="shared" si="18"/>
        <v>0</v>
      </c>
      <c r="DZ5" s="117">
        <f t="shared" si="18"/>
        <v>0</v>
      </c>
      <c r="EA5" s="117">
        <f t="shared" si="18"/>
        <v>0</v>
      </c>
      <c r="EB5" s="117">
        <f t="shared" si="18"/>
        <v>0</v>
      </c>
      <c r="EC5" s="117">
        <f t="shared" si="18"/>
        <v>0</v>
      </c>
      <c r="ED5" s="117">
        <f t="shared" si="19"/>
        <v>0</v>
      </c>
      <c r="EE5" s="117">
        <f t="shared" si="19"/>
        <v>0</v>
      </c>
      <c r="EF5" s="117">
        <f t="shared" si="19"/>
        <v>0</v>
      </c>
      <c r="EG5" s="117">
        <f t="shared" si="19"/>
        <v>0</v>
      </c>
      <c r="EH5" s="117">
        <f t="shared" si="19"/>
        <v>0</v>
      </c>
      <c r="EI5" s="117">
        <f t="shared" si="19"/>
        <v>0</v>
      </c>
      <c r="EJ5" s="117">
        <f t="shared" si="19"/>
        <v>0</v>
      </c>
      <c r="EK5" s="117">
        <f t="shared" si="19"/>
        <v>0</v>
      </c>
      <c r="EL5" s="117">
        <f t="shared" si="19"/>
        <v>0</v>
      </c>
      <c r="EM5" s="117">
        <f t="shared" si="19"/>
        <v>0</v>
      </c>
      <c r="EN5" s="117">
        <f t="shared" si="20"/>
        <v>0</v>
      </c>
      <c r="EO5" s="117">
        <f t="shared" si="20"/>
        <v>0</v>
      </c>
      <c r="EP5" s="117">
        <f t="shared" si="20"/>
        <v>0</v>
      </c>
      <c r="EQ5" s="117">
        <f t="shared" si="20"/>
        <v>0</v>
      </c>
      <c r="ER5" s="117">
        <f t="shared" si="20"/>
        <v>0</v>
      </c>
      <c r="ES5" s="117">
        <f t="shared" si="20"/>
        <v>0</v>
      </c>
      <c r="ET5" s="117">
        <f t="shared" si="20"/>
        <v>0</v>
      </c>
      <c r="EU5" s="117">
        <f t="shared" si="20"/>
        <v>0</v>
      </c>
      <c r="EV5" s="117">
        <f t="shared" si="20"/>
        <v>0</v>
      </c>
      <c r="EW5" s="117">
        <f t="shared" si="20"/>
        <v>0</v>
      </c>
      <c r="EX5" s="117">
        <f t="shared" si="21"/>
        <v>0</v>
      </c>
      <c r="EY5" s="117">
        <f t="shared" si="21"/>
        <v>0</v>
      </c>
      <c r="EZ5" s="117">
        <f t="shared" si="21"/>
        <v>0</v>
      </c>
      <c r="FA5" s="117">
        <f t="shared" si="21"/>
        <v>0</v>
      </c>
      <c r="FB5" s="117">
        <f t="shared" si="21"/>
        <v>0</v>
      </c>
      <c r="FC5" s="117">
        <f t="shared" si="21"/>
        <v>0</v>
      </c>
      <c r="FD5" s="117">
        <f t="shared" si="21"/>
        <v>0</v>
      </c>
      <c r="FE5" s="117">
        <f t="shared" si="21"/>
        <v>0</v>
      </c>
      <c r="FF5" s="117">
        <f t="shared" si="21"/>
        <v>0</v>
      </c>
      <c r="FG5" s="117">
        <f t="shared" si="21"/>
        <v>0</v>
      </c>
      <c r="FH5" s="117">
        <f t="shared" si="22"/>
        <v>0</v>
      </c>
      <c r="FI5" s="117">
        <f t="shared" si="22"/>
        <v>0</v>
      </c>
      <c r="FJ5" s="117">
        <f t="shared" si="22"/>
        <v>0</v>
      </c>
      <c r="FK5" s="117">
        <f t="shared" si="22"/>
        <v>0</v>
      </c>
      <c r="FL5" s="117">
        <f t="shared" si="22"/>
        <v>0</v>
      </c>
      <c r="FM5" s="117">
        <f t="shared" si="22"/>
        <v>0</v>
      </c>
      <c r="FN5" s="117">
        <f t="shared" si="22"/>
        <v>0</v>
      </c>
      <c r="FO5" s="117">
        <f t="shared" si="22"/>
        <v>0</v>
      </c>
      <c r="FP5" s="117">
        <f t="shared" si="22"/>
        <v>0</v>
      </c>
      <c r="FQ5" s="117">
        <f t="shared" si="22"/>
        <v>0</v>
      </c>
      <c r="FR5" s="117">
        <f t="shared" si="23"/>
        <v>0</v>
      </c>
      <c r="FS5" s="117">
        <f t="shared" si="23"/>
        <v>0</v>
      </c>
      <c r="FT5" s="117">
        <f t="shared" si="23"/>
        <v>0</v>
      </c>
      <c r="FU5" s="117">
        <f t="shared" si="23"/>
        <v>0</v>
      </c>
      <c r="FV5" s="117">
        <f t="shared" si="23"/>
        <v>0</v>
      </c>
      <c r="FW5" s="117">
        <f t="shared" si="23"/>
        <v>0</v>
      </c>
      <c r="FX5" s="117">
        <f t="shared" si="23"/>
        <v>0</v>
      </c>
      <c r="FY5" s="117">
        <f t="shared" si="23"/>
        <v>0</v>
      </c>
      <c r="FZ5" s="117">
        <f t="shared" si="23"/>
        <v>0</v>
      </c>
      <c r="GA5" s="117">
        <f t="shared" si="23"/>
        <v>0</v>
      </c>
      <c r="GB5" s="117">
        <f t="shared" si="24"/>
        <v>0</v>
      </c>
      <c r="GC5" s="117">
        <f t="shared" si="24"/>
        <v>0</v>
      </c>
      <c r="GD5" s="117">
        <f t="shared" si="24"/>
        <v>0</v>
      </c>
      <c r="GE5" s="117">
        <f t="shared" si="24"/>
        <v>0</v>
      </c>
      <c r="GF5" s="117">
        <f t="shared" si="24"/>
        <v>0</v>
      </c>
      <c r="GG5" s="117">
        <f t="shared" si="24"/>
        <v>0</v>
      </c>
      <c r="GH5" s="117">
        <f t="shared" si="24"/>
        <v>0</v>
      </c>
      <c r="GI5" s="117">
        <f t="shared" si="24"/>
        <v>0</v>
      </c>
      <c r="GJ5" s="117">
        <f t="shared" si="24"/>
        <v>0</v>
      </c>
      <c r="GK5" s="117">
        <f t="shared" si="24"/>
        <v>0</v>
      </c>
      <c r="GL5" s="117">
        <f t="shared" si="25"/>
        <v>0</v>
      </c>
      <c r="GM5" s="117">
        <f t="shared" si="25"/>
        <v>0</v>
      </c>
      <c r="GN5" s="117">
        <f t="shared" si="25"/>
        <v>0</v>
      </c>
      <c r="GO5" s="117">
        <f t="shared" si="25"/>
        <v>0</v>
      </c>
      <c r="GP5" s="117">
        <f t="shared" si="25"/>
        <v>0</v>
      </c>
      <c r="GQ5" s="117">
        <f t="shared" si="25"/>
        <v>0</v>
      </c>
      <c r="GR5" s="117">
        <f t="shared" si="25"/>
        <v>0</v>
      </c>
      <c r="GS5" s="117">
        <f t="shared" si="25"/>
        <v>0</v>
      </c>
      <c r="GT5" s="117">
        <f t="shared" si="25"/>
        <v>0</v>
      </c>
      <c r="GU5" s="117">
        <f t="shared" si="25"/>
        <v>0</v>
      </c>
      <c r="GV5" s="117">
        <f t="shared" si="26"/>
        <v>0</v>
      </c>
      <c r="GW5" s="117">
        <f t="shared" si="26"/>
        <v>0</v>
      </c>
      <c r="GX5" s="117">
        <f t="shared" si="26"/>
        <v>0</v>
      </c>
      <c r="GY5" s="117">
        <f t="shared" si="26"/>
        <v>0</v>
      </c>
      <c r="GZ5" s="117">
        <f t="shared" si="26"/>
        <v>0</v>
      </c>
      <c r="HA5" s="117">
        <f t="shared" si="26"/>
        <v>0</v>
      </c>
      <c r="HB5" s="117">
        <f t="shared" si="26"/>
        <v>0</v>
      </c>
      <c r="HC5" s="117">
        <f t="shared" si="26"/>
        <v>0</v>
      </c>
      <c r="HD5" s="117">
        <f t="shared" si="26"/>
        <v>0</v>
      </c>
      <c r="HE5" s="117">
        <f t="shared" si="26"/>
        <v>0</v>
      </c>
      <c r="HF5" s="117">
        <f t="shared" si="27"/>
        <v>0</v>
      </c>
      <c r="HG5" s="117">
        <f t="shared" si="27"/>
        <v>0</v>
      </c>
      <c r="HH5" s="117">
        <f t="shared" si="27"/>
        <v>0</v>
      </c>
      <c r="HI5" s="117">
        <f t="shared" si="27"/>
        <v>0</v>
      </c>
      <c r="HJ5" s="117">
        <f t="shared" si="27"/>
        <v>0</v>
      </c>
      <c r="HK5" s="117">
        <f t="shared" si="27"/>
        <v>0</v>
      </c>
      <c r="HL5" s="117">
        <f t="shared" si="27"/>
        <v>0</v>
      </c>
      <c r="HM5" s="117">
        <f t="shared" si="27"/>
        <v>0</v>
      </c>
      <c r="HN5" s="117">
        <f t="shared" si="27"/>
        <v>0</v>
      </c>
      <c r="HO5" s="117">
        <f t="shared" si="27"/>
        <v>0</v>
      </c>
      <c r="HP5" s="117">
        <f t="shared" si="27"/>
        <v>0</v>
      </c>
      <c r="HQ5" s="117">
        <f t="shared" si="27"/>
        <v>0</v>
      </c>
      <c r="HR5" s="117">
        <f t="shared" si="27"/>
        <v>0</v>
      </c>
      <c r="HS5" s="117">
        <f t="shared" si="27"/>
        <v>0</v>
      </c>
      <c r="HT5" s="117">
        <f t="shared" si="27"/>
        <v>0</v>
      </c>
    </row>
    <row r="6" spans="1:294" ht="15" x14ac:dyDescent="0.25">
      <c r="A6" s="117" t="s">
        <v>786</v>
      </c>
      <c r="B6" s="117">
        <f>IF(AND('PPG Phase Definition'!C261=1, 'PPG Phase Definition'!I27&lt;&gt;1,'PPG Phase Definition'!W27&lt;&gt;"Only TIA2"),1,0)</f>
        <v>1</v>
      </c>
      <c r="C6" s="117">
        <f>IF(ACQ_MODE="PPG",INT(1/INDEX(REFERENCE!$AG$12:$AG$22,MATCH('PPG Phase Definition'!H27,REFERENCE!$AF$12:$AF$22,0))),PPG_GBL_MASK_FATOR)</f>
        <v>5</v>
      </c>
      <c r="D6" s="117">
        <f>IF('PPG Phase Definition'!V27="",1,$C$66)</f>
        <v>2</v>
      </c>
      <c r="H6" s="117">
        <v>5</v>
      </c>
      <c r="I6" s="117" t="str">
        <f t="shared" si="5"/>
        <v>ECG</v>
      </c>
      <c r="J6" s="117">
        <f t="shared" si="28"/>
        <v>5</v>
      </c>
      <c r="K6" s="117" t="str">
        <f t="shared" si="29"/>
        <v>ECG</v>
      </c>
      <c r="L6" s="117" t="str">
        <f t="shared" si="30"/>
        <v/>
      </c>
      <c r="M6" s="398" t="str">
        <f t="shared" si="31"/>
        <v>ECG</v>
      </c>
      <c r="N6" s="117">
        <f t="shared" si="32"/>
        <v>5</v>
      </c>
      <c r="O6" s="117">
        <f t="shared" si="33"/>
        <v>5</v>
      </c>
      <c r="Q6" s="389">
        <f t="shared" si="6"/>
        <v>5</v>
      </c>
      <c r="R6" s="395" t="str">
        <f t="shared" si="34"/>
        <v>ECG</v>
      </c>
      <c r="S6" s="391"/>
      <c r="T6" s="391"/>
      <c r="U6" s="391" t="str">
        <f t="shared" si="35"/>
        <v/>
      </c>
      <c r="V6" s="117" t="str">
        <f t="shared" si="36"/>
        <v/>
      </c>
      <c r="W6" s="117">
        <f t="shared" si="7"/>
        <v>0</v>
      </c>
      <c r="X6" s="117">
        <f t="shared" si="8"/>
        <v>0</v>
      </c>
      <c r="Y6" s="117">
        <f t="shared" si="8"/>
        <v>0</v>
      </c>
      <c r="Z6" s="117">
        <f t="shared" si="8"/>
        <v>0</v>
      </c>
      <c r="AA6" s="117">
        <f t="shared" si="8"/>
        <v>0</v>
      </c>
      <c r="AB6" s="117">
        <f t="shared" si="8"/>
        <v>0</v>
      </c>
      <c r="AC6" s="117">
        <f t="shared" si="8"/>
        <v>0</v>
      </c>
      <c r="AD6" s="117">
        <f t="shared" si="8"/>
        <v>0</v>
      </c>
      <c r="AE6" s="117">
        <f t="shared" si="8"/>
        <v>0</v>
      </c>
      <c r="AF6" s="117">
        <f t="shared" si="8"/>
        <v>0</v>
      </c>
      <c r="AG6" s="117">
        <f t="shared" si="8"/>
        <v>0</v>
      </c>
      <c r="AH6" s="117">
        <f t="shared" si="9"/>
        <v>0</v>
      </c>
      <c r="AI6" s="117">
        <f t="shared" si="9"/>
        <v>0</v>
      </c>
      <c r="AJ6" s="117">
        <f t="shared" si="9"/>
        <v>0</v>
      </c>
      <c r="AK6" s="117">
        <f t="shared" si="9"/>
        <v>0</v>
      </c>
      <c r="AL6" s="117">
        <f t="shared" si="9"/>
        <v>0</v>
      </c>
      <c r="AM6" s="117">
        <f t="shared" si="9"/>
        <v>0</v>
      </c>
      <c r="AN6" s="117">
        <f t="shared" si="9"/>
        <v>0</v>
      </c>
      <c r="AO6" s="117">
        <f t="shared" si="9"/>
        <v>0</v>
      </c>
      <c r="AP6" s="117">
        <f t="shared" si="9"/>
        <v>0</v>
      </c>
      <c r="AQ6" s="117">
        <f t="shared" si="9"/>
        <v>0</v>
      </c>
      <c r="AR6" s="117">
        <f t="shared" si="10"/>
        <v>0</v>
      </c>
      <c r="AS6" s="117">
        <f t="shared" si="10"/>
        <v>0</v>
      </c>
      <c r="AT6" s="117">
        <f t="shared" si="10"/>
        <v>0</v>
      </c>
      <c r="AU6" s="117">
        <f t="shared" si="10"/>
        <v>0</v>
      </c>
      <c r="AV6" s="117">
        <f t="shared" si="10"/>
        <v>0</v>
      </c>
      <c r="AW6" s="117">
        <f t="shared" si="10"/>
        <v>0</v>
      </c>
      <c r="AX6" s="117">
        <f t="shared" si="10"/>
        <v>0</v>
      </c>
      <c r="AY6" s="117">
        <f t="shared" si="10"/>
        <v>0</v>
      </c>
      <c r="AZ6" s="117">
        <f t="shared" si="10"/>
        <v>0</v>
      </c>
      <c r="BA6" s="117">
        <f t="shared" si="10"/>
        <v>0</v>
      </c>
      <c r="BB6" s="117">
        <f t="shared" si="11"/>
        <v>0</v>
      </c>
      <c r="BC6" s="117">
        <f t="shared" si="11"/>
        <v>0</v>
      </c>
      <c r="BD6" s="117">
        <f t="shared" si="11"/>
        <v>0</v>
      </c>
      <c r="BE6" s="117">
        <f t="shared" si="11"/>
        <v>0</v>
      </c>
      <c r="BF6" s="117">
        <f t="shared" si="11"/>
        <v>0</v>
      </c>
      <c r="BG6" s="117">
        <f t="shared" si="11"/>
        <v>0</v>
      </c>
      <c r="BH6" s="117">
        <f t="shared" si="11"/>
        <v>0</v>
      </c>
      <c r="BI6" s="117">
        <f t="shared" si="11"/>
        <v>0</v>
      </c>
      <c r="BJ6" s="117">
        <f t="shared" si="11"/>
        <v>0</v>
      </c>
      <c r="BK6" s="117">
        <f t="shared" si="11"/>
        <v>0</v>
      </c>
      <c r="BL6" s="117">
        <f t="shared" si="12"/>
        <v>0</v>
      </c>
      <c r="BM6" s="117">
        <f t="shared" si="12"/>
        <v>0</v>
      </c>
      <c r="BN6" s="117">
        <f t="shared" si="12"/>
        <v>0</v>
      </c>
      <c r="BO6" s="117">
        <f t="shared" si="12"/>
        <v>0</v>
      </c>
      <c r="BP6" s="117">
        <f t="shared" si="12"/>
        <v>0</v>
      </c>
      <c r="BQ6" s="117">
        <f t="shared" si="12"/>
        <v>0</v>
      </c>
      <c r="BR6" s="117">
        <f t="shared" si="12"/>
        <v>0</v>
      </c>
      <c r="BS6" s="117">
        <f t="shared" si="12"/>
        <v>0</v>
      </c>
      <c r="BT6" s="117">
        <f t="shared" si="12"/>
        <v>0</v>
      </c>
      <c r="BU6" s="117">
        <f t="shared" si="12"/>
        <v>0</v>
      </c>
      <c r="BV6" s="117">
        <f t="shared" si="13"/>
        <v>0</v>
      </c>
      <c r="BW6" s="117">
        <f t="shared" si="13"/>
        <v>0</v>
      </c>
      <c r="BX6" s="117">
        <f t="shared" si="13"/>
        <v>0</v>
      </c>
      <c r="BY6" s="117">
        <f t="shared" si="13"/>
        <v>0</v>
      </c>
      <c r="BZ6" s="117">
        <f t="shared" si="13"/>
        <v>0</v>
      </c>
      <c r="CA6" s="117">
        <f t="shared" si="13"/>
        <v>0</v>
      </c>
      <c r="CB6" s="117">
        <f t="shared" si="13"/>
        <v>0</v>
      </c>
      <c r="CC6" s="117">
        <f t="shared" si="13"/>
        <v>0</v>
      </c>
      <c r="CD6" s="117">
        <f t="shared" si="13"/>
        <v>0</v>
      </c>
      <c r="CE6" s="117">
        <f t="shared" si="13"/>
        <v>0</v>
      </c>
      <c r="CF6" s="117">
        <f t="shared" si="14"/>
        <v>0</v>
      </c>
      <c r="CG6" s="117">
        <f t="shared" si="14"/>
        <v>0</v>
      </c>
      <c r="CH6" s="117">
        <f t="shared" si="14"/>
        <v>0</v>
      </c>
      <c r="CI6" s="117">
        <f t="shared" si="14"/>
        <v>0</v>
      </c>
      <c r="CJ6" s="117">
        <f t="shared" si="14"/>
        <v>0</v>
      </c>
      <c r="CK6" s="117">
        <f t="shared" si="14"/>
        <v>0</v>
      </c>
      <c r="CL6" s="117">
        <f t="shared" si="14"/>
        <v>0</v>
      </c>
      <c r="CM6" s="117">
        <f t="shared" si="14"/>
        <v>0</v>
      </c>
      <c r="CN6" s="117">
        <f t="shared" si="14"/>
        <v>0</v>
      </c>
      <c r="CO6" s="117">
        <f t="shared" si="14"/>
        <v>0</v>
      </c>
      <c r="CP6" s="117">
        <f t="shared" si="15"/>
        <v>0</v>
      </c>
      <c r="CQ6" s="117">
        <f t="shared" si="15"/>
        <v>0</v>
      </c>
      <c r="CR6" s="117">
        <f t="shared" si="15"/>
        <v>0</v>
      </c>
      <c r="CS6" s="117">
        <f t="shared" si="15"/>
        <v>0</v>
      </c>
      <c r="CT6" s="117">
        <f t="shared" si="15"/>
        <v>0</v>
      </c>
      <c r="CU6" s="117">
        <f t="shared" si="15"/>
        <v>0</v>
      </c>
      <c r="CV6" s="117">
        <f t="shared" si="15"/>
        <v>0</v>
      </c>
      <c r="CW6" s="117">
        <f t="shared" si="15"/>
        <v>0</v>
      </c>
      <c r="CX6" s="117">
        <f t="shared" si="15"/>
        <v>0</v>
      </c>
      <c r="CY6" s="117">
        <f t="shared" si="15"/>
        <v>0</v>
      </c>
      <c r="CZ6" s="117">
        <f t="shared" si="16"/>
        <v>0</v>
      </c>
      <c r="DA6" s="117">
        <f t="shared" si="16"/>
        <v>0</v>
      </c>
      <c r="DB6" s="117">
        <f t="shared" si="16"/>
        <v>0</v>
      </c>
      <c r="DC6" s="117">
        <f t="shared" si="16"/>
        <v>0</v>
      </c>
      <c r="DD6" s="117">
        <f t="shared" si="16"/>
        <v>0</v>
      </c>
      <c r="DE6" s="117">
        <f t="shared" si="16"/>
        <v>0</v>
      </c>
      <c r="DF6" s="117">
        <f t="shared" si="16"/>
        <v>0</v>
      </c>
      <c r="DG6" s="117">
        <f t="shared" si="16"/>
        <v>0</v>
      </c>
      <c r="DH6" s="117">
        <f t="shared" si="16"/>
        <v>0</v>
      </c>
      <c r="DI6" s="117">
        <f t="shared" si="16"/>
        <v>0</v>
      </c>
      <c r="DJ6" s="117">
        <f t="shared" si="17"/>
        <v>0</v>
      </c>
      <c r="DK6" s="117">
        <f t="shared" si="17"/>
        <v>0</v>
      </c>
      <c r="DL6" s="117">
        <f t="shared" si="17"/>
        <v>0</v>
      </c>
      <c r="DM6" s="117">
        <f t="shared" si="17"/>
        <v>0</v>
      </c>
      <c r="DN6" s="117">
        <f t="shared" si="17"/>
        <v>0</v>
      </c>
      <c r="DO6" s="117">
        <f t="shared" si="17"/>
        <v>0</v>
      </c>
      <c r="DP6" s="117">
        <f t="shared" si="17"/>
        <v>0</v>
      </c>
      <c r="DQ6" s="117">
        <f t="shared" si="17"/>
        <v>0</v>
      </c>
      <c r="DR6" s="117">
        <f t="shared" si="17"/>
        <v>0</v>
      </c>
      <c r="DS6" s="117">
        <f t="shared" si="17"/>
        <v>0</v>
      </c>
      <c r="DT6" s="117">
        <f t="shared" si="18"/>
        <v>0</v>
      </c>
      <c r="DU6" s="117">
        <f t="shared" si="18"/>
        <v>0</v>
      </c>
      <c r="DV6" s="117">
        <f t="shared" si="18"/>
        <v>0</v>
      </c>
      <c r="DW6" s="117">
        <f t="shared" si="18"/>
        <v>0</v>
      </c>
      <c r="DX6" s="117">
        <f t="shared" si="18"/>
        <v>0</v>
      </c>
      <c r="DY6" s="117">
        <f t="shared" si="18"/>
        <v>0</v>
      </c>
      <c r="DZ6" s="117">
        <f t="shared" si="18"/>
        <v>0</v>
      </c>
      <c r="EA6" s="117">
        <f t="shared" si="18"/>
        <v>0</v>
      </c>
      <c r="EB6" s="117">
        <f t="shared" si="18"/>
        <v>0</v>
      </c>
      <c r="EC6" s="117">
        <f t="shared" si="18"/>
        <v>0</v>
      </c>
      <c r="ED6" s="117">
        <f t="shared" si="19"/>
        <v>0</v>
      </c>
      <c r="EE6" s="117">
        <f t="shared" si="19"/>
        <v>0</v>
      </c>
      <c r="EF6" s="117">
        <f t="shared" si="19"/>
        <v>0</v>
      </c>
      <c r="EG6" s="117">
        <f t="shared" si="19"/>
        <v>0</v>
      </c>
      <c r="EH6" s="117">
        <f t="shared" si="19"/>
        <v>0</v>
      </c>
      <c r="EI6" s="117">
        <f t="shared" si="19"/>
        <v>0</v>
      </c>
      <c r="EJ6" s="117">
        <f t="shared" si="19"/>
        <v>0</v>
      </c>
      <c r="EK6" s="117">
        <f t="shared" si="19"/>
        <v>0</v>
      </c>
      <c r="EL6" s="117">
        <f t="shared" si="19"/>
        <v>0</v>
      </c>
      <c r="EM6" s="117">
        <f t="shared" si="19"/>
        <v>0</v>
      </c>
      <c r="EN6" s="117">
        <f t="shared" si="20"/>
        <v>0</v>
      </c>
      <c r="EO6" s="117">
        <f t="shared" si="20"/>
        <v>0</v>
      </c>
      <c r="EP6" s="117">
        <f t="shared" si="20"/>
        <v>0</v>
      </c>
      <c r="EQ6" s="117">
        <f t="shared" si="20"/>
        <v>0</v>
      </c>
      <c r="ER6" s="117">
        <f t="shared" si="20"/>
        <v>0</v>
      </c>
      <c r="ES6" s="117">
        <f t="shared" si="20"/>
        <v>0</v>
      </c>
      <c r="ET6" s="117">
        <f t="shared" si="20"/>
        <v>0</v>
      </c>
      <c r="EU6" s="117">
        <f t="shared" si="20"/>
        <v>0</v>
      </c>
      <c r="EV6" s="117">
        <f t="shared" si="20"/>
        <v>0</v>
      </c>
      <c r="EW6" s="117">
        <f t="shared" si="20"/>
        <v>0</v>
      </c>
      <c r="EX6" s="117">
        <f t="shared" si="21"/>
        <v>0</v>
      </c>
      <c r="EY6" s="117">
        <f t="shared" si="21"/>
        <v>0</v>
      </c>
      <c r="EZ6" s="117">
        <f t="shared" si="21"/>
        <v>0</v>
      </c>
      <c r="FA6" s="117">
        <f t="shared" si="21"/>
        <v>0</v>
      </c>
      <c r="FB6" s="117">
        <f t="shared" si="21"/>
        <v>0</v>
      </c>
      <c r="FC6" s="117">
        <f t="shared" si="21"/>
        <v>0</v>
      </c>
      <c r="FD6" s="117">
        <f t="shared" si="21"/>
        <v>0</v>
      </c>
      <c r="FE6" s="117">
        <f t="shared" si="21"/>
        <v>0</v>
      </c>
      <c r="FF6" s="117">
        <f t="shared" si="21"/>
        <v>0</v>
      </c>
      <c r="FG6" s="117">
        <f t="shared" si="21"/>
        <v>0</v>
      </c>
      <c r="FH6" s="117">
        <f t="shared" si="22"/>
        <v>0</v>
      </c>
      <c r="FI6" s="117">
        <f t="shared" si="22"/>
        <v>0</v>
      </c>
      <c r="FJ6" s="117">
        <f t="shared" si="22"/>
        <v>0</v>
      </c>
      <c r="FK6" s="117">
        <f t="shared" si="22"/>
        <v>0</v>
      </c>
      <c r="FL6" s="117">
        <f t="shared" si="22"/>
        <v>0</v>
      </c>
      <c r="FM6" s="117">
        <f t="shared" si="22"/>
        <v>0</v>
      </c>
      <c r="FN6" s="117">
        <f t="shared" si="22"/>
        <v>0</v>
      </c>
      <c r="FO6" s="117">
        <f t="shared" si="22"/>
        <v>0</v>
      </c>
      <c r="FP6" s="117">
        <f t="shared" si="22"/>
        <v>0</v>
      </c>
      <c r="FQ6" s="117">
        <f t="shared" si="22"/>
        <v>0</v>
      </c>
      <c r="FR6" s="117">
        <f t="shared" si="23"/>
        <v>0</v>
      </c>
      <c r="FS6" s="117">
        <f t="shared" si="23"/>
        <v>0</v>
      </c>
      <c r="FT6" s="117">
        <f t="shared" si="23"/>
        <v>0</v>
      </c>
      <c r="FU6" s="117">
        <f t="shared" si="23"/>
        <v>0</v>
      </c>
      <c r="FV6" s="117">
        <f t="shared" si="23"/>
        <v>0</v>
      </c>
      <c r="FW6" s="117">
        <f t="shared" si="23"/>
        <v>0</v>
      </c>
      <c r="FX6" s="117">
        <f t="shared" si="23"/>
        <v>0</v>
      </c>
      <c r="FY6" s="117">
        <f t="shared" si="23"/>
        <v>0</v>
      </c>
      <c r="FZ6" s="117">
        <f t="shared" si="23"/>
        <v>0</v>
      </c>
      <c r="GA6" s="117">
        <f t="shared" si="23"/>
        <v>0</v>
      </c>
      <c r="GB6" s="117">
        <f t="shared" si="24"/>
        <v>0</v>
      </c>
      <c r="GC6" s="117">
        <f t="shared" si="24"/>
        <v>0</v>
      </c>
      <c r="GD6" s="117">
        <f t="shared" si="24"/>
        <v>0</v>
      </c>
      <c r="GE6" s="117">
        <f t="shared" si="24"/>
        <v>0</v>
      </c>
      <c r="GF6" s="117">
        <f t="shared" si="24"/>
        <v>0</v>
      </c>
      <c r="GG6" s="117">
        <f t="shared" si="24"/>
        <v>0</v>
      </c>
      <c r="GH6" s="117">
        <f t="shared" si="24"/>
        <v>0</v>
      </c>
      <c r="GI6" s="117">
        <f t="shared" si="24"/>
        <v>0</v>
      </c>
      <c r="GJ6" s="117">
        <f t="shared" si="24"/>
        <v>0</v>
      </c>
      <c r="GK6" s="117">
        <f t="shared" si="24"/>
        <v>0</v>
      </c>
      <c r="GL6" s="117">
        <f t="shared" si="25"/>
        <v>0</v>
      </c>
      <c r="GM6" s="117">
        <f t="shared" si="25"/>
        <v>0</v>
      </c>
      <c r="GN6" s="117">
        <f t="shared" si="25"/>
        <v>0</v>
      </c>
      <c r="GO6" s="117">
        <f t="shared" si="25"/>
        <v>0</v>
      </c>
      <c r="GP6" s="117">
        <f t="shared" si="25"/>
        <v>0</v>
      </c>
      <c r="GQ6" s="117">
        <f t="shared" si="25"/>
        <v>0</v>
      </c>
      <c r="GR6" s="117">
        <f t="shared" si="25"/>
        <v>0</v>
      </c>
      <c r="GS6" s="117">
        <f t="shared" si="25"/>
        <v>0</v>
      </c>
      <c r="GT6" s="117">
        <f t="shared" si="25"/>
        <v>0</v>
      </c>
      <c r="GU6" s="117">
        <f t="shared" si="25"/>
        <v>0</v>
      </c>
      <c r="GV6" s="117">
        <f t="shared" si="26"/>
        <v>0</v>
      </c>
      <c r="GW6" s="117">
        <f t="shared" si="26"/>
        <v>0</v>
      </c>
      <c r="GX6" s="117">
        <f t="shared" si="26"/>
        <v>0</v>
      </c>
      <c r="GY6" s="117">
        <f t="shared" si="26"/>
        <v>0</v>
      </c>
      <c r="GZ6" s="117">
        <f t="shared" si="26"/>
        <v>0</v>
      </c>
      <c r="HA6" s="117">
        <f t="shared" si="26"/>
        <v>0</v>
      </c>
      <c r="HB6" s="117">
        <f t="shared" si="26"/>
        <v>0</v>
      </c>
      <c r="HC6" s="117">
        <f t="shared" si="26"/>
        <v>0</v>
      </c>
      <c r="HD6" s="117">
        <f t="shared" si="26"/>
        <v>0</v>
      </c>
      <c r="HE6" s="117">
        <f t="shared" si="26"/>
        <v>0</v>
      </c>
      <c r="HF6" s="117">
        <f t="shared" si="27"/>
        <v>0</v>
      </c>
      <c r="HG6" s="117">
        <f t="shared" si="27"/>
        <v>0</v>
      </c>
      <c r="HH6" s="117">
        <f t="shared" si="27"/>
        <v>0</v>
      </c>
      <c r="HI6" s="117">
        <f t="shared" si="27"/>
        <v>0</v>
      </c>
      <c r="HJ6" s="117">
        <f t="shared" si="27"/>
        <v>0</v>
      </c>
      <c r="HK6" s="117">
        <f t="shared" si="27"/>
        <v>0</v>
      </c>
      <c r="HL6" s="117">
        <f t="shared" si="27"/>
        <v>0</v>
      </c>
      <c r="HM6" s="117">
        <f t="shared" si="27"/>
        <v>0</v>
      </c>
      <c r="HN6" s="117">
        <f t="shared" si="27"/>
        <v>0</v>
      </c>
      <c r="HO6" s="117">
        <f t="shared" si="27"/>
        <v>0</v>
      </c>
      <c r="HP6" s="117">
        <f t="shared" si="27"/>
        <v>0</v>
      </c>
      <c r="HQ6" s="117">
        <f t="shared" si="27"/>
        <v>0</v>
      </c>
      <c r="HR6" s="117">
        <f t="shared" si="27"/>
        <v>0</v>
      </c>
      <c r="HS6" s="117">
        <f t="shared" si="27"/>
        <v>0</v>
      </c>
      <c r="HT6" s="117">
        <f t="shared" si="27"/>
        <v>0</v>
      </c>
    </row>
    <row r="7" spans="1:294" ht="15" x14ac:dyDescent="0.25">
      <c r="A7" s="117" t="s">
        <v>787</v>
      </c>
      <c r="B7" s="117">
        <f>IF(AND('PPG Phase Definition'!C261=1, 'PPG Phase Definition'!I27&lt;&gt;1,'PPG Phase Definition'!W27&lt;&gt;"Only TIA1"),1,0)</f>
        <v>0</v>
      </c>
      <c r="C7" s="117">
        <f>C6</f>
        <v>5</v>
      </c>
      <c r="D7" s="117">
        <f>IF('PPG Phase Definition'!X27="",1,$C$66)</f>
        <v>1</v>
      </c>
      <c r="H7" s="117">
        <v>6</v>
      </c>
      <c r="I7" s="117" t="str">
        <f t="shared" si="5"/>
        <v>ECG</v>
      </c>
      <c r="J7" s="117">
        <f t="shared" si="28"/>
        <v>6</v>
      </c>
      <c r="K7" s="117" t="str">
        <f t="shared" si="29"/>
        <v>ECG</v>
      </c>
      <c r="L7" s="117" t="str">
        <f t="shared" si="30"/>
        <v/>
      </c>
      <c r="M7" s="398" t="str">
        <f t="shared" si="31"/>
        <v>ECG</v>
      </c>
      <c r="N7" s="117">
        <f t="shared" si="32"/>
        <v>6</v>
      </c>
      <c r="O7" s="117">
        <f t="shared" si="33"/>
        <v>6</v>
      </c>
      <c r="Q7" s="389">
        <f t="shared" si="6"/>
        <v>6</v>
      </c>
      <c r="R7" s="395" t="str">
        <f t="shared" si="34"/>
        <v>ECG</v>
      </c>
      <c r="S7" s="391"/>
      <c r="T7" s="391"/>
      <c r="U7" s="391" t="str">
        <f t="shared" si="35"/>
        <v/>
      </c>
      <c r="V7" s="117" t="str">
        <f t="shared" si="36"/>
        <v/>
      </c>
      <c r="W7" s="117">
        <f t="shared" si="7"/>
        <v>0</v>
      </c>
      <c r="X7" s="117">
        <f t="shared" si="8"/>
        <v>0</v>
      </c>
      <c r="Y7" s="117">
        <f t="shared" si="8"/>
        <v>0</v>
      </c>
      <c r="Z7" s="117">
        <f t="shared" si="8"/>
        <v>0</v>
      </c>
      <c r="AA7" s="117">
        <f t="shared" si="8"/>
        <v>0</v>
      </c>
      <c r="AB7" s="117">
        <f t="shared" si="8"/>
        <v>0</v>
      </c>
      <c r="AC7" s="117">
        <f t="shared" si="8"/>
        <v>0</v>
      </c>
      <c r="AD7" s="117">
        <f t="shared" si="8"/>
        <v>0</v>
      </c>
      <c r="AE7" s="117">
        <f t="shared" si="8"/>
        <v>0</v>
      </c>
      <c r="AF7" s="117">
        <f t="shared" si="8"/>
        <v>0</v>
      </c>
      <c r="AG7" s="117">
        <f t="shared" si="8"/>
        <v>0</v>
      </c>
      <c r="AH7" s="117">
        <f t="shared" si="9"/>
        <v>0</v>
      </c>
      <c r="AI7" s="117">
        <f t="shared" si="9"/>
        <v>0</v>
      </c>
      <c r="AJ7" s="117">
        <f t="shared" si="9"/>
        <v>0</v>
      </c>
      <c r="AK7" s="117">
        <f t="shared" si="9"/>
        <v>0</v>
      </c>
      <c r="AL7" s="117">
        <f t="shared" si="9"/>
        <v>0</v>
      </c>
      <c r="AM7" s="117">
        <f t="shared" si="9"/>
        <v>0</v>
      </c>
      <c r="AN7" s="117">
        <f t="shared" si="9"/>
        <v>0</v>
      </c>
      <c r="AO7" s="117">
        <f t="shared" si="9"/>
        <v>0</v>
      </c>
      <c r="AP7" s="117">
        <f t="shared" si="9"/>
        <v>0</v>
      </c>
      <c r="AQ7" s="117">
        <f t="shared" si="9"/>
        <v>0</v>
      </c>
      <c r="AR7" s="117">
        <f t="shared" si="10"/>
        <v>0</v>
      </c>
      <c r="AS7" s="117">
        <f t="shared" si="10"/>
        <v>0</v>
      </c>
      <c r="AT7" s="117">
        <f t="shared" si="10"/>
        <v>0</v>
      </c>
      <c r="AU7" s="117">
        <f t="shared" si="10"/>
        <v>0</v>
      </c>
      <c r="AV7" s="117">
        <f t="shared" si="10"/>
        <v>0</v>
      </c>
      <c r="AW7" s="117">
        <f t="shared" si="10"/>
        <v>0</v>
      </c>
      <c r="AX7" s="117">
        <f t="shared" si="10"/>
        <v>0</v>
      </c>
      <c r="AY7" s="117">
        <f t="shared" si="10"/>
        <v>0</v>
      </c>
      <c r="AZ7" s="117">
        <f t="shared" si="10"/>
        <v>0</v>
      </c>
      <c r="BA7" s="117">
        <f t="shared" si="10"/>
        <v>0</v>
      </c>
      <c r="BB7" s="117">
        <f t="shared" si="11"/>
        <v>0</v>
      </c>
      <c r="BC7" s="117">
        <f t="shared" si="11"/>
        <v>0</v>
      </c>
      <c r="BD7" s="117">
        <f t="shared" si="11"/>
        <v>0</v>
      </c>
      <c r="BE7" s="117">
        <f t="shared" si="11"/>
        <v>0</v>
      </c>
      <c r="BF7" s="117">
        <f t="shared" si="11"/>
        <v>0</v>
      </c>
      <c r="BG7" s="117">
        <f t="shared" si="11"/>
        <v>0</v>
      </c>
      <c r="BH7" s="117">
        <f t="shared" si="11"/>
        <v>0</v>
      </c>
      <c r="BI7" s="117">
        <f t="shared" si="11"/>
        <v>0</v>
      </c>
      <c r="BJ7" s="117">
        <f t="shared" si="11"/>
        <v>0</v>
      </c>
      <c r="BK7" s="117">
        <f t="shared" si="11"/>
        <v>0</v>
      </c>
      <c r="BL7" s="117">
        <f t="shared" si="12"/>
        <v>0</v>
      </c>
      <c r="BM7" s="117">
        <f t="shared" si="12"/>
        <v>0</v>
      </c>
      <c r="BN7" s="117">
        <f t="shared" si="12"/>
        <v>0</v>
      </c>
      <c r="BO7" s="117">
        <f t="shared" si="12"/>
        <v>0</v>
      </c>
      <c r="BP7" s="117">
        <f t="shared" si="12"/>
        <v>0</v>
      </c>
      <c r="BQ7" s="117">
        <f t="shared" si="12"/>
        <v>0</v>
      </c>
      <c r="BR7" s="117">
        <f t="shared" si="12"/>
        <v>0</v>
      </c>
      <c r="BS7" s="117">
        <f t="shared" si="12"/>
        <v>0</v>
      </c>
      <c r="BT7" s="117">
        <f t="shared" si="12"/>
        <v>0</v>
      </c>
      <c r="BU7" s="117">
        <f t="shared" si="12"/>
        <v>0</v>
      </c>
      <c r="BV7" s="117">
        <f t="shared" si="13"/>
        <v>0</v>
      </c>
      <c r="BW7" s="117">
        <f t="shared" si="13"/>
        <v>0</v>
      </c>
      <c r="BX7" s="117">
        <f t="shared" si="13"/>
        <v>0</v>
      </c>
      <c r="BY7" s="117">
        <f t="shared" si="13"/>
        <v>0</v>
      </c>
      <c r="BZ7" s="117">
        <f t="shared" si="13"/>
        <v>0</v>
      </c>
      <c r="CA7" s="117">
        <f t="shared" si="13"/>
        <v>0</v>
      </c>
      <c r="CB7" s="117">
        <f t="shared" si="13"/>
        <v>0</v>
      </c>
      <c r="CC7" s="117">
        <f t="shared" si="13"/>
        <v>0</v>
      </c>
      <c r="CD7" s="117">
        <f t="shared" si="13"/>
        <v>0</v>
      </c>
      <c r="CE7" s="117">
        <f t="shared" si="13"/>
        <v>0</v>
      </c>
      <c r="CF7" s="117">
        <f t="shared" si="14"/>
        <v>0</v>
      </c>
      <c r="CG7" s="117">
        <f t="shared" si="14"/>
        <v>0</v>
      </c>
      <c r="CH7" s="117">
        <f t="shared" si="14"/>
        <v>0</v>
      </c>
      <c r="CI7" s="117">
        <f t="shared" si="14"/>
        <v>0</v>
      </c>
      <c r="CJ7" s="117">
        <f t="shared" si="14"/>
        <v>0</v>
      </c>
      <c r="CK7" s="117">
        <f t="shared" si="14"/>
        <v>0</v>
      </c>
      <c r="CL7" s="117">
        <f t="shared" si="14"/>
        <v>0</v>
      </c>
      <c r="CM7" s="117">
        <f t="shared" si="14"/>
        <v>0</v>
      </c>
      <c r="CN7" s="117">
        <f t="shared" si="14"/>
        <v>0</v>
      </c>
      <c r="CO7" s="117">
        <f t="shared" si="14"/>
        <v>0</v>
      </c>
      <c r="CP7" s="117">
        <f t="shared" si="15"/>
        <v>0</v>
      </c>
      <c r="CQ7" s="117">
        <f t="shared" si="15"/>
        <v>0</v>
      </c>
      <c r="CR7" s="117">
        <f t="shared" si="15"/>
        <v>0</v>
      </c>
      <c r="CS7" s="117">
        <f t="shared" si="15"/>
        <v>0</v>
      </c>
      <c r="CT7" s="117">
        <f t="shared" si="15"/>
        <v>0</v>
      </c>
      <c r="CU7" s="117">
        <f t="shared" si="15"/>
        <v>0</v>
      </c>
      <c r="CV7" s="117">
        <f t="shared" si="15"/>
        <v>0</v>
      </c>
      <c r="CW7" s="117">
        <f t="shared" si="15"/>
        <v>0</v>
      </c>
      <c r="CX7" s="117">
        <f t="shared" si="15"/>
        <v>0</v>
      </c>
      <c r="CY7" s="117">
        <f t="shared" si="15"/>
        <v>0</v>
      </c>
      <c r="CZ7" s="117">
        <f t="shared" si="16"/>
        <v>0</v>
      </c>
      <c r="DA7" s="117">
        <f t="shared" si="16"/>
        <v>0</v>
      </c>
      <c r="DB7" s="117">
        <f t="shared" si="16"/>
        <v>0</v>
      </c>
      <c r="DC7" s="117">
        <f t="shared" si="16"/>
        <v>0</v>
      </c>
      <c r="DD7" s="117">
        <f t="shared" si="16"/>
        <v>0</v>
      </c>
      <c r="DE7" s="117">
        <f t="shared" si="16"/>
        <v>0</v>
      </c>
      <c r="DF7" s="117">
        <f t="shared" si="16"/>
        <v>0</v>
      </c>
      <c r="DG7" s="117">
        <f t="shared" si="16"/>
        <v>0</v>
      </c>
      <c r="DH7" s="117">
        <f t="shared" si="16"/>
        <v>0</v>
      </c>
      <c r="DI7" s="117">
        <f t="shared" si="16"/>
        <v>0</v>
      </c>
      <c r="DJ7" s="117">
        <f t="shared" si="17"/>
        <v>0</v>
      </c>
      <c r="DK7" s="117">
        <f t="shared" si="17"/>
        <v>0</v>
      </c>
      <c r="DL7" s="117">
        <f t="shared" si="17"/>
        <v>0</v>
      </c>
      <c r="DM7" s="117">
        <f t="shared" si="17"/>
        <v>0</v>
      </c>
      <c r="DN7" s="117">
        <f t="shared" si="17"/>
        <v>0</v>
      </c>
      <c r="DO7" s="117">
        <f t="shared" si="17"/>
        <v>0</v>
      </c>
      <c r="DP7" s="117">
        <f t="shared" si="17"/>
        <v>0</v>
      </c>
      <c r="DQ7" s="117">
        <f t="shared" si="17"/>
        <v>0</v>
      </c>
      <c r="DR7" s="117">
        <f t="shared" si="17"/>
        <v>0</v>
      </c>
      <c r="DS7" s="117">
        <f t="shared" si="17"/>
        <v>0</v>
      </c>
      <c r="DT7" s="117">
        <f t="shared" si="18"/>
        <v>0</v>
      </c>
      <c r="DU7" s="117">
        <f t="shared" si="18"/>
        <v>0</v>
      </c>
      <c r="DV7" s="117">
        <f t="shared" si="18"/>
        <v>0</v>
      </c>
      <c r="DW7" s="117">
        <f t="shared" si="18"/>
        <v>0</v>
      </c>
      <c r="DX7" s="117">
        <f t="shared" si="18"/>
        <v>0</v>
      </c>
      <c r="DY7" s="117">
        <f t="shared" si="18"/>
        <v>0</v>
      </c>
      <c r="DZ7" s="117">
        <f t="shared" si="18"/>
        <v>0</v>
      </c>
      <c r="EA7" s="117">
        <f t="shared" si="18"/>
        <v>0</v>
      </c>
      <c r="EB7" s="117">
        <f t="shared" si="18"/>
        <v>0</v>
      </c>
      <c r="EC7" s="117">
        <f t="shared" si="18"/>
        <v>0</v>
      </c>
      <c r="ED7" s="117">
        <f t="shared" si="19"/>
        <v>0</v>
      </c>
      <c r="EE7" s="117">
        <f t="shared" si="19"/>
        <v>0</v>
      </c>
      <c r="EF7" s="117">
        <f t="shared" si="19"/>
        <v>0</v>
      </c>
      <c r="EG7" s="117">
        <f t="shared" si="19"/>
        <v>0</v>
      </c>
      <c r="EH7" s="117">
        <f t="shared" si="19"/>
        <v>0</v>
      </c>
      <c r="EI7" s="117">
        <f t="shared" si="19"/>
        <v>0</v>
      </c>
      <c r="EJ7" s="117">
        <f t="shared" si="19"/>
        <v>0</v>
      </c>
      <c r="EK7" s="117">
        <f t="shared" si="19"/>
        <v>0</v>
      </c>
      <c r="EL7" s="117">
        <f t="shared" si="19"/>
        <v>0</v>
      </c>
      <c r="EM7" s="117">
        <f t="shared" si="19"/>
        <v>0</v>
      </c>
      <c r="EN7" s="117">
        <f t="shared" si="20"/>
        <v>0</v>
      </c>
      <c r="EO7" s="117">
        <f t="shared" si="20"/>
        <v>0</v>
      </c>
      <c r="EP7" s="117">
        <f t="shared" si="20"/>
        <v>0</v>
      </c>
      <c r="EQ7" s="117">
        <f t="shared" si="20"/>
        <v>0</v>
      </c>
      <c r="ER7" s="117">
        <f t="shared" si="20"/>
        <v>0</v>
      </c>
      <c r="ES7" s="117">
        <f t="shared" si="20"/>
        <v>0</v>
      </c>
      <c r="ET7" s="117">
        <f t="shared" si="20"/>
        <v>0</v>
      </c>
      <c r="EU7" s="117">
        <f t="shared" si="20"/>
        <v>0</v>
      </c>
      <c r="EV7" s="117">
        <f t="shared" si="20"/>
        <v>0</v>
      </c>
      <c r="EW7" s="117">
        <f t="shared" si="20"/>
        <v>0</v>
      </c>
      <c r="EX7" s="117">
        <f t="shared" si="21"/>
        <v>0</v>
      </c>
      <c r="EY7" s="117">
        <f t="shared" si="21"/>
        <v>0</v>
      </c>
      <c r="EZ7" s="117">
        <f t="shared" si="21"/>
        <v>0</v>
      </c>
      <c r="FA7" s="117">
        <f t="shared" si="21"/>
        <v>0</v>
      </c>
      <c r="FB7" s="117">
        <f t="shared" si="21"/>
        <v>0</v>
      </c>
      <c r="FC7" s="117">
        <f t="shared" si="21"/>
        <v>0</v>
      </c>
      <c r="FD7" s="117">
        <f t="shared" si="21"/>
        <v>0</v>
      </c>
      <c r="FE7" s="117">
        <f t="shared" si="21"/>
        <v>0</v>
      </c>
      <c r="FF7" s="117">
        <f t="shared" si="21"/>
        <v>0</v>
      </c>
      <c r="FG7" s="117">
        <f t="shared" si="21"/>
        <v>0</v>
      </c>
      <c r="FH7" s="117">
        <f t="shared" si="22"/>
        <v>0</v>
      </c>
      <c r="FI7" s="117">
        <f t="shared" si="22"/>
        <v>0</v>
      </c>
      <c r="FJ7" s="117">
        <f t="shared" si="22"/>
        <v>0</v>
      </c>
      <c r="FK7" s="117">
        <f t="shared" si="22"/>
        <v>0</v>
      </c>
      <c r="FL7" s="117">
        <f t="shared" si="22"/>
        <v>0</v>
      </c>
      <c r="FM7" s="117">
        <f t="shared" si="22"/>
        <v>0</v>
      </c>
      <c r="FN7" s="117">
        <f t="shared" si="22"/>
        <v>0</v>
      </c>
      <c r="FO7" s="117">
        <f t="shared" si="22"/>
        <v>0</v>
      </c>
      <c r="FP7" s="117">
        <f t="shared" si="22"/>
        <v>0</v>
      </c>
      <c r="FQ7" s="117">
        <f t="shared" si="22"/>
        <v>0</v>
      </c>
      <c r="FR7" s="117">
        <f t="shared" si="23"/>
        <v>0</v>
      </c>
      <c r="FS7" s="117">
        <f t="shared" si="23"/>
        <v>0</v>
      </c>
      <c r="FT7" s="117">
        <f t="shared" si="23"/>
        <v>0</v>
      </c>
      <c r="FU7" s="117">
        <f t="shared" si="23"/>
        <v>0</v>
      </c>
      <c r="FV7" s="117">
        <f t="shared" si="23"/>
        <v>0</v>
      </c>
      <c r="FW7" s="117">
        <f t="shared" si="23"/>
        <v>0</v>
      </c>
      <c r="FX7" s="117">
        <f t="shared" si="23"/>
        <v>0</v>
      </c>
      <c r="FY7" s="117">
        <f t="shared" si="23"/>
        <v>0</v>
      </c>
      <c r="FZ7" s="117">
        <f t="shared" si="23"/>
        <v>0</v>
      </c>
      <c r="GA7" s="117">
        <f t="shared" si="23"/>
        <v>0</v>
      </c>
      <c r="GB7" s="117">
        <f t="shared" si="24"/>
        <v>0</v>
      </c>
      <c r="GC7" s="117">
        <f t="shared" si="24"/>
        <v>0</v>
      </c>
      <c r="GD7" s="117">
        <f t="shared" si="24"/>
        <v>0</v>
      </c>
      <c r="GE7" s="117">
        <f t="shared" si="24"/>
        <v>0</v>
      </c>
      <c r="GF7" s="117">
        <f t="shared" si="24"/>
        <v>0</v>
      </c>
      <c r="GG7" s="117">
        <f t="shared" si="24"/>
        <v>0</v>
      </c>
      <c r="GH7" s="117">
        <f t="shared" si="24"/>
        <v>0</v>
      </c>
      <c r="GI7" s="117">
        <f t="shared" si="24"/>
        <v>0</v>
      </c>
      <c r="GJ7" s="117">
        <f t="shared" si="24"/>
        <v>0</v>
      </c>
      <c r="GK7" s="117">
        <f t="shared" si="24"/>
        <v>0</v>
      </c>
      <c r="GL7" s="117">
        <f t="shared" si="25"/>
        <v>0</v>
      </c>
      <c r="GM7" s="117">
        <f t="shared" si="25"/>
        <v>0</v>
      </c>
      <c r="GN7" s="117">
        <f t="shared" si="25"/>
        <v>0</v>
      </c>
      <c r="GO7" s="117">
        <f t="shared" si="25"/>
        <v>0</v>
      </c>
      <c r="GP7" s="117">
        <f t="shared" si="25"/>
        <v>0</v>
      </c>
      <c r="GQ7" s="117">
        <f t="shared" si="25"/>
        <v>0</v>
      </c>
      <c r="GR7" s="117">
        <f t="shared" si="25"/>
        <v>0</v>
      </c>
      <c r="GS7" s="117">
        <f t="shared" si="25"/>
        <v>0</v>
      </c>
      <c r="GT7" s="117">
        <f t="shared" si="25"/>
        <v>0</v>
      </c>
      <c r="GU7" s="117">
        <f t="shared" si="25"/>
        <v>0</v>
      </c>
      <c r="GV7" s="117">
        <f t="shared" si="26"/>
        <v>0</v>
      </c>
      <c r="GW7" s="117">
        <f t="shared" si="26"/>
        <v>0</v>
      </c>
      <c r="GX7" s="117">
        <f t="shared" si="26"/>
        <v>0</v>
      </c>
      <c r="GY7" s="117">
        <f t="shared" si="26"/>
        <v>0</v>
      </c>
      <c r="GZ7" s="117">
        <f t="shared" si="26"/>
        <v>0</v>
      </c>
      <c r="HA7" s="117">
        <f t="shared" si="26"/>
        <v>0</v>
      </c>
      <c r="HB7" s="117">
        <f t="shared" si="26"/>
        <v>0</v>
      </c>
      <c r="HC7" s="117">
        <f t="shared" si="26"/>
        <v>0</v>
      </c>
      <c r="HD7" s="117">
        <f t="shared" si="26"/>
        <v>0</v>
      </c>
      <c r="HE7" s="117">
        <f t="shared" si="26"/>
        <v>0</v>
      </c>
      <c r="HF7" s="117">
        <f t="shared" si="27"/>
        <v>0</v>
      </c>
      <c r="HG7" s="117">
        <f t="shared" si="27"/>
        <v>0</v>
      </c>
      <c r="HH7" s="117">
        <f t="shared" si="27"/>
        <v>0</v>
      </c>
      <c r="HI7" s="117">
        <f t="shared" si="27"/>
        <v>0</v>
      </c>
      <c r="HJ7" s="117">
        <f t="shared" si="27"/>
        <v>0</v>
      </c>
      <c r="HK7" s="117">
        <f t="shared" si="27"/>
        <v>0</v>
      </c>
      <c r="HL7" s="117">
        <f t="shared" si="27"/>
        <v>0</v>
      </c>
      <c r="HM7" s="117">
        <f t="shared" si="27"/>
        <v>0</v>
      </c>
      <c r="HN7" s="117">
        <f t="shared" si="27"/>
        <v>0</v>
      </c>
      <c r="HO7" s="117">
        <f t="shared" si="27"/>
        <v>0</v>
      </c>
      <c r="HP7" s="117">
        <f t="shared" si="27"/>
        <v>0</v>
      </c>
      <c r="HQ7" s="117">
        <f t="shared" si="27"/>
        <v>0</v>
      </c>
      <c r="HR7" s="117">
        <f t="shared" si="27"/>
        <v>0</v>
      </c>
      <c r="HS7" s="117">
        <f t="shared" si="27"/>
        <v>0</v>
      </c>
      <c r="HT7" s="117">
        <f t="shared" si="27"/>
        <v>0</v>
      </c>
    </row>
    <row r="8" spans="1:294" ht="15" x14ac:dyDescent="0.25">
      <c r="A8" s="117" t="s">
        <v>788</v>
      </c>
      <c r="B8" s="117">
        <f>IF(AND('PPG Phase Definition'!C271=1, 'PPG Phase Definition'!I37&lt;&gt;1,'PPG Phase Definition'!W37&lt;&gt;"Only TIA2"),1,0)</f>
        <v>0</v>
      </c>
      <c r="C8" s="117">
        <f>IF(ACQ_MODE="PPG",INT(1/INDEX(REFERENCE!$AG$12:$AG$22,MATCH('PPG Phase Definition'!H37,REFERENCE!$AF$12:$AF$22,0))),PPG_GBL_MASK_FATOR)</f>
        <v>5</v>
      </c>
      <c r="D8" s="117">
        <f>IF('PPG Phase Definition'!V37="",1,$C$66)</f>
        <v>1</v>
      </c>
      <c r="H8" s="117">
        <v>7</v>
      </c>
      <c r="I8" s="117" t="str">
        <f t="shared" si="5"/>
        <v>TIA1-3</v>
      </c>
      <c r="J8" s="117">
        <f t="shared" si="28"/>
        <v>6</v>
      </c>
      <c r="K8" s="117" t="str">
        <f t="shared" si="29"/>
        <v/>
      </c>
      <c r="L8" s="117" t="str">
        <f t="shared" si="30"/>
        <v>TIA1-3</v>
      </c>
      <c r="M8" s="398" t="str">
        <f t="shared" si="31"/>
        <v>TIA1-3</v>
      </c>
      <c r="N8" s="117">
        <f t="shared" si="32"/>
        <v>7</v>
      </c>
      <c r="O8" s="117">
        <f t="shared" si="33"/>
        <v>7</v>
      </c>
      <c r="Q8" s="389">
        <f t="shared" si="6"/>
        <v>7</v>
      </c>
      <c r="R8" s="395" t="str">
        <f t="shared" si="34"/>
        <v>TIA1-3</v>
      </c>
      <c r="S8" s="391"/>
      <c r="T8" s="391"/>
      <c r="U8" s="391" t="str">
        <f t="shared" si="35"/>
        <v/>
      </c>
      <c r="V8" s="117" t="str">
        <f t="shared" si="36"/>
        <v/>
      </c>
      <c r="W8" s="117">
        <f t="shared" si="7"/>
        <v>0</v>
      </c>
      <c r="X8" s="117">
        <f t="shared" si="8"/>
        <v>0</v>
      </c>
      <c r="Y8" s="117">
        <f t="shared" si="8"/>
        <v>0</v>
      </c>
      <c r="Z8" s="117">
        <f t="shared" si="8"/>
        <v>0</v>
      </c>
      <c r="AA8" s="117">
        <f t="shared" si="8"/>
        <v>0</v>
      </c>
      <c r="AB8" s="117">
        <f t="shared" si="8"/>
        <v>0</v>
      </c>
      <c r="AC8" s="117">
        <f t="shared" si="8"/>
        <v>0</v>
      </c>
      <c r="AD8" s="117">
        <f t="shared" si="8"/>
        <v>0</v>
      </c>
      <c r="AE8" s="117">
        <f t="shared" si="8"/>
        <v>0</v>
      </c>
      <c r="AF8" s="117">
        <f t="shared" si="8"/>
        <v>0</v>
      </c>
      <c r="AG8" s="117">
        <f t="shared" si="8"/>
        <v>0</v>
      </c>
      <c r="AH8" s="117">
        <f t="shared" si="9"/>
        <v>0</v>
      </c>
      <c r="AI8" s="117">
        <f t="shared" si="9"/>
        <v>0</v>
      </c>
      <c r="AJ8" s="117">
        <f t="shared" si="9"/>
        <v>0</v>
      </c>
      <c r="AK8" s="117">
        <f t="shared" si="9"/>
        <v>0</v>
      </c>
      <c r="AL8" s="117">
        <f t="shared" si="9"/>
        <v>0</v>
      </c>
      <c r="AM8" s="117">
        <f t="shared" si="9"/>
        <v>0</v>
      </c>
      <c r="AN8" s="117">
        <f t="shared" si="9"/>
        <v>0</v>
      </c>
      <c r="AO8" s="117">
        <f t="shared" si="9"/>
        <v>0</v>
      </c>
      <c r="AP8" s="117">
        <f t="shared" si="9"/>
        <v>0</v>
      </c>
      <c r="AQ8" s="117">
        <f t="shared" si="9"/>
        <v>0</v>
      </c>
      <c r="AR8" s="117">
        <f t="shared" si="10"/>
        <v>0</v>
      </c>
      <c r="AS8" s="117">
        <f t="shared" si="10"/>
        <v>0</v>
      </c>
      <c r="AT8" s="117">
        <f t="shared" si="10"/>
        <v>0</v>
      </c>
      <c r="AU8" s="117">
        <f t="shared" si="10"/>
        <v>0</v>
      </c>
      <c r="AV8" s="117">
        <f t="shared" si="10"/>
        <v>0</v>
      </c>
      <c r="AW8" s="117">
        <f t="shared" si="10"/>
        <v>0</v>
      </c>
      <c r="AX8" s="117">
        <f t="shared" si="10"/>
        <v>0</v>
      </c>
      <c r="AY8" s="117">
        <f t="shared" si="10"/>
        <v>0</v>
      </c>
      <c r="AZ8" s="117">
        <f t="shared" si="10"/>
        <v>0</v>
      </c>
      <c r="BA8" s="117">
        <f t="shared" si="10"/>
        <v>0</v>
      </c>
      <c r="BB8" s="117">
        <f t="shared" si="11"/>
        <v>0</v>
      </c>
      <c r="BC8" s="117">
        <f t="shared" si="11"/>
        <v>0</v>
      </c>
      <c r="BD8" s="117">
        <f t="shared" si="11"/>
        <v>0</v>
      </c>
      <c r="BE8" s="117">
        <f t="shared" si="11"/>
        <v>0</v>
      </c>
      <c r="BF8" s="117">
        <f t="shared" si="11"/>
        <v>0</v>
      </c>
      <c r="BG8" s="117">
        <f t="shared" si="11"/>
        <v>0</v>
      </c>
      <c r="BH8" s="117">
        <f t="shared" si="11"/>
        <v>0</v>
      </c>
      <c r="BI8" s="117">
        <f t="shared" si="11"/>
        <v>0</v>
      </c>
      <c r="BJ8" s="117">
        <f t="shared" si="11"/>
        <v>0</v>
      </c>
      <c r="BK8" s="117">
        <f t="shared" si="11"/>
        <v>0</v>
      </c>
      <c r="BL8" s="117">
        <f t="shared" si="12"/>
        <v>0</v>
      </c>
      <c r="BM8" s="117">
        <f t="shared" si="12"/>
        <v>0</v>
      </c>
      <c r="BN8" s="117">
        <f t="shared" si="12"/>
        <v>0</v>
      </c>
      <c r="BO8" s="117">
        <f t="shared" si="12"/>
        <v>0</v>
      </c>
      <c r="BP8" s="117">
        <f t="shared" si="12"/>
        <v>0</v>
      </c>
      <c r="BQ8" s="117">
        <f t="shared" si="12"/>
        <v>0</v>
      </c>
      <c r="BR8" s="117">
        <f t="shared" si="12"/>
        <v>0</v>
      </c>
      <c r="BS8" s="117">
        <f t="shared" si="12"/>
        <v>0</v>
      </c>
      <c r="BT8" s="117">
        <f t="shared" si="12"/>
        <v>0</v>
      </c>
      <c r="BU8" s="117">
        <f t="shared" si="12"/>
        <v>0</v>
      </c>
      <c r="BV8" s="117">
        <f t="shared" si="13"/>
        <v>0</v>
      </c>
      <c r="BW8" s="117">
        <f t="shared" si="13"/>
        <v>0</v>
      </c>
      <c r="BX8" s="117">
        <f t="shared" si="13"/>
        <v>0</v>
      </c>
      <c r="BY8" s="117">
        <f t="shared" si="13"/>
        <v>0</v>
      </c>
      <c r="BZ8" s="117">
        <f t="shared" si="13"/>
        <v>0</v>
      </c>
      <c r="CA8" s="117">
        <f t="shared" si="13"/>
        <v>0</v>
      </c>
      <c r="CB8" s="117">
        <f t="shared" si="13"/>
        <v>0</v>
      </c>
      <c r="CC8" s="117">
        <f t="shared" si="13"/>
        <v>0</v>
      </c>
      <c r="CD8" s="117">
        <f t="shared" si="13"/>
        <v>0</v>
      </c>
      <c r="CE8" s="117">
        <f t="shared" si="13"/>
        <v>0</v>
      </c>
      <c r="CF8" s="117">
        <f t="shared" si="14"/>
        <v>0</v>
      </c>
      <c r="CG8" s="117">
        <f t="shared" si="14"/>
        <v>0</v>
      </c>
      <c r="CH8" s="117">
        <f t="shared" si="14"/>
        <v>0</v>
      </c>
      <c r="CI8" s="117">
        <f t="shared" si="14"/>
        <v>0</v>
      </c>
      <c r="CJ8" s="117">
        <f t="shared" si="14"/>
        <v>0</v>
      </c>
      <c r="CK8" s="117">
        <f t="shared" si="14"/>
        <v>0</v>
      </c>
      <c r="CL8" s="117">
        <f t="shared" si="14"/>
        <v>0</v>
      </c>
      <c r="CM8" s="117">
        <f t="shared" si="14"/>
        <v>0</v>
      </c>
      <c r="CN8" s="117">
        <f t="shared" si="14"/>
        <v>0</v>
      </c>
      <c r="CO8" s="117">
        <f t="shared" si="14"/>
        <v>0</v>
      </c>
      <c r="CP8" s="117">
        <f t="shared" si="15"/>
        <v>0</v>
      </c>
      <c r="CQ8" s="117">
        <f t="shared" si="15"/>
        <v>0</v>
      </c>
      <c r="CR8" s="117">
        <f t="shared" si="15"/>
        <v>0</v>
      </c>
      <c r="CS8" s="117">
        <f t="shared" si="15"/>
        <v>0</v>
      </c>
      <c r="CT8" s="117">
        <f t="shared" si="15"/>
        <v>0</v>
      </c>
      <c r="CU8" s="117">
        <f t="shared" si="15"/>
        <v>0</v>
      </c>
      <c r="CV8" s="117">
        <f t="shared" si="15"/>
        <v>0</v>
      </c>
      <c r="CW8" s="117">
        <f t="shared" si="15"/>
        <v>0</v>
      </c>
      <c r="CX8" s="117">
        <f t="shared" si="15"/>
        <v>0</v>
      </c>
      <c r="CY8" s="117">
        <f t="shared" si="15"/>
        <v>0</v>
      </c>
      <c r="CZ8" s="117">
        <f t="shared" si="16"/>
        <v>0</v>
      </c>
      <c r="DA8" s="117">
        <f t="shared" si="16"/>
        <v>0</v>
      </c>
      <c r="DB8" s="117">
        <f t="shared" si="16"/>
        <v>0</v>
      </c>
      <c r="DC8" s="117">
        <f t="shared" si="16"/>
        <v>0</v>
      </c>
      <c r="DD8" s="117">
        <f t="shared" si="16"/>
        <v>0</v>
      </c>
      <c r="DE8" s="117">
        <f t="shared" si="16"/>
        <v>0</v>
      </c>
      <c r="DF8" s="117">
        <f t="shared" si="16"/>
        <v>0</v>
      </c>
      <c r="DG8" s="117">
        <f t="shared" si="16"/>
        <v>0</v>
      </c>
      <c r="DH8" s="117">
        <f t="shared" si="16"/>
        <v>0</v>
      </c>
      <c r="DI8" s="117">
        <f t="shared" si="16"/>
        <v>0</v>
      </c>
      <c r="DJ8" s="117">
        <f t="shared" si="17"/>
        <v>0</v>
      </c>
      <c r="DK8" s="117">
        <f t="shared" si="17"/>
        <v>0</v>
      </c>
      <c r="DL8" s="117">
        <f t="shared" si="17"/>
        <v>0</v>
      </c>
      <c r="DM8" s="117">
        <f t="shared" si="17"/>
        <v>0</v>
      </c>
      <c r="DN8" s="117">
        <f t="shared" si="17"/>
        <v>0</v>
      </c>
      <c r="DO8" s="117">
        <f t="shared" si="17"/>
        <v>0</v>
      </c>
      <c r="DP8" s="117">
        <f t="shared" si="17"/>
        <v>0</v>
      </c>
      <c r="DQ8" s="117">
        <f t="shared" si="17"/>
        <v>0</v>
      </c>
      <c r="DR8" s="117">
        <f t="shared" si="17"/>
        <v>0</v>
      </c>
      <c r="DS8" s="117">
        <f t="shared" si="17"/>
        <v>0</v>
      </c>
      <c r="DT8" s="117">
        <f t="shared" si="18"/>
        <v>0</v>
      </c>
      <c r="DU8" s="117">
        <f t="shared" si="18"/>
        <v>0</v>
      </c>
      <c r="DV8" s="117">
        <f t="shared" si="18"/>
        <v>0</v>
      </c>
      <c r="DW8" s="117">
        <f t="shared" si="18"/>
        <v>0</v>
      </c>
      <c r="DX8" s="117">
        <f t="shared" si="18"/>
        <v>0</v>
      </c>
      <c r="DY8" s="117">
        <f t="shared" si="18"/>
        <v>0</v>
      </c>
      <c r="DZ8" s="117">
        <f t="shared" si="18"/>
        <v>0</v>
      </c>
      <c r="EA8" s="117">
        <f t="shared" si="18"/>
        <v>0</v>
      </c>
      <c r="EB8" s="117">
        <f t="shared" si="18"/>
        <v>0</v>
      </c>
      <c r="EC8" s="117">
        <f t="shared" si="18"/>
        <v>0</v>
      </c>
      <c r="ED8" s="117">
        <f t="shared" si="19"/>
        <v>0</v>
      </c>
      <c r="EE8" s="117">
        <f t="shared" si="19"/>
        <v>0</v>
      </c>
      <c r="EF8" s="117">
        <f t="shared" si="19"/>
        <v>0</v>
      </c>
      <c r="EG8" s="117">
        <f t="shared" si="19"/>
        <v>0</v>
      </c>
      <c r="EH8" s="117">
        <f t="shared" si="19"/>
        <v>0</v>
      </c>
      <c r="EI8" s="117">
        <f t="shared" si="19"/>
        <v>0</v>
      </c>
      <c r="EJ8" s="117">
        <f t="shared" si="19"/>
        <v>0</v>
      </c>
      <c r="EK8" s="117">
        <f t="shared" si="19"/>
        <v>0</v>
      </c>
      <c r="EL8" s="117">
        <f t="shared" si="19"/>
        <v>0</v>
      </c>
      <c r="EM8" s="117">
        <f t="shared" si="19"/>
        <v>0</v>
      </c>
      <c r="EN8" s="117">
        <f t="shared" si="20"/>
        <v>0</v>
      </c>
      <c r="EO8" s="117">
        <f t="shared" si="20"/>
        <v>0</v>
      </c>
      <c r="EP8" s="117">
        <f t="shared" si="20"/>
        <v>0</v>
      </c>
      <c r="EQ8" s="117">
        <f t="shared" si="20"/>
        <v>0</v>
      </c>
      <c r="ER8" s="117">
        <f t="shared" si="20"/>
        <v>0</v>
      </c>
      <c r="ES8" s="117">
        <f t="shared" si="20"/>
        <v>0</v>
      </c>
      <c r="ET8" s="117">
        <f t="shared" si="20"/>
        <v>0</v>
      </c>
      <c r="EU8" s="117">
        <f t="shared" si="20"/>
        <v>0</v>
      </c>
      <c r="EV8" s="117">
        <f t="shared" si="20"/>
        <v>0</v>
      </c>
      <c r="EW8" s="117">
        <f t="shared" si="20"/>
        <v>0</v>
      </c>
      <c r="EX8" s="117">
        <f t="shared" si="21"/>
        <v>0</v>
      </c>
      <c r="EY8" s="117">
        <f t="shared" si="21"/>
        <v>0</v>
      </c>
      <c r="EZ8" s="117">
        <f t="shared" si="21"/>
        <v>0</v>
      </c>
      <c r="FA8" s="117">
        <f t="shared" si="21"/>
        <v>0</v>
      </c>
      <c r="FB8" s="117">
        <f t="shared" si="21"/>
        <v>0</v>
      </c>
      <c r="FC8" s="117">
        <f t="shared" si="21"/>
        <v>0</v>
      </c>
      <c r="FD8" s="117">
        <f t="shared" si="21"/>
        <v>0</v>
      </c>
      <c r="FE8" s="117">
        <f t="shared" si="21"/>
        <v>0</v>
      </c>
      <c r="FF8" s="117">
        <f t="shared" si="21"/>
        <v>0</v>
      </c>
      <c r="FG8" s="117">
        <f t="shared" si="21"/>
        <v>0</v>
      </c>
      <c r="FH8" s="117">
        <f t="shared" si="22"/>
        <v>0</v>
      </c>
      <c r="FI8" s="117">
        <f t="shared" si="22"/>
        <v>0</v>
      </c>
      <c r="FJ8" s="117">
        <f t="shared" si="22"/>
        <v>0</v>
      </c>
      <c r="FK8" s="117">
        <f t="shared" si="22"/>
        <v>0</v>
      </c>
      <c r="FL8" s="117">
        <f t="shared" si="22"/>
        <v>0</v>
      </c>
      <c r="FM8" s="117">
        <f t="shared" si="22"/>
        <v>0</v>
      </c>
      <c r="FN8" s="117">
        <f t="shared" si="22"/>
        <v>0</v>
      </c>
      <c r="FO8" s="117">
        <f t="shared" si="22"/>
        <v>0</v>
      </c>
      <c r="FP8" s="117">
        <f t="shared" si="22"/>
        <v>0</v>
      </c>
      <c r="FQ8" s="117">
        <f t="shared" si="22"/>
        <v>0</v>
      </c>
      <c r="FR8" s="117">
        <f t="shared" si="23"/>
        <v>0</v>
      </c>
      <c r="FS8" s="117">
        <f t="shared" si="23"/>
        <v>0</v>
      </c>
      <c r="FT8" s="117">
        <f t="shared" si="23"/>
        <v>0</v>
      </c>
      <c r="FU8" s="117">
        <f t="shared" si="23"/>
        <v>0</v>
      </c>
      <c r="FV8" s="117">
        <f t="shared" si="23"/>
        <v>0</v>
      </c>
      <c r="FW8" s="117">
        <f t="shared" si="23"/>
        <v>0</v>
      </c>
      <c r="FX8" s="117">
        <f t="shared" si="23"/>
        <v>0</v>
      </c>
      <c r="FY8" s="117">
        <f t="shared" si="23"/>
        <v>0</v>
      </c>
      <c r="FZ8" s="117">
        <f t="shared" si="23"/>
        <v>0</v>
      </c>
      <c r="GA8" s="117">
        <f t="shared" si="23"/>
        <v>0</v>
      </c>
      <c r="GB8" s="117">
        <f t="shared" si="24"/>
        <v>0</v>
      </c>
      <c r="GC8" s="117">
        <f t="shared" si="24"/>
        <v>0</v>
      </c>
      <c r="GD8" s="117">
        <f t="shared" si="24"/>
        <v>0</v>
      </c>
      <c r="GE8" s="117">
        <f t="shared" si="24"/>
        <v>0</v>
      </c>
      <c r="GF8" s="117">
        <f t="shared" si="24"/>
        <v>0</v>
      </c>
      <c r="GG8" s="117">
        <f t="shared" si="24"/>
        <v>0</v>
      </c>
      <c r="GH8" s="117">
        <f t="shared" si="24"/>
        <v>0</v>
      </c>
      <c r="GI8" s="117">
        <f t="shared" si="24"/>
        <v>0</v>
      </c>
      <c r="GJ8" s="117">
        <f t="shared" si="24"/>
        <v>0</v>
      </c>
      <c r="GK8" s="117">
        <f t="shared" si="24"/>
        <v>0</v>
      </c>
      <c r="GL8" s="117">
        <f t="shared" si="25"/>
        <v>0</v>
      </c>
      <c r="GM8" s="117">
        <f t="shared" si="25"/>
        <v>0</v>
      </c>
      <c r="GN8" s="117">
        <f t="shared" si="25"/>
        <v>0</v>
      </c>
      <c r="GO8" s="117">
        <f t="shared" si="25"/>
        <v>0</v>
      </c>
      <c r="GP8" s="117">
        <f t="shared" si="25"/>
        <v>0</v>
      </c>
      <c r="GQ8" s="117">
        <f t="shared" si="25"/>
        <v>0</v>
      </c>
      <c r="GR8" s="117">
        <f t="shared" si="25"/>
        <v>0</v>
      </c>
      <c r="GS8" s="117">
        <f t="shared" si="25"/>
        <v>0</v>
      </c>
      <c r="GT8" s="117">
        <f t="shared" si="25"/>
        <v>0</v>
      </c>
      <c r="GU8" s="117">
        <f t="shared" si="25"/>
        <v>0</v>
      </c>
      <c r="GV8" s="117">
        <f t="shared" si="26"/>
        <v>0</v>
      </c>
      <c r="GW8" s="117">
        <f t="shared" si="26"/>
        <v>0</v>
      </c>
      <c r="GX8" s="117">
        <f t="shared" si="26"/>
        <v>0</v>
      </c>
      <c r="GY8" s="117">
        <f t="shared" si="26"/>
        <v>0</v>
      </c>
      <c r="GZ8" s="117">
        <f t="shared" si="26"/>
        <v>0</v>
      </c>
      <c r="HA8" s="117">
        <f t="shared" si="26"/>
        <v>0</v>
      </c>
      <c r="HB8" s="117">
        <f t="shared" si="26"/>
        <v>0</v>
      </c>
      <c r="HC8" s="117">
        <f t="shared" si="26"/>
        <v>0</v>
      </c>
      <c r="HD8" s="117">
        <f t="shared" si="26"/>
        <v>0</v>
      </c>
      <c r="HE8" s="117">
        <f t="shared" si="26"/>
        <v>0</v>
      </c>
      <c r="HF8" s="117">
        <f t="shared" si="27"/>
        <v>0</v>
      </c>
      <c r="HG8" s="117">
        <f t="shared" si="27"/>
        <v>0</v>
      </c>
      <c r="HH8" s="117">
        <f t="shared" si="27"/>
        <v>0</v>
      </c>
      <c r="HI8" s="117">
        <f t="shared" si="27"/>
        <v>0</v>
      </c>
      <c r="HJ8" s="117">
        <f t="shared" si="27"/>
        <v>0</v>
      </c>
      <c r="HK8" s="117">
        <f t="shared" si="27"/>
        <v>0</v>
      </c>
      <c r="HL8" s="117">
        <f t="shared" si="27"/>
        <v>0</v>
      </c>
      <c r="HM8" s="117">
        <f t="shared" si="27"/>
        <v>0</v>
      </c>
      <c r="HN8" s="117">
        <f t="shared" si="27"/>
        <v>0</v>
      </c>
      <c r="HO8" s="117">
        <f t="shared" si="27"/>
        <v>0</v>
      </c>
      <c r="HP8" s="117">
        <f t="shared" si="27"/>
        <v>0</v>
      </c>
      <c r="HQ8" s="117">
        <f t="shared" si="27"/>
        <v>0</v>
      </c>
      <c r="HR8" s="117">
        <f t="shared" si="27"/>
        <v>0</v>
      </c>
      <c r="HS8" s="117">
        <f t="shared" si="27"/>
        <v>0</v>
      </c>
      <c r="HT8" s="117">
        <f t="shared" si="27"/>
        <v>0</v>
      </c>
    </row>
    <row r="9" spans="1:294" ht="15" x14ac:dyDescent="0.25">
      <c r="A9" s="117" t="s">
        <v>789</v>
      </c>
      <c r="B9" s="117">
        <f>IF(AND('PPG Phase Definition'!C271=1, 'PPG Phase Definition'!I37&lt;&gt;1,'PPG Phase Definition'!W37&lt;&gt;"Only TIA1"),1,0)</f>
        <v>0</v>
      </c>
      <c r="C9" s="117">
        <f>C8</f>
        <v>5</v>
      </c>
      <c r="D9" s="117">
        <f>IF('PPG Phase Definition'!X37="",1,$C$66)</f>
        <v>1</v>
      </c>
      <c r="H9" s="117">
        <v>8</v>
      </c>
      <c r="I9" s="117" t="str">
        <f t="shared" si="5"/>
        <v>ECG</v>
      </c>
      <c r="J9" s="117">
        <f t="shared" si="28"/>
        <v>7</v>
      </c>
      <c r="K9" s="117" t="str">
        <f t="shared" si="29"/>
        <v>ECG</v>
      </c>
      <c r="L9" s="117" t="str">
        <f t="shared" si="30"/>
        <v/>
      </c>
      <c r="M9" s="398" t="str">
        <f t="shared" si="31"/>
        <v>ECG</v>
      </c>
      <c r="N9" s="117">
        <f t="shared" si="32"/>
        <v>8</v>
      </c>
      <c r="O9" s="117">
        <f t="shared" si="33"/>
        <v>8</v>
      </c>
      <c r="Q9" s="389">
        <f t="shared" si="6"/>
        <v>8</v>
      </c>
      <c r="R9" s="395" t="str">
        <f t="shared" si="34"/>
        <v>ECG</v>
      </c>
      <c r="S9" s="391"/>
      <c r="T9" s="391"/>
      <c r="U9" s="391" t="str">
        <f t="shared" si="35"/>
        <v/>
      </c>
      <c r="V9" s="117" t="str">
        <f t="shared" si="36"/>
        <v/>
      </c>
      <c r="W9" s="117">
        <f t="shared" si="7"/>
        <v>0</v>
      </c>
      <c r="X9" s="117">
        <f t="shared" si="8"/>
        <v>0</v>
      </c>
      <c r="Y9" s="117">
        <f t="shared" si="8"/>
        <v>0</v>
      </c>
      <c r="Z9" s="117">
        <f t="shared" si="8"/>
        <v>0</v>
      </c>
      <c r="AA9" s="117">
        <f t="shared" si="8"/>
        <v>0</v>
      </c>
      <c r="AB9" s="117">
        <f t="shared" si="8"/>
        <v>0</v>
      </c>
      <c r="AC9" s="117">
        <f t="shared" si="8"/>
        <v>0</v>
      </c>
      <c r="AD9" s="117">
        <f t="shared" si="8"/>
        <v>0</v>
      </c>
      <c r="AE9" s="117">
        <f t="shared" si="8"/>
        <v>0</v>
      </c>
      <c r="AF9" s="117">
        <f t="shared" si="8"/>
        <v>0</v>
      </c>
      <c r="AG9" s="117">
        <f t="shared" si="8"/>
        <v>0</v>
      </c>
      <c r="AH9" s="117">
        <f t="shared" si="9"/>
        <v>0</v>
      </c>
      <c r="AI9" s="117">
        <f t="shared" si="9"/>
        <v>0</v>
      </c>
      <c r="AJ9" s="117">
        <f t="shared" si="9"/>
        <v>0</v>
      </c>
      <c r="AK9" s="117">
        <f t="shared" si="9"/>
        <v>0</v>
      </c>
      <c r="AL9" s="117">
        <f t="shared" si="9"/>
        <v>0</v>
      </c>
      <c r="AM9" s="117">
        <f t="shared" si="9"/>
        <v>0</v>
      </c>
      <c r="AN9" s="117">
        <f t="shared" si="9"/>
        <v>0</v>
      </c>
      <c r="AO9" s="117">
        <f t="shared" si="9"/>
        <v>0</v>
      </c>
      <c r="AP9" s="117">
        <f t="shared" si="9"/>
        <v>0</v>
      </c>
      <c r="AQ9" s="117">
        <f t="shared" si="9"/>
        <v>0</v>
      </c>
      <c r="AR9" s="117">
        <f t="shared" si="10"/>
        <v>0</v>
      </c>
      <c r="AS9" s="117">
        <f t="shared" si="10"/>
        <v>0</v>
      </c>
      <c r="AT9" s="117">
        <f t="shared" si="10"/>
        <v>0</v>
      </c>
      <c r="AU9" s="117">
        <f t="shared" si="10"/>
        <v>0</v>
      </c>
      <c r="AV9" s="117">
        <f t="shared" si="10"/>
        <v>0</v>
      </c>
      <c r="AW9" s="117">
        <f t="shared" si="10"/>
        <v>0</v>
      </c>
      <c r="AX9" s="117">
        <f t="shared" si="10"/>
        <v>0</v>
      </c>
      <c r="AY9" s="117">
        <f t="shared" si="10"/>
        <v>0</v>
      </c>
      <c r="AZ9" s="117">
        <f t="shared" si="10"/>
        <v>0</v>
      </c>
      <c r="BA9" s="117">
        <f t="shared" si="10"/>
        <v>0</v>
      </c>
      <c r="BB9" s="117">
        <f t="shared" si="11"/>
        <v>0</v>
      </c>
      <c r="BC9" s="117">
        <f t="shared" si="11"/>
        <v>0</v>
      </c>
      <c r="BD9" s="117">
        <f t="shared" si="11"/>
        <v>0</v>
      </c>
      <c r="BE9" s="117">
        <f t="shared" si="11"/>
        <v>0</v>
      </c>
      <c r="BF9" s="117">
        <f t="shared" si="11"/>
        <v>0</v>
      </c>
      <c r="BG9" s="117">
        <f t="shared" si="11"/>
        <v>0</v>
      </c>
      <c r="BH9" s="117">
        <f t="shared" si="11"/>
        <v>0</v>
      </c>
      <c r="BI9" s="117">
        <f t="shared" si="11"/>
        <v>0</v>
      </c>
      <c r="BJ9" s="117">
        <f t="shared" si="11"/>
        <v>0</v>
      </c>
      <c r="BK9" s="117">
        <f t="shared" si="11"/>
        <v>0</v>
      </c>
      <c r="BL9" s="117">
        <f t="shared" si="12"/>
        <v>0</v>
      </c>
      <c r="BM9" s="117">
        <f t="shared" si="12"/>
        <v>0</v>
      </c>
      <c r="BN9" s="117">
        <f t="shared" si="12"/>
        <v>0</v>
      </c>
      <c r="BO9" s="117">
        <f t="shared" si="12"/>
        <v>0</v>
      </c>
      <c r="BP9" s="117">
        <f t="shared" si="12"/>
        <v>0</v>
      </c>
      <c r="BQ9" s="117">
        <f t="shared" si="12"/>
        <v>0</v>
      </c>
      <c r="BR9" s="117">
        <f t="shared" si="12"/>
        <v>0</v>
      </c>
      <c r="BS9" s="117">
        <f t="shared" si="12"/>
        <v>0</v>
      </c>
      <c r="BT9" s="117">
        <f t="shared" si="12"/>
        <v>0</v>
      </c>
      <c r="BU9" s="117">
        <f t="shared" si="12"/>
        <v>0</v>
      </c>
      <c r="BV9" s="117">
        <f t="shared" si="13"/>
        <v>0</v>
      </c>
      <c r="BW9" s="117">
        <f t="shared" si="13"/>
        <v>0</v>
      </c>
      <c r="BX9" s="117">
        <f t="shared" si="13"/>
        <v>0</v>
      </c>
      <c r="BY9" s="117">
        <f t="shared" si="13"/>
        <v>0</v>
      </c>
      <c r="BZ9" s="117">
        <f t="shared" si="13"/>
        <v>0</v>
      </c>
      <c r="CA9" s="117">
        <f t="shared" si="13"/>
        <v>0</v>
      </c>
      <c r="CB9" s="117">
        <f t="shared" si="13"/>
        <v>0</v>
      </c>
      <c r="CC9" s="117">
        <f t="shared" si="13"/>
        <v>0</v>
      </c>
      <c r="CD9" s="117">
        <f t="shared" si="13"/>
        <v>0</v>
      </c>
      <c r="CE9" s="117">
        <f t="shared" si="13"/>
        <v>0</v>
      </c>
      <c r="CF9" s="117">
        <f t="shared" si="14"/>
        <v>0</v>
      </c>
      <c r="CG9" s="117">
        <f t="shared" si="14"/>
        <v>0</v>
      </c>
      <c r="CH9" s="117">
        <f t="shared" si="14"/>
        <v>0</v>
      </c>
      <c r="CI9" s="117">
        <f t="shared" si="14"/>
        <v>0</v>
      </c>
      <c r="CJ9" s="117">
        <f t="shared" si="14"/>
        <v>0</v>
      </c>
      <c r="CK9" s="117">
        <f t="shared" si="14"/>
        <v>0</v>
      </c>
      <c r="CL9" s="117">
        <f t="shared" si="14"/>
        <v>0</v>
      </c>
      <c r="CM9" s="117">
        <f t="shared" si="14"/>
        <v>0</v>
      </c>
      <c r="CN9" s="117">
        <f t="shared" si="14"/>
        <v>0</v>
      </c>
      <c r="CO9" s="117">
        <f t="shared" si="14"/>
        <v>0</v>
      </c>
      <c r="CP9" s="117">
        <f t="shared" si="15"/>
        <v>0</v>
      </c>
      <c r="CQ9" s="117">
        <f t="shared" si="15"/>
        <v>0</v>
      </c>
      <c r="CR9" s="117">
        <f t="shared" si="15"/>
        <v>0</v>
      </c>
      <c r="CS9" s="117">
        <f t="shared" si="15"/>
        <v>0</v>
      </c>
      <c r="CT9" s="117">
        <f t="shared" si="15"/>
        <v>0</v>
      </c>
      <c r="CU9" s="117">
        <f t="shared" si="15"/>
        <v>0</v>
      </c>
      <c r="CV9" s="117">
        <f t="shared" si="15"/>
        <v>0</v>
      </c>
      <c r="CW9" s="117">
        <f t="shared" si="15"/>
        <v>0</v>
      </c>
      <c r="CX9" s="117">
        <f t="shared" si="15"/>
        <v>0</v>
      </c>
      <c r="CY9" s="117">
        <f t="shared" si="15"/>
        <v>0</v>
      </c>
      <c r="CZ9" s="117">
        <f t="shared" si="16"/>
        <v>0</v>
      </c>
      <c r="DA9" s="117">
        <f t="shared" si="16"/>
        <v>0</v>
      </c>
      <c r="DB9" s="117">
        <f t="shared" si="16"/>
        <v>0</v>
      </c>
      <c r="DC9" s="117">
        <f t="shared" si="16"/>
        <v>0</v>
      </c>
      <c r="DD9" s="117">
        <f t="shared" si="16"/>
        <v>0</v>
      </c>
      <c r="DE9" s="117">
        <f t="shared" si="16"/>
        <v>0</v>
      </c>
      <c r="DF9" s="117">
        <f t="shared" si="16"/>
        <v>0</v>
      </c>
      <c r="DG9" s="117">
        <f t="shared" si="16"/>
        <v>0</v>
      </c>
      <c r="DH9" s="117">
        <f t="shared" si="16"/>
        <v>0</v>
      </c>
      <c r="DI9" s="117">
        <f t="shared" si="16"/>
        <v>0</v>
      </c>
      <c r="DJ9" s="117">
        <f t="shared" si="17"/>
        <v>0</v>
      </c>
      <c r="DK9" s="117">
        <f t="shared" si="17"/>
        <v>0</v>
      </c>
      <c r="DL9" s="117">
        <f t="shared" si="17"/>
        <v>0</v>
      </c>
      <c r="DM9" s="117">
        <f t="shared" si="17"/>
        <v>0</v>
      </c>
      <c r="DN9" s="117">
        <f t="shared" si="17"/>
        <v>0</v>
      </c>
      <c r="DO9" s="117">
        <f t="shared" si="17"/>
        <v>0</v>
      </c>
      <c r="DP9" s="117">
        <f t="shared" si="17"/>
        <v>0</v>
      </c>
      <c r="DQ9" s="117">
        <f t="shared" si="17"/>
        <v>0</v>
      </c>
      <c r="DR9" s="117">
        <f t="shared" si="17"/>
        <v>0</v>
      </c>
      <c r="DS9" s="117">
        <f t="shared" si="17"/>
        <v>0</v>
      </c>
      <c r="DT9" s="117">
        <f t="shared" si="18"/>
        <v>0</v>
      </c>
      <c r="DU9" s="117">
        <f t="shared" si="18"/>
        <v>0</v>
      </c>
      <c r="DV9" s="117">
        <f t="shared" si="18"/>
        <v>0</v>
      </c>
      <c r="DW9" s="117">
        <f t="shared" si="18"/>
        <v>0</v>
      </c>
      <c r="DX9" s="117">
        <f t="shared" si="18"/>
        <v>0</v>
      </c>
      <c r="DY9" s="117">
        <f t="shared" si="18"/>
        <v>0</v>
      </c>
      <c r="DZ9" s="117">
        <f t="shared" si="18"/>
        <v>0</v>
      </c>
      <c r="EA9" s="117">
        <f t="shared" si="18"/>
        <v>0</v>
      </c>
      <c r="EB9" s="117">
        <f t="shared" si="18"/>
        <v>0</v>
      </c>
      <c r="EC9" s="117">
        <f t="shared" si="18"/>
        <v>0</v>
      </c>
      <c r="ED9" s="117">
        <f t="shared" si="19"/>
        <v>0</v>
      </c>
      <c r="EE9" s="117">
        <f t="shared" si="19"/>
        <v>0</v>
      </c>
      <c r="EF9" s="117">
        <f t="shared" si="19"/>
        <v>0</v>
      </c>
      <c r="EG9" s="117">
        <f t="shared" si="19"/>
        <v>0</v>
      </c>
      <c r="EH9" s="117">
        <f t="shared" si="19"/>
        <v>0</v>
      </c>
      <c r="EI9" s="117">
        <f t="shared" si="19"/>
        <v>0</v>
      </c>
      <c r="EJ9" s="117">
        <f t="shared" si="19"/>
        <v>0</v>
      </c>
      <c r="EK9" s="117">
        <f t="shared" si="19"/>
        <v>0</v>
      </c>
      <c r="EL9" s="117">
        <f t="shared" si="19"/>
        <v>0</v>
      </c>
      <c r="EM9" s="117">
        <f t="shared" si="19"/>
        <v>0</v>
      </c>
      <c r="EN9" s="117">
        <f t="shared" si="20"/>
        <v>0</v>
      </c>
      <c r="EO9" s="117">
        <f t="shared" si="20"/>
        <v>0</v>
      </c>
      <c r="EP9" s="117">
        <f t="shared" si="20"/>
        <v>0</v>
      </c>
      <c r="EQ9" s="117">
        <f t="shared" si="20"/>
        <v>0</v>
      </c>
      <c r="ER9" s="117">
        <f t="shared" si="20"/>
        <v>0</v>
      </c>
      <c r="ES9" s="117">
        <f t="shared" si="20"/>
        <v>0</v>
      </c>
      <c r="ET9" s="117">
        <f t="shared" si="20"/>
        <v>0</v>
      </c>
      <c r="EU9" s="117">
        <f t="shared" si="20"/>
        <v>0</v>
      </c>
      <c r="EV9" s="117">
        <f t="shared" si="20"/>
        <v>0</v>
      </c>
      <c r="EW9" s="117">
        <f t="shared" si="20"/>
        <v>0</v>
      </c>
      <c r="EX9" s="117">
        <f t="shared" si="21"/>
        <v>0</v>
      </c>
      <c r="EY9" s="117">
        <f t="shared" si="21"/>
        <v>0</v>
      </c>
      <c r="EZ9" s="117">
        <f t="shared" si="21"/>
        <v>0</v>
      </c>
      <c r="FA9" s="117">
        <f t="shared" si="21"/>
        <v>0</v>
      </c>
      <c r="FB9" s="117">
        <f t="shared" si="21"/>
        <v>0</v>
      </c>
      <c r="FC9" s="117">
        <f t="shared" si="21"/>
        <v>0</v>
      </c>
      <c r="FD9" s="117">
        <f t="shared" si="21"/>
        <v>0</v>
      </c>
      <c r="FE9" s="117">
        <f t="shared" si="21"/>
        <v>0</v>
      </c>
      <c r="FF9" s="117">
        <f t="shared" si="21"/>
        <v>0</v>
      </c>
      <c r="FG9" s="117">
        <f t="shared" si="21"/>
        <v>0</v>
      </c>
      <c r="FH9" s="117">
        <f t="shared" si="22"/>
        <v>0</v>
      </c>
      <c r="FI9" s="117">
        <f t="shared" si="22"/>
        <v>0</v>
      </c>
      <c r="FJ9" s="117">
        <f t="shared" si="22"/>
        <v>0</v>
      </c>
      <c r="FK9" s="117">
        <f t="shared" si="22"/>
        <v>0</v>
      </c>
      <c r="FL9" s="117">
        <f t="shared" si="22"/>
        <v>0</v>
      </c>
      <c r="FM9" s="117">
        <f t="shared" si="22"/>
        <v>0</v>
      </c>
      <c r="FN9" s="117">
        <f t="shared" si="22"/>
        <v>0</v>
      </c>
      <c r="FO9" s="117">
        <f t="shared" si="22"/>
        <v>0</v>
      </c>
      <c r="FP9" s="117">
        <f t="shared" si="22"/>
        <v>0</v>
      </c>
      <c r="FQ9" s="117">
        <f t="shared" si="22"/>
        <v>0</v>
      </c>
      <c r="FR9" s="117">
        <f t="shared" si="23"/>
        <v>0</v>
      </c>
      <c r="FS9" s="117">
        <f t="shared" si="23"/>
        <v>0</v>
      </c>
      <c r="FT9" s="117">
        <f t="shared" si="23"/>
        <v>0</v>
      </c>
      <c r="FU9" s="117">
        <f t="shared" si="23"/>
        <v>0</v>
      </c>
      <c r="FV9" s="117">
        <f t="shared" si="23"/>
        <v>0</v>
      </c>
      <c r="FW9" s="117">
        <f t="shared" si="23"/>
        <v>0</v>
      </c>
      <c r="FX9" s="117">
        <f t="shared" si="23"/>
        <v>0</v>
      </c>
      <c r="FY9" s="117">
        <f t="shared" si="23"/>
        <v>0</v>
      </c>
      <c r="FZ9" s="117">
        <f t="shared" si="23"/>
        <v>0</v>
      </c>
      <c r="GA9" s="117">
        <f t="shared" si="23"/>
        <v>0</v>
      </c>
      <c r="GB9" s="117">
        <f t="shared" si="24"/>
        <v>0</v>
      </c>
      <c r="GC9" s="117">
        <f t="shared" si="24"/>
        <v>0</v>
      </c>
      <c r="GD9" s="117">
        <f t="shared" si="24"/>
        <v>0</v>
      </c>
      <c r="GE9" s="117">
        <f t="shared" si="24"/>
        <v>0</v>
      </c>
      <c r="GF9" s="117">
        <f t="shared" si="24"/>
        <v>0</v>
      </c>
      <c r="GG9" s="117">
        <f t="shared" si="24"/>
        <v>0</v>
      </c>
      <c r="GH9" s="117">
        <f t="shared" si="24"/>
        <v>0</v>
      </c>
      <c r="GI9" s="117">
        <f t="shared" si="24"/>
        <v>0</v>
      </c>
      <c r="GJ9" s="117">
        <f t="shared" si="24"/>
        <v>0</v>
      </c>
      <c r="GK9" s="117">
        <f t="shared" si="24"/>
        <v>0</v>
      </c>
      <c r="GL9" s="117">
        <f t="shared" si="25"/>
        <v>0</v>
      </c>
      <c r="GM9" s="117">
        <f t="shared" si="25"/>
        <v>0</v>
      </c>
      <c r="GN9" s="117">
        <f t="shared" si="25"/>
        <v>0</v>
      </c>
      <c r="GO9" s="117">
        <f t="shared" si="25"/>
        <v>0</v>
      </c>
      <c r="GP9" s="117">
        <f t="shared" si="25"/>
        <v>0</v>
      </c>
      <c r="GQ9" s="117">
        <f t="shared" si="25"/>
        <v>0</v>
      </c>
      <c r="GR9" s="117">
        <f t="shared" si="25"/>
        <v>0</v>
      </c>
      <c r="GS9" s="117">
        <f t="shared" si="25"/>
        <v>0</v>
      </c>
      <c r="GT9" s="117">
        <f t="shared" si="25"/>
        <v>0</v>
      </c>
      <c r="GU9" s="117">
        <f t="shared" si="25"/>
        <v>0</v>
      </c>
      <c r="GV9" s="117">
        <f t="shared" si="26"/>
        <v>0</v>
      </c>
      <c r="GW9" s="117">
        <f t="shared" si="26"/>
        <v>0</v>
      </c>
      <c r="GX9" s="117">
        <f t="shared" si="26"/>
        <v>0</v>
      </c>
      <c r="GY9" s="117">
        <f t="shared" si="26"/>
        <v>0</v>
      </c>
      <c r="GZ9" s="117">
        <f t="shared" si="26"/>
        <v>0</v>
      </c>
      <c r="HA9" s="117">
        <f t="shared" si="26"/>
        <v>0</v>
      </c>
      <c r="HB9" s="117">
        <f t="shared" si="26"/>
        <v>0</v>
      </c>
      <c r="HC9" s="117">
        <f t="shared" si="26"/>
        <v>0</v>
      </c>
      <c r="HD9" s="117">
        <f t="shared" si="26"/>
        <v>0</v>
      </c>
      <c r="HE9" s="117">
        <f t="shared" si="26"/>
        <v>0</v>
      </c>
      <c r="HF9" s="117">
        <f t="shared" si="27"/>
        <v>0</v>
      </c>
      <c r="HG9" s="117">
        <f t="shared" si="27"/>
        <v>0</v>
      </c>
      <c r="HH9" s="117">
        <f t="shared" si="27"/>
        <v>0</v>
      </c>
      <c r="HI9" s="117">
        <f t="shared" si="27"/>
        <v>0</v>
      </c>
      <c r="HJ9" s="117">
        <f t="shared" si="27"/>
        <v>0</v>
      </c>
      <c r="HK9" s="117">
        <f t="shared" si="27"/>
        <v>0</v>
      </c>
      <c r="HL9" s="117">
        <f t="shared" si="27"/>
        <v>0</v>
      </c>
      <c r="HM9" s="117">
        <f t="shared" si="27"/>
        <v>0</v>
      </c>
      <c r="HN9" s="117">
        <f t="shared" si="27"/>
        <v>0</v>
      </c>
      <c r="HO9" s="117">
        <f t="shared" si="27"/>
        <v>0</v>
      </c>
      <c r="HP9" s="117">
        <f t="shared" si="27"/>
        <v>0</v>
      </c>
      <c r="HQ9" s="117">
        <f t="shared" si="27"/>
        <v>0</v>
      </c>
      <c r="HR9" s="117">
        <f t="shared" si="27"/>
        <v>0</v>
      </c>
      <c r="HS9" s="117">
        <f t="shared" si="27"/>
        <v>0</v>
      </c>
      <c r="HT9" s="117">
        <f t="shared" si="27"/>
        <v>0</v>
      </c>
    </row>
    <row r="10" spans="1:294" ht="15" x14ac:dyDescent="0.25">
      <c r="A10" s="117" t="s">
        <v>790</v>
      </c>
      <c r="B10" s="117">
        <f>IF(AND('PPG Phase Definition'!C281=1, 'PPG Phase Definition'!I47&lt;&gt;1,'PPG Phase Definition'!W47&lt;&gt;"Only TIA2"),1,0)</f>
        <v>0</v>
      </c>
      <c r="C10" s="117">
        <f>IF(ACQ_MODE="PPG",INT(1/INDEX(REFERENCE!$AG$12:$AG$22,MATCH('PPG Phase Definition'!H47,REFERENCE!$AF$12:$AF$22,0))),PPG_GBL_MASK_FATOR)</f>
        <v>5</v>
      </c>
      <c r="D10" s="117">
        <f>IF('PPG Phase Definition'!V47="",1,$C$66)</f>
        <v>2</v>
      </c>
      <c r="H10" s="117">
        <v>9</v>
      </c>
      <c r="I10" s="117" t="str">
        <f t="shared" si="5"/>
        <v>ECG</v>
      </c>
      <c r="J10" s="117">
        <f t="shared" si="28"/>
        <v>8</v>
      </c>
      <c r="K10" s="117" t="str">
        <f t="shared" si="29"/>
        <v>ECG</v>
      </c>
      <c r="L10" s="117" t="str">
        <f t="shared" si="30"/>
        <v/>
      </c>
      <c r="M10" s="398" t="str">
        <f t="shared" si="31"/>
        <v>ECG</v>
      </c>
      <c r="N10" s="117">
        <f t="shared" si="32"/>
        <v>9</v>
      </c>
      <c r="O10" s="117">
        <f t="shared" si="33"/>
        <v>9</v>
      </c>
      <c r="Q10" s="389">
        <f t="shared" si="6"/>
        <v>9</v>
      </c>
      <c r="R10" s="395" t="str">
        <f t="shared" si="34"/>
        <v>ECG</v>
      </c>
      <c r="S10" s="391"/>
      <c r="T10" s="391"/>
      <c r="U10" s="391" t="str">
        <f t="shared" si="35"/>
        <v/>
      </c>
      <c r="V10" s="117" t="str">
        <f t="shared" si="36"/>
        <v/>
      </c>
      <c r="W10" s="117">
        <f t="shared" si="7"/>
        <v>0</v>
      </c>
      <c r="X10" s="117">
        <f t="shared" si="8"/>
        <v>0</v>
      </c>
      <c r="Y10" s="117">
        <f t="shared" si="8"/>
        <v>0</v>
      </c>
      <c r="Z10" s="117">
        <f t="shared" si="8"/>
        <v>0</v>
      </c>
      <c r="AA10" s="117">
        <f t="shared" si="8"/>
        <v>0</v>
      </c>
      <c r="AB10" s="117">
        <f t="shared" si="8"/>
        <v>0</v>
      </c>
      <c r="AC10" s="117">
        <f t="shared" si="8"/>
        <v>0</v>
      </c>
      <c r="AD10" s="117">
        <f t="shared" si="8"/>
        <v>0</v>
      </c>
      <c r="AE10" s="117">
        <f t="shared" si="8"/>
        <v>0</v>
      </c>
      <c r="AF10" s="117">
        <f t="shared" si="8"/>
        <v>0</v>
      </c>
      <c r="AG10" s="117">
        <f t="shared" si="8"/>
        <v>0</v>
      </c>
      <c r="AH10" s="117">
        <f t="shared" si="9"/>
        <v>0</v>
      </c>
      <c r="AI10" s="117">
        <f t="shared" si="9"/>
        <v>0</v>
      </c>
      <c r="AJ10" s="117">
        <f t="shared" si="9"/>
        <v>0</v>
      </c>
      <c r="AK10" s="117">
        <f t="shared" si="9"/>
        <v>0</v>
      </c>
      <c r="AL10" s="117">
        <f t="shared" si="9"/>
        <v>0</v>
      </c>
      <c r="AM10" s="117">
        <f t="shared" si="9"/>
        <v>0</v>
      </c>
      <c r="AN10" s="117">
        <f t="shared" si="9"/>
        <v>0</v>
      </c>
      <c r="AO10" s="117">
        <f t="shared" si="9"/>
        <v>0</v>
      </c>
      <c r="AP10" s="117">
        <f t="shared" si="9"/>
        <v>0</v>
      </c>
      <c r="AQ10" s="117">
        <f t="shared" si="9"/>
        <v>0</v>
      </c>
      <c r="AR10" s="117">
        <f t="shared" si="10"/>
        <v>0</v>
      </c>
      <c r="AS10" s="117">
        <f t="shared" si="10"/>
        <v>0</v>
      </c>
      <c r="AT10" s="117">
        <f t="shared" si="10"/>
        <v>0</v>
      </c>
      <c r="AU10" s="117">
        <f t="shared" si="10"/>
        <v>0</v>
      </c>
      <c r="AV10" s="117">
        <f t="shared" si="10"/>
        <v>0</v>
      </c>
      <c r="AW10" s="117">
        <f t="shared" si="10"/>
        <v>0</v>
      </c>
      <c r="AX10" s="117">
        <f t="shared" si="10"/>
        <v>0</v>
      </c>
      <c r="AY10" s="117">
        <f t="shared" si="10"/>
        <v>0</v>
      </c>
      <c r="AZ10" s="117">
        <f t="shared" si="10"/>
        <v>0</v>
      </c>
      <c r="BA10" s="117">
        <f t="shared" si="10"/>
        <v>0</v>
      </c>
      <c r="BB10" s="117">
        <f t="shared" si="11"/>
        <v>0</v>
      </c>
      <c r="BC10" s="117">
        <f t="shared" si="11"/>
        <v>0</v>
      </c>
      <c r="BD10" s="117">
        <f t="shared" si="11"/>
        <v>0</v>
      </c>
      <c r="BE10" s="117">
        <f t="shared" si="11"/>
        <v>0</v>
      </c>
      <c r="BF10" s="117">
        <f t="shared" si="11"/>
        <v>0</v>
      </c>
      <c r="BG10" s="117">
        <f t="shared" si="11"/>
        <v>0</v>
      </c>
      <c r="BH10" s="117">
        <f t="shared" si="11"/>
        <v>0</v>
      </c>
      <c r="BI10" s="117">
        <f t="shared" si="11"/>
        <v>0</v>
      </c>
      <c r="BJ10" s="117">
        <f t="shared" si="11"/>
        <v>0</v>
      </c>
      <c r="BK10" s="117">
        <f t="shared" si="11"/>
        <v>0</v>
      </c>
      <c r="BL10" s="117">
        <f t="shared" si="12"/>
        <v>0</v>
      </c>
      <c r="BM10" s="117">
        <f t="shared" si="12"/>
        <v>0</v>
      </c>
      <c r="BN10" s="117">
        <f t="shared" si="12"/>
        <v>0</v>
      </c>
      <c r="BO10" s="117">
        <f t="shared" si="12"/>
        <v>0</v>
      </c>
      <c r="BP10" s="117">
        <f t="shared" si="12"/>
        <v>0</v>
      </c>
      <c r="BQ10" s="117">
        <f t="shared" si="12"/>
        <v>0</v>
      </c>
      <c r="BR10" s="117">
        <f t="shared" si="12"/>
        <v>0</v>
      </c>
      <c r="BS10" s="117">
        <f t="shared" si="12"/>
        <v>0</v>
      </c>
      <c r="BT10" s="117">
        <f t="shared" si="12"/>
        <v>0</v>
      </c>
      <c r="BU10" s="117">
        <f t="shared" si="12"/>
        <v>0</v>
      </c>
      <c r="BV10" s="117">
        <f t="shared" si="13"/>
        <v>0</v>
      </c>
      <c r="BW10" s="117">
        <f t="shared" si="13"/>
        <v>0</v>
      </c>
      <c r="BX10" s="117">
        <f t="shared" si="13"/>
        <v>0</v>
      </c>
      <c r="BY10" s="117">
        <f t="shared" si="13"/>
        <v>0</v>
      </c>
      <c r="BZ10" s="117">
        <f t="shared" si="13"/>
        <v>0</v>
      </c>
      <c r="CA10" s="117">
        <f t="shared" si="13"/>
        <v>0</v>
      </c>
      <c r="CB10" s="117">
        <f t="shared" si="13"/>
        <v>0</v>
      </c>
      <c r="CC10" s="117">
        <f t="shared" si="13"/>
        <v>0</v>
      </c>
      <c r="CD10" s="117">
        <f t="shared" si="13"/>
        <v>0</v>
      </c>
      <c r="CE10" s="117">
        <f t="shared" si="13"/>
        <v>0</v>
      </c>
      <c r="CF10" s="117">
        <f t="shared" si="14"/>
        <v>0</v>
      </c>
      <c r="CG10" s="117">
        <f t="shared" si="14"/>
        <v>0</v>
      </c>
      <c r="CH10" s="117">
        <f t="shared" si="14"/>
        <v>0</v>
      </c>
      <c r="CI10" s="117">
        <f t="shared" si="14"/>
        <v>0</v>
      </c>
      <c r="CJ10" s="117">
        <f t="shared" si="14"/>
        <v>0</v>
      </c>
      <c r="CK10" s="117">
        <f t="shared" si="14"/>
        <v>0</v>
      </c>
      <c r="CL10" s="117">
        <f t="shared" si="14"/>
        <v>0</v>
      </c>
      <c r="CM10" s="117">
        <f t="shared" si="14"/>
        <v>0</v>
      </c>
      <c r="CN10" s="117">
        <f t="shared" si="14"/>
        <v>0</v>
      </c>
      <c r="CO10" s="117">
        <f t="shared" si="14"/>
        <v>0</v>
      </c>
      <c r="CP10" s="117">
        <f t="shared" si="15"/>
        <v>0</v>
      </c>
      <c r="CQ10" s="117">
        <f t="shared" si="15"/>
        <v>0</v>
      </c>
      <c r="CR10" s="117">
        <f t="shared" si="15"/>
        <v>0</v>
      </c>
      <c r="CS10" s="117">
        <f t="shared" si="15"/>
        <v>0</v>
      </c>
      <c r="CT10" s="117">
        <f t="shared" si="15"/>
        <v>0</v>
      </c>
      <c r="CU10" s="117">
        <f t="shared" si="15"/>
        <v>0</v>
      </c>
      <c r="CV10" s="117">
        <f t="shared" si="15"/>
        <v>0</v>
      </c>
      <c r="CW10" s="117">
        <f t="shared" si="15"/>
        <v>0</v>
      </c>
      <c r="CX10" s="117">
        <f t="shared" si="15"/>
        <v>0</v>
      </c>
      <c r="CY10" s="117">
        <f t="shared" si="15"/>
        <v>0</v>
      </c>
      <c r="CZ10" s="117">
        <f t="shared" si="16"/>
        <v>0</v>
      </c>
      <c r="DA10" s="117">
        <f t="shared" si="16"/>
        <v>0</v>
      </c>
      <c r="DB10" s="117">
        <f t="shared" si="16"/>
        <v>0</v>
      </c>
      <c r="DC10" s="117">
        <f t="shared" si="16"/>
        <v>0</v>
      </c>
      <c r="DD10" s="117">
        <f t="shared" si="16"/>
        <v>0</v>
      </c>
      <c r="DE10" s="117">
        <f t="shared" si="16"/>
        <v>0</v>
      </c>
      <c r="DF10" s="117">
        <f t="shared" si="16"/>
        <v>0</v>
      </c>
      <c r="DG10" s="117">
        <f t="shared" si="16"/>
        <v>0</v>
      </c>
      <c r="DH10" s="117">
        <f t="shared" si="16"/>
        <v>0</v>
      </c>
      <c r="DI10" s="117">
        <f t="shared" si="16"/>
        <v>0</v>
      </c>
      <c r="DJ10" s="117">
        <f t="shared" si="17"/>
        <v>0</v>
      </c>
      <c r="DK10" s="117">
        <f t="shared" si="17"/>
        <v>0</v>
      </c>
      <c r="DL10" s="117">
        <f t="shared" si="17"/>
        <v>0</v>
      </c>
      <c r="DM10" s="117">
        <f t="shared" si="17"/>
        <v>0</v>
      </c>
      <c r="DN10" s="117">
        <f t="shared" si="17"/>
        <v>0</v>
      </c>
      <c r="DO10" s="117">
        <f t="shared" si="17"/>
        <v>0</v>
      </c>
      <c r="DP10" s="117">
        <f t="shared" si="17"/>
        <v>0</v>
      </c>
      <c r="DQ10" s="117">
        <f t="shared" si="17"/>
        <v>0</v>
      </c>
      <c r="DR10" s="117">
        <f t="shared" si="17"/>
        <v>0</v>
      </c>
      <c r="DS10" s="117">
        <f t="shared" si="17"/>
        <v>0</v>
      </c>
      <c r="DT10" s="117">
        <f t="shared" si="18"/>
        <v>0</v>
      </c>
      <c r="DU10" s="117">
        <f t="shared" si="18"/>
        <v>0</v>
      </c>
      <c r="DV10" s="117">
        <f t="shared" si="18"/>
        <v>0</v>
      </c>
      <c r="DW10" s="117">
        <f t="shared" si="18"/>
        <v>0</v>
      </c>
      <c r="DX10" s="117">
        <f t="shared" si="18"/>
        <v>0</v>
      </c>
      <c r="DY10" s="117">
        <f t="shared" si="18"/>
        <v>0</v>
      </c>
      <c r="DZ10" s="117">
        <f t="shared" si="18"/>
        <v>0</v>
      </c>
      <c r="EA10" s="117">
        <f t="shared" si="18"/>
        <v>0</v>
      </c>
      <c r="EB10" s="117">
        <f t="shared" si="18"/>
        <v>0</v>
      </c>
      <c r="EC10" s="117">
        <f t="shared" si="18"/>
        <v>0</v>
      </c>
      <c r="ED10" s="117">
        <f t="shared" si="19"/>
        <v>0</v>
      </c>
      <c r="EE10" s="117">
        <f t="shared" si="19"/>
        <v>0</v>
      </c>
      <c r="EF10" s="117">
        <f t="shared" si="19"/>
        <v>0</v>
      </c>
      <c r="EG10" s="117">
        <f t="shared" si="19"/>
        <v>0</v>
      </c>
      <c r="EH10" s="117">
        <f t="shared" si="19"/>
        <v>0</v>
      </c>
      <c r="EI10" s="117">
        <f t="shared" si="19"/>
        <v>0</v>
      </c>
      <c r="EJ10" s="117">
        <f t="shared" si="19"/>
        <v>0</v>
      </c>
      <c r="EK10" s="117">
        <f t="shared" si="19"/>
        <v>0</v>
      </c>
      <c r="EL10" s="117">
        <f t="shared" si="19"/>
        <v>0</v>
      </c>
      <c r="EM10" s="117">
        <f t="shared" si="19"/>
        <v>0</v>
      </c>
      <c r="EN10" s="117">
        <f t="shared" si="20"/>
        <v>0</v>
      </c>
      <c r="EO10" s="117">
        <f t="shared" si="20"/>
        <v>0</v>
      </c>
      <c r="EP10" s="117">
        <f t="shared" si="20"/>
        <v>0</v>
      </c>
      <c r="EQ10" s="117">
        <f t="shared" si="20"/>
        <v>0</v>
      </c>
      <c r="ER10" s="117">
        <f t="shared" si="20"/>
        <v>0</v>
      </c>
      <c r="ES10" s="117">
        <f t="shared" si="20"/>
        <v>0</v>
      </c>
      <c r="ET10" s="117">
        <f t="shared" si="20"/>
        <v>0</v>
      </c>
      <c r="EU10" s="117">
        <f t="shared" si="20"/>
        <v>0</v>
      </c>
      <c r="EV10" s="117">
        <f t="shared" si="20"/>
        <v>0</v>
      </c>
      <c r="EW10" s="117">
        <f t="shared" si="20"/>
        <v>0</v>
      </c>
      <c r="EX10" s="117">
        <f t="shared" si="21"/>
        <v>0</v>
      </c>
      <c r="EY10" s="117">
        <f t="shared" si="21"/>
        <v>0</v>
      </c>
      <c r="EZ10" s="117">
        <f t="shared" si="21"/>
        <v>0</v>
      </c>
      <c r="FA10" s="117">
        <f t="shared" si="21"/>
        <v>0</v>
      </c>
      <c r="FB10" s="117">
        <f t="shared" si="21"/>
        <v>0</v>
      </c>
      <c r="FC10" s="117">
        <f t="shared" si="21"/>
        <v>0</v>
      </c>
      <c r="FD10" s="117">
        <f t="shared" si="21"/>
        <v>0</v>
      </c>
      <c r="FE10" s="117">
        <f t="shared" si="21"/>
        <v>0</v>
      </c>
      <c r="FF10" s="117">
        <f t="shared" si="21"/>
        <v>0</v>
      </c>
      <c r="FG10" s="117">
        <f t="shared" si="21"/>
        <v>0</v>
      </c>
      <c r="FH10" s="117">
        <f t="shared" si="22"/>
        <v>0</v>
      </c>
      <c r="FI10" s="117">
        <f t="shared" si="22"/>
        <v>0</v>
      </c>
      <c r="FJ10" s="117">
        <f t="shared" si="22"/>
        <v>0</v>
      </c>
      <c r="FK10" s="117">
        <f t="shared" si="22"/>
        <v>0</v>
      </c>
      <c r="FL10" s="117">
        <f t="shared" si="22"/>
        <v>0</v>
      </c>
      <c r="FM10" s="117">
        <f t="shared" si="22"/>
        <v>0</v>
      </c>
      <c r="FN10" s="117">
        <f t="shared" si="22"/>
        <v>0</v>
      </c>
      <c r="FO10" s="117">
        <f t="shared" si="22"/>
        <v>0</v>
      </c>
      <c r="FP10" s="117">
        <f t="shared" si="22"/>
        <v>0</v>
      </c>
      <c r="FQ10" s="117">
        <f t="shared" si="22"/>
        <v>0</v>
      </c>
      <c r="FR10" s="117">
        <f t="shared" si="23"/>
        <v>0</v>
      </c>
      <c r="FS10" s="117">
        <f t="shared" si="23"/>
        <v>0</v>
      </c>
      <c r="FT10" s="117">
        <f t="shared" si="23"/>
        <v>0</v>
      </c>
      <c r="FU10" s="117">
        <f t="shared" si="23"/>
        <v>0</v>
      </c>
      <c r="FV10" s="117">
        <f t="shared" si="23"/>
        <v>0</v>
      </c>
      <c r="FW10" s="117">
        <f t="shared" si="23"/>
        <v>0</v>
      </c>
      <c r="FX10" s="117">
        <f t="shared" si="23"/>
        <v>0</v>
      </c>
      <c r="FY10" s="117">
        <f t="shared" si="23"/>
        <v>0</v>
      </c>
      <c r="FZ10" s="117">
        <f t="shared" si="23"/>
        <v>0</v>
      </c>
      <c r="GA10" s="117">
        <f t="shared" si="23"/>
        <v>0</v>
      </c>
      <c r="GB10" s="117">
        <f t="shared" si="24"/>
        <v>0</v>
      </c>
      <c r="GC10" s="117">
        <f t="shared" si="24"/>
        <v>0</v>
      </c>
      <c r="GD10" s="117">
        <f t="shared" si="24"/>
        <v>0</v>
      </c>
      <c r="GE10" s="117">
        <f t="shared" si="24"/>
        <v>0</v>
      </c>
      <c r="GF10" s="117">
        <f t="shared" si="24"/>
        <v>0</v>
      </c>
      <c r="GG10" s="117">
        <f t="shared" si="24"/>
        <v>0</v>
      </c>
      <c r="GH10" s="117">
        <f t="shared" si="24"/>
        <v>0</v>
      </c>
      <c r="GI10" s="117">
        <f t="shared" si="24"/>
        <v>0</v>
      </c>
      <c r="GJ10" s="117">
        <f t="shared" si="24"/>
        <v>0</v>
      </c>
      <c r="GK10" s="117">
        <f t="shared" si="24"/>
        <v>0</v>
      </c>
      <c r="GL10" s="117">
        <f t="shared" si="25"/>
        <v>0</v>
      </c>
      <c r="GM10" s="117">
        <f t="shared" si="25"/>
        <v>0</v>
      </c>
      <c r="GN10" s="117">
        <f t="shared" si="25"/>
        <v>0</v>
      </c>
      <c r="GO10" s="117">
        <f t="shared" si="25"/>
        <v>0</v>
      </c>
      <c r="GP10" s="117">
        <f t="shared" si="25"/>
        <v>0</v>
      </c>
      <c r="GQ10" s="117">
        <f t="shared" si="25"/>
        <v>0</v>
      </c>
      <c r="GR10" s="117">
        <f t="shared" si="25"/>
        <v>0</v>
      </c>
      <c r="GS10" s="117">
        <f t="shared" si="25"/>
        <v>0</v>
      </c>
      <c r="GT10" s="117">
        <f t="shared" si="25"/>
        <v>0</v>
      </c>
      <c r="GU10" s="117">
        <f t="shared" si="25"/>
        <v>0</v>
      </c>
      <c r="GV10" s="117">
        <f t="shared" si="26"/>
        <v>0</v>
      </c>
      <c r="GW10" s="117">
        <f t="shared" si="26"/>
        <v>0</v>
      </c>
      <c r="GX10" s="117">
        <f t="shared" si="26"/>
        <v>0</v>
      </c>
      <c r="GY10" s="117">
        <f t="shared" si="26"/>
        <v>0</v>
      </c>
      <c r="GZ10" s="117">
        <f t="shared" si="26"/>
        <v>0</v>
      </c>
      <c r="HA10" s="117">
        <f t="shared" si="26"/>
        <v>0</v>
      </c>
      <c r="HB10" s="117">
        <f t="shared" si="26"/>
        <v>0</v>
      </c>
      <c r="HC10" s="117">
        <f t="shared" si="26"/>
        <v>0</v>
      </c>
      <c r="HD10" s="117">
        <f t="shared" si="26"/>
        <v>0</v>
      </c>
      <c r="HE10" s="117">
        <f t="shared" si="26"/>
        <v>0</v>
      </c>
      <c r="HF10" s="117">
        <f t="shared" si="27"/>
        <v>0</v>
      </c>
      <c r="HG10" s="117">
        <f t="shared" si="27"/>
        <v>0</v>
      </c>
      <c r="HH10" s="117">
        <f t="shared" si="27"/>
        <v>0</v>
      </c>
      <c r="HI10" s="117">
        <f t="shared" si="27"/>
        <v>0</v>
      </c>
      <c r="HJ10" s="117">
        <f t="shared" si="27"/>
        <v>0</v>
      </c>
      <c r="HK10" s="117">
        <f t="shared" si="27"/>
        <v>0</v>
      </c>
      <c r="HL10" s="117">
        <f t="shared" si="27"/>
        <v>0</v>
      </c>
      <c r="HM10" s="117">
        <f t="shared" si="27"/>
        <v>0</v>
      </c>
      <c r="HN10" s="117">
        <f t="shared" si="27"/>
        <v>0</v>
      </c>
      <c r="HO10" s="117">
        <f t="shared" si="27"/>
        <v>0</v>
      </c>
      <c r="HP10" s="117">
        <f t="shared" si="27"/>
        <v>0</v>
      </c>
      <c r="HQ10" s="117">
        <f t="shared" si="27"/>
        <v>0</v>
      </c>
      <c r="HR10" s="117">
        <f t="shared" si="27"/>
        <v>0</v>
      </c>
      <c r="HS10" s="117">
        <f t="shared" si="27"/>
        <v>0</v>
      </c>
      <c r="HT10" s="117">
        <f t="shared" si="27"/>
        <v>0</v>
      </c>
    </row>
    <row r="11" spans="1:294" ht="15" x14ac:dyDescent="0.25">
      <c r="A11" s="117" t="s">
        <v>791</v>
      </c>
      <c r="B11" s="117">
        <f>IF(AND('PPG Phase Definition'!C281=1, 'PPG Phase Definition'!I47&lt;&gt;1,'PPG Phase Definition'!W47&lt;&gt;"Only TIA1"),1,0)</f>
        <v>0</v>
      </c>
      <c r="C11" s="117">
        <f>C10</f>
        <v>5</v>
      </c>
      <c r="D11" s="117">
        <f>IF('PPG Phase Definition'!X47="",1,$C$66)</f>
        <v>1</v>
      </c>
      <c r="H11" s="117">
        <v>10</v>
      </c>
      <c r="I11" s="117" t="str">
        <f t="shared" si="5"/>
        <v>ECG</v>
      </c>
      <c r="J11" s="117">
        <f t="shared" si="28"/>
        <v>9</v>
      </c>
      <c r="K11" s="117" t="str">
        <f t="shared" si="29"/>
        <v>ECG</v>
      </c>
      <c r="L11" s="117" t="str">
        <f t="shared" si="30"/>
        <v/>
      </c>
      <c r="M11" s="398" t="str">
        <f t="shared" si="31"/>
        <v>ECG</v>
      </c>
      <c r="N11" s="117">
        <f t="shared" si="32"/>
        <v>10</v>
      </c>
      <c r="O11" s="117">
        <f t="shared" si="33"/>
        <v>10</v>
      </c>
      <c r="Q11" s="389">
        <f t="shared" si="6"/>
        <v>10</v>
      </c>
      <c r="R11" s="395" t="str">
        <f t="shared" si="34"/>
        <v>ECG</v>
      </c>
      <c r="S11" s="391"/>
      <c r="T11" s="391"/>
      <c r="U11" s="391" t="str">
        <f t="shared" si="35"/>
        <v/>
      </c>
      <c r="V11" s="117" t="str">
        <f t="shared" si="36"/>
        <v/>
      </c>
      <c r="W11" s="117">
        <f t="shared" si="7"/>
        <v>0</v>
      </c>
      <c r="X11" s="117">
        <f t="shared" si="8"/>
        <v>0</v>
      </c>
      <c r="Y11" s="117">
        <f t="shared" si="8"/>
        <v>0</v>
      </c>
      <c r="Z11" s="117">
        <f t="shared" si="8"/>
        <v>0</v>
      </c>
      <c r="AA11" s="117">
        <f t="shared" si="8"/>
        <v>0</v>
      </c>
      <c r="AB11" s="117">
        <f t="shared" si="8"/>
        <v>0</v>
      </c>
      <c r="AC11" s="117">
        <f t="shared" si="8"/>
        <v>0</v>
      </c>
      <c r="AD11" s="117">
        <f t="shared" si="8"/>
        <v>0</v>
      </c>
      <c r="AE11" s="117">
        <f t="shared" si="8"/>
        <v>0</v>
      </c>
      <c r="AF11" s="117">
        <f t="shared" si="8"/>
        <v>0</v>
      </c>
      <c r="AG11" s="117">
        <f t="shared" si="8"/>
        <v>0</v>
      </c>
      <c r="AH11" s="117">
        <f t="shared" si="9"/>
        <v>0</v>
      </c>
      <c r="AI11" s="117">
        <f t="shared" si="9"/>
        <v>0</v>
      </c>
      <c r="AJ11" s="117">
        <f t="shared" si="9"/>
        <v>0</v>
      </c>
      <c r="AK11" s="117">
        <f t="shared" si="9"/>
        <v>0</v>
      </c>
      <c r="AL11" s="117">
        <f t="shared" si="9"/>
        <v>0</v>
      </c>
      <c r="AM11" s="117">
        <f t="shared" si="9"/>
        <v>0</v>
      </c>
      <c r="AN11" s="117">
        <f t="shared" si="9"/>
        <v>0</v>
      </c>
      <c r="AO11" s="117">
        <f t="shared" si="9"/>
        <v>0</v>
      </c>
      <c r="AP11" s="117">
        <f t="shared" si="9"/>
        <v>0</v>
      </c>
      <c r="AQ11" s="117">
        <f t="shared" si="9"/>
        <v>0</v>
      </c>
      <c r="AR11" s="117">
        <f t="shared" si="10"/>
        <v>0</v>
      </c>
      <c r="AS11" s="117">
        <f t="shared" si="10"/>
        <v>0</v>
      </c>
      <c r="AT11" s="117">
        <f t="shared" si="10"/>
        <v>0</v>
      </c>
      <c r="AU11" s="117">
        <f t="shared" si="10"/>
        <v>0</v>
      </c>
      <c r="AV11" s="117">
        <f t="shared" si="10"/>
        <v>0</v>
      </c>
      <c r="AW11" s="117">
        <f t="shared" si="10"/>
        <v>0</v>
      </c>
      <c r="AX11" s="117">
        <f t="shared" si="10"/>
        <v>0</v>
      </c>
      <c r="AY11" s="117">
        <f t="shared" si="10"/>
        <v>0</v>
      </c>
      <c r="AZ11" s="117">
        <f t="shared" si="10"/>
        <v>0</v>
      </c>
      <c r="BA11" s="117">
        <f t="shared" si="10"/>
        <v>0</v>
      </c>
      <c r="BB11" s="117">
        <f t="shared" si="11"/>
        <v>0</v>
      </c>
      <c r="BC11" s="117">
        <f t="shared" si="11"/>
        <v>0</v>
      </c>
      <c r="BD11" s="117">
        <f t="shared" si="11"/>
        <v>0</v>
      </c>
      <c r="BE11" s="117">
        <f t="shared" si="11"/>
        <v>0</v>
      </c>
      <c r="BF11" s="117">
        <f t="shared" si="11"/>
        <v>0</v>
      </c>
      <c r="BG11" s="117">
        <f t="shared" si="11"/>
        <v>0</v>
      </c>
      <c r="BH11" s="117">
        <f t="shared" si="11"/>
        <v>0</v>
      </c>
      <c r="BI11" s="117">
        <f t="shared" si="11"/>
        <v>0</v>
      </c>
      <c r="BJ11" s="117">
        <f t="shared" si="11"/>
        <v>0</v>
      </c>
      <c r="BK11" s="117">
        <f t="shared" si="11"/>
        <v>0</v>
      </c>
      <c r="BL11" s="117">
        <f t="shared" si="12"/>
        <v>0</v>
      </c>
      <c r="BM11" s="117">
        <f t="shared" si="12"/>
        <v>0</v>
      </c>
      <c r="BN11" s="117">
        <f t="shared" si="12"/>
        <v>0</v>
      </c>
      <c r="BO11" s="117">
        <f t="shared" si="12"/>
        <v>0</v>
      </c>
      <c r="BP11" s="117">
        <f t="shared" si="12"/>
        <v>0</v>
      </c>
      <c r="BQ11" s="117">
        <f t="shared" si="12"/>
        <v>0</v>
      </c>
      <c r="BR11" s="117">
        <f t="shared" si="12"/>
        <v>0</v>
      </c>
      <c r="BS11" s="117">
        <f t="shared" si="12"/>
        <v>0</v>
      </c>
      <c r="BT11" s="117">
        <f t="shared" si="12"/>
        <v>0</v>
      </c>
      <c r="BU11" s="117">
        <f t="shared" si="12"/>
        <v>0</v>
      </c>
      <c r="BV11" s="117">
        <f t="shared" si="13"/>
        <v>0</v>
      </c>
      <c r="BW11" s="117">
        <f t="shared" si="13"/>
        <v>0</v>
      </c>
      <c r="BX11" s="117">
        <f t="shared" si="13"/>
        <v>0</v>
      </c>
      <c r="BY11" s="117">
        <f t="shared" si="13"/>
        <v>0</v>
      </c>
      <c r="BZ11" s="117">
        <f t="shared" si="13"/>
        <v>0</v>
      </c>
      <c r="CA11" s="117">
        <f t="shared" si="13"/>
        <v>0</v>
      </c>
      <c r="CB11" s="117">
        <f t="shared" si="13"/>
        <v>0</v>
      </c>
      <c r="CC11" s="117">
        <f t="shared" si="13"/>
        <v>0</v>
      </c>
      <c r="CD11" s="117">
        <f t="shared" si="13"/>
        <v>0</v>
      </c>
      <c r="CE11" s="117">
        <f t="shared" si="13"/>
        <v>0</v>
      </c>
      <c r="CF11" s="117">
        <f t="shared" si="14"/>
        <v>0</v>
      </c>
      <c r="CG11" s="117">
        <f t="shared" si="14"/>
        <v>0</v>
      </c>
      <c r="CH11" s="117">
        <f t="shared" si="14"/>
        <v>0</v>
      </c>
      <c r="CI11" s="117">
        <f t="shared" si="14"/>
        <v>0</v>
      </c>
      <c r="CJ11" s="117">
        <f t="shared" si="14"/>
        <v>0</v>
      </c>
      <c r="CK11" s="117">
        <f t="shared" si="14"/>
        <v>0</v>
      </c>
      <c r="CL11" s="117">
        <f t="shared" si="14"/>
        <v>0</v>
      </c>
      <c r="CM11" s="117">
        <f t="shared" si="14"/>
        <v>0</v>
      </c>
      <c r="CN11" s="117">
        <f t="shared" si="14"/>
        <v>0</v>
      </c>
      <c r="CO11" s="117">
        <f t="shared" si="14"/>
        <v>0</v>
      </c>
      <c r="CP11" s="117">
        <f t="shared" si="15"/>
        <v>0</v>
      </c>
      <c r="CQ11" s="117">
        <f t="shared" si="15"/>
        <v>0</v>
      </c>
      <c r="CR11" s="117">
        <f t="shared" si="15"/>
        <v>0</v>
      </c>
      <c r="CS11" s="117">
        <f t="shared" si="15"/>
        <v>0</v>
      </c>
      <c r="CT11" s="117">
        <f t="shared" si="15"/>
        <v>0</v>
      </c>
      <c r="CU11" s="117">
        <f t="shared" si="15"/>
        <v>0</v>
      </c>
      <c r="CV11" s="117">
        <f t="shared" si="15"/>
        <v>0</v>
      </c>
      <c r="CW11" s="117">
        <f t="shared" si="15"/>
        <v>0</v>
      </c>
      <c r="CX11" s="117">
        <f t="shared" si="15"/>
        <v>0</v>
      </c>
      <c r="CY11" s="117">
        <f t="shared" si="15"/>
        <v>0</v>
      </c>
      <c r="CZ11" s="117">
        <f t="shared" si="16"/>
        <v>0</v>
      </c>
      <c r="DA11" s="117">
        <f t="shared" si="16"/>
        <v>0</v>
      </c>
      <c r="DB11" s="117">
        <f t="shared" si="16"/>
        <v>0</v>
      </c>
      <c r="DC11" s="117">
        <f t="shared" si="16"/>
        <v>0</v>
      </c>
      <c r="DD11" s="117">
        <f t="shared" si="16"/>
        <v>0</v>
      </c>
      <c r="DE11" s="117">
        <f t="shared" si="16"/>
        <v>0</v>
      </c>
      <c r="DF11" s="117">
        <f t="shared" si="16"/>
        <v>0</v>
      </c>
      <c r="DG11" s="117">
        <f t="shared" si="16"/>
        <v>0</v>
      </c>
      <c r="DH11" s="117">
        <f t="shared" si="16"/>
        <v>0</v>
      </c>
      <c r="DI11" s="117">
        <f t="shared" si="16"/>
        <v>0</v>
      </c>
      <c r="DJ11" s="117">
        <f t="shared" si="17"/>
        <v>0</v>
      </c>
      <c r="DK11" s="117">
        <f t="shared" si="17"/>
        <v>0</v>
      </c>
      <c r="DL11" s="117">
        <f t="shared" si="17"/>
        <v>0</v>
      </c>
      <c r="DM11" s="117">
        <f t="shared" si="17"/>
        <v>0</v>
      </c>
      <c r="DN11" s="117">
        <f t="shared" si="17"/>
        <v>0</v>
      </c>
      <c r="DO11" s="117">
        <f t="shared" si="17"/>
        <v>0</v>
      </c>
      <c r="DP11" s="117">
        <f t="shared" si="17"/>
        <v>0</v>
      </c>
      <c r="DQ11" s="117">
        <f t="shared" si="17"/>
        <v>0</v>
      </c>
      <c r="DR11" s="117">
        <f t="shared" si="17"/>
        <v>0</v>
      </c>
      <c r="DS11" s="117">
        <f t="shared" si="17"/>
        <v>0</v>
      </c>
      <c r="DT11" s="117">
        <f t="shared" si="18"/>
        <v>0</v>
      </c>
      <c r="DU11" s="117">
        <f t="shared" si="18"/>
        <v>0</v>
      </c>
      <c r="DV11" s="117">
        <f t="shared" si="18"/>
        <v>0</v>
      </c>
      <c r="DW11" s="117">
        <f t="shared" si="18"/>
        <v>0</v>
      </c>
      <c r="DX11" s="117">
        <f t="shared" si="18"/>
        <v>0</v>
      </c>
      <c r="DY11" s="117">
        <f t="shared" si="18"/>
        <v>0</v>
      </c>
      <c r="DZ11" s="117">
        <f t="shared" si="18"/>
        <v>0</v>
      </c>
      <c r="EA11" s="117">
        <f t="shared" si="18"/>
        <v>0</v>
      </c>
      <c r="EB11" s="117">
        <f t="shared" si="18"/>
        <v>0</v>
      </c>
      <c r="EC11" s="117">
        <f t="shared" si="18"/>
        <v>0</v>
      </c>
      <c r="ED11" s="117">
        <f t="shared" si="19"/>
        <v>0</v>
      </c>
      <c r="EE11" s="117">
        <f t="shared" si="19"/>
        <v>0</v>
      </c>
      <c r="EF11" s="117">
        <f t="shared" si="19"/>
        <v>0</v>
      </c>
      <c r="EG11" s="117">
        <f t="shared" si="19"/>
        <v>0</v>
      </c>
      <c r="EH11" s="117">
        <f t="shared" si="19"/>
        <v>0</v>
      </c>
      <c r="EI11" s="117">
        <f t="shared" si="19"/>
        <v>0</v>
      </c>
      <c r="EJ11" s="117">
        <f t="shared" si="19"/>
        <v>0</v>
      </c>
      <c r="EK11" s="117">
        <f t="shared" si="19"/>
        <v>0</v>
      </c>
      <c r="EL11" s="117">
        <f t="shared" si="19"/>
        <v>0</v>
      </c>
      <c r="EM11" s="117">
        <f t="shared" si="19"/>
        <v>0</v>
      </c>
      <c r="EN11" s="117">
        <f t="shared" si="20"/>
        <v>0</v>
      </c>
      <c r="EO11" s="117">
        <f t="shared" si="20"/>
        <v>0</v>
      </c>
      <c r="EP11" s="117">
        <f t="shared" si="20"/>
        <v>0</v>
      </c>
      <c r="EQ11" s="117">
        <f t="shared" si="20"/>
        <v>0</v>
      </c>
      <c r="ER11" s="117">
        <f t="shared" si="20"/>
        <v>0</v>
      </c>
      <c r="ES11" s="117">
        <f t="shared" si="20"/>
        <v>0</v>
      </c>
      <c r="ET11" s="117">
        <f t="shared" si="20"/>
        <v>0</v>
      </c>
      <c r="EU11" s="117">
        <f t="shared" si="20"/>
        <v>0</v>
      </c>
      <c r="EV11" s="117">
        <f t="shared" si="20"/>
        <v>0</v>
      </c>
      <c r="EW11" s="117">
        <f t="shared" si="20"/>
        <v>0</v>
      </c>
      <c r="EX11" s="117">
        <f t="shared" si="21"/>
        <v>0</v>
      </c>
      <c r="EY11" s="117">
        <f t="shared" si="21"/>
        <v>0</v>
      </c>
      <c r="EZ11" s="117">
        <f t="shared" si="21"/>
        <v>0</v>
      </c>
      <c r="FA11" s="117">
        <f t="shared" si="21"/>
        <v>0</v>
      </c>
      <c r="FB11" s="117">
        <f t="shared" si="21"/>
        <v>0</v>
      </c>
      <c r="FC11" s="117">
        <f t="shared" si="21"/>
        <v>0</v>
      </c>
      <c r="FD11" s="117">
        <f t="shared" si="21"/>
        <v>0</v>
      </c>
      <c r="FE11" s="117">
        <f t="shared" si="21"/>
        <v>0</v>
      </c>
      <c r="FF11" s="117">
        <f t="shared" si="21"/>
        <v>0</v>
      </c>
      <c r="FG11" s="117">
        <f t="shared" si="21"/>
        <v>0</v>
      </c>
      <c r="FH11" s="117">
        <f t="shared" si="22"/>
        <v>0</v>
      </c>
      <c r="FI11" s="117">
        <f t="shared" si="22"/>
        <v>0</v>
      </c>
      <c r="FJ11" s="117">
        <f t="shared" si="22"/>
        <v>0</v>
      </c>
      <c r="FK11" s="117">
        <f t="shared" si="22"/>
        <v>0</v>
      </c>
      <c r="FL11" s="117">
        <f t="shared" si="22"/>
        <v>0</v>
      </c>
      <c r="FM11" s="117">
        <f t="shared" si="22"/>
        <v>0</v>
      </c>
      <c r="FN11" s="117">
        <f t="shared" si="22"/>
        <v>0</v>
      </c>
      <c r="FO11" s="117">
        <f t="shared" si="22"/>
        <v>0</v>
      </c>
      <c r="FP11" s="117">
        <f t="shared" si="22"/>
        <v>0</v>
      </c>
      <c r="FQ11" s="117">
        <f t="shared" si="22"/>
        <v>0</v>
      </c>
      <c r="FR11" s="117">
        <f t="shared" si="23"/>
        <v>0</v>
      </c>
      <c r="FS11" s="117">
        <f t="shared" si="23"/>
        <v>0</v>
      </c>
      <c r="FT11" s="117">
        <f t="shared" si="23"/>
        <v>0</v>
      </c>
      <c r="FU11" s="117">
        <f t="shared" si="23"/>
        <v>0</v>
      </c>
      <c r="FV11" s="117">
        <f t="shared" si="23"/>
        <v>0</v>
      </c>
      <c r="FW11" s="117">
        <f t="shared" si="23"/>
        <v>0</v>
      </c>
      <c r="FX11" s="117">
        <f t="shared" si="23"/>
        <v>0</v>
      </c>
      <c r="FY11" s="117">
        <f t="shared" si="23"/>
        <v>0</v>
      </c>
      <c r="FZ11" s="117">
        <f t="shared" si="23"/>
        <v>0</v>
      </c>
      <c r="GA11" s="117">
        <f t="shared" si="23"/>
        <v>0</v>
      </c>
      <c r="GB11" s="117">
        <f t="shared" si="24"/>
        <v>0</v>
      </c>
      <c r="GC11" s="117">
        <f t="shared" si="24"/>
        <v>0</v>
      </c>
      <c r="GD11" s="117">
        <f t="shared" si="24"/>
        <v>0</v>
      </c>
      <c r="GE11" s="117">
        <f t="shared" si="24"/>
        <v>0</v>
      </c>
      <c r="GF11" s="117">
        <f t="shared" si="24"/>
        <v>0</v>
      </c>
      <c r="GG11" s="117">
        <f t="shared" si="24"/>
        <v>0</v>
      </c>
      <c r="GH11" s="117">
        <f t="shared" si="24"/>
        <v>0</v>
      </c>
      <c r="GI11" s="117">
        <f t="shared" si="24"/>
        <v>0</v>
      </c>
      <c r="GJ11" s="117">
        <f t="shared" si="24"/>
        <v>0</v>
      </c>
      <c r="GK11" s="117">
        <f t="shared" si="24"/>
        <v>0</v>
      </c>
      <c r="GL11" s="117">
        <f t="shared" si="25"/>
        <v>0</v>
      </c>
      <c r="GM11" s="117">
        <f t="shared" si="25"/>
        <v>0</v>
      </c>
      <c r="GN11" s="117">
        <f t="shared" si="25"/>
        <v>0</v>
      </c>
      <c r="GO11" s="117">
        <f t="shared" si="25"/>
        <v>0</v>
      </c>
      <c r="GP11" s="117">
        <f t="shared" si="25"/>
        <v>0</v>
      </c>
      <c r="GQ11" s="117">
        <f t="shared" si="25"/>
        <v>0</v>
      </c>
      <c r="GR11" s="117">
        <f t="shared" si="25"/>
        <v>0</v>
      </c>
      <c r="GS11" s="117">
        <f t="shared" si="25"/>
        <v>0</v>
      </c>
      <c r="GT11" s="117">
        <f t="shared" si="25"/>
        <v>0</v>
      </c>
      <c r="GU11" s="117">
        <f t="shared" si="25"/>
        <v>0</v>
      </c>
      <c r="GV11" s="117">
        <f t="shared" si="26"/>
        <v>0</v>
      </c>
      <c r="GW11" s="117">
        <f t="shared" si="26"/>
        <v>0</v>
      </c>
      <c r="GX11" s="117">
        <f t="shared" si="26"/>
        <v>0</v>
      </c>
      <c r="GY11" s="117">
        <f t="shared" si="26"/>
        <v>0</v>
      </c>
      <c r="GZ11" s="117">
        <f t="shared" si="26"/>
        <v>0</v>
      </c>
      <c r="HA11" s="117">
        <f t="shared" si="26"/>
        <v>0</v>
      </c>
      <c r="HB11" s="117">
        <f t="shared" si="26"/>
        <v>0</v>
      </c>
      <c r="HC11" s="117">
        <f t="shared" si="26"/>
        <v>0</v>
      </c>
      <c r="HD11" s="117">
        <f t="shared" si="26"/>
        <v>0</v>
      </c>
      <c r="HE11" s="117">
        <f t="shared" si="26"/>
        <v>0</v>
      </c>
      <c r="HF11" s="117">
        <f t="shared" si="27"/>
        <v>0</v>
      </c>
      <c r="HG11" s="117">
        <f t="shared" si="27"/>
        <v>0</v>
      </c>
      <c r="HH11" s="117">
        <f t="shared" si="27"/>
        <v>0</v>
      </c>
      <c r="HI11" s="117">
        <f t="shared" si="27"/>
        <v>0</v>
      </c>
      <c r="HJ11" s="117">
        <f t="shared" si="27"/>
        <v>0</v>
      </c>
      <c r="HK11" s="117">
        <f t="shared" si="27"/>
        <v>0</v>
      </c>
      <c r="HL11" s="117">
        <f t="shared" si="27"/>
        <v>0</v>
      </c>
      <c r="HM11" s="117">
        <f t="shared" si="27"/>
        <v>0</v>
      </c>
      <c r="HN11" s="117">
        <f t="shared" si="27"/>
        <v>0</v>
      </c>
      <c r="HO11" s="117">
        <f t="shared" si="27"/>
        <v>0</v>
      </c>
      <c r="HP11" s="117">
        <f t="shared" si="27"/>
        <v>0</v>
      </c>
      <c r="HQ11" s="117">
        <f t="shared" si="27"/>
        <v>0</v>
      </c>
      <c r="HR11" s="117">
        <f t="shared" si="27"/>
        <v>0</v>
      </c>
      <c r="HS11" s="117">
        <f t="shared" si="27"/>
        <v>0</v>
      </c>
      <c r="HT11" s="117">
        <f t="shared" si="27"/>
        <v>0</v>
      </c>
    </row>
    <row r="12" spans="1:294" ht="15" x14ac:dyDescent="0.25">
      <c r="A12" s="117" t="s">
        <v>792</v>
      </c>
      <c r="B12" s="117">
        <f>IF(AND('PPG Phase Definition'!C291=1, 'PPG Phase Definition'!I57&lt;&gt;1,'PPG Phase Definition'!W57&lt;&gt;"Only TIA2"),1,0)</f>
        <v>0</v>
      </c>
      <c r="C12" s="117">
        <f>IF(ACQ_MODE="PPG",INT(1/INDEX(REFERENCE!$AG$12:$AG$22,MATCH('PPG Phase Definition'!H57,REFERENCE!$AF$12:$AF$22,0))),PPG_GBL_MASK_FATOR)</f>
        <v>5</v>
      </c>
      <c r="D12" s="117">
        <f>IF('PPG Phase Definition'!V57="",1,$C$66)</f>
        <v>1</v>
      </c>
      <c r="H12" s="117">
        <v>11</v>
      </c>
      <c r="I12" s="117" t="str">
        <f t="shared" si="5"/>
        <v>ECG</v>
      </c>
      <c r="J12" s="117">
        <f t="shared" si="28"/>
        <v>10</v>
      </c>
      <c r="K12" s="117" t="str">
        <f t="shared" si="29"/>
        <v>ECG</v>
      </c>
      <c r="L12" s="117" t="str">
        <f t="shared" si="30"/>
        <v/>
      </c>
      <c r="M12" s="398" t="str">
        <f t="shared" si="31"/>
        <v>ECG</v>
      </c>
      <c r="N12" s="117">
        <f t="shared" si="32"/>
        <v>11</v>
      </c>
      <c r="O12" s="117">
        <f t="shared" si="33"/>
        <v>11</v>
      </c>
      <c r="Q12" s="389">
        <f t="shared" si="6"/>
        <v>11</v>
      </c>
      <c r="R12" s="395" t="str">
        <f t="shared" si="34"/>
        <v>ECG</v>
      </c>
      <c r="S12" s="391"/>
      <c r="T12" s="391"/>
      <c r="U12" s="391" t="str">
        <f t="shared" si="35"/>
        <v/>
      </c>
      <c r="V12" s="117" t="str">
        <f t="shared" si="36"/>
        <v/>
      </c>
      <c r="W12" s="117">
        <f t="shared" si="7"/>
        <v>0</v>
      </c>
      <c r="X12" s="117">
        <f t="shared" ref="X12:AG21" si="37">((IF(MOD(X$1+IF($C$62=0,0,INDEX($C$2:$C$51,MATCH($W12,$A$2:$A$51,0))-1),INDEX($C$2:$C$51,MATCH($W12,$A$2:$A$51,0))*INDEX($D$2:$D$51,MATCH($W12,$A$2:$A$51,0)))=0,1,0))*INDEX($B$2:$B$51,MATCH($W12,$A$2:$A$51,0)))</f>
        <v>0</v>
      </c>
      <c r="Y12" s="117">
        <f t="shared" si="37"/>
        <v>0</v>
      </c>
      <c r="Z12" s="117">
        <f t="shared" si="37"/>
        <v>0</v>
      </c>
      <c r="AA12" s="117">
        <f t="shared" si="37"/>
        <v>0</v>
      </c>
      <c r="AB12" s="117">
        <f t="shared" si="37"/>
        <v>0</v>
      </c>
      <c r="AC12" s="117">
        <f t="shared" si="37"/>
        <v>0</v>
      </c>
      <c r="AD12" s="117">
        <f t="shared" si="37"/>
        <v>0</v>
      </c>
      <c r="AE12" s="117">
        <f t="shared" si="37"/>
        <v>0</v>
      </c>
      <c r="AF12" s="117">
        <f t="shared" si="37"/>
        <v>0</v>
      </c>
      <c r="AG12" s="117">
        <f t="shared" si="37"/>
        <v>0</v>
      </c>
      <c r="AH12" s="117">
        <f t="shared" ref="AH12:AQ21" si="38">((IF(MOD(AH$1+IF($C$62=0,0,INDEX($C$2:$C$51,MATCH($W12,$A$2:$A$51,0))-1),INDEX($C$2:$C$51,MATCH($W12,$A$2:$A$51,0))*INDEX($D$2:$D$51,MATCH($W12,$A$2:$A$51,0)))=0,1,0))*INDEX($B$2:$B$51,MATCH($W12,$A$2:$A$51,0)))</f>
        <v>0</v>
      </c>
      <c r="AI12" s="117">
        <f t="shared" si="38"/>
        <v>0</v>
      </c>
      <c r="AJ12" s="117">
        <f t="shared" si="38"/>
        <v>0</v>
      </c>
      <c r="AK12" s="117">
        <f t="shared" si="38"/>
        <v>0</v>
      </c>
      <c r="AL12" s="117">
        <f t="shared" si="38"/>
        <v>0</v>
      </c>
      <c r="AM12" s="117">
        <f t="shared" si="38"/>
        <v>0</v>
      </c>
      <c r="AN12" s="117">
        <f t="shared" si="38"/>
        <v>0</v>
      </c>
      <c r="AO12" s="117">
        <f t="shared" si="38"/>
        <v>0</v>
      </c>
      <c r="AP12" s="117">
        <f t="shared" si="38"/>
        <v>0</v>
      </c>
      <c r="AQ12" s="117">
        <f t="shared" si="38"/>
        <v>0</v>
      </c>
      <c r="AR12" s="117">
        <f t="shared" ref="AR12:BA21" si="39">((IF(MOD(AR$1+IF($C$62=0,0,INDEX($C$2:$C$51,MATCH($W12,$A$2:$A$51,0))-1),INDEX($C$2:$C$51,MATCH($W12,$A$2:$A$51,0))*INDEX($D$2:$D$51,MATCH($W12,$A$2:$A$51,0)))=0,1,0))*INDEX($B$2:$B$51,MATCH($W12,$A$2:$A$51,0)))</f>
        <v>0</v>
      </c>
      <c r="AS12" s="117">
        <f t="shared" si="39"/>
        <v>0</v>
      </c>
      <c r="AT12" s="117">
        <f t="shared" si="39"/>
        <v>0</v>
      </c>
      <c r="AU12" s="117">
        <f t="shared" si="39"/>
        <v>0</v>
      </c>
      <c r="AV12" s="117">
        <f t="shared" si="39"/>
        <v>0</v>
      </c>
      <c r="AW12" s="117">
        <f t="shared" si="39"/>
        <v>0</v>
      </c>
      <c r="AX12" s="117">
        <f t="shared" si="39"/>
        <v>0</v>
      </c>
      <c r="AY12" s="117">
        <f t="shared" si="39"/>
        <v>0</v>
      </c>
      <c r="AZ12" s="117">
        <f t="shared" si="39"/>
        <v>0</v>
      </c>
      <c r="BA12" s="117">
        <f t="shared" si="39"/>
        <v>0</v>
      </c>
      <c r="BB12" s="117">
        <f t="shared" ref="BB12:BK21" si="40">((IF(MOD(BB$1+IF($C$62=0,0,INDEX($C$2:$C$51,MATCH($W12,$A$2:$A$51,0))-1),INDEX($C$2:$C$51,MATCH($W12,$A$2:$A$51,0))*INDEX($D$2:$D$51,MATCH($W12,$A$2:$A$51,0)))=0,1,0))*INDEX($B$2:$B$51,MATCH($W12,$A$2:$A$51,0)))</f>
        <v>0</v>
      </c>
      <c r="BC12" s="117">
        <f t="shared" si="40"/>
        <v>0</v>
      </c>
      <c r="BD12" s="117">
        <f t="shared" si="40"/>
        <v>0</v>
      </c>
      <c r="BE12" s="117">
        <f t="shared" si="40"/>
        <v>0</v>
      </c>
      <c r="BF12" s="117">
        <f t="shared" si="40"/>
        <v>0</v>
      </c>
      <c r="BG12" s="117">
        <f t="shared" si="40"/>
        <v>0</v>
      </c>
      <c r="BH12" s="117">
        <f t="shared" si="40"/>
        <v>0</v>
      </c>
      <c r="BI12" s="117">
        <f t="shared" si="40"/>
        <v>0</v>
      </c>
      <c r="BJ12" s="117">
        <f t="shared" si="40"/>
        <v>0</v>
      </c>
      <c r="BK12" s="117">
        <f t="shared" si="40"/>
        <v>0</v>
      </c>
      <c r="BL12" s="117">
        <f t="shared" ref="BL12:BU21" si="41">((IF(MOD(BL$1+IF($C$62=0,0,INDEX($C$2:$C$51,MATCH($W12,$A$2:$A$51,0))-1),INDEX($C$2:$C$51,MATCH($W12,$A$2:$A$51,0))*INDEX($D$2:$D$51,MATCH($W12,$A$2:$A$51,0)))=0,1,0))*INDEX($B$2:$B$51,MATCH($W12,$A$2:$A$51,0)))</f>
        <v>0</v>
      </c>
      <c r="BM12" s="117">
        <f t="shared" si="41"/>
        <v>0</v>
      </c>
      <c r="BN12" s="117">
        <f t="shared" si="41"/>
        <v>0</v>
      </c>
      <c r="BO12" s="117">
        <f t="shared" si="41"/>
        <v>0</v>
      </c>
      <c r="BP12" s="117">
        <f t="shared" si="41"/>
        <v>0</v>
      </c>
      <c r="BQ12" s="117">
        <f t="shared" si="41"/>
        <v>0</v>
      </c>
      <c r="BR12" s="117">
        <f t="shared" si="41"/>
        <v>0</v>
      </c>
      <c r="BS12" s="117">
        <f t="shared" si="41"/>
        <v>0</v>
      </c>
      <c r="BT12" s="117">
        <f t="shared" si="41"/>
        <v>0</v>
      </c>
      <c r="BU12" s="117">
        <f t="shared" si="41"/>
        <v>0</v>
      </c>
      <c r="BV12" s="117">
        <f t="shared" ref="BV12:CE21" si="42">((IF(MOD(BV$1+IF($C$62=0,0,INDEX($C$2:$C$51,MATCH($W12,$A$2:$A$51,0))-1),INDEX($C$2:$C$51,MATCH($W12,$A$2:$A$51,0))*INDEX($D$2:$D$51,MATCH($W12,$A$2:$A$51,0)))=0,1,0))*INDEX($B$2:$B$51,MATCH($W12,$A$2:$A$51,0)))</f>
        <v>0</v>
      </c>
      <c r="BW12" s="117">
        <f t="shared" si="42"/>
        <v>0</v>
      </c>
      <c r="BX12" s="117">
        <f t="shared" si="42"/>
        <v>0</v>
      </c>
      <c r="BY12" s="117">
        <f t="shared" si="42"/>
        <v>0</v>
      </c>
      <c r="BZ12" s="117">
        <f t="shared" si="42"/>
        <v>0</v>
      </c>
      <c r="CA12" s="117">
        <f t="shared" si="42"/>
        <v>0</v>
      </c>
      <c r="CB12" s="117">
        <f t="shared" si="42"/>
        <v>0</v>
      </c>
      <c r="CC12" s="117">
        <f t="shared" si="42"/>
        <v>0</v>
      </c>
      <c r="CD12" s="117">
        <f t="shared" si="42"/>
        <v>0</v>
      </c>
      <c r="CE12" s="117">
        <f t="shared" si="42"/>
        <v>0</v>
      </c>
      <c r="CF12" s="117">
        <f t="shared" ref="CF12:CO21" si="43">((IF(MOD(CF$1+IF($C$62=0,0,INDEX($C$2:$C$51,MATCH($W12,$A$2:$A$51,0))-1),INDEX($C$2:$C$51,MATCH($W12,$A$2:$A$51,0))*INDEX($D$2:$D$51,MATCH($W12,$A$2:$A$51,0)))=0,1,0))*INDEX($B$2:$B$51,MATCH($W12,$A$2:$A$51,0)))</f>
        <v>0</v>
      </c>
      <c r="CG12" s="117">
        <f t="shared" si="43"/>
        <v>0</v>
      </c>
      <c r="CH12" s="117">
        <f t="shared" si="43"/>
        <v>0</v>
      </c>
      <c r="CI12" s="117">
        <f t="shared" si="43"/>
        <v>0</v>
      </c>
      <c r="CJ12" s="117">
        <f t="shared" si="43"/>
        <v>0</v>
      </c>
      <c r="CK12" s="117">
        <f t="shared" si="43"/>
        <v>0</v>
      </c>
      <c r="CL12" s="117">
        <f t="shared" si="43"/>
        <v>0</v>
      </c>
      <c r="CM12" s="117">
        <f t="shared" si="43"/>
        <v>0</v>
      </c>
      <c r="CN12" s="117">
        <f t="shared" si="43"/>
        <v>0</v>
      </c>
      <c r="CO12" s="117">
        <f t="shared" si="43"/>
        <v>0</v>
      </c>
      <c r="CP12" s="117">
        <f t="shared" ref="CP12:CY21" si="44">((IF(MOD(CP$1+IF($C$62=0,0,INDEX($C$2:$C$51,MATCH($W12,$A$2:$A$51,0))-1),INDEX($C$2:$C$51,MATCH($W12,$A$2:$A$51,0))*INDEX($D$2:$D$51,MATCH($W12,$A$2:$A$51,0)))=0,1,0))*INDEX($B$2:$B$51,MATCH($W12,$A$2:$A$51,0)))</f>
        <v>0</v>
      </c>
      <c r="CQ12" s="117">
        <f t="shared" si="44"/>
        <v>0</v>
      </c>
      <c r="CR12" s="117">
        <f t="shared" si="44"/>
        <v>0</v>
      </c>
      <c r="CS12" s="117">
        <f t="shared" si="44"/>
        <v>0</v>
      </c>
      <c r="CT12" s="117">
        <f t="shared" si="44"/>
        <v>0</v>
      </c>
      <c r="CU12" s="117">
        <f t="shared" si="44"/>
        <v>0</v>
      </c>
      <c r="CV12" s="117">
        <f t="shared" si="44"/>
        <v>0</v>
      </c>
      <c r="CW12" s="117">
        <f t="shared" si="44"/>
        <v>0</v>
      </c>
      <c r="CX12" s="117">
        <f t="shared" si="44"/>
        <v>0</v>
      </c>
      <c r="CY12" s="117">
        <f t="shared" si="44"/>
        <v>0</v>
      </c>
      <c r="CZ12" s="117">
        <f t="shared" ref="CZ12:DI21" si="45">((IF(MOD(CZ$1+IF($C$62=0,0,INDEX($C$2:$C$51,MATCH($W12,$A$2:$A$51,0))-1),INDEX($C$2:$C$51,MATCH($W12,$A$2:$A$51,0))*INDEX($D$2:$D$51,MATCH($W12,$A$2:$A$51,0)))=0,1,0))*INDEX($B$2:$B$51,MATCH($W12,$A$2:$A$51,0)))</f>
        <v>0</v>
      </c>
      <c r="DA12" s="117">
        <f t="shared" si="45"/>
        <v>0</v>
      </c>
      <c r="DB12" s="117">
        <f t="shared" si="45"/>
        <v>0</v>
      </c>
      <c r="DC12" s="117">
        <f t="shared" si="45"/>
        <v>0</v>
      </c>
      <c r="DD12" s="117">
        <f t="shared" si="45"/>
        <v>0</v>
      </c>
      <c r="DE12" s="117">
        <f t="shared" si="45"/>
        <v>0</v>
      </c>
      <c r="DF12" s="117">
        <f t="shared" si="45"/>
        <v>0</v>
      </c>
      <c r="DG12" s="117">
        <f t="shared" si="45"/>
        <v>0</v>
      </c>
      <c r="DH12" s="117">
        <f t="shared" si="45"/>
        <v>0</v>
      </c>
      <c r="DI12" s="117">
        <f t="shared" si="45"/>
        <v>0</v>
      </c>
      <c r="DJ12" s="117">
        <f t="shared" ref="DJ12:DS21" si="46">((IF(MOD(DJ$1+IF($C$62=0,0,INDEX($C$2:$C$51,MATCH($W12,$A$2:$A$51,0))-1),INDEX($C$2:$C$51,MATCH($W12,$A$2:$A$51,0))*INDEX($D$2:$D$51,MATCH($W12,$A$2:$A$51,0)))=0,1,0))*INDEX($B$2:$B$51,MATCH($W12,$A$2:$A$51,0)))</f>
        <v>0</v>
      </c>
      <c r="DK12" s="117">
        <f t="shared" si="46"/>
        <v>0</v>
      </c>
      <c r="DL12" s="117">
        <f t="shared" si="46"/>
        <v>0</v>
      </c>
      <c r="DM12" s="117">
        <f t="shared" si="46"/>
        <v>0</v>
      </c>
      <c r="DN12" s="117">
        <f t="shared" si="46"/>
        <v>0</v>
      </c>
      <c r="DO12" s="117">
        <f t="shared" si="46"/>
        <v>0</v>
      </c>
      <c r="DP12" s="117">
        <f t="shared" si="46"/>
        <v>0</v>
      </c>
      <c r="DQ12" s="117">
        <f t="shared" si="46"/>
        <v>0</v>
      </c>
      <c r="DR12" s="117">
        <f t="shared" si="46"/>
        <v>0</v>
      </c>
      <c r="DS12" s="117">
        <f t="shared" si="46"/>
        <v>0</v>
      </c>
      <c r="DT12" s="117">
        <f t="shared" ref="DT12:EC21" si="47">((IF(MOD(DT$1+IF($C$62=0,0,INDEX($C$2:$C$51,MATCH($W12,$A$2:$A$51,0))-1),INDEX($C$2:$C$51,MATCH($W12,$A$2:$A$51,0))*INDEX($D$2:$D$51,MATCH($W12,$A$2:$A$51,0)))=0,1,0))*INDEX($B$2:$B$51,MATCH($W12,$A$2:$A$51,0)))</f>
        <v>0</v>
      </c>
      <c r="DU12" s="117">
        <f t="shared" si="47"/>
        <v>0</v>
      </c>
      <c r="DV12" s="117">
        <f t="shared" si="47"/>
        <v>0</v>
      </c>
      <c r="DW12" s="117">
        <f t="shared" si="47"/>
        <v>0</v>
      </c>
      <c r="DX12" s="117">
        <f t="shared" si="47"/>
        <v>0</v>
      </c>
      <c r="DY12" s="117">
        <f t="shared" si="47"/>
        <v>0</v>
      </c>
      <c r="DZ12" s="117">
        <f t="shared" si="47"/>
        <v>0</v>
      </c>
      <c r="EA12" s="117">
        <f t="shared" si="47"/>
        <v>0</v>
      </c>
      <c r="EB12" s="117">
        <f t="shared" si="47"/>
        <v>0</v>
      </c>
      <c r="EC12" s="117">
        <f t="shared" si="47"/>
        <v>0</v>
      </c>
      <c r="ED12" s="117">
        <f t="shared" ref="ED12:EM21" si="48">((IF(MOD(ED$1+IF($C$62=0,0,INDEX($C$2:$C$51,MATCH($W12,$A$2:$A$51,0))-1),INDEX($C$2:$C$51,MATCH($W12,$A$2:$A$51,0))*INDEX($D$2:$D$51,MATCH($W12,$A$2:$A$51,0)))=0,1,0))*INDEX($B$2:$B$51,MATCH($W12,$A$2:$A$51,0)))</f>
        <v>0</v>
      </c>
      <c r="EE12" s="117">
        <f t="shared" si="48"/>
        <v>0</v>
      </c>
      <c r="EF12" s="117">
        <f t="shared" si="48"/>
        <v>0</v>
      </c>
      <c r="EG12" s="117">
        <f t="shared" si="48"/>
        <v>0</v>
      </c>
      <c r="EH12" s="117">
        <f t="shared" si="48"/>
        <v>0</v>
      </c>
      <c r="EI12" s="117">
        <f t="shared" si="48"/>
        <v>0</v>
      </c>
      <c r="EJ12" s="117">
        <f t="shared" si="48"/>
        <v>0</v>
      </c>
      <c r="EK12" s="117">
        <f t="shared" si="48"/>
        <v>0</v>
      </c>
      <c r="EL12" s="117">
        <f t="shared" si="48"/>
        <v>0</v>
      </c>
      <c r="EM12" s="117">
        <f t="shared" si="48"/>
        <v>0</v>
      </c>
      <c r="EN12" s="117">
        <f t="shared" ref="EN12:EW21" si="49">((IF(MOD(EN$1+IF($C$62=0,0,INDEX($C$2:$C$51,MATCH($W12,$A$2:$A$51,0))-1),INDEX($C$2:$C$51,MATCH($W12,$A$2:$A$51,0))*INDEX($D$2:$D$51,MATCH($W12,$A$2:$A$51,0)))=0,1,0))*INDEX($B$2:$B$51,MATCH($W12,$A$2:$A$51,0)))</f>
        <v>0</v>
      </c>
      <c r="EO12" s="117">
        <f t="shared" si="49"/>
        <v>0</v>
      </c>
      <c r="EP12" s="117">
        <f t="shared" si="49"/>
        <v>0</v>
      </c>
      <c r="EQ12" s="117">
        <f t="shared" si="49"/>
        <v>0</v>
      </c>
      <c r="ER12" s="117">
        <f t="shared" si="49"/>
        <v>0</v>
      </c>
      <c r="ES12" s="117">
        <f t="shared" si="49"/>
        <v>0</v>
      </c>
      <c r="ET12" s="117">
        <f t="shared" si="49"/>
        <v>0</v>
      </c>
      <c r="EU12" s="117">
        <f t="shared" si="49"/>
        <v>0</v>
      </c>
      <c r="EV12" s="117">
        <f t="shared" si="49"/>
        <v>0</v>
      </c>
      <c r="EW12" s="117">
        <f t="shared" si="49"/>
        <v>0</v>
      </c>
      <c r="EX12" s="117">
        <f t="shared" ref="EX12:FG21" si="50">((IF(MOD(EX$1+IF($C$62=0,0,INDEX($C$2:$C$51,MATCH($W12,$A$2:$A$51,0))-1),INDEX($C$2:$C$51,MATCH($W12,$A$2:$A$51,0))*INDEX($D$2:$D$51,MATCH($W12,$A$2:$A$51,0)))=0,1,0))*INDEX($B$2:$B$51,MATCH($W12,$A$2:$A$51,0)))</f>
        <v>0</v>
      </c>
      <c r="EY12" s="117">
        <f t="shared" si="50"/>
        <v>0</v>
      </c>
      <c r="EZ12" s="117">
        <f t="shared" si="50"/>
        <v>0</v>
      </c>
      <c r="FA12" s="117">
        <f t="shared" si="50"/>
        <v>0</v>
      </c>
      <c r="FB12" s="117">
        <f t="shared" si="50"/>
        <v>0</v>
      </c>
      <c r="FC12" s="117">
        <f t="shared" si="50"/>
        <v>0</v>
      </c>
      <c r="FD12" s="117">
        <f t="shared" si="50"/>
        <v>0</v>
      </c>
      <c r="FE12" s="117">
        <f t="shared" si="50"/>
        <v>0</v>
      </c>
      <c r="FF12" s="117">
        <f t="shared" si="50"/>
        <v>0</v>
      </c>
      <c r="FG12" s="117">
        <f t="shared" si="50"/>
        <v>0</v>
      </c>
      <c r="FH12" s="117">
        <f t="shared" ref="FH12:FQ21" si="51">((IF(MOD(FH$1+IF($C$62=0,0,INDEX($C$2:$C$51,MATCH($W12,$A$2:$A$51,0))-1),INDEX($C$2:$C$51,MATCH($W12,$A$2:$A$51,0))*INDEX($D$2:$D$51,MATCH($W12,$A$2:$A$51,0)))=0,1,0))*INDEX($B$2:$B$51,MATCH($W12,$A$2:$A$51,0)))</f>
        <v>0</v>
      </c>
      <c r="FI12" s="117">
        <f t="shared" si="51"/>
        <v>0</v>
      </c>
      <c r="FJ12" s="117">
        <f t="shared" si="51"/>
        <v>0</v>
      </c>
      <c r="FK12" s="117">
        <f t="shared" si="51"/>
        <v>0</v>
      </c>
      <c r="FL12" s="117">
        <f t="shared" si="51"/>
        <v>0</v>
      </c>
      <c r="FM12" s="117">
        <f t="shared" si="51"/>
        <v>0</v>
      </c>
      <c r="FN12" s="117">
        <f t="shared" si="51"/>
        <v>0</v>
      </c>
      <c r="FO12" s="117">
        <f t="shared" si="51"/>
        <v>0</v>
      </c>
      <c r="FP12" s="117">
        <f t="shared" si="51"/>
        <v>0</v>
      </c>
      <c r="FQ12" s="117">
        <f t="shared" si="51"/>
        <v>0</v>
      </c>
      <c r="FR12" s="117">
        <f t="shared" ref="FR12:GA21" si="52">((IF(MOD(FR$1+IF($C$62=0,0,INDEX($C$2:$C$51,MATCH($W12,$A$2:$A$51,0))-1),INDEX($C$2:$C$51,MATCH($W12,$A$2:$A$51,0))*INDEX($D$2:$D$51,MATCH($W12,$A$2:$A$51,0)))=0,1,0))*INDEX($B$2:$B$51,MATCH($W12,$A$2:$A$51,0)))</f>
        <v>0</v>
      </c>
      <c r="FS12" s="117">
        <f t="shared" si="52"/>
        <v>0</v>
      </c>
      <c r="FT12" s="117">
        <f t="shared" si="52"/>
        <v>0</v>
      </c>
      <c r="FU12" s="117">
        <f t="shared" si="52"/>
        <v>0</v>
      </c>
      <c r="FV12" s="117">
        <f t="shared" si="52"/>
        <v>0</v>
      </c>
      <c r="FW12" s="117">
        <f t="shared" si="52"/>
        <v>0</v>
      </c>
      <c r="FX12" s="117">
        <f t="shared" si="52"/>
        <v>0</v>
      </c>
      <c r="FY12" s="117">
        <f t="shared" si="52"/>
        <v>0</v>
      </c>
      <c r="FZ12" s="117">
        <f t="shared" si="52"/>
        <v>0</v>
      </c>
      <c r="GA12" s="117">
        <f t="shared" si="52"/>
        <v>0</v>
      </c>
      <c r="GB12" s="117">
        <f t="shared" ref="GB12:GK21" si="53">((IF(MOD(GB$1+IF($C$62=0,0,INDEX($C$2:$C$51,MATCH($W12,$A$2:$A$51,0))-1),INDEX($C$2:$C$51,MATCH($W12,$A$2:$A$51,0))*INDEX($D$2:$D$51,MATCH($W12,$A$2:$A$51,0)))=0,1,0))*INDEX($B$2:$B$51,MATCH($W12,$A$2:$A$51,0)))</f>
        <v>0</v>
      </c>
      <c r="GC12" s="117">
        <f t="shared" si="53"/>
        <v>0</v>
      </c>
      <c r="GD12" s="117">
        <f t="shared" si="53"/>
        <v>0</v>
      </c>
      <c r="GE12" s="117">
        <f t="shared" si="53"/>
        <v>0</v>
      </c>
      <c r="GF12" s="117">
        <f t="shared" si="53"/>
        <v>0</v>
      </c>
      <c r="GG12" s="117">
        <f t="shared" si="53"/>
        <v>0</v>
      </c>
      <c r="GH12" s="117">
        <f t="shared" si="53"/>
        <v>0</v>
      </c>
      <c r="GI12" s="117">
        <f t="shared" si="53"/>
        <v>0</v>
      </c>
      <c r="GJ12" s="117">
        <f t="shared" si="53"/>
        <v>0</v>
      </c>
      <c r="GK12" s="117">
        <f t="shared" si="53"/>
        <v>0</v>
      </c>
      <c r="GL12" s="117">
        <f t="shared" ref="GL12:GU21" si="54">((IF(MOD(GL$1+IF($C$62=0,0,INDEX($C$2:$C$51,MATCH($W12,$A$2:$A$51,0))-1),INDEX($C$2:$C$51,MATCH($W12,$A$2:$A$51,0))*INDEX($D$2:$D$51,MATCH($W12,$A$2:$A$51,0)))=0,1,0))*INDEX($B$2:$B$51,MATCH($W12,$A$2:$A$51,0)))</f>
        <v>0</v>
      </c>
      <c r="GM12" s="117">
        <f t="shared" si="54"/>
        <v>0</v>
      </c>
      <c r="GN12" s="117">
        <f t="shared" si="54"/>
        <v>0</v>
      </c>
      <c r="GO12" s="117">
        <f t="shared" si="54"/>
        <v>0</v>
      </c>
      <c r="GP12" s="117">
        <f t="shared" si="54"/>
        <v>0</v>
      </c>
      <c r="GQ12" s="117">
        <f t="shared" si="54"/>
        <v>0</v>
      </c>
      <c r="GR12" s="117">
        <f t="shared" si="54"/>
        <v>0</v>
      </c>
      <c r="GS12" s="117">
        <f t="shared" si="54"/>
        <v>0</v>
      </c>
      <c r="GT12" s="117">
        <f t="shared" si="54"/>
        <v>0</v>
      </c>
      <c r="GU12" s="117">
        <f t="shared" si="54"/>
        <v>0</v>
      </c>
      <c r="GV12" s="117">
        <f t="shared" ref="GV12:HE21" si="55">((IF(MOD(GV$1+IF($C$62=0,0,INDEX($C$2:$C$51,MATCH($W12,$A$2:$A$51,0))-1),INDEX($C$2:$C$51,MATCH($W12,$A$2:$A$51,0))*INDEX($D$2:$D$51,MATCH($W12,$A$2:$A$51,0)))=0,1,0))*INDEX($B$2:$B$51,MATCH($W12,$A$2:$A$51,0)))</f>
        <v>0</v>
      </c>
      <c r="GW12" s="117">
        <f t="shared" si="55"/>
        <v>0</v>
      </c>
      <c r="GX12" s="117">
        <f t="shared" si="55"/>
        <v>0</v>
      </c>
      <c r="GY12" s="117">
        <f t="shared" si="55"/>
        <v>0</v>
      </c>
      <c r="GZ12" s="117">
        <f t="shared" si="55"/>
        <v>0</v>
      </c>
      <c r="HA12" s="117">
        <f t="shared" si="55"/>
        <v>0</v>
      </c>
      <c r="HB12" s="117">
        <f t="shared" si="55"/>
        <v>0</v>
      </c>
      <c r="HC12" s="117">
        <f t="shared" si="55"/>
        <v>0</v>
      </c>
      <c r="HD12" s="117">
        <f t="shared" si="55"/>
        <v>0</v>
      </c>
      <c r="HE12" s="117">
        <f t="shared" si="55"/>
        <v>0</v>
      </c>
      <c r="HF12" s="117">
        <f t="shared" ref="HF12:HT21" si="56">((IF(MOD(HF$1+IF($C$62=0,0,INDEX($C$2:$C$51,MATCH($W12,$A$2:$A$51,0))-1),INDEX($C$2:$C$51,MATCH($W12,$A$2:$A$51,0))*INDEX($D$2:$D$51,MATCH($W12,$A$2:$A$51,0)))=0,1,0))*INDEX($B$2:$B$51,MATCH($W12,$A$2:$A$51,0)))</f>
        <v>0</v>
      </c>
      <c r="HG12" s="117">
        <f t="shared" si="56"/>
        <v>0</v>
      </c>
      <c r="HH12" s="117">
        <f t="shared" si="56"/>
        <v>0</v>
      </c>
      <c r="HI12" s="117">
        <f t="shared" si="56"/>
        <v>0</v>
      </c>
      <c r="HJ12" s="117">
        <f t="shared" si="56"/>
        <v>0</v>
      </c>
      <c r="HK12" s="117">
        <f t="shared" si="56"/>
        <v>0</v>
      </c>
      <c r="HL12" s="117">
        <f t="shared" si="56"/>
        <v>0</v>
      </c>
      <c r="HM12" s="117">
        <f t="shared" si="56"/>
        <v>0</v>
      </c>
      <c r="HN12" s="117">
        <f t="shared" si="56"/>
        <v>0</v>
      </c>
      <c r="HO12" s="117">
        <f t="shared" si="56"/>
        <v>0</v>
      </c>
      <c r="HP12" s="117">
        <f t="shared" si="56"/>
        <v>0</v>
      </c>
      <c r="HQ12" s="117">
        <f t="shared" si="56"/>
        <v>0</v>
      </c>
      <c r="HR12" s="117">
        <f t="shared" si="56"/>
        <v>0</v>
      </c>
      <c r="HS12" s="117">
        <f t="shared" si="56"/>
        <v>0</v>
      </c>
      <c r="HT12" s="117">
        <f t="shared" si="56"/>
        <v>0</v>
      </c>
    </row>
    <row r="13" spans="1:294" ht="15" x14ac:dyDescent="0.25">
      <c r="A13" s="117" t="s">
        <v>793</v>
      </c>
      <c r="B13" s="117">
        <f>IF(AND('PPG Phase Definition'!C291=1, 'PPG Phase Definition'!I57&lt;&gt;1,'PPG Phase Definition'!W57&lt;&gt;"Only TIA1"),1,0)</f>
        <v>0</v>
      </c>
      <c r="C13" s="117">
        <f>C12</f>
        <v>5</v>
      </c>
      <c r="D13" s="117">
        <f>IF('PPG Phase Definition'!X57="",1,$C$66)</f>
        <v>1</v>
      </c>
      <c r="H13" s="117">
        <v>12</v>
      </c>
      <c r="I13" s="117" t="str">
        <f t="shared" si="5"/>
        <v>ECG</v>
      </c>
      <c r="J13" s="117">
        <f t="shared" si="28"/>
        <v>11</v>
      </c>
      <c r="K13" s="117" t="str">
        <f t="shared" si="29"/>
        <v>ECG</v>
      </c>
      <c r="L13" s="117" t="str">
        <f t="shared" si="30"/>
        <v/>
      </c>
      <c r="M13" s="398" t="str">
        <f t="shared" si="31"/>
        <v>ECG</v>
      </c>
      <c r="N13" s="117">
        <f t="shared" si="32"/>
        <v>12</v>
      </c>
      <c r="O13" s="117">
        <f t="shared" si="33"/>
        <v>12</v>
      </c>
      <c r="Q13" s="389">
        <f t="shared" si="6"/>
        <v>12</v>
      </c>
      <c r="R13" s="395" t="str">
        <f t="shared" si="34"/>
        <v>ECG</v>
      </c>
      <c r="S13" s="391"/>
      <c r="T13" s="391"/>
      <c r="U13" s="391" t="str">
        <f t="shared" si="35"/>
        <v/>
      </c>
      <c r="V13" s="117" t="str">
        <f t="shared" si="36"/>
        <v/>
      </c>
      <c r="W13" s="117">
        <f t="shared" si="7"/>
        <v>0</v>
      </c>
      <c r="X13" s="117">
        <f t="shared" si="37"/>
        <v>0</v>
      </c>
      <c r="Y13" s="117">
        <f t="shared" si="37"/>
        <v>0</v>
      </c>
      <c r="Z13" s="117">
        <f t="shared" si="37"/>
        <v>0</v>
      </c>
      <c r="AA13" s="117">
        <f t="shared" si="37"/>
        <v>0</v>
      </c>
      <c r="AB13" s="117">
        <f t="shared" si="37"/>
        <v>0</v>
      </c>
      <c r="AC13" s="117">
        <f t="shared" si="37"/>
        <v>0</v>
      </c>
      <c r="AD13" s="117">
        <f t="shared" si="37"/>
        <v>0</v>
      </c>
      <c r="AE13" s="117">
        <f t="shared" si="37"/>
        <v>0</v>
      </c>
      <c r="AF13" s="117">
        <f t="shared" si="37"/>
        <v>0</v>
      </c>
      <c r="AG13" s="117">
        <f t="shared" si="37"/>
        <v>0</v>
      </c>
      <c r="AH13" s="117">
        <f t="shared" si="38"/>
        <v>0</v>
      </c>
      <c r="AI13" s="117">
        <f t="shared" si="38"/>
        <v>0</v>
      </c>
      <c r="AJ13" s="117">
        <f t="shared" si="38"/>
        <v>0</v>
      </c>
      <c r="AK13" s="117">
        <f t="shared" si="38"/>
        <v>0</v>
      </c>
      <c r="AL13" s="117">
        <f t="shared" si="38"/>
        <v>0</v>
      </c>
      <c r="AM13" s="117">
        <f t="shared" si="38"/>
        <v>0</v>
      </c>
      <c r="AN13" s="117">
        <f t="shared" si="38"/>
        <v>0</v>
      </c>
      <c r="AO13" s="117">
        <f t="shared" si="38"/>
        <v>0</v>
      </c>
      <c r="AP13" s="117">
        <f t="shared" si="38"/>
        <v>0</v>
      </c>
      <c r="AQ13" s="117">
        <f t="shared" si="38"/>
        <v>0</v>
      </c>
      <c r="AR13" s="117">
        <f t="shared" si="39"/>
        <v>0</v>
      </c>
      <c r="AS13" s="117">
        <f t="shared" si="39"/>
        <v>0</v>
      </c>
      <c r="AT13" s="117">
        <f t="shared" si="39"/>
        <v>0</v>
      </c>
      <c r="AU13" s="117">
        <f t="shared" si="39"/>
        <v>0</v>
      </c>
      <c r="AV13" s="117">
        <f t="shared" si="39"/>
        <v>0</v>
      </c>
      <c r="AW13" s="117">
        <f t="shared" si="39"/>
        <v>0</v>
      </c>
      <c r="AX13" s="117">
        <f t="shared" si="39"/>
        <v>0</v>
      </c>
      <c r="AY13" s="117">
        <f t="shared" si="39"/>
        <v>0</v>
      </c>
      <c r="AZ13" s="117">
        <f t="shared" si="39"/>
        <v>0</v>
      </c>
      <c r="BA13" s="117">
        <f t="shared" si="39"/>
        <v>0</v>
      </c>
      <c r="BB13" s="117">
        <f t="shared" si="40"/>
        <v>0</v>
      </c>
      <c r="BC13" s="117">
        <f t="shared" si="40"/>
        <v>0</v>
      </c>
      <c r="BD13" s="117">
        <f t="shared" si="40"/>
        <v>0</v>
      </c>
      <c r="BE13" s="117">
        <f t="shared" si="40"/>
        <v>0</v>
      </c>
      <c r="BF13" s="117">
        <f t="shared" si="40"/>
        <v>0</v>
      </c>
      <c r="BG13" s="117">
        <f t="shared" si="40"/>
        <v>0</v>
      </c>
      <c r="BH13" s="117">
        <f t="shared" si="40"/>
        <v>0</v>
      </c>
      <c r="BI13" s="117">
        <f t="shared" si="40"/>
        <v>0</v>
      </c>
      <c r="BJ13" s="117">
        <f t="shared" si="40"/>
        <v>0</v>
      </c>
      <c r="BK13" s="117">
        <f t="shared" si="40"/>
        <v>0</v>
      </c>
      <c r="BL13" s="117">
        <f t="shared" si="41"/>
        <v>0</v>
      </c>
      <c r="BM13" s="117">
        <f t="shared" si="41"/>
        <v>0</v>
      </c>
      <c r="BN13" s="117">
        <f t="shared" si="41"/>
        <v>0</v>
      </c>
      <c r="BO13" s="117">
        <f t="shared" si="41"/>
        <v>0</v>
      </c>
      <c r="BP13" s="117">
        <f t="shared" si="41"/>
        <v>0</v>
      </c>
      <c r="BQ13" s="117">
        <f t="shared" si="41"/>
        <v>0</v>
      </c>
      <c r="BR13" s="117">
        <f t="shared" si="41"/>
        <v>0</v>
      </c>
      <c r="BS13" s="117">
        <f t="shared" si="41"/>
        <v>0</v>
      </c>
      <c r="BT13" s="117">
        <f t="shared" si="41"/>
        <v>0</v>
      </c>
      <c r="BU13" s="117">
        <f t="shared" si="41"/>
        <v>0</v>
      </c>
      <c r="BV13" s="117">
        <f t="shared" si="42"/>
        <v>0</v>
      </c>
      <c r="BW13" s="117">
        <f t="shared" si="42"/>
        <v>0</v>
      </c>
      <c r="BX13" s="117">
        <f t="shared" si="42"/>
        <v>0</v>
      </c>
      <c r="BY13" s="117">
        <f t="shared" si="42"/>
        <v>0</v>
      </c>
      <c r="BZ13" s="117">
        <f t="shared" si="42"/>
        <v>0</v>
      </c>
      <c r="CA13" s="117">
        <f t="shared" si="42"/>
        <v>0</v>
      </c>
      <c r="CB13" s="117">
        <f t="shared" si="42"/>
        <v>0</v>
      </c>
      <c r="CC13" s="117">
        <f t="shared" si="42"/>
        <v>0</v>
      </c>
      <c r="CD13" s="117">
        <f t="shared" si="42"/>
        <v>0</v>
      </c>
      <c r="CE13" s="117">
        <f t="shared" si="42"/>
        <v>0</v>
      </c>
      <c r="CF13" s="117">
        <f t="shared" si="43"/>
        <v>0</v>
      </c>
      <c r="CG13" s="117">
        <f t="shared" si="43"/>
        <v>0</v>
      </c>
      <c r="CH13" s="117">
        <f t="shared" si="43"/>
        <v>0</v>
      </c>
      <c r="CI13" s="117">
        <f t="shared" si="43"/>
        <v>0</v>
      </c>
      <c r="CJ13" s="117">
        <f t="shared" si="43"/>
        <v>0</v>
      </c>
      <c r="CK13" s="117">
        <f t="shared" si="43"/>
        <v>0</v>
      </c>
      <c r="CL13" s="117">
        <f t="shared" si="43"/>
        <v>0</v>
      </c>
      <c r="CM13" s="117">
        <f t="shared" si="43"/>
        <v>0</v>
      </c>
      <c r="CN13" s="117">
        <f t="shared" si="43"/>
        <v>0</v>
      </c>
      <c r="CO13" s="117">
        <f t="shared" si="43"/>
        <v>0</v>
      </c>
      <c r="CP13" s="117">
        <f t="shared" si="44"/>
        <v>0</v>
      </c>
      <c r="CQ13" s="117">
        <f t="shared" si="44"/>
        <v>0</v>
      </c>
      <c r="CR13" s="117">
        <f t="shared" si="44"/>
        <v>0</v>
      </c>
      <c r="CS13" s="117">
        <f t="shared" si="44"/>
        <v>0</v>
      </c>
      <c r="CT13" s="117">
        <f t="shared" si="44"/>
        <v>0</v>
      </c>
      <c r="CU13" s="117">
        <f t="shared" si="44"/>
        <v>0</v>
      </c>
      <c r="CV13" s="117">
        <f t="shared" si="44"/>
        <v>0</v>
      </c>
      <c r="CW13" s="117">
        <f t="shared" si="44"/>
        <v>0</v>
      </c>
      <c r="CX13" s="117">
        <f t="shared" si="44"/>
        <v>0</v>
      </c>
      <c r="CY13" s="117">
        <f t="shared" si="44"/>
        <v>0</v>
      </c>
      <c r="CZ13" s="117">
        <f t="shared" si="45"/>
        <v>0</v>
      </c>
      <c r="DA13" s="117">
        <f t="shared" si="45"/>
        <v>0</v>
      </c>
      <c r="DB13" s="117">
        <f t="shared" si="45"/>
        <v>0</v>
      </c>
      <c r="DC13" s="117">
        <f t="shared" si="45"/>
        <v>0</v>
      </c>
      <c r="DD13" s="117">
        <f t="shared" si="45"/>
        <v>0</v>
      </c>
      <c r="DE13" s="117">
        <f t="shared" si="45"/>
        <v>0</v>
      </c>
      <c r="DF13" s="117">
        <f t="shared" si="45"/>
        <v>0</v>
      </c>
      <c r="DG13" s="117">
        <f t="shared" si="45"/>
        <v>0</v>
      </c>
      <c r="DH13" s="117">
        <f t="shared" si="45"/>
        <v>0</v>
      </c>
      <c r="DI13" s="117">
        <f t="shared" si="45"/>
        <v>0</v>
      </c>
      <c r="DJ13" s="117">
        <f t="shared" si="46"/>
        <v>0</v>
      </c>
      <c r="DK13" s="117">
        <f t="shared" si="46"/>
        <v>0</v>
      </c>
      <c r="DL13" s="117">
        <f t="shared" si="46"/>
        <v>0</v>
      </c>
      <c r="DM13" s="117">
        <f t="shared" si="46"/>
        <v>0</v>
      </c>
      <c r="DN13" s="117">
        <f t="shared" si="46"/>
        <v>0</v>
      </c>
      <c r="DO13" s="117">
        <f t="shared" si="46"/>
        <v>0</v>
      </c>
      <c r="DP13" s="117">
        <f t="shared" si="46"/>
        <v>0</v>
      </c>
      <c r="DQ13" s="117">
        <f t="shared" si="46"/>
        <v>0</v>
      </c>
      <c r="DR13" s="117">
        <f t="shared" si="46"/>
        <v>0</v>
      </c>
      <c r="DS13" s="117">
        <f t="shared" si="46"/>
        <v>0</v>
      </c>
      <c r="DT13" s="117">
        <f t="shared" si="47"/>
        <v>0</v>
      </c>
      <c r="DU13" s="117">
        <f t="shared" si="47"/>
        <v>0</v>
      </c>
      <c r="DV13" s="117">
        <f t="shared" si="47"/>
        <v>0</v>
      </c>
      <c r="DW13" s="117">
        <f t="shared" si="47"/>
        <v>0</v>
      </c>
      <c r="DX13" s="117">
        <f t="shared" si="47"/>
        <v>0</v>
      </c>
      <c r="DY13" s="117">
        <f t="shared" si="47"/>
        <v>0</v>
      </c>
      <c r="DZ13" s="117">
        <f t="shared" si="47"/>
        <v>0</v>
      </c>
      <c r="EA13" s="117">
        <f t="shared" si="47"/>
        <v>0</v>
      </c>
      <c r="EB13" s="117">
        <f t="shared" si="47"/>
        <v>0</v>
      </c>
      <c r="EC13" s="117">
        <f t="shared" si="47"/>
        <v>0</v>
      </c>
      <c r="ED13" s="117">
        <f t="shared" si="48"/>
        <v>0</v>
      </c>
      <c r="EE13" s="117">
        <f t="shared" si="48"/>
        <v>0</v>
      </c>
      <c r="EF13" s="117">
        <f t="shared" si="48"/>
        <v>0</v>
      </c>
      <c r="EG13" s="117">
        <f t="shared" si="48"/>
        <v>0</v>
      </c>
      <c r="EH13" s="117">
        <f t="shared" si="48"/>
        <v>0</v>
      </c>
      <c r="EI13" s="117">
        <f t="shared" si="48"/>
        <v>0</v>
      </c>
      <c r="EJ13" s="117">
        <f t="shared" si="48"/>
        <v>0</v>
      </c>
      <c r="EK13" s="117">
        <f t="shared" si="48"/>
        <v>0</v>
      </c>
      <c r="EL13" s="117">
        <f t="shared" si="48"/>
        <v>0</v>
      </c>
      <c r="EM13" s="117">
        <f t="shared" si="48"/>
        <v>0</v>
      </c>
      <c r="EN13" s="117">
        <f t="shared" si="49"/>
        <v>0</v>
      </c>
      <c r="EO13" s="117">
        <f t="shared" si="49"/>
        <v>0</v>
      </c>
      <c r="EP13" s="117">
        <f t="shared" si="49"/>
        <v>0</v>
      </c>
      <c r="EQ13" s="117">
        <f t="shared" si="49"/>
        <v>0</v>
      </c>
      <c r="ER13" s="117">
        <f t="shared" si="49"/>
        <v>0</v>
      </c>
      <c r="ES13" s="117">
        <f t="shared" si="49"/>
        <v>0</v>
      </c>
      <c r="ET13" s="117">
        <f t="shared" si="49"/>
        <v>0</v>
      </c>
      <c r="EU13" s="117">
        <f t="shared" si="49"/>
        <v>0</v>
      </c>
      <c r="EV13" s="117">
        <f t="shared" si="49"/>
        <v>0</v>
      </c>
      <c r="EW13" s="117">
        <f t="shared" si="49"/>
        <v>0</v>
      </c>
      <c r="EX13" s="117">
        <f t="shared" si="50"/>
        <v>0</v>
      </c>
      <c r="EY13" s="117">
        <f t="shared" si="50"/>
        <v>0</v>
      </c>
      <c r="EZ13" s="117">
        <f t="shared" si="50"/>
        <v>0</v>
      </c>
      <c r="FA13" s="117">
        <f t="shared" si="50"/>
        <v>0</v>
      </c>
      <c r="FB13" s="117">
        <f t="shared" si="50"/>
        <v>0</v>
      </c>
      <c r="FC13" s="117">
        <f t="shared" si="50"/>
        <v>0</v>
      </c>
      <c r="FD13" s="117">
        <f t="shared" si="50"/>
        <v>0</v>
      </c>
      <c r="FE13" s="117">
        <f t="shared" si="50"/>
        <v>0</v>
      </c>
      <c r="FF13" s="117">
        <f t="shared" si="50"/>
        <v>0</v>
      </c>
      <c r="FG13" s="117">
        <f t="shared" si="50"/>
        <v>0</v>
      </c>
      <c r="FH13" s="117">
        <f t="shared" si="51"/>
        <v>0</v>
      </c>
      <c r="FI13" s="117">
        <f t="shared" si="51"/>
        <v>0</v>
      </c>
      <c r="FJ13" s="117">
        <f t="shared" si="51"/>
        <v>0</v>
      </c>
      <c r="FK13" s="117">
        <f t="shared" si="51"/>
        <v>0</v>
      </c>
      <c r="FL13" s="117">
        <f t="shared" si="51"/>
        <v>0</v>
      </c>
      <c r="FM13" s="117">
        <f t="shared" si="51"/>
        <v>0</v>
      </c>
      <c r="FN13" s="117">
        <f t="shared" si="51"/>
        <v>0</v>
      </c>
      <c r="FO13" s="117">
        <f t="shared" si="51"/>
        <v>0</v>
      </c>
      <c r="FP13" s="117">
        <f t="shared" si="51"/>
        <v>0</v>
      </c>
      <c r="FQ13" s="117">
        <f t="shared" si="51"/>
        <v>0</v>
      </c>
      <c r="FR13" s="117">
        <f t="shared" si="52"/>
        <v>0</v>
      </c>
      <c r="FS13" s="117">
        <f t="shared" si="52"/>
        <v>0</v>
      </c>
      <c r="FT13" s="117">
        <f t="shared" si="52"/>
        <v>0</v>
      </c>
      <c r="FU13" s="117">
        <f t="shared" si="52"/>
        <v>0</v>
      </c>
      <c r="FV13" s="117">
        <f t="shared" si="52"/>
        <v>0</v>
      </c>
      <c r="FW13" s="117">
        <f t="shared" si="52"/>
        <v>0</v>
      </c>
      <c r="FX13" s="117">
        <f t="shared" si="52"/>
        <v>0</v>
      </c>
      <c r="FY13" s="117">
        <f t="shared" si="52"/>
        <v>0</v>
      </c>
      <c r="FZ13" s="117">
        <f t="shared" si="52"/>
        <v>0</v>
      </c>
      <c r="GA13" s="117">
        <f t="shared" si="52"/>
        <v>0</v>
      </c>
      <c r="GB13" s="117">
        <f t="shared" si="53"/>
        <v>0</v>
      </c>
      <c r="GC13" s="117">
        <f t="shared" si="53"/>
        <v>0</v>
      </c>
      <c r="GD13" s="117">
        <f t="shared" si="53"/>
        <v>0</v>
      </c>
      <c r="GE13" s="117">
        <f t="shared" si="53"/>
        <v>0</v>
      </c>
      <c r="GF13" s="117">
        <f t="shared" si="53"/>
        <v>0</v>
      </c>
      <c r="GG13" s="117">
        <f t="shared" si="53"/>
        <v>0</v>
      </c>
      <c r="GH13" s="117">
        <f t="shared" si="53"/>
        <v>0</v>
      </c>
      <c r="GI13" s="117">
        <f t="shared" si="53"/>
        <v>0</v>
      </c>
      <c r="GJ13" s="117">
        <f t="shared" si="53"/>
        <v>0</v>
      </c>
      <c r="GK13" s="117">
        <f t="shared" si="53"/>
        <v>0</v>
      </c>
      <c r="GL13" s="117">
        <f t="shared" si="54"/>
        <v>0</v>
      </c>
      <c r="GM13" s="117">
        <f t="shared" si="54"/>
        <v>0</v>
      </c>
      <c r="GN13" s="117">
        <f t="shared" si="54"/>
        <v>0</v>
      </c>
      <c r="GO13" s="117">
        <f t="shared" si="54"/>
        <v>0</v>
      </c>
      <c r="GP13" s="117">
        <f t="shared" si="54"/>
        <v>0</v>
      </c>
      <c r="GQ13" s="117">
        <f t="shared" si="54"/>
        <v>0</v>
      </c>
      <c r="GR13" s="117">
        <f t="shared" si="54"/>
        <v>0</v>
      </c>
      <c r="GS13" s="117">
        <f t="shared" si="54"/>
        <v>0</v>
      </c>
      <c r="GT13" s="117">
        <f t="shared" si="54"/>
        <v>0</v>
      </c>
      <c r="GU13" s="117">
        <f t="shared" si="54"/>
        <v>0</v>
      </c>
      <c r="GV13" s="117">
        <f t="shared" si="55"/>
        <v>0</v>
      </c>
      <c r="GW13" s="117">
        <f t="shared" si="55"/>
        <v>0</v>
      </c>
      <c r="GX13" s="117">
        <f t="shared" si="55"/>
        <v>0</v>
      </c>
      <c r="GY13" s="117">
        <f t="shared" si="55"/>
        <v>0</v>
      </c>
      <c r="GZ13" s="117">
        <f t="shared" si="55"/>
        <v>0</v>
      </c>
      <c r="HA13" s="117">
        <f t="shared" si="55"/>
        <v>0</v>
      </c>
      <c r="HB13" s="117">
        <f t="shared" si="55"/>
        <v>0</v>
      </c>
      <c r="HC13" s="117">
        <f t="shared" si="55"/>
        <v>0</v>
      </c>
      <c r="HD13" s="117">
        <f t="shared" si="55"/>
        <v>0</v>
      </c>
      <c r="HE13" s="117">
        <f t="shared" si="55"/>
        <v>0</v>
      </c>
      <c r="HF13" s="117">
        <f t="shared" si="56"/>
        <v>0</v>
      </c>
      <c r="HG13" s="117">
        <f t="shared" si="56"/>
        <v>0</v>
      </c>
      <c r="HH13" s="117">
        <f t="shared" si="56"/>
        <v>0</v>
      </c>
      <c r="HI13" s="117">
        <f t="shared" si="56"/>
        <v>0</v>
      </c>
      <c r="HJ13" s="117">
        <f t="shared" si="56"/>
        <v>0</v>
      </c>
      <c r="HK13" s="117">
        <f t="shared" si="56"/>
        <v>0</v>
      </c>
      <c r="HL13" s="117">
        <f t="shared" si="56"/>
        <v>0</v>
      </c>
      <c r="HM13" s="117">
        <f t="shared" si="56"/>
        <v>0</v>
      </c>
      <c r="HN13" s="117">
        <f t="shared" si="56"/>
        <v>0</v>
      </c>
      <c r="HO13" s="117">
        <f t="shared" si="56"/>
        <v>0</v>
      </c>
      <c r="HP13" s="117">
        <f t="shared" si="56"/>
        <v>0</v>
      </c>
      <c r="HQ13" s="117">
        <f t="shared" si="56"/>
        <v>0</v>
      </c>
      <c r="HR13" s="117">
        <f t="shared" si="56"/>
        <v>0</v>
      </c>
      <c r="HS13" s="117">
        <f t="shared" si="56"/>
        <v>0</v>
      </c>
      <c r="HT13" s="117">
        <f t="shared" si="56"/>
        <v>0</v>
      </c>
    </row>
    <row r="14" spans="1:294" ht="15" x14ac:dyDescent="0.25">
      <c r="A14" s="117" t="s">
        <v>794</v>
      </c>
      <c r="B14" s="117">
        <f>IF(AND('PPG Phase Definition'!C301=1, 'PPG Phase Definition'!I67&lt;&gt;1,'PPG Phase Definition'!W67&lt;&gt;"Only TIA2"),1,0)</f>
        <v>0</v>
      </c>
      <c r="C14" s="117">
        <f>IF(ACQ_MODE="PPG",INT(1/INDEX(REFERENCE!$AG$12:$AG$22,MATCH('PPG Phase Definition'!H67,REFERENCE!$AF$12:$AF$22,0))),PPG_GBL_MASK_FATOR)</f>
        <v>5</v>
      </c>
      <c r="D14" s="117">
        <f>IF('PPG Phase Definition'!V67="",1,$C$66)</f>
        <v>1</v>
      </c>
      <c r="H14" s="117">
        <v>13</v>
      </c>
      <c r="I14" s="117" t="str">
        <f t="shared" si="5"/>
        <v>ECG</v>
      </c>
      <c r="J14" s="117">
        <f t="shared" si="28"/>
        <v>12</v>
      </c>
      <c r="K14" s="117" t="str">
        <f t="shared" si="29"/>
        <v>ECG</v>
      </c>
      <c r="L14" s="117" t="str">
        <f t="shared" si="30"/>
        <v/>
      </c>
      <c r="M14" s="398" t="str">
        <f t="shared" si="31"/>
        <v>ECG</v>
      </c>
      <c r="N14" s="117">
        <f t="shared" si="32"/>
        <v>13</v>
      </c>
      <c r="O14" s="117">
        <f t="shared" si="33"/>
        <v>13</v>
      </c>
      <c r="Q14" s="389">
        <f t="shared" si="6"/>
        <v>13</v>
      </c>
      <c r="R14" s="395" t="str">
        <f t="shared" si="34"/>
        <v>ECG</v>
      </c>
      <c r="S14" s="391"/>
      <c r="T14" s="391"/>
      <c r="U14" s="391" t="str">
        <f t="shared" si="35"/>
        <v/>
      </c>
      <c r="V14" s="117" t="str">
        <f t="shared" si="36"/>
        <v/>
      </c>
      <c r="W14" s="117">
        <f t="shared" si="7"/>
        <v>0</v>
      </c>
      <c r="X14" s="117">
        <f t="shared" si="37"/>
        <v>0</v>
      </c>
      <c r="Y14" s="117">
        <f t="shared" si="37"/>
        <v>0</v>
      </c>
      <c r="Z14" s="117">
        <f t="shared" si="37"/>
        <v>0</v>
      </c>
      <c r="AA14" s="117">
        <f t="shared" si="37"/>
        <v>0</v>
      </c>
      <c r="AB14" s="117">
        <f t="shared" si="37"/>
        <v>0</v>
      </c>
      <c r="AC14" s="117">
        <f t="shared" si="37"/>
        <v>0</v>
      </c>
      <c r="AD14" s="117">
        <f t="shared" si="37"/>
        <v>0</v>
      </c>
      <c r="AE14" s="117">
        <f t="shared" si="37"/>
        <v>0</v>
      </c>
      <c r="AF14" s="117">
        <f t="shared" si="37"/>
        <v>0</v>
      </c>
      <c r="AG14" s="117">
        <f t="shared" si="37"/>
        <v>0</v>
      </c>
      <c r="AH14" s="117">
        <f t="shared" si="38"/>
        <v>0</v>
      </c>
      <c r="AI14" s="117">
        <f t="shared" si="38"/>
        <v>0</v>
      </c>
      <c r="AJ14" s="117">
        <f t="shared" si="38"/>
        <v>0</v>
      </c>
      <c r="AK14" s="117">
        <f t="shared" si="38"/>
        <v>0</v>
      </c>
      <c r="AL14" s="117">
        <f t="shared" si="38"/>
        <v>0</v>
      </c>
      <c r="AM14" s="117">
        <f t="shared" si="38"/>
        <v>0</v>
      </c>
      <c r="AN14" s="117">
        <f t="shared" si="38"/>
        <v>0</v>
      </c>
      <c r="AO14" s="117">
        <f t="shared" si="38"/>
        <v>0</v>
      </c>
      <c r="AP14" s="117">
        <f t="shared" si="38"/>
        <v>0</v>
      </c>
      <c r="AQ14" s="117">
        <f t="shared" si="38"/>
        <v>0</v>
      </c>
      <c r="AR14" s="117">
        <f t="shared" si="39"/>
        <v>0</v>
      </c>
      <c r="AS14" s="117">
        <f t="shared" si="39"/>
        <v>0</v>
      </c>
      <c r="AT14" s="117">
        <f t="shared" si="39"/>
        <v>0</v>
      </c>
      <c r="AU14" s="117">
        <f t="shared" si="39"/>
        <v>0</v>
      </c>
      <c r="AV14" s="117">
        <f t="shared" si="39"/>
        <v>0</v>
      </c>
      <c r="AW14" s="117">
        <f t="shared" si="39"/>
        <v>0</v>
      </c>
      <c r="AX14" s="117">
        <f t="shared" si="39"/>
        <v>0</v>
      </c>
      <c r="AY14" s="117">
        <f t="shared" si="39"/>
        <v>0</v>
      </c>
      <c r="AZ14" s="117">
        <f t="shared" si="39"/>
        <v>0</v>
      </c>
      <c r="BA14" s="117">
        <f t="shared" si="39"/>
        <v>0</v>
      </c>
      <c r="BB14" s="117">
        <f t="shared" si="40"/>
        <v>0</v>
      </c>
      <c r="BC14" s="117">
        <f t="shared" si="40"/>
        <v>0</v>
      </c>
      <c r="BD14" s="117">
        <f t="shared" si="40"/>
        <v>0</v>
      </c>
      <c r="BE14" s="117">
        <f t="shared" si="40"/>
        <v>0</v>
      </c>
      <c r="BF14" s="117">
        <f t="shared" si="40"/>
        <v>0</v>
      </c>
      <c r="BG14" s="117">
        <f t="shared" si="40"/>
        <v>0</v>
      </c>
      <c r="BH14" s="117">
        <f t="shared" si="40"/>
        <v>0</v>
      </c>
      <c r="BI14" s="117">
        <f t="shared" si="40"/>
        <v>0</v>
      </c>
      <c r="BJ14" s="117">
        <f t="shared" si="40"/>
        <v>0</v>
      </c>
      <c r="BK14" s="117">
        <f t="shared" si="40"/>
        <v>0</v>
      </c>
      <c r="BL14" s="117">
        <f t="shared" si="41"/>
        <v>0</v>
      </c>
      <c r="BM14" s="117">
        <f t="shared" si="41"/>
        <v>0</v>
      </c>
      <c r="BN14" s="117">
        <f t="shared" si="41"/>
        <v>0</v>
      </c>
      <c r="BO14" s="117">
        <f t="shared" si="41"/>
        <v>0</v>
      </c>
      <c r="BP14" s="117">
        <f t="shared" si="41"/>
        <v>0</v>
      </c>
      <c r="BQ14" s="117">
        <f t="shared" si="41"/>
        <v>0</v>
      </c>
      <c r="BR14" s="117">
        <f t="shared" si="41"/>
        <v>0</v>
      </c>
      <c r="BS14" s="117">
        <f t="shared" si="41"/>
        <v>0</v>
      </c>
      <c r="BT14" s="117">
        <f t="shared" si="41"/>
        <v>0</v>
      </c>
      <c r="BU14" s="117">
        <f t="shared" si="41"/>
        <v>0</v>
      </c>
      <c r="BV14" s="117">
        <f t="shared" si="42"/>
        <v>0</v>
      </c>
      <c r="BW14" s="117">
        <f t="shared" si="42"/>
        <v>0</v>
      </c>
      <c r="BX14" s="117">
        <f t="shared" si="42"/>
        <v>0</v>
      </c>
      <c r="BY14" s="117">
        <f t="shared" si="42"/>
        <v>0</v>
      </c>
      <c r="BZ14" s="117">
        <f t="shared" si="42"/>
        <v>0</v>
      </c>
      <c r="CA14" s="117">
        <f t="shared" si="42"/>
        <v>0</v>
      </c>
      <c r="CB14" s="117">
        <f t="shared" si="42"/>
        <v>0</v>
      </c>
      <c r="CC14" s="117">
        <f t="shared" si="42"/>
        <v>0</v>
      </c>
      <c r="CD14" s="117">
        <f t="shared" si="42"/>
        <v>0</v>
      </c>
      <c r="CE14" s="117">
        <f t="shared" si="42"/>
        <v>0</v>
      </c>
      <c r="CF14" s="117">
        <f t="shared" si="43"/>
        <v>0</v>
      </c>
      <c r="CG14" s="117">
        <f t="shared" si="43"/>
        <v>0</v>
      </c>
      <c r="CH14" s="117">
        <f t="shared" si="43"/>
        <v>0</v>
      </c>
      <c r="CI14" s="117">
        <f t="shared" si="43"/>
        <v>0</v>
      </c>
      <c r="CJ14" s="117">
        <f t="shared" si="43"/>
        <v>0</v>
      </c>
      <c r="CK14" s="117">
        <f t="shared" si="43"/>
        <v>0</v>
      </c>
      <c r="CL14" s="117">
        <f t="shared" si="43"/>
        <v>0</v>
      </c>
      <c r="CM14" s="117">
        <f t="shared" si="43"/>
        <v>0</v>
      </c>
      <c r="CN14" s="117">
        <f t="shared" si="43"/>
        <v>0</v>
      </c>
      <c r="CO14" s="117">
        <f t="shared" si="43"/>
        <v>0</v>
      </c>
      <c r="CP14" s="117">
        <f t="shared" si="44"/>
        <v>0</v>
      </c>
      <c r="CQ14" s="117">
        <f t="shared" si="44"/>
        <v>0</v>
      </c>
      <c r="CR14" s="117">
        <f t="shared" si="44"/>
        <v>0</v>
      </c>
      <c r="CS14" s="117">
        <f t="shared" si="44"/>
        <v>0</v>
      </c>
      <c r="CT14" s="117">
        <f t="shared" si="44"/>
        <v>0</v>
      </c>
      <c r="CU14" s="117">
        <f t="shared" si="44"/>
        <v>0</v>
      </c>
      <c r="CV14" s="117">
        <f t="shared" si="44"/>
        <v>0</v>
      </c>
      <c r="CW14" s="117">
        <f t="shared" si="44"/>
        <v>0</v>
      </c>
      <c r="CX14" s="117">
        <f t="shared" si="44"/>
        <v>0</v>
      </c>
      <c r="CY14" s="117">
        <f t="shared" si="44"/>
        <v>0</v>
      </c>
      <c r="CZ14" s="117">
        <f t="shared" si="45"/>
        <v>0</v>
      </c>
      <c r="DA14" s="117">
        <f t="shared" si="45"/>
        <v>0</v>
      </c>
      <c r="DB14" s="117">
        <f t="shared" si="45"/>
        <v>0</v>
      </c>
      <c r="DC14" s="117">
        <f t="shared" si="45"/>
        <v>0</v>
      </c>
      <c r="DD14" s="117">
        <f t="shared" si="45"/>
        <v>0</v>
      </c>
      <c r="DE14" s="117">
        <f t="shared" si="45"/>
        <v>0</v>
      </c>
      <c r="DF14" s="117">
        <f t="shared" si="45"/>
        <v>0</v>
      </c>
      <c r="DG14" s="117">
        <f t="shared" si="45"/>
        <v>0</v>
      </c>
      <c r="DH14" s="117">
        <f t="shared" si="45"/>
        <v>0</v>
      </c>
      <c r="DI14" s="117">
        <f t="shared" si="45"/>
        <v>0</v>
      </c>
      <c r="DJ14" s="117">
        <f t="shared" si="46"/>
        <v>0</v>
      </c>
      <c r="DK14" s="117">
        <f t="shared" si="46"/>
        <v>0</v>
      </c>
      <c r="DL14" s="117">
        <f t="shared" si="46"/>
        <v>0</v>
      </c>
      <c r="DM14" s="117">
        <f t="shared" si="46"/>
        <v>0</v>
      </c>
      <c r="DN14" s="117">
        <f t="shared" si="46"/>
        <v>0</v>
      </c>
      <c r="DO14" s="117">
        <f t="shared" si="46"/>
        <v>0</v>
      </c>
      <c r="DP14" s="117">
        <f t="shared" si="46"/>
        <v>0</v>
      </c>
      <c r="DQ14" s="117">
        <f t="shared" si="46"/>
        <v>0</v>
      </c>
      <c r="DR14" s="117">
        <f t="shared" si="46"/>
        <v>0</v>
      </c>
      <c r="DS14" s="117">
        <f t="shared" si="46"/>
        <v>0</v>
      </c>
      <c r="DT14" s="117">
        <f t="shared" si="47"/>
        <v>0</v>
      </c>
      <c r="DU14" s="117">
        <f t="shared" si="47"/>
        <v>0</v>
      </c>
      <c r="DV14" s="117">
        <f t="shared" si="47"/>
        <v>0</v>
      </c>
      <c r="DW14" s="117">
        <f t="shared" si="47"/>
        <v>0</v>
      </c>
      <c r="DX14" s="117">
        <f t="shared" si="47"/>
        <v>0</v>
      </c>
      <c r="DY14" s="117">
        <f t="shared" si="47"/>
        <v>0</v>
      </c>
      <c r="DZ14" s="117">
        <f t="shared" si="47"/>
        <v>0</v>
      </c>
      <c r="EA14" s="117">
        <f t="shared" si="47"/>
        <v>0</v>
      </c>
      <c r="EB14" s="117">
        <f t="shared" si="47"/>
        <v>0</v>
      </c>
      <c r="EC14" s="117">
        <f t="shared" si="47"/>
        <v>0</v>
      </c>
      <c r="ED14" s="117">
        <f t="shared" si="48"/>
        <v>0</v>
      </c>
      <c r="EE14" s="117">
        <f t="shared" si="48"/>
        <v>0</v>
      </c>
      <c r="EF14" s="117">
        <f t="shared" si="48"/>
        <v>0</v>
      </c>
      <c r="EG14" s="117">
        <f t="shared" si="48"/>
        <v>0</v>
      </c>
      <c r="EH14" s="117">
        <f t="shared" si="48"/>
        <v>0</v>
      </c>
      <c r="EI14" s="117">
        <f t="shared" si="48"/>
        <v>0</v>
      </c>
      <c r="EJ14" s="117">
        <f t="shared" si="48"/>
        <v>0</v>
      </c>
      <c r="EK14" s="117">
        <f t="shared" si="48"/>
        <v>0</v>
      </c>
      <c r="EL14" s="117">
        <f t="shared" si="48"/>
        <v>0</v>
      </c>
      <c r="EM14" s="117">
        <f t="shared" si="48"/>
        <v>0</v>
      </c>
      <c r="EN14" s="117">
        <f t="shared" si="49"/>
        <v>0</v>
      </c>
      <c r="EO14" s="117">
        <f t="shared" si="49"/>
        <v>0</v>
      </c>
      <c r="EP14" s="117">
        <f t="shared" si="49"/>
        <v>0</v>
      </c>
      <c r="EQ14" s="117">
        <f t="shared" si="49"/>
        <v>0</v>
      </c>
      <c r="ER14" s="117">
        <f t="shared" si="49"/>
        <v>0</v>
      </c>
      <c r="ES14" s="117">
        <f t="shared" si="49"/>
        <v>0</v>
      </c>
      <c r="ET14" s="117">
        <f t="shared" si="49"/>
        <v>0</v>
      </c>
      <c r="EU14" s="117">
        <f t="shared" si="49"/>
        <v>0</v>
      </c>
      <c r="EV14" s="117">
        <f t="shared" si="49"/>
        <v>0</v>
      </c>
      <c r="EW14" s="117">
        <f t="shared" si="49"/>
        <v>0</v>
      </c>
      <c r="EX14" s="117">
        <f t="shared" si="50"/>
        <v>0</v>
      </c>
      <c r="EY14" s="117">
        <f t="shared" si="50"/>
        <v>0</v>
      </c>
      <c r="EZ14" s="117">
        <f t="shared" si="50"/>
        <v>0</v>
      </c>
      <c r="FA14" s="117">
        <f t="shared" si="50"/>
        <v>0</v>
      </c>
      <c r="FB14" s="117">
        <f t="shared" si="50"/>
        <v>0</v>
      </c>
      <c r="FC14" s="117">
        <f t="shared" si="50"/>
        <v>0</v>
      </c>
      <c r="FD14" s="117">
        <f t="shared" si="50"/>
        <v>0</v>
      </c>
      <c r="FE14" s="117">
        <f t="shared" si="50"/>
        <v>0</v>
      </c>
      <c r="FF14" s="117">
        <f t="shared" si="50"/>
        <v>0</v>
      </c>
      <c r="FG14" s="117">
        <f t="shared" si="50"/>
        <v>0</v>
      </c>
      <c r="FH14" s="117">
        <f t="shared" si="51"/>
        <v>0</v>
      </c>
      <c r="FI14" s="117">
        <f t="shared" si="51"/>
        <v>0</v>
      </c>
      <c r="FJ14" s="117">
        <f t="shared" si="51"/>
        <v>0</v>
      </c>
      <c r="FK14" s="117">
        <f t="shared" si="51"/>
        <v>0</v>
      </c>
      <c r="FL14" s="117">
        <f t="shared" si="51"/>
        <v>0</v>
      </c>
      <c r="FM14" s="117">
        <f t="shared" si="51"/>
        <v>0</v>
      </c>
      <c r="FN14" s="117">
        <f t="shared" si="51"/>
        <v>0</v>
      </c>
      <c r="FO14" s="117">
        <f t="shared" si="51"/>
        <v>0</v>
      </c>
      <c r="FP14" s="117">
        <f t="shared" si="51"/>
        <v>0</v>
      </c>
      <c r="FQ14" s="117">
        <f t="shared" si="51"/>
        <v>0</v>
      </c>
      <c r="FR14" s="117">
        <f t="shared" si="52"/>
        <v>0</v>
      </c>
      <c r="FS14" s="117">
        <f t="shared" si="52"/>
        <v>0</v>
      </c>
      <c r="FT14" s="117">
        <f t="shared" si="52"/>
        <v>0</v>
      </c>
      <c r="FU14" s="117">
        <f t="shared" si="52"/>
        <v>0</v>
      </c>
      <c r="FV14" s="117">
        <f t="shared" si="52"/>
        <v>0</v>
      </c>
      <c r="FW14" s="117">
        <f t="shared" si="52"/>
        <v>0</v>
      </c>
      <c r="FX14" s="117">
        <f t="shared" si="52"/>
        <v>0</v>
      </c>
      <c r="FY14" s="117">
        <f t="shared" si="52"/>
        <v>0</v>
      </c>
      <c r="FZ14" s="117">
        <f t="shared" si="52"/>
        <v>0</v>
      </c>
      <c r="GA14" s="117">
        <f t="shared" si="52"/>
        <v>0</v>
      </c>
      <c r="GB14" s="117">
        <f t="shared" si="53"/>
        <v>0</v>
      </c>
      <c r="GC14" s="117">
        <f t="shared" si="53"/>
        <v>0</v>
      </c>
      <c r="GD14" s="117">
        <f t="shared" si="53"/>
        <v>0</v>
      </c>
      <c r="GE14" s="117">
        <f t="shared" si="53"/>
        <v>0</v>
      </c>
      <c r="GF14" s="117">
        <f t="shared" si="53"/>
        <v>0</v>
      </c>
      <c r="GG14" s="117">
        <f t="shared" si="53"/>
        <v>0</v>
      </c>
      <c r="GH14" s="117">
        <f t="shared" si="53"/>
        <v>0</v>
      </c>
      <c r="GI14" s="117">
        <f t="shared" si="53"/>
        <v>0</v>
      </c>
      <c r="GJ14" s="117">
        <f t="shared" si="53"/>
        <v>0</v>
      </c>
      <c r="GK14" s="117">
        <f t="shared" si="53"/>
        <v>0</v>
      </c>
      <c r="GL14" s="117">
        <f t="shared" si="54"/>
        <v>0</v>
      </c>
      <c r="GM14" s="117">
        <f t="shared" si="54"/>
        <v>0</v>
      </c>
      <c r="GN14" s="117">
        <f t="shared" si="54"/>
        <v>0</v>
      </c>
      <c r="GO14" s="117">
        <f t="shared" si="54"/>
        <v>0</v>
      </c>
      <c r="GP14" s="117">
        <f t="shared" si="54"/>
        <v>0</v>
      </c>
      <c r="GQ14" s="117">
        <f t="shared" si="54"/>
        <v>0</v>
      </c>
      <c r="GR14" s="117">
        <f t="shared" si="54"/>
        <v>0</v>
      </c>
      <c r="GS14" s="117">
        <f t="shared" si="54"/>
        <v>0</v>
      </c>
      <c r="GT14" s="117">
        <f t="shared" si="54"/>
        <v>0</v>
      </c>
      <c r="GU14" s="117">
        <f t="shared" si="54"/>
        <v>0</v>
      </c>
      <c r="GV14" s="117">
        <f t="shared" si="55"/>
        <v>0</v>
      </c>
      <c r="GW14" s="117">
        <f t="shared" si="55"/>
        <v>0</v>
      </c>
      <c r="GX14" s="117">
        <f t="shared" si="55"/>
        <v>0</v>
      </c>
      <c r="GY14" s="117">
        <f t="shared" si="55"/>
        <v>0</v>
      </c>
      <c r="GZ14" s="117">
        <f t="shared" si="55"/>
        <v>0</v>
      </c>
      <c r="HA14" s="117">
        <f t="shared" si="55"/>
        <v>0</v>
      </c>
      <c r="HB14" s="117">
        <f t="shared" si="55"/>
        <v>0</v>
      </c>
      <c r="HC14" s="117">
        <f t="shared" si="55"/>
        <v>0</v>
      </c>
      <c r="HD14" s="117">
        <f t="shared" si="55"/>
        <v>0</v>
      </c>
      <c r="HE14" s="117">
        <f t="shared" si="55"/>
        <v>0</v>
      </c>
      <c r="HF14" s="117">
        <f t="shared" si="56"/>
        <v>0</v>
      </c>
      <c r="HG14" s="117">
        <f t="shared" si="56"/>
        <v>0</v>
      </c>
      <c r="HH14" s="117">
        <f t="shared" si="56"/>
        <v>0</v>
      </c>
      <c r="HI14" s="117">
        <f t="shared" si="56"/>
        <v>0</v>
      </c>
      <c r="HJ14" s="117">
        <f t="shared" si="56"/>
        <v>0</v>
      </c>
      <c r="HK14" s="117">
        <f t="shared" si="56"/>
        <v>0</v>
      </c>
      <c r="HL14" s="117">
        <f t="shared" si="56"/>
        <v>0</v>
      </c>
      <c r="HM14" s="117">
        <f t="shared" si="56"/>
        <v>0</v>
      </c>
      <c r="HN14" s="117">
        <f t="shared" si="56"/>
        <v>0</v>
      </c>
      <c r="HO14" s="117">
        <f t="shared" si="56"/>
        <v>0</v>
      </c>
      <c r="HP14" s="117">
        <f t="shared" si="56"/>
        <v>0</v>
      </c>
      <c r="HQ14" s="117">
        <f t="shared" si="56"/>
        <v>0</v>
      </c>
      <c r="HR14" s="117">
        <f t="shared" si="56"/>
        <v>0</v>
      </c>
      <c r="HS14" s="117">
        <f t="shared" si="56"/>
        <v>0</v>
      </c>
      <c r="HT14" s="117">
        <f t="shared" si="56"/>
        <v>0</v>
      </c>
    </row>
    <row r="15" spans="1:294" ht="15" x14ac:dyDescent="0.25">
      <c r="A15" s="117" t="s">
        <v>795</v>
      </c>
      <c r="B15" s="117">
        <f>IF(AND('PPG Phase Definition'!C301=1, 'PPG Phase Definition'!I67&lt;&gt;1,'PPG Phase Definition'!W67&lt;&gt;"Only TIA1"),1,0)</f>
        <v>0</v>
      </c>
      <c r="C15" s="117">
        <f>C14</f>
        <v>5</v>
      </c>
      <c r="D15" s="117">
        <f>IF('PPG Phase Definition'!X67="",1,$C$66)</f>
        <v>1</v>
      </c>
      <c r="H15" s="117">
        <v>14</v>
      </c>
      <c r="I15" s="117" t="str">
        <f t="shared" si="5"/>
        <v>ECG</v>
      </c>
      <c r="J15" s="117">
        <f t="shared" si="28"/>
        <v>13</v>
      </c>
      <c r="K15" s="117" t="str">
        <f t="shared" si="29"/>
        <v>ECG</v>
      </c>
      <c r="L15" s="117" t="str">
        <f t="shared" si="30"/>
        <v/>
      </c>
      <c r="M15" s="398" t="str">
        <f t="shared" si="31"/>
        <v>ECG</v>
      </c>
      <c r="N15" s="117">
        <f t="shared" si="32"/>
        <v>14</v>
      </c>
      <c r="O15" s="117">
        <f t="shared" si="33"/>
        <v>14</v>
      </c>
      <c r="Q15" s="389">
        <f t="shared" si="6"/>
        <v>14</v>
      </c>
      <c r="R15" s="395" t="str">
        <f t="shared" si="34"/>
        <v>ECG</v>
      </c>
      <c r="S15" s="391"/>
      <c r="T15" s="391"/>
      <c r="U15" s="391" t="str">
        <f t="shared" si="35"/>
        <v/>
      </c>
      <c r="V15" s="117" t="str">
        <f t="shared" si="36"/>
        <v/>
      </c>
      <c r="W15" s="117">
        <f t="shared" si="7"/>
        <v>0</v>
      </c>
      <c r="X15" s="117">
        <f t="shared" si="37"/>
        <v>0</v>
      </c>
      <c r="Y15" s="117">
        <f t="shared" si="37"/>
        <v>0</v>
      </c>
      <c r="Z15" s="117">
        <f t="shared" si="37"/>
        <v>0</v>
      </c>
      <c r="AA15" s="117">
        <f t="shared" si="37"/>
        <v>0</v>
      </c>
      <c r="AB15" s="117">
        <f t="shared" si="37"/>
        <v>0</v>
      </c>
      <c r="AC15" s="117">
        <f t="shared" si="37"/>
        <v>0</v>
      </c>
      <c r="AD15" s="117">
        <f t="shared" si="37"/>
        <v>0</v>
      </c>
      <c r="AE15" s="117">
        <f t="shared" si="37"/>
        <v>0</v>
      </c>
      <c r="AF15" s="117">
        <f t="shared" si="37"/>
        <v>0</v>
      </c>
      <c r="AG15" s="117">
        <f t="shared" si="37"/>
        <v>0</v>
      </c>
      <c r="AH15" s="117">
        <f t="shared" si="38"/>
        <v>0</v>
      </c>
      <c r="AI15" s="117">
        <f t="shared" si="38"/>
        <v>0</v>
      </c>
      <c r="AJ15" s="117">
        <f t="shared" si="38"/>
        <v>0</v>
      </c>
      <c r="AK15" s="117">
        <f t="shared" si="38"/>
        <v>0</v>
      </c>
      <c r="AL15" s="117">
        <f t="shared" si="38"/>
        <v>0</v>
      </c>
      <c r="AM15" s="117">
        <f t="shared" si="38"/>
        <v>0</v>
      </c>
      <c r="AN15" s="117">
        <f t="shared" si="38"/>
        <v>0</v>
      </c>
      <c r="AO15" s="117">
        <f t="shared" si="38"/>
        <v>0</v>
      </c>
      <c r="AP15" s="117">
        <f t="shared" si="38"/>
        <v>0</v>
      </c>
      <c r="AQ15" s="117">
        <f t="shared" si="38"/>
        <v>0</v>
      </c>
      <c r="AR15" s="117">
        <f t="shared" si="39"/>
        <v>0</v>
      </c>
      <c r="AS15" s="117">
        <f t="shared" si="39"/>
        <v>0</v>
      </c>
      <c r="AT15" s="117">
        <f t="shared" si="39"/>
        <v>0</v>
      </c>
      <c r="AU15" s="117">
        <f t="shared" si="39"/>
        <v>0</v>
      </c>
      <c r="AV15" s="117">
        <f t="shared" si="39"/>
        <v>0</v>
      </c>
      <c r="AW15" s="117">
        <f t="shared" si="39"/>
        <v>0</v>
      </c>
      <c r="AX15" s="117">
        <f t="shared" si="39"/>
        <v>0</v>
      </c>
      <c r="AY15" s="117">
        <f t="shared" si="39"/>
        <v>0</v>
      </c>
      <c r="AZ15" s="117">
        <f t="shared" si="39"/>
        <v>0</v>
      </c>
      <c r="BA15" s="117">
        <f t="shared" si="39"/>
        <v>0</v>
      </c>
      <c r="BB15" s="117">
        <f t="shared" si="40"/>
        <v>0</v>
      </c>
      <c r="BC15" s="117">
        <f t="shared" si="40"/>
        <v>0</v>
      </c>
      <c r="BD15" s="117">
        <f t="shared" si="40"/>
        <v>0</v>
      </c>
      <c r="BE15" s="117">
        <f t="shared" si="40"/>
        <v>0</v>
      </c>
      <c r="BF15" s="117">
        <f t="shared" si="40"/>
        <v>0</v>
      </c>
      <c r="BG15" s="117">
        <f t="shared" si="40"/>
        <v>0</v>
      </c>
      <c r="BH15" s="117">
        <f t="shared" si="40"/>
        <v>0</v>
      </c>
      <c r="BI15" s="117">
        <f t="shared" si="40"/>
        <v>0</v>
      </c>
      <c r="BJ15" s="117">
        <f t="shared" si="40"/>
        <v>0</v>
      </c>
      <c r="BK15" s="117">
        <f t="shared" si="40"/>
        <v>0</v>
      </c>
      <c r="BL15" s="117">
        <f t="shared" si="41"/>
        <v>0</v>
      </c>
      <c r="BM15" s="117">
        <f t="shared" si="41"/>
        <v>0</v>
      </c>
      <c r="BN15" s="117">
        <f t="shared" si="41"/>
        <v>0</v>
      </c>
      <c r="BO15" s="117">
        <f t="shared" si="41"/>
        <v>0</v>
      </c>
      <c r="BP15" s="117">
        <f t="shared" si="41"/>
        <v>0</v>
      </c>
      <c r="BQ15" s="117">
        <f t="shared" si="41"/>
        <v>0</v>
      </c>
      <c r="BR15" s="117">
        <f t="shared" si="41"/>
        <v>0</v>
      </c>
      <c r="BS15" s="117">
        <f t="shared" si="41"/>
        <v>0</v>
      </c>
      <c r="BT15" s="117">
        <f t="shared" si="41"/>
        <v>0</v>
      </c>
      <c r="BU15" s="117">
        <f t="shared" si="41"/>
        <v>0</v>
      </c>
      <c r="BV15" s="117">
        <f t="shared" si="42"/>
        <v>0</v>
      </c>
      <c r="BW15" s="117">
        <f t="shared" si="42"/>
        <v>0</v>
      </c>
      <c r="BX15" s="117">
        <f t="shared" si="42"/>
        <v>0</v>
      </c>
      <c r="BY15" s="117">
        <f t="shared" si="42"/>
        <v>0</v>
      </c>
      <c r="BZ15" s="117">
        <f t="shared" si="42"/>
        <v>0</v>
      </c>
      <c r="CA15" s="117">
        <f t="shared" si="42"/>
        <v>0</v>
      </c>
      <c r="CB15" s="117">
        <f t="shared" si="42"/>
        <v>0</v>
      </c>
      <c r="CC15" s="117">
        <f t="shared" si="42"/>
        <v>0</v>
      </c>
      <c r="CD15" s="117">
        <f t="shared" si="42"/>
        <v>0</v>
      </c>
      <c r="CE15" s="117">
        <f t="shared" si="42"/>
        <v>0</v>
      </c>
      <c r="CF15" s="117">
        <f t="shared" si="43"/>
        <v>0</v>
      </c>
      <c r="CG15" s="117">
        <f t="shared" si="43"/>
        <v>0</v>
      </c>
      <c r="CH15" s="117">
        <f t="shared" si="43"/>
        <v>0</v>
      </c>
      <c r="CI15" s="117">
        <f t="shared" si="43"/>
        <v>0</v>
      </c>
      <c r="CJ15" s="117">
        <f t="shared" si="43"/>
        <v>0</v>
      </c>
      <c r="CK15" s="117">
        <f t="shared" si="43"/>
        <v>0</v>
      </c>
      <c r="CL15" s="117">
        <f t="shared" si="43"/>
        <v>0</v>
      </c>
      <c r="CM15" s="117">
        <f t="shared" si="43"/>
        <v>0</v>
      </c>
      <c r="CN15" s="117">
        <f t="shared" si="43"/>
        <v>0</v>
      </c>
      <c r="CO15" s="117">
        <f t="shared" si="43"/>
        <v>0</v>
      </c>
      <c r="CP15" s="117">
        <f t="shared" si="44"/>
        <v>0</v>
      </c>
      <c r="CQ15" s="117">
        <f t="shared" si="44"/>
        <v>0</v>
      </c>
      <c r="CR15" s="117">
        <f t="shared" si="44"/>
        <v>0</v>
      </c>
      <c r="CS15" s="117">
        <f t="shared" si="44"/>
        <v>0</v>
      </c>
      <c r="CT15" s="117">
        <f t="shared" si="44"/>
        <v>0</v>
      </c>
      <c r="CU15" s="117">
        <f t="shared" si="44"/>
        <v>0</v>
      </c>
      <c r="CV15" s="117">
        <f t="shared" si="44"/>
        <v>0</v>
      </c>
      <c r="CW15" s="117">
        <f t="shared" si="44"/>
        <v>0</v>
      </c>
      <c r="CX15" s="117">
        <f t="shared" si="44"/>
        <v>0</v>
      </c>
      <c r="CY15" s="117">
        <f t="shared" si="44"/>
        <v>0</v>
      </c>
      <c r="CZ15" s="117">
        <f t="shared" si="45"/>
        <v>0</v>
      </c>
      <c r="DA15" s="117">
        <f t="shared" si="45"/>
        <v>0</v>
      </c>
      <c r="DB15" s="117">
        <f t="shared" si="45"/>
        <v>0</v>
      </c>
      <c r="DC15" s="117">
        <f t="shared" si="45"/>
        <v>0</v>
      </c>
      <c r="DD15" s="117">
        <f t="shared" si="45"/>
        <v>0</v>
      </c>
      <c r="DE15" s="117">
        <f t="shared" si="45"/>
        <v>0</v>
      </c>
      <c r="DF15" s="117">
        <f t="shared" si="45"/>
        <v>0</v>
      </c>
      <c r="DG15" s="117">
        <f t="shared" si="45"/>
        <v>0</v>
      </c>
      <c r="DH15" s="117">
        <f t="shared" si="45"/>
        <v>0</v>
      </c>
      <c r="DI15" s="117">
        <f t="shared" si="45"/>
        <v>0</v>
      </c>
      <c r="DJ15" s="117">
        <f t="shared" si="46"/>
        <v>0</v>
      </c>
      <c r="DK15" s="117">
        <f t="shared" si="46"/>
        <v>0</v>
      </c>
      <c r="DL15" s="117">
        <f t="shared" si="46"/>
        <v>0</v>
      </c>
      <c r="DM15" s="117">
        <f t="shared" si="46"/>
        <v>0</v>
      </c>
      <c r="DN15" s="117">
        <f t="shared" si="46"/>
        <v>0</v>
      </c>
      <c r="DO15" s="117">
        <f t="shared" si="46"/>
        <v>0</v>
      </c>
      <c r="DP15" s="117">
        <f t="shared" si="46"/>
        <v>0</v>
      </c>
      <c r="DQ15" s="117">
        <f t="shared" si="46"/>
        <v>0</v>
      </c>
      <c r="DR15" s="117">
        <f t="shared" si="46"/>
        <v>0</v>
      </c>
      <c r="DS15" s="117">
        <f t="shared" si="46"/>
        <v>0</v>
      </c>
      <c r="DT15" s="117">
        <f t="shared" si="47"/>
        <v>0</v>
      </c>
      <c r="DU15" s="117">
        <f t="shared" si="47"/>
        <v>0</v>
      </c>
      <c r="DV15" s="117">
        <f t="shared" si="47"/>
        <v>0</v>
      </c>
      <c r="DW15" s="117">
        <f t="shared" si="47"/>
        <v>0</v>
      </c>
      <c r="DX15" s="117">
        <f t="shared" si="47"/>
        <v>0</v>
      </c>
      <c r="DY15" s="117">
        <f t="shared" si="47"/>
        <v>0</v>
      </c>
      <c r="DZ15" s="117">
        <f t="shared" si="47"/>
        <v>0</v>
      </c>
      <c r="EA15" s="117">
        <f t="shared" si="47"/>
        <v>0</v>
      </c>
      <c r="EB15" s="117">
        <f t="shared" si="47"/>
        <v>0</v>
      </c>
      <c r="EC15" s="117">
        <f t="shared" si="47"/>
        <v>0</v>
      </c>
      <c r="ED15" s="117">
        <f t="shared" si="48"/>
        <v>0</v>
      </c>
      <c r="EE15" s="117">
        <f t="shared" si="48"/>
        <v>0</v>
      </c>
      <c r="EF15" s="117">
        <f t="shared" si="48"/>
        <v>0</v>
      </c>
      <c r="EG15" s="117">
        <f t="shared" si="48"/>
        <v>0</v>
      </c>
      <c r="EH15" s="117">
        <f t="shared" si="48"/>
        <v>0</v>
      </c>
      <c r="EI15" s="117">
        <f t="shared" si="48"/>
        <v>0</v>
      </c>
      <c r="EJ15" s="117">
        <f t="shared" si="48"/>
        <v>0</v>
      </c>
      <c r="EK15" s="117">
        <f t="shared" si="48"/>
        <v>0</v>
      </c>
      <c r="EL15" s="117">
        <f t="shared" si="48"/>
        <v>0</v>
      </c>
      <c r="EM15" s="117">
        <f t="shared" si="48"/>
        <v>0</v>
      </c>
      <c r="EN15" s="117">
        <f t="shared" si="49"/>
        <v>0</v>
      </c>
      <c r="EO15" s="117">
        <f t="shared" si="49"/>
        <v>0</v>
      </c>
      <c r="EP15" s="117">
        <f t="shared" si="49"/>
        <v>0</v>
      </c>
      <c r="EQ15" s="117">
        <f t="shared" si="49"/>
        <v>0</v>
      </c>
      <c r="ER15" s="117">
        <f t="shared" si="49"/>
        <v>0</v>
      </c>
      <c r="ES15" s="117">
        <f t="shared" si="49"/>
        <v>0</v>
      </c>
      <c r="ET15" s="117">
        <f t="shared" si="49"/>
        <v>0</v>
      </c>
      <c r="EU15" s="117">
        <f t="shared" si="49"/>
        <v>0</v>
      </c>
      <c r="EV15" s="117">
        <f t="shared" si="49"/>
        <v>0</v>
      </c>
      <c r="EW15" s="117">
        <f t="shared" si="49"/>
        <v>0</v>
      </c>
      <c r="EX15" s="117">
        <f t="shared" si="50"/>
        <v>0</v>
      </c>
      <c r="EY15" s="117">
        <f t="shared" si="50"/>
        <v>0</v>
      </c>
      <c r="EZ15" s="117">
        <f t="shared" si="50"/>
        <v>0</v>
      </c>
      <c r="FA15" s="117">
        <f t="shared" si="50"/>
        <v>0</v>
      </c>
      <c r="FB15" s="117">
        <f t="shared" si="50"/>
        <v>0</v>
      </c>
      <c r="FC15" s="117">
        <f t="shared" si="50"/>
        <v>0</v>
      </c>
      <c r="FD15" s="117">
        <f t="shared" si="50"/>
        <v>0</v>
      </c>
      <c r="FE15" s="117">
        <f t="shared" si="50"/>
        <v>0</v>
      </c>
      <c r="FF15" s="117">
        <f t="shared" si="50"/>
        <v>0</v>
      </c>
      <c r="FG15" s="117">
        <f t="shared" si="50"/>
        <v>0</v>
      </c>
      <c r="FH15" s="117">
        <f t="shared" si="51"/>
        <v>0</v>
      </c>
      <c r="FI15" s="117">
        <f t="shared" si="51"/>
        <v>0</v>
      </c>
      <c r="FJ15" s="117">
        <f t="shared" si="51"/>
        <v>0</v>
      </c>
      <c r="FK15" s="117">
        <f t="shared" si="51"/>
        <v>0</v>
      </c>
      <c r="FL15" s="117">
        <f t="shared" si="51"/>
        <v>0</v>
      </c>
      <c r="FM15" s="117">
        <f t="shared" si="51"/>
        <v>0</v>
      </c>
      <c r="FN15" s="117">
        <f t="shared" si="51"/>
        <v>0</v>
      </c>
      <c r="FO15" s="117">
        <f t="shared" si="51"/>
        <v>0</v>
      </c>
      <c r="FP15" s="117">
        <f t="shared" si="51"/>
        <v>0</v>
      </c>
      <c r="FQ15" s="117">
        <f t="shared" si="51"/>
        <v>0</v>
      </c>
      <c r="FR15" s="117">
        <f t="shared" si="52"/>
        <v>0</v>
      </c>
      <c r="FS15" s="117">
        <f t="shared" si="52"/>
        <v>0</v>
      </c>
      <c r="FT15" s="117">
        <f t="shared" si="52"/>
        <v>0</v>
      </c>
      <c r="FU15" s="117">
        <f t="shared" si="52"/>
        <v>0</v>
      </c>
      <c r="FV15" s="117">
        <f t="shared" si="52"/>
        <v>0</v>
      </c>
      <c r="FW15" s="117">
        <f t="shared" si="52"/>
        <v>0</v>
      </c>
      <c r="FX15" s="117">
        <f t="shared" si="52"/>
        <v>0</v>
      </c>
      <c r="FY15" s="117">
        <f t="shared" si="52"/>
        <v>0</v>
      </c>
      <c r="FZ15" s="117">
        <f t="shared" si="52"/>
        <v>0</v>
      </c>
      <c r="GA15" s="117">
        <f t="shared" si="52"/>
        <v>0</v>
      </c>
      <c r="GB15" s="117">
        <f t="shared" si="53"/>
        <v>0</v>
      </c>
      <c r="GC15" s="117">
        <f t="shared" si="53"/>
        <v>0</v>
      </c>
      <c r="GD15" s="117">
        <f t="shared" si="53"/>
        <v>0</v>
      </c>
      <c r="GE15" s="117">
        <f t="shared" si="53"/>
        <v>0</v>
      </c>
      <c r="GF15" s="117">
        <f t="shared" si="53"/>
        <v>0</v>
      </c>
      <c r="GG15" s="117">
        <f t="shared" si="53"/>
        <v>0</v>
      </c>
      <c r="GH15" s="117">
        <f t="shared" si="53"/>
        <v>0</v>
      </c>
      <c r="GI15" s="117">
        <f t="shared" si="53"/>
        <v>0</v>
      </c>
      <c r="GJ15" s="117">
        <f t="shared" si="53"/>
        <v>0</v>
      </c>
      <c r="GK15" s="117">
        <f t="shared" si="53"/>
        <v>0</v>
      </c>
      <c r="GL15" s="117">
        <f t="shared" si="54"/>
        <v>0</v>
      </c>
      <c r="GM15" s="117">
        <f t="shared" si="54"/>
        <v>0</v>
      </c>
      <c r="GN15" s="117">
        <f t="shared" si="54"/>
        <v>0</v>
      </c>
      <c r="GO15" s="117">
        <f t="shared" si="54"/>
        <v>0</v>
      </c>
      <c r="GP15" s="117">
        <f t="shared" si="54"/>
        <v>0</v>
      </c>
      <c r="GQ15" s="117">
        <f t="shared" si="54"/>
        <v>0</v>
      </c>
      <c r="GR15" s="117">
        <f t="shared" si="54"/>
        <v>0</v>
      </c>
      <c r="GS15" s="117">
        <f t="shared" si="54"/>
        <v>0</v>
      </c>
      <c r="GT15" s="117">
        <f t="shared" si="54"/>
        <v>0</v>
      </c>
      <c r="GU15" s="117">
        <f t="shared" si="54"/>
        <v>0</v>
      </c>
      <c r="GV15" s="117">
        <f t="shared" si="55"/>
        <v>0</v>
      </c>
      <c r="GW15" s="117">
        <f t="shared" si="55"/>
        <v>0</v>
      </c>
      <c r="GX15" s="117">
        <f t="shared" si="55"/>
        <v>0</v>
      </c>
      <c r="GY15" s="117">
        <f t="shared" si="55"/>
        <v>0</v>
      </c>
      <c r="GZ15" s="117">
        <f t="shared" si="55"/>
        <v>0</v>
      </c>
      <c r="HA15" s="117">
        <f t="shared" si="55"/>
        <v>0</v>
      </c>
      <c r="HB15" s="117">
        <f t="shared" si="55"/>
        <v>0</v>
      </c>
      <c r="HC15" s="117">
        <f t="shared" si="55"/>
        <v>0</v>
      </c>
      <c r="HD15" s="117">
        <f t="shared" si="55"/>
        <v>0</v>
      </c>
      <c r="HE15" s="117">
        <f t="shared" si="55"/>
        <v>0</v>
      </c>
      <c r="HF15" s="117">
        <f t="shared" si="56"/>
        <v>0</v>
      </c>
      <c r="HG15" s="117">
        <f t="shared" si="56"/>
        <v>0</v>
      </c>
      <c r="HH15" s="117">
        <f t="shared" si="56"/>
        <v>0</v>
      </c>
      <c r="HI15" s="117">
        <f t="shared" si="56"/>
        <v>0</v>
      </c>
      <c r="HJ15" s="117">
        <f t="shared" si="56"/>
        <v>0</v>
      </c>
      <c r="HK15" s="117">
        <f t="shared" si="56"/>
        <v>0</v>
      </c>
      <c r="HL15" s="117">
        <f t="shared" si="56"/>
        <v>0</v>
      </c>
      <c r="HM15" s="117">
        <f t="shared" si="56"/>
        <v>0</v>
      </c>
      <c r="HN15" s="117">
        <f t="shared" si="56"/>
        <v>0</v>
      </c>
      <c r="HO15" s="117">
        <f t="shared" si="56"/>
        <v>0</v>
      </c>
      <c r="HP15" s="117">
        <f t="shared" si="56"/>
        <v>0</v>
      </c>
      <c r="HQ15" s="117">
        <f t="shared" si="56"/>
        <v>0</v>
      </c>
      <c r="HR15" s="117">
        <f t="shared" si="56"/>
        <v>0</v>
      </c>
      <c r="HS15" s="117">
        <f t="shared" si="56"/>
        <v>0</v>
      </c>
      <c r="HT15" s="117">
        <f t="shared" si="56"/>
        <v>0</v>
      </c>
    </row>
    <row r="16" spans="1:294" ht="15" x14ac:dyDescent="0.25">
      <c r="A16" s="117" t="s">
        <v>796</v>
      </c>
      <c r="B16" s="117">
        <f>IF(AND('PPG Phase Definition'!C311=1, 'PPG Phase Definition'!I77&lt;&gt;1,'PPG Phase Definition'!W77&lt;&gt;"Only TIA2"),1,0)</f>
        <v>0</v>
      </c>
      <c r="C16" s="117">
        <f>IF(ACQ_MODE="PPG",INT(1/INDEX(REFERENCE!$AG$12:$AG$22,MATCH('PPG Phase Definition'!H77,REFERENCE!$AF$12:$AF$22,0))),PPG_GBL_MASK_FATOR)</f>
        <v>5</v>
      </c>
      <c r="D16" s="117">
        <f>IF('PPG Phase Definition'!V77="",1,$C$66)</f>
        <v>2</v>
      </c>
      <c r="H16" s="117">
        <v>15</v>
      </c>
      <c r="I16" s="117" t="str">
        <f t="shared" si="5"/>
        <v>ECG</v>
      </c>
      <c r="J16" s="117">
        <f t="shared" si="28"/>
        <v>14</v>
      </c>
      <c r="K16" s="117" t="str">
        <f t="shared" si="29"/>
        <v>ECG</v>
      </c>
      <c r="L16" s="117" t="str">
        <f t="shared" si="30"/>
        <v/>
      </c>
      <c r="M16" s="398" t="str">
        <f t="shared" si="31"/>
        <v>ECG</v>
      </c>
      <c r="N16" s="117">
        <f t="shared" si="32"/>
        <v>15</v>
      </c>
      <c r="O16" s="117">
        <f t="shared" si="33"/>
        <v>15</v>
      </c>
      <c r="Q16" s="389">
        <f t="shared" si="6"/>
        <v>15</v>
      </c>
      <c r="R16" s="395" t="str">
        <f t="shared" si="34"/>
        <v>ECG</v>
      </c>
      <c r="S16" s="391"/>
      <c r="T16" s="391"/>
      <c r="U16" s="391" t="str">
        <f t="shared" si="35"/>
        <v/>
      </c>
      <c r="V16" s="117" t="str">
        <f t="shared" si="36"/>
        <v/>
      </c>
      <c r="W16" s="117">
        <f t="shared" si="7"/>
        <v>0</v>
      </c>
      <c r="X16" s="117">
        <f t="shared" si="37"/>
        <v>0</v>
      </c>
      <c r="Y16" s="117">
        <f t="shared" si="37"/>
        <v>0</v>
      </c>
      <c r="Z16" s="117">
        <f t="shared" si="37"/>
        <v>0</v>
      </c>
      <c r="AA16" s="117">
        <f t="shared" si="37"/>
        <v>0</v>
      </c>
      <c r="AB16" s="117">
        <f t="shared" si="37"/>
        <v>0</v>
      </c>
      <c r="AC16" s="117">
        <f t="shared" si="37"/>
        <v>0</v>
      </c>
      <c r="AD16" s="117">
        <f t="shared" si="37"/>
        <v>0</v>
      </c>
      <c r="AE16" s="117">
        <f t="shared" si="37"/>
        <v>0</v>
      </c>
      <c r="AF16" s="117">
        <f t="shared" si="37"/>
        <v>0</v>
      </c>
      <c r="AG16" s="117">
        <f t="shared" si="37"/>
        <v>0</v>
      </c>
      <c r="AH16" s="117">
        <f t="shared" si="38"/>
        <v>0</v>
      </c>
      <c r="AI16" s="117">
        <f t="shared" si="38"/>
        <v>0</v>
      </c>
      <c r="AJ16" s="117">
        <f t="shared" si="38"/>
        <v>0</v>
      </c>
      <c r="AK16" s="117">
        <f t="shared" si="38"/>
        <v>0</v>
      </c>
      <c r="AL16" s="117">
        <f t="shared" si="38"/>
        <v>0</v>
      </c>
      <c r="AM16" s="117">
        <f t="shared" si="38"/>
        <v>0</v>
      </c>
      <c r="AN16" s="117">
        <f t="shared" si="38"/>
        <v>0</v>
      </c>
      <c r="AO16" s="117">
        <f t="shared" si="38"/>
        <v>0</v>
      </c>
      <c r="AP16" s="117">
        <f t="shared" si="38"/>
        <v>0</v>
      </c>
      <c r="AQ16" s="117">
        <f t="shared" si="38"/>
        <v>0</v>
      </c>
      <c r="AR16" s="117">
        <f t="shared" si="39"/>
        <v>0</v>
      </c>
      <c r="AS16" s="117">
        <f t="shared" si="39"/>
        <v>0</v>
      </c>
      <c r="AT16" s="117">
        <f t="shared" si="39"/>
        <v>0</v>
      </c>
      <c r="AU16" s="117">
        <f t="shared" si="39"/>
        <v>0</v>
      </c>
      <c r="AV16" s="117">
        <f t="shared" si="39"/>
        <v>0</v>
      </c>
      <c r="AW16" s="117">
        <f t="shared" si="39"/>
        <v>0</v>
      </c>
      <c r="AX16" s="117">
        <f t="shared" si="39"/>
        <v>0</v>
      </c>
      <c r="AY16" s="117">
        <f t="shared" si="39"/>
        <v>0</v>
      </c>
      <c r="AZ16" s="117">
        <f t="shared" si="39"/>
        <v>0</v>
      </c>
      <c r="BA16" s="117">
        <f t="shared" si="39"/>
        <v>0</v>
      </c>
      <c r="BB16" s="117">
        <f t="shared" si="40"/>
        <v>0</v>
      </c>
      <c r="BC16" s="117">
        <f t="shared" si="40"/>
        <v>0</v>
      </c>
      <c r="BD16" s="117">
        <f t="shared" si="40"/>
        <v>0</v>
      </c>
      <c r="BE16" s="117">
        <f t="shared" si="40"/>
        <v>0</v>
      </c>
      <c r="BF16" s="117">
        <f t="shared" si="40"/>
        <v>0</v>
      </c>
      <c r="BG16" s="117">
        <f t="shared" si="40"/>
        <v>0</v>
      </c>
      <c r="BH16" s="117">
        <f t="shared" si="40"/>
        <v>0</v>
      </c>
      <c r="BI16" s="117">
        <f t="shared" si="40"/>
        <v>0</v>
      </c>
      <c r="BJ16" s="117">
        <f t="shared" si="40"/>
        <v>0</v>
      </c>
      <c r="BK16" s="117">
        <f t="shared" si="40"/>
        <v>0</v>
      </c>
      <c r="BL16" s="117">
        <f t="shared" si="41"/>
        <v>0</v>
      </c>
      <c r="BM16" s="117">
        <f t="shared" si="41"/>
        <v>0</v>
      </c>
      <c r="BN16" s="117">
        <f t="shared" si="41"/>
        <v>0</v>
      </c>
      <c r="BO16" s="117">
        <f t="shared" si="41"/>
        <v>0</v>
      </c>
      <c r="BP16" s="117">
        <f t="shared" si="41"/>
        <v>0</v>
      </c>
      <c r="BQ16" s="117">
        <f t="shared" si="41"/>
        <v>0</v>
      </c>
      <c r="BR16" s="117">
        <f t="shared" si="41"/>
        <v>0</v>
      </c>
      <c r="BS16" s="117">
        <f t="shared" si="41"/>
        <v>0</v>
      </c>
      <c r="BT16" s="117">
        <f t="shared" si="41"/>
        <v>0</v>
      </c>
      <c r="BU16" s="117">
        <f t="shared" si="41"/>
        <v>0</v>
      </c>
      <c r="BV16" s="117">
        <f t="shared" si="42"/>
        <v>0</v>
      </c>
      <c r="BW16" s="117">
        <f t="shared" si="42"/>
        <v>0</v>
      </c>
      <c r="BX16" s="117">
        <f t="shared" si="42"/>
        <v>0</v>
      </c>
      <c r="BY16" s="117">
        <f t="shared" si="42"/>
        <v>0</v>
      </c>
      <c r="BZ16" s="117">
        <f t="shared" si="42"/>
        <v>0</v>
      </c>
      <c r="CA16" s="117">
        <f t="shared" si="42"/>
        <v>0</v>
      </c>
      <c r="CB16" s="117">
        <f t="shared" si="42"/>
        <v>0</v>
      </c>
      <c r="CC16" s="117">
        <f t="shared" si="42"/>
        <v>0</v>
      </c>
      <c r="CD16" s="117">
        <f t="shared" si="42"/>
        <v>0</v>
      </c>
      <c r="CE16" s="117">
        <f t="shared" si="42"/>
        <v>0</v>
      </c>
      <c r="CF16" s="117">
        <f t="shared" si="43"/>
        <v>0</v>
      </c>
      <c r="CG16" s="117">
        <f t="shared" si="43"/>
        <v>0</v>
      </c>
      <c r="CH16" s="117">
        <f t="shared" si="43"/>
        <v>0</v>
      </c>
      <c r="CI16" s="117">
        <f t="shared" si="43"/>
        <v>0</v>
      </c>
      <c r="CJ16" s="117">
        <f t="shared" si="43"/>
        <v>0</v>
      </c>
      <c r="CK16" s="117">
        <f t="shared" si="43"/>
        <v>0</v>
      </c>
      <c r="CL16" s="117">
        <f t="shared" si="43"/>
        <v>0</v>
      </c>
      <c r="CM16" s="117">
        <f t="shared" si="43"/>
        <v>0</v>
      </c>
      <c r="CN16" s="117">
        <f t="shared" si="43"/>
        <v>0</v>
      </c>
      <c r="CO16" s="117">
        <f t="shared" si="43"/>
        <v>0</v>
      </c>
      <c r="CP16" s="117">
        <f t="shared" si="44"/>
        <v>0</v>
      </c>
      <c r="CQ16" s="117">
        <f t="shared" si="44"/>
        <v>0</v>
      </c>
      <c r="CR16" s="117">
        <f t="shared" si="44"/>
        <v>0</v>
      </c>
      <c r="CS16" s="117">
        <f t="shared" si="44"/>
        <v>0</v>
      </c>
      <c r="CT16" s="117">
        <f t="shared" si="44"/>
        <v>0</v>
      </c>
      <c r="CU16" s="117">
        <f t="shared" si="44"/>
        <v>0</v>
      </c>
      <c r="CV16" s="117">
        <f t="shared" si="44"/>
        <v>0</v>
      </c>
      <c r="CW16" s="117">
        <f t="shared" si="44"/>
        <v>0</v>
      </c>
      <c r="CX16" s="117">
        <f t="shared" si="44"/>
        <v>0</v>
      </c>
      <c r="CY16" s="117">
        <f t="shared" si="44"/>
        <v>0</v>
      </c>
      <c r="CZ16" s="117">
        <f t="shared" si="45"/>
        <v>0</v>
      </c>
      <c r="DA16" s="117">
        <f t="shared" si="45"/>
        <v>0</v>
      </c>
      <c r="DB16" s="117">
        <f t="shared" si="45"/>
        <v>0</v>
      </c>
      <c r="DC16" s="117">
        <f t="shared" si="45"/>
        <v>0</v>
      </c>
      <c r="DD16" s="117">
        <f t="shared" si="45"/>
        <v>0</v>
      </c>
      <c r="DE16" s="117">
        <f t="shared" si="45"/>
        <v>0</v>
      </c>
      <c r="DF16" s="117">
        <f t="shared" si="45"/>
        <v>0</v>
      </c>
      <c r="DG16" s="117">
        <f t="shared" si="45"/>
        <v>0</v>
      </c>
      <c r="DH16" s="117">
        <f t="shared" si="45"/>
        <v>0</v>
      </c>
      <c r="DI16" s="117">
        <f t="shared" si="45"/>
        <v>0</v>
      </c>
      <c r="DJ16" s="117">
        <f t="shared" si="46"/>
        <v>0</v>
      </c>
      <c r="DK16" s="117">
        <f t="shared" si="46"/>
        <v>0</v>
      </c>
      <c r="DL16" s="117">
        <f t="shared" si="46"/>
        <v>0</v>
      </c>
      <c r="DM16" s="117">
        <f t="shared" si="46"/>
        <v>0</v>
      </c>
      <c r="DN16" s="117">
        <f t="shared" si="46"/>
        <v>0</v>
      </c>
      <c r="DO16" s="117">
        <f t="shared" si="46"/>
        <v>0</v>
      </c>
      <c r="DP16" s="117">
        <f t="shared" si="46"/>
        <v>0</v>
      </c>
      <c r="DQ16" s="117">
        <f t="shared" si="46"/>
        <v>0</v>
      </c>
      <c r="DR16" s="117">
        <f t="shared" si="46"/>
        <v>0</v>
      </c>
      <c r="DS16" s="117">
        <f t="shared" si="46"/>
        <v>0</v>
      </c>
      <c r="DT16" s="117">
        <f t="shared" si="47"/>
        <v>0</v>
      </c>
      <c r="DU16" s="117">
        <f t="shared" si="47"/>
        <v>0</v>
      </c>
      <c r="DV16" s="117">
        <f t="shared" si="47"/>
        <v>0</v>
      </c>
      <c r="DW16" s="117">
        <f t="shared" si="47"/>
        <v>0</v>
      </c>
      <c r="DX16" s="117">
        <f t="shared" si="47"/>
        <v>0</v>
      </c>
      <c r="DY16" s="117">
        <f t="shared" si="47"/>
        <v>0</v>
      </c>
      <c r="DZ16" s="117">
        <f t="shared" si="47"/>
        <v>0</v>
      </c>
      <c r="EA16" s="117">
        <f t="shared" si="47"/>
        <v>0</v>
      </c>
      <c r="EB16" s="117">
        <f t="shared" si="47"/>
        <v>0</v>
      </c>
      <c r="EC16" s="117">
        <f t="shared" si="47"/>
        <v>0</v>
      </c>
      <c r="ED16" s="117">
        <f t="shared" si="48"/>
        <v>0</v>
      </c>
      <c r="EE16" s="117">
        <f t="shared" si="48"/>
        <v>0</v>
      </c>
      <c r="EF16" s="117">
        <f t="shared" si="48"/>
        <v>0</v>
      </c>
      <c r="EG16" s="117">
        <f t="shared" si="48"/>
        <v>0</v>
      </c>
      <c r="EH16" s="117">
        <f t="shared" si="48"/>
        <v>0</v>
      </c>
      <c r="EI16" s="117">
        <f t="shared" si="48"/>
        <v>0</v>
      </c>
      <c r="EJ16" s="117">
        <f t="shared" si="48"/>
        <v>0</v>
      </c>
      <c r="EK16" s="117">
        <f t="shared" si="48"/>
        <v>0</v>
      </c>
      <c r="EL16" s="117">
        <f t="shared" si="48"/>
        <v>0</v>
      </c>
      <c r="EM16" s="117">
        <f t="shared" si="48"/>
        <v>0</v>
      </c>
      <c r="EN16" s="117">
        <f t="shared" si="49"/>
        <v>0</v>
      </c>
      <c r="EO16" s="117">
        <f t="shared" si="49"/>
        <v>0</v>
      </c>
      <c r="EP16" s="117">
        <f t="shared" si="49"/>
        <v>0</v>
      </c>
      <c r="EQ16" s="117">
        <f t="shared" si="49"/>
        <v>0</v>
      </c>
      <c r="ER16" s="117">
        <f t="shared" si="49"/>
        <v>0</v>
      </c>
      <c r="ES16" s="117">
        <f t="shared" si="49"/>
        <v>0</v>
      </c>
      <c r="ET16" s="117">
        <f t="shared" si="49"/>
        <v>0</v>
      </c>
      <c r="EU16" s="117">
        <f t="shared" si="49"/>
        <v>0</v>
      </c>
      <c r="EV16" s="117">
        <f t="shared" si="49"/>
        <v>0</v>
      </c>
      <c r="EW16" s="117">
        <f t="shared" si="49"/>
        <v>0</v>
      </c>
      <c r="EX16" s="117">
        <f t="shared" si="50"/>
        <v>0</v>
      </c>
      <c r="EY16" s="117">
        <f t="shared" si="50"/>
        <v>0</v>
      </c>
      <c r="EZ16" s="117">
        <f t="shared" si="50"/>
        <v>0</v>
      </c>
      <c r="FA16" s="117">
        <f t="shared" si="50"/>
        <v>0</v>
      </c>
      <c r="FB16" s="117">
        <f t="shared" si="50"/>
        <v>0</v>
      </c>
      <c r="FC16" s="117">
        <f t="shared" si="50"/>
        <v>0</v>
      </c>
      <c r="FD16" s="117">
        <f t="shared" si="50"/>
        <v>0</v>
      </c>
      <c r="FE16" s="117">
        <f t="shared" si="50"/>
        <v>0</v>
      </c>
      <c r="FF16" s="117">
        <f t="shared" si="50"/>
        <v>0</v>
      </c>
      <c r="FG16" s="117">
        <f t="shared" si="50"/>
        <v>0</v>
      </c>
      <c r="FH16" s="117">
        <f t="shared" si="51"/>
        <v>0</v>
      </c>
      <c r="FI16" s="117">
        <f t="shared" si="51"/>
        <v>0</v>
      </c>
      <c r="FJ16" s="117">
        <f t="shared" si="51"/>
        <v>0</v>
      </c>
      <c r="FK16" s="117">
        <f t="shared" si="51"/>
        <v>0</v>
      </c>
      <c r="FL16" s="117">
        <f t="shared" si="51"/>
        <v>0</v>
      </c>
      <c r="FM16" s="117">
        <f t="shared" si="51"/>
        <v>0</v>
      </c>
      <c r="FN16" s="117">
        <f t="shared" si="51"/>
        <v>0</v>
      </c>
      <c r="FO16" s="117">
        <f t="shared" si="51"/>
        <v>0</v>
      </c>
      <c r="FP16" s="117">
        <f t="shared" si="51"/>
        <v>0</v>
      </c>
      <c r="FQ16" s="117">
        <f t="shared" si="51"/>
        <v>0</v>
      </c>
      <c r="FR16" s="117">
        <f t="shared" si="52"/>
        <v>0</v>
      </c>
      <c r="FS16" s="117">
        <f t="shared" si="52"/>
        <v>0</v>
      </c>
      <c r="FT16" s="117">
        <f t="shared" si="52"/>
        <v>0</v>
      </c>
      <c r="FU16" s="117">
        <f t="shared" si="52"/>
        <v>0</v>
      </c>
      <c r="FV16" s="117">
        <f t="shared" si="52"/>
        <v>0</v>
      </c>
      <c r="FW16" s="117">
        <f t="shared" si="52"/>
        <v>0</v>
      </c>
      <c r="FX16" s="117">
        <f t="shared" si="52"/>
        <v>0</v>
      </c>
      <c r="FY16" s="117">
        <f t="shared" si="52"/>
        <v>0</v>
      </c>
      <c r="FZ16" s="117">
        <f t="shared" si="52"/>
        <v>0</v>
      </c>
      <c r="GA16" s="117">
        <f t="shared" si="52"/>
        <v>0</v>
      </c>
      <c r="GB16" s="117">
        <f t="shared" si="53"/>
        <v>0</v>
      </c>
      <c r="GC16" s="117">
        <f t="shared" si="53"/>
        <v>0</v>
      </c>
      <c r="GD16" s="117">
        <f t="shared" si="53"/>
        <v>0</v>
      </c>
      <c r="GE16" s="117">
        <f t="shared" si="53"/>
        <v>0</v>
      </c>
      <c r="GF16" s="117">
        <f t="shared" si="53"/>
        <v>0</v>
      </c>
      <c r="GG16" s="117">
        <f t="shared" si="53"/>
        <v>0</v>
      </c>
      <c r="GH16" s="117">
        <f t="shared" si="53"/>
        <v>0</v>
      </c>
      <c r="GI16" s="117">
        <f t="shared" si="53"/>
        <v>0</v>
      </c>
      <c r="GJ16" s="117">
        <f t="shared" si="53"/>
        <v>0</v>
      </c>
      <c r="GK16" s="117">
        <f t="shared" si="53"/>
        <v>0</v>
      </c>
      <c r="GL16" s="117">
        <f t="shared" si="54"/>
        <v>0</v>
      </c>
      <c r="GM16" s="117">
        <f t="shared" si="54"/>
        <v>0</v>
      </c>
      <c r="GN16" s="117">
        <f t="shared" si="54"/>
        <v>0</v>
      </c>
      <c r="GO16" s="117">
        <f t="shared" si="54"/>
        <v>0</v>
      </c>
      <c r="GP16" s="117">
        <f t="shared" si="54"/>
        <v>0</v>
      </c>
      <c r="GQ16" s="117">
        <f t="shared" si="54"/>
        <v>0</v>
      </c>
      <c r="GR16" s="117">
        <f t="shared" si="54"/>
        <v>0</v>
      </c>
      <c r="GS16" s="117">
        <f t="shared" si="54"/>
        <v>0</v>
      </c>
      <c r="GT16" s="117">
        <f t="shared" si="54"/>
        <v>0</v>
      </c>
      <c r="GU16" s="117">
        <f t="shared" si="54"/>
        <v>0</v>
      </c>
      <c r="GV16" s="117">
        <f t="shared" si="55"/>
        <v>0</v>
      </c>
      <c r="GW16" s="117">
        <f t="shared" si="55"/>
        <v>0</v>
      </c>
      <c r="GX16" s="117">
        <f t="shared" si="55"/>
        <v>0</v>
      </c>
      <c r="GY16" s="117">
        <f t="shared" si="55"/>
        <v>0</v>
      </c>
      <c r="GZ16" s="117">
        <f t="shared" si="55"/>
        <v>0</v>
      </c>
      <c r="HA16" s="117">
        <f t="shared" si="55"/>
        <v>0</v>
      </c>
      <c r="HB16" s="117">
        <f t="shared" si="55"/>
        <v>0</v>
      </c>
      <c r="HC16" s="117">
        <f t="shared" si="55"/>
        <v>0</v>
      </c>
      <c r="HD16" s="117">
        <f t="shared" si="55"/>
        <v>0</v>
      </c>
      <c r="HE16" s="117">
        <f t="shared" si="55"/>
        <v>0</v>
      </c>
      <c r="HF16" s="117">
        <f t="shared" si="56"/>
        <v>0</v>
      </c>
      <c r="HG16" s="117">
        <f t="shared" si="56"/>
        <v>0</v>
      </c>
      <c r="HH16" s="117">
        <f t="shared" si="56"/>
        <v>0</v>
      </c>
      <c r="HI16" s="117">
        <f t="shared" si="56"/>
        <v>0</v>
      </c>
      <c r="HJ16" s="117">
        <f t="shared" si="56"/>
        <v>0</v>
      </c>
      <c r="HK16" s="117">
        <f t="shared" si="56"/>
        <v>0</v>
      </c>
      <c r="HL16" s="117">
        <f t="shared" si="56"/>
        <v>0</v>
      </c>
      <c r="HM16" s="117">
        <f t="shared" si="56"/>
        <v>0</v>
      </c>
      <c r="HN16" s="117">
        <f t="shared" si="56"/>
        <v>0</v>
      </c>
      <c r="HO16" s="117">
        <f t="shared" si="56"/>
        <v>0</v>
      </c>
      <c r="HP16" s="117">
        <f t="shared" si="56"/>
        <v>0</v>
      </c>
      <c r="HQ16" s="117">
        <f t="shared" si="56"/>
        <v>0</v>
      </c>
      <c r="HR16" s="117">
        <f t="shared" si="56"/>
        <v>0</v>
      </c>
      <c r="HS16" s="117">
        <f t="shared" si="56"/>
        <v>0</v>
      </c>
      <c r="HT16" s="117">
        <f t="shared" si="56"/>
        <v>0</v>
      </c>
    </row>
    <row r="17" spans="1:228" x14ac:dyDescent="0.35">
      <c r="A17" s="117" t="s">
        <v>797</v>
      </c>
      <c r="B17" s="117">
        <f>IF(AND('PPG Phase Definition'!C311=1, 'PPG Phase Definition'!I77&lt;&gt;1,'PPG Phase Definition'!W77&lt;&gt;"Only TIA1"),1,0)</f>
        <v>0</v>
      </c>
      <c r="C17" s="117">
        <f>C16</f>
        <v>5</v>
      </c>
      <c r="D17" s="117">
        <f>IF('PPG Phase Definition'!X77="",1,$C$66)</f>
        <v>1</v>
      </c>
      <c r="H17" s="117">
        <v>16</v>
      </c>
      <c r="I17" s="117" t="str">
        <f t="shared" si="5"/>
        <v>ECG</v>
      </c>
      <c r="J17" s="117">
        <f t="shared" si="28"/>
        <v>15</v>
      </c>
      <c r="K17" s="117" t="str">
        <f t="shared" si="29"/>
        <v>ECG</v>
      </c>
      <c r="L17" s="117" t="str">
        <f t="shared" si="30"/>
        <v/>
      </c>
      <c r="M17" s="398" t="str">
        <f t="shared" si="31"/>
        <v>ECG</v>
      </c>
      <c r="N17" s="117">
        <f t="shared" si="32"/>
        <v>16</v>
      </c>
      <c r="O17" s="117">
        <f t="shared" si="33"/>
        <v>16</v>
      </c>
      <c r="Q17" s="389">
        <f t="shared" si="6"/>
        <v>16</v>
      </c>
      <c r="R17" s="395" t="str">
        <f t="shared" si="34"/>
        <v>ECG</v>
      </c>
      <c r="S17" s="391"/>
      <c r="T17" s="391"/>
      <c r="U17" s="391" t="str">
        <f t="shared" si="35"/>
        <v/>
      </c>
      <c r="V17" s="117" t="str">
        <f t="shared" si="36"/>
        <v/>
      </c>
      <c r="W17" s="117">
        <f t="shared" si="7"/>
        <v>0</v>
      </c>
      <c r="X17" s="117">
        <f t="shared" si="37"/>
        <v>0</v>
      </c>
      <c r="Y17" s="117">
        <f t="shared" si="37"/>
        <v>0</v>
      </c>
      <c r="Z17" s="117">
        <f t="shared" si="37"/>
        <v>0</v>
      </c>
      <c r="AA17" s="117">
        <f t="shared" si="37"/>
        <v>0</v>
      </c>
      <c r="AB17" s="117">
        <f t="shared" si="37"/>
        <v>0</v>
      </c>
      <c r="AC17" s="117">
        <f t="shared" si="37"/>
        <v>0</v>
      </c>
      <c r="AD17" s="117">
        <f t="shared" si="37"/>
        <v>0</v>
      </c>
      <c r="AE17" s="117">
        <f t="shared" si="37"/>
        <v>0</v>
      </c>
      <c r="AF17" s="117">
        <f t="shared" si="37"/>
        <v>0</v>
      </c>
      <c r="AG17" s="117">
        <f t="shared" si="37"/>
        <v>0</v>
      </c>
      <c r="AH17" s="117">
        <f t="shared" si="38"/>
        <v>0</v>
      </c>
      <c r="AI17" s="117">
        <f t="shared" si="38"/>
        <v>0</v>
      </c>
      <c r="AJ17" s="117">
        <f t="shared" si="38"/>
        <v>0</v>
      </c>
      <c r="AK17" s="117">
        <f t="shared" si="38"/>
        <v>0</v>
      </c>
      <c r="AL17" s="117">
        <f t="shared" si="38"/>
        <v>0</v>
      </c>
      <c r="AM17" s="117">
        <f t="shared" si="38"/>
        <v>0</v>
      </c>
      <c r="AN17" s="117">
        <f t="shared" si="38"/>
        <v>0</v>
      </c>
      <c r="AO17" s="117">
        <f t="shared" si="38"/>
        <v>0</v>
      </c>
      <c r="AP17" s="117">
        <f t="shared" si="38"/>
        <v>0</v>
      </c>
      <c r="AQ17" s="117">
        <f t="shared" si="38"/>
        <v>0</v>
      </c>
      <c r="AR17" s="117">
        <f t="shared" si="39"/>
        <v>0</v>
      </c>
      <c r="AS17" s="117">
        <f t="shared" si="39"/>
        <v>0</v>
      </c>
      <c r="AT17" s="117">
        <f t="shared" si="39"/>
        <v>0</v>
      </c>
      <c r="AU17" s="117">
        <f t="shared" si="39"/>
        <v>0</v>
      </c>
      <c r="AV17" s="117">
        <f t="shared" si="39"/>
        <v>0</v>
      </c>
      <c r="AW17" s="117">
        <f t="shared" si="39"/>
        <v>0</v>
      </c>
      <c r="AX17" s="117">
        <f t="shared" si="39"/>
        <v>0</v>
      </c>
      <c r="AY17" s="117">
        <f t="shared" si="39"/>
        <v>0</v>
      </c>
      <c r="AZ17" s="117">
        <f t="shared" si="39"/>
        <v>0</v>
      </c>
      <c r="BA17" s="117">
        <f t="shared" si="39"/>
        <v>0</v>
      </c>
      <c r="BB17" s="117">
        <f t="shared" si="40"/>
        <v>0</v>
      </c>
      <c r="BC17" s="117">
        <f t="shared" si="40"/>
        <v>0</v>
      </c>
      <c r="BD17" s="117">
        <f t="shared" si="40"/>
        <v>0</v>
      </c>
      <c r="BE17" s="117">
        <f t="shared" si="40"/>
        <v>0</v>
      </c>
      <c r="BF17" s="117">
        <f t="shared" si="40"/>
        <v>0</v>
      </c>
      <c r="BG17" s="117">
        <f t="shared" si="40"/>
        <v>0</v>
      </c>
      <c r="BH17" s="117">
        <f t="shared" si="40"/>
        <v>0</v>
      </c>
      <c r="BI17" s="117">
        <f t="shared" si="40"/>
        <v>0</v>
      </c>
      <c r="BJ17" s="117">
        <f t="shared" si="40"/>
        <v>0</v>
      </c>
      <c r="BK17" s="117">
        <f t="shared" si="40"/>
        <v>0</v>
      </c>
      <c r="BL17" s="117">
        <f t="shared" si="41"/>
        <v>0</v>
      </c>
      <c r="BM17" s="117">
        <f t="shared" si="41"/>
        <v>0</v>
      </c>
      <c r="BN17" s="117">
        <f t="shared" si="41"/>
        <v>0</v>
      </c>
      <c r="BO17" s="117">
        <f t="shared" si="41"/>
        <v>0</v>
      </c>
      <c r="BP17" s="117">
        <f t="shared" si="41"/>
        <v>0</v>
      </c>
      <c r="BQ17" s="117">
        <f t="shared" si="41"/>
        <v>0</v>
      </c>
      <c r="BR17" s="117">
        <f t="shared" si="41"/>
        <v>0</v>
      </c>
      <c r="BS17" s="117">
        <f t="shared" si="41"/>
        <v>0</v>
      </c>
      <c r="BT17" s="117">
        <f t="shared" si="41"/>
        <v>0</v>
      </c>
      <c r="BU17" s="117">
        <f t="shared" si="41"/>
        <v>0</v>
      </c>
      <c r="BV17" s="117">
        <f t="shared" si="42"/>
        <v>0</v>
      </c>
      <c r="BW17" s="117">
        <f t="shared" si="42"/>
        <v>0</v>
      </c>
      <c r="BX17" s="117">
        <f t="shared" si="42"/>
        <v>0</v>
      </c>
      <c r="BY17" s="117">
        <f t="shared" si="42"/>
        <v>0</v>
      </c>
      <c r="BZ17" s="117">
        <f t="shared" si="42"/>
        <v>0</v>
      </c>
      <c r="CA17" s="117">
        <f t="shared" si="42"/>
        <v>0</v>
      </c>
      <c r="CB17" s="117">
        <f t="shared" si="42"/>
        <v>0</v>
      </c>
      <c r="CC17" s="117">
        <f t="shared" si="42"/>
        <v>0</v>
      </c>
      <c r="CD17" s="117">
        <f t="shared" si="42"/>
        <v>0</v>
      </c>
      <c r="CE17" s="117">
        <f t="shared" si="42"/>
        <v>0</v>
      </c>
      <c r="CF17" s="117">
        <f t="shared" si="43"/>
        <v>0</v>
      </c>
      <c r="CG17" s="117">
        <f t="shared" si="43"/>
        <v>0</v>
      </c>
      <c r="CH17" s="117">
        <f t="shared" si="43"/>
        <v>0</v>
      </c>
      <c r="CI17" s="117">
        <f t="shared" si="43"/>
        <v>0</v>
      </c>
      <c r="CJ17" s="117">
        <f t="shared" si="43"/>
        <v>0</v>
      </c>
      <c r="CK17" s="117">
        <f t="shared" si="43"/>
        <v>0</v>
      </c>
      <c r="CL17" s="117">
        <f t="shared" si="43"/>
        <v>0</v>
      </c>
      <c r="CM17" s="117">
        <f t="shared" si="43"/>
        <v>0</v>
      </c>
      <c r="CN17" s="117">
        <f t="shared" si="43"/>
        <v>0</v>
      </c>
      <c r="CO17" s="117">
        <f t="shared" si="43"/>
        <v>0</v>
      </c>
      <c r="CP17" s="117">
        <f t="shared" si="44"/>
        <v>0</v>
      </c>
      <c r="CQ17" s="117">
        <f t="shared" si="44"/>
        <v>0</v>
      </c>
      <c r="CR17" s="117">
        <f t="shared" si="44"/>
        <v>0</v>
      </c>
      <c r="CS17" s="117">
        <f t="shared" si="44"/>
        <v>0</v>
      </c>
      <c r="CT17" s="117">
        <f t="shared" si="44"/>
        <v>0</v>
      </c>
      <c r="CU17" s="117">
        <f t="shared" si="44"/>
        <v>0</v>
      </c>
      <c r="CV17" s="117">
        <f t="shared" si="44"/>
        <v>0</v>
      </c>
      <c r="CW17" s="117">
        <f t="shared" si="44"/>
        <v>0</v>
      </c>
      <c r="CX17" s="117">
        <f t="shared" si="44"/>
        <v>0</v>
      </c>
      <c r="CY17" s="117">
        <f t="shared" si="44"/>
        <v>0</v>
      </c>
      <c r="CZ17" s="117">
        <f t="shared" si="45"/>
        <v>0</v>
      </c>
      <c r="DA17" s="117">
        <f t="shared" si="45"/>
        <v>0</v>
      </c>
      <c r="DB17" s="117">
        <f t="shared" si="45"/>
        <v>0</v>
      </c>
      <c r="DC17" s="117">
        <f t="shared" si="45"/>
        <v>0</v>
      </c>
      <c r="DD17" s="117">
        <f t="shared" si="45"/>
        <v>0</v>
      </c>
      <c r="DE17" s="117">
        <f t="shared" si="45"/>
        <v>0</v>
      </c>
      <c r="DF17" s="117">
        <f t="shared" si="45"/>
        <v>0</v>
      </c>
      <c r="DG17" s="117">
        <f t="shared" si="45"/>
        <v>0</v>
      </c>
      <c r="DH17" s="117">
        <f t="shared" si="45"/>
        <v>0</v>
      </c>
      <c r="DI17" s="117">
        <f t="shared" si="45"/>
        <v>0</v>
      </c>
      <c r="DJ17" s="117">
        <f t="shared" si="46"/>
        <v>0</v>
      </c>
      <c r="DK17" s="117">
        <f t="shared" si="46"/>
        <v>0</v>
      </c>
      <c r="DL17" s="117">
        <f t="shared" si="46"/>
        <v>0</v>
      </c>
      <c r="DM17" s="117">
        <f t="shared" si="46"/>
        <v>0</v>
      </c>
      <c r="DN17" s="117">
        <f t="shared" si="46"/>
        <v>0</v>
      </c>
      <c r="DO17" s="117">
        <f t="shared" si="46"/>
        <v>0</v>
      </c>
      <c r="DP17" s="117">
        <f t="shared" si="46"/>
        <v>0</v>
      </c>
      <c r="DQ17" s="117">
        <f t="shared" si="46"/>
        <v>0</v>
      </c>
      <c r="DR17" s="117">
        <f t="shared" si="46"/>
        <v>0</v>
      </c>
      <c r="DS17" s="117">
        <f t="shared" si="46"/>
        <v>0</v>
      </c>
      <c r="DT17" s="117">
        <f t="shared" si="47"/>
        <v>0</v>
      </c>
      <c r="DU17" s="117">
        <f t="shared" si="47"/>
        <v>0</v>
      </c>
      <c r="DV17" s="117">
        <f t="shared" si="47"/>
        <v>0</v>
      </c>
      <c r="DW17" s="117">
        <f t="shared" si="47"/>
        <v>0</v>
      </c>
      <c r="DX17" s="117">
        <f t="shared" si="47"/>
        <v>0</v>
      </c>
      <c r="DY17" s="117">
        <f t="shared" si="47"/>
        <v>0</v>
      </c>
      <c r="DZ17" s="117">
        <f t="shared" si="47"/>
        <v>0</v>
      </c>
      <c r="EA17" s="117">
        <f t="shared" si="47"/>
        <v>0</v>
      </c>
      <c r="EB17" s="117">
        <f t="shared" si="47"/>
        <v>0</v>
      </c>
      <c r="EC17" s="117">
        <f t="shared" si="47"/>
        <v>0</v>
      </c>
      <c r="ED17" s="117">
        <f t="shared" si="48"/>
        <v>0</v>
      </c>
      <c r="EE17" s="117">
        <f t="shared" si="48"/>
        <v>0</v>
      </c>
      <c r="EF17" s="117">
        <f t="shared" si="48"/>
        <v>0</v>
      </c>
      <c r="EG17" s="117">
        <f t="shared" si="48"/>
        <v>0</v>
      </c>
      <c r="EH17" s="117">
        <f t="shared" si="48"/>
        <v>0</v>
      </c>
      <c r="EI17" s="117">
        <f t="shared" si="48"/>
        <v>0</v>
      </c>
      <c r="EJ17" s="117">
        <f t="shared" si="48"/>
        <v>0</v>
      </c>
      <c r="EK17" s="117">
        <f t="shared" si="48"/>
        <v>0</v>
      </c>
      <c r="EL17" s="117">
        <f t="shared" si="48"/>
        <v>0</v>
      </c>
      <c r="EM17" s="117">
        <f t="shared" si="48"/>
        <v>0</v>
      </c>
      <c r="EN17" s="117">
        <f t="shared" si="49"/>
        <v>0</v>
      </c>
      <c r="EO17" s="117">
        <f t="shared" si="49"/>
        <v>0</v>
      </c>
      <c r="EP17" s="117">
        <f t="shared" si="49"/>
        <v>0</v>
      </c>
      <c r="EQ17" s="117">
        <f t="shared" si="49"/>
        <v>0</v>
      </c>
      <c r="ER17" s="117">
        <f t="shared" si="49"/>
        <v>0</v>
      </c>
      <c r="ES17" s="117">
        <f t="shared" si="49"/>
        <v>0</v>
      </c>
      <c r="ET17" s="117">
        <f t="shared" si="49"/>
        <v>0</v>
      </c>
      <c r="EU17" s="117">
        <f t="shared" si="49"/>
        <v>0</v>
      </c>
      <c r="EV17" s="117">
        <f t="shared" si="49"/>
        <v>0</v>
      </c>
      <c r="EW17" s="117">
        <f t="shared" si="49"/>
        <v>0</v>
      </c>
      <c r="EX17" s="117">
        <f t="shared" si="50"/>
        <v>0</v>
      </c>
      <c r="EY17" s="117">
        <f t="shared" si="50"/>
        <v>0</v>
      </c>
      <c r="EZ17" s="117">
        <f t="shared" si="50"/>
        <v>0</v>
      </c>
      <c r="FA17" s="117">
        <f t="shared" si="50"/>
        <v>0</v>
      </c>
      <c r="FB17" s="117">
        <f t="shared" si="50"/>
        <v>0</v>
      </c>
      <c r="FC17" s="117">
        <f t="shared" si="50"/>
        <v>0</v>
      </c>
      <c r="FD17" s="117">
        <f t="shared" si="50"/>
        <v>0</v>
      </c>
      <c r="FE17" s="117">
        <f t="shared" si="50"/>
        <v>0</v>
      </c>
      <c r="FF17" s="117">
        <f t="shared" si="50"/>
        <v>0</v>
      </c>
      <c r="FG17" s="117">
        <f t="shared" si="50"/>
        <v>0</v>
      </c>
      <c r="FH17" s="117">
        <f t="shared" si="51"/>
        <v>0</v>
      </c>
      <c r="FI17" s="117">
        <f t="shared" si="51"/>
        <v>0</v>
      </c>
      <c r="FJ17" s="117">
        <f t="shared" si="51"/>
        <v>0</v>
      </c>
      <c r="FK17" s="117">
        <f t="shared" si="51"/>
        <v>0</v>
      </c>
      <c r="FL17" s="117">
        <f t="shared" si="51"/>
        <v>0</v>
      </c>
      <c r="FM17" s="117">
        <f t="shared" si="51"/>
        <v>0</v>
      </c>
      <c r="FN17" s="117">
        <f t="shared" si="51"/>
        <v>0</v>
      </c>
      <c r="FO17" s="117">
        <f t="shared" si="51"/>
        <v>0</v>
      </c>
      <c r="FP17" s="117">
        <f t="shared" si="51"/>
        <v>0</v>
      </c>
      <c r="FQ17" s="117">
        <f t="shared" si="51"/>
        <v>0</v>
      </c>
      <c r="FR17" s="117">
        <f t="shared" si="52"/>
        <v>0</v>
      </c>
      <c r="FS17" s="117">
        <f t="shared" si="52"/>
        <v>0</v>
      </c>
      <c r="FT17" s="117">
        <f t="shared" si="52"/>
        <v>0</v>
      </c>
      <c r="FU17" s="117">
        <f t="shared" si="52"/>
        <v>0</v>
      </c>
      <c r="FV17" s="117">
        <f t="shared" si="52"/>
        <v>0</v>
      </c>
      <c r="FW17" s="117">
        <f t="shared" si="52"/>
        <v>0</v>
      </c>
      <c r="FX17" s="117">
        <f t="shared" si="52"/>
        <v>0</v>
      </c>
      <c r="FY17" s="117">
        <f t="shared" si="52"/>
        <v>0</v>
      </c>
      <c r="FZ17" s="117">
        <f t="shared" si="52"/>
        <v>0</v>
      </c>
      <c r="GA17" s="117">
        <f t="shared" si="52"/>
        <v>0</v>
      </c>
      <c r="GB17" s="117">
        <f t="shared" si="53"/>
        <v>0</v>
      </c>
      <c r="GC17" s="117">
        <f t="shared" si="53"/>
        <v>0</v>
      </c>
      <c r="GD17" s="117">
        <f t="shared" si="53"/>
        <v>0</v>
      </c>
      <c r="GE17" s="117">
        <f t="shared" si="53"/>
        <v>0</v>
      </c>
      <c r="GF17" s="117">
        <f t="shared" si="53"/>
        <v>0</v>
      </c>
      <c r="GG17" s="117">
        <f t="shared" si="53"/>
        <v>0</v>
      </c>
      <c r="GH17" s="117">
        <f t="shared" si="53"/>
        <v>0</v>
      </c>
      <c r="GI17" s="117">
        <f t="shared" si="53"/>
        <v>0</v>
      </c>
      <c r="GJ17" s="117">
        <f t="shared" si="53"/>
        <v>0</v>
      </c>
      <c r="GK17" s="117">
        <f t="shared" si="53"/>
        <v>0</v>
      </c>
      <c r="GL17" s="117">
        <f t="shared" si="54"/>
        <v>0</v>
      </c>
      <c r="GM17" s="117">
        <f t="shared" si="54"/>
        <v>0</v>
      </c>
      <c r="GN17" s="117">
        <f t="shared" si="54"/>
        <v>0</v>
      </c>
      <c r="GO17" s="117">
        <f t="shared" si="54"/>
        <v>0</v>
      </c>
      <c r="GP17" s="117">
        <f t="shared" si="54"/>
        <v>0</v>
      </c>
      <c r="GQ17" s="117">
        <f t="shared" si="54"/>
        <v>0</v>
      </c>
      <c r="GR17" s="117">
        <f t="shared" si="54"/>
        <v>0</v>
      </c>
      <c r="GS17" s="117">
        <f t="shared" si="54"/>
        <v>0</v>
      </c>
      <c r="GT17" s="117">
        <f t="shared" si="54"/>
        <v>0</v>
      </c>
      <c r="GU17" s="117">
        <f t="shared" si="54"/>
        <v>0</v>
      </c>
      <c r="GV17" s="117">
        <f t="shared" si="55"/>
        <v>0</v>
      </c>
      <c r="GW17" s="117">
        <f t="shared" si="55"/>
        <v>0</v>
      </c>
      <c r="GX17" s="117">
        <f t="shared" si="55"/>
        <v>0</v>
      </c>
      <c r="GY17" s="117">
        <f t="shared" si="55"/>
        <v>0</v>
      </c>
      <c r="GZ17" s="117">
        <f t="shared" si="55"/>
        <v>0</v>
      </c>
      <c r="HA17" s="117">
        <f t="shared" si="55"/>
        <v>0</v>
      </c>
      <c r="HB17" s="117">
        <f t="shared" si="55"/>
        <v>0</v>
      </c>
      <c r="HC17" s="117">
        <f t="shared" si="55"/>
        <v>0</v>
      </c>
      <c r="HD17" s="117">
        <f t="shared" si="55"/>
        <v>0</v>
      </c>
      <c r="HE17" s="117">
        <f t="shared" si="55"/>
        <v>0</v>
      </c>
      <c r="HF17" s="117">
        <f t="shared" si="56"/>
        <v>0</v>
      </c>
      <c r="HG17" s="117">
        <f t="shared" si="56"/>
        <v>0</v>
      </c>
      <c r="HH17" s="117">
        <f t="shared" si="56"/>
        <v>0</v>
      </c>
      <c r="HI17" s="117">
        <f t="shared" si="56"/>
        <v>0</v>
      </c>
      <c r="HJ17" s="117">
        <f t="shared" si="56"/>
        <v>0</v>
      </c>
      <c r="HK17" s="117">
        <f t="shared" si="56"/>
        <v>0</v>
      </c>
      <c r="HL17" s="117">
        <f t="shared" si="56"/>
        <v>0</v>
      </c>
      <c r="HM17" s="117">
        <f t="shared" si="56"/>
        <v>0</v>
      </c>
      <c r="HN17" s="117">
        <f t="shared" si="56"/>
        <v>0</v>
      </c>
      <c r="HO17" s="117">
        <f t="shared" si="56"/>
        <v>0</v>
      </c>
      <c r="HP17" s="117">
        <f t="shared" si="56"/>
        <v>0</v>
      </c>
      <c r="HQ17" s="117">
        <f t="shared" si="56"/>
        <v>0</v>
      </c>
      <c r="HR17" s="117">
        <f t="shared" si="56"/>
        <v>0</v>
      </c>
      <c r="HS17" s="117">
        <f t="shared" si="56"/>
        <v>0</v>
      </c>
      <c r="HT17" s="117">
        <f t="shared" si="56"/>
        <v>0</v>
      </c>
    </row>
    <row r="18" spans="1:228" x14ac:dyDescent="0.35">
      <c r="A18" s="117" t="s">
        <v>798</v>
      </c>
      <c r="B18" s="117">
        <f>IF(AND('PPG Phase Definition'!C321=1, 'PPG Phase Definition'!I87&lt;&gt;1,'PPG Phase Definition'!W87&lt;&gt;"Only TIA2"),1,0)</f>
        <v>0</v>
      </c>
      <c r="C18" s="117">
        <f>IF(ACQ_MODE="PPG",INT(1/INDEX(REFERENCE!$AG$12:$AG$22,MATCH('PPG Phase Definition'!H87,REFERENCE!$AF$12:$AF$22,0))),PPG_GBL_MASK_FATOR)</f>
        <v>5</v>
      </c>
      <c r="D18" s="117">
        <f>IF('PPG Phase Definition'!V87="",1,$C$66)</f>
        <v>1</v>
      </c>
      <c r="H18" s="117">
        <v>17</v>
      </c>
      <c r="I18" s="117" t="str">
        <f t="shared" si="5"/>
        <v>ECG</v>
      </c>
      <c r="J18" s="117">
        <f t="shared" si="28"/>
        <v>16</v>
      </c>
      <c r="K18" s="117" t="str">
        <f t="shared" si="29"/>
        <v>ECG</v>
      </c>
      <c r="L18" s="117" t="str">
        <f t="shared" si="30"/>
        <v/>
      </c>
      <c r="M18" s="398" t="str">
        <f t="shared" si="31"/>
        <v>ECG</v>
      </c>
      <c r="N18" s="117">
        <f t="shared" si="32"/>
        <v>17</v>
      </c>
      <c r="O18" s="117">
        <f t="shared" si="33"/>
        <v>17</v>
      </c>
      <c r="Q18" s="389">
        <f t="shared" si="6"/>
        <v>17</v>
      </c>
      <c r="R18" s="395" t="str">
        <f t="shared" si="34"/>
        <v>ECG</v>
      </c>
      <c r="S18" s="391"/>
      <c r="T18" s="391"/>
      <c r="U18" s="391" t="str">
        <f t="shared" si="35"/>
        <v/>
      </c>
      <c r="V18" s="117" t="str">
        <f t="shared" si="36"/>
        <v/>
      </c>
      <c r="W18" s="117">
        <f t="shared" si="7"/>
        <v>0</v>
      </c>
      <c r="X18" s="117">
        <f t="shared" si="37"/>
        <v>0</v>
      </c>
      <c r="Y18" s="117">
        <f t="shared" si="37"/>
        <v>0</v>
      </c>
      <c r="Z18" s="117">
        <f t="shared" si="37"/>
        <v>0</v>
      </c>
      <c r="AA18" s="117">
        <f t="shared" si="37"/>
        <v>0</v>
      </c>
      <c r="AB18" s="117">
        <f t="shared" si="37"/>
        <v>0</v>
      </c>
      <c r="AC18" s="117">
        <f t="shared" si="37"/>
        <v>0</v>
      </c>
      <c r="AD18" s="117">
        <f t="shared" si="37"/>
        <v>0</v>
      </c>
      <c r="AE18" s="117">
        <f t="shared" si="37"/>
        <v>0</v>
      </c>
      <c r="AF18" s="117">
        <f t="shared" si="37"/>
        <v>0</v>
      </c>
      <c r="AG18" s="117">
        <f t="shared" si="37"/>
        <v>0</v>
      </c>
      <c r="AH18" s="117">
        <f t="shared" si="38"/>
        <v>0</v>
      </c>
      <c r="AI18" s="117">
        <f t="shared" si="38"/>
        <v>0</v>
      </c>
      <c r="AJ18" s="117">
        <f t="shared" si="38"/>
        <v>0</v>
      </c>
      <c r="AK18" s="117">
        <f t="shared" si="38"/>
        <v>0</v>
      </c>
      <c r="AL18" s="117">
        <f t="shared" si="38"/>
        <v>0</v>
      </c>
      <c r="AM18" s="117">
        <f t="shared" si="38"/>
        <v>0</v>
      </c>
      <c r="AN18" s="117">
        <f t="shared" si="38"/>
        <v>0</v>
      </c>
      <c r="AO18" s="117">
        <f t="shared" si="38"/>
        <v>0</v>
      </c>
      <c r="AP18" s="117">
        <f t="shared" si="38"/>
        <v>0</v>
      </c>
      <c r="AQ18" s="117">
        <f t="shared" si="38"/>
        <v>0</v>
      </c>
      <c r="AR18" s="117">
        <f t="shared" si="39"/>
        <v>0</v>
      </c>
      <c r="AS18" s="117">
        <f t="shared" si="39"/>
        <v>0</v>
      </c>
      <c r="AT18" s="117">
        <f t="shared" si="39"/>
        <v>0</v>
      </c>
      <c r="AU18" s="117">
        <f t="shared" si="39"/>
        <v>0</v>
      </c>
      <c r="AV18" s="117">
        <f t="shared" si="39"/>
        <v>0</v>
      </c>
      <c r="AW18" s="117">
        <f t="shared" si="39"/>
        <v>0</v>
      </c>
      <c r="AX18" s="117">
        <f t="shared" si="39"/>
        <v>0</v>
      </c>
      <c r="AY18" s="117">
        <f t="shared" si="39"/>
        <v>0</v>
      </c>
      <c r="AZ18" s="117">
        <f t="shared" si="39"/>
        <v>0</v>
      </c>
      <c r="BA18" s="117">
        <f t="shared" si="39"/>
        <v>0</v>
      </c>
      <c r="BB18" s="117">
        <f t="shared" si="40"/>
        <v>0</v>
      </c>
      <c r="BC18" s="117">
        <f t="shared" si="40"/>
        <v>0</v>
      </c>
      <c r="BD18" s="117">
        <f t="shared" si="40"/>
        <v>0</v>
      </c>
      <c r="BE18" s="117">
        <f t="shared" si="40"/>
        <v>0</v>
      </c>
      <c r="BF18" s="117">
        <f t="shared" si="40"/>
        <v>0</v>
      </c>
      <c r="BG18" s="117">
        <f t="shared" si="40"/>
        <v>0</v>
      </c>
      <c r="BH18" s="117">
        <f t="shared" si="40"/>
        <v>0</v>
      </c>
      <c r="BI18" s="117">
        <f t="shared" si="40"/>
        <v>0</v>
      </c>
      <c r="BJ18" s="117">
        <f t="shared" si="40"/>
        <v>0</v>
      </c>
      <c r="BK18" s="117">
        <f t="shared" si="40"/>
        <v>0</v>
      </c>
      <c r="BL18" s="117">
        <f t="shared" si="41"/>
        <v>0</v>
      </c>
      <c r="BM18" s="117">
        <f t="shared" si="41"/>
        <v>0</v>
      </c>
      <c r="BN18" s="117">
        <f t="shared" si="41"/>
        <v>0</v>
      </c>
      <c r="BO18" s="117">
        <f t="shared" si="41"/>
        <v>0</v>
      </c>
      <c r="BP18" s="117">
        <f t="shared" si="41"/>
        <v>0</v>
      </c>
      <c r="BQ18" s="117">
        <f t="shared" si="41"/>
        <v>0</v>
      </c>
      <c r="BR18" s="117">
        <f t="shared" si="41"/>
        <v>0</v>
      </c>
      <c r="BS18" s="117">
        <f t="shared" si="41"/>
        <v>0</v>
      </c>
      <c r="BT18" s="117">
        <f t="shared" si="41"/>
        <v>0</v>
      </c>
      <c r="BU18" s="117">
        <f t="shared" si="41"/>
        <v>0</v>
      </c>
      <c r="BV18" s="117">
        <f t="shared" si="42"/>
        <v>0</v>
      </c>
      <c r="BW18" s="117">
        <f t="shared" si="42"/>
        <v>0</v>
      </c>
      <c r="BX18" s="117">
        <f t="shared" si="42"/>
        <v>0</v>
      </c>
      <c r="BY18" s="117">
        <f t="shared" si="42"/>
        <v>0</v>
      </c>
      <c r="BZ18" s="117">
        <f t="shared" si="42"/>
        <v>0</v>
      </c>
      <c r="CA18" s="117">
        <f t="shared" si="42"/>
        <v>0</v>
      </c>
      <c r="CB18" s="117">
        <f t="shared" si="42"/>
        <v>0</v>
      </c>
      <c r="CC18" s="117">
        <f t="shared" si="42"/>
        <v>0</v>
      </c>
      <c r="CD18" s="117">
        <f t="shared" si="42"/>
        <v>0</v>
      </c>
      <c r="CE18" s="117">
        <f t="shared" si="42"/>
        <v>0</v>
      </c>
      <c r="CF18" s="117">
        <f t="shared" si="43"/>
        <v>0</v>
      </c>
      <c r="CG18" s="117">
        <f t="shared" si="43"/>
        <v>0</v>
      </c>
      <c r="CH18" s="117">
        <f t="shared" si="43"/>
        <v>0</v>
      </c>
      <c r="CI18" s="117">
        <f t="shared" si="43"/>
        <v>0</v>
      </c>
      <c r="CJ18" s="117">
        <f t="shared" si="43"/>
        <v>0</v>
      </c>
      <c r="CK18" s="117">
        <f t="shared" si="43"/>
        <v>0</v>
      </c>
      <c r="CL18" s="117">
        <f t="shared" si="43"/>
        <v>0</v>
      </c>
      <c r="CM18" s="117">
        <f t="shared" si="43"/>
        <v>0</v>
      </c>
      <c r="CN18" s="117">
        <f t="shared" si="43"/>
        <v>0</v>
      </c>
      <c r="CO18" s="117">
        <f t="shared" si="43"/>
        <v>0</v>
      </c>
      <c r="CP18" s="117">
        <f t="shared" si="44"/>
        <v>0</v>
      </c>
      <c r="CQ18" s="117">
        <f t="shared" si="44"/>
        <v>0</v>
      </c>
      <c r="CR18" s="117">
        <f t="shared" si="44"/>
        <v>0</v>
      </c>
      <c r="CS18" s="117">
        <f t="shared" si="44"/>
        <v>0</v>
      </c>
      <c r="CT18" s="117">
        <f t="shared" si="44"/>
        <v>0</v>
      </c>
      <c r="CU18" s="117">
        <f t="shared" si="44"/>
        <v>0</v>
      </c>
      <c r="CV18" s="117">
        <f t="shared" si="44"/>
        <v>0</v>
      </c>
      <c r="CW18" s="117">
        <f t="shared" si="44"/>
        <v>0</v>
      </c>
      <c r="CX18" s="117">
        <f t="shared" si="44"/>
        <v>0</v>
      </c>
      <c r="CY18" s="117">
        <f t="shared" si="44"/>
        <v>0</v>
      </c>
      <c r="CZ18" s="117">
        <f t="shared" si="45"/>
        <v>0</v>
      </c>
      <c r="DA18" s="117">
        <f t="shared" si="45"/>
        <v>0</v>
      </c>
      <c r="DB18" s="117">
        <f t="shared" si="45"/>
        <v>0</v>
      </c>
      <c r="DC18" s="117">
        <f t="shared" si="45"/>
        <v>0</v>
      </c>
      <c r="DD18" s="117">
        <f t="shared" si="45"/>
        <v>0</v>
      </c>
      <c r="DE18" s="117">
        <f t="shared" si="45"/>
        <v>0</v>
      </c>
      <c r="DF18" s="117">
        <f t="shared" si="45"/>
        <v>0</v>
      </c>
      <c r="DG18" s="117">
        <f t="shared" si="45"/>
        <v>0</v>
      </c>
      <c r="DH18" s="117">
        <f t="shared" si="45"/>
        <v>0</v>
      </c>
      <c r="DI18" s="117">
        <f t="shared" si="45"/>
        <v>0</v>
      </c>
      <c r="DJ18" s="117">
        <f t="shared" si="46"/>
        <v>0</v>
      </c>
      <c r="DK18" s="117">
        <f t="shared" si="46"/>
        <v>0</v>
      </c>
      <c r="DL18" s="117">
        <f t="shared" si="46"/>
        <v>0</v>
      </c>
      <c r="DM18" s="117">
        <f t="shared" si="46"/>
        <v>0</v>
      </c>
      <c r="DN18" s="117">
        <f t="shared" si="46"/>
        <v>0</v>
      </c>
      <c r="DO18" s="117">
        <f t="shared" si="46"/>
        <v>0</v>
      </c>
      <c r="DP18" s="117">
        <f t="shared" si="46"/>
        <v>0</v>
      </c>
      <c r="DQ18" s="117">
        <f t="shared" si="46"/>
        <v>0</v>
      </c>
      <c r="DR18" s="117">
        <f t="shared" si="46"/>
        <v>0</v>
      </c>
      <c r="DS18" s="117">
        <f t="shared" si="46"/>
        <v>0</v>
      </c>
      <c r="DT18" s="117">
        <f t="shared" si="47"/>
        <v>0</v>
      </c>
      <c r="DU18" s="117">
        <f t="shared" si="47"/>
        <v>0</v>
      </c>
      <c r="DV18" s="117">
        <f t="shared" si="47"/>
        <v>0</v>
      </c>
      <c r="DW18" s="117">
        <f t="shared" si="47"/>
        <v>0</v>
      </c>
      <c r="DX18" s="117">
        <f t="shared" si="47"/>
        <v>0</v>
      </c>
      <c r="DY18" s="117">
        <f t="shared" si="47"/>
        <v>0</v>
      </c>
      <c r="DZ18" s="117">
        <f t="shared" si="47"/>
        <v>0</v>
      </c>
      <c r="EA18" s="117">
        <f t="shared" si="47"/>
        <v>0</v>
      </c>
      <c r="EB18" s="117">
        <f t="shared" si="47"/>
        <v>0</v>
      </c>
      <c r="EC18" s="117">
        <f t="shared" si="47"/>
        <v>0</v>
      </c>
      <c r="ED18" s="117">
        <f t="shared" si="48"/>
        <v>0</v>
      </c>
      <c r="EE18" s="117">
        <f t="shared" si="48"/>
        <v>0</v>
      </c>
      <c r="EF18" s="117">
        <f t="shared" si="48"/>
        <v>0</v>
      </c>
      <c r="EG18" s="117">
        <f t="shared" si="48"/>
        <v>0</v>
      </c>
      <c r="EH18" s="117">
        <f t="shared" si="48"/>
        <v>0</v>
      </c>
      <c r="EI18" s="117">
        <f t="shared" si="48"/>
        <v>0</v>
      </c>
      <c r="EJ18" s="117">
        <f t="shared" si="48"/>
        <v>0</v>
      </c>
      <c r="EK18" s="117">
        <f t="shared" si="48"/>
        <v>0</v>
      </c>
      <c r="EL18" s="117">
        <f t="shared" si="48"/>
        <v>0</v>
      </c>
      <c r="EM18" s="117">
        <f t="shared" si="48"/>
        <v>0</v>
      </c>
      <c r="EN18" s="117">
        <f t="shared" si="49"/>
        <v>0</v>
      </c>
      <c r="EO18" s="117">
        <f t="shared" si="49"/>
        <v>0</v>
      </c>
      <c r="EP18" s="117">
        <f t="shared" si="49"/>
        <v>0</v>
      </c>
      <c r="EQ18" s="117">
        <f t="shared" si="49"/>
        <v>0</v>
      </c>
      <c r="ER18" s="117">
        <f t="shared" si="49"/>
        <v>0</v>
      </c>
      <c r="ES18" s="117">
        <f t="shared" si="49"/>
        <v>0</v>
      </c>
      <c r="ET18" s="117">
        <f t="shared" si="49"/>
        <v>0</v>
      </c>
      <c r="EU18" s="117">
        <f t="shared" si="49"/>
        <v>0</v>
      </c>
      <c r="EV18" s="117">
        <f t="shared" si="49"/>
        <v>0</v>
      </c>
      <c r="EW18" s="117">
        <f t="shared" si="49"/>
        <v>0</v>
      </c>
      <c r="EX18" s="117">
        <f t="shared" si="50"/>
        <v>0</v>
      </c>
      <c r="EY18" s="117">
        <f t="shared" si="50"/>
        <v>0</v>
      </c>
      <c r="EZ18" s="117">
        <f t="shared" si="50"/>
        <v>0</v>
      </c>
      <c r="FA18" s="117">
        <f t="shared" si="50"/>
        <v>0</v>
      </c>
      <c r="FB18" s="117">
        <f t="shared" si="50"/>
        <v>0</v>
      </c>
      <c r="FC18" s="117">
        <f t="shared" si="50"/>
        <v>0</v>
      </c>
      <c r="FD18" s="117">
        <f t="shared" si="50"/>
        <v>0</v>
      </c>
      <c r="FE18" s="117">
        <f t="shared" si="50"/>
        <v>0</v>
      </c>
      <c r="FF18" s="117">
        <f t="shared" si="50"/>
        <v>0</v>
      </c>
      <c r="FG18" s="117">
        <f t="shared" si="50"/>
        <v>0</v>
      </c>
      <c r="FH18" s="117">
        <f t="shared" si="51"/>
        <v>0</v>
      </c>
      <c r="FI18" s="117">
        <f t="shared" si="51"/>
        <v>0</v>
      </c>
      <c r="FJ18" s="117">
        <f t="shared" si="51"/>
        <v>0</v>
      </c>
      <c r="FK18" s="117">
        <f t="shared" si="51"/>
        <v>0</v>
      </c>
      <c r="FL18" s="117">
        <f t="shared" si="51"/>
        <v>0</v>
      </c>
      <c r="FM18" s="117">
        <f t="shared" si="51"/>
        <v>0</v>
      </c>
      <c r="FN18" s="117">
        <f t="shared" si="51"/>
        <v>0</v>
      </c>
      <c r="FO18" s="117">
        <f t="shared" si="51"/>
        <v>0</v>
      </c>
      <c r="FP18" s="117">
        <f t="shared" si="51"/>
        <v>0</v>
      </c>
      <c r="FQ18" s="117">
        <f t="shared" si="51"/>
        <v>0</v>
      </c>
      <c r="FR18" s="117">
        <f t="shared" si="52"/>
        <v>0</v>
      </c>
      <c r="FS18" s="117">
        <f t="shared" si="52"/>
        <v>0</v>
      </c>
      <c r="FT18" s="117">
        <f t="shared" si="52"/>
        <v>0</v>
      </c>
      <c r="FU18" s="117">
        <f t="shared" si="52"/>
        <v>0</v>
      </c>
      <c r="FV18" s="117">
        <f t="shared" si="52"/>
        <v>0</v>
      </c>
      <c r="FW18" s="117">
        <f t="shared" si="52"/>
        <v>0</v>
      </c>
      <c r="FX18" s="117">
        <f t="shared" si="52"/>
        <v>0</v>
      </c>
      <c r="FY18" s="117">
        <f t="shared" si="52"/>
        <v>0</v>
      </c>
      <c r="FZ18" s="117">
        <f t="shared" si="52"/>
        <v>0</v>
      </c>
      <c r="GA18" s="117">
        <f t="shared" si="52"/>
        <v>0</v>
      </c>
      <c r="GB18" s="117">
        <f t="shared" si="53"/>
        <v>0</v>
      </c>
      <c r="GC18" s="117">
        <f t="shared" si="53"/>
        <v>0</v>
      </c>
      <c r="GD18" s="117">
        <f t="shared" si="53"/>
        <v>0</v>
      </c>
      <c r="GE18" s="117">
        <f t="shared" si="53"/>
        <v>0</v>
      </c>
      <c r="GF18" s="117">
        <f t="shared" si="53"/>
        <v>0</v>
      </c>
      <c r="GG18" s="117">
        <f t="shared" si="53"/>
        <v>0</v>
      </c>
      <c r="GH18" s="117">
        <f t="shared" si="53"/>
        <v>0</v>
      </c>
      <c r="GI18" s="117">
        <f t="shared" si="53"/>
        <v>0</v>
      </c>
      <c r="GJ18" s="117">
        <f t="shared" si="53"/>
        <v>0</v>
      </c>
      <c r="GK18" s="117">
        <f t="shared" si="53"/>
        <v>0</v>
      </c>
      <c r="GL18" s="117">
        <f t="shared" si="54"/>
        <v>0</v>
      </c>
      <c r="GM18" s="117">
        <f t="shared" si="54"/>
        <v>0</v>
      </c>
      <c r="GN18" s="117">
        <f t="shared" si="54"/>
        <v>0</v>
      </c>
      <c r="GO18" s="117">
        <f t="shared" si="54"/>
        <v>0</v>
      </c>
      <c r="GP18" s="117">
        <f t="shared" si="54"/>
        <v>0</v>
      </c>
      <c r="GQ18" s="117">
        <f t="shared" si="54"/>
        <v>0</v>
      </c>
      <c r="GR18" s="117">
        <f t="shared" si="54"/>
        <v>0</v>
      </c>
      <c r="GS18" s="117">
        <f t="shared" si="54"/>
        <v>0</v>
      </c>
      <c r="GT18" s="117">
        <f t="shared" si="54"/>
        <v>0</v>
      </c>
      <c r="GU18" s="117">
        <f t="shared" si="54"/>
        <v>0</v>
      </c>
      <c r="GV18" s="117">
        <f t="shared" si="55"/>
        <v>0</v>
      </c>
      <c r="GW18" s="117">
        <f t="shared" si="55"/>
        <v>0</v>
      </c>
      <c r="GX18" s="117">
        <f t="shared" si="55"/>
        <v>0</v>
      </c>
      <c r="GY18" s="117">
        <f t="shared" si="55"/>
        <v>0</v>
      </c>
      <c r="GZ18" s="117">
        <f t="shared" si="55"/>
        <v>0</v>
      </c>
      <c r="HA18" s="117">
        <f t="shared" si="55"/>
        <v>0</v>
      </c>
      <c r="HB18" s="117">
        <f t="shared" si="55"/>
        <v>0</v>
      </c>
      <c r="HC18" s="117">
        <f t="shared" si="55"/>
        <v>0</v>
      </c>
      <c r="HD18" s="117">
        <f t="shared" si="55"/>
        <v>0</v>
      </c>
      <c r="HE18" s="117">
        <f t="shared" si="55"/>
        <v>0</v>
      </c>
      <c r="HF18" s="117">
        <f t="shared" si="56"/>
        <v>0</v>
      </c>
      <c r="HG18" s="117">
        <f t="shared" si="56"/>
        <v>0</v>
      </c>
      <c r="HH18" s="117">
        <f t="shared" si="56"/>
        <v>0</v>
      </c>
      <c r="HI18" s="117">
        <f t="shared" si="56"/>
        <v>0</v>
      </c>
      <c r="HJ18" s="117">
        <f t="shared" si="56"/>
        <v>0</v>
      </c>
      <c r="HK18" s="117">
        <f t="shared" si="56"/>
        <v>0</v>
      </c>
      <c r="HL18" s="117">
        <f t="shared" si="56"/>
        <v>0</v>
      </c>
      <c r="HM18" s="117">
        <f t="shared" si="56"/>
        <v>0</v>
      </c>
      <c r="HN18" s="117">
        <f t="shared" si="56"/>
        <v>0</v>
      </c>
      <c r="HO18" s="117">
        <f t="shared" si="56"/>
        <v>0</v>
      </c>
      <c r="HP18" s="117">
        <f t="shared" si="56"/>
        <v>0</v>
      </c>
      <c r="HQ18" s="117">
        <f t="shared" si="56"/>
        <v>0</v>
      </c>
      <c r="HR18" s="117">
        <f t="shared" si="56"/>
        <v>0</v>
      </c>
      <c r="HS18" s="117">
        <f t="shared" si="56"/>
        <v>0</v>
      </c>
      <c r="HT18" s="117">
        <f t="shared" si="56"/>
        <v>0</v>
      </c>
    </row>
    <row r="19" spans="1:228" x14ac:dyDescent="0.35">
      <c r="A19" s="117" t="s">
        <v>799</v>
      </c>
      <c r="B19" s="117">
        <f>IF(AND('PPG Phase Definition'!C321=1, 'PPG Phase Definition'!I87&lt;&gt;1,'PPG Phase Definition'!W87&lt;&gt;"Only TIA1"),1,0)</f>
        <v>0</v>
      </c>
      <c r="C19" s="117">
        <f>C18</f>
        <v>5</v>
      </c>
      <c r="D19" s="117">
        <f>IF('PPG Phase Definition'!X87="",1,$C$66)</f>
        <v>1</v>
      </c>
      <c r="H19" s="117">
        <v>18</v>
      </c>
      <c r="I19" s="117" t="str">
        <f t="shared" si="5"/>
        <v>TIA1-3</v>
      </c>
      <c r="J19" s="117">
        <f t="shared" si="28"/>
        <v>16</v>
      </c>
      <c r="K19" s="117" t="str">
        <f t="shared" si="29"/>
        <v/>
      </c>
      <c r="L19" s="117" t="str">
        <f t="shared" si="30"/>
        <v>TIA1-3</v>
      </c>
      <c r="M19" s="398" t="str">
        <f t="shared" si="31"/>
        <v>TIA1-3</v>
      </c>
      <c r="N19" s="117">
        <f t="shared" si="32"/>
        <v>18</v>
      </c>
      <c r="O19" s="117">
        <f t="shared" si="33"/>
        <v>18</v>
      </c>
      <c r="Q19" s="389">
        <f t="shared" si="6"/>
        <v>18</v>
      </c>
      <c r="R19" s="395" t="str">
        <f t="shared" si="34"/>
        <v>TIA1-3</v>
      </c>
      <c r="S19" s="391"/>
      <c r="T19" s="391"/>
      <c r="U19" s="391" t="str">
        <f t="shared" si="35"/>
        <v/>
      </c>
      <c r="V19" s="117" t="str">
        <f t="shared" si="36"/>
        <v/>
      </c>
      <c r="W19" s="117">
        <f t="shared" si="7"/>
        <v>0</v>
      </c>
      <c r="X19" s="117">
        <f t="shared" si="37"/>
        <v>0</v>
      </c>
      <c r="Y19" s="117">
        <f t="shared" si="37"/>
        <v>0</v>
      </c>
      <c r="Z19" s="117">
        <f t="shared" si="37"/>
        <v>0</v>
      </c>
      <c r="AA19" s="117">
        <f t="shared" si="37"/>
        <v>0</v>
      </c>
      <c r="AB19" s="117">
        <f t="shared" si="37"/>
        <v>0</v>
      </c>
      <c r="AC19" s="117">
        <f t="shared" si="37"/>
        <v>0</v>
      </c>
      <c r="AD19" s="117">
        <f t="shared" si="37"/>
        <v>0</v>
      </c>
      <c r="AE19" s="117">
        <f t="shared" si="37"/>
        <v>0</v>
      </c>
      <c r="AF19" s="117">
        <f t="shared" si="37"/>
        <v>0</v>
      </c>
      <c r="AG19" s="117">
        <f t="shared" si="37"/>
        <v>0</v>
      </c>
      <c r="AH19" s="117">
        <f t="shared" si="38"/>
        <v>0</v>
      </c>
      <c r="AI19" s="117">
        <f t="shared" si="38"/>
        <v>0</v>
      </c>
      <c r="AJ19" s="117">
        <f t="shared" si="38"/>
        <v>0</v>
      </c>
      <c r="AK19" s="117">
        <f t="shared" si="38"/>
        <v>0</v>
      </c>
      <c r="AL19" s="117">
        <f t="shared" si="38"/>
        <v>0</v>
      </c>
      <c r="AM19" s="117">
        <f t="shared" si="38"/>
        <v>0</v>
      </c>
      <c r="AN19" s="117">
        <f t="shared" si="38"/>
        <v>0</v>
      </c>
      <c r="AO19" s="117">
        <f t="shared" si="38"/>
        <v>0</v>
      </c>
      <c r="AP19" s="117">
        <f t="shared" si="38"/>
        <v>0</v>
      </c>
      <c r="AQ19" s="117">
        <f t="shared" si="38"/>
        <v>0</v>
      </c>
      <c r="AR19" s="117">
        <f t="shared" si="39"/>
        <v>0</v>
      </c>
      <c r="AS19" s="117">
        <f t="shared" si="39"/>
        <v>0</v>
      </c>
      <c r="AT19" s="117">
        <f t="shared" si="39"/>
        <v>0</v>
      </c>
      <c r="AU19" s="117">
        <f t="shared" si="39"/>
        <v>0</v>
      </c>
      <c r="AV19" s="117">
        <f t="shared" si="39"/>
        <v>0</v>
      </c>
      <c r="AW19" s="117">
        <f t="shared" si="39"/>
        <v>0</v>
      </c>
      <c r="AX19" s="117">
        <f t="shared" si="39"/>
        <v>0</v>
      </c>
      <c r="AY19" s="117">
        <f t="shared" si="39"/>
        <v>0</v>
      </c>
      <c r="AZ19" s="117">
        <f t="shared" si="39"/>
        <v>0</v>
      </c>
      <c r="BA19" s="117">
        <f t="shared" si="39"/>
        <v>0</v>
      </c>
      <c r="BB19" s="117">
        <f t="shared" si="40"/>
        <v>0</v>
      </c>
      <c r="BC19" s="117">
        <f t="shared" si="40"/>
        <v>0</v>
      </c>
      <c r="BD19" s="117">
        <f t="shared" si="40"/>
        <v>0</v>
      </c>
      <c r="BE19" s="117">
        <f t="shared" si="40"/>
        <v>0</v>
      </c>
      <c r="BF19" s="117">
        <f t="shared" si="40"/>
        <v>0</v>
      </c>
      <c r="BG19" s="117">
        <f t="shared" si="40"/>
        <v>0</v>
      </c>
      <c r="BH19" s="117">
        <f t="shared" si="40"/>
        <v>0</v>
      </c>
      <c r="BI19" s="117">
        <f t="shared" si="40"/>
        <v>0</v>
      </c>
      <c r="BJ19" s="117">
        <f t="shared" si="40"/>
        <v>0</v>
      </c>
      <c r="BK19" s="117">
        <f t="shared" si="40"/>
        <v>0</v>
      </c>
      <c r="BL19" s="117">
        <f t="shared" si="41"/>
        <v>0</v>
      </c>
      <c r="BM19" s="117">
        <f t="shared" si="41"/>
        <v>0</v>
      </c>
      <c r="BN19" s="117">
        <f t="shared" si="41"/>
        <v>0</v>
      </c>
      <c r="BO19" s="117">
        <f t="shared" si="41"/>
        <v>0</v>
      </c>
      <c r="BP19" s="117">
        <f t="shared" si="41"/>
        <v>0</v>
      </c>
      <c r="BQ19" s="117">
        <f t="shared" si="41"/>
        <v>0</v>
      </c>
      <c r="BR19" s="117">
        <f t="shared" si="41"/>
        <v>0</v>
      </c>
      <c r="BS19" s="117">
        <f t="shared" si="41"/>
        <v>0</v>
      </c>
      <c r="BT19" s="117">
        <f t="shared" si="41"/>
        <v>0</v>
      </c>
      <c r="BU19" s="117">
        <f t="shared" si="41"/>
        <v>0</v>
      </c>
      <c r="BV19" s="117">
        <f t="shared" si="42"/>
        <v>0</v>
      </c>
      <c r="BW19" s="117">
        <f t="shared" si="42"/>
        <v>0</v>
      </c>
      <c r="BX19" s="117">
        <f t="shared" si="42"/>
        <v>0</v>
      </c>
      <c r="BY19" s="117">
        <f t="shared" si="42"/>
        <v>0</v>
      </c>
      <c r="BZ19" s="117">
        <f t="shared" si="42"/>
        <v>0</v>
      </c>
      <c r="CA19" s="117">
        <f t="shared" si="42"/>
        <v>0</v>
      </c>
      <c r="CB19" s="117">
        <f t="shared" si="42"/>
        <v>0</v>
      </c>
      <c r="CC19" s="117">
        <f t="shared" si="42"/>
        <v>0</v>
      </c>
      <c r="CD19" s="117">
        <f t="shared" si="42"/>
        <v>0</v>
      </c>
      <c r="CE19" s="117">
        <f t="shared" si="42"/>
        <v>0</v>
      </c>
      <c r="CF19" s="117">
        <f t="shared" si="43"/>
        <v>0</v>
      </c>
      <c r="CG19" s="117">
        <f t="shared" si="43"/>
        <v>0</v>
      </c>
      <c r="CH19" s="117">
        <f t="shared" si="43"/>
        <v>0</v>
      </c>
      <c r="CI19" s="117">
        <f t="shared" si="43"/>
        <v>0</v>
      </c>
      <c r="CJ19" s="117">
        <f t="shared" si="43"/>
        <v>0</v>
      </c>
      <c r="CK19" s="117">
        <f t="shared" si="43"/>
        <v>0</v>
      </c>
      <c r="CL19" s="117">
        <f t="shared" si="43"/>
        <v>0</v>
      </c>
      <c r="CM19" s="117">
        <f t="shared" si="43"/>
        <v>0</v>
      </c>
      <c r="CN19" s="117">
        <f t="shared" si="43"/>
        <v>0</v>
      </c>
      <c r="CO19" s="117">
        <f t="shared" si="43"/>
        <v>0</v>
      </c>
      <c r="CP19" s="117">
        <f t="shared" si="44"/>
        <v>0</v>
      </c>
      <c r="CQ19" s="117">
        <f t="shared" si="44"/>
        <v>0</v>
      </c>
      <c r="CR19" s="117">
        <f t="shared" si="44"/>
        <v>0</v>
      </c>
      <c r="CS19" s="117">
        <f t="shared" si="44"/>
        <v>0</v>
      </c>
      <c r="CT19" s="117">
        <f t="shared" si="44"/>
        <v>0</v>
      </c>
      <c r="CU19" s="117">
        <f t="shared" si="44"/>
        <v>0</v>
      </c>
      <c r="CV19" s="117">
        <f t="shared" si="44"/>
        <v>0</v>
      </c>
      <c r="CW19" s="117">
        <f t="shared" si="44"/>
        <v>0</v>
      </c>
      <c r="CX19" s="117">
        <f t="shared" si="44"/>
        <v>0</v>
      </c>
      <c r="CY19" s="117">
        <f t="shared" si="44"/>
        <v>0</v>
      </c>
      <c r="CZ19" s="117">
        <f t="shared" si="45"/>
        <v>0</v>
      </c>
      <c r="DA19" s="117">
        <f t="shared" si="45"/>
        <v>0</v>
      </c>
      <c r="DB19" s="117">
        <f t="shared" si="45"/>
        <v>0</v>
      </c>
      <c r="DC19" s="117">
        <f t="shared" si="45"/>
        <v>0</v>
      </c>
      <c r="DD19" s="117">
        <f t="shared" si="45"/>
        <v>0</v>
      </c>
      <c r="DE19" s="117">
        <f t="shared" si="45"/>
        <v>0</v>
      </c>
      <c r="DF19" s="117">
        <f t="shared" si="45"/>
        <v>0</v>
      </c>
      <c r="DG19" s="117">
        <f t="shared" si="45"/>
        <v>0</v>
      </c>
      <c r="DH19" s="117">
        <f t="shared" si="45"/>
        <v>0</v>
      </c>
      <c r="DI19" s="117">
        <f t="shared" si="45"/>
        <v>0</v>
      </c>
      <c r="DJ19" s="117">
        <f t="shared" si="46"/>
        <v>0</v>
      </c>
      <c r="DK19" s="117">
        <f t="shared" si="46"/>
        <v>0</v>
      </c>
      <c r="DL19" s="117">
        <f t="shared" si="46"/>
        <v>0</v>
      </c>
      <c r="DM19" s="117">
        <f t="shared" si="46"/>
        <v>0</v>
      </c>
      <c r="DN19" s="117">
        <f t="shared" si="46"/>
        <v>0</v>
      </c>
      <c r="DO19" s="117">
        <f t="shared" si="46"/>
        <v>0</v>
      </c>
      <c r="DP19" s="117">
        <f t="shared" si="46"/>
        <v>0</v>
      </c>
      <c r="DQ19" s="117">
        <f t="shared" si="46"/>
        <v>0</v>
      </c>
      <c r="DR19" s="117">
        <f t="shared" si="46"/>
        <v>0</v>
      </c>
      <c r="DS19" s="117">
        <f t="shared" si="46"/>
        <v>0</v>
      </c>
      <c r="DT19" s="117">
        <f t="shared" si="47"/>
        <v>0</v>
      </c>
      <c r="DU19" s="117">
        <f t="shared" si="47"/>
        <v>0</v>
      </c>
      <c r="DV19" s="117">
        <f t="shared" si="47"/>
        <v>0</v>
      </c>
      <c r="DW19" s="117">
        <f t="shared" si="47"/>
        <v>0</v>
      </c>
      <c r="DX19" s="117">
        <f t="shared" si="47"/>
        <v>0</v>
      </c>
      <c r="DY19" s="117">
        <f t="shared" si="47"/>
        <v>0</v>
      </c>
      <c r="DZ19" s="117">
        <f t="shared" si="47"/>
        <v>0</v>
      </c>
      <c r="EA19" s="117">
        <f t="shared" si="47"/>
        <v>0</v>
      </c>
      <c r="EB19" s="117">
        <f t="shared" si="47"/>
        <v>0</v>
      </c>
      <c r="EC19" s="117">
        <f t="shared" si="47"/>
        <v>0</v>
      </c>
      <c r="ED19" s="117">
        <f t="shared" si="48"/>
        <v>0</v>
      </c>
      <c r="EE19" s="117">
        <f t="shared" si="48"/>
        <v>0</v>
      </c>
      <c r="EF19" s="117">
        <f t="shared" si="48"/>
        <v>0</v>
      </c>
      <c r="EG19" s="117">
        <f t="shared" si="48"/>
        <v>0</v>
      </c>
      <c r="EH19" s="117">
        <f t="shared" si="48"/>
        <v>0</v>
      </c>
      <c r="EI19" s="117">
        <f t="shared" si="48"/>
        <v>0</v>
      </c>
      <c r="EJ19" s="117">
        <f t="shared" si="48"/>
        <v>0</v>
      </c>
      <c r="EK19" s="117">
        <f t="shared" si="48"/>
        <v>0</v>
      </c>
      <c r="EL19" s="117">
        <f t="shared" si="48"/>
        <v>0</v>
      </c>
      <c r="EM19" s="117">
        <f t="shared" si="48"/>
        <v>0</v>
      </c>
      <c r="EN19" s="117">
        <f t="shared" si="49"/>
        <v>0</v>
      </c>
      <c r="EO19" s="117">
        <f t="shared" si="49"/>
        <v>0</v>
      </c>
      <c r="EP19" s="117">
        <f t="shared" si="49"/>
        <v>0</v>
      </c>
      <c r="EQ19" s="117">
        <f t="shared" si="49"/>
        <v>0</v>
      </c>
      <c r="ER19" s="117">
        <f t="shared" si="49"/>
        <v>0</v>
      </c>
      <c r="ES19" s="117">
        <f t="shared" si="49"/>
        <v>0</v>
      </c>
      <c r="ET19" s="117">
        <f t="shared" si="49"/>
        <v>0</v>
      </c>
      <c r="EU19" s="117">
        <f t="shared" si="49"/>
        <v>0</v>
      </c>
      <c r="EV19" s="117">
        <f t="shared" si="49"/>
        <v>0</v>
      </c>
      <c r="EW19" s="117">
        <f t="shared" si="49"/>
        <v>0</v>
      </c>
      <c r="EX19" s="117">
        <f t="shared" si="50"/>
        <v>0</v>
      </c>
      <c r="EY19" s="117">
        <f t="shared" si="50"/>
        <v>0</v>
      </c>
      <c r="EZ19" s="117">
        <f t="shared" si="50"/>
        <v>0</v>
      </c>
      <c r="FA19" s="117">
        <f t="shared" si="50"/>
        <v>0</v>
      </c>
      <c r="FB19" s="117">
        <f t="shared" si="50"/>
        <v>0</v>
      </c>
      <c r="FC19" s="117">
        <f t="shared" si="50"/>
        <v>0</v>
      </c>
      <c r="FD19" s="117">
        <f t="shared" si="50"/>
        <v>0</v>
      </c>
      <c r="FE19" s="117">
        <f t="shared" si="50"/>
        <v>0</v>
      </c>
      <c r="FF19" s="117">
        <f t="shared" si="50"/>
        <v>0</v>
      </c>
      <c r="FG19" s="117">
        <f t="shared" si="50"/>
        <v>0</v>
      </c>
      <c r="FH19" s="117">
        <f t="shared" si="51"/>
        <v>0</v>
      </c>
      <c r="FI19" s="117">
        <f t="shared" si="51"/>
        <v>0</v>
      </c>
      <c r="FJ19" s="117">
        <f t="shared" si="51"/>
        <v>0</v>
      </c>
      <c r="FK19" s="117">
        <f t="shared" si="51"/>
        <v>0</v>
      </c>
      <c r="FL19" s="117">
        <f t="shared" si="51"/>
        <v>0</v>
      </c>
      <c r="FM19" s="117">
        <f t="shared" si="51"/>
        <v>0</v>
      </c>
      <c r="FN19" s="117">
        <f t="shared" si="51"/>
        <v>0</v>
      </c>
      <c r="FO19" s="117">
        <f t="shared" si="51"/>
        <v>0</v>
      </c>
      <c r="FP19" s="117">
        <f t="shared" si="51"/>
        <v>0</v>
      </c>
      <c r="FQ19" s="117">
        <f t="shared" si="51"/>
        <v>0</v>
      </c>
      <c r="FR19" s="117">
        <f t="shared" si="52"/>
        <v>0</v>
      </c>
      <c r="FS19" s="117">
        <f t="shared" si="52"/>
        <v>0</v>
      </c>
      <c r="FT19" s="117">
        <f t="shared" si="52"/>
        <v>0</v>
      </c>
      <c r="FU19" s="117">
        <f t="shared" si="52"/>
        <v>0</v>
      </c>
      <c r="FV19" s="117">
        <f t="shared" si="52"/>
        <v>0</v>
      </c>
      <c r="FW19" s="117">
        <f t="shared" si="52"/>
        <v>0</v>
      </c>
      <c r="FX19" s="117">
        <f t="shared" si="52"/>
        <v>0</v>
      </c>
      <c r="FY19" s="117">
        <f t="shared" si="52"/>
        <v>0</v>
      </c>
      <c r="FZ19" s="117">
        <f t="shared" si="52"/>
        <v>0</v>
      </c>
      <c r="GA19" s="117">
        <f t="shared" si="52"/>
        <v>0</v>
      </c>
      <c r="GB19" s="117">
        <f t="shared" si="53"/>
        <v>0</v>
      </c>
      <c r="GC19" s="117">
        <f t="shared" si="53"/>
        <v>0</v>
      </c>
      <c r="GD19" s="117">
        <f t="shared" si="53"/>
        <v>0</v>
      </c>
      <c r="GE19" s="117">
        <f t="shared" si="53"/>
        <v>0</v>
      </c>
      <c r="GF19" s="117">
        <f t="shared" si="53"/>
        <v>0</v>
      </c>
      <c r="GG19" s="117">
        <f t="shared" si="53"/>
        <v>0</v>
      </c>
      <c r="GH19" s="117">
        <f t="shared" si="53"/>
        <v>0</v>
      </c>
      <c r="GI19" s="117">
        <f t="shared" si="53"/>
        <v>0</v>
      </c>
      <c r="GJ19" s="117">
        <f t="shared" si="53"/>
        <v>0</v>
      </c>
      <c r="GK19" s="117">
        <f t="shared" si="53"/>
        <v>0</v>
      </c>
      <c r="GL19" s="117">
        <f t="shared" si="54"/>
        <v>0</v>
      </c>
      <c r="GM19" s="117">
        <f t="shared" si="54"/>
        <v>0</v>
      </c>
      <c r="GN19" s="117">
        <f t="shared" si="54"/>
        <v>0</v>
      </c>
      <c r="GO19" s="117">
        <f t="shared" si="54"/>
        <v>0</v>
      </c>
      <c r="GP19" s="117">
        <f t="shared" si="54"/>
        <v>0</v>
      </c>
      <c r="GQ19" s="117">
        <f t="shared" si="54"/>
        <v>0</v>
      </c>
      <c r="GR19" s="117">
        <f t="shared" si="54"/>
        <v>0</v>
      </c>
      <c r="GS19" s="117">
        <f t="shared" si="54"/>
        <v>0</v>
      </c>
      <c r="GT19" s="117">
        <f t="shared" si="54"/>
        <v>0</v>
      </c>
      <c r="GU19" s="117">
        <f t="shared" si="54"/>
        <v>0</v>
      </c>
      <c r="GV19" s="117">
        <f t="shared" si="55"/>
        <v>0</v>
      </c>
      <c r="GW19" s="117">
        <f t="shared" si="55"/>
        <v>0</v>
      </c>
      <c r="GX19" s="117">
        <f t="shared" si="55"/>
        <v>0</v>
      </c>
      <c r="GY19" s="117">
        <f t="shared" si="55"/>
        <v>0</v>
      </c>
      <c r="GZ19" s="117">
        <f t="shared" si="55"/>
        <v>0</v>
      </c>
      <c r="HA19" s="117">
        <f t="shared" si="55"/>
        <v>0</v>
      </c>
      <c r="HB19" s="117">
        <f t="shared" si="55"/>
        <v>0</v>
      </c>
      <c r="HC19" s="117">
        <f t="shared" si="55"/>
        <v>0</v>
      </c>
      <c r="HD19" s="117">
        <f t="shared" si="55"/>
        <v>0</v>
      </c>
      <c r="HE19" s="117">
        <f t="shared" si="55"/>
        <v>0</v>
      </c>
      <c r="HF19" s="117">
        <f t="shared" si="56"/>
        <v>0</v>
      </c>
      <c r="HG19" s="117">
        <f t="shared" si="56"/>
        <v>0</v>
      </c>
      <c r="HH19" s="117">
        <f t="shared" si="56"/>
        <v>0</v>
      </c>
      <c r="HI19" s="117">
        <f t="shared" si="56"/>
        <v>0</v>
      </c>
      <c r="HJ19" s="117">
        <f t="shared" si="56"/>
        <v>0</v>
      </c>
      <c r="HK19" s="117">
        <f t="shared" si="56"/>
        <v>0</v>
      </c>
      <c r="HL19" s="117">
        <f t="shared" si="56"/>
        <v>0</v>
      </c>
      <c r="HM19" s="117">
        <f t="shared" si="56"/>
        <v>0</v>
      </c>
      <c r="HN19" s="117">
        <f t="shared" si="56"/>
        <v>0</v>
      </c>
      <c r="HO19" s="117">
        <f t="shared" si="56"/>
        <v>0</v>
      </c>
      <c r="HP19" s="117">
        <f t="shared" si="56"/>
        <v>0</v>
      </c>
      <c r="HQ19" s="117">
        <f t="shared" si="56"/>
        <v>0</v>
      </c>
      <c r="HR19" s="117">
        <f t="shared" si="56"/>
        <v>0</v>
      </c>
      <c r="HS19" s="117">
        <f t="shared" si="56"/>
        <v>0</v>
      </c>
      <c r="HT19" s="117">
        <f t="shared" si="56"/>
        <v>0</v>
      </c>
    </row>
    <row r="20" spans="1:228" x14ac:dyDescent="0.35">
      <c r="A20" s="117" t="s">
        <v>800</v>
      </c>
      <c r="B20" s="117">
        <f>IF(AND('PPG Phase Definition'!C331=1, 'PPG Phase Definition'!I97&lt;&gt;1,'PPG Phase Definition'!W97&lt;&gt;"Only TIA2"),1,0)</f>
        <v>0</v>
      </c>
      <c r="C20" s="117">
        <f>IF(ACQ_MODE="PPG",INT(1/INDEX(REFERENCE!$AG$12:$AG$22,MATCH('PPG Phase Definition'!H97,REFERENCE!$AF$12:$AF$22,0))),PPG_GBL_MASK_FATOR)</f>
        <v>5</v>
      </c>
      <c r="D20" s="117">
        <f>IF('PPG Phase Definition'!V97="",1,$C$66)</f>
        <v>2</v>
      </c>
      <c r="H20" s="117">
        <v>19</v>
      </c>
      <c r="I20" s="117" t="str">
        <f t="shared" si="5"/>
        <v>ECG</v>
      </c>
      <c r="J20" s="117">
        <f t="shared" si="28"/>
        <v>17</v>
      </c>
      <c r="K20" s="117" t="str">
        <f t="shared" si="29"/>
        <v>ECG</v>
      </c>
      <c r="L20" s="117" t="str">
        <f t="shared" si="30"/>
        <v/>
      </c>
      <c r="M20" s="398" t="str">
        <f t="shared" si="31"/>
        <v>ECG</v>
      </c>
      <c r="N20" s="117">
        <f t="shared" si="32"/>
        <v>19</v>
      </c>
      <c r="O20" s="117">
        <f t="shared" si="33"/>
        <v>19</v>
      </c>
      <c r="Q20" s="389">
        <f t="shared" si="6"/>
        <v>19</v>
      </c>
      <c r="R20" s="395" t="str">
        <f t="shared" si="34"/>
        <v>ECG</v>
      </c>
      <c r="S20" s="391"/>
      <c r="T20" s="391"/>
      <c r="U20" s="391" t="str">
        <f t="shared" si="35"/>
        <v/>
      </c>
      <c r="V20" s="117" t="str">
        <f t="shared" si="36"/>
        <v/>
      </c>
      <c r="W20" s="117">
        <f t="shared" si="7"/>
        <v>0</v>
      </c>
      <c r="X20" s="117">
        <f t="shared" si="37"/>
        <v>0</v>
      </c>
      <c r="Y20" s="117">
        <f t="shared" si="37"/>
        <v>0</v>
      </c>
      <c r="Z20" s="117">
        <f t="shared" si="37"/>
        <v>0</v>
      </c>
      <c r="AA20" s="117">
        <f t="shared" si="37"/>
        <v>0</v>
      </c>
      <c r="AB20" s="117">
        <f t="shared" si="37"/>
        <v>0</v>
      </c>
      <c r="AC20" s="117">
        <f t="shared" si="37"/>
        <v>0</v>
      </c>
      <c r="AD20" s="117">
        <f t="shared" si="37"/>
        <v>0</v>
      </c>
      <c r="AE20" s="117">
        <f t="shared" si="37"/>
        <v>0</v>
      </c>
      <c r="AF20" s="117">
        <f t="shared" si="37"/>
        <v>0</v>
      </c>
      <c r="AG20" s="117">
        <f t="shared" si="37"/>
        <v>0</v>
      </c>
      <c r="AH20" s="117">
        <f t="shared" si="38"/>
        <v>0</v>
      </c>
      <c r="AI20" s="117">
        <f t="shared" si="38"/>
        <v>0</v>
      </c>
      <c r="AJ20" s="117">
        <f t="shared" si="38"/>
        <v>0</v>
      </c>
      <c r="AK20" s="117">
        <f t="shared" si="38"/>
        <v>0</v>
      </c>
      <c r="AL20" s="117">
        <f t="shared" si="38"/>
        <v>0</v>
      </c>
      <c r="AM20" s="117">
        <f t="shared" si="38"/>
        <v>0</v>
      </c>
      <c r="AN20" s="117">
        <f t="shared" si="38"/>
        <v>0</v>
      </c>
      <c r="AO20" s="117">
        <f t="shared" si="38"/>
        <v>0</v>
      </c>
      <c r="AP20" s="117">
        <f t="shared" si="38"/>
        <v>0</v>
      </c>
      <c r="AQ20" s="117">
        <f t="shared" si="38"/>
        <v>0</v>
      </c>
      <c r="AR20" s="117">
        <f t="shared" si="39"/>
        <v>0</v>
      </c>
      <c r="AS20" s="117">
        <f t="shared" si="39"/>
        <v>0</v>
      </c>
      <c r="AT20" s="117">
        <f t="shared" si="39"/>
        <v>0</v>
      </c>
      <c r="AU20" s="117">
        <f t="shared" si="39"/>
        <v>0</v>
      </c>
      <c r="AV20" s="117">
        <f t="shared" si="39"/>
        <v>0</v>
      </c>
      <c r="AW20" s="117">
        <f t="shared" si="39"/>
        <v>0</v>
      </c>
      <c r="AX20" s="117">
        <f t="shared" si="39"/>
        <v>0</v>
      </c>
      <c r="AY20" s="117">
        <f t="shared" si="39"/>
        <v>0</v>
      </c>
      <c r="AZ20" s="117">
        <f t="shared" si="39"/>
        <v>0</v>
      </c>
      <c r="BA20" s="117">
        <f t="shared" si="39"/>
        <v>0</v>
      </c>
      <c r="BB20" s="117">
        <f t="shared" si="40"/>
        <v>0</v>
      </c>
      <c r="BC20" s="117">
        <f t="shared" si="40"/>
        <v>0</v>
      </c>
      <c r="BD20" s="117">
        <f t="shared" si="40"/>
        <v>0</v>
      </c>
      <c r="BE20" s="117">
        <f t="shared" si="40"/>
        <v>0</v>
      </c>
      <c r="BF20" s="117">
        <f t="shared" si="40"/>
        <v>0</v>
      </c>
      <c r="BG20" s="117">
        <f t="shared" si="40"/>
        <v>0</v>
      </c>
      <c r="BH20" s="117">
        <f t="shared" si="40"/>
        <v>0</v>
      </c>
      <c r="BI20" s="117">
        <f t="shared" si="40"/>
        <v>0</v>
      </c>
      <c r="BJ20" s="117">
        <f t="shared" si="40"/>
        <v>0</v>
      </c>
      <c r="BK20" s="117">
        <f t="shared" si="40"/>
        <v>0</v>
      </c>
      <c r="BL20" s="117">
        <f t="shared" si="41"/>
        <v>0</v>
      </c>
      <c r="BM20" s="117">
        <f t="shared" si="41"/>
        <v>0</v>
      </c>
      <c r="BN20" s="117">
        <f t="shared" si="41"/>
        <v>0</v>
      </c>
      <c r="BO20" s="117">
        <f t="shared" si="41"/>
        <v>0</v>
      </c>
      <c r="BP20" s="117">
        <f t="shared" si="41"/>
        <v>0</v>
      </c>
      <c r="BQ20" s="117">
        <f t="shared" si="41"/>
        <v>0</v>
      </c>
      <c r="BR20" s="117">
        <f t="shared" si="41"/>
        <v>0</v>
      </c>
      <c r="BS20" s="117">
        <f t="shared" si="41"/>
        <v>0</v>
      </c>
      <c r="BT20" s="117">
        <f t="shared" si="41"/>
        <v>0</v>
      </c>
      <c r="BU20" s="117">
        <f t="shared" si="41"/>
        <v>0</v>
      </c>
      <c r="BV20" s="117">
        <f t="shared" si="42"/>
        <v>0</v>
      </c>
      <c r="BW20" s="117">
        <f t="shared" si="42"/>
        <v>0</v>
      </c>
      <c r="BX20" s="117">
        <f t="shared" si="42"/>
        <v>0</v>
      </c>
      <c r="BY20" s="117">
        <f t="shared" si="42"/>
        <v>0</v>
      </c>
      <c r="BZ20" s="117">
        <f t="shared" si="42"/>
        <v>0</v>
      </c>
      <c r="CA20" s="117">
        <f t="shared" si="42"/>
        <v>0</v>
      </c>
      <c r="CB20" s="117">
        <f t="shared" si="42"/>
        <v>0</v>
      </c>
      <c r="CC20" s="117">
        <f t="shared" si="42"/>
        <v>0</v>
      </c>
      <c r="CD20" s="117">
        <f t="shared" si="42"/>
        <v>0</v>
      </c>
      <c r="CE20" s="117">
        <f t="shared" si="42"/>
        <v>0</v>
      </c>
      <c r="CF20" s="117">
        <f t="shared" si="43"/>
        <v>0</v>
      </c>
      <c r="CG20" s="117">
        <f t="shared" si="43"/>
        <v>0</v>
      </c>
      <c r="CH20" s="117">
        <f t="shared" si="43"/>
        <v>0</v>
      </c>
      <c r="CI20" s="117">
        <f t="shared" si="43"/>
        <v>0</v>
      </c>
      <c r="CJ20" s="117">
        <f t="shared" si="43"/>
        <v>0</v>
      </c>
      <c r="CK20" s="117">
        <f t="shared" si="43"/>
        <v>0</v>
      </c>
      <c r="CL20" s="117">
        <f t="shared" si="43"/>
        <v>0</v>
      </c>
      <c r="CM20" s="117">
        <f t="shared" si="43"/>
        <v>0</v>
      </c>
      <c r="CN20" s="117">
        <f t="shared" si="43"/>
        <v>0</v>
      </c>
      <c r="CO20" s="117">
        <f t="shared" si="43"/>
        <v>0</v>
      </c>
      <c r="CP20" s="117">
        <f t="shared" si="44"/>
        <v>0</v>
      </c>
      <c r="CQ20" s="117">
        <f t="shared" si="44"/>
        <v>0</v>
      </c>
      <c r="CR20" s="117">
        <f t="shared" si="44"/>
        <v>0</v>
      </c>
      <c r="CS20" s="117">
        <f t="shared" si="44"/>
        <v>0</v>
      </c>
      <c r="CT20" s="117">
        <f t="shared" si="44"/>
        <v>0</v>
      </c>
      <c r="CU20" s="117">
        <f t="shared" si="44"/>
        <v>0</v>
      </c>
      <c r="CV20" s="117">
        <f t="shared" si="44"/>
        <v>0</v>
      </c>
      <c r="CW20" s="117">
        <f t="shared" si="44"/>
        <v>0</v>
      </c>
      <c r="CX20" s="117">
        <f t="shared" si="44"/>
        <v>0</v>
      </c>
      <c r="CY20" s="117">
        <f t="shared" si="44"/>
        <v>0</v>
      </c>
      <c r="CZ20" s="117">
        <f t="shared" si="45"/>
        <v>0</v>
      </c>
      <c r="DA20" s="117">
        <f t="shared" si="45"/>
        <v>0</v>
      </c>
      <c r="DB20" s="117">
        <f t="shared" si="45"/>
        <v>0</v>
      </c>
      <c r="DC20" s="117">
        <f t="shared" si="45"/>
        <v>0</v>
      </c>
      <c r="DD20" s="117">
        <f t="shared" si="45"/>
        <v>0</v>
      </c>
      <c r="DE20" s="117">
        <f t="shared" si="45"/>
        <v>0</v>
      </c>
      <c r="DF20" s="117">
        <f t="shared" si="45"/>
        <v>0</v>
      </c>
      <c r="DG20" s="117">
        <f t="shared" si="45"/>
        <v>0</v>
      </c>
      <c r="DH20" s="117">
        <f t="shared" si="45"/>
        <v>0</v>
      </c>
      <c r="DI20" s="117">
        <f t="shared" si="45"/>
        <v>0</v>
      </c>
      <c r="DJ20" s="117">
        <f t="shared" si="46"/>
        <v>0</v>
      </c>
      <c r="DK20" s="117">
        <f t="shared" si="46"/>
        <v>0</v>
      </c>
      <c r="DL20" s="117">
        <f t="shared" si="46"/>
        <v>0</v>
      </c>
      <c r="DM20" s="117">
        <f t="shared" si="46"/>
        <v>0</v>
      </c>
      <c r="DN20" s="117">
        <f t="shared" si="46"/>
        <v>0</v>
      </c>
      <c r="DO20" s="117">
        <f t="shared" si="46"/>
        <v>0</v>
      </c>
      <c r="DP20" s="117">
        <f t="shared" si="46"/>
        <v>0</v>
      </c>
      <c r="DQ20" s="117">
        <f t="shared" si="46"/>
        <v>0</v>
      </c>
      <c r="DR20" s="117">
        <f t="shared" si="46"/>
        <v>0</v>
      </c>
      <c r="DS20" s="117">
        <f t="shared" si="46"/>
        <v>0</v>
      </c>
      <c r="DT20" s="117">
        <f t="shared" si="47"/>
        <v>0</v>
      </c>
      <c r="DU20" s="117">
        <f t="shared" si="47"/>
        <v>0</v>
      </c>
      <c r="DV20" s="117">
        <f t="shared" si="47"/>
        <v>0</v>
      </c>
      <c r="DW20" s="117">
        <f t="shared" si="47"/>
        <v>0</v>
      </c>
      <c r="DX20" s="117">
        <f t="shared" si="47"/>
        <v>0</v>
      </c>
      <c r="DY20" s="117">
        <f t="shared" si="47"/>
        <v>0</v>
      </c>
      <c r="DZ20" s="117">
        <f t="shared" si="47"/>
        <v>0</v>
      </c>
      <c r="EA20" s="117">
        <f t="shared" si="47"/>
        <v>0</v>
      </c>
      <c r="EB20" s="117">
        <f t="shared" si="47"/>
        <v>0</v>
      </c>
      <c r="EC20" s="117">
        <f t="shared" si="47"/>
        <v>0</v>
      </c>
      <c r="ED20" s="117">
        <f t="shared" si="48"/>
        <v>0</v>
      </c>
      <c r="EE20" s="117">
        <f t="shared" si="48"/>
        <v>0</v>
      </c>
      <c r="EF20" s="117">
        <f t="shared" si="48"/>
        <v>0</v>
      </c>
      <c r="EG20" s="117">
        <f t="shared" si="48"/>
        <v>0</v>
      </c>
      <c r="EH20" s="117">
        <f t="shared" si="48"/>
        <v>0</v>
      </c>
      <c r="EI20" s="117">
        <f t="shared" si="48"/>
        <v>0</v>
      </c>
      <c r="EJ20" s="117">
        <f t="shared" si="48"/>
        <v>0</v>
      </c>
      <c r="EK20" s="117">
        <f t="shared" si="48"/>
        <v>0</v>
      </c>
      <c r="EL20" s="117">
        <f t="shared" si="48"/>
        <v>0</v>
      </c>
      <c r="EM20" s="117">
        <f t="shared" si="48"/>
        <v>0</v>
      </c>
      <c r="EN20" s="117">
        <f t="shared" si="49"/>
        <v>0</v>
      </c>
      <c r="EO20" s="117">
        <f t="shared" si="49"/>
        <v>0</v>
      </c>
      <c r="EP20" s="117">
        <f t="shared" si="49"/>
        <v>0</v>
      </c>
      <c r="EQ20" s="117">
        <f t="shared" si="49"/>
        <v>0</v>
      </c>
      <c r="ER20" s="117">
        <f t="shared" si="49"/>
        <v>0</v>
      </c>
      <c r="ES20" s="117">
        <f t="shared" si="49"/>
        <v>0</v>
      </c>
      <c r="ET20" s="117">
        <f t="shared" si="49"/>
        <v>0</v>
      </c>
      <c r="EU20" s="117">
        <f t="shared" si="49"/>
        <v>0</v>
      </c>
      <c r="EV20" s="117">
        <f t="shared" si="49"/>
        <v>0</v>
      </c>
      <c r="EW20" s="117">
        <f t="shared" si="49"/>
        <v>0</v>
      </c>
      <c r="EX20" s="117">
        <f t="shared" si="50"/>
        <v>0</v>
      </c>
      <c r="EY20" s="117">
        <f t="shared" si="50"/>
        <v>0</v>
      </c>
      <c r="EZ20" s="117">
        <f t="shared" si="50"/>
        <v>0</v>
      </c>
      <c r="FA20" s="117">
        <f t="shared" si="50"/>
        <v>0</v>
      </c>
      <c r="FB20" s="117">
        <f t="shared" si="50"/>
        <v>0</v>
      </c>
      <c r="FC20" s="117">
        <f t="shared" si="50"/>
        <v>0</v>
      </c>
      <c r="FD20" s="117">
        <f t="shared" si="50"/>
        <v>0</v>
      </c>
      <c r="FE20" s="117">
        <f t="shared" si="50"/>
        <v>0</v>
      </c>
      <c r="FF20" s="117">
        <f t="shared" si="50"/>
        <v>0</v>
      </c>
      <c r="FG20" s="117">
        <f t="shared" si="50"/>
        <v>0</v>
      </c>
      <c r="FH20" s="117">
        <f t="shared" si="51"/>
        <v>0</v>
      </c>
      <c r="FI20" s="117">
        <f t="shared" si="51"/>
        <v>0</v>
      </c>
      <c r="FJ20" s="117">
        <f t="shared" si="51"/>
        <v>0</v>
      </c>
      <c r="FK20" s="117">
        <f t="shared" si="51"/>
        <v>0</v>
      </c>
      <c r="FL20" s="117">
        <f t="shared" si="51"/>
        <v>0</v>
      </c>
      <c r="FM20" s="117">
        <f t="shared" si="51"/>
        <v>0</v>
      </c>
      <c r="FN20" s="117">
        <f t="shared" si="51"/>
        <v>0</v>
      </c>
      <c r="FO20" s="117">
        <f t="shared" si="51"/>
        <v>0</v>
      </c>
      <c r="FP20" s="117">
        <f t="shared" si="51"/>
        <v>0</v>
      </c>
      <c r="FQ20" s="117">
        <f t="shared" si="51"/>
        <v>0</v>
      </c>
      <c r="FR20" s="117">
        <f t="shared" si="52"/>
        <v>0</v>
      </c>
      <c r="FS20" s="117">
        <f t="shared" si="52"/>
        <v>0</v>
      </c>
      <c r="FT20" s="117">
        <f t="shared" si="52"/>
        <v>0</v>
      </c>
      <c r="FU20" s="117">
        <f t="shared" si="52"/>
        <v>0</v>
      </c>
      <c r="FV20" s="117">
        <f t="shared" si="52"/>
        <v>0</v>
      </c>
      <c r="FW20" s="117">
        <f t="shared" si="52"/>
        <v>0</v>
      </c>
      <c r="FX20" s="117">
        <f t="shared" si="52"/>
        <v>0</v>
      </c>
      <c r="FY20" s="117">
        <f t="shared" si="52"/>
        <v>0</v>
      </c>
      <c r="FZ20" s="117">
        <f t="shared" si="52"/>
        <v>0</v>
      </c>
      <c r="GA20" s="117">
        <f t="shared" si="52"/>
        <v>0</v>
      </c>
      <c r="GB20" s="117">
        <f t="shared" si="53"/>
        <v>0</v>
      </c>
      <c r="GC20" s="117">
        <f t="shared" si="53"/>
        <v>0</v>
      </c>
      <c r="GD20" s="117">
        <f t="shared" si="53"/>
        <v>0</v>
      </c>
      <c r="GE20" s="117">
        <f t="shared" si="53"/>
        <v>0</v>
      </c>
      <c r="GF20" s="117">
        <f t="shared" si="53"/>
        <v>0</v>
      </c>
      <c r="GG20" s="117">
        <f t="shared" si="53"/>
        <v>0</v>
      </c>
      <c r="GH20" s="117">
        <f t="shared" si="53"/>
        <v>0</v>
      </c>
      <c r="GI20" s="117">
        <f t="shared" si="53"/>
        <v>0</v>
      </c>
      <c r="GJ20" s="117">
        <f t="shared" si="53"/>
        <v>0</v>
      </c>
      <c r="GK20" s="117">
        <f t="shared" si="53"/>
        <v>0</v>
      </c>
      <c r="GL20" s="117">
        <f t="shared" si="54"/>
        <v>0</v>
      </c>
      <c r="GM20" s="117">
        <f t="shared" si="54"/>
        <v>0</v>
      </c>
      <c r="GN20" s="117">
        <f t="shared" si="54"/>
        <v>0</v>
      </c>
      <c r="GO20" s="117">
        <f t="shared" si="54"/>
        <v>0</v>
      </c>
      <c r="GP20" s="117">
        <f t="shared" si="54"/>
        <v>0</v>
      </c>
      <c r="GQ20" s="117">
        <f t="shared" si="54"/>
        <v>0</v>
      </c>
      <c r="GR20" s="117">
        <f t="shared" si="54"/>
        <v>0</v>
      </c>
      <c r="GS20" s="117">
        <f t="shared" si="54"/>
        <v>0</v>
      </c>
      <c r="GT20" s="117">
        <f t="shared" si="54"/>
        <v>0</v>
      </c>
      <c r="GU20" s="117">
        <f t="shared" si="54"/>
        <v>0</v>
      </c>
      <c r="GV20" s="117">
        <f t="shared" si="55"/>
        <v>0</v>
      </c>
      <c r="GW20" s="117">
        <f t="shared" si="55"/>
        <v>0</v>
      </c>
      <c r="GX20" s="117">
        <f t="shared" si="55"/>
        <v>0</v>
      </c>
      <c r="GY20" s="117">
        <f t="shared" si="55"/>
        <v>0</v>
      </c>
      <c r="GZ20" s="117">
        <f t="shared" si="55"/>
        <v>0</v>
      </c>
      <c r="HA20" s="117">
        <f t="shared" si="55"/>
        <v>0</v>
      </c>
      <c r="HB20" s="117">
        <f t="shared" si="55"/>
        <v>0</v>
      </c>
      <c r="HC20" s="117">
        <f t="shared" si="55"/>
        <v>0</v>
      </c>
      <c r="HD20" s="117">
        <f t="shared" si="55"/>
        <v>0</v>
      </c>
      <c r="HE20" s="117">
        <f t="shared" si="55"/>
        <v>0</v>
      </c>
      <c r="HF20" s="117">
        <f t="shared" si="56"/>
        <v>0</v>
      </c>
      <c r="HG20" s="117">
        <f t="shared" si="56"/>
        <v>0</v>
      </c>
      <c r="HH20" s="117">
        <f t="shared" si="56"/>
        <v>0</v>
      </c>
      <c r="HI20" s="117">
        <f t="shared" si="56"/>
        <v>0</v>
      </c>
      <c r="HJ20" s="117">
        <f t="shared" si="56"/>
        <v>0</v>
      </c>
      <c r="HK20" s="117">
        <f t="shared" si="56"/>
        <v>0</v>
      </c>
      <c r="HL20" s="117">
        <f t="shared" si="56"/>
        <v>0</v>
      </c>
      <c r="HM20" s="117">
        <f t="shared" si="56"/>
        <v>0</v>
      </c>
      <c r="HN20" s="117">
        <f t="shared" si="56"/>
        <v>0</v>
      </c>
      <c r="HO20" s="117">
        <f t="shared" si="56"/>
        <v>0</v>
      </c>
      <c r="HP20" s="117">
        <f t="shared" si="56"/>
        <v>0</v>
      </c>
      <c r="HQ20" s="117">
        <f t="shared" si="56"/>
        <v>0</v>
      </c>
      <c r="HR20" s="117">
        <f t="shared" si="56"/>
        <v>0</v>
      </c>
      <c r="HS20" s="117">
        <f t="shared" si="56"/>
        <v>0</v>
      </c>
      <c r="HT20" s="117">
        <f t="shared" si="56"/>
        <v>0</v>
      </c>
    </row>
    <row r="21" spans="1:228" x14ac:dyDescent="0.35">
      <c r="A21" s="117" t="s">
        <v>801</v>
      </c>
      <c r="B21" s="117">
        <f>IF(AND('PPG Phase Definition'!C331=1, 'PPG Phase Definition'!I97&lt;&gt;1,'PPG Phase Definition'!W97&lt;&gt;"Only TIA1"),1,0)</f>
        <v>0</v>
      </c>
      <c r="C21" s="117">
        <f>C20</f>
        <v>5</v>
      </c>
      <c r="D21" s="117">
        <f>IF('PPG Phase Definition'!X97="",1,$C$66)</f>
        <v>1</v>
      </c>
      <c r="H21" s="117">
        <v>20</v>
      </c>
      <c r="I21" s="117" t="str">
        <f t="shared" si="5"/>
        <v>ECG</v>
      </c>
      <c r="J21" s="117">
        <f t="shared" si="28"/>
        <v>18</v>
      </c>
      <c r="K21" s="117" t="str">
        <f t="shared" si="29"/>
        <v>ECG</v>
      </c>
      <c r="L21" s="117" t="str">
        <f t="shared" si="30"/>
        <v/>
      </c>
      <c r="M21" s="398" t="str">
        <f t="shared" si="31"/>
        <v>ECG</v>
      </c>
      <c r="N21" s="117">
        <f t="shared" si="32"/>
        <v>20</v>
      </c>
      <c r="O21" s="117">
        <f t="shared" si="33"/>
        <v>20</v>
      </c>
      <c r="Q21" s="389">
        <f t="shared" si="6"/>
        <v>20</v>
      </c>
      <c r="R21" s="395" t="str">
        <f t="shared" si="34"/>
        <v>ECG</v>
      </c>
      <c r="S21" s="391"/>
      <c r="T21" s="391"/>
      <c r="U21" s="391" t="str">
        <f t="shared" si="35"/>
        <v/>
      </c>
      <c r="V21" s="117" t="str">
        <f t="shared" si="36"/>
        <v/>
      </c>
      <c r="W21" s="117">
        <f t="shared" si="7"/>
        <v>0</v>
      </c>
      <c r="X21" s="117">
        <f t="shared" si="37"/>
        <v>0</v>
      </c>
      <c r="Y21" s="117">
        <f t="shared" si="37"/>
        <v>0</v>
      </c>
      <c r="Z21" s="117">
        <f t="shared" si="37"/>
        <v>0</v>
      </c>
      <c r="AA21" s="117">
        <f t="shared" si="37"/>
        <v>0</v>
      </c>
      <c r="AB21" s="117">
        <f t="shared" si="37"/>
        <v>0</v>
      </c>
      <c r="AC21" s="117">
        <f t="shared" si="37"/>
        <v>0</v>
      </c>
      <c r="AD21" s="117">
        <f t="shared" si="37"/>
        <v>0</v>
      </c>
      <c r="AE21" s="117">
        <f t="shared" si="37"/>
        <v>0</v>
      </c>
      <c r="AF21" s="117">
        <f t="shared" si="37"/>
        <v>0</v>
      </c>
      <c r="AG21" s="117">
        <f t="shared" si="37"/>
        <v>0</v>
      </c>
      <c r="AH21" s="117">
        <f t="shared" si="38"/>
        <v>0</v>
      </c>
      <c r="AI21" s="117">
        <f t="shared" si="38"/>
        <v>0</v>
      </c>
      <c r="AJ21" s="117">
        <f t="shared" si="38"/>
        <v>0</v>
      </c>
      <c r="AK21" s="117">
        <f t="shared" si="38"/>
        <v>0</v>
      </c>
      <c r="AL21" s="117">
        <f t="shared" si="38"/>
        <v>0</v>
      </c>
      <c r="AM21" s="117">
        <f t="shared" si="38"/>
        <v>0</v>
      </c>
      <c r="AN21" s="117">
        <f t="shared" si="38"/>
        <v>0</v>
      </c>
      <c r="AO21" s="117">
        <f t="shared" si="38"/>
        <v>0</v>
      </c>
      <c r="AP21" s="117">
        <f t="shared" si="38"/>
        <v>0</v>
      </c>
      <c r="AQ21" s="117">
        <f t="shared" si="38"/>
        <v>0</v>
      </c>
      <c r="AR21" s="117">
        <f t="shared" si="39"/>
        <v>0</v>
      </c>
      <c r="AS21" s="117">
        <f t="shared" si="39"/>
        <v>0</v>
      </c>
      <c r="AT21" s="117">
        <f t="shared" si="39"/>
        <v>0</v>
      </c>
      <c r="AU21" s="117">
        <f t="shared" si="39"/>
        <v>0</v>
      </c>
      <c r="AV21" s="117">
        <f t="shared" si="39"/>
        <v>0</v>
      </c>
      <c r="AW21" s="117">
        <f t="shared" si="39"/>
        <v>0</v>
      </c>
      <c r="AX21" s="117">
        <f t="shared" si="39"/>
        <v>0</v>
      </c>
      <c r="AY21" s="117">
        <f t="shared" si="39"/>
        <v>0</v>
      </c>
      <c r="AZ21" s="117">
        <f t="shared" si="39"/>
        <v>0</v>
      </c>
      <c r="BA21" s="117">
        <f t="shared" si="39"/>
        <v>0</v>
      </c>
      <c r="BB21" s="117">
        <f t="shared" si="40"/>
        <v>0</v>
      </c>
      <c r="BC21" s="117">
        <f t="shared" si="40"/>
        <v>0</v>
      </c>
      <c r="BD21" s="117">
        <f t="shared" si="40"/>
        <v>0</v>
      </c>
      <c r="BE21" s="117">
        <f t="shared" si="40"/>
        <v>0</v>
      </c>
      <c r="BF21" s="117">
        <f t="shared" si="40"/>
        <v>0</v>
      </c>
      <c r="BG21" s="117">
        <f t="shared" si="40"/>
        <v>0</v>
      </c>
      <c r="BH21" s="117">
        <f t="shared" si="40"/>
        <v>0</v>
      </c>
      <c r="BI21" s="117">
        <f t="shared" si="40"/>
        <v>0</v>
      </c>
      <c r="BJ21" s="117">
        <f t="shared" si="40"/>
        <v>0</v>
      </c>
      <c r="BK21" s="117">
        <f t="shared" si="40"/>
        <v>0</v>
      </c>
      <c r="BL21" s="117">
        <f t="shared" si="41"/>
        <v>0</v>
      </c>
      <c r="BM21" s="117">
        <f t="shared" si="41"/>
        <v>0</v>
      </c>
      <c r="BN21" s="117">
        <f t="shared" si="41"/>
        <v>0</v>
      </c>
      <c r="BO21" s="117">
        <f t="shared" si="41"/>
        <v>0</v>
      </c>
      <c r="BP21" s="117">
        <f t="shared" si="41"/>
        <v>0</v>
      </c>
      <c r="BQ21" s="117">
        <f t="shared" si="41"/>
        <v>0</v>
      </c>
      <c r="BR21" s="117">
        <f t="shared" si="41"/>
        <v>0</v>
      </c>
      <c r="BS21" s="117">
        <f t="shared" si="41"/>
        <v>0</v>
      </c>
      <c r="BT21" s="117">
        <f t="shared" si="41"/>
        <v>0</v>
      </c>
      <c r="BU21" s="117">
        <f t="shared" si="41"/>
        <v>0</v>
      </c>
      <c r="BV21" s="117">
        <f t="shared" si="42"/>
        <v>0</v>
      </c>
      <c r="BW21" s="117">
        <f t="shared" si="42"/>
        <v>0</v>
      </c>
      <c r="BX21" s="117">
        <f t="shared" si="42"/>
        <v>0</v>
      </c>
      <c r="BY21" s="117">
        <f t="shared" si="42"/>
        <v>0</v>
      </c>
      <c r="BZ21" s="117">
        <f t="shared" si="42"/>
        <v>0</v>
      </c>
      <c r="CA21" s="117">
        <f t="shared" si="42"/>
        <v>0</v>
      </c>
      <c r="CB21" s="117">
        <f t="shared" si="42"/>
        <v>0</v>
      </c>
      <c r="CC21" s="117">
        <f t="shared" si="42"/>
        <v>0</v>
      </c>
      <c r="CD21" s="117">
        <f t="shared" si="42"/>
        <v>0</v>
      </c>
      <c r="CE21" s="117">
        <f t="shared" si="42"/>
        <v>0</v>
      </c>
      <c r="CF21" s="117">
        <f t="shared" si="43"/>
        <v>0</v>
      </c>
      <c r="CG21" s="117">
        <f t="shared" si="43"/>
        <v>0</v>
      </c>
      <c r="CH21" s="117">
        <f t="shared" si="43"/>
        <v>0</v>
      </c>
      <c r="CI21" s="117">
        <f t="shared" si="43"/>
        <v>0</v>
      </c>
      <c r="CJ21" s="117">
        <f t="shared" si="43"/>
        <v>0</v>
      </c>
      <c r="CK21" s="117">
        <f t="shared" si="43"/>
        <v>0</v>
      </c>
      <c r="CL21" s="117">
        <f t="shared" si="43"/>
        <v>0</v>
      </c>
      <c r="CM21" s="117">
        <f t="shared" si="43"/>
        <v>0</v>
      </c>
      <c r="CN21" s="117">
        <f t="shared" si="43"/>
        <v>0</v>
      </c>
      <c r="CO21" s="117">
        <f t="shared" si="43"/>
        <v>0</v>
      </c>
      <c r="CP21" s="117">
        <f t="shared" si="44"/>
        <v>0</v>
      </c>
      <c r="CQ21" s="117">
        <f t="shared" si="44"/>
        <v>0</v>
      </c>
      <c r="CR21" s="117">
        <f t="shared" si="44"/>
        <v>0</v>
      </c>
      <c r="CS21" s="117">
        <f t="shared" si="44"/>
        <v>0</v>
      </c>
      <c r="CT21" s="117">
        <f t="shared" si="44"/>
        <v>0</v>
      </c>
      <c r="CU21" s="117">
        <f t="shared" si="44"/>
        <v>0</v>
      </c>
      <c r="CV21" s="117">
        <f t="shared" si="44"/>
        <v>0</v>
      </c>
      <c r="CW21" s="117">
        <f t="shared" si="44"/>
        <v>0</v>
      </c>
      <c r="CX21" s="117">
        <f t="shared" si="44"/>
        <v>0</v>
      </c>
      <c r="CY21" s="117">
        <f t="shared" si="44"/>
        <v>0</v>
      </c>
      <c r="CZ21" s="117">
        <f t="shared" si="45"/>
        <v>0</v>
      </c>
      <c r="DA21" s="117">
        <f t="shared" si="45"/>
        <v>0</v>
      </c>
      <c r="DB21" s="117">
        <f t="shared" si="45"/>
        <v>0</v>
      </c>
      <c r="DC21" s="117">
        <f t="shared" si="45"/>
        <v>0</v>
      </c>
      <c r="DD21" s="117">
        <f t="shared" si="45"/>
        <v>0</v>
      </c>
      <c r="DE21" s="117">
        <f t="shared" si="45"/>
        <v>0</v>
      </c>
      <c r="DF21" s="117">
        <f t="shared" si="45"/>
        <v>0</v>
      </c>
      <c r="DG21" s="117">
        <f t="shared" si="45"/>
        <v>0</v>
      </c>
      <c r="DH21" s="117">
        <f t="shared" si="45"/>
        <v>0</v>
      </c>
      <c r="DI21" s="117">
        <f t="shared" si="45"/>
        <v>0</v>
      </c>
      <c r="DJ21" s="117">
        <f t="shared" si="46"/>
        <v>0</v>
      </c>
      <c r="DK21" s="117">
        <f t="shared" si="46"/>
        <v>0</v>
      </c>
      <c r="DL21" s="117">
        <f t="shared" si="46"/>
        <v>0</v>
      </c>
      <c r="DM21" s="117">
        <f t="shared" si="46"/>
        <v>0</v>
      </c>
      <c r="DN21" s="117">
        <f t="shared" si="46"/>
        <v>0</v>
      </c>
      <c r="DO21" s="117">
        <f t="shared" si="46"/>
        <v>0</v>
      </c>
      <c r="DP21" s="117">
        <f t="shared" si="46"/>
        <v>0</v>
      </c>
      <c r="DQ21" s="117">
        <f t="shared" si="46"/>
        <v>0</v>
      </c>
      <c r="DR21" s="117">
        <f t="shared" si="46"/>
        <v>0</v>
      </c>
      <c r="DS21" s="117">
        <f t="shared" si="46"/>
        <v>0</v>
      </c>
      <c r="DT21" s="117">
        <f t="shared" si="47"/>
        <v>0</v>
      </c>
      <c r="DU21" s="117">
        <f t="shared" si="47"/>
        <v>0</v>
      </c>
      <c r="DV21" s="117">
        <f t="shared" si="47"/>
        <v>0</v>
      </c>
      <c r="DW21" s="117">
        <f t="shared" si="47"/>
        <v>0</v>
      </c>
      <c r="DX21" s="117">
        <f t="shared" si="47"/>
        <v>0</v>
      </c>
      <c r="DY21" s="117">
        <f t="shared" si="47"/>
        <v>0</v>
      </c>
      <c r="DZ21" s="117">
        <f t="shared" si="47"/>
        <v>0</v>
      </c>
      <c r="EA21" s="117">
        <f t="shared" si="47"/>
        <v>0</v>
      </c>
      <c r="EB21" s="117">
        <f t="shared" si="47"/>
        <v>0</v>
      </c>
      <c r="EC21" s="117">
        <f t="shared" si="47"/>
        <v>0</v>
      </c>
      <c r="ED21" s="117">
        <f t="shared" si="48"/>
        <v>0</v>
      </c>
      <c r="EE21" s="117">
        <f t="shared" si="48"/>
        <v>0</v>
      </c>
      <c r="EF21" s="117">
        <f t="shared" si="48"/>
        <v>0</v>
      </c>
      <c r="EG21" s="117">
        <f t="shared" si="48"/>
        <v>0</v>
      </c>
      <c r="EH21" s="117">
        <f t="shared" si="48"/>
        <v>0</v>
      </c>
      <c r="EI21" s="117">
        <f t="shared" si="48"/>
        <v>0</v>
      </c>
      <c r="EJ21" s="117">
        <f t="shared" si="48"/>
        <v>0</v>
      </c>
      <c r="EK21" s="117">
        <f t="shared" si="48"/>
        <v>0</v>
      </c>
      <c r="EL21" s="117">
        <f t="shared" si="48"/>
        <v>0</v>
      </c>
      <c r="EM21" s="117">
        <f t="shared" si="48"/>
        <v>0</v>
      </c>
      <c r="EN21" s="117">
        <f t="shared" si="49"/>
        <v>0</v>
      </c>
      <c r="EO21" s="117">
        <f t="shared" si="49"/>
        <v>0</v>
      </c>
      <c r="EP21" s="117">
        <f t="shared" si="49"/>
        <v>0</v>
      </c>
      <c r="EQ21" s="117">
        <f t="shared" si="49"/>
        <v>0</v>
      </c>
      <c r="ER21" s="117">
        <f t="shared" si="49"/>
        <v>0</v>
      </c>
      <c r="ES21" s="117">
        <f t="shared" si="49"/>
        <v>0</v>
      </c>
      <c r="ET21" s="117">
        <f t="shared" si="49"/>
        <v>0</v>
      </c>
      <c r="EU21" s="117">
        <f t="shared" si="49"/>
        <v>0</v>
      </c>
      <c r="EV21" s="117">
        <f t="shared" si="49"/>
        <v>0</v>
      </c>
      <c r="EW21" s="117">
        <f t="shared" si="49"/>
        <v>0</v>
      </c>
      <c r="EX21" s="117">
        <f t="shared" si="50"/>
        <v>0</v>
      </c>
      <c r="EY21" s="117">
        <f t="shared" si="50"/>
        <v>0</v>
      </c>
      <c r="EZ21" s="117">
        <f t="shared" si="50"/>
        <v>0</v>
      </c>
      <c r="FA21" s="117">
        <f t="shared" si="50"/>
        <v>0</v>
      </c>
      <c r="FB21" s="117">
        <f t="shared" si="50"/>
        <v>0</v>
      </c>
      <c r="FC21" s="117">
        <f t="shared" si="50"/>
        <v>0</v>
      </c>
      <c r="FD21" s="117">
        <f t="shared" si="50"/>
        <v>0</v>
      </c>
      <c r="FE21" s="117">
        <f t="shared" si="50"/>
        <v>0</v>
      </c>
      <c r="FF21" s="117">
        <f t="shared" si="50"/>
        <v>0</v>
      </c>
      <c r="FG21" s="117">
        <f t="shared" si="50"/>
        <v>0</v>
      </c>
      <c r="FH21" s="117">
        <f t="shared" si="51"/>
        <v>0</v>
      </c>
      <c r="FI21" s="117">
        <f t="shared" si="51"/>
        <v>0</v>
      </c>
      <c r="FJ21" s="117">
        <f t="shared" si="51"/>
        <v>0</v>
      </c>
      <c r="FK21" s="117">
        <f t="shared" si="51"/>
        <v>0</v>
      </c>
      <c r="FL21" s="117">
        <f t="shared" si="51"/>
        <v>0</v>
      </c>
      <c r="FM21" s="117">
        <f t="shared" si="51"/>
        <v>0</v>
      </c>
      <c r="FN21" s="117">
        <f t="shared" si="51"/>
        <v>0</v>
      </c>
      <c r="FO21" s="117">
        <f t="shared" si="51"/>
        <v>0</v>
      </c>
      <c r="FP21" s="117">
        <f t="shared" si="51"/>
        <v>0</v>
      </c>
      <c r="FQ21" s="117">
        <f t="shared" si="51"/>
        <v>0</v>
      </c>
      <c r="FR21" s="117">
        <f t="shared" si="52"/>
        <v>0</v>
      </c>
      <c r="FS21" s="117">
        <f t="shared" si="52"/>
        <v>0</v>
      </c>
      <c r="FT21" s="117">
        <f t="shared" si="52"/>
        <v>0</v>
      </c>
      <c r="FU21" s="117">
        <f t="shared" si="52"/>
        <v>0</v>
      </c>
      <c r="FV21" s="117">
        <f t="shared" si="52"/>
        <v>0</v>
      </c>
      <c r="FW21" s="117">
        <f t="shared" si="52"/>
        <v>0</v>
      </c>
      <c r="FX21" s="117">
        <f t="shared" si="52"/>
        <v>0</v>
      </c>
      <c r="FY21" s="117">
        <f t="shared" si="52"/>
        <v>0</v>
      </c>
      <c r="FZ21" s="117">
        <f t="shared" si="52"/>
        <v>0</v>
      </c>
      <c r="GA21" s="117">
        <f t="shared" si="52"/>
        <v>0</v>
      </c>
      <c r="GB21" s="117">
        <f t="shared" si="53"/>
        <v>0</v>
      </c>
      <c r="GC21" s="117">
        <f t="shared" si="53"/>
        <v>0</v>
      </c>
      <c r="GD21" s="117">
        <f t="shared" si="53"/>
        <v>0</v>
      </c>
      <c r="GE21" s="117">
        <f t="shared" si="53"/>
        <v>0</v>
      </c>
      <c r="GF21" s="117">
        <f t="shared" si="53"/>
        <v>0</v>
      </c>
      <c r="GG21" s="117">
        <f t="shared" si="53"/>
        <v>0</v>
      </c>
      <c r="GH21" s="117">
        <f t="shared" si="53"/>
        <v>0</v>
      </c>
      <c r="GI21" s="117">
        <f t="shared" si="53"/>
        <v>0</v>
      </c>
      <c r="GJ21" s="117">
        <f t="shared" si="53"/>
        <v>0</v>
      </c>
      <c r="GK21" s="117">
        <f t="shared" si="53"/>
        <v>0</v>
      </c>
      <c r="GL21" s="117">
        <f t="shared" si="54"/>
        <v>0</v>
      </c>
      <c r="GM21" s="117">
        <f t="shared" si="54"/>
        <v>0</v>
      </c>
      <c r="GN21" s="117">
        <f t="shared" si="54"/>
        <v>0</v>
      </c>
      <c r="GO21" s="117">
        <f t="shared" si="54"/>
        <v>0</v>
      </c>
      <c r="GP21" s="117">
        <f t="shared" si="54"/>
        <v>0</v>
      </c>
      <c r="GQ21" s="117">
        <f t="shared" si="54"/>
        <v>0</v>
      </c>
      <c r="GR21" s="117">
        <f t="shared" si="54"/>
        <v>0</v>
      </c>
      <c r="GS21" s="117">
        <f t="shared" si="54"/>
        <v>0</v>
      </c>
      <c r="GT21" s="117">
        <f t="shared" si="54"/>
        <v>0</v>
      </c>
      <c r="GU21" s="117">
        <f t="shared" si="54"/>
        <v>0</v>
      </c>
      <c r="GV21" s="117">
        <f t="shared" si="55"/>
        <v>0</v>
      </c>
      <c r="GW21" s="117">
        <f t="shared" si="55"/>
        <v>0</v>
      </c>
      <c r="GX21" s="117">
        <f t="shared" si="55"/>
        <v>0</v>
      </c>
      <c r="GY21" s="117">
        <f t="shared" si="55"/>
        <v>0</v>
      </c>
      <c r="GZ21" s="117">
        <f t="shared" si="55"/>
        <v>0</v>
      </c>
      <c r="HA21" s="117">
        <f t="shared" si="55"/>
        <v>0</v>
      </c>
      <c r="HB21" s="117">
        <f t="shared" si="55"/>
        <v>0</v>
      </c>
      <c r="HC21" s="117">
        <f t="shared" si="55"/>
        <v>0</v>
      </c>
      <c r="HD21" s="117">
        <f t="shared" si="55"/>
        <v>0</v>
      </c>
      <c r="HE21" s="117">
        <f t="shared" si="55"/>
        <v>0</v>
      </c>
      <c r="HF21" s="117">
        <f t="shared" si="56"/>
        <v>0</v>
      </c>
      <c r="HG21" s="117">
        <f t="shared" si="56"/>
        <v>0</v>
      </c>
      <c r="HH21" s="117">
        <f t="shared" si="56"/>
        <v>0</v>
      </c>
      <c r="HI21" s="117">
        <f t="shared" si="56"/>
        <v>0</v>
      </c>
      <c r="HJ21" s="117">
        <f t="shared" si="56"/>
        <v>0</v>
      </c>
      <c r="HK21" s="117">
        <f t="shared" si="56"/>
        <v>0</v>
      </c>
      <c r="HL21" s="117">
        <f t="shared" si="56"/>
        <v>0</v>
      </c>
      <c r="HM21" s="117">
        <f t="shared" si="56"/>
        <v>0</v>
      </c>
      <c r="HN21" s="117">
        <f t="shared" si="56"/>
        <v>0</v>
      </c>
      <c r="HO21" s="117">
        <f t="shared" si="56"/>
        <v>0</v>
      </c>
      <c r="HP21" s="117">
        <f t="shared" si="56"/>
        <v>0</v>
      </c>
      <c r="HQ21" s="117">
        <f t="shared" si="56"/>
        <v>0</v>
      </c>
      <c r="HR21" s="117">
        <f t="shared" si="56"/>
        <v>0</v>
      </c>
      <c r="HS21" s="117">
        <f t="shared" si="56"/>
        <v>0</v>
      </c>
      <c r="HT21" s="117">
        <f t="shared" si="56"/>
        <v>0</v>
      </c>
    </row>
    <row r="22" spans="1:228" x14ac:dyDescent="0.35">
      <c r="A22" s="117" t="s">
        <v>802</v>
      </c>
      <c r="B22" s="117">
        <f>IF(AND('PPG Phase Definition'!C341=1, 'PPG Phase Definition'!I107&lt;&gt;1,'PPG Phase Definition'!W107&lt;&gt;"Only TIA2"),1,0)</f>
        <v>0</v>
      </c>
      <c r="C22" s="117">
        <f>IF(ACQ_MODE="PPG",INT(1/INDEX(REFERENCE!$AG$12:$AG$22,MATCH('PPG Phase Definition'!H107,REFERENCE!$AF$12:$AF$22,0))),PPG_GBL_MASK_FATOR)</f>
        <v>5</v>
      </c>
      <c r="D22" s="117">
        <f>IF('PPG Phase Definition'!V107="",1,$C$66)</f>
        <v>1</v>
      </c>
      <c r="H22" s="117">
        <v>21</v>
      </c>
      <c r="I22" s="117" t="str">
        <f t="shared" si="5"/>
        <v>ECG</v>
      </c>
      <c r="J22" s="117">
        <f t="shared" si="28"/>
        <v>19</v>
      </c>
      <c r="K22" s="117" t="str">
        <f t="shared" si="29"/>
        <v>ECG</v>
      </c>
      <c r="L22" s="117" t="str">
        <f t="shared" si="30"/>
        <v/>
      </c>
      <c r="M22" s="398" t="str">
        <f t="shared" si="31"/>
        <v>ECG</v>
      </c>
      <c r="N22" s="117">
        <f t="shared" si="32"/>
        <v>21</v>
      </c>
      <c r="O22" s="117">
        <f t="shared" si="33"/>
        <v>21</v>
      </c>
      <c r="Q22" s="389">
        <f t="shared" si="6"/>
        <v>21</v>
      </c>
      <c r="R22" s="395" t="str">
        <f t="shared" si="34"/>
        <v>ECG</v>
      </c>
      <c r="S22" s="391"/>
      <c r="T22" s="391"/>
      <c r="U22" s="391" t="str">
        <f t="shared" si="35"/>
        <v/>
      </c>
      <c r="V22" s="117" t="str">
        <f t="shared" si="36"/>
        <v/>
      </c>
      <c r="W22" s="117">
        <f t="shared" si="7"/>
        <v>0</v>
      </c>
      <c r="X22" s="117">
        <f t="shared" ref="X22:AG31" si="57">((IF(MOD(X$1+IF($C$62=0,0,INDEX($C$2:$C$51,MATCH($W22,$A$2:$A$51,0))-1),INDEX($C$2:$C$51,MATCH($W22,$A$2:$A$51,0))*INDEX($D$2:$D$51,MATCH($W22,$A$2:$A$51,0)))=0,1,0))*INDEX($B$2:$B$51,MATCH($W22,$A$2:$A$51,0)))</f>
        <v>0</v>
      </c>
      <c r="Y22" s="117">
        <f t="shared" si="57"/>
        <v>0</v>
      </c>
      <c r="Z22" s="117">
        <f t="shared" si="57"/>
        <v>0</v>
      </c>
      <c r="AA22" s="117">
        <f t="shared" si="57"/>
        <v>0</v>
      </c>
      <c r="AB22" s="117">
        <f t="shared" si="57"/>
        <v>0</v>
      </c>
      <c r="AC22" s="117">
        <f t="shared" si="57"/>
        <v>0</v>
      </c>
      <c r="AD22" s="117">
        <f t="shared" si="57"/>
        <v>0</v>
      </c>
      <c r="AE22" s="117">
        <f t="shared" si="57"/>
        <v>0</v>
      </c>
      <c r="AF22" s="117">
        <f t="shared" si="57"/>
        <v>0</v>
      </c>
      <c r="AG22" s="117">
        <f t="shared" si="57"/>
        <v>0</v>
      </c>
      <c r="AH22" s="117">
        <f t="shared" ref="AH22:AQ31" si="58">((IF(MOD(AH$1+IF($C$62=0,0,INDEX($C$2:$C$51,MATCH($W22,$A$2:$A$51,0))-1),INDEX($C$2:$C$51,MATCH($W22,$A$2:$A$51,0))*INDEX($D$2:$D$51,MATCH($W22,$A$2:$A$51,0)))=0,1,0))*INDEX($B$2:$B$51,MATCH($W22,$A$2:$A$51,0)))</f>
        <v>0</v>
      </c>
      <c r="AI22" s="117">
        <f t="shared" si="58"/>
        <v>0</v>
      </c>
      <c r="AJ22" s="117">
        <f t="shared" si="58"/>
        <v>0</v>
      </c>
      <c r="AK22" s="117">
        <f t="shared" si="58"/>
        <v>0</v>
      </c>
      <c r="AL22" s="117">
        <f t="shared" si="58"/>
        <v>0</v>
      </c>
      <c r="AM22" s="117">
        <f t="shared" si="58"/>
        <v>0</v>
      </c>
      <c r="AN22" s="117">
        <f t="shared" si="58"/>
        <v>0</v>
      </c>
      <c r="AO22" s="117">
        <f t="shared" si="58"/>
        <v>0</v>
      </c>
      <c r="AP22" s="117">
        <f t="shared" si="58"/>
        <v>0</v>
      </c>
      <c r="AQ22" s="117">
        <f t="shared" si="58"/>
        <v>0</v>
      </c>
      <c r="AR22" s="117">
        <f t="shared" ref="AR22:BA31" si="59">((IF(MOD(AR$1+IF($C$62=0,0,INDEX($C$2:$C$51,MATCH($W22,$A$2:$A$51,0))-1),INDEX($C$2:$C$51,MATCH($W22,$A$2:$A$51,0))*INDEX($D$2:$D$51,MATCH($W22,$A$2:$A$51,0)))=0,1,0))*INDEX($B$2:$B$51,MATCH($W22,$A$2:$A$51,0)))</f>
        <v>0</v>
      </c>
      <c r="AS22" s="117">
        <f t="shared" si="59"/>
        <v>0</v>
      </c>
      <c r="AT22" s="117">
        <f t="shared" si="59"/>
        <v>0</v>
      </c>
      <c r="AU22" s="117">
        <f t="shared" si="59"/>
        <v>0</v>
      </c>
      <c r="AV22" s="117">
        <f t="shared" si="59"/>
        <v>0</v>
      </c>
      <c r="AW22" s="117">
        <f t="shared" si="59"/>
        <v>0</v>
      </c>
      <c r="AX22" s="117">
        <f t="shared" si="59"/>
        <v>0</v>
      </c>
      <c r="AY22" s="117">
        <f t="shared" si="59"/>
        <v>0</v>
      </c>
      <c r="AZ22" s="117">
        <f t="shared" si="59"/>
        <v>0</v>
      </c>
      <c r="BA22" s="117">
        <f t="shared" si="59"/>
        <v>0</v>
      </c>
      <c r="BB22" s="117">
        <f t="shared" ref="BB22:BK31" si="60">((IF(MOD(BB$1+IF($C$62=0,0,INDEX($C$2:$C$51,MATCH($W22,$A$2:$A$51,0))-1),INDEX($C$2:$C$51,MATCH($W22,$A$2:$A$51,0))*INDEX($D$2:$D$51,MATCH($W22,$A$2:$A$51,0)))=0,1,0))*INDEX($B$2:$B$51,MATCH($W22,$A$2:$A$51,0)))</f>
        <v>0</v>
      </c>
      <c r="BC22" s="117">
        <f t="shared" si="60"/>
        <v>0</v>
      </c>
      <c r="BD22" s="117">
        <f t="shared" si="60"/>
        <v>0</v>
      </c>
      <c r="BE22" s="117">
        <f t="shared" si="60"/>
        <v>0</v>
      </c>
      <c r="BF22" s="117">
        <f t="shared" si="60"/>
        <v>0</v>
      </c>
      <c r="BG22" s="117">
        <f t="shared" si="60"/>
        <v>0</v>
      </c>
      <c r="BH22" s="117">
        <f t="shared" si="60"/>
        <v>0</v>
      </c>
      <c r="BI22" s="117">
        <f t="shared" si="60"/>
        <v>0</v>
      </c>
      <c r="BJ22" s="117">
        <f t="shared" si="60"/>
        <v>0</v>
      </c>
      <c r="BK22" s="117">
        <f t="shared" si="60"/>
        <v>0</v>
      </c>
      <c r="BL22" s="117">
        <f t="shared" ref="BL22:BU31" si="61">((IF(MOD(BL$1+IF($C$62=0,0,INDEX($C$2:$C$51,MATCH($W22,$A$2:$A$51,0))-1),INDEX($C$2:$C$51,MATCH($W22,$A$2:$A$51,0))*INDEX($D$2:$D$51,MATCH($W22,$A$2:$A$51,0)))=0,1,0))*INDEX($B$2:$B$51,MATCH($W22,$A$2:$A$51,0)))</f>
        <v>0</v>
      </c>
      <c r="BM22" s="117">
        <f t="shared" si="61"/>
        <v>0</v>
      </c>
      <c r="BN22" s="117">
        <f t="shared" si="61"/>
        <v>0</v>
      </c>
      <c r="BO22" s="117">
        <f t="shared" si="61"/>
        <v>0</v>
      </c>
      <c r="BP22" s="117">
        <f t="shared" si="61"/>
        <v>0</v>
      </c>
      <c r="BQ22" s="117">
        <f t="shared" si="61"/>
        <v>0</v>
      </c>
      <c r="BR22" s="117">
        <f t="shared" si="61"/>
        <v>0</v>
      </c>
      <c r="BS22" s="117">
        <f t="shared" si="61"/>
        <v>0</v>
      </c>
      <c r="BT22" s="117">
        <f t="shared" si="61"/>
        <v>0</v>
      </c>
      <c r="BU22" s="117">
        <f t="shared" si="61"/>
        <v>0</v>
      </c>
      <c r="BV22" s="117">
        <f t="shared" ref="BV22:CE31" si="62">((IF(MOD(BV$1+IF($C$62=0,0,INDEX($C$2:$C$51,MATCH($W22,$A$2:$A$51,0))-1),INDEX($C$2:$C$51,MATCH($W22,$A$2:$A$51,0))*INDEX($D$2:$D$51,MATCH($W22,$A$2:$A$51,0)))=0,1,0))*INDEX($B$2:$B$51,MATCH($W22,$A$2:$A$51,0)))</f>
        <v>0</v>
      </c>
      <c r="BW22" s="117">
        <f t="shared" si="62"/>
        <v>0</v>
      </c>
      <c r="BX22" s="117">
        <f t="shared" si="62"/>
        <v>0</v>
      </c>
      <c r="BY22" s="117">
        <f t="shared" si="62"/>
        <v>0</v>
      </c>
      <c r="BZ22" s="117">
        <f t="shared" si="62"/>
        <v>0</v>
      </c>
      <c r="CA22" s="117">
        <f t="shared" si="62"/>
        <v>0</v>
      </c>
      <c r="CB22" s="117">
        <f t="shared" si="62"/>
        <v>0</v>
      </c>
      <c r="CC22" s="117">
        <f t="shared" si="62"/>
        <v>0</v>
      </c>
      <c r="CD22" s="117">
        <f t="shared" si="62"/>
        <v>0</v>
      </c>
      <c r="CE22" s="117">
        <f t="shared" si="62"/>
        <v>0</v>
      </c>
      <c r="CF22" s="117">
        <f t="shared" ref="CF22:CO31" si="63">((IF(MOD(CF$1+IF($C$62=0,0,INDEX($C$2:$C$51,MATCH($W22,$A$2:$A$51,0))-1),INDEX($C$2:$C$51,MATCH($W22,$A$2:$A$51,0))*INDEX($D$2:$D$51,MATCH($W22,$A$2:$A$51,0)))=0,1,0))*INDEX($B$2:$B$51,MATCH($W22,$A$2:$A$51,0)))</f>
        <v>0</v>
      </c>
      <c r="CG22" s="117">
        <f t="shared" si="63"/>
        <v>0</v>
      </c>
      <c r="CH22" s="117">
        <f t="shared" si="63"/>
        <v>0</v>
      </c>
      <c r="CI22" s="117">
        <f t="shared" si="63"/>
        <v>0</v>
      </c>
      <c r="CJ22" s="117">
        <f t="shared" si="63"/>
        <v>0</v>
      </c>
      <c r="CK22" s="117">
        <f t="shared" si="63"/>
        <v>0</v>
      </c>
      <c r="CL22" s="117">
        <f t="shared" si="63"/>
        <v>0</v>
      </c>
      <c r="CM22" s="117">
        <f t="shared" si="63"/>
        <v>0</v>
      </c>
      <c r="CN22" s="117">
        <f t="shared" si="63"/>
        <v>0</v>
      </c>
      <c r="CO22" s="117">
        <f t="shared" si="63"/>
        <v>0</v>
      </c>
      <c r="CP22" s="117">
        <f t="shared" ref="CP22:CY31" si="64">((IF(MOD(CP$1+IF($C$62=0,0,INDEX($C$2:$C$51,MATCH($W22,$A$2:$A$51,0))-1),INDEX($C$2:$C$51,MATCH($W22,$A$2:$A$51,0))*INDEX($D$2:$D$51,MATCH($W22,$A$2:$A$51,0)))=0,1,0))*INDEX($B$2:$B$51,MATCH($W22,$A$2:$A$51,0)))</f>
        <v>0</v>
      </c>
      <c r="CQ22" s="117">
        <f t="shared" si="64"/>
        <v>0</v>
      </c>
      <c r="CR22" s="117">
        <f t="shared" si="64"/>
        <v>0</v>
      </c>
      <c r="CS22" s="117">
        <f t="shared" si="64"/>
        <v>0</v>
      </c>
      <c r="CT22" s="117">
        <f t="shared" si="64"/>
        <v>0</v>
      </c>
      <c r="CU22" s="117">
        <f t="shared" si="64"/>
        <v>0</v>
      </c>
      <c r="CV22" s="117">
        <f t="shared" si="64"/>
        <v>0</v>
      </c>
      <c r="CW22" s="117">
        <f t="shared" si="64"/>
        <v>0</v>
      </c>
      <c r="CX22" s="117">
        <f t="shared" si="64"/>
        <v>0</v>
      </c>
      <c r="CY22" s="117">
        <f t="shared" si="64"/>
        <v>0</v>
      </c>
      <c r="CZ22" s="117">
        <f t="shared" ref="CZ22:DI31" si="65">((IF(MOD(CZ$1+IF($C$62=0,0,INDEX($C$2:$C$51,MATCH($W22,$A$2:$A$51,0))-1),INDEX($C$2:$C$51,MATCH($W22,$A$2:$A$51,0))*INDEX($D$2:$D$51,MATCH($W22,$A$2:$A$51,0)))=0,1,0))*INDEX($B$2:$B$51,MATCH($W22,$A$2:$A$51,0)))</f>
        <v>0</v>
      </c>
      <c r="DA22" s="117">
        <f t="shared" si="65"/>
        <v>0</v>
      </c>
      <c r="DB22" s="117">
        <f t="shared" si="65"/>
        <v>0</v>
      </c>
      <c r="DC22" s="117">
        <f t="shared" si="65"/>
        <v>0</v>
      </c>
      <c r="DD22" s="117">
        <f t="shared" si="65"/>
        <v>0</v>
      </c>
      <c r="DE22" s="117">
        <f t="shared" si="65"/>
        <v>0</v>
      </c>
      <c r="DF22" s="117">
        <f t="shared" si="65"/>
        <v>0</v>
      </c>
      <c r="DG22" s="117">
        <f t="shared" si="65"/>
        <v>0</v>
      </c>
      <c r="DH22" s="117">
        <f t="shared" si="65"/>
        <v>0</v>
      </c>
      <c r="DI22" s="117">
        <f t="shared" si="65"/>
        <v>0</v>
      </c>
      <c r="DJ22" s="117">
        <f t="shared" ref="DJ22:DS31" si="66">((IF(MOD(DJ$1+IF($C$62=0,0,INDEX($C$2:$C$51,MATCH($W22,$A$2:$A$51,0))-1),INDEX($C$2:$C$51,MATCH($W22,$A$2:$A$51,0))*INDEX($D$2:$D$51,MATCH($W22,$A$2:$A$51,0)))=0,1,0))*INDEX($B$2:$B$51,MATCH($W22,$A$2:$A$51,0)))</f>
        <v>0</v>
      </c>
      <c r="DK22" s="117">
        <f t="shared" si="66"/>
        <v>0</v>
      </c>
      <c r="DL22" s="117">
        <f t="shared" si="66"/>
        <v>0</v>
      </c>
      <c r="DM22" s="117">
        <f t="shared" si="66"/>
        <v>0</v>
      </c>
      <c r="DN22" s="117">
        <f t="shared" si="66"/>
        <v>0</v>
      </c>
      <c r="DO22" s="117">
        <f t="shared" si="66"/>
        <v>0</v>
      </c>
      <c r="DP22" s="117">
        <f t="shared" si="66"/>
        <v>0</v>
      </c>
      <c r="DQ22" s="117">
        <f t="shared" si="66"/>
        <v>0</v>
      </c>
      <c r="DR22" s="117">
        <f t="shared" si="66"/>
        <v>0</v>
      </c>
      <c r="DS22" s="117">
        <f t="shared" si="66"/>
        <v>0</v>
      </c>
      <c r="DT22" s="117">
        <f t="shared" ref="DT22:EC31" si="67">((IF(MOD(DT$1+IF($C$62=0,0,INDEX($C$2:$C$51,MATCH($W22,$A$2:$A$51,0))-1),INDEX($C$2:$C$51,MATCH($W22,$A$2:$A$51,0))*INDEX($D$2:$D$51,MATCH($W22,$A$2:$A$51,0)))=0,1,0))*INDEX($B$2:$B$51,MATCH($W22,$A$2:$A$51,0)))</f>
        <v>0</v>
      </c>
      <c r="DU22" s="117">
        <f t="shared" si="67"/>
        <v>0</v>
      </c>
      <c r="DV22" s="117">
        <f t="shared" si="67"/>
        <v>0</v>
      </c>
      <c r="DW22" s="117">
        <f t="shared" si="67"/>
        <v>0</v>
      </c>
      <c r="DX22" s="117">
        <f t="shared" si="67"/>
        <v>0</v>
      </c>
      <c r="DY22" s="117">
        <f t="shared" si="67"/>
        <v>0</v>
      </c>
      <c r="DZ22" s="117">
        <f t="shared" si="67"/>
        <v>0</v>
      </c>
      <c r="EA22" s="117">
        <f t="shared" si="67"/>
        <v>0</v>
      </c>
      <c r="EB22" s="117">
        <f t="shared" si="67"/>
        <v>0</v>
      </c>
      <c r="EC22" s="117">
        <f t="shared" si="67"/>
        <v>0</v>
      </c>
      <c r="ED22" s="117">
        <f t="shared" ref="ED22:EM31" si="68">((IF(MOD(ED$1+IF($C$62=0,0,INDEX($C$2:$C$51,MATCH($W22,$A$2:$A$51,0))-1),INDEX($C$2:$C$51,MATCH($W22,$A$2:$A$51,0))*INDEX($D$2:$D$51,MATCH($W22,$A$2:$A$51,0)))=0,1,0))*INDEX($B$2:$B$51,MATCH($W22,$A$2:$A$51,0)))</f>
        <v>0</v>
      </c>
      <c r="EE22" s="117">
        <f t="shared" si="68"/>
        <v>0</v>
      </c>
      <c r="EF22" s="117">
        <f t="shared" si="68"/>
        <v>0</v>
      </c>
      <c r="EG22" s="117">
        <f t="shared" si="68"/>
        <v>0</v>
      </c>
      <c r="EH22" s="117">
        <f t="shared" si="68"/>
        <v>0</v>
      </c>
      <c r="EI22" s="117">
        <f t="shared" si="68"/>
        <v>0</v>
      </c>
      <c r="EJ22" s="117">
        <f t="shared" si="68"/>
        <v>0</v>
      </c>
      <c r="EK22" s="117">
        <f t="shared" si="68"/>
        <v>0</v>
      </c>
      <c r="EL22" s="117">
        <f t="shared" si="68"/>
        <v>0</v>
      </c>
      <c r="EM22" s="117">
        <f t="shared" si="68"/>
        <v>0</v>
      </c>
      <c r="EN22" s="117">
        <f t="shared" ref="EN22:EW31" si="69">((IF(MOD(EN$1+IF($C$62=0,0,INDEX($C$2:$C$51,MATCH($W22,$A$2:$A$51,0))-1),INDEX($C$2:$C$51,MATCH($W22,$A$2:$A$51,0))*INDEX($D$2:$D$51,MATCH($W22,$A$2:$A$51,0)))=0,1,0))*INDEX($B$2:$B$51,MATCH($W22,$A$2:$A$51,0)))</f>
        <v>0</v>
      </c>
      <c r="EO22" s="117">
        <f t="shared" si="69"/>
        <v>0</v>
      </c>
      <c r="EP22" s="117">
        <f t="shared" si="69"/>
        <v>0</v>
      </c>
      <c r="EQ22" s="117">
        <f t="shared" si="69"/>
        <v>0</v>
      </c>
      <c r="ER22" s="117">
        <f t="shared" si="69"/>
        <v>0</v>
      </c>
      <c r="ES22" s="117">
        <f t="shared" si="69"/>
        <v>0</v>
      </c>
      <c r="ET22" s="117">
        <f t="shared" si="69"/>
        <v>0</v>
      </c>
      <c r="EU22" s="117">
        <f t="shared" si="69"/>
        <v>0</v>
      </c>
      <c r="EV22" s="117">
        <f t="shared" si="69"/>
        <v>0</v>
      </c>
      <c r="EW22" s="117">
        <f t="shared" si="69"/>
        <v>0</v>
      </c>
      <c r="EX22" s="117">
        <f t="shared" ref="EX22:FG31" si="70">((IF(MOD(EX$1+IF($C$62=0,0,INDEX($C$2:$C$51,MATCH($W22,$A$2:$A$51,0))-1),INDEX($C$2:$C$51,MATCH($W22,$A$2:$A$51,0))*INDEX($D$2:$D$51,MATCH($W22,$A$2:$A$51,0)))=0,1,0))*INDEX($B$2:$B$51,MATCH($W22,$A$2:$A$51,0)))</f>
        <v>0</v>
      </c>
      <c r="EY22" s="117">
        <f t="shared" si="70"/>
        <v>0</v>
      </c>
      <c r="EZ22" s="117">
        <f t="shared" si="70"/>
        <v>0</v>
      </c>
      <c r="FA22" s="117">
        <f t="shared" si="70"/>
        <v>0</v>
      </c>
      <c r="FB22" s="117">
        <f t="shared" si="70"/>
        <v>0</v>
      </c>
      <c r="FC22" s="117">
        <f t="shared" si="70"/>
        <v>0</v>
      </c>
      <c r="FD22" s="117">
        <f t="shared" si="70"/>
        <v>0</v>
      </c>
      <c r="FE22" s="117">
        <f t="shared" si="70"/>
        <v>0</v>
      </c>
      <c r="FF22" s="117">
        <f t="shared" si="70"/>
        <v>0</v>
      </c>
      <c r="FG22" s="117">
        <f t="shared" si="70"/>
        <v>0</v>
      </c>
      <c r="FH22" s="117">
        <f t="shared" ref="FH22:FQ31" si="71">((IF(MOD(FH$1+IF($C$62=0,0,INDEX($C$2:$C$51,MATCH($W22,$A$2:$A$51,0))-1),INDEX($C$2:$C$51,MATCH($W22,$A$2:$A$51,0))*INDEX($D$2:$D$51,MATCH($W22,$A$2:$A$51,0)))=0,1,0))*INDEX($B$2:$B$51,MATCH($W22,$A$2:$A$51,0)))</f>
        <v>0</v>
      </c>
      <c r="FI22" s="117">
        <f t="shared" si="71"/>
        <v>0</v>
      </c>
      <c r="FJ22" s="117">
        <f t="shared" si="71"/>
        <v>0</v>
      </c>
      <c r="FK22" s="117">
        <f t="shared" si="71"/>
        <v>0</v>
      </c>
      <c r="FL22" s="117">
        <f t="shared" si="71"/>
        <v>0</v>
      </c>
      <c r="FM22" s="117">
        <f t="shared" si="71"/>
        <v>0</v>
      </c>
      <c r="FN22" s="117">
        <f t="shared" si="71"/>
        <v>0</v>
      </c>
      <c r="FO22" s="117">
        <f t="shared" si="71"/>
        <v>0</v>
      </c>
      <c r="FP22" s="117">
        <f t="shared" si="71"/>
        <v>0</v>
      </c>
      <c r="FQ22" s="117">
        <f t="shared" si="71"/>
        <v>0</v>
      </c>
      <c r="FR22" s="117">
        <f t="shared" ref="FR22:GA31" si="72">((IF(MOD(FR$1+IF($C$62=0,0,INDEX($C$2:$C$51,MATCH($W22,$A$2:$A$51,0))-1),INDEX($C$2:$C$51,MATCH($W22,$A$2:$A$51,0))*INDEX($D$2:$D$51,MATCH($W22,$A$2:$A$51,0)))=0,1,0))*INDEX($B$2:$B$51,MATCH($W22,$A$2:$A$51,0)))</f>
        <v>0</v>
      </c>
      <c r="FS22" s="117">
        <f t="shared" si="72"/>
        <v>0</v>
      </c>
      <c r="FT22" s="117">
        <f t="shared" si="72"/>
        <v>0</v>
      </c>
      <c r="FU22" s="117">
        <f t="shared" si="72"/>
        <v>0</v>
      </c>
      <c r="FV22" s="117">
        <f t="shared" si="72"/>
        <v>0</v>
      </c>
      <c r="FW22" s="117">
        <f t="shared" si="72"/>
        <v>0</v>
      </c>
      <c r="FX22" s="117">
        <f t="shared" si="72"/>
        <v>0</v>
      </c>
      <c r="FY22" s="117">
        <f t="shared" si="72"/>
        <v>0</v>
      </c>
      <c r="FZ22" s="117">
        <f t="shared" si="72"/>
        <v>0</v>
      </c>
      <c r="GA22" s="117">
        <f t="shared" si="72"/>
        <v>0</v>
      </c>
      <c r="GB22" s="117">
        <f t="shared" ref="GB22:GK31" si="73">((IF(MOD(GB$1+IF($C$62=0,0,INDEX($C$2:$C$51,MATCH($W22,$A$2:$A$51,0))-1),INDEX($C$2:$C$51,MATCH($W22,$A$2:$A$51,0))*INDEX($D$2:$D$51,MATCH($W22,$A$2:$A$51,0)))=0,1,0))*INDEX($B$2:$B$51,MATCH($W22,$A$2:$A$51,0)))</f>
        <v>0</v>
      </c>
      <c r="GC22" s="117">
        <f t="shared" si="73"/>
        <v>0</v>
      </c>
      <c r="GD22" s="117">
        <f t="shared" si="73"/>
        <v>0</v>
      </c>
      <c r="GE22" s="117">
        <f t="shared" si="73"/>
        <v>0</v>
      </c>
      <c r="GF22" s="117">
        <f t="shared" si="73"/>
        <v>0</v>
      </c>
      <c r="GG22" s="117">
        <f t="shared" si="73"/>
        <v>0</v>
      </c>
      <c r="GH22" s="117">
        <f t="shared" si="73"/>
        <v>0</v>
      </c>
      <c r="GI22" s="117">
        <f t="shared" si="73"/>
        <v>0</v>
      </c>
      <c r="GJ22" s="117">
        <f t="shared" si="73"/>
        <v>0</v>
      </c>
      <c r="GK22" s="117">
        <f t="shared" si="73"/>
        <v>0</v>
      </c>
      <c r="GL22" s="117">
        <f t="shared" ref="GL22:GU31" si="74">((IF(MOD(GL$1+IF($C$62=0,0,INDEX($C$2:$C$51,MATCH($W22,$A$2:$A$51,0))-1),INDEX($C$2:$C$51,MATCH($W22,$A$2:$A$51,0))*INDEX($D$2:$D$51,MATCH($W22,$A$2:$A$51,0)))=0,1,0))*INDEX($B$2:$B$51,MATCH($W22,$A$2:$A$51,0)))</f>
        <v>0</v>
      </c>
      <c r="GM22" s="117">
        <f t="shared" si="74"/>
        <v>0</v>
      </c>
      <c r="GN22" s="117">
        <f t="shared" si="74"/>
        <v>0</v>
      </c>
      <c r="GO22" s="117">
        <f t="shared" si="74"/>
        <v>0</v>
      </c>
      <c r="GP22" s="117">
        <f t="shared" si="74"/>
        <v>0</v>
      </c>
      <c r="GQ22" s="117">
        <f t="shared" si="74"/>
        <v>0</v>
      </c>
      <c r="GR22" s="117">
        <f t="shared" si="74"/>
        <v>0</v>
      </c>
      <c r="GS22" s="117">
        <f t="shared" si="74"/>
        <v>0</v>
      </c>
      <c r="GT22" s="117">
        <f t="shared" si="74"/>
        <v>0</v>
      </c>
      <c r="GU22" s="117">
        <f t="shared" si="74"/>
        <v>0</v>
      </c>
      <c r="GV22" s="117">
        <f t="shared" ref="GV22:HE31" si="75">((IF(MOD(GV$1+IF($C$62=0,0,INDEX($C$2:$C$51,MATCH($W22,$A$2:$A$51,0))-1),INDEX($C$2:$C$51,MATCH($W22,$A$2:$A$51,0))*INDEX($D$2:$D$51,MATCH($W22,$A$2:$A$51,0)))=0,1,0))*INDEX($B$2:$B$51,MATCH($W22,$A$2:$A$51,0)))</f>
        <v>0</v>
      </c>
      <c r="GW22" s="117">
        <f t="shared" si="75"/>
        <v>0</v>
      </c>
      <c r="GX22" s="117">
        <f t="shared" si="75"/>
        <v>0</v>
      </c>
      <c r="GY22" s="117">
        <f t="shared" si="75"/>
        <v>0</v>
      </c>
      <c r="GZ22" s="117">
        <f t="shared" si="75"/>
        <v>0</v>
      </c>
      <c r="HA22" s="117">
        <f t="shared" si="75"/>
        <v>0</v>
      </c>
      <c r="HB22" s="117">
        <f t="shared" si="75"/>
        <v>0</v>
      </c>
      <c r="HC22" s="117">
        <f t="shared" si="75"/>
        <v>0</v>
      </c>
      <c r="HD22" s="117">
        <f t="shared" si="75"/>
        <v>0</v>
      </c>
      <c r="HE22" s="117">
        <f t="shared" si="75"/>
        <v>0</v>
      </c>
      <c r="HF22" s="117">
        <f t="shared" ref="HF22:HT31" si="76">((IF(MOD(HF$1+IF($C$62=0,0,INDEX($C$2:$C$51,MATCH($W22,$A$2:$A$51,0))-1),INDEX($C$2:$C$51,MATCH($W22,$A$2:$A$51,0))*INDEX($D$2:$D$51,MATCH($W22,$A$2:$A$51,0)))=0,1,0))*INDEX($B$2:$B$51,MATCH($W22,$A$2:$A$51,0)))</f>
        <v>0</v>
      </c>
      <c r="HG22" s="117">
        <f t="shared" si="76"/>
        <v>0</v>
      </c>
      <c r="HH22" s="117">
        <f t="shared" si="76"/>
        <v>0</v>
      </c>
      <c r="HI22" s="117">
        <f t="shared" si="76"/>
        <v>0</v>
      </c>
      <c r="HJ22" s="117">
        <f t="shared" si="76"/>
        <v>0</v>
      </c>
      <c r="HK22" s="117">
        <f t="shared" si="76"/>
        <v>0</v>
      </c>
      <c r="HL22" s="117">
        <f t="shared" si="76"/>
        <v>0</v>
      </c>
      <c r="HM22" s="117">
        <f t="shared" si="76"/>
        <v>0</v>
      </c>
      <c r="HN22" s="117">
        <f t="shared" si="76"/>
        <v>0</v>
      </c>
      <c r="HO22" s="117">
        <f t="shared" si="76"/>
        <v>0</v>
      </c>
      <c r="HP22" s="117">
        <f t="shared" si="76"/>
        <v>0</v>
      </c>
      <c r="HQ22" s="117">
        <f t="shared" si="76"/>
        <v>0</v>
      </c>
      <c r="HR22" s="117">
        <f t="shared" si="76"/>
        <v>0</v>
      </c>
      <c r="HS22" s="117">
        <f t="shared" si="76"/>
        <v>0</v>
      </c>
      <c r="HT22" s="117">
        <f t="shared" si="76"/>
        <v>0</v>
      </c>
    </row>
    <row r="23" spans="1:228" x14ac:dyDescent="0.35">
      <c r="A23" s="117" t="s">
        <v>803</v>
      </c>
      <c r="B23" s="117">
        <f>IF(AND('PPG Phase Definition'!C341=1, 'PPG Phase Definition'!I107&lt;&gt;1,'PPG Phase Definition'!W107&lt;&gt;"Only TIA1"),1,0)</f>
        <v>0</v>
      </c>
      <c r="C23" s="117">
        <f>C22</f>
        <v>5</v>
      </c>
      <c r="D23" s="117">
        <f>IF('PPG Phase Definition'!X107="",1,$C$66)</f>
        <v>1</v>
      </c>
      <c r="H23" s="117">
        <v>22</v>
      </c>
      <c r="I23" s="117" t="str">
        <f t="shared" si="5"/>
        <v>ECG</v>
      </c>
      <c r="J23" s="117">
        <f t="shared" si="28"/>
        <v>20</v>
      </c>
      <c r="K23" s="117" t="str">
        <f t="shared" si="29"/>
        <v>ECG</v>
      </c>
      <c r="L23" s="117" t="str">
        <f t="shared" si="30"/>
        <v/>
      </c>
      <c r="M23" s="398" t="str">
        <f t="shared" si="31"/>
        <v>ECG</v>
      </c>
      <c r="N23" s="117">
        <f t="shared" si="32"/>
        <v>22</v>
      </c>
      <c r="O23" s="117">
        <f t="shared" si="33"/>
        <v>22</v>
      </c>
      <c r="Q23" s="389">
        <f t="shared" si="6"/>
        <v>22</v>
      </c>
      <c r="R23" s="395" t="str">
        <f t="shared" si="34"/>
        <v>ECG</v>
      </c>
      <c r="S23" s="391"/>
      <c r="T23" s="391"/>
      <c r="U23" s="391" t="str">
        <f t="shared" si="35"/>
        <v/>
      </c>
      <c r="V23" s="117" t="str">
        <f t="shared" si="36"/>
        <v/>
      </c>
      <c r="W23" s="117">
        <f t="shared" si="7"/>
        <v>0</v>
      </c>
      <c r="X23" s="117">
        <f t="shared" si="57"/>
        <v>0</v>
      </c>
      <c r="Y23" s="117">
        <f t="shared" si="57"/>
        <v>0</v>
      </c>
      <c r="Z23" s="117">
        <f t="shared" si="57"/>
        <v>0</v>
      </c>
      <c r="AA23" s="117">
        <f t="shared" si="57"/>
        <v>0</v>
      </c>
      <c r="AB23" s="117">
        <f t="shared" si="57"/>
        <v>0</v>
      </c>
      <c r="AC23" s="117">
        <f t="shared" si="57"/>
        <v>0</v>
      </c>
      <c r="AD23" s="117">
        <f t="shared" si="57"/>
        <v>0</v>
      </c>
      <c r="AE23" s="117">
        <f t="shared" si="57"/>
        <v>0</v>
      </c>
      <c r="AF23" s="117">
        <f t="shared" si="57"/>
        <v>0</v>
      </c>
      <c r="AG23" s="117">
        <f t="shared" si="57"/>
        <v>0</v>
      </c>
      <c r="AH23" s="117">
        <f t="shared" si="58"/>
        <v>0</v>
      </c>
      <c r="AI23" s="117">
        <f t="shared" si="58"/>
        <v>0</v>
      </c>
      <c r="AJ23" s="117">
        <f t="shared" si="58"/>
        <v>0</v>
      </c>
      <c r="AK23" s="117">
        <f t="shared" si="58"/>
        <v>0</v>
      </c>
      <c r="AL23" s="117">
        <f t="shared" si="58"/>
        <v>0</v>
      </c>
      <c r="AM23" s="117">
        <f t="shared" si="58"/>
        <v>0</v>
      </c>
      <c r="AN23" s="117">
        <f t="shared" si="58"/>
        <v>0</v>
      </c>
      <c r="AO23" s="117">
        <f t="shared" si="58"/>
        <v>0</v>
      </c>
      <c r="AP23" s="117">
        <f t="shared" si="58"/>
        <v>0</v>
      </c>
      <c r="AQ23" s="117">
        <f t="shared" si="58"/>
        <v>0</v>
      </c>
      <c r="AR23" s="117">
        <f t="shared" si="59"/>
        <v>0</v>
      </c>
      <c r="AS23" s="117">
        <f t="shared" si="59"/>
        <v>0</v>
      </c>
      <c r="AT23" s="117">
        <f t="shared" si="59"/>
        <v>0</v>
      </c>
      <c r="AU23" s="117">
        <f t="shared" si="59"/>
        <v>0</v>
      </c>
      <c r="AV23" s="117">
        <f t="shared" si="59"/>
        <v>0</v>
      </c>
      <c r="AW23" s="117">
        <f t="shared" si="59"/>
        <v>0</v>
      </c>
      <c r="AX23" s="117">
        <f t="shared" si="59"/>
        <v>0</v>
      </c>
      <c r="AY23" s="117">
        <f t="shared" si="59"/>
        <v>0</v>
      </c>
      <c r="AZ23" s="117">
        <f t="shared" si="59"/>
        <v>0</v>
      </c>
      <c r="BA23" s="117">
        <f t="shared" si="59"/>
        <v>0</v>
      </c>
      <c r="BB23" s="117">
        <f t="shared" si="60"/>
        <v>0</v>
      </c>
      <c r="BC23" s="117">
        <f t="shared" si="60"/>
        <v>0</v>
      </c>
      <c r="BD23" s="117">
        <f t="shared" si="60"/>
        <v>0</v>
      </c>
      <c r="BE23" s="117">
        <f t="shared" si="60"/>
        <v>0</v>
      </c>
      <c r="BF23" s="117">
        <f t="shared" si="60"/>
        <v>0</v>
      </c>
      <c r="BG23" s="117">
        <f t="shared" si="60"/>
        <v>0</v>
      </c>
      <c r="BH23" s="117">
        <f t="shared" si="60"/>
        <v>0</v>
      </c>
      <c r="BI23" s="117">
        <f t="shared" si="60"/>
        <v>0</v>
      </c>
      <c r="BJ23" s="117">
        <f t="shared" si="60"/>
        <v>0</v>
      </c>
      <c r="BK23" s="117">
        <f t="shared" si="60"/>
        <v>0</v>
      </c>
      <c r="BL23" s="117">
        <f t="shared" si="61"/>
        <v>0</v>
      </c>
      <c r="BM23" s="117">
        <f t="shared" si="61"/>
        <v>0</v>
      </c>
      <c r="BN23" s="117">
        <f t="shared" si="61"/>
        <v>0</v>
      </c>
      <c r="BO23" s="117">
        <f t="shared" si="61"/>
        <v>0</v>
      </c>
      <c r="BP23" s="117">
        <f t="shared" si="61"/>
        <v>0</v>
      </c>
      <c r="BQ23" s="117">
        <f t="shared" si="61"/>
        <v>0</v>
      </c>
      <c r="BR23" s="117">
        <f t="shared" si="61"/>
        <v>0</v>
      </c>
      <c r="BS23" s="117">
        <f t="shared" si="61"/>
        <v>0</v>
      </c>
      <c r="BT23" s="117">
        <f t="shared" si="61"/>
        <v>0</v>
      </c>
      <c r="BU23" s="117">
        <f t="shared" si="61"/>
        <v>0</v>
      </c>
      <c r="BV23" s="117">
        <f t="shared" si="62"/>
        <v>0</v>
      </c>
      <c r="BW23" s="117">
        <f t="shared" si="62"/>
        <v>0</v>
      </c>
      <c r="BX23" s="117">
        <f t="shared" si="62"/>
        <v>0</v>
      </c>
      <c r="BY23" s="117">
        <f t="shared" si="62"/>
        <v>0</v>
      </c>
      <c r="BZ23" s="117">
        <f t="shared" si="62"/>
        <v>0</v>
      </c>
      <c r="CA23" s="117">
        <f t="shared" si="62"/>
        <v>0</v>
      </c>
      <c r="CB23" s="117">
        <f t="shared" si="62"/>
        <v>0</v>
      </c>
      <c r="CC23" s="117">
        <f t="shared" si="62"/>
        <v>0</v>
      </c>
      <c r="CD23" s="117">
        <f t="shared" si="62"/>
        <v>0</v>
      </c>
      <c r="CE23" s="117">
        <f t="shared" si="62"/>
        <v>0</v>
      </c>
      <c r="CF23" s="117">
        <f t="shared" si="63"/>
        <v>0</v>
      </c>
      <c r="CG23" s="117">
        <f t="shared" si="63"/>
        <v>0</v>
      </c>
      <c r="CH23" s="117">
        <f t="shared" si="63"/>
        <v>0</v>
      </c>
      <c r="CI23" s="117">
        <f t="shared" si="63"/>
        <v>0</v>
      </c>
      <c r="CJ23" s="117">
        <f t="shared" si="63"/>
        <v>0</v>
      </c>
      <c r="CK23" s="117">
        <f t="shared" si="63"/>
        <v>0</v>
      </c>
      <c r="CL23" s="117">
        <f t="shared" si="63"/>
        <v>0</v>
      </c>
      <c r="CM23" s="117">
        <f t="shared" si="63"/>
        <v>0</v>
      </c>
      <c r="CN23" s="117">
        <f t="shared" si="63"/>
        <v>0</v>
      </c>
      <c r="CO23" s="117">
        <f t="shared" si="63"/>
        <v>0</v>
      </c>
      <c r="CP23" s="117">
        <f t="shared" si="64"/>
        <v>0</v>
      </c>
      <c r="CQ23" s="117">
        <f t="shared" si="64"/>
        <v>0</v>
      </c>
      <c r="CR23" s="117">
        <f t="shared" si="64"/>
        <v>0</v>
      </c>
      <c r="CS23" s="117">
        <f t="shared" si="64"/>
        <v>0</v>
      </c>
      <c r="CT23" s="117">
        <f t="shared" si="64"/>
        <v>0</v>
      </c>
      <c r="CU23" s="117">
        <f t="shared" si="64"/>
        <v>0</v>
      </c>
      <c r="CV23" s="117">
        <f t="shared" si="64"/>
        <v>0</v>
      </c>
      <c r="CW23" s="117">
        <f t="shared" si="64"/>
        <v>0</v>
      </c>
      <c r="CX23" s="117">
        <f t="shared" si="64"/>
        <v>0</v>
      </c>
      <c r="CY23" s="117">
        <f t="shared" si="64"/>
        <v>0</v>
      </c>
      <c r="CZ23" s="117">
        <f t="shared" si="65"/>
        <v>0</v>
      </c>
      <c r="DA23" s="117">
        <f t="shared" si="65"/>
        <v>0</v>
      </c>
      <c r="DB23" s="117">
        <f t="shared" si="65"/>
        <v>0</v>
      </c>
      <c r="DC23" s="117">
        <f t="shared" si="65"/>
        <v>0</v>
      </c>
      <c r="DD23" s="117">
        <f t="shared" si="65"/>
        <v>0</v>
      </c>
      <c r="DE23" s="117">
        <f t="shared" si="65"/>
        <v>0</v>
      </c>
      <c r="DF23" s="117">
        <f t="shared" si="65"/>
        <v>0</v>
      </c>
      <c r="DG23" s="117">
        <f t="shared" si="65"/>
        <v>0</v>
      </c>
      <c r="DH23" s="117">
        <f t="shared" si="65"/>
        <v>0</v>
      </c>
      <c r="DI23" s="117">
        <f t="shared" si="65"/>
        <v>0</v>
      </c>
      <c r="DJ23" s="117">
        <f t="shared" si="66"/>
        <v>0</v>
      </c>
      <c r="DK23" s="117">
        <f t="shared" si="66"/>
        <v>0</v>
      </c>
      <c r="DL23" s="117">
        <f t="shared" si="66"/>
        <v>0</v>
      </c>
      <c r="DM23" s="117">
        <f t="shared" si="66"/>
        <v>0</v>
      </c>
      <c r="DN23" s="117">
        <f t="shared" si="66"/>
        <v>0</v>
      </c>
      <c r="DO23" s="117">
        <f t="shared" si="66"/>
        <v>0</v>
      </c>
      <c r="DP23" s="117">
        <f t="shared" si="66"/>
        <v>0</v>
      </c>
      <c r="DQ23" s="117">
        <f t="shared" si="66"/>
        <v>0</v>
      </c>
      <c r="DR23" s="117">
        <f t="shared" si="66"/>
        <v>0</v>
      </c>
      <c r="DS23" s="117">
        <f t="shared" si="66"/>
        <v>0</v>
      </c>
      <c r="DT23" s="117">
        <f t="shared" si="67"/>
        <v>0</v>
      </c>
      <c r="DU23" s="117">
        <f t="shared" si="67"/>
        <v>0</v>
      </c>
      <c r="DV23" s="117">
        <f t="shared" si="67"/>
        <v>0</v>
      </c>
      <c r="DW23" s="117">
        <f t="shared" si="67"/>
        <v>0</v>
      </c>
      <c r="DX23" s="117">
        <f t="shared" si="67"/>
        <v>0</v>
      </c>
      <c r="DY23" s="117">
        <f t="shared" si="67"/>
        <v>0</v>
      </c>
      <c r="DZ23" s="117">
        <f t="shared" si="67"/>
        <v>0</v>
      </c>
      <c r="EA23" s="117">
        <f t="shared" si="67"/>
        <v>0</v>
      </c>
      <c r="EB23" s="117">
        <f t="shared" si="67"/>
        <v>0</v>
      </c>
      <c r="EC23" s="117">
        <f t="shared" si="67"/>
        <v>0</v>
      </c>
      <c r="ED23" s="117">
        <f t="shared" si="68"/>
        <v>0</v>
      </c>
      <c r="EE23" s="117">
        <f t="shared" si="68"/>
        <v>0</v>
      </c>
      <c r="EF23" s="117">
        <f t="shared" si="68"/>
        <v>0</v>
      </c>
      <c r="EG23" s="117">
        <f t="shared" si="68"/>
        <v>0</v>
      </c>
      <c r="EH23" s="117">
        <f t="shared" si="68"/>
        <v>0</v>
      </c>
      <c r="EI23" s="117">
        <f t="shared" si="68"/>
        <v>0</v>
      </c>
      <c r="EJ23" s="117">
        <f t="shared" si="68"/>
        <v>0</v>
      </c>
      <c r="EK23" s="117">
        <f t="shared" si="68"/>
        <v>0</v>
      </c>
      <c r="EL23" s="117">
        <f t="shared" si="68"/>
        <v>0</v>
      </c>
      <c r="EM23" s="117">
        <f t="shared" si="68"/>
        <v>0</v>
      </c>
      <c r="EN23" s="117">
        <f t="shared" si="69"/>
        <v>0</v>
      </c>
      <c r="EO23" s="117">
        <f t="shared" si="69"/>
        <v>0</v>
      </c>
      <c r="EP23" s="117">
        <f t="shared" si="69"/>
        <v>0</v>
      </c>
      <c r="EQ23" s="117">
        <f t="shared" si="69"/>
        <v>0</v>
      </c>
      <c r="ER23" s="117">
        <f t="shared" si="69"/>
        <v>0</v>
      </c>
      <c r="ES23" s="117">
        <f t="shared" si="69"/>
        <v>0</v>
      </c>
      <c r="ET23" s="117">
        <f t="shared" si="69"/>
        <v>0</v>
      </c>
      <c r="EU23" s="117">
        <f t="shared" si="69"/>
        <v>0</v>
      </c>
      <c r="EV23" s="117">
        <f t="shared" si="69"/>
        <v>0</v>
      </c>
      <c r="EW23" s="117">
        <f t="shared" si="69"/>
        <v>0</v>
      </c>
      <c r="EX23" s="117">
        <f t="shared" si="70"/>
        <v>0</v>
      </c>
      <c r="EY23" s="117">
        <f t="shared" si="70"/>
        <v>0</v>
      </c>
      <c r="EZ23" s="117">
        <f t="shared" si="70"/>
        <v>0</v>
      </c>
      <c r="FA23" s="117">
        <f t="shared" si="70"/>
        <v>0</v>
      </c>
      <c r="FB23" s="117">
        <f t="shared" si="70"/>
        <v>0</v>
      </c>
      <c r="FC23" s="117">
        <f t="shared" si="70"/>
        <v>0</v>
      </c>
      <c r="FD23" s="117">
        <f t="shared" si="70"/>
        <v>0</v>
      </c>
      <c r="FE23" s="117">
        <f t="shared" si="70"/>
        <v>0</v>
      </c>
      <c r="FF23" s="117">
        <f t="shared" si="70"/>
        <v>0</v>
      </c>
      <c r="FG23" s="117">
        <f t="shared" si="70"/>
        <v>0</v>
      </c>
      <c r="FH23" s="117">
        <f t="shared" si="71"/>
        <v>0</v>
      </c>
      <c r="FI23" s="117">
        <f t="shared" si="71"/>
        <v>0</v>
      </c>
      <c r="FJ23" s="117">
        <f t="shared" si="71"/>
        <v>0</v>
      </c>
      <c r="FK23" s="117">
        <f t="shared" si="71"/>
        <v>0</v>
      </c>
      <c r="FL23" s="117">
        <f t="shared" si="71"/>
        <v>0</v>
      </c>
      <c r="FM23" s="117">
        <f t="shared" si="71"/>
        <v>0</v>
      </c>
      <c r="FN23" s="117">
        <f t="shared" si="71"/>
        <v>0</v>
      </c>
      <c r="FO23" s="117">
        <f t="shared" si="71"/>
        <v>0</v>
      </c>
      <c r="FP23" s="117">
        <f t="shared" si="71"/>
        <v>0</v>
      </c>
      <c r="FQ23" s="117">
        <f t="shared" si="71"/>
        <v>0</v>
      </c>
      <c r="FR23" s="117">
        <f t="shared" si="72"/>
        <v>0</v>
      </c>
      <c r="FS23" s="117">
        <f t="shared" si="72"/>
        <v>0</v>
      </c>
      <c r="FT23" s="117">
        <f t="shared" si="72"/>
        <v>0</v>
      </c>
      <c r="FU23" s="117">
        <f t="shared" si="72"/>
        <v>0</v>
      </c>
      <c r="FV23" s="117">
        <f t="shared" si="72"/>
        <v>0</v>
      </c>
      <c r="FW23" s="117">
        <f t="shared" si="72"/>
        <v>0</v>
      </c>
      <c r="FX23" s="117">
        <f t="shared" si="72"/>
        <v>0</v>
      </c>
      <c r="FY23" s="117">
        <f t="shared" si="72"/>
        <v>0</v>
      </c>
      <c r="FZ23" s="117">
        <f t="shared" si="72"/>
        <v>0</v>
      </c>
      <c r="GA23" s="117">
        <f t="shared" si="72"/>
        <v>0</v>
      </c>
      <c r="GB23" s="117">
        <f t="shared" si="73"/>
        <v>0</v>
      </c>
      <c r="GC23" s="117">
        <f t="shared" si="73"/>
        <v>0</v>
      </c>
      <c r="GD23" s="117">
        <f t="shared" si="73"/>
        <v>0</v>
      </c>
      <c r="GE23" s="117">
        <f t="shared" si="73"/>
        <v>0</v>
      </c>
      <c r="GF23" s="117">
        <f t="shared" si="73"/>
        <v>0</v>
      </c>
      <c r="GG23" s="117">
        <f t="shared" si="73"/>
        <v>0</v>
      </c>
      <c r="GH23" s="117">
        <f t="shared" si="73"/>
        <v>0</v>
      </c>
      <c r="GI23" s="117">
        <f t="shared" si="73"/>
        <v>0</v>
      </c>
      <c r="GJ23" s="117">
        <f t="shared" si="73"/>
        <v>0</v>
      </c>
      <c r="GK23" s="117">
        <f t="shared" si="73"/>
        <v>0</v>
      </c>
      <c r="GL23" s="117">
        <f t="shared" si="74"/>
        <v>0</v>
      </c>
      <c r="GM23" s="117">
        <f t="shared" si="74"/>
        <v>0</v>
      </c>
      <c r="GN23" s="117">
        <f t="shared" si="74"/>
        <v>0</v>
      </c>
      <c r="GO23" s="117">
        <f t="shared" si="74"/>
        <v>0</v>
      </c>
      <c r="GP23" s="117">
        <f t="shared" si="74"/>
        <v>0</v>
      </c>
      <c r="GQ23" s="117">
        <f t="shared" si="74"/>
        <v>0</v>
      </c>
      <c r="GR23" s="117">
        <f t="shared" si="74"/>
        <v>0</v>
      </c>
      <c r="GS23" s="117">
        <f t="shared" si="74"/>
        <v>0</v>
      </c>
      <c r="GT23" s="117">
        <f t="shared" si="74"/>
        <v>0</v>
      </c>
      <c r="GU23" s="117">
        <f t="shared" si="74"/>
        <v>0</v>
      </c>
      <c r="GV23" s="117">
        <f t="shared" si="75"/>
        <v>0</v>
      </c>
      <c r="GW23" s="117">
        <f t="shared" si="75"/>
        <v>0</v>
      </c>
      <c r="GX23" s="117">
        <f t="shared" si="75"/>
        <v>0</v>
      </c>
      <c r="GY23" s="117">
        <f t="shared" si="75"/>
        <v>0</v>
      </c>
      <c r="GZ23" s="117">
        <f t="shared" si="75"/>
        <v>0</v>
      </c>
      <c r="HA23" s="117">
        <f t="shared" si="75"/>
        <v>0</v>
      </c>
      <c r="HB23" s="117">
        <f t="shared" si="75"/>
        <v>0</v>
      </c>
      <c r="HC23" s="117">
        <f t="shared" si="75"/>
        <v>0</v>
      </c>
      <c r="HD23" s="117">
        <f t="shared" si="75"/>
        <v>0</v>
      </c>
      <c r="HE23" s="117">
        <f t="shared" si="75"/>
        <v>0</v>
      </c>
      <c r="HF23" s="117">
        <f t="shared" si="76"/>
        <v>0</v>
      </c>
      <c r="HG23" s="117">
        <f t="shared" si="76"/>
        <v>0</v>
      </c>
      <c r="HH23" s="117">
        <f t="shared" si="76"/>
        <v>0</v>
      </c>
      <c r="HI23" s="117">
        <f t="shared" si="76"/>
        <v>0</v>
      </c>
      <c r="HJ23" s="117">
        <f t="shared" si="76"/>
        <v>0</v>
      </c>
      <c r="HK23" s="117">
        <f t="shared" si="76"/>
        <v>0</v>
      </c>
      <c r="HL23" s="117">
        <f t="shared" si="76"/>
        <v>0</v>
      </c>
      <c r="HM23" s="117">
        <f t="shared" si="76"/>
        <v>0</v>
      </c>
      <c r="HN23" s="117">
        <f t="shared" si="76"/>
        <v>0</v>
      </c>
      <c r="HO23" s="117">
        <f t="shared" si="76"/>
        <v>0</v>
      </c>
      <c r="HP23" s="117">
        <f t="shared" si="76"/>
        <v>0</v>
      </c>
      <c r="HQ23" s="117">
        <f t="shared" si="76"/>
        <v>0</v>
      </c>
      <c r="HR23" s="117">
        <f t="shared" si="76"/>
        <v>0</v>
      </c>
      <c r="HS23" s="117">
        <f t="shared" si="76"/>
        <v>0</v>
      </c>
      <c r="HT23" s="117">
        <f t="shared" si="76"/>
        <v>0</v>
      </c>
    </row>
    <row r="24" spans="1:228" x14ac:dyDescent="0.35">
      <c r="A24" s="117" t="s">
        <v>804</v>
      </c>
      <c r="B24" s="117">
        <f>IF(AND('PPG Phase Definition'!C351=1, 'PPG Phase Definition'!I117&lt;&gt;1,'PPG Phase Definition'!W117&lt;&gt;"Only TIA2"),1,0)</f>
        <v>0</v>
      </c>
      <c r="C24" s="117">
        <f>IF(ACQ_MODE="PPG",INT(1/INDEX(REFERENCE!$AG$12:$AG$22,MATCH('PPG Phase Definition'!H117,REFERENCE!$AF$12:$AF$22,0))),PPG_GBL_MASK_FATOR)</f>
        <v>5</v>
      </c>
      <c r="D24" s="117">
        <f>IF('PPG Phase Definition'!V117="",1,$C$66)</f>
        <v>1</v>
      </c>
      <c r="H24" s="117">
        <v>23</v>
      </c>
      <c r="I24" s="117" t="str">
        <f t="shared" si="5"/>
        <v>ECG</v>
      </c>
      <c r="J24" s="117">
        <f t="shared" si="28"/>
        <v>21</v>
      </c>
      <c r="K24" s="117" t="str">
        <f t="shared" si="29"/>
        <v>ECG</v>
      </c>
      <c r="L24" s="117" t="str">
        <f t="shared" si="30"/>
        <v/>
      </c>
      <c r="M24" s="398" t="str">
        <f t="shared" si="31"/>
        <v>ECG</v>
      </c>
      <c r="N24" s="117">
        <f t="shared" si="32"/>
        <v>23</v>
      </c>
      <c r="O24" s="117">
        <f t="shared" si="33"/>
        <v>23</v>
      </c>
      <c r="Q24" s="389">
        <f t="shared" si="6"/>
        <v>23</v>
      </c>
      <c r="R24" s="395" t="str">
        <f t="shared" si="34"/>
        <v>ECG</v>
      </c>
      <c r="S24" s="391"/>
      <c r="T24" s="391"/>
      <c r="U24" s="391" t="str">
        <f t="shared" si="35"/>
        <v/>
      </c>
      <c r="V24" s="117" t="str">
        <f t="shared" si="36"/>
        <v/>
      </c>
      <c r="W24" s="117">
        <f t="shared" si="7"/>
        <v>0</v>
      </c>
      <c r="X24" s="117">
        <f t="shared" si="57"/>
        <v>0</v>
      </c>
      <c r="Y24" s="117">
        <f t="shared" si="57"/>
        <v>0</v>
      </c>
      <c r="Z24" s="117">
        <f t="shared" si="57"/>
        <v>0</v>
      </c>
      <c r="AA24" s="117">
        <f t="shared" si="57"/>
        <v>0</v>
      </c>
      <c r="AB24" s="117">
        <f t="shared" si="57"/>
        <v>0</v>
      </c>
      <c r="AC24" s="117">
        <f t="shared" si="57"/>
        <v>0</v>
      </c>
      <c r="AD24" s="117">
        <f t="shared" si="57"/>
        <v>0</v>
      </c>
      <c r="AE24" s="117">
        <f t="shared" si="57"/>
        <v>0</v>
      </c>
      <c r="AF24" s="117">
        <f t="shared" si="57"/>
        <v>0</v>
      </c>
      <c r="AG24" s="117">
        <f t="shared" si="57"/>
        <v>0</v>
      </c>
      <c r="AH24" s="117">
        <f t="shared" si="58"/>
        <v>0</v>
      </c>
      <c r="AI24" s="117">
        <f t="shared" si="58"/>
        <v>0</v>
      </c>
      <c r="AJ24" s="117">
        <f t="shared" si="58"/>
        <v>0</v>
      </c>
      <c r="AK24" s="117">
        <f t="shared" si="58"/>
        <v>0</v>
      </c>
      <c r="AL24" s="117">
        <f t="shared" si="58"/>
        <v>0</v>
      </c>
      <c r="AM24" s="117">
        <f t="shared" si="58"/>
        <v>0</v>
      </c>
      <c r="AN24" s="117">
        <f t="shared" si="58"/>
        <v>0</v>
      </c>
      <c r="AO24" s="117">
        <f t="shared" si="58"/>
        <v>0</v>
      </c>
      <c r="AP24" s="117">
        <f t="shared" si="58"/>
        <v>0</v>
      </c>
      <c r="AQ24" s="117">
        <f t="shared" si="58"/>
        <v>0</v>
      </c>
      <c r="AR24" s="117">
        <f t="shared" si="59"/>
        <v>0</v>
      </c>
      <c r="AS24" s="117">
        <f t="shared" si="59"/>
        <v>0</v>
      </c>
      <c r="AT24" s="117">
        <f t="shared" si="59"/>
        <v>0</v>
      </c>
      <c r="AU24" s="117">
        <f t="shared" si="59"/>
        <v>0</v>
      </c>
      <c r="AV24" s="117">
        <f t="shared" si="59"/>
        <v>0</v>
      </c>
      <c r="AW24" s="117">
        <f t="shared" si="59"/>
        <v>0</v>
      </c>
      <c r="AX24" s="117">
        <f t="shared" si="59"/>
        <v>0</v>
      </c>
      <c r="AY24" s="117">
        <f t="shared" si="59"/>
        <v>0</v>
      </c>
      <c r="AZ24" s="117">
        <f t="shared" si="59"/>
        <v>0</v>
      </c>
      <c r="BA24" s="117">
        <f t="shared" si="59"/>
        <v>0</v>
      </c>
      <c r="BB24" s="117">
        <f t="shared" si="60"/>
        <v>0</v>
      </c>
      <c r="BC24" s="117">
        <f t="shared" si="60"/>
        <v>0</v>
      </c>
      <c r="BD24" s="117">
        <f t="shared" si="60"/>
        <v>0</v>
      </c>
      <c r="BE24" s="117">
        <f t="shared" si="60"/>
        <v>0</v>
      </c>
      <c r="BF24" s="117">
        <f t="shared" si="60"/>
        <v>0</v>
      </c>
      <c r="BG24" s="117">
        <f t="shared" si="60"/>
        <v>0</v>
      </c>
      <c r="BH24" s="117">
        <f t="shared" si="60"/>
        <v>0</v>
      </c>
      <c r="BI24" s="117">
        <f t="shared" si="60"/>
        <v>0</v>
      </c>
      <c r="BJ24" s="117">
        <f t="shared" si="60"/>
        <v>0</v>
      </c>
      <c r="BK24" s="117">
        <f t="shared" si="60"/>
        <v>0</v>
      </c>
      <c r="BL24" s="117">
        <f t="shared" si="61"/>
        <v>0</v>
      </c>
      <c r="BM24" s="117">
        <f t="shared" si="61"/>
        <v>0</v>
      </c>
      <c r="BN24" s="117">
        <f t="shared" si="61"/>
        <v>0</v>
      </c>
      <c r="BO24" s="117">
        <f t="shared" si="61"/>
        <v>0</v>
      </c>
      <c r="BP24" s="117">
        <f t="shared" si="61"/>
        <v>0</v>
      </c>
      <c r="BQ24" s="117">
        <f t="shared" si="61"/>
        <v>0</v>
      </c>
      <c r="BR24" s="117">
        <f t="shared" si="61"/>
        <v>0</v>
      </c>
      <c r="BS24" s="117">
        <f t="shared" si="61"/>
        <v>0</v>
      </c>
      <c r="BT24" s="117">
        <f t="shared" si="61"/>
        <v>0</v>
      </c>
      <c r="BU24" s="117">
        <f t="shared" si="61"/>
        <v>0</v>
      </c>
      <c r="BV24" s="117">
        <f t="shared" si="62"/>
        <v>0</v>
      </c>
      <c r="BW24" s="117">
        <f t="shared" si="62"/>
        <v>0</v>
      </c>
      <c r="BX24" s="117">
        <f t="shared" si="62"/>
        <v>0</v>
      </c>
      <c r="BY24" s="117">
        <f t="shared" si="62"/>
        <v>0</v>
      </c>
      <c r="BZ24" s="117">
        <f t="shared" si="62"/>
        <v>0</v>
      </c>
      <c r="CA24" s="117">
        <f t="shared" si="62"/>
        <v>0</v>
      </c>
      <c r="CB24" s="117">
        <f t="shared" si="62"/>
        <v>0</v>
      </c>
      <c r="CC24" s="117">
        <f t="shared" si="62"/>
        <v>0</v>
      </c>
      <c r="CD24" s="117">
        <f t="shared" si="62"/>
        <v>0</v>
      </c>
      <c r="CE24" s="117">
        <f t="shared" si="62"/>
        <v>0</v>
      </c>
      <c r="CF24" s="117">
        <f t="shared" si="63"/>
        <v>0</v>
      </c>
      <c r="CG24" s="117">
        <f t="shared" si="63"/>
        <v>0</v>
      </c>
      <c r="CH24" s="117">
        <f t="shared" si="63"/>
        <v>0</v>
      </c>
      <c r="CI24" s="117">
        <f t="shared" si="63"/>
        <v>0</v>
      </c>
      <c r="CJ24" s="117">
        <f t="shared" si="63"/>
        <v>0</v>
      </c>
      <c r="CK24" s="117">
        <f t="shared" si="63"/>
        <v>0</v>
      </c>
      <c r="CL24" s="117">
        <f t="shared" si="63"/>
        <v>0</v>
      </c>
      <c r="CM24" s="117">
        <f t="shared" si="63"/>
        <v>0</v>
      </c>
      <c r="CN24" s="117">
        <f t="shared" si="63"/>
        <v>0</v>
      </c>
      <c r="CO24" s="117">
        <f t="shared" si="63"/>
        <v>0</v>
      </c>
      <c r="CP24" s="117">
        <f t="shared" si="64"/>
        <v>0</v>
      </c>
      <c r="CQ24" s="117">
        <f t="shared" si="64"/>
        <v>0</v>
      </c>
      <c r="CR24" s="117">
        <f t="shared" si="64"/>
        <v>0</v>
      </c>
      <c r="CS24" s="117">
        <f t="shared" si="64"/>
        <v>0</v>
      </c>
      <c r="CT24" s="117">
        <f t="shared" si="64"/>
        <v>0</v>
      </c>
      <c r="CU24" s="117">
        <f t="shared" si="64"/>
        <v>0</v>
      </c>
      <c r="CV24" s="117">
        <f t="shared" si="64"/>
        <v>0</v>
      </c>
      <c r="CW24" s="117">
        <f t="shared" si="64"/>
        <v>0</v>
      </c>
      <c r="CX24" s="117">
        <f t="shared" si="64"/>
        <v>0</v>
      </c>
      <c r="CY24" s="117">
        <f t="shared" si="64"/>
        <v>0</v>
      </c>
      <c r="CZ24" s="117">
        <f t="shared" si="65"/>
        <v>0</v>
      </c>
      <c r="DA24" s="117">
        <f t="shared" si="65"/>
        <v>0</v>
      </c>
      <c r="DB24" s="117">
        <f t="shared" si="65"/>
        <v>0</v>
      </c>
      <c r="DC24" s="117">
        <f t="shared" si="65"/>
        <v>0</v>
      </c>
      <c r="DD24" s="117">
        <f t="shared" si="65"/>
        <v>0</v>
      </c>
      <c r="DE24" s="117">
        <f t="shared" si="65"/>
        <v>0</v>
      </c>
      <c r="DF24" s="117">
        <f t="shared" si="65"/>
        <v>0</v>
      </c>
      <c r="DG24" s="117">
        <f t="shared" si="65"/>
        <v>0</v>
      </c>
      <c r="DH24" s="117">
        <f t="shared" si="65"/>
        <v>0</v>
      </c>
      <c r="DI24" s="117">
        <f t="shared" si="65"/>
        <v>0</v>
      </c>
      <c r="DJ24" s="117">
        <f t="shared" si="66"/>
        <v>0</v>
      </c>
      <c r="DK24" s="117">
        <f t="shared" si="66"/>
        <v>0</v>
      </c>
      <c r="DL24" s="117">
        <f t="shared" si="66"/>
        <v>0</v>
      </c>
      <c r="DM24" s="117">
        <f t="shared" si="66"/>
        <v>0</v>
      </c>
      <c r="DN24" s="117">
        <f t="shared" si="66"/>
        <v>0</v>
      </c>
      <c r="DO24" s="117">
        <f t="shared" si="66"/>
        <v>0</v>
      </c>
      <c r="DP24" s="117">
        <f t="shared" si="66"/>
        <v>0</v>
      </c>
      <c r="DQ24" s="117">
        <f t="shared" si="66"/>
        <v>0</v>
      </c>
      <c r="DR24" s="117">
        <f t="shared" si="66"/>
        <v>0</v>
      </c>
      <c r="DS24" s="117">
        <f t="shared" si="66"/>
        <v>0</v>
      </c>
      <c r="DT24" s="117">
        <f t="shared" si="67"/>
        <v>0</v>
      </c>
      <c r="DU24" s="117">
        <f t="shared" si="67"/>
        <v>0</v>
      </c>
      <c r="DV24" s="117">
        <f t="shared" si="67"/>
        <v>0</v>
      </c>
      <c r="DW24" s="117">
        <f t="shared" si="67"/>
        <v>0</v>
      </c>
      <c r="DX24" s="117">
        <f t="shared" si="67"/>
        <v>0</v>
      </c>
      <c r="DY24" s="117">
        <f t="shared" si="67"/>
        <v>0</v>
      </c>
      <c r="DZ24" s="117">
        <f t="shared" si="67"/>
        <v>0</v>
      </c>
      <c r="EA24" s="117">
        <f t="shared" si="67"/>
        <v>0</v>
      </c>
      <c r="EB24" s="117">
        <f t="shared" si="67"/>
        <v>0</v>
      </c>
      <c r="EC24" s="117">
        <f t="shared" si="67"/>
        <v>0</v>
      </c>
      <c r="ED24" s="117">
        <f t="shared" si="68"/>
        <v>0</v>
      </c>
      <c r="EE24" s="117">
        <f t="shared" si="68"/>
        <v>0</v>
      </c>
      <c r="EF24" s="117">
        <f t="shared" si="68"/>
        <v>0</v>
      </c>
      <c r="EG24" s="117">
        <f t="shared" si="68"/>
        <v>0</v>
      </c>
      <c r="EH24" s="117">
        <f t="shared" si="68"/>
        <v>0</v>
      </c>
      <c r="EI24" s="117">
        <f t="shared" si="68"/>
        <v>0</v>
      </c>
      <c r="EJ24" s="117">
        <f t="shared" si="68"/>
        <v>0</v>
      </c>
      <c r="EK24" s="117">
        <f t="shared" si="68"/>
        <v>0</v>
      </c>
      <c r="EL24" s="117">
        <f t="shared" si="68"/>
        <v>0</v>
      </c>
      <c r="EM24" s="117">
        <f t="shared" si="68"/>
        <v>0</v>
      </c>
      <c r="EN24" s="117">
        <f t="shared" si="69"/>
        <v>0</v>
      </c>
      <c r="EO24" s="117">
        <f t="shared" si="69"/>
        <v>0</v>
      </c>
      <c r="EP24" s="117">
        <f t="shared" si="69"/>
        <v>0</v>
      </c>
      <c r="EQ24" s="117">
        <f t="shared" si="69"/>
        <v>0</v>
      </c>
      <c r="ER24" s="117">
        <f t="shared" si="69"/>
        <v>0</v>
      </c>
      <c r="ES24" s="117">
        <f t="shared" si="69"/>
        <v>0</v>
      </c>
      <c r="ET24" s="117">
        <f t="shared" si="69"/>
        <v>0</v>
      </c>
      <c r="EU24" s="117">
        <f t="shared" si="69"/>
        <v>0</v>
      </c>
      <c r="EV24" s="117">
        <f t="shared" si="69"/>
        <v>0</v>
      </c>
      <c r="EW24" s="117">
        <f t="shared" si="69"/>
        <v>0</v>
      </c>
      <c r="EX24" s="117">
        <f t="shared" si="70"/>
        <v>0</v>
      </c>
      <c r="EY24" s="117">
        <f t="shared" si="70"/>
        <v>0</v>
      </c>
      <c r="EZ24" s="117">
        <f t="shared" si="70"/>
        <v>0</v>
      </c>
      <c r="FA24" s="117">
        <f t="shared" si="70"/>
        <v>0</v>
      </c>
      <c r="FB24" s="117">
        <f t="shared" si="70"/>
        <v>0</v>
      </c>
      <c r="FC24" s="117">
        <f t="shared" si="70"/>
        <v>0</v>
      </c>
      <c r="FD24" s="117">
        <f t="shared" si="70"/>
        <v>0</v>
      </c>
      <c r="FE24" s="117">
        <f t="shared" si="70"/>
        <v>0</v>
      </c>
      <c r="FF24" s="117">
        <f t="shared" si="70"/>
        <v>0</v>
      </c>
      <c r="FG24" s="117">
        <f t="shared" si="70"/>
        <v>0</v>
      </c>
      <c r="FH24" s="117">
        <f t="shared" si="71"/>
        <v>0</v>
      </c>
      <c r="FI24" s="117">
        <f t="shared" si="71"/>
        <v>0</v>
      </c>
      <c r="FJ24" s="117">
        <f t="shared" si="71"/>
        <v>0</v>
      </c>
      <c r="FK24" s="117">
        <f t="shared" si="71"/>
        <v>0</v>
      </c>
      <c r="FL24" s="117">
        <f t="shared" si="71"/>
        <v>0</v>
      </c>
      <c r="FM24" s="117">
        <f t="shared" si="71"/>
        <v>0</v>
      </c>
      <c r="FN24" s="117">
        <f t="shared" si="71"/>
        <v>0</v>
      </c>
      <c r="FO24" s="117">
        <f t="shared" si="71"/>
        <v>0</v>
      </c>
      <c r="FP24" s="117">
        <f t="shared" si="71"/>
        <v>0</v>
      </c>
      <c r="FQ24" s="117">
        <f t="shared" si="71"/>
        <v>0</v>
      </c>
      <c r="FR24" s="117">
        <f t="shared" si="72"/>
        <v>0</v>
      </c>
      <c r="FS24" s="117">
        <f t="shared" si="72"/>
        <v>0</v>
      </c>
      <c r="FT24" s="117">
        <f t="shared" si="72"/>
        <v>0</v>
      </c>
      <c r="FU24" s="117">
        <f t="shared" si="72"/>
        <v>0</v>
      </c>
      <c r="FV24" s="117">
        <f t="shared" si="72"/>
        <v>0</v>
      </c>
      <c r="FW24" s="117">
        <f t="shared" si="72"/>
        <v>0</v>
      </c>
      <c r="FX24" s="117">
        <f t="shared" si="72"/>
        <v>0</v>
      </c>
      <c r="FY24" s="117">
        <f t="shared" si="72"/>
        <v>0</v>
      </c>
      <c r="FZ24" s="117">
        <f t="shared" si="72"/>
        <v>0</v>
      </c>
      <c r="GA24" s="117">
        <f t="shared" si="72"/>
        <v>0</v>
      </c>
      <c r="GB24" s="117">
        <f t="shared" si="73"/>
        <v>0</v>
      </c>
      <c r="GC24" s="117">
        <f t="shared" si="73"/>
        <v>0</v>
      </c>
      <c r="GD24" s="117">
        <f t="shared" si="73"/>
        <v>0</v>
      </c>
      <c r="GE24" s="117">
        <f t="shared" si="73"/>
        <v>0</v>
      </c>
      <c r="GF24" s="117">
        <f t="shared" si="73"/>
        <v>0</v>
      </c>
      <c r="GG24" s="117">
        <f t="shared" si="73"/>
        <v>0</v>
      </c>
      <c r="GH24" s="117">
        <f t="shared" si="73"/>
        <v>0</v>
      </c>
      <c r="GI24" s="117">
        <f t="shared" si="73"/>
        <v>0</v>
      </c>
      <c r="GJ24" s="117">
        <f t="shared" si="73"/>
        <v>0</v>
      </c>
      <c r="GK24" s="117">
        <f t="shared" si="73"/>
        <v>0</v>
      </c>
      <c r="GL24" s="117">
        <f t="shared" si="74"/>
        <v>0</v>
      </c>
      <c r="GM24" s="117">
        <f t="shared" si="74"/>
        <v>0</v>
      </c>
      <c r="GN24" s="117">
        <f t="shared" si="74"/>
        <v>0</v>
      </c>
      <c r="GO24" s="117">
        <f t="shared" si="74"/>
        <v>0</v>
      </c>
      <c r="GP24" s="117">
        <f t="shared" si="74"/>
        <v>0</v>
      </c>
      <c r="GQ24" s="117">
        <f t="shared" si="74"/>
        <v>0</v>
      </c>
      <c r="GR24" s="117">
        <f t="shared" si="74"/>
        <v>0</v>
      </c>
      <c r="GS24" s="117">
        <f t="shared" si="74"/>
        <v>0</v>
      </c>
      <c r="GT24" s="117">
        <f t="shared" si="74"/>
        <v>0</v>
      </c>
      <c r="GU24" s="117">
        <f t="shared" si="74"/>
        <v>0</v>
      </c>
      <c r="GV24" s="117">
        <f t="shared" si="75"/>
        <v>0</v>
      </c>
      <c r="GW24" s="117">
        <f t="shared" si="75"/>
        <v>0</v>
      </c>
      <c r="GX24" s="117">
        <f t="shared" si="75"/>
        <v>0</v>
      </c>
      <c r="GY24" s="117">
        <f t="shared" si="75"/>
        <v>0</v>
      </c>
      <c r="GZ24" s="117">
        <f t="shared" si="75"/>
        <v>0</v>
      </c>
      <c r="HA24" s="117">
        <f t="shared" si="75"/>
        <v>0</v>
      </c>
      <c r="HB24" s="117">
        <f t="shared" si="75"/>
        <v>0</v>
      </c>
      <c r="HC24" s="117">
        <f t="shared" si="75"/>
        <v>0</v>
      </c>
      <c r="HD24" s="117">
        <f t="shared" si="75"/>
        <v>0</v>
      </c>
      <c r="HE24" s="117">
        <f t="shared" si="75"/>
        <v>0</v>
      </c>
      <c r="HF24" s="117">
        <f t="shared" si="76"/>
        <v>0</v>
      </c>
      <c r="HG24" s="117">
        <f t="shared" si="76"/>
        <v>0</v>
      </c>
      <c r="HH24" s="117">
        <f t="shared" si="76"/>
        <v>0</v>
      </c>
      <c r="HI24" s="117">
        <f t="shared" si="76"/>
        <v>0</v>
      </c>
      <c r="HJ24" s="117">
        <f t="shared" si="76"/>
        <v>0</v>
      </c>
      <c r="HK24" s="117">
        <f t="shared" si="76"/>
        <v>0</v>
      </c>
      <c r="HL24" s="117">
        <f t="shared" si="76"/>
        <v>0</v>
      </c>
      <c r="HM24" s="117">
        <f t="shared" si="76"/>
        <v>0</v>
      </c>
      <c r="HN24" s="117">
        <f t="shared" si="76"/>
        <v>0</v>
      </c>
      <c r="HO24" s="117">
        <f t="shared" si="76"/>
        <v>0</v>
      </c>
      <c r="HP24" s="117">
        <f t="shared" si="76"/>
        <v>0</v>
      </c>
      <c r="HQ24" s="117">
        <f t="shared" si="76"/>
        <v>0</v>
      </c>
      <c r="HR24" s="117">
        <f t="shared" si="76"/>
        <v>0</v>
      </c>
      <c r="HS24" s="117">
        <f t="shared" si="76"/>
        <v>0</v>
      </c>
      <c r="HT24" s="117">
        <f t="shared" si="76"/>
        <v>0</v>
      </c>
    </row>
    <row r="25" spans="1:228" x14ac:dyDescent="0.35">
      <c r="A25" s="117" t="s">
        <v>805</v>
      </c>
      <c r="B25" s="117">
        <f>IF(AND('PPG Phase Definition'!C351=1, 'PPG Phase Definition'!I117&lt;&gt;1,'PPG Phase Definition'!W117&lt;&gt;"Only TIA1"),1,0)</f>
        <v>0</v>
      </c>
      <c r="C25" s="117">
        <f>C24</f>
        <v>5</v>
      </c>
      <c r="D25" s="117">
        <f>IF('PPG Phase Definition'!X117="",1,$C$66)</f>
        <v>1</v>
      </c>
      <c r="H25" s="117">
        <v>24</v>
      </c>
      <c r="I25" s="117" t="str">
        <f t="shared" si="5"/>
        <v>ECG</v>
      </c>
      <c r="J25" s="117">
        <f t="shared" si="28"/>
        <v>22</v>
      </c>
      <c r="K25" s="117" t="str">
        <f t="shared" si="29"/>
        <v>ECG</v>
      </c>
      <c r="L25" s="117" t="str">
        <f t="shared" si="30"/>
        <v/>
      </c>
      <c r="M25" s="398" t="str">
        <f t="shared" si="31"/>
        <v>ECG</v>
      </c>
      <c r="N25" s="117">
        <f t="shared" si="32"/>
        <v>24</v>
      </c>
      <c r="O25" s="117">
        <f t="shared" si="33"/>
        <v>24</v>
      </c>
      <c r="Q25" s="389">
        <f t="shared" si="6"/>
        <v>24</v>
      </c>
      <c r="R25" s="395" t="str">
        <f t="shared" si="34"/>
        <v>ECG</v>
      </c>
      <c r="S25" s="391"/>
      <c r="T25" s="391"/>
      <c r="U25" s="391" t="str">
        <f t="shared" si="35"/>
        <v/>
      </c>
      <c r="V25" s="117" t="str">
        <f t="shared" si="36"/>
        <v/>
      </c>
      <c r="W25" s="117">
        <f t="shared" si="7"/>
        <v>0</v>
      </c>
      <c r="X25" s="117">
        <f t="shared" si="57"/>
        <v>0</v>
      </c>
      <c r="Y25" s="117">
        <f t="shared" si="57"/>
        <v>0</v>
      </c>
      <c r="Z25" s="117">
        <f t="shared" si="57"/>
        <v>0</v>
      </c>
      <c r="AA25" s="117">
        <f t="shared" si="57"/>
        <v>0</v>
      </c>
      <c r="AB25" s="117">
        <f t="shared" si="57"/>
        <v>0</v>
      </c>
      <c r="AC25" s="117">
        <f t="shared" si="57"/>
        <v>0</v>
      </c>
      <c r="AD25" s="117">
        <f t="shared" si="57"/>
        <v>0</v>
      </c>
      <c r="AE25" s="117">
        <f t="shared" si="57"/>
        <v>0</v>
      </c>
      <c r="AF25" s="117">
        <f t="shared" si="57"/>
        <v>0</v>
      </c>
      <c r="AG25" s="117">
        <f t="shared" si="57"/>
        <v>0</v>
      </c>
      <c r="AH25" s="117">
        <f t="shared" si="58"/>
        <v>0</v>
      </c>
      <c r="AI25" s="117">
        <f t="shared" si="58"/>
        <v>0</v>
      </c>
      <c r="AJ25" s="117">
        <f t="shared" si="58"/>
        <v>0</v>
      </c>
      <c r="AK25" s="117">
        <f t="shared" si="58"/>
        <v>0</v>
      </c>
      <c r="AL25" s="117">
        <f t="shared" si="58"/>
        <v>0</v>
      </c>
      <c r="AM25" s="117">
        <f t="shared" si="58"/>
        <v>0</v>
      </c>
      <c r="AN25" s="117">
        <f t="shared" si="58"/>
        <v>0</v>
      </c>
      <c r="AO25" s="117">
        <f t="shared" si="58"/>
        <v>0</v>
      </c>
      <c r="AP25" s="117">
        <f t="shared" si="58"/>
        <v>0</v>
      </c>
      <c r="AQ25" s="117">
        <f t="shared" si="58"/>
        <v>0</v>
      </c>
      <c r="AR25" s="117">
        <f t="shared" si="59"/>
        <v>0</v>
      </c>
      <c r="AS25" s="117">
        <f t="shared" si="59"/>
        <v>0</v>
      </c>
      <c r="AT25" s="117">
        <f t="shared" si="59"/>
        <v>0</v>
      </c>
      <c r="AU25" s="117">
        <f t="shared" si="59"/>
        <v>0</v>
      </c>
      <c r="AV25" s="117">
        <f t="shared" si="59"/>
        <v>0</v>
      </c>
      <c r="AW25" s="117">
        <f t="shared" si="59"/>
        <v>0</v>
      </c>
      <c r="AX25" s="117">
        <f t="shared" si="59"/>
        <v>0</v>
      </c>
      <c r="AY25" s="117">
        <f t="shared" si="59"/>
        <v>0</v>
      </c>
      <c r="AZ25" s="117">
        <f t="shared" si="59"/>
        <v>0</v>
      </c>
      <c r="BA25" s="117">
        <f t="shared" si="59"/>
        <v>0</v>
      </c>
      <c r="BB25" s="117">
        <f t="shared" si="60"/>
        <v>0</v>
      </c>
      <c r="BC25" s="117">
        <f t="shared" si="60"/>
        <v>0</v>
      </c>
      <c r="BD25" s="117">
        <f t="shared" si="60"/>
        <v>0</v>
      </c>
      <c r="BE25" s="117">
        <f t="shared" si="60"/>
        <v>0</v>
      </c>
      <c r="BF25" s="117">
        <f t="shared" si="60"/>
        <v>0</v>
      </c>
      <c r="BG25" s="117">
        <f t="shared" si="60"/>
        <v>0</v>
      </c>
      <c r="BH25" s="117">
        <f t="shared" si="60"/>
        <v>0</v>
      </c>
      <c r="BI25" s="117">
        <f t="shared" si="60"/>
        <v>0</v>
      </c>
      <c r="BJ25" s="117">
        <f t="shared" si="60"/>
        <v>0</v>
      </c>
      <c r="BK25" s="117">
        <f t="shared" si="60"/>
        <v>0</v>
      </c>
      <c r="BL25" s="117">
        <f t="shared" si="61"/>
        <v>0</v>
      </c>
      <c r="BM25" s="117">
        <f t="shared" si="61"/>
        <v>0</v>
      </c>
      <c r="BN25" s="117">
        <f t="shared" si="61"/>
        <v>0</v>
      </c>
      <c r="BO25" s="117">
        <f t="shared" si="61"/>
        <v>0</v>
      </c>
      <c r="BP25" s="117">
        <f t="shared" si="61"/>
        <v>0</v>
      </c>
      <c r="BQ25" s="117">
        <f t="shared" si="61"/>
        <v>0</v>
      </c>
      <c r="BR25" s="117">
        <f t="shared" si="61"/>
        <v>0</v>
      </c>
      <c r="BS25" s="117">
        <f t="shared" si="61"/>
        <v>0</v>
      </c>
      <c r="BT25" s="117">
        <f t="shared" si="61"/>
        <v>0</v>
      </c>
      <c r="BU25" s="117">
        <f t="shared" si="61"/>
        <v>0</v>
      </c>
      <c r="BV25" s="117">
        <f t="shared" si="62"/>
        <v>0</v>
      </c>
      <c r="BW25" s="117">
        <f t="shared" si="62"/>
        <v>0</v>
      </c>
      <c r="BX25" s="117">
        <f t="shared" si="62"/>
        <v>0</v>
      </c>
      <c r="BY25" s="117">
        <f t="shared" si="62"/>
        <v>0</v>
      </c>
      <c r="BZ25" s="117">
        <f t="shared" si="62"/>
        <v>0</v>
      </c>
      <c r="CA25" s="117">
        <f t="shared" si="62"/>
        <v>0</v>
      </c>
      <c r="CB25" s="117">
        <f t="shared" si="62"/>
        <v>0</v>
      </c>
      <c r="CC25" s="117">
        <f t="shared" si="62"/>
        <v>0</v>
      </c>
      <c r="CD25" s="117">
        <f t="shared" si="62"/>
        <v>0</v>
      </c>
      <c r="CE25" s="117">
        <f t="shared" si="62"/>
        <v>0</v>
      </c>
      <c r="CF25" s="117">
        <f t="shared" si="63"/>
        <v>0</v>
      </c>
      <c r="CG25" s="117">
        <f t="shared" si="63"/>
        <v>0</v>
      </c>
      <c r="CH25" s="117">
        <f t="shared" si="63"/>
        <v>0</v>
      </c>
      <c r="CI25" s="117">
        <f t="shared" si="63"/>
        <v>0</v>
      </c>
      <c r="CJ25" s="117">
        <f t="shared" si="63"/>
        <v>0</v>
      </c>
      <c r="CK25" s="117">
        <f t="shared" si="63"/>
        <v>0</v>
      </c>
      <c r="CL25" s="117">
        <f t="shared" si="63"/>
        <v>0</v>
      </c>
      <c r="CM25" s="117">
        <f t="shared" si="63"/>
        <v>0</v>
      </c>
      <c r="CN25" s="117">
        <f t="shared" si="63"/>
        <v>0</v>
      </c>
      <c r="CO25" s="117">
        <f t="shared" si="63"/>
        <v>0</v>
      </c>
      <c r="CP25" s="117">
        <f t="shared" si="64"/>
        <v>0</v>
      </c>
      <c r="CQ25" s="117">
        <f t="shared" si="64"/>
        <v>0</v>
      </c>
      <c r="CR25" s="117">
        <f t="shared" si="64"/>
        <v>0</v>
      </c>
      <c r="CS25" s="117">
        <f t="shared" si="64"/>
        <v>0</v>
      </c>
      <c r="CT25" s="117">
        <f t="shared" si="64"/>
        <v>0</v>
      </c>
      <c r="CU25" s="117">
        <f t="shared" si="64"/>
        <v>0</v>
      </c>
      <c r="CV25" s="117">
        <f t="shared" si="64"/>
        <v>0</v>
      </c>
      <c r="CW25" s="117">
        <f t="shared" si="64"/>
        <v>0</v>
      </c>
      <c r="CX25" s="117">
        <f t="shared" si="64"/>
        <v>0</v>
      </c>
      <c r="CY25" s="117">
        <f t="shared" si="64"/>
        <v>0</v>
      </c>
      <c r="CZ25" s="117">
        <f t="shared" si="65"/>
        <v>0</v>
      </c>
      <c r="DA25" s="117">
        <f t="shared" si="65"/>
        <v>0</v>
      </c>
      <c r="DB25" s="117">
        <f t="shared" si="65"/>
        <v>0</v>
      </c>
      <c r="DC25" s="117">
        <f t="shared" si="65"/>
        <v>0</v>
      </c>
      <c r="DD25" s="117">
        <f t="shared" si="65"/>
        <v>0</v>
      </c>
      <c r="DE25" s="117">
        <f t="shared" si="65"/>
        <v>0</v>
      </c>
      <c r="DF25" s="117">
        <f t="shared" si="65"/>
        <v>0</v>
      </c>
      <c r="DG25" s="117">
        <f t="shared" si="65"/>
        <v>0</v>
      </c>
      <c r="DH25" s="117">
        <f t="shared" si="65"/>
        <v>0</v>
      </c>
      <c r="DI25" s="117">
        <f t="shared" si="65"/>
        <v>0</v>
      </c>
      <c r="DJ25" s="117">
        <f t="shared" si="66"/>
        <v>0</v>
      </c>
      <c r="DK25" s="117">
        <f t="shared" si="66"/>
        <v>0</v>
      </c>
      <c r="DL25" s="117">
        <f t="shared" si="66"/>
        <v>0</v>
      </c>
      <c r="DM25" s="117">
        <f t="shared" si="66"/>
        <v>0</v>
      </c>
      <c r="DN25" s="117">
        <f t="shared" si="66"/>
        <v>0</v>
      </c>
      <c r="DO25" s="117">
        <f t="shared" si="66"/>
        <v>0</v>
      </c>
      <c r="DP25" s="117">
        <f t="shared" si="66"/>
        <v>0</v>
      </c>
      <c r="DQ25" s="117">
        <f t="shared" si="66"/>
        <v>0</v>
      </c>
      <c r="DR25" s="117">
        <f t="shared" si="66"/>
        <v>0</v>
      </c>
      <c r="DS25" s="117">
        <f t="shared" si="66"/>
        <v>0</v>
      </c>
      <c r="DT25" s="117">
        <f t="shared" si="67"/>
        <v>0</v>
      </c>
      <c r="DU25" s="117">
        <f t="shared" si="67"/>
        <v>0</v>
      </c>
      <c r="DV25" s="117">
        <f t="shared" si="67"/>
        <v>0</v>
      </c>
      <c r="DW25" s="117">
        <f t="shared" si="67"/>
        <v>0</v>
      </c>
      <c r="DX25" s="117">
        <f t="shared" si="67"/>
        <v>0</v>
      </c>
      <c r="DY25" s="117">
        <f t="shared" si="67"/>
        <v>0</v>
      </c>
      <c r="DZ25" s="117">
        <f t="shared" si="67"/>
        <v>0</v>
      </c>
      <c r="EA25" s="117">
        <f t="shared" si="67"/>
        <v>0</v>
      </c>
      <c r="EB25" s="117">
        <f t="shared" si="67"/>
        <v>0</v>
      </c>
      <c r="EC25" s="117">
        <f t="shared" si="67"/>
        <v>0</v>
      </c>
      <c r="ED25" s="117">
        <f t="shared" si="68"/>
        <v>0</v>
      </c>
      <c r="EE25" s="117">
        <f t="shared" si="68"/>
        <v>0</v>
      </c>
      <c r="EF25" s="117">
        <f t="shared" si="68"/>
        <v>0</v>
      </c>
      <c r="EG25" s="117">
        <f t="shared" si="68"/>
        <v>0</v>
      </c>
      <c r="EH25" s="117">
        <f t="shared" si="68"/>
        <v>0</v>
      </c>
      <c r="EI25" s="117">
        <f t="shared" si="68"/>
        <v>0</v>
      </c>
      <c r="EJ25" s="117">
        <f t="shared" si="68"/>
        <v>0</v>
      </c>
      <c r="EK25" s="117">
        <f t="shared" si="68"/>
        <v>0</v>
      </c>
      <c r="EL25" s="117">
        <f t="shared" si="68"/>
        <v>0</v>
      </c>
      <c r="EM25" s="117">
        <f t="shared" si="68"/>
        <v>0</v>
      </c>
      <c r="EN25" s="117">
        <f t="shared" si="69"/>
        <v>0</v>
      </c>
      <c r="EO25" s="117">
        <f t="shared" si="69"/>
        <v>0</v>
      </c>
      <c r="EP25" s="117">
        <f t="shared" si="69"/>
        <v>0</v>
      </c>
      <c r="EQ25" s="117">
        <f t="shared" si="69"/>
        <v>0</v>
      </c>
      <c r="ER25" s="117">
        <f t="shared" si="69"/>
        <v>0</v>
      </c>
      <c r="ES25" s="117">
        <f t="shared" si="69"/>
        <v>0</v>
      </c>
      <c r="ET25" s="117">
        <f t="shared" si="69"/>
        <v>0</v>
      </c>
      <c r="EU25" s="117">
        <f t="shared" si="69"/>
        <v>0</v>
      </c>
      <c r="EV25" s="117">
        <f t="shared" si="69"/>
        <v>0</v>
      </c>
      <c r="EW25" s="117">
        <f t="shared" si="69"/>
        <v>0</v>
      </c>
      <c r="EX25" s="117">
        <f t="shared" si="70"/>
        <v>0</v>
      </c>
      <c r="EY25" s="117">
        <f t="shared" si="70"/>
        <v>0</v>
      </c>
      <c r="EZ25" s="117">
        <f t="shared" si="70"/>
        <v>0</v>
      </c>
      <c r="FA25" s="117">
        <f t="shared" si="70"/>
        <v>0</v>
      </c>
      <c r="FB25" s="117">
        <f t="shared" si="70"/>
        <v>0</v>
      </c>
      <c r="FC25" s="117">
        <f t="shared" si="70"/>
        <v>0</v>
      </c>
      <c r="FD25" s="117">
        <f t="shared" si="70"/>
        <v>0</v>
      </c>
      <c r="FE25" s="117">
        <f t="shared" si="70"/>
        <v>0</v>
      </c>
      <c r="FF25" s="117">
        <f t="shared" si="70"/>
        <v>0</v>
      </c>
      <c r="FG25" s="117">
        <f t="shared" si="70"/>
        <v>0</v>
      </c>
      <c r="FH25" s="117">
        <f t="shared" si="71"/>
        <v>0</v>
      </c>
      <c r="FI25" s="117">
        <f t="shared" si="71"/>
        <v>0</v>
      </c>
      <c r="FJ25" s="117">
        <f t="shared" si="71"/>
        <v>0</v>
      </c>
      <c r="FK25" s="117">
        <f t="shared" si="71"/>
        <v>0</v>
      </c>
      <c r="FL25" s="117">
        <f t="shared" si="71"/>
        <v>0</v>
      </c>
      <c r="FM25" s="117">
        <f t="shared" si="71"/>
        <v>0</v>
      </c>
      <c r="FN25" s="117">
        <f t="shared" si="71"/>
        <v>0</v>
      </c>
      <c r="FO25" s="117">
        <f t="shared" si="71"/>
        <v>0</v>
      </c>
      <c r="FP25" s="117">
        <f t="shared" si="71"/>
        <v>0</v>
      </c>
      <c r="FQ25" s="117">
        <f t="shared" si="71"/>
        <v>0</v>
      </c>
      <c r="FR25" s="117">
        <f t="shared" si="72"/>
        <v>0</v>
      </c>
      <c r="FS25" s="117">
        <f t="shared" si="72"/>
        <v>0</v>
      </c>
      <c r="FT25" s="117">
        <f t="shared" si="72"/>
        <v>0</v>
      </c>
      <c r="FU25" s="117">
        <f t="shared" si="72"/>
        <v>0</v>
      </c>
      <c r="FV25" s="117">
        <f t="shared" si="72"/>
        <v>0</v>
      </c>
      <c r="FW25" s="117">
        <f t="shared" si="72"/>
        <v>0</v>
      </c>
      <c r="FX25" s="117">
        <f t="shared" si="72"/>
        <v>0</v>
      </c>
      <c r="FY25" s="117">
        <f t="shared" si="72"/>
        <v>0</v>
      </c>
      <c r="FZ25" s="117">
        <f t="shared" si="72"/>
        <v>0</v>
      </c>
      <c r="GA25" s="117">
        <f t="shared" si="72"/>
        <v>0</v>
      </c>
      <c r="GB25" s="117">
        <f t="shared" si="73"/>
        <v>0</v>
      </c>
      <c r="GC25" s="117">
        <f t="shared" si="73"/>
        <v>0</v>
      </c>
      <c r="GD25" s="117">
        <f t="shared" si="73"/>
        <v>0</v>
      </c>
      <c r="GE25" s="117">
        <f t="shared" si="73"/>
        <v>0</v>
      </c>
      <c r="GF25" s="117">
        <f t="shared" si="73"/>
        <v>0</v>
      </c>
      <c r="GG25" s="117">
        <f t="shared" si="73"/>
        <v>0</v>
      </c>
      <c r="GH25" s="117">
        <f t="shared" si="73"/>
        <v>0</v>
      </c>
      <c r="GI25" s="117">
        <f t="shared" si="73"/>
        <v>0</v>
      </c>
      <c r="GJ25" s="117">
        <f t="shared" si="73"/>
        <v>0</v>
      </c>
      <c r="GK25" s="117">
        <f t="shared" si="73"/>
        <v>0</v>
      </c>
      <c r="GL25" s="117">
        <f t="shared" si="74"/>
        <v>0</v>
      </c>
      <c r="GM25" s="117">
        <f t="shared" si="74"/>
        <v>0</v>
      </c>
      <c r="GN25" s="117">
        <f t="shared" si="74"/>
        <v>0</v>
      </c>
      <c r="GO25" s="117">
        <f t="shared" si="74"/>
        <v>0</v>
      </c>
      <c r="GP25" s="117">
        <f t="shared" si="74"/>
        <v>0</v>
      </c>
      <c r="GQ25" s="117">
        <f t="shared" si="74"/>
        <v>0</v>
      </c>
      <c r="GR25" s="117">
        <f t="shared" si="74"/>
        <v>0</v>
      </c>
      <c r="GS25" s="117">
        <f t="shared" si="74"/>
        <v>0</v>
      </c>
      <c r="GT25" s="117">
        <f t="shared" si="74"/>
        <v>0</v>
      </c>
      <c r="GU25" s="117">
        <f t="shared" si="74"/>
        <v>0</v>
      </c>
      <c r="GV25" s="117">
        <f t="shared" si="75"/>
        <v>0</v>
      </c>
      <c r="GW25" s="117">
        <f t="shared" si="75"/>
        <v>0</v>
      </c>
      <c r="GX25" s="117">
        <f t="shared" si="75"/>
        <v>0</v>
      </c>
      <c r="GY25" s="117">
        <f t="shared" si="75"/>
        <v>0</v>
      </c>
      <c r="GZ25" s="117">
        <f t="shared" si="75"/>
        <v>0</v>
      </c>
      <c r="HA25" s="117">
        <f t="shared" si="75"/>
        <v>0</v>
      </c>
      <c r="HB25" s="117">
        <f t="shared" si="75"/>
        <v>0</v>
      </c>
      <c r="HC25" s="117">
        <f t="shared" si="75"/>
        <v>0</v>
      </c>
      <c r="HD25" s="117">
        <f t="shared" si="75"/>
        <v>0</v>
      </c>
      <c r="HE25" s="117">
        <f t="shared" si="75"/>
        <v>0</v>
      </c>
      <c r="HF25" s="117">
        <f t="shared" si="76"/>
        <v>0</v>
      </c>
      <c r="HG25" s="117">
        <f t="shared" si="76"/>
        <v>0</v>
      </c>
      <c r="HH25" s="117">
        <f t="shared" si="76"/>
        <v>0</v>
      </c>
      <c r="HI25" s="117">
        <f t="shared" si="76"/>
        <v>0</v>
      </c>
      <c r="HJ25" s="117">
        <f t="shared" si="76"/>
        <v>0</v>
      </c>
      <c r="HK25" s="117">
        <f t="shared" si="76"/>
        <v>0</v>
      </c>
      <c r="HL25" s="117">
        <f t="shared" si="76"/>
        <v>0</v>
      </c>
      <c r="HM25" s="117">
        <f t="shared" si="76"/>
        <v>0</v>
      </c>
      <c r="HN25" s="117">
        <f t="shared" si="76"/>
        <v>0</v>
      </c>
      <c r="HO25" s="117">
        <f t="shared" si="76"/>
        <v>0</v>
      </c>
      <c r="HP25" s="117">
        <f t="shared" si="76"/>
        <v>0</v>
      </c>
      <c r="HQ25" s="117">
        <f t="shared" si="76"/>
        <v>0</v>
      </c>
      <c r="HR25" s="117">
        <f t="shared" si="76"/>
        <v>0</v>
      </c>
      <c r="HS25" s="117">
        <f t="shared" si="76"/>
        <v>0</v>
      </c>
      <c r="HT25" s="117">
        <f t="shared" si="76"/>
        <v>0</v>
      </c>
    </row>
    <row r="26" spans="1:228" x14ac:dyDescent="0.35">
      <c r="A26" s="117" t="s">
        <v>806</v>
      </c>
      <c r="B26" s="117">
        <f>IF(AND('PPG Phase Definition'!C361=1, 'PPG Phase Definition'!I127&lt;&gt;1,'PPG Phase Definition'!W127&lt;&gt;"Only TIA2"),1,0)</f>
        <v>0</v>
      </c>
      <c r="C26" s="117">
        <f>IF(ACQ_MODE="PPG",INT(1/INDEX(REFERENCE!$AG$12:$AG$22,MATCH('PPG Phase Definition'!H127,REFERENCE!$AF$12:$AF$22,0))),PPG_GBL_MASK_FATOR)</f>
        <v>5</v>
      </c>
      <c r="D26" s="117">
        <f>IF('PPG Phase Definition'!V127="",1,$C$66)</f>
        <v>1</v>
      </c>
      <c r="H26" s="117">
        <v>25</v>
      </c>
      <c r="I26" s="117" t="str">
        <f t="shared" si="5"/>
        <v>ECG</v>
      </c>
      <c r="J26" s="117">
        <f t="shared" si="28"/>
        <v>23</v>
      </c>
      <c r="K26" s="117" t="str">
        <f t="shared" si="29"/>
        <v>ECG</v>
      </c>
      <c r="L26" s="117" t="str">
        <f t="shared" si="30"/>
        <v/>
      </c>
      <c r="M26" s="398" t="str">
        <f t="shared" si="31"/>
        <v>ECG</v>
      </c>
      <c r="N26" s="117">
        <f t="shared" si="32"/>
        <v>25</v>
      </c>
      <c r="O26" s="117">
        <f t="shared" si="33"/>
        <v>25</v>
      </c>
      <c r="Q26" s="389">
        <f t="shared" si="6"/>
        <v>25</v>
      </c>
      <c r="R26" s="395" t="str">
        <f t="shared" si="34"/>
        <v>ECG</v>
      </c>
      <c r="S26" s="391"/>
      <c r="T26" s="391"/>
      <c r="U26" s="391" t="str">
        <f t="shared" si="35"/>
        <v/>
      </c>
      <c r="V26" s="117" t="str">
        <f t="shared" si="36"/>
        <v/>
      </c>
      <c r="W26" s="117">
        <f t="shared" si="7"/>
        <v>0</v>
      </c>
      <c r="X26" s="117">
        <f t="shared" si="57"/>
        <v>0</v>
      </c>
      <c r="Y26" s="117">
        <f t="shared" si="57"/>
        <v>0</v>
      </c>
      <c r="Z26" s="117">
        <f t="shared" si="57"/>
        <v>0</v>
      </c>
      <c r="AA26" s="117">
        <f t="shared" si="57"/>
        <v>0</v>
      </c>
      <c r="AB26" s="117">
        <f t="shared" si="57"/>
        <v>0</v>
      </c>
      <c r="AC26" s="117">
        <f t="shared" si="57"/>
        <v>0</v>
      </c>
      <c r="AD26" s="117">
        <f t="shared" si="57"/>
        <v>0</v>
      </c>
      <c r="AE26" s="117">
        <f t="shared" si="57"/>
        <v>0</v>
      </c>
      <c r="AF26" s="117">
        <f t="shared" si="57"/>
        <v>0</v>
      </c>
      <c r="AG26" s="117">
        <f t="shared" si="57"/>
        <v>0</v>
      </c>
      <c r="AH26" s="117">
        <f t="shared" si="58"/>
        <v>0</v>
      </c>
      <c r="AI26" s="117">
        <f t="shared" si="58"/>
        <v>0</v>
      </c>
      <c r="AJ26" s="117">
        <f t="shared" si="58"/>
        <v>0</v>
      </c>
      <c r="AK26" s="117">
        <f t="shared" si="58"/>
        <v>0</v>
      </c>
      <c r="AL26" s="117">
        <f t="shared" si="58"/>
        <v>0</v>
      </c>
      <c r="AM26" s="117">
        <f t="shared" si="58"/>
        <v>0</v>
      </c>
      <c r="AN26" s="117">
        <f t="shared" si="58"/>
        <v>0</v>
      </c>
      <c r="AO26" s="117">
        <f t="shared" si="58"/>
        <v>0</v>
      </c>
      <c r="AP26" s="117">
        <f t="shared" si="58"/>
        <v>0</v>
      </c>
      <c r="AQ26" s="117">
        <f t="shared" si="58"/>
        <v>0</v>
      </c>
      <c r="AR26" s="117">
        <f t="shared" si="59"/>
        <v>0</v>
      </c>
      <c r="AS26" s="117">
        <f t="shared" si="59"/>
        <v>0</v>
      </c>
      <c r="AT26" s="117">
        <f t="shared" si="59"/>
        <v>0</v>
      </c>
      <c r="AU26" s="117">
        <f t="shared" si="59"/>
        <v>0</v>
      </c>
      <c r="AV26" s="117">
        <f t="shared" si="59"/>
        <v>0</v>
      </c>
      <c r="AW26" s="117">
        <f t="shared" si="59"/>
        <v>0</v>
      </c>
      <c r="AX26" s="117">
        <f t="shared" si="59"/>
        <v>0</v>
      </c>
      <c r="AY26" s="117">
        <f t="shared" si="59"/>
        <v>0</v>
      </c>
      <c r="AZ26" s="117">
        <f t="shared" si="59"/>
        <v>0</v>
      </c>
      <c r="BA26" s="117">
        <f t="shared" si="59"/>
        <v>0</v>
      </c>
      <c r="BB26" s="117">
        <f t="shared" si="60"/>
        <v>0</v>
      </c>
      <c r="BC26" s="117">
        <f t="shared" si="60"/>
        <v>0</v>
      </c>
      <c r="BD26" s="117">
        <f t="shared" si="60"/>
        <v>0</v>
      </c>
      <c r="BE26" s="117">
        <f t="shared" si="60"/>
        <v>0</v>
      </c>
      <c r="BF26" s="117">
        <f t="shared" si="60"/>
        <v>0</v>
      </c>
      <c r="BG26" s="117">
        <f t="shared" si="60"/>
        <v>0</v>
      </c>
      <c r="BH26" s="117">
        <f t="shared" si="60"/>
        <v>0</v>
      </c>
      <c r="BI26" s="117">
        <f t="shared" si="60"/>
        <v>0</v>
      </c>
      <c r="BJ26" s="117">
        <f t="shared" si="60"/>
        <v>0</v>
      </c>
      <c r="BK26" s="117">
        <f t="shared" si="60"/>
        <v>0</v>
      </c>
      <c r="BL26" s="117">
        <f t="shared" si="61"/>
        <v>0</v>
      </c>
      <c r="BM26" s="117">
        <f t="shared" si="61"/>
        <v>0</v>
      </c>
      <c r="BN26" s="117">
        <f t="shared" si="61"/>
        <v>0</v>
      </c>
      <c r="BO26" s="117">
        <f t="shared" si="61"/>
        <v>0</v>
      </c>
      <c r="BP26" s="117">
        <f t="shared" si="61"/>
        <v>0</v>
      </c>
      <c r="BQ26" s="117">
        <f t="shared" si="61"/>
        <v>0</v>
      </c>
      <c r="BR26" s="117">
        <f t="shared" si="61"/>
        <v>0</v>
      </c>
      <c r="BS26" s="117">
        <f t="shared" si="61"/>
        <v>0</v>
      </c>
      <c r="BT26" s="117">
        <f t="shared" si="61"/>
        <v>0</v>
      </c>
      <c r="BU26" s="117">
        <f t="shared" si="61"/>
        <v>0</v>
      </c>
      <c r="BV26" s="117">
        <f t="shared" si="62"/>
        <v>0</v>
      </c>
      <c r="BW26" s="117">
        <f t="shared" si="62"/>
        <v>0</v>
      </c>
      <c r="BX26" s="117">
        <f t="shared" si="62"/>
        <v>0</v>
      </c>
      <c r="BY26" s="117">
        <f t="shared" si="62"/>
        <v>0</v>
      </c>
      <c r="BZ26" s="117">
        <f t="shared" si="62"/>
        <v>0</v>
      </c>
      <c r="CA26" s="117">
        <f t="shared" si="62"/>
        <v>0</v>
      </c>
      <c r="CB26" s="117">
        <f t="shared" si="62"/>
        <v>0</v>
      </c>
      <c r="CC26" s="117">
        <f t="shared" si="62"/>
        <v>0</v>
      </c>
      <c r="CD26" s="117">
        <f t="shared" si="62"/>
        <v>0</v>
      </c>
      <c r="CE26" s="117">
        <f t="shared" si="62"/>
        <v>0</v>
      </c>
      <c r="CF26" s="117">
        <f t="shared" si="63"/>
        <v>0</v>
      </c>
      <c r="CG26" s="117">
        <f t="shared" si="63"/>
        <v>0</v>
      </c>
      <c r="CH26" s="117">
        <f t="shared" si="63"/>
        <v>0</v>
      </c>
      <c r="CI26" s="117">
        <f t="shared" si="63"/>
        <v>0</v>
      </c>
      <c r="CJ26" s="117">
        <f t="shared" si="63"/>
        <v>0</v>
      </c>
      <c r="CK26" s="117">
        <f t="shared" si="63"/>
        <v>0</v>
      </c>
      <c r="CL26" s="117">
        <f t="shared" si="63"/>
        <v>0</v>
      </c>
      <c r="CM26" s="117">
        <f t="shared" si="63"/>
        <v>0</v>
      </c>
      <c r="CN26" s="117">
        <f t="shared" si="63"/>
        <v>0</v>
      </c>
      <c r="CO26" s="117">
        <f t="shared" si="63"/>
        <v>0</v>
      </c>
      <c r="CP26" s="117">
        <f t="shared" si="64"/>
        <v>0</v>
      </c>
      <c r="CQ26" s="117">
        <f t="shared" si="64"/>
        <v>0</v>
      </c>
      <c r="CR26" s="117">
        <f t="shared" si="64"/>
        <v>0</v>
      </c>
      <c r="CS26" s="117">
        <f t="shared" si="64"/>
        <v>0</v>
      </c>
      <c r="CT26" s="117">
        <f t="shared" si="64"/>
        <v>0</v>
      </c>
      <c r="CU26" s="117">
        <f t="shared" si="64"/>
        <v>0</v>
      </c>
      <c r="CV26" s="117">
        <f t="shared" si="64"/>
        <v>0</v>
      </c>
      <c r="CW26" s="117">
        <f t="shared" si="64"/>
        <v>0</v>
      </c>
      <c r="CX26" s="117">
        <f t="shared" si="64"/>
        <v>0</v>
      </c>
      <c r="CY26" s="117">
        <f t="shared" si="64"/>
        <v>0</v>
      </c>
      <c r="CZ26" s="117">
        <f t="shared" si="65"/>
        <v>0</v>
      </c>
      <c r="DA26" s="117">
        <f t="shared" si="65"/>
        <v>0</v>
      </c>
      <c r="DB26" s="117">
        <f t="shared" si="65"/>
        <v>0</v>
      </c>
      <c r="DC26" s="117">
        <f t="shared" si="65"/>
        <v>0</v>
      </c>
      <c r="DD26" s="117">
        <f t="shared" si="65"/>
        <v>0</v>
      </c>
      <c r="DE26" s="117">
        <f t="shared" si="65"/>
        <v>0</v>
      </c>
      <c r="DF26" s="117">
        <f t="shared" si="65"/>
        <v>0</v>
      </c>
      <c r="DG26" s="117">
        <f t="shared" si="65"/>
        <v>0</v>
      </c>
      <c r="DH26" s="117">
        <f t="shared" si="65"/>
        <v>0</v>
      </c>
      <c r="DI26" s="117">
        <f t="shared" si="65"/>
        <v>0</v>
      </c>
      <c r="DJ26" s="117">
        <f t="shared" si="66"/>
        <v>0</v>
      </c>
      <c r="DK26" s="117">
        <f t="shared" si="66"/>
        <v>0</v>
      </c>
      <c r="DL26" s="117">
        <f t="shared" si="66"/>
        <v>0</v>
      </c>
      <c r="DM26" s="117">
        <f t="shared" si="66"/>
        <v>0</v>
      </c>
      <c r="DN26" s="117">
        <f t="shared" si="66"/>
        <v>0</v>
      </c>
      <c r="DO26" s="117">
        <f t="shared" si="66"/>
        <v>0</v>
      </c>
      <c r="DP26" s="117">
        <f t="shared" si="66"/>
        <v>0</v>
      </c>
      <c r="DQ26" s="117">
        <f t="shared" si="66"/>
        <v>0</v>
      </c>
      <c r="DR26" s="117">
        <f t="shared" si="66"/>
        <v>0</v>
      </c>
      <c r="DS26" s="117">
        <f t="shared" si="66"/>
        <v>0</v>
      </c>
      <c r="DT26" s="117">
        <f t="shared" si="67"/>
        <v>0</v>
      </c>
      <c r="DU26" s="117">
        <f t="shared" si="67"/>
        <v>0</v>
      </c>
      <c r="DV26" s="117">
        <f t="shared" si="67"/>
        <v>0</v>
      </c>
      <c r="DW26" s="117">
        <f t="shared" si="67"/>
        <v>0</v>
      </c>
      <c r="DX26" s="117">
        <f t="shared" si="67"/>
        <v>0</v>
      </c>
      <c r="DY26" s="117">
        <f t="shared" si="67"/>
        <v>0</v>
      </c>
      <c r="DZ26" s="117">
        <f t="shared" si="67"/>
        <v>0</v>
      </c>
      <c r="EA26" s="117">
        <f t="shared" si="67"/>
        <v>0</v>
      </c>
      <c r="EB26" s="117">
        <f t="shared" si="67"/>
        <v>0</v>
      </c>
      <c r="EC26" s="117">
        <f t="shared" si="67"/>
        <v>0</v>
      </c>
      <c r="ED26" s="117">
        <f t="shared" si="68"/>
        <v>0</v>
      </c>
      <c r="EE26" s="117">
        <f t="shared" si="68"/>
        <v>0</v>
      </c>
      <c r="EF26" s="117">
        <f t="shared" si="68"/>
        <v>0</v>
      </c>
      <c r="EG26" s="117">
        <f t="shared" si="68"/>
        <v>0</v>
      </c>
      <c r="EH26" s="117">
        <f t="shared" si="68"/>
        <v>0</v>
      </c>
      <c r="EI26" s="117">
        <f t="shared" si="68"/>
        <v>0</v>
      </c>
      <c r="EJ26" s="117">
        <f t="shared" si="68"/>
        <v>0</v>
      </c>
      <c r="EK26" s="117">
        <f t="shared" si="68"/>
        <v>0</v>
      </c>
      <c r="EL26" s="117">
        <f t="shared" si="68"/>
        <v>0</v>
      </c>
      <c r="EM26" s="117">
        <f t="shared" si="68"/>
        <v>0</v>
      </c>
      <c r="EN26" s="117">
        <f t="shared" si="69"/>
        <v>0</v>
      </c>
      <c r="EO26" s="117">
        <f t="shared" si="69"/>
        <v>0</v>
      </c>
      <c r="EP26" s="117">
        <f t="shared" si="69"/>
        <v>0</v>
      </c>
      <c r="EQ26" s="117">
        <f t="shared" si="69"/>
        <v>0</v>
      </c>
      <c r="ER26" s="117">
        <f t="shared" si="69"/>
        <v>0</v>
      </c>
      <c r="ES26" s="117">
        <f t="shared" si="69"/>
        <v>0</v>
      </c>
      <c r="ET26" s="117">
        <f t="shared" si="69"/>
        <v>0</v>
      </c>
      <c r="EU26" s="117">
        <f t="shared" si="69"/>
        <v>0</v>
      </c>
      <c r="EV26" s="117">
        <f t="shared" si="69"/>
        <v>0</v>
      </c>
      <c r="EW26" s="117">
        <f t="shared" si="69"/>
        <v>0</v>
      </c>
      <c r="EX26" s="117">
        <f t="shared" si="70"/>
        <v>0</v>
      </c>
      <c r="EY26" s="117">
        <f t="shared" si="70"/>
        <v>0</v>
      </c>
      <c r="EZ26" s="117">
        <f t="shared" si="70"/>
        <v>0</v>
      </c>
      <c r="FA26" s="117">
        <f t="shared" si="70"/>
        <v>0</v>
      </c>
      <c r="FB26" s="117">
        <f t="shared" si="70"/>
        <v>0</v>
      </c>
      <c r="FC26" s="117">
        <f t="shared" si="70"/>
        <v>0</v>
      </c>
      <c r="FD26" s="117">
        <f t="shared" si="70"/>
        <v>0</v>
      </c>
      <c r="FE26" s="117">
        <f t="shared" si="70"/>
        <v>0</v>
      </c>
      <c r="FF26" s="117">
        <f t="shared" si="70"/>
        <v>0</v>
      </c>
      <c r="FG26" s="117">
        <f t="shared" si="70"/>
        <v>0</v>
      </c>
      <c r="FH26" s="117">
        <f t="shared" si="71"/>
        <v>0</v>
      </c>
      <c r="FI26" s="117">
        <f t="shared" si="71"/>
        <v>0</v>
      </c>
      <c r="FJ26" s="117">
        <f t="shared" si="71"/>
        <v>0</v>
      </c>
      <c r="FK26" s="117">
        <f t="shared" si="71"/>
        <v>0</v>
      </c>
      <c r="FL26" s="117">
        <f t="shared" si="71"/>
        <v>0</v>
      </c>
      <c r="FM26" s="117">
        <f t="shared" si="71"/>
        <v>0</v>
      </c>
      <c r="FN26" s="117">
        <f t="shared" si="71"/>
        <v>0</v>
      </c>
      <c r="FO26" s="117">
        <f t="shared" si="71"/>
        <v>0</v>
      </c>
      <c r="FP26" s="117">
        <f t="shared" si="71"/>
        <v>0</v>
      </c>
      <c r="FQ26" s="117">
        <f t="shared" si="71"/>
        <v>0</v>
      </c>
      <c r="FR26" s="117">
        <f t="shared" si="72"/>
        <v>0</v>
      </c>
      <c r="FS26" s="117">
        <f t="shared" si="72"/>
        <v>0</v>
      </c>
      <c r="FT26" s="117">
        <f t="shared" si="72"/>
        <v>0</v>
      </c>
      <c r="FU26" s="117">
        <f t="shared" si="72"/>
        <v>0</v>
      </c>
      <c r="FV26" s="117">
        <f t="shared" si="72"/>
        <v>0</v>
      </c>
      <c r="FW26" s="117">
        <f t="shared" si="72"/>
        <v>0</v>
      </c>
      <c r="FX26" s="117">
        <f t="shared" si="72"/>
        <v>0</v>
      </c>
      <c r="FY26" s="117">
        <f t="shared" si="72"/>
        <v>0</v>
      </c>
      <c r="FZ26" s="117">
        <f t="shared" si="72"/>
        <v>0</v>
      </c>
      <c r="GA26" s="117">
        <f t="shared" si="72"/>
        <v>0</v>
      </c>
      <c r="GB26" s="117">
        <f t="shared" si="73"/>
        <v>0</v>
      </c>
      <c r="GC26" s="117">
        <f t="shared" si="73"/>
        <v>0</v>
      </c>
      <c r="GD26" s="117">
        <f t="shared" si="73"/>
        <v>0</v>
      </c>
      <c r="GE26" s="117">
        <f t="shared" si="73"/>
        <v>0</v>
      </c>
      <c r="GF26" s="117">
        <f t="shared" si="73"/>
        <v>0</v>
      </c>
      <c r="GG26" s="117">
        <f t="shared" si="73"/>
        <v>0</v>
      </c>
      <c r="GH26" s="117">
        <f t="shared" si="73"/>
        <v>0</v>
      </c>
      <c r="GI26" s="117">
        <f t="shared" si="73"/>
        <v>0</v>
      </c>
      <c r="GJ26" s="117">
        <f t="shared" si="73"/>
        <v>0</v>
      </c>
      <c r="GK26" s="117">
        <f t="shared" si="73"/>
        <v>0</v>
      </c>
      <c r="GL26" s="117">
        <f t="shared" si="74"/>
        <v>0</v>
      </c>
      <c r="GM26" s="117">
        <f t="shared" si="74"/>
        <v>0</v>
      </c>
      <c r="GN26" s="117">
        <f t="shared" si="74"/>
        <v>0</v>
      </c>
      <c r="GO26" s="117">
        <f t="shared" si="74"/>
        <v>0</v>
      </c>
      <c r="GP26" s="117">
        <f t="shared" si="74"/>
        <v>0</v>
      </c>
      <c r="GQ26" s="117">
        <f t="shared" si="74"/>
        <v>0</v>
      </c>
      <c r="GR26" s="117">
        <f t="shared" si="74"/>
        <v>0</v>
      </c>
      <c r="GS26" s="117">
        <f t="shared" si="74"/>
        <v>0</v>
      </c>
      <c r="GT26" s="117">
        <f t="shared" si="74"/>
        <v>0</v>
      </c>
      <c r="GU26" s="117">
        <f t="shared" si="74"/>
        <v>0</v>
      </c>
      <c r="GV26" s="117">
        <f t="shared" si="75"/>
        <v>0</v>
      </c>
      <c r="GW26" s="117">
        <f t="shared" si="75"/>
        <v>0</v>
      </c>
      <c r="GX26" s="117">
        <f t="shared" si="75"/>
        <v>0</v>
      </c>
      <c r="GY26" s="117">
        <f t="shared" si="75"/>
        <v>0</v>
      </c>
      <c r="GZ26" s="117">
        <f t="shared" si="75"/>
        <v>0</v>
      </c>
      <c r="HA26" s="117">
        <f t="shared" si="75"/>
        <v>0</v>
      </c>
      <c r="HB26" s="117">
        <f t="shared" si="75"/>
        <v>0</v>
      </c>
      <c r="HC26" s="117">
        <f t="shared" si="75"/>
        <v>0</v>
      </c>
      <c r="HD26" s="117">
        <f t="shared" si="75"/>
        <v>0</v>
      </c>
      <c r="HE26" s="117">
        <f t="shared" si="75"/>
        <v>0</v>
      </c>
      <c r="HF26" s="117">
        <f t="shared" si="76"/>
        <v>0</v>
      </c>
      <c r="HG26" s="117">
        <f t="shared" si="76"/>
        <v>0</v>
      </c>
      <c r="HH26" s="117">
        <f t="shared" si="76"/>
        <v>0</v>
      </c>
      <c r="HI26" s="117">
        <f t="shared" si="76"/>
        <v>0</v>
      </c>
      <c r="HJ26" s="117">
        <f t="shared" si="76"/>
        <v>0</v>
      </c>
      <c r="HK26" s="117">
        <f t="shared" si="76"/>
        <v>0</v>
      </c>
      <c r="HL26" s="117">
        <f t="shared" si="76"/>
        <v>0</v>
      </c>
      <c r="HM26" s="117">
        <f t="shared" si="76"/>
        <v>0</v>
      </c>
      <c r="HN26" s="117">
        <f t="shared" si="76"/>
        <v>0</v>
      </c>
      <c r="HO26" s="117">
        <f t="shared" si="76"/>
        <v>0</v>
      </c>
      <c r="HP26" s="117">
        <f t="shared" si="76"/>
        <v>0</v>
      </c>
      <c r="HQ26" s="117">
        <f t="shared" si="76"/>
        <v>0</v>
      </c>
      <c r="HR26" s="117">
        <f t="shared" si="76"/>
        <v>0</v>
      </c>
      <c r="HS26" s="117">
        <f t="shared" si="76"/>
        <v>0</v>
      </c>
      <c r="HT26" s="117">
        <f t="shared" si="76"/>
        <v>0</v>
      </c>
    </row>
    <row r="27" spans="1:228" x14ac:dyDescent="0.35">
      <c r="A27" s="117" t="s">
        <v>807</v>
      </c>
      <c r="B27" s="117">
        <f>IF(AND('PPG Phase Definition'!C361=1, 'PPG Phase Definition'!I127&lt;&gt;1,'PPG Phase Definition'!W127&lt;&gt;"Only TIA1"),1,0)</f>
        <v>0</v>
      </c>
      <c r="C27" s="117">
        <f>C26</f>
        <v>5</v>
      </c>
      <c r="D27" s="117">
        <f>IF('PPG Phase Definition'!X127="",1,$C$66)</f>
        <v>1</v>
      </c>
      <c r="H27" s="117">
        <v>26</v>
      </c>
      <c r="I27" s="117" t="str">
        <f t="shared" si="5"/>
        <v>ECG</v>
      </c>
      <c r="J27" s="117">
        <f t="shared" si="28"/>
        <v>24</v>
      </c>
      <c r="K27" s="117" t="str">
        <f t="shared" si="29"/>
        <v>ECG</v>
      </c>
      <c r="L27" s="117" t="str">
        <f t="shared" si="30"/>
        <v/>
      </c>
      <c r="M27" s="398" t="str">
        <f t="shared" si="31"/>
        <v>ECG</v>
      </c>
      <c r="N27" s="117">
        <f t="shared" si="32"/>
        <v>26</v>
      </c>
      <c r="O27" s="117">
        <f t="shared" si="33"/>
        <v>26</v>
      </c>
      <c r="Q27" s="389">
        <f t="shared" si="6"/>
        <v>26</v>
      </c>
      <c r="R27" s="395" t="str">
        <f t="shared" si="34"/>
        <v>ECG</v>
      </c>
      <c r="S27" s="391"/>
      <c r="T27" s="391"/>
      <c r="U27" s="391" t="str">
        <f t="shared" si="35"/>
        <v/>
      </c>
      <c r="V27" s="117" t="str">
        <f t="shared" si="36"/>
        <v/>
      </c>
      <c r="W27" s="117">
        <f t="shared" si="7"/>
        <v>0</v>
      </c>
      <c r="X27" s="117">
        <f t="shared" si="57"/>
        <v>0</v>
      </c>
      <c r="Y27" s="117">
        <f t="shared" si="57"/>
        <v>0</v>
      </c>
      <c r="Z27" s="117">
        <f t="shared" si="57"/>
        <v>0</v>
      </c>
      <c r="AA27" s="117">
        <f t="shared" si="57"/>
        <v>0</v>
      </c>
      <c r="AB27" s="117">
        <f t="shared" si="57"/>
        <v>0</v>
      </c>
      <c r="AC27" s="117">
        <f t="shared" si="57"/>
        <v>0</v>
      </c>
      <c r="AD27" s="117">
        <f t="shared" si="57"/>
        <v>0</v>
      </c>
      <c r="AE27" s="117">
        <f t="shared" si="57"/>
        <v>0</v>
      </c>
      <c r="AF27" s="117">
        <f t="shared" si="57"/>
        <v>0</v>
      </c>
      <c r="AG27" s="117">
        <f t="shared" si="57"/>
        <v>0</v>
      </c>
      <c r="AH27" s="117">
        <f t="shared" si="58"/>
        <v>0</v>
      </c>
      <c r="AI27" s="117">
        <f t="shared" si="58"/>
        <v>0</v>
      </c>
      <c r="AJ27" s="117">
        <f t="shared" si="58"/>
        <v>0</v>
      </c>
      <c r="AK27" s="117">
        <f t="shared" si="58"/>
        <v>0</v>
      </c>
      <c r="AL27" s="117">
        <f t="shared" si="58"/>
        <v>0</v>
      </c>
      <c r="AM27" s="117">
        <f t="shared" si="58"/>
        <v>0</v>
      </c>
      <c r="AN27" s="117">
        <f t="shared" si="58"/>
        <v>0</v>
      </c>
      <c r="AO27" s="117">
        <f t="shared" si="58"/>
        <v>0</v>
      </c>
      <c r="AP27" s="117">
        <f t="shared" si="58"/>
        <v>0</v>
      </c>
      <c r="AQ27" s="117">
        <f t="shared" si="58"/>
        <v>0</v>
      </c>
      <c r="AR27" s="117">
        <f t="shared" si="59"/>
        <v>0</v>
      </c>
      <c r="AS27" s="117">
        <f t="shared" si="59"/>
        <v>0</v>
      </c>
      <c r="AT27" s="117">
        <f t="shared" si="59"/>
        <v>0</v>
      </c>
      <c r="AU27" s="117">
        <f t="shared" si="59"/>
        <v>0</v>
      </c>
      <c r="AV27" s="117">
        <f t="shared" si="59"/>
        <v>0</v>
      </c>
      <c r="AW27" s="117">
        <f t="shared" si="59"/>
        <v>0</v>
      </c>
      <c r="AX27" s="117">
        <f t="shared" si="59"/>
        <v>0</v>
      </c>
      <c r="AY27" s="117">
        <f t="shared" si="59"/>
        <v>0</v>
      </c>
      <c r="AZ27" s="117">
        <f t="shared" si="59"/>
        <v>0</v>
      </c>
      <c r="BA27" s="117">
        <f t="shared" si="59"/>
        <v>0</v>
      </c>
      <c r="BB27" s="117">
        <f t="shared" si="60"/>
        <v>0</v>
      </c>
      <c r="BC27" s="117">
        <f t="shared" si="60"/>
        <v>0</v>
      </c>
      <c r="BD27" s="117">
        <f t="shared" si="60"/>
        <v>0</v>
      </c>
      <c r="BE27" s="117">
        <f t="shared" si="60"/>
        <v>0</v>
      </c>
      <c r="BF27" s="117">
        <f t="shared" si="60"/>
        <v>0</v>
      </c>
      <c r="BG27" s="117">
        <f t="shared" si="60"/>
        <v>0</v>
      </c>
      <c r="BH27" s="117">
        <f t="shared" si="60"/>
        <v>0</v>
      </c>
      <c r="BI27" s="117">
        <f t="shared" si="60"/>
        <v>0</v>
      </c>
      <c r="BJ27" s="117">
        <f t="shared" si="60"/>
        <v>0</v>
      </c>
      <c r="BK27" s="117">
        <f t="shared" si="60"/>
        <v>0</v>
      </c>
      <c r="BL27" s="117">
        <f t="shared" si="61"/>
        <v>0</v>
      </c>
      <c r="BM27" s="117">
        <f t="shared" si="61"/>
        <v>0</v>
      </c>
      <c r="BN27" s="117">
        <f t="shared" si="61"/>
        <v>0</v>
      </c>
      <c r="BO27" s="117">
        <f t="shared" si="61"/>
        <v>0</v>
      </c>
      <c r="BP27" s="117">
        <f t="shared" si="61"/>
        <v>0</v>
      </c>
      <c r="BQ27" s="117">
        <f t="shared" si="61"/>
        <v>0</v>
      </c>
      <c r="BR27" s="117">
        <f t="shared" si="61"/>
        <v>0</v>
      </c>
      <c r="BS27" s="117">
        <f t="shared" si="61"/>
        <v>0</v>
      </c>
      <c r="BT27" s="117">
        <f t="shared" si="61"/>
        <v>0</v>
      </c>
      <c r="BU27" s="117">
        <f t="shared" si="61"/>
        <v>0</v>
      </c>
      <c r="BV27" s="117">
        <f t="shared" si="62"/>
        <v>0</v>
      </c>
      <c r="BW27" s="117">
        <f t="shared" si="62"/>
        <v>0</v>
      </c>
      <c r="BX27" s="117">
        <f t="shared" si="62"/>
        <v>0</v>
      </c>
      <c r="BY27" s="117">
        <f t="shared" si="62"/>
        <v>0</v>
      </c>
      <c r="BZ27" s="117">
        <f t="shared" si="62"/>
        <v>0</v>
      </c>
      <c r="CA27" s="117">
        <f t="shared" si="62"/>
        <v>0</v>
      </c>
      <c r="CB27" s="117">
        <f t="shared" si="62"/>
        <v>0</v>
      </c>
      <c r="CC27" s="117">
        <f t="shared" si="62"/>
        <v>0</v>
      </c>
      <c r="CD27" s="117">
        <f t="shared" si="62"/>
        <v>0</v>
      </c>
      <c r="CE27" s="117">
        <f t="shared" si="62"/>
        <v>0</v>
      </c>
      <c r="CF27" s="117">
        <f t="shared" si="63"/>
        <v>0</v>
      </c>
      <c r="CG27" s="117">
        <f t="shared" si="63"/>
        <v>0</v>
      </c>
      <c r="CH27" s="117">
        <f t="shared" si="63"/>
        <v>0</v>
      </c>
      <c r="CI27" s="117">
        <f t="shared" si="63"/>
        <v>0</v>
      </c>
      <c r="CJ27" s="117">
        <f t="shared" si="63"/>
        <v>0</v>
      </c>
      <c r="CK27" s="117">
        <f t="shared" si="63"/>
        <v>0</v>
      </c>
      <c r="CL27" s="117">
        <f t="shared" si="63"/>
        <v>0</v>
      </c>
      <c r="CM27" s="117">
        <f t="shared" si="63"/>
        <v>0</v>
      </c>
      <c r="CN27" s="117">
        <f t="shared" si="63"/>
        <v>0</v>
      </c>
      <c r="CO27" s="117">
        <f t="shared" si="63"/>
        <v>0</v>
      </c>
      <c r="CP27" s="117">
        <f t="shared" si="64"/>
        <v>0</v>
      </c>
      <c r="CQ27" s="117">
        <f t="shared" si="64"/>
        <v>0</v>
      </c>
      <c r="CR27" s="117">
        <f t="shared" si="64"/>
        <v>0</v>
      </c>
      <c r="CS27" s="117">
        <f t="shared" si="64"/>
        <v>0</v>
      </c>
      <c r="CT27" s="117">
        <f t="shared" si="64"/>
        <v>0</v>
      </c>
      <c r="CU27" s="117">
        <f t="shared" si="64"/>
        <v>0</v>
      </c>
      <c r="CV27" s="117">
        <f t="shared" si="64"/>
        <v>0</v>
      </c>
      <c r="CW27" s="117">
        <f t="shared" si="64"/>
        <v>0</v>
      </c>
      <c r="CX27" s="117">
        <f t="shared" si="64"/>
        <v>0</v>
      </c>
      <c r="CY27" s="117">
        <f t="shared" si="64"/>
        <v>0</v>
      </c>
      <c r="CZ27" s="117">
        <f t="shared" si="65"/>
        <v>0</v>
      </c>
      <c r="DA27" s="117">
        <f t="shared" si="65"/>
        <v>0</v>
      </c>
      <c r="DB27" s="117">
        <f t="shared" si="65"/>
        <v>0</v>
      </c>
      <c r="DC27" s="117">
        <f t="shared" si="65"/>
        <v>0</v>
      </c>
      <c r="DD27" s="117">
        <f t="shared" si="65"/>
        <v>0</v>
      </c>
      <c r="DE27" s="117">
        <f t="shared" si="65"/>
        <v>0</v>
      </c>
      <c r="DF27" s="117">
        <f t="shared" si="65"/>
        <v>0</v>
      </c>
      <c r="DG27" s="117">
        <f t="shared" si="65"/>
        <v>0</v>
      </c>
      <c r="DH27" s="117">
        <f t="shared" si="65"/>
        <v>0</v>
      </c>
      <c r="DI27" s="117">
        <f t="shared" si="65"/>
        <v>0</v>
      </c>
      <c r="DJ27" s="117">
        <f t="shared" si="66"/>
        <v>0</v>
      </c>
      <c r="DK27" s="117">
        <f t="shared" si="66"/>
        <v>0</v>
      </c>
      <c r="DL27" s="117">
        <f t="shared" si="66"/>
        <v>0</v>
      </c>
      <c r="DM27" s="117">
        <f t="shared" si="66"/>
        <v>0</v>
      </c>
      <c r="DN27" s="117">
        <f t="shared" si="66"/>
        <v>0</v>
      </c>
      <c r="DO27" s="117">
        <f t="shared" si="66"/>
        <v>0</v>
      </c>
      <c r="DP27" s="117">
        <f t="shared" si="66"/>
        <v>0</v>
      </c>
      <c r="DQ27" s="117">
        <f t="shared" si="66"/>
        <v>0</v>
      </c>
      <c r="DR27" s="117">
        <f t="shared" si="66"/>
        <v>0</v>
      </c>
      <c r="DS27" s="117">
        <f t="shared" si="66"/>
        <v>0</v>
      </c>
      <c r="DT27" s="117">
        <f t="shared" si="67"/>
        <v>0</v>
      </c>
      <c r="DU27" s="117">
        <f t="shared" si="67"/>
        <v>0</v>
      </c>
      <c r="DV27" s="117">
        <f t="shared" si="67"/>
        <v>0</v>
      </c>
      <c r="DW27" s="117">
        <f t="shared" si="67"/>
        <v>0</v>
      </c>
      <c r="DX27" s="117">
        <f t="shared" si="67"/>
        <v>0</v>
      </c>
      <c r="DY27" s="117">
        <f t="shared" si="67"/>
        <v>0</v>
      </c>
      <c r="DZ27" s="117">
        <f t="shared" si="67"/>
        <v>0</v>
      </c>
      <c r="EA27" s="117">
        <f t="shared" si="67"/>
        <v>0</v>
      </c>
      <c r="EB27" s="117">
        <f t="shared" si="67"/>
        <v>0</v>
      </c>
      <c r="EC27" s="117">
        <f t="shared" si="67"/>
        <v>0</v>
      </c>
      <c r="ED27" s="117">
        <f t="shared" si="68"/>
        <v>0</v>
      </c>
      <c r="EE27" s="117">
        <f t="shared" si="68"/>
        <v>0</v>
      </c>
      <c r="EF27" s="117">
        <f t="shared" si="68"/>
        <v>0</v>
      </c>
      <c r="EG27" s="117">
        <f t="shared" si="68"/>
        <v>0</v>
      </c>
      <c r="EH27" s="117">
        <f t="shared" si="68"/>
        <v>0</v>
      </c>
      <c r="EI27" s="117">
        <f t="shared" si="68"/>
        <v>0</v>
      </c>
      <c r="EJ27" s="117">
        <f t="shared" si="68"/>
        <v>0</v>
      </c>
      <c r="EK27" s="117">
        <f t="shared" si="68"/>
        <v>0</v>
      </c>
      <c r="EL27" s="117">
        <f t="shared" si="68"/>
        <v>0</v>
      </c>
      <c r="EM27" s="117">
        <f t="shared" si="68"/>
        <v>0</v>
      </c>
      <c r="EN27" s="117">
        <f t="shared" si="69"/>
        <v>0</v>
      </c>
      <c r="EO27" s="117">
        <f t="shared" si="69"/>
        <v>0</v>
      </c>
      <c r="EP27" s="117">
        <f t="shared" si="69"/>
        <v>0</v>
      </c>
      <c r="EQ27" s="117">
        <f t="shared" si="69"/>
        <v>0</v>
      </c>
      <c r="ER27" s="117">
        <f t="shared" si="69"/>
        <v>0</v>
      </c>
      <c r="ES27" s="117">
        <f t="shared" si="69"/>
        <v>0</v>
      </c>
      <c r="ET27" s="117">
        <f t="shared" si="69"/>
        <v>0</v>
      </c>
      <c r="EU27" s="117">
        <f t="shared" si="69"/>
        <v>0</v>
      </c>
      <c r="EV27" s="117">
        <f t="shared" si="69"/>
        <v>0</v>
      </c>
      <c r="EW27" s="117">
        <f t="shared" si="69"/>
        <v>0</v>
      </c>
      <c r="EX27" s="117">
        <f t="shared" si="70"/>
        <v>0</v>
      </c>
      <c r="EY27" s="117">
        <f t="shared" si="70"/>
        <v>0</v>
      </c>
      <c r="EZ27" s="117">
        <f t="shared" si="70"/>
        <v>0</v>
      </c>
      <c r="FA27" s="117">
        <f t="shared" si="70"/>
        <v>0</v>
      </c>
      <c r="FB27" s="117">
        <f t="shared" si="70"/>
        <v>0</v>
      </c>
      <c r="FC27" s="117">
        <f t="shared" si="70"/>
        <v>0</v>
      </c>
      <c r="FD27" s="117">
        <f t="shared" si="70"/>
        <v>0</v>
      </c>
      <c r="FE27" s="117">
        <f t="shared" si="70"/>
        <v>0</v>
      </c>
      <c r="FF27" s="117">
        <f t="shared" si="70"/>
        <v>0</v>
      </c>
      <c r="FG27" s="117">
        <f t="shared" si="70"/>
        <v>0</v>
      </c>
      <c r="FH27" s="117">
        <f t="shared" si="71"/>
        <v>0</v>
      </c>
      <c r="FI27" s="117">
        <f t="shared" si="71"/>
        <v>0</v>
      </c>
      <c r="FJ27" s="117">
        <f t="shared" si="71"/>
        <v>0</v>
      </c>
      <c r="FK27" s="117">
        <f t="shared" si="71"/>
        <v>0</v>
      </c>
      <c r="FL27" s="117">
        <f t="shared" si="71"/>
        <v>0</v>
      </c>
      <c r="FM27" s="117">
        <f t="shared" si="71"/>
        <v>0</v>
      </c>
      <c r="FN27" s="117">
        <f t="shared" si="71"/>
        <v>0</v>
      </c>
      <c r="FO27" s="117">
        <f t="shared" si="71"/>
        <v>0</v>
      </c>
      <c r="FP27" s="117">
        <f t="shared" si="71"/>
        <v>0</v>
      </c>
      <c r="FQ27" s="117">
        <f t="shared" si="71"/>
        <v>0</v>
      </c>
      <c r="FR27" s="117">
        <f t="shared" si="72"/>
        <v>0</v>
      </c>
      <c r="FS27" s="117">
        <f t="shared" si="72"/>
        <v>0</v>
      </c>
      <c r="FT27" s="117">
        <f t="shared" si="72"/>
        <v>0</v>
      </c>
      <c r="FU27" s="117">
        <f t="shared" si="72"/>
        <v>0</v>
      </c>
      <c r="FV27" s="117">
        <f t="shared" si="72"/>
        <v>0</v>
      </c>
      <c r="FW27" s="117">
        <f t="shared" si="72"/>
        <v>0</v>
      </c>
      <c r="FX27" s="117">
        <f t="shared" si="72"/>
        <v>0</v>
      </c>
      <c r="FY27" s="117">
        <f t="shared" si="72"/>
        <v>0</v>
      </c>
      <c r="FZ27" s="117">
        <f t="shared" si="72"/>
        <v>0</v>
      </c>
      <c r="GA27" s="117">
        <f t="shared" si="72"/>
        <v>0</v>
      </c>
      <c r="GB27" s="117">
        <f t="shared" si="73"/>
        <v>0</v>
      </c>
      <c r="GC27" s="117">
        <f t="shared" si="73"/>
        <v>0</v>
      </c>
      <c r="GD27" s="117">
        <f t="shared" si="73"/>
        <v>0</v>
      </c>
      <c r="GE27" s="117">
        <f t="shared" si="73"/>
        <v>0</v>
      </c>
      <c r="GF27" s="117">
        <f t="shared" si="73"/>
        <v>0</v>
      </c>
      <c r="GG27" s="117">
        <f t="shared" si="73"/>
        <v>0</v>
      </c>
      <c r="GH27" s="117">
        <f t="shared" si="73"/>
        <v>0</v>
      </c>
      <c r="GI27" s="117">
        <f t="shared" si="73"/>
        <v>0</v>
      </c>
      <c r="GJ27" s="117">
        <f t="shared" si="73"/>
        <v>0</v>
      </c>
      <c r="GK27" s="117">
        <f t="shared" si="73"/>
        <v>0</v>
      </c>
      <c r="GL27" s="117">
        <f t="shared" si="74"/>
        <v>0</v>
      </c>
      <c r="GM27" s="117">
        <f t="shared" si="74"/>
        <v>0</v>
      </c>
      <c r="GN27" s="117">
        <f t="shared" si="74"/>
        <v>0</v>
      </c>
      <c r="GO27" s="117">
        <f t="shared" si="74"/>
        <v>0</v>
      </c>
      <c r="GP27" s="117">
        <f t="shared" si="74"/>
        <v>0</v>
      </c>
      <c r="GQ27" s="117">
        <f t="shared" si="74"/>
        <v>0</v>
      </c>
      <c r="GR27" s="117">
        <f t="shared" si="74"/>
        <v>0</v>
      </c>
      <c r="GS27" s="117">
        <f t="shared" si="74"/>
        <v>0</v>
      </c>
      <c r="GT27" s="117">
        <f t="shared" si="74"/>
        <v>0</v>
      </c>
      <c r="GU27" s="117">
        <f t="shared" si="74"/>
        <v>0</v>
      </c>
      <c r="GV27" s="117">
        <f t="shared" si="75"/>
        <v>0</v>
      </c>
      <c r="GW27" s="117">
        <f t="shared" si="75"/>
        <v>0</v>
      </c>
      <c r="GX27" s="117">
        <f t="shared" si="75"/>
        <v>0</v>
      </c>
      <c r="GY27" s="117">
        <f t="shared" si="75"/>
        <v>0</v>
      </c>
      <c r="GZ27" s="117">
        <f t="shared" si="75"/>
        <v>0</v>
      </c>
      <c r="HA27" s="117">
        <f t="shared" si="75"/>
        <v>0</v>
      </c>
      <c r="HB27" s="117">
        <f t="shared" si="75"/>
        <v>0</v>
      </c>
      <c r="HC27" s="117">
        <f t="shared" si="75"/>
        <v>0</v>
      </c>
      <c r="HD27" s="117">
        <f t="shared" si="75"/>
        <v>0</v>
      </c>
      <c r="HE27" s="117">
        <f t="shared" si="75"/>
        <v>0</v>
      </c>
      <c r="HF27" s="117">
        <f t="shared" si="76"/>
        <v>0</v>
      </c>
      <c r="HG27" s="117">
        <f t="shared" si="76"/>
        <v>0</v>
      </c>
      <c r="HH27" s="117">
        <f t="shared" si="76"/>
        <v>0</v>
      </c>
      <c r="HI27" s="117">
        <f t="shared" si="76"/>
        <v>0</v>
      </c>
      <c r="HJ27" s="117">
        <f t="shared" si="76"/>
        <v>0</v>
      </c>
      <c r="HK27" s="117">
        <f t="shared" si="76"/>
        <v>0</v>
      </c>
      <c r="HL27" s="117">
        <f t="shared" si="76"/>
        <v>0</v>
      </c>
      <c r="HM27" s="117">
        <f t="shared" si="76"/>
        <v>0</v>
      </c>
      <c r="HN27" s="117">
        <f t="shared" si="76"/>
        <v>0</v>
      </c>
      <c r="HO27" s="117">
        <f t="shared" si="76"/>
        <v>0</v>
      </c>
      <c r="HP27" s="117">
        <f t="shared" si="76"/>
        <v>0</v>
      </c>
      <c r="HQ27" s="117">
        <f t="shared" si="76"/>
        <v>0</v>
      </c>
      <c r="HR27" s="117">
        <f t="shared" si="76"/>
        <v>0</v>
      </c>
      <c r="HS27" s="117">
        <f t="shared" si="76"/>
        <v>0</v>
      </c>
      <c r="HT27" s="117">
        <f t="shared" si="76"/>
        <v>0</v>
      </c>
    </row>
    <row r="28" spans="1:228" x14ac:dyDescent="0.35">
      <c r="A28" s="117" t="s">
        <v>808</v>
      </c>
      <c r="B28" s="117">
        <f>IF(AND('PPG Phase Definition'!C371=1, 'PPG Phase Definition'!I137&lt;&gt;1,'PPG Phase Definition'!W137&lt;&gt;"Only TIA2"),1,0)</f>
        <v>0</v>
      </c>
      <c r="C28" s="117">
        <f>IF(ACQ_MODE="PPG",INT(1/INDEX(REFERENCE!$AG$12:$AG$22,MATCH('PPG Phase Definition'!H137,REFERENCE!$AF$12:$AF$22,0))),PPG_GBL_MASK_FATOR)</f>
        <v>5</v>
      </c>
      <c r="D28" s="117">
        <f>IF('PPG Phase Definition'!V137="",1,$C$66)</f>
        <v>1</v>
      </c>
      <c r="H28" s="117">
        <v>27</v>
      </c>
      <c r="I28" s="117" t="str">
        <f t="shared" si="5"/>
        <v>ECG</v>
      </c>
      <c r="J28" s="117">
        <f t="shared" si="28"/>
        <v>25</v>
      </c>
      <c r="K28" s="117" t="str">
        <f t="shared" si="29"/>
        <v>ECG</v>
      </c>
      <c r="L28" s="117" t="str">
        <f t="shared" si="30"/>
        <v/>
      </c>
      <c r="M28" s="398" t="str">
        <f t="shared" si="31"/>
        <v>ECG</v>
      </c>
      <c r="N28" s="117">
        <f t="shared" si="32"/>
        <v>27</v>
      </c>
      <c r="O28" s="117">
        <f t="shared" si="33"/>
        <v>27</v>
      </c>
      <c r="Q28" s="389">
        <f t="shared" si="6"/>
        <v>27</v>
      </c>
      <c r="R28" s="395" t="str">
        <f t="shared" si="34"/>
        <v>ECG</v>
      </c>
      <c r="S28" s="391"/>
      <c r="T28" s="391"/>
      <c r="U28" s="391" t="str">
        <f t="shared" si="35"/>
        <v/>
      </c>
      <c r="V28" s="117" t="str">
        <f t="shared" si="36"/>
        <v/>
      </c>
      <c r="W28" s="117">
        <f t="shared" si="7"/>
        <v>0</v>
      </c>
      <c r="X28" s="117">
        <f t="shared" si="57"/>
        <v>0</v>
      </c>
      <c r="Y28" s="117">
        <f t="shared" si="57"/>
        <v>0</v>
      </c>
      <c r="Z28" s="117">
        <f t="shared" si="57"/>
        <v>0</v>
      </c>
      <c r="AA28" s="117">
        <f t="shared" si="57"/>
        <v>0</v>
      </c>
      <c r="AB28" s="117">
        <f t="shared" si="57"/>
        <v>0</v>
      </c>
      <c r="AC28" s="117">
        <f t="shared" si="57"/>
        <v>0</v>
      </c>
      <c r="AD28" s="117">
        <f t="shared" si="57"/>
        <v>0</v>
      </c>
      <c r="AE28" s="117">
        <f t="shared" si="57"/>
        <v>0</v>
      </c>
      <c r="AF28" s="117">
        <f t="shared" si="57"/>
        <v>0</v>
      </c>
      <c r="AG28" s="117">
        <f t="shared" si="57"/>
        <v>0</v>
      </c>
      <c r="AH28" s="117">
        <f t="shared" si="58"/>
        <v>0</v>
      </c>
      <c r="AI28" s="117">
        <f t="shared" si="58"/>
        <v>0</v>
      </c>
      <c r="AJ28" s="117">
        <f t="shared" si="58"/>
        <v>0</v>
      </c>
      <c r="AK28" s="117">
        <f t="shared" si="58"/>
        <v>0</v>
      </c>
      <c r="AL28" s="117">
        <f t="shared" si="58"/>
        <v>0</v>
      </c>
      <c r="AM28" s="117">
        <f t="shared" si="58"/>
        <v>0</v>
      </c>
      <c r="AN28" s="117">
        <f t="shared" si="58"/>
        <v>0</v>
      </c>
      <c r="AO28" s="117">
        <f t="shared" si="58"/>
        <v>0</v>
      </c>
      <c r="AP28" s="117">
        <f t="shared" si="58"/>
        <v>0</v>
      </c>
      <c r="AQ28" s="117">
        <f t="shared" si="58"/>
        <v>0</v>
      </c>
      <c r="AR28" s="117">
        <f t="shared" si="59"/>
        <v>0</v>
      </c>
      <c r="AS28" s="117">
        <f t="shared" si="59"/>
        <v>0</v>
      </c>
      <c r="AT28" s="117">
        <f t="shared" si="59"/>
        <v>0</v>
      </c>
      <c r="AU28" s="117">
        <f t="shared" si="59"/>
        <v>0</v>
      </c>
      <c r="AV28" s="117">
        <f t="shared" si="59"/>
        <v>0</v>
      </c>
      <c r="AW28" s="117">
        <f t="shared" si="59"/>
        <v>0</v>
      </c>
      <c r="AX28" s="117">
        <f t="shared" si="59"/>
        <v>0</v>
      </c>
      <c r="AY28" s="117">
        <f t="shared" si="59"/>
        <v>0</v>
      </c>
      <c r="AZ28" s="117">
        <f t="shared" si="59"/>
        <v>0</v>
      </c>
      <c r="BA28" s="117">
        <f t="shared" si="59"/>
        <v>0</v>
      </c>
      <c r="BB28" s="117">
        <f t="shared" si="60"/>
        <v>0</v>
      </c>
      <c r="BC28" s="117">
        <f t="shared" si="60"/>
        <v>0</v>
      </c>
      <c r="BD28" s="117">
        <f t="shared" si="60"/>
        <v>0</v>
      </c>
      <c r="BE28" s="117">
        <f t="shared" si="60"/>
        <v>0</v>
      </c>
      <c r="BF28" s="117">
        <f t="shared" si="60"/>
        <v>0</v>
      </c>
      <c r="BG28" s="117">
        <f t="shared" si="60"/>
        <v>0</v>
      </c>
      <c r="BH28" s="117">
        <f t="shared" si="60"/>
        <v>0</v>
      </c>
      <c r="BI28" s="117">
        <f t="shared" si="60"/>
        <v>0</v>
      </c>
      <c r="BJ28" s="117">
        <f t="shared" si="60"/>
        <v>0</v>
      </c>
      <c r="BK28" s="117">
        <f t="shared" si="60"/>
        <v>0</v>
      </c>
      <c r="BL28" s="117">
        <f t="shared" si="61"/>
        <v>0</v>
      </c>
      <c r="BM28" s="117">
        <f t="shared" si="61"/>
        <v>0</v>
      </c>
      <c r="BN28" s="117">
        <f t="shared" si="61"/>
        <v>0</v>
      </c>
      <c r="BO28" s="117">
        <f t="shared" si="61"/>
        <v>0</v>
      </c>
      <c r="BP28" s="117">
        <f t="shared" si="61"/>
        <v>0</v>
      </c>
      <c r="BQ28" s="117">
        <f t="shared" si="61"/>
        <v>0</v>
      </c>
      <c r="BR28" s="117">
        <f t="shared" si="61"/>
        <v>0</v>
      </c>
      <c r="BS28" s="117">
        <f t="shared" si="61"/>
        <v>0</v>
      </c>
      <c r="BT28" s="117">
        <f t="shared" si="61"/>
        <v>0</v>
      </c>
      <c r="BU28" s="117">
        <f t="shared" si="61"/>
        <v>0</v>
      </c>
      <c r="BV28" s="117">
        <f t="shared" si="62"/>
        <v>0</v>
      </c>
      <c r="BW28" s="117">
        <f t="shared" si="62"/>
        <v>0</v>
      </c>
      <c r="BX28" s="117">
        <f t="shared" si="62"/>
        <v>0</v>
      </c>
      <c r="BY28" s="117">
        <f t="shared" si="62"/>
        <v>0</v>
      </c>
      <c r="BZ28" s="117">
        <f t="shared" si="62"/>
        <v>0</v>
      </c>
      <c r="CA28" s="117">
        <f t="shared" si="62"/>
        <v>0</v>
      </c>
      <c r="CB28" s="117">
        <f t="shared" si="62"/>
        <v>0</v>
      </c>
      <c r="CC28" s="117">
        <f t="shared" si="62"/>
        <v>0</v>
      </c>
      <c r="CD28" s="117">
        <f t="shared" si="62"/>
        <v>0</v>
      </c>
      <c r="CE28" s="117">
        <f t="shared" si="62"/>
        <v>0</v>
      </c>
      <c r="CF28" s="117">
        <f t="shared" si="63"/>
        <v>0</v>
      </c>
      <c r="CG28" s="117">
        <f t="shared" si="63"/>
        <v>0</v>
      </c>
      <c r="CH28" s="117">
        <f t="shared" si="63"/>
        <v>0</v>
      </c>
      <c r="CI28" s="117">
        <f t="shared" si="63"/>
        <v>0</v>
      </c>
      <c r="CJ28" s="117">
        <f t="shared" si="63"/>
        <v>0</v>
      </c>
      <c r="CK28" s="117">
        <f t="shared" si="63"/>
        <v>0</v>
      </c>
      <c r="CL28" s="117">
        <f t="shared" si="63"/>
        <v>0</v>
      </c>
      <c r="CM28" s="117">
        <f t="shared" si="63"/>
        <v>0</v>
      </c>
      <c r="CN28" s="117">
        <f t="shared" si="63"/>
        <v>0</v>
      </c>
      <c r="CO28" s="117">
        <f t="shared" si="63"/>
        <v>0</v>
      </c>
      <c r="CP28" s="117">
        <f t="shared" si="64"/>
        <v>0</v>
      </c>
      <c r="CQ28" s="117">
        <f t="shared" si="64"/>
        <v>0</v>
      </c>
      <c r="CR28" s="117">
        <f t="shared" si="64"/>
        <v>0</v>
      </c>
      <c r="CS28" s="117">
        <f t="shared" si="64"/>
        <v>0</v>
      </c>
      <c r="CT28" s="117">
        <f t="shared" si="64"/>
        <v>0</v>
      </c>
      <c r="CU28" s="117">
        <f t="shared" si="64"/>
        <v>0</v>
      </c>
      <c r="CV28" s="117">
        <f t="shared" si="64"/>
        <v>0</v>
      </c>
      <c r="CW28" s="117">
        <f t="shared" si="64"/>
        <v>0</v>
      </c>
      <c r="CX28" s="117">
        <f t="shared" si="64"/>
        <v>0</v>
      </c>
      <c r="CY28" s="117">
        <f t="shared" si="64"/>
        <v>0</v>
      </c>
      <c r="CZ28" s="117">
        <f t="shared" si="65"/>
        <v>0</v>
      </c>
      <c r="DA28" s="117">
        <f t="shared" si="65"/>
        <v>0</v>
      </c>
      <c r="DB28" s="117">
        <f t="shared" si="65"/>
        <v>0</v>
      </c>
      <c r="DC28" s="117">
        <f t="shared" si="65"/>
        <v>0</v>
      </c>
      <c r="DD28" s="117">
        <f t="shared" si="65"/>
        <v>0</v>
      </c>
      <c r="DE28" s="117">
        <f t="shared" si="65"/>
        <v>0</v>
      </c>
      <c r="DF28" s="117">
        <f t="shared" si="65"/>
        <v>0</v>
      </c>
      <c r="DG28" s="117">
        <f t="shared" si="65"/>
        <v>0</v>
      </c>
      <c r="DH28" s="117">
        <f t="shared" si="65"/>
        <v>0</v>
      </c>
      <c r="DI28" s="117">
        <f t="shared" si="65"/>
        <v>0</v>
      </c>
      <c r="DJ28" s="117">
        <f t="shared" si="66"/>
        <v>0</v>
      </c>
      <c r="DK28" s="117">
        <f t="shared" si="66"/>
        <v>0</v>
      </c>
      <c r="DL28" s="117">
        <f t="shared" si="66"/>
        <v>0</v>
      </c>
      <c r="DM28" s="117">
        <f t="shared" si="66"/>
        <v>0</v>
      </c>
      <c r="DN28" s="117">
        <f t="shared" si="66"/>
        <v>0</v>
      </c>
      <c r="DO28" s="117">
        <f t="shared" si="66"/>
        <v>0</v>
      </c>
      <c r="DP28" s="117">
        <f t="shared" si="66"/>
        <v>0</v>
      </c>
      <c r="DQ28" s="117">
        <f t="shared" si="66"/>
        <v>0</v>
      </c>
      <c r="DR28" s="117">
        <f t="shared" si="66"/>
        <v>0</v>
      </c>
      <c r="DS28" s="117">
        <f t="shared" si="66"/>
        <v>0</v>
      </c>
      <c r="DT28" s="117">
        <f t="shared" si="67"/>
        <v>0</v>
      </c>
      <c r="DU28" s="117">
        <f t="shared" si="67"/>
        <v>0</v>
      </c>
      <c r="DV28" s="117">
        <f t="shared" si="67"/>
        <v>0</v>
      </c>
      <c r="DW28" s="117">
        <f t="shared" si="67"/>
        <v>0</v>
      </c>
      <c r="DX28" s="117">
        <f t="shared" si="67"/>
        <v>0</v>
      </c>
      <c r="DY28" s="117">
        <f t="shared" si="67"/>
        <v>0</v>
      </c>
      <c r="DZ28" s="117">
        <f t="shared" si="67"/>
        <v>0</v>
      </c>
      <c r="EA28" s="117">
        <f t="shared" si="67"/>
        <v>0</v>
      </c>
      <c r="EB28" s="117">
        <f t="shared" si="67"/>
        <v>0</v>
      </c>
      <c r="EC28" s="117">
        <f t="shared" si="67"/>
        <v>0</v>
      </c>
      <c r="ED28" s="117">
        <f t="shared" si="68"/>
        <v>0</v>
      </c>
      <c r="EE28" s="117">
        <f t="shared" si="68"/>
        <v>0</v>
      </c>
      <c r="EF28" s="117">
        <f t="shared" si="68"/>
        <v>0</v>
      </c>
      <c r="EG28" s="117">
        <f t="shared" si="68"/>
        <v>0</v>
      </c>
      <c r="EH28" s="117">
        <f t="shared" si="68"/>
        <v>0</v>
      </c>
      <c r="EI28" s="117">
        <f t="shared" si="68"/>
        <v>0</v>
      </c>
      <c r="EJ28" s="117">
        <f t="shared" si="68"/>
        <v>0</v>
      </c>
      <c r="EK28" s="117">
        <f t="shared" si="68"/>
        <v>0</v>
      </c>
      <c r="EL28" s="117">
        <f t="shared" si="68"/>
        <v>0</v>
      </c>
      <c r="EM28" s="117">
        <f t="shared" si="68"/>
        <v>0</v>
      </c>
      <c r="EN28" s="117">
        <f t="shared" si="69"/>
        <v>0</v>
      </c>
      <c r="EO28" s="117">
        <f t="shared" si="69"/>
        <v>0</v>
      </c>
      <c r="EP28" s="117">
        <f t="shared" si="69"/>
        <v>0</v>
      </c>
      <c r="EQ28" s="117">
        <f t="shared" si="69"/>
        <v>0</v>
      </c>
      <c r="ER28" s="117">
        <f t="shared" si="69"/>
        <v>0</v>
      </c>
      <c r="ES28" s="117">
        <f t="shared" si="69"/>
        <v>0</v>
      </c>
      <c r="ET28" s="117">
        <f t="shared" si="69"/>
        <v>0</v>
      </c>
      <c r="EU28" s="117">
        <f t="shared" si="69"/>
        <v>0</v>
      </c>
      <c r="EV28" s="117">
        <f t="shared" si="69"/>
        <v>0</v>
      </c>
      <c r="EW28" s="117">
        <f t="shared" si="69"/>
        <v>0</v>
      </c>
      <c r="EX28" s="117">
        <f t="shared" si="70"/>
        <v>0</v>
      </c>
      <c r="EY28" s="117">
        <f t="shared" si="70"/>
        <v>0</v>
      </c>
      <c r="EZ28" s="117">
        <f t="shared" si="70"/>
        <v>0</v>
      </c>
      <c r="FA28" s="117">
        <f t="shared" si="70"/>
        <v>0</v>
      </c>
      <c r="FB28" s="117">
        <f t="shared" si="70"/>
        <v>0</v>
      </c>
      <c r="FC28" s="117">
        <f t="shared" si="70"/>
        <v>0</v>
      </c>
      <c r="FD28" s="117">
        <f t="shared" si="70"/>
        <v>0</v>
      </c>
      <c r="FE28" s="117">
        <f t="shared" si="70"/>
        <v>0</v>
      </c>
      <c r="FF28" s="117">
        <f t="shared" si="70"/>
        <v>0</v>
      </c>
      <c r="FG28" s="117">
        <f t="shared" si="70"/>
        <v>0</v>
      </c>
      <c r="FH28" s="117">
        <f t="shared" si="71"/>
        <v>0</v>
      </c>
      <c r="FI28" s="117">
        <f t="shared" si="71"/>
        <v>0</v>
      </c>
      <c r="FJ28" s="117">
        <f t="shared" si="71"/>
        <v>0</v>
      </c>
      <c r="FK28" s="117">
        <f t="shared" si="71"/>
        <v>0</v>
      </c>
      <c r="FL28" s="117">
        <f t="shared" si="71"/>
        <v>0</v>
      </c>
      <c r="FM28" s="117">
        <f t="shared" si="71"/>
        <v>0</v>
      </c>
      <c r="FN28" s="117">
        <f t="shared" si="71"/>
        <v>0</v>
      </c>
      <c r="FO28" s="117">
        <f t="shared" si="71"/>
        <v>0</v>
      </c>
      <c r="FP28" s="117">
        <f t="shared" si="71"/>
        <v>0</v>
      </c>
      <c r="FQ28" s="117">
        <f t="shared" si="71"/>
        <v>0</v>
      </c>
      <c r="FR28" s="117">
        <f t="shared" si="72"/>
        <v>0</v>
      </c>
      <c r="FS28" s="117">
        <f t="shared" si="72"/>
        <v>0</v>
      </c>
      <c r="FT28" s="117">
        <f t="shared" si="72"/>
        <v>0</v>
      </c>
      <c r="FU28" s="117">
        <f t="shared" si="72"/>
        <v>0</v>
      </c>
      <c r="FV28" s="117">
        <f t="shared" si="72"/>
        <v>0</v>
      </c>
      <c r="FW28" s="117">
        <f t="shared" si="72"/>
        <v>0</v>
      </c>
      <c r="FX28" s="117">
        <f t="shared" si="72"/>
        <v>0</v>
      </c>
      <c r="FY28" s="117">
        <f t="shared" si="72"/>
        <v>0</v>
      </c>
      <c r="FZ28" s="117">
        <f t="shared" si="72"/>
        <v>0</v>
      </c>
      <c r="GA28" s="117">
        <f t="shared" si="72"/>
        <v>0</v>
      </c>
      <c r="GB28" s="117">
        <f t="shared" si="73"/>
        <v>0</v>
      </c>
      <c r="GC28" s="117">
        <f t="shared" si="73"/>
        <v>0</v>
      </c>
      <c r="GD28" s="117">
        <f t="shared" si="73"/>
        <v>0</v>
      </c>
      <c r="GE28" s="117">
        <f t="shared" si="73"/>
        <v>0</v>
      </c>
      <c r="GF28" s="117">
        <f t="shared" si="73"/>
        <v>0</v>
      </c>
      <c r="GG28" s="117">
        <f t="shared" si="73"/>
        <v>0</v>
      </c>
      <c r="GH28" s="117">
        <f t="shared" si="73"/>
        <v>0</v>
      </c>
      <c r="GI28" s="117">
        <f t="shared" si="73"/>
        <v>0</v>
      </c>
      <c r="GJ28" s="117">
        <f t="shared" si="73"/>
        <v>0</v>
      </c>
      <c r="GK28" s="117">
        <f t="shared" si="73"/>
        <v>0</v>
      </c>
      <c r="GL28" s="117">
        <f t="shared" si="74"/>
        <v>0</v>
      </c>
      <c r="GM28" s="117">
        <f t="shared" si="74"/>
        <v>0</v>
      </c>
      <c r="GN28" s="117">
        <f t="shared" si="74"/>
        <v>0</v>
      </c>
      <c r="GO28" s="117">
        <f t="shared" si="74"/>
        <v>0</v>
      </c>
      <c r="GP28" s="117">
        <f t="shared" si="74"/>
        <v>0</v>
      </c>
      <c r="GQ28" s="117">
        <f t="shared" si="74"/>
        <v>0</v>
      </c>
      <c r="GR28" s="117">
        <f t="shared" si="74"/>
        <v>0</v>
      </c>
      <c r="GS28" s="117">
        <f t="shared" si="74"/>
        <v>0</v>
      </c>
      <c r="GT28" s="117">
        <f t="shared" si="74"/>
        <v>0</v>
      </c>
      <c r="GU28" s="117">
        <f t="shared" si="74"/>
        <v>0</v>
      </c>
      <c r="GV28" s="117">
        <f t="shared" si="75"/>
        <v>0</v>
      </c>
      <c r="GW28" s="117">
        <f t="shared" si="75"/>
        <v>0</v>
      </c>
      <c r="GX28" s="117">
        <f t="shared" si="75"/>
        <v>0</v>
      </c>
      <c r="GY28" s="117">
        <f t="shared" si="75"/>
        <v>0</v>
      </c>
      <c r="GZ28" s="117">
        <f t="shared" si="75"/>
        <v>0</v>
      </c>
      <c r="HA28" s="117">
        <f t="shared" si="75"/>
        <v>0</v>
      </c>
      <c r="HB28" s="117">
        <f t="shared" si="75"/>
        <v>0</v>
      </c>
      <c r="HC28" s="117">
        <f t="shared" si="75"/>
        <v>0</v>
      </c>
      <c r="HD28" s="117">
        <f t="shared" si="75"/>
        <v>0</v>
      </c>
      <c r="HE28" s="117">
        <f t="shared" si="75"/>
        <v>0</v>
      </c>
      <c r="HF28" s="117">
        <f t="shared" si="76"/>
        <v>0</v>
      </c>
      <c r="HG28" s="117">
        <f t="shared" si="76"/>
        <v>0</v>
      </c>
      <c r="HH28" s="117">
        <f t="shared" si="76"/>
        <v>0</v>
      </c>
      <c r="HI28" s="117">
        <f t="shared" si="76"/>
        <v>0</v>
      </c>
      <c r="HJ28" s="117">
        <f t="shared" si="76"/>
        <v>0</v>
      </c>
      <c r="HK28" s="117">
        <f t="shared" si="76"/>
        <v>0</v>
      </c>
      <c r="HL28" s="117">
        <f t="shared" si="76"/>
        <v>0</v>
      </c>
      <c r="HM28" s="117">
        <f t="shared" si="76"/>
        <v>0</v>
      </c>
      <c r="HN28" s="117">
        <f t="shared" si="76"/>
        <v>0</v>
      </c>
      <c r="HO28" s="117">
        <f t="shared" si="76"/>
        <v>0</v>
      </c>
      <c r="HP28" s="117">
        <f t="shared" si="76"/>
        <v>0</v>
      </c>
      <c r="HQ28" s="117">
        <f t="shared" si="76"/>
        <v>0</v>
      </c>
      <c r="HR28" s="117">
        <f t="shared" si="76"/>
        <v>0</v>
      </c>
      <c r="HS28" s="117">
        <f t="shared" si="76"/>
        <v>0</v>
      </c>
      <c r="HT28" s="117">
        <f t="shared" si="76"/>
        <v>0</v>
      </c>
    </row>
    <row r="29" spans="1:228" x14ac:dyDescent="0.35">
      <c r="A29" s="117" t="s">
        <v>809</v>
      </c>
      <c r="B29" s="117">
        <f>IF(AND('PPG Phase Definition'!C371=1, 'PPG Phase Definition'!I137&lt;&gt;1,'PPG Phase Definition'!W137&lt;&gt;"Only TIA1"),1,0)</f>
        <v>0</v>
      </c>
      <c r="C29" s="117">
        <f>C28</f>
        <v>5</v>
      </c>
      <c r="D29" s="117">
        <f>IF('PPG Phase Definition'!X137="",1,$C$66)</f>
        <v>1</v>
      </c>
      <c r="H29" s="117">
        <v>28</v>
      </c>
      <c r="I29" s="117" t="str">
        <f t="shared" si="5"/>
        <v>ECG</v>
      </c>
      <c r="J29" s="117">
        <f t="shared" si="28"/>
        <v>26</v>
      </c>
      <c r="K29" s="117" t="str">
        <f t="shared" si="29"/>
        <v>ECG</v>
      </c>
      <c r="L29" s="117" t="str">
        <f t="shared" si="30"/>
        <v/>
      </c>
      <c r="M29" s="398" t="str">
        <f t="shared" si="31"/>
        <v>ECG</v>
      </c>
      <c r="N29" s="117">
        <f t="shared" si="32"/>
        <v>28</v>
      </c>
      <c r="O29" s="117">
        <f t="shared" si="33"/>
        <v>28</v>
      </c>
      <c r="Q29" s="389">
        <f t="shared" si="6"/>
        <v>28</v>
      </c>
      <c r="R29" s="395" t="str">
        <f t="shared" si="34"/>
        <v>ECG</v>
      </c>
      <c r="S29" s="391"/>
      <c r="T29" s="391"/>
      <c r="U29" s="391" t="str">
        <f t="shared" si="35"/>
        <v/>
      </c>
      <c r="V29" s="117" t="str">
        <f t="shared" si="36"/>
        <v/>
      </c>
      <c r="W29" s="117">
        <f t="shared" si="7"/>
        <v>0</v>
      </c>
      <c r="X29" s="117">
        <f t="shared" si="57"/>
        <v>0</v>
      </c>
      <c r="Y29" s="117">
        <f t="shared" si="57"/>
        <v>0</v>
      </c>
      <c r="Z29" s="117">
        <f t="shared" si="57"/>
        <v>0</v>
      </c>
      <c r="AA29" s="117">
        <f t="shared" si="57"/>
        <v>0</v>
      </c>
      <c r="AB29" s="117">
        <f t="shared" si="57"/>
        <v>0</v>
      </c>
      <c r="AC29" s="117">
        <f t="shared" si="57"/>
        <v>0</v>
      </c>
      <c r="AD29" s="117">
        <f t="shared" si="57"/>
        <v>0</v>
      </c>
      <c r="AE29" s="117">
        <f t="shared" si="57"/>
        <v>0</v>
      </c>
      <c r="AF29" s="117">
        <f t="shared" si="57"/>
        <v>0</v>
      </c>
      <c r="AG29" s="117">
        <f t="shared" si="57"/>
        <v>0</v>
      </c>
      <c r="AH29" s="117">
        <f t="shared" si="58"/>
        <v>0</v>
      </c>
      <c r="AI29" s="117">
        <f t="shared" si="58"/>
        <v>0</v>
      </c>
      <c r="AJ29" s="117">
        <f t="shared" si="58"/>
        <v>0</v>
      </c>
      <c r="AK29" s="117">
        <f t="shared" si="58"/>
        <v>0</v>
      </c>
      <c r="AL29" s="117">
        <f t="shared" si="58"/>
        <v>0</v>
      </c>
      <c r="AM29" s="117">
        <f t="shared" si="58"/>
        <v>0</v>
      </c>
      <c r="AN29" s="117">
        <f t="shared" si="58"/>
        <v>0</v>
      </c>
      <c r="AO29" s="117">
        <f t="shared" si="58"/>
        <v>0</v>
      </c>
      <c r="AP29" s="117">
        <f t="shared" si="58"/>
        <v>0</v>
      </c>
      <c r="AQ29" s="117">
        <f t="shared" si="58"/>
        <v>0</v>
      </c>
      <c r="AR29" s="117">
        <f t="shared" si="59"/>
        <v>0</v>
      </c>
      <c r="AS29" s="117">
        <f t="shared" si="59"/>
        <v>0</v>
      </c>
      <c r="AT29" s="117">
        <f t="shared" si="59"/>
        <v>0</v>
      </c>
      <c r="AU29" s="117">
        <f t="shared" si="59"/>
        <v>0</v>
      </c>
      <c r="AV29" s="117">
        <f t="shared" si="59"/>
        <v>0</v>
      </c>
      <c r="AW29" s="117">
        <f t="shared" si="59"/>
        <v>0</v>
      </c>
      <c r="AX29" s="117">
        <f t="shared" si="59"/>
        <v>0</v>
      </c>
      <c r="AY29" s="117">
        <f t="shared" si="59"/>
        <v>0</v>
      </c>
      <c r="AZ29" s="117">
        <f t="shared" si="59"/>
        <v>0</v>
      </c>
      <c r="BA29" s="117">
        <f t="shared" si="59"/>
        <v>0</v>
      </c>
      <c r="BB29" s="117">
        <f t="shared" si="60"/>
        <v>0</v>
      </c>
      <c r="BC29" s="117">
        <f t="shared" si="60"/>
        <v>0</v>
      </c>
      <c r="BD29" s="117">
        <f t="shared" si="60"/>
        <v>0</v>
      </c>
      <c r="BE29" s="117">
        <f t="shared" si="60"/>
        <v>0</v>
      </c>
      <c r="BF29" s="117">
        <f t="shared" si="60"/>
        <v>0</v>
      </c>
      <c r="BG29" s="117">
        <f t="shared" si="60"/>
        <v>0</v>
      </c>
      <c r="BH29" s="117">
        <f t="shared" si="60"/>
        <v>0</v>
      </c>
      <c r="BI29" s="117">
        <f t="shared" si="60"/>
        <v>0</v>
      </c>
      <c r="BJ29" s="117">
        <f t="shared" si="60"/>
        <v>0</v>
      </c>
      <c r="BK29" s="117">
        <f t="shared" si="60"/>
        <v>0</v>
      </c>
      <c r="BL29" s="117">
        <f t="shared" si="61"/>
        <v>0</v>
      </c>
      <c r="BM29" s="117">
        <f t="shared" si="61"/>
        <v>0</v>
      </c>
      <c r="BN29" s="117">
        <f t="shared" si="61"/>
        <v>0</v>
      </c>
      <c r="BO29" s="117">
        <f t="shared" si="61"/>
        <v>0</v>
      </c>
      <c r="BP29" s="117">
        <f t="shared" si="61"/>
        <v>0</v>
      </c>
      <c r="BQ29" s="117">
        <f t="shared" si="61"/>
        <v>0</v>
      </c>
      <c r="BR29" s="117">
        <f t="shared" si="61"/>
        <v>0</v>
      </c>
      <c r="BS29" s="117">
        <f t="shared" si="61"/>
        <v>0</v>
      </c>
      <c r="BT29" s="117">
        <f t="shared" si="61"/>
        <v>0</v>
      </c>
      <c r="BU29" s="117">
        <f t="shared" si="61"/>
        <v>0</v>
      </c>
      <c r="BV29" s="117">
        <f t="shared" si="62"/>
        <v>0</v>
      </c>
      <c r="BW29" s="117">
        <f t="shared" si="62"/>
        <v>0</v>
      </c>
      <c r="BX29" s="117">
        <f t="shared" si="62"/>
        <v>0</v>
      </c>
      <c r="BY29" s="117">
        <f t="shared" si="62"/>
        <v>0</v>
      </c>
      <c r="BZ29" s="117">
        <f t="shared" si="62"/>
        <v>0</v>
      </c>
      <c r="CA29" s="117">
        <f t="shared" si="62"/>
        <v>0</v>
      </c>
      <c r="CB29" s="117">
        <f t="shared" si="62"/>
        <v>0</v>
      </c>
      <c r="CC29" s="117">
        <f t="shared" si="62"/>
        <v>0</v>
      </c>
      <c r="CD29" s="117">
        <f t="shared" si="62"/>
        <v>0</v>
      </c>
      <c r="CE29" s="117">
        <f t="shared" si="62"/>
        <v>0</v>
      </c>
      <c r="CF29" s="117">
        <f t="shared" si="63"/>
        <v>0</v>
      </c>
      <c r="CG29" s="117">
        <f t="shared" si="63"/>
        <v>0</v>
      </c>
      <c r="CH29" s="117">
        <f t="shared" si="63"/>
        <v>0</v>
      </c>
      <c r="CI29" s="117">
        <f t="shared" si="63"/>
        <v>0</v>
      </c>
      <c r="CJ29" s="117">
        <f t="shared" si="63"/>
        <v>0</v>
      </c>
      <c r="CK29" s="117">
        <f t="shared" si="63"/>
        <v>0</v>
      </c>
      <c r="CL29" s="117">
        <f t="shared" si="63"/>
        <v>0</v>
      </c>
      <c r="CM29" s="117">
        <f t="shared" si="63"/>
        <v>0</v>
      </c>
      <c r="CN29" s="117">
        <f t="shared" si="63"/>
        <v>0</v>
      </c>
      <c r="CO29" s="117">
        <f t="shared" si="63"/>
        <v>0</v>
      </c>
      <c r="CP29" s="117">
        <f t="shared" si="64"/>
        <v>0</v>
      </c>
      <c r="CQ29" s="117">
        <f t="shared" si="64"/>
        <v>0</v>
      </c>
      <c r="CR29" s="117">
        <f t="shared" si="64"/>
        <v>0</v>
      </c>
      <c r="CS29" s="117">
        <f t="shared" si="64"/>
        <v>0</v>
      </c>
      <c r="CT29" s="117">
        <f t="shared" si="64"/>
        <v>0</v>
      </c>
      <c r="CU29" s="117">
        <f t="shared" si="64"/>
        <v>0</v>
      </c>
      <c r="CV29" s="117">
        <f t="shared" si="64"/>
        <v>0</v>
      </c>
      <c r="CW29" s="117">
        <f t="shared" si="64"/>
        <v>0</v>
      </c>
      <c r="CX29" s="117">
        <f t="shared" si="64"/>
        <v>0</v>
      </c>
      <c r="CY29" s="117">
        <f t="shared" si="64"/>
        <v>0</v>
      </c>
      <c r="CZ29" s="117">
        <f t="shared" si="65"/>
        <v>0</v>
      </c>
      <c r="DA29" s="117">
        <f t="shared" si="65"/>
        <v>0</v>
      </c>
      <c r="DB29" s="117">
        <f t="shared" si="65"/>
        <v>0</v>
      </c>
      <c r="DC29" s="117">
        <f t="shared" si="65"/>
        <v>0</v>
      </c>
      <c r="DD29" s="117">
        <f t="shared" si="65"/>
        <v>0</v>
      </c>
      <c r="DE29" s="117">
        <f t="shared" si="65"/>
        <v>0</v>
      </c>
      <c r="DF29" s="117">
        <f t="shared" si="65"/>
        <v>0</v>
      </c>
      <c r="DG29" s="117">
        <f t="shared" si="65"/>
        <v>0</v>
      </c>
      <c r="DH29" s="117">
        <f t="shared" si="65"/>
        <v>0</v>
      </c>
      <c r="DI29" s="117">
        <f t="shared" si="65"/>
        <v>0</v>
      </c>
      <c r="DJ29" s="117">
        <f t="shared" si="66"/>
        <v>0</v>
      </c>
      <c r="DK29" s="117">
        <f t="shared" si="66"/>
        <v>0</v>
      </c>
      <c r="DL29" s="117">
        <f t="shared" si="66"/>
        <v>0</v>
      </c>
      <c r="DM29" s="117">
        <f t="shared" si="66"/>
        <v>0</v>
      </c>
      <c r="DN29" s="117">
        <f t="shared" si="66"/>
        <v>0</v>
      </c>
      <c r="DO29" s="117">
        <f t="shared" si="66"/>
        <v>0</v>
      </c>
      <c r="DP29" s="117">
        <f t="shared" si="66"/>
        <v>0</v>
      </c>
      <c r="DQ29" s="117">
        <f t="shared" si="66"/>
        <v>0</v>
      </c>
      <c r="DR29" s="117">
        <f t="shared" si="66"/>
        <v>0</v>
      </c>
      <c r="DS29" s="117">
        <f t="shared" si="66"/>
        <v>0</v>
      </c>
      <c r="DT29" s="117">
        <f t="shared" si="67"/>
        <v>0</v>
      </c>
      <c r="DU29" s="117">
        <f t="shared" si="67"/>
        <v>0</v>
      </c>
      <c r="DV29" s="117">
        <f t="shared" si="67"/>
        <v>0</v>
      </c>
      <c r="DW29" s="117">
        <f t="shared" si="67"/>
        <v>0</v>
      </c>
      <c r="DX29" s="117">
        <f t="shared" si="67"/>
        <v>0</v>
      </c>
      <c r="DY29" s="117">
        <f t="shared" si="67"/>
        <v>0</v>
      </c>
      <c r="DZ29" s="117">
        <f t="shared" si="67"/>
        <v>0</v>
      </c>
      <c r="EA29" s="117">
        <f t="shared" si="67"/>
        <v>0</v>
      </c>
      <c r="EB29" s="117">
        <f t="shared" si="67"/>
        <v>0</v>
      </c>
      <c r="EC29" s="117">
        <f t="shared" si="67"/>
        <v>0</v>
      </c>
      <c r="ED29" s="117">
        <f t="shared" si="68"/>
        <v>0</v>
      </c>
      <c r="EE29" s="117">
        <f t="shared" si="68"/>
        <v>0</v>
      </c>
      <c r="EF29" s="117">
        <f t="shared" si="68"/>
        <v>0</v>
      </c>
      <c r="EG29" s="117">
        <f t="shared" si="68"/>
        <v>0</v>
      </c>
      <c r="EH29" s="117">
        <f t="shared" si="68"/>
        <v>0</v>
      </c>
      <c r="EI29" s="117">
        <f t="shared" si="68"/>
        <v>0</v>
      </c>
      <c r="EJ29" s="117">
        <f t="shared" si="68"/>
        <v>0</v>
      </c>
      <c r="EK29" s="117">
        <f t="shared" si="68"/>
        <v>0</v>
      </c>
      <c r="EL29" s="117">
        <f t="shared" si="68"/>
        <v>0</v>
      </c>
      <c r="EM29" s="117">
        <f t="shared" si="68"/>
        <v>0</v>
      </c>
      <c r="EN29" s="117">
        <f t="shared" si="69"/>
        <v>0</v>
      </c>
      <c r="EO29" s="117">
        <f t="shared" si="69"/>
        <v>0</v>
      </c>
      <c r="EP29" s="117">
        <f t="shared" si="69"/>
        <v>0</v>
      </c>
      <c r="EQ29" s="117">
        <f t="shared" si="69"/>
        <v>0</v>
      </c>
      <c r="ER29" s="117">
        <f t="shared" si="69"/>
        <v>0</v>
      </c>
      <c r="ES29" s="117">
        <f t="shared" si="69"/>
        <v>0</v>
      </c>
      <c r="ET29" s="117">
        <f t="shared" si="69"/>
        <v>0</v>
      </c>
      <c r="EU29" s="117">
        <f t="shared" si="69"/>
        <v>0</v>
      </c>
      <c r="EV29" s="117">
        <f t="shared" si="69"/>
        <v>0</v>
      </c>
      <c r="EW29" s="117">
        <f t="shared" si="69"/>
        <v>0</v>
      </c>
      <c r="EX29" s="117">
        <f t="shared" si="70"/>
        <v>0</v>
      </c>
      <c r="EY29" s="117">
        <f t="shared" si="70"/>
        <v>0</v>
      </c>
      <c r="EZ29" s="117">
        <f t="shared" si="70"/>
        <v>0</v>
      </c>
      <c r="FA29" s="117">
        <f t="shared" si="70"/>
        <v>0</v>
      </c>
      <c r="FB29" s="117">
        <f t="shared" si="70"/>
        <v>0</v>
      </c>
      <c r="FC29" s="117">
        <f t="shared" si="70"/>
        <v>0</v>
      </c>
      <c r="FD29" s="117">
        <f t="shared" si="70"/>
        <v>0</v>
      </c>
      <c r="FE29" s="117">
        <f t="shared" si="70"/>
        <v>0</v>
      </c>
      <c r="FF29" s="117">
        <f t="shared" si="70"/>
        <v>0</v>
      </c>
      <c r="FG29" s="117">
        <f t="shared" si="70"/>
        <v>0</v>
      </c>
      <c r="FH29" s="117">
        <f t="shared" si="71"/>
        <v>0</v>
      </c>
      <c r="FI29" s="117">
        <f t="shared" si="71"/>
        <v>0</v>
      </c>
      <c r="FJ29" s="117">
        <f t="shared" si="71"/>
        <v>0</v>
      </c>
      <c r="FK29" s="117">
        <f t="shared" si="71"/>
        <v>0</v>
      </c>
      <c r="FL29" s="117">
        <f t="shared" si="71"/>
        <v>0</v>
      </c>
      <c r="FM29" s="117">
        <f t="shared" si="71"/>
        <v>0</v>
      </c>
      <c r="FN29" s="117">
        <f t="shared" si="71"/>
        <v>0</v>
      </c>
      <c r="FO29" s="117">
        <f t="shared" si="71"/>
        <v>0</v>
      </c>
      <c r="FP29" s="117">
        <f t="shared" si="71"/>
        <v>0</v>
      </c>
      <c r="FQ29" s="117">
        <f t="shared" si="71"/>
        <v>0</v>
      </c>
      <c r="FR29" s="117">
        <f t="shared" si="72"/>
        <v>0</v>
      </c>
      <c r="FS29" s="117">
        <f t="shared" si="72"/>
        <v>0</v>
      </c>
      <c r="FT29" s="117">
        <f t="shared" si="72"/>
        <v>0</v>
      </c>
      <c r="FU29" s="117">
        <f t="shared" si="72"/>
        <v>0</v>
      </c>
      <c r="FV29" s="117">
        <f t="shared" si="72"/>
        <v>0</v>
      </c>
      <c r="FW29" s="117">
        <f t="shared" si="72"/>
        <v>0</v>
      </c>
      <c r="FX29" s="117">
        <f t="shared" si="72"/>
        <v>0</v>
      </c>
      <c r="FY29" s="117">
        <f t="shared" si="72"/>
        <v>0</v>
      </c>
      <c r="FZ29" s="117">
        <f t="shared" si="72"/>
        <v>0</v>
      </c>
      <c r="GA29" s="117">
        <f t="shared" si="72"/>
        <v>0</v>
      </c>
      <c r="GB29" s="117">
        <f t="shared" si="73"/>
        <v>0</v>
      </c>
      <c r="GC29" s="117">
        <f t="shared" si="73"/>
        <v>0</v>
      </c>
      <c r="GD29" s="117">
        <f t="shared" si="73"/>
        <v>0</v>
      </c>
      <c r="GE29" s="117">
        <f t="shared" si="73"/>
        <v>0</v>
      </c>
      <c r="GF29" s="117">
        <f t="shared" si="73"/>
        <v>0</v>
      </c>
      <c r="GG29" s="117">
        <f t="shared" si="73"/>
        <v>0</v>
      </c>
      <c r="GH29" s="117">
        <f t="shared" si="73"/>
        <v>0</v>
      </c>
      <c r="GI29" s="117">
        <f t="shared" si="73"/>
        <v>0</v>
      </c>
      <c r="GJ29" s="117">
        <f t="shared" si="73"/>
        <v>0</v>
      </c>
      <c r="GK29" s="117">
        <f t="shared" si="73"/>
        <v>0</v>
      </c>
      <c r="GL29" s="117">
        <f t="shared" si="74"/>
        <v>0</v>
      </c>
      <c r="GM29" s="117">
        <f t="shared" si="74"/>
        <v>0</v>
      </c>
      <c r="GN29" s="117">
        <f t="shared" si="74"/>
        <v>0</v>
      </c>
      <c r="GO29" s="117">
        <f t="shared" si="74"/>
        <v>0</v>
      </c>
      <c r="GP29" s="117">
        <f t="shared" si="74"/>
        <v>0</v>
      </c>
      <c r="GQ29" s="117">
        <f t="shared" si="74"/>
        <v>0</v>
      </c>
      <c r="GR29" s="117">
        <f t="shared" si="74"/>
        <v>0</v>
      </c>
      <c r="GS29" s="117">
        <f t="shared" si="74"/>
        <v>0</v>
      </c>
      <c r="GT29" s="117">
        <f t="shared" si="74"/>
        <v>0</v>
      </c>
      <c r="GU29" s="117">
        <f t="shared" si="74"/>
        <v>0</v>
      </c>
      <c r="GV29" s="117">
        <f t="shared" si="75"/>
        <v>0</v>
      </c>
      <c r="GW29" s="117">
        <f t="shared" si="75"/>
        <v>0</v>
      </c>
      <c r="GX29" s="117">
        <f t="shared" si="75"/>
        <v>0</v>
      </c>
      <c r="GY29" s="117">
        <f t="shared" si="75"/>
        <v>0</v>
      </c>
      <c r="GZ29" s="117">
        <f t="shared" si="75"/>
        <v>0</v>
      </c>
      <c r="HA29" s="117">
        <f t="shared" si="75"/>
        <v>0</v>
      </c>
      <c r="HB29" s="117">
        <f t="shared" si="75"/>
        <v>0</v>
      </c>
      <c r="HC29" s="117">
        <f t="shared" si="75"/>
        <v>0</v>
      </c>
      <c r="HD29" s="117">
        <f t="shared" si="75"/>
        <v>0</v>
      </c>
      <c r="HE29" s="117">
        <f t="shared" si="75"/>
        <v>0</v>
      </c>
      <c r="HF29" s="117">
        <f t="shared" si="76"/>
        <v>0</v>
      </c>
      <c r="HG29" s="117">
        <f t="shared" si="76"/>
        <v>0</v>
      </c>
      <c r="HH29" s="117">
        <f t="shared" si="76"/>
        <v>0</v>
      </c>
      <c r="HI29" s="117">
        <f t="shared" si="76"/>
        <v>0</v>
      </c>
      <c r="HJ29" s="117">
        <f t="shared" si="76"/>
        <v>0</v>
      </c>
      <c r="HK29" s="117">
        <f t="shared" si="76"/>
        <v>0</v>
      </c>
      <c r="HL29" s="117">
        <f t="shared" si="76"/>
        <v>0</v>
      </c>
      <c r="HM29" s="117">
        <f t="shared" si="76"/>
        <v>0</v>
      </c>
      <c r="HN29" s="117">
        <f t="shared" si="76"/>
        <v>0</v>
      </c>
      <c r="HO29" s="117">
        <f t="shared" si="76"/>
        <v>0</v>
      </c>
      <c r="HP29" s="117">
        <f t="shared" si="76"/>
        <v>0</v>
      </c>
      <c r="HQ29" s="117">
        <f t="shared" si="76"/>
        <v>0</v>
      </c>
      <c r="HR29" s="117">
        <f t="shared" si="76"/>
        <v>0</v>
      </c>
      <c r="HS29" s="117">
        <f t="shared" si="76"/>
        <v>0</v>
      </c>
      <c r="HT29" s="117">
        <f t="shared" si="76"/>
        <v>0</v>
      </c>
    </row>
    <row r="30" spans="1:228" x14ac:dyDescent="0.35">
      <c r="A30" s="117" t="s">
        <v>810</v>
      </c>
      <c r="B30" s="117">
        <f>IF(AND('PPG Phase Definition'!C381=1, 'PPG Phase Definition'!I147&lt;&gt;1,'PPG Phase Definition'!W147&lt;&gt;"Only TIA2"),1,0)</f>
        <v>0</v>
      </c>
      <c r="C30" s="117">
        <f>IF(ACQ_MODE="PPG",INT(1/INDEX(REFERENCE!$AG$12:$AG$22,MATCH('PPG Phase Definition'!H147,REFERENCE!$AF$12:$AF$22,0))),PPG_GBL_MASK_FATOR)</f>
        <v>5</v>
      </c>
      <c r="D30" s="117">
        <f>IF('PPG Phase Definition'!V147="",1,$C$66)</f>
        <v>1</v>
      </c>
      <c r="H30" s="117">
        <v>29</v>
      </c>
      <c r="I30" s="117" t="str">
        <f t="shared" si="5"/>
        <v>TIA1-3</v>
      </c>
      <c r="J30" s="117">
        <f t="shared" si="28"/>
        <v>26</v>
      </c>
      <c r="K30" s="117" t="str">
        <f t="shared" si="29"/>
        <v/>
      </c>
      <c r="L30" s="117" t="str">
        <f t="shared" si="30"/>
        <v>TIA1-3</v>
      </c>
      <c r="M30" s="398" t="str">
        <f t="shared" si="31"/>
        <v>TIA1-3</v>
      </c>
      <c r="N30" s="117">
        <f t="shared" si="32"/>
        <v>29</v>
      </c>
      <c r="O30" s="117">
        <f t="shared" si="33"/>
        <v>29</v>
      </c>
      <c r="Q30" s="389">
        <f t="shared" si="6"/>
        <v>29</v>
      </c>
      <c r="R30" s="395" t="str">
        <f t="shared" si="34"/>
        <v>TIA1-3</v>
      </c>
      <c r="S30" s="391"/>
      <c r="T30" s="391"/>
      <c r="U30" s="391" t="str">
        <f t="shared" si="35"/>
        <v/>
      </c>
      <c r="V30" s="117" t="str">
        <f t="shared" si="36"/>
        <v/>
      </c>
      <c r="W30" s="117">
        <f t="shared" si="7"/>
        <v>0</v>
      </c>
      <c r="X30" s="117">
        <f t="shared" si="57"/>
        <v>0</v>
      </c>
      <c r="Y30" s="117">
        <f t="shared" si="57"/>
        <v>0</v>
      </c>
      <c r="Z30" s="117">
        <f t="shared" si="57"/>
        <v>0</v>
      </c>
      <c r="AA30" s="117">
        <f t="shared" si="57"/>
        <v>0</v>
      </c>
      <c r="AB30" s="117">
        <f t="shared" si="57"/>
        <v>0</v>
      </c>
      <c r="AC30" s="117">
        <f t="shared" si="57"/>
        <v>0</v>
      </c>
      <c r="AD30" s="117">
        <f t="shared" si="57"/>
        <v>0</v>
      </c>
      <c r="AE30" s="117">
        <f t="shared" si="57"/>
        <v>0</v>
      </c>
      <c r="AF30" s="117">
        <f t="shared" si="57"/>
        <v>0</v>
      </c>
      <c r="AG30" s="117">
        <f t="shared" si="57"/>
        <v>0</v>
      </c>
      <c r="AH30" s="117">
        <f t="shared" si="58"/>
        <v>0</v>
      </c>
      <c r="AI30" s="117">
        <f t="shared" si="58"/>
        <v>0</v>
      </c>
      <c r="AJ30" s="117">
        <f t="shared" si="58"/>
        <v>0</v>
      </c>
      <c r="AK30" s="117">
        <f t="shared" si="58"/>
        <v>0</v>
      </c>
      <c r="AL30" s="117">
        <f t="shared" si="58"/>
        <v>0</v>
      </c>
      <c r="AM30" s="117">
        <f t="shared" si="58"/>
        <v>0</v>
      </c>
      <c r="AN30" s="117">
        <f t="shared" si="58"/>
        <v>0</v>
      </c>
      <c r="AO30" s="117">
        <f t="shared" si="58"/>
        <v>0</v>
      </c>
      <c r="AP30" s="117">
        <f t="shared" si="58"/>
        <v>0</v>
      </c>
      <c r="AQ30" s="117">
        <f t="shared" si="58"/>
        <v>0</v>
      </c>
      <c r="AR30" s="117">
        <f t="shared" si="59"/>
        <v>0</v>
      </c>
      <c r="AS30" s="117">
        <f t="shared" si="59"/>
        <v>0</v>
      </c>
      <c r="AT30" s="117">
        <f t="shared" si="59"/>
        <v>0</v>
      </c>
      <c r="AU30" s="117">
        <f t="shared" si="59"/>
        <v>0</v>
      </c>
      <c r="AV30" s="117">
        <f t="shared" si="59"/>
        <v>0</v>
      </c>
      <c r="AW30" s="117">
        <f t="shared" si="59"/>
        <v>0</v>
      </c>
      <c r="AX30" s="117">
        <f t="shared" si="59"/>
        <v>0</v>
      </c>
      <c r="AY30" s="117">
        <f t="shared" si="59"/>
        <v>0</v>
      </c>
      <c r="AZ30" s="117">
        <f t="shared" si="59"/>
        <v>0</v>
      </c>
      <c r="BA30" s="117">
        <f t="shared" si="59"/>
        <v>0</v>
      </c>
      <c r="BB30" s="117">
        <f t="shared" si="60"/>
        <v>0</v>
      </c>
      <c r="BC30" s="117">
        <f t="shared" si="60"/>
        <v>0</v>
      </c>
      <c r="BD30" s="117">
        <f t="shared" si="60"/>
        <v>0</v>
      </c>
      <c r="BE30" s="117">
        <f t="shared" si="60"/>
        <v>0</v>
      </c>
      <c r="BF30" s="117">
        <f t="shared" si="60"/>
        <v>0</v>
      </c>
      <c r="BG30" s="117">
        <f t="shared" si="60"/>
        <v>0</v>
      </c>
      <c r="BH30" s="117">
        <f t="shared" si="60"/>
        <v>0</v>
      </c>
      <c r="BI30" s="117">
        <f t="shared" si="60"/>
        <v>0</v>
      </c>
      <c r="BJ30" s="117">
        <f t="shared" si="60"/>
        <v>0</v>
      </c>
      <c r="BK30" s="117">
        <f t="shared" si="60"/>
        <v>0</v>
      </c>
      <c r="BL30" s="117">
        <f t="shared" si="61"/>
        <v>0</v>
      </c>
      <c r="BM30" s="117">
        <f t="shared" si="61"/>
        <v>0</v>
      </c>
      <c r="BN30" s="117">
        <f t="shared" si="61"/>
        <v>0</v>
      </c>
      <c r="BO30" s="117">
        <f t="shared" si="61"/>
        <v>0</v>
      </c>
      <c r="BP30" s="117">
        <f t="shared" si="61"/>
        <v>0</v>
      </c>
      <c r="BQ30" s="117">
        <f t="shared" si="61"/>
        <v>0</v>
      </c>
      <c r="BR30" s="117">
        <f t="shared" si="61"/>
        <v>0</v>
      </c>
      <c r="BS30" s="117">
        <f t="shared" si="61"/>
        <v>0</v>
      </c>
      <c r="BT30" s="117">
        <f t="shared" si="61"/>
        <v>0</v>
      </c>
      <c r="BU30" s="117">
        <f t="shared" si="61"/>
        <v>0</v>
      </c>
      <c r="BV30" s="117">
        <f t="shared" si="62"/>
        <v>0</v>
      </c>
      <c r="BW30" s="117">
        <f t="shared" si="62"/>
        <v>0</v>
      </c>
      <c r="BX30" s="117">
        <f t="shared" si="62"/>
        <v>0</v>
      </c>
      <c r="BY30" s="117">
        <f t="shared" si="62"/>
        <v>0</v>
      </c>
      <c r="BZ30" s="117">
        <f t="shared" si="62"/>
        <v>0</v>
      </c>
      <c r="CA30" s="117">
        <f t="shared" si="62"/>
        <v>0</v>
      </c>
      <c r="CB30" s="117">
        <f t="shared" si="62"/>
        <v>0</v>
      </c>
      <c r="CC30" s="117">
        <f t="shared" si="62"/>
        <v>0</v>
      </c>
      <c r="CD30" s="117">
        <f t="shared" si="62"/>
        <v>0</v>
      </c>
      <c r="CE30" s="117">
        <f t="shared" si="62"/>
        <v>0</v>
      </c>
      <c r="CF30" s="117">
        <f t="shared" si="63"/>
        <v>0</v>
      </c>
      <c r="CG30" s="117">
        <f t="shared" si="63"/>
        <v>0</v>
      </c>
      <c r="CH30" s="117">
        <f t="shared" si="63"/>
        <v>0</v>
      </c>
      <c r="CI30" s="117">
        <f t="shared" si="63"/>
        <v>0</v>
      </c>
      <c r="CJ30" s="117">
        <f t="shared" si="63"/>
        <v>0</v>
      </c>
      <c r="CK30" s="117">
        <f t="shared" si="63"/>
        <v>0</v>
      </c>
      <c r="CL30" s="117">
        <f t="shared" si="63"/>
        <v>0</v>
      </c>
      <c r="CM30" s="117">
        <f t="shared" si="63"/>
        <v>0</v>
      </c>
      <c r="CN30" s="117">
        <f t="shared" si="63"/>
        <v>0</v>
      </c>
      <c r="CO30" s="117">
        <f t="shared" si="63"/>
        <v>0</v>
      </c>
      <c r="CP30" s="117">
        <f t="shared" si="64"/>
        <v>0</v>
      </c>
      <c r="CQ30" s="117">
        <f t="shared" si="64"/>
        <v>0</v>
      </c>
      <c r="CR30" s="117">
        <f t="shared" si="64"/>
        <v>0</v>
      </c>
      <c r="CS30" s="117">
        <f t="shared" si="64"/>
        <v>0</v>
      </c>
      <c r="CT30" s="117">
        <f t="shared" si="64"/>
        <v>0</v>
      </c>
      <c r="CU30" s="117">
        <f t="shared" si="64"/>
        <v>0</v>
      </c>
      <c r="CV30" s="117">
        <f t="shared" si="64"/>
        <v>0</v>
      </c>
      <c r="CW30" s="117">
        <f t="shared" si="64"/>
        <v>0</v>
      </c>
      <c r="CX30" s="117">
        <f t="shared" si="64"/>
        <v>0</v>
      </c>
      <c r="CY30" s="117">
        <f t="shared" si="64"/>
        <v>0</v>
      </c>
      <c r="CZ30" s="117">
        <f t="shared" si="65"/>
        <v>0</v>
      </c>
      <c r="DA30" s="117">
        <f t="shared" si="65"/>
        <v>0</v>
      </c>
      <c r="DB30" s="117">
        <f t="shared" si="65"/>
        <v>0</v>
      </c>
      <c r="DC30" s="117">
        <f t="shared" si="65"/>
        <v>0</v>
      </c>
      <c r="DD30" s="117">
        <f t="shared" si="65"/>
        <v>0</v>
      </c>
      <c r="DE30" s="117">
        <f t="shared" si="65"/>
        <v>0</v>
      </c>
      <c r="DF30" s="117">
        <f t="shared" si="65"/>
        <v>0</v>
      </c>
      <c r="DG30" s="117">
        <f t="shared" si="65"/>
        <v>0</v>
      </c>
      <c r="DH30" s="117">
        <f t="shared" si="65"/>
        <v>0</v>
      </c>
      <c r="DI30" s="117">
        <f t="shared" si="65"/>
        <v>0</v>
      </c>
      <c r="DJ30" s="117">
        <f t="shared" si="66"/>
        <v>0</v>
      </c>
      <c r="DK30" s="117">
        <f t="shared" si="66"/>
        <v>0</v>
      </c>
      <c r="DL30" s="117">
        <f t="shared" si="66"/>
        <v>0</v>
      </c>
      <c r="DM30" s="117">
        <f t="shared" si="66"/>
        <v>0</v>
      </c>
      <c r="DN30" s="117">
        <f t="shared" si="66"/>
        <v>0</v>
      </c>
      <c r="DO30" s="117">
        <f t="shared" si="66"/>
        <v>0</v>
      </c>
      <c r="DP30" s="117">
        <f t="shared" si="66"/>
        <v>0</v>
      </c>
      <c r="DQ30" s="117">
        <f t="shared" si="66"/>
        <v>0</v>
      </c>
      <c r="DR30" s="117">
        <f t="shared" si="66"/>
        <v>0</v>
      </c>
      <c r="DS30" s="117">
        <f t="shared" si="66"/>
        <v>0</v>
      </c>
      <c r="DT30" s="117">
        <f t="shared" si="67"/>
        <v>0</v>
      </c>
      <c r="DU30" s="117">
        <f t="shared" si="67"/>
        <v>0</v>
      </c>
      <c r="DV30" s="117">
        <f t="shared" si="67"/>
        <v>0</v>
      </c>
      <c r="DW30" s="117">
        <f t="shared" si="67"/>
        <v>0</v>
      </c>
      <c r="DX30" s="117">
        <f t="shared" si="67"/>
        <v>0</v>
      </c>
      <c r="DY30" s="117">
        <f t="shared" si="67"/>
        <v>0</v>
      </c>
      <c r="DZ30" s="117">
        <f t="shared" si="67"/>
        <v>0</v>
      </c>
      <c r="EA30" s="117">
        <f t="shared" si="67"/>
        <v>0</v>
      </c>
      <c r="EB30" s="117">
        <f t="shared" si="67"/>
        <v>0</v>
      </c>
      <c r="EC30" s="117">
        <f t="shared" si="67"/>
        <v>0</v>
      </c>
      <c r="ED30" s="117">
        <f t="shared" si="68"/>
        <v>0</v>
      </c>
      <c r="EE30" s="117">
        <f t="shared" si="68"/>
        <v>0</v>
      </c>
      <c r="EF30" s="117">
        <f t="shared" si="68"/>
        <v>0</v>
      </c>
      <c r="EG30" s="117">
        <f t="shared" si="68"/>
        <v>0</v>
      </c>
      <c r="EH30" s="117">
        <f t="shared" si="68"/>
        <v>0</v>
      </c>
      <c r="EI30" s="117">
        <f t="shared" si="68"/>
        <v>0</v>
      </c>
      <c r="EJ30" s="117">
        <f t="shared" si="68"/>
        <v>0</v>
      </c>
      <c r="EK30" s="117">
        <f t="shared" si="68"/>
        <v>0</v>
      </c>
      <c r="EL30" s="117">
        <f t="shared" si="68"/>
        <v>0</v>
      </c>
      <c r="EM30" s="117">
        <f t="shared" si="68"/>
        <v>0</v>
      </c>
      <c r="EN30" s="117">
        <f t="shared" si="69"/>
        <v>0</v>
      </c>
      <c r="EO30" s="117">
        <f t="shared" si="69"/>
        <v>0</v>
      </c>
      <c r="EP30" s="117">
        <f t="shared" si="69"/>
        <v>0</v>
      </c>
      <c r="EQ30" s="117">
        <f t="shared" si="69"/>
        <v>0</v>
      </c>
      <c r="ER30" s="117">
        <f t="shared" si="69"/>
        <v>0</v>
      </c>
      <c r="ES30" s="117">
        <f t="shared" si="69"/>
        <v>0</v>
      </c>
      <c r="ET30" s="117">
        <f t="shared" si="69"/>
        <v>0</v>
      </c>
      <c r="EU30" s="117">
        <f t="shared" si="69"/>
        <v>0</v>
      </c>
      <c r="EV30" s="117">
        <f t="shared" si="69"/>
        <v>0</v>
      </c>
      <c r="EW30" s="117">
        <f t="shared" si="69"/>
        <v>0</v>
      </c>
      <c r="EX30" s="117">
        <f t="shared" si="70"/>
        <v>0</v>
      </c>
      <c r="EY30" s="117">
        <f t="shared" si="70"/>
        <v>0</v>
      </c>
      <c r="EZ30" s="117">
        <f t="shared" si="70"/>
        <v>0</v>
      </c>
      <c r="FA30" s="117">
        <f t="shared" si="70"/>
        <v>0</v>
      </c>
      <c r="FB30" s="117">
        <f t="shared" si="70"/>
        <v>0</v>
      </c>
      <c r="FC30" s="117">
        <f t="shared" si="70"/>
        <v>0</v>
      </c>
      <c r="FD30" s="117">
        <f t="shared" si="70"/>
        <v>0</v>
      </c>
      <c r="FE30" s="117">
        <f t="shared" si="70"/>
        <v>0</v>
      </c>
      <c r="FF30" s="117">
        <f t="shared" si="70"/>
        <v>0</v>
      </c>
      <c r="FG30" s="117">
        <f t="shared" si="70"/>
        <v>0</v>
      </c>
      <c r="FH30" s="117">
        <f t="shared" si="71"/>
        <v>0</v>
      </c>
      <c r="FI30" s="117">
        <f t="shared" si="71"/>
        <v>0</v>
      </c>
      <c r="FJ30" s="117">
        <f t="shared" si="71"/>
        <v>0</v>
      </c>
      <c r="FK30" s="117">
        <f t="shared" si="71"/>
        <v>0</v>
      </c>
      <c r="FL30" s="117">
        <f t="shared" si="71"/>
        <v>0</v>
      </c>
      <c r="FM30" s="117">
        <f t="shared" si="71"/>
        <v>0</v>
      </c>
      <c r="FN30" s="117">
        <f t="shared" si="71"/>
        <v>0</v>
      </c>
      <c r="FO30" s="117">
        <f t="shared" si="71"/>
        <v>0</v>
      </c>
      <c r="FP30" s="117">
        <f t="shared" si="71"/>
        <v>0</v>
      </c>
      <c r="FQ30" s="117">
        <f t="shared" si="71"/>
        <v>0</v>
      </c>
      <c r="FR30" s="117">
        <f t="shared" si="72"/>
        <v>0</v>
      </c>
      <c r="FS30" s="117">
        <f t="shared" si="72"/>
        <v>0</v>
      </c>
      <c r="FT30" s="117">
        <f t="shared" si="72"/>
        <v>0</v>
      </c>
      <c r="FU30" s="117">
        <f t="shared" si="72"/>
        <v>0</v>
      </c>
      <c r="FV30" s="117">
        <f t="shared" si="72"/>
        <v>0</v>
      </c>
      <c r="FW30" s="117">
        <f t="shared" si="72"/>
        <v>0</v>
      </c>
      <c r="FX30" s="117">
        <f t="shared" si="72"/>
        <v>0</v>
      </c>
      <c r="FY30" s="117">
        <f t="shared" si="72"/>
        <v>0</v>
      </c>
      <c r="FZ30" s="117">
        <f t="shared" si="72"/>
        <v>0</v>
      </c>
      <c r="GA30" s="117">
        <f t="shared" si="72"/>
        <v>0</v>
      </c>
      <c r="GB30" s="117">
        <f t="shared" si="73"/>
        <v>0</v>
      </c>
      <c r="GC30" s="117">
        <f t="shared" si="73"/>
        <v>0</v>
      </c>
      <c r="GD30" s="117">
        <f t="shared" si="73"/>
        <v>0</v>
      </c>
      <c r="GE30" s="117">
        <f t="shared" si="73"/>
        <v>0</v>
      </c>
      <c r="GF30" s="117">
        <f t="shared" si="73"/>
        <v>0</v>
      </c>
      <c r="GG30" s="117">
        <f t="shared" si="73"/>
        <v>0</v>
      </c>
      <c r="GH30" s="117">
        <f t="shared" si="73"/>
        <v>0</v>
      </c>
      <c r="GI30" s="117">
        <f t="shared" si="73"/>
        <v>0</v>
      </c>
      <c r="GJ30" s="117">
        <f t="shared" si="73"/>
        <v>0</v>
      </c>
      <c r="GK30" s="117">
        <f t="shared" si="73"/>
        <v>0</v>
      </c>
      <c r="GL30" s="117">
        <f t="shared" si="74"/>
        <v>0</v>
      </c>
      <c r="GM30" s="117">
        <f t="shared" si="74"/>
        <v>0</v>
      </c>
      <c r="GN30" s="117">
        <f t="shared" si="74"/>
        <v>0</v>
      </c>
      <c r="GO30" s="117">
        <f t="shared" si="74"/>
        <v>0</v>
      </c>
      <c r="GP30" s="117">
        <f t="shared" si="74"/>
        <v>0</v>
      </c>
      <c r="GQ30" s="117">
        <f t="shared" si="74"/>
        <v>0</v>
      </c>
      <c r="GR30" s="117">
        <f t="shared" si="74"/>
        <v>0</v>
      </c>
      <c r="GS30" s="117">
        <f t="shared" si="74"/>
        <v>0</v>
      </c>
      <c r="GT30" s="117">
        <f t="shared" si="74"/>
        <v>0</v>
      </c>
      <c r="GU30" s="117">
        <f t="shared" si="74"/>
        <v>0</v>
      </c>
      <c r="GV30" s="117">
        <f t="shared" si="75"/>
        <v>0</v>
      </c>
      <c r="GW30" s="117">
        <f t="shared" si="75"/>
        <v>0</v>
      </c>
      <c r="GX30" s="117">
        <f t="shared" si="75"/>
        <v>0</v>
      </c>
      <c r="GY30" s="117">
        <f t="shared" si="75"/>
        <v>0</v>
      </c>
      <c r="GZ30" s="117">
        <f t="shared" si="75"/>
        <v>0</v>
      </c>
      <c r="HA30" s="117">
        <f t="shared" si="75"/>
        <v>0</v>
      </c>
      <c r="HB30" s="117">
        <f t="shared" si="75"/>
        <v>0</v>
      </c>
      <c r="HC30" s="117">
        <f t="shared" si="75"/>
        <v>0</v>
      </c>
      <c r="HD30" s="117">
        <f t="shared" si="75"/>
        <v>0</v>
      </c>
      <c r="HE30" s="117">
        <f t="shared" si="75"/>
        <v>0</v>
      </c>
      <c r="HF30" s="117">
        <f t="shared" si="76"/>
        <v>0</v>
      </c>
      <c r="HG30" s="117">
        <f t="shared" si="76"/>
        <v>0</v>
      </c>
      <c r="HH30" s="117">
        <f t="shared" si="76"/>
        <v>0</v>
      </c>
      <c r="HI30" s="117">
        <f t="shared" si="76"/>
        <v>0</v>
      </c>
      <c r="HJ30" s="117">
        <f t="shared" si="76"/>
        <v>0</v>
      </c>
      <c r="HK30" s="117">
        <f t="shared" si="76"/>
        <v>0</v>
      </c>
      <c r="HL30" s="117">
        <f t="shared" si="76"/>
        <v>0</v>
      </c>
      <c r="HM30" s="117">
        <f t="shared" si="76"/>
        <v>0</v>
      </c>
      <c r="HN30" s="117">
        <f t="shared" si="76"/>
        <v>0</v>
      </c>
      <c r="HO30" s="117">
        <f t="shared" si="76"/>
        <v>0</v>
      </c>
      <c r="HP30" s="117">
        <f t="shared" si="76"/>
        <v>0</v>
      </c>
      <c r="HQ30" s="117">
        <f t="shared" si="76"/>
        <v>0</v>
      </c>
      <c r="HR30" s="117">
        <f t="shared" si="76"/>
        <v>0</v>
      </c>
      <c r="HS30" s="117">
        <f t="shared" si="76"/>
        <v>0</v>
      </c>
      <c r="HT30" s="117">
        <f t="shared" si="76"/>
        <v>0</v>
      </c>
    </row>
    <row r="31" spans="1:228" x14ac:dyDescent="0.35">
      <c r="A31" s="117" t="s">
        <v>811</v>
      </c>
      <c r="B31" s="117">
        <f>IF(AND('PPG Phase Definition'!C381=1, 'PPG Phase Definition'!I147&lt;&gt;1,'PPG Phase Definition'!W147&lt;&gt;"Only TIA1"),1,0)</f>
        <v>0</v>
      </c>
      <c r="C31" s="117">
        <f>C30</f>
        <v>5</v>
      </c>
      <c r="D31" s="117">
        <f>IF('PPG Phase Definition'!X147="",1,$C$66)</f>
        <v>1</v>
      </c>
      <c r="H31" s="117">
        <v>30</v>
      </c>
      <c r="I31" s="117" t="str">
        <f t="shared" si="5"/>
        <v>ECG</v>
      </c>
      <c r="J31" s="117">
        <f t="shared" si="28"/>
        <v>27</v>
      </c>
      <c r="K31" s="117" t="str">
        <f t="shared" si="29"/>
        <v>ECG</v>
      </c>
      <c r="L31" s="117" t="str">
        <f t="shared" si="30"/>
        <v/>
      </c>
      <c r="M31" s="398" t="str">
        <f t="shared" si="31"/>
        <v>ECG</v>
      </c>
      <c r="N31" s="117">
        <f t="shared" si="32"/>
        <v>30</v>
      </c>
      <c r="O31" s="117">
        <f t="shared" si="33"/>
        <v>30</v>
      </c>
      <c r="Q31" s="389">
        <f t="shared" si="6"/>
        <v>30</v>
      </c>
      <c r="R31" s="395" t="str">
        <f t="shared" si="34"/>
        <v>ECG</v>
      </c>
      <c r="S31" s="391"/>
      <c r="T31" s="391"/>
      <c r="U31" s="391" t="str">
        <f t="shared" si="35"/>
        <v/>
      </c>
      <c r="V31" s="117" t="str">
        <f t="shared" si="36"/>
        <v/>
      </c>
      <c r="W31" s="117">
        <f t="shared" si="7"/>
        <v>0</v>
      </c>
      <c r="X31" s="117">
        <f t="shared" si="57"/>
        <v>0</v>
      </c>
      <c r="Y31" s="117">
        <f t="shared" si="57"/>
        <v>0</v>
      </c>
      <c r="Z31" s="117">
        <f t="shared" si="57"/>
        <v>0</v>
      </c>
      <c r="AA31" s="117">
        <f t="shared" si="57"/>
        <v>0</v>
      </c>
      <c r="AB31" s="117">
        <f t="shared" si="57"/>
        <v>0</v>
      </c>
      <c r="AC31" s="117">
        <f t="shared" si="57"/>
        <v>0</v>
      </c>
      <c r="AD31" s="117">
        <f t="shared" si="57"/>
        <v>0</v>
      </c>
      <c r="AE31" s="117">
        <f t="shared" si="57"/>
        <v>0</v>
      </c>
      <c r="AF31" s="117">
        <f t="shared" si="57"/>
        <v>0</v>
      </c>
      <c r="AG31" s="117">
        <f t="shared" si="57"/>
        <v>0</v>
      </c>
      <c r="AH31" s="117">
        <f t="shared" si="58"/>
        <v>0</v>
      </c>
      <c r="AI31" s="117">
        <f t="shared" si="58"/>
        <v>0</v>
      </c>
      <c r="AJ31" s="117">
        <f t="shared" si="58"/>
        <v>0</v>
      </c>
      <c r="AK31" s="117">
        <f t="shared" si="58"/>
        <v>0</v>
      </c>
      <c r="AL31" s="117">
        <f t="shared" si="58"/>
        <v>0</v>
      </c>
      <c r="AM31" s="117">
        <f t="shared" si="58"/>
        <v>0</v>
      </c>
      <c r="AN31" s="117">
        <f t="shared" si="58"/>
        <v>0</v>
      </c>
      <c r="AO31" s="117">
        <f t="shared" si="58"/>
        <v>0</v>
      </c>
      <c r="AP31" s="117">
        <f t="shared" si="58"/>
        <v>0</v>
      </c>
      <c r="AQ31" s="117">
        <f t="shared" si="58"/>
        <v>0</v>
      </c>
      <c r="AR31" s="117">
        <f t="shared" si="59"/>
        <v>0</v>
      </c>
      <c r="AS31" s="117">
        <f t="shared" si="59"/>
        <v>0</v>
      </c>
      <c r="AT31" s="117">
        <f t="shared" si="59"/>
        <v>0</v>
      </c>
      <c r="AU31" s="117">
        <f t="shared" si="59"/>
        <v>0</v>
      </c>
      <c r="AV31" s="117">
        <f t="shared" si="59"/>
        <v>0</v>
      </c>
      <c r="AW31" s="117">
        <f t="shared" si="59"/>
        <v>0</v>
      </c>
      <c r="AX31" s="117">
        <f t="shared" si="59"/>
        <v>0</v>
      </c>
      <c r="AY31" s="117">
        <f t="shared" si="59"/>
        <v>0</v>
      </c>
      <c r="AZ31" s="117">
        <f t="shared" si="59"/>
        <v>0</v>
      </c>
      <c r="BA31" s="117">
        <f t="shared" si="59"/>
        <v>0</v>
      </c>
      <c r="BB31" s="117">
        <f t="shared" si="60"/>
        <v>0</v>
      </c>
      <c r="BC31" s="117">
        <f t="shared" si="60"/>
        <v>0</v>
      </c>
      <c r="BD31" s="117">
        <f t="shared" si="60"/>
        <v>0</v>
      </c>
      <c r="BE31" s="117">
        <f t="shared" si="60"/>
        <v>0</v>
      </c>
      <c r="BF31" s="117">
        <f t="shared" si="60"/>
        <v>0</v>
      </c>
      <c r="BG31" s="117">
        <f t="shared" si="60"/>
        <v>0</v>
      </c>
      <c r="BH31" s="117">
        <f t="shared" si="60"/>
        <v>0</v>
      </c>
      <c r="BI31" s="117">
        <f t="shared" si="60"/>
        <v>0</v>
      </c>
      <c r="BJ31" s="117">
        <f t="shared" si="60"/>
        <v>0</v>
      </c>
      <c r="BK31" s="117">
        <f t="shared" si="60"/>
        <v>0</v>
      </c>
      <c r="BL31" s="117">
        <f t="shared" si="61"/>
        <v>0</v>
      </c>
      <c r="BM31" s="117">
        <f t="shared" si="61"/>
        <v>0</v>
      </c>
      <c r="BN31" s="117">
        <f t="shared" si="61"/>
        <v>0</v>
      </c>
      <c r="BO31" s="117">
        <f t="shared" si="61"/>
        <v>0</v>
      </c>
      <c r="BP31" s="117">
        <f t="shared" si="61"/>
        <v>0</v>
      </c>
      <c r="BQ31" s="117">
        <f t="shared" si="61"/>
        <v>0</v>
      </c>
      <c r="BR31" s="117">
        <f t="shared" si="61"/>
        <v>0</v>
      </c>
      <c r="BS31" s="117">
        <f t="shared" si="61"/>
        <v>0</v>
      </c>
      <c r="BT31" s="117">
        <f t="shared" si="61"/>
        <v>0</v>
      </c>
      <c r="BU31" s="117">
        <f t="shared" si="61"/>
        <v>0</v>
      </c>
      <c r="BV31" s="117">
        <f t="shared" si="62"/>
        <v>0</v>
      </c>
      <c r="BW31" s="117">
        <f t="shared" si="62"/>
        <v>0</v>
      </c>
      <c r="BX31" s="117">
        <f t="shared" si="62"/>
        <v>0</v>
      </c>
      <c r="BY31" s="117">
        <f t="shared" si="62"/>
        <v>0</v>
      </c>
      <c r="BZ31" s="117">
        <f t="shared" si="62"/>
        <v>0</v>
      </c>
      <c r="CA31" s="117">
        <f t="shared" si="62"/>
        <v>0</v>
      </c>
      <c r="CB31" s="117">
        <f t="shared" si="62"/>
        <v>0</v>
      </c>
      <c r="CC31" s="117">
        <f t="shared" si="62"/>
        <v>0</v>
      </c>
      <c r="CD31" s="117">
        <f t="shared" si="62"/>
        <v>0</v>
      </c>
      <c r="CE31" s="117">
        <f t="shared" si="62"/>
        <v>0</v>
      </c>
      <c r="CF31" s="117">
        <f t="shared" si="63"/>
        <v>0</v>
      </c>
      <c r="CG31" s="117">
        <f t="shared" si="63"/>
        <v>0</v>
      </c>
      <c r="CH31" s="117">
        <f t="shared" si="63"/>
        <v>0</v>
      </c>
      <c r="CI31" s="117">
        <f t="shared" si="63"/>
        <v>0</v>
      </c>
      <c r="CJ31" s="117">
        <f t="shared" si="63"/>
        <v>0</v>
      </c>
      <c r="CK31" s="117">
        <f t="shared" si="63"/>
        <v>0</v>
      </c>
      <c r="CL31" s="117">
        <f t="shared" si="63"/>
        <v>0</v>
      </c>
      <c r="CM31" s="117">
        <f t="shared" si="63"/>
        <v>0</v>
      </c>
      <c r="CN31" s="117">
        <f t="shared" si="63"/>
        <v>0</v>
      </c>
      <c r="CO31" s="117">
        <f t="shared" si="63"/>
        <v>0</v>
      </c>
      <c r="CP31" s="117">
        <f t="shared" si="64"/>
        <v>0</v>
      </c>
      <c r="CQ31" s="117">
        <f t="shared" si="64"/>
        <v>0</v>
      </c>
      <c r="CR31" s="117">
        <f t="shared" si="64"/>
        <v>0</v>
      </c>
      <c r="CS31" s="117">
        <f t="shared" si="64"/>
        <v>0</v>
      </c>
      <c r="CT31" s="117">
        <f t="shared" si="64"/>
        <v>0</v>
      </c>
      <c r="CU31" s="117">
        <f t="shared" si="64"/>
        <v>0</v>
      </c>
      <c r="CV31" s="117">
        <f t="shared" si="64"/>
        <v>0</v>
      </c>
      <c r="CW31" s="117">
        <f t="shared" si="64"/>
        <v>0</v>
      </c>
      <c r="CX31" s="117">
        <f t="shared" si="64"/>
        <v>0</v>
      </c>
      <c r="CY31" s="117">
        <f t="shared" si="64"/>
        <v>0</v>
      </c>
      <c r="CZ31" s="117">
        <f t="shared" si="65"/>
        <v>0</v>
      </c>
      <c r="DA31" s="117">
        <f t="shared" si="65"/>
        <v>0</v>
      </c>
      <c r="DB31" s="117">
        <f t="shared" si="65"/>
        <v>0</v>
      </c>
      <c r="DC31" s="117">
        <f t="shared" si="65"/>
        <v>0</v>
      </c>
      <c r="DD31" s="117">
        <f t="shared" si="65"/>
        <v>0</v>
      </c>
      <c r="DE31" s="117">
        <f t="shared" si="65"/>
        <v>0</v>
      </c>
      <c r="DF31" s="117">
        <f t="shared" si="65"/>
        <v>0</v>
      </c>
      <c r="DG31" s="117">
        <f t="shared" si="65"/>
        <v>0</v>
      </c>
      <c r="DH31" s="117">
        <f t="shared" si="65"/>
        <v>0</v>
      </c>
      <c r="DI31" s="117">
        <f t="shared" si="65"/>
        <v>0</v>
      </c>
      <c r="DJ31" s="117">
        <f t="shared" si="66"/>
        <v>0</v>
      </c>
      <c r="DK31" s="117">
        <f t="shared" si="66"/>
        <v>0</v>
      </c>
      <c r="DL31" s="117">
        <f t="shared" si="66"/>
        <v>0</v>
      </c>
      <c r="DM31" s="117">
        <f t="shared" si="66"/>
        <v>0</v>
      </c>
      <c r="DN31" s="117">
        <f t="shared" si="66"/>
        <v>0</v>
      </c>
      <c r="DO31" s="117">
        <f t="shared" si="66"/>
        <v>0</v>
      </c>
      <c r="DP31" s="117">
        <f t="shared" si="66"/>
        <v>0</v>
      </c>
      <c r="DQ31" s="117">
        <f t="shared" si="66"/>
        <v>0</v>
      </c>
      <c r="DR31" s="117">
        <f t="shared" si="66"/>
        <v>0</v>
      </c>
      <c r="DS31" s="117">
        <f t="shared" si="66"/>
        <v>0</v>
      </c>
      <c r="DT31" s="117">
        <f t="shared" si="67"/>
        <v>0</v>
      </c>
      <c r="DU31" s="117">
        <f t="shared" si="67"/>
        <v>0</v>
      </c>
      <c r="DV31" s="117">
        <f t="shared" si="67"/>
        <v>0</v>
      </c>
      <c r="DW31" s="117">
        <f t="shared" si="67"/>
        <v>0</v>
      </c>
      <c r="DX31" s="117">
        <f t="shared" si="67"/>
        <v>0</v>
      </c>
      <c r="DY31" s="117">
        <f t="shared" si="67"/>
        <v>0</v>
      </c>
      <c r="DZ31" s="117">
        <f t="shared" si="67"/>
        <v>0</v>
      </c>
      <c r="EA31" s="117">
        <f t="shared" si="67"/>
        <v>0</v>
      </c>
      <c r="EB31" s="117">
        <f t="shared" si="67"/>
        <v>0</v>
      </c>
      <c r="EC31" s="117">
        <f t="shared" si="67"/>
        <v>0</v>
      </c>
      <c r="ED31" s="117">
        <f t="shared" si="68"/>
        <v>0</v>
      </c>
      <c r="EE31" s="117">
        <f t="shared" si="68"/>
        <v>0</v>
      </c>
      <c r="EF31" s="117">
        <f t="shared" si="68"/>
        <v>0</v>
      </c>
      <c r="EG31" s="117">
        <f t="shared" si="68"/>
        <v>0</v>
      </c>
      <c r="EH31" s="117">
        <f t="shared" si="68"/>
        <v>0</v>
      </c>
      <c r="EI31" s="117">
        <f t="shared" si="68"/>
        <v>0</v>
      </c>
      <c r="EJ31" s="117">
        <f t="shared" si="68"/>
        <v>0</v>
      </c>
      <c r="EK31" s="117">
        <f t="shared" si="68"/>
        <v>0</v>
      </c>
      <c r="EL31" s="117">
        <f t="shared" si="68"/>
        <v>0</v>
      </c>
      <c r="EM31" s="117">
        <f t="shared" si="68"/>
        <v>0</v>
      </c>
      <c r="EN31" s="117">
        <f t="shared" si="69"/>
        <v>0</v>
      </c>
      <c r="EO31" s="117">
        <f t="shared" si="69"/>
        <v>0</v>
      </c>
      <c r="EP31" s="117">
        <f t="shared" si="69"/>
        <v>0</v>
      </c>
      <c r="EQ31" s="117">
        <f t="shared" si="69"/>
        <v>0</v>
      </c>
      <c r="ER31" s="117">
        <f t="shared" si="69"/>
        <v>0</v>
      </c>
      <c r="ES31" s="117">
        <f t="shared" si="69"/>
        <v>0</v>
      </c>
      <c r="ET31" s="117">
        <f t="shared" si="69"/>
        <v>0</v>
      </c>
      <c r="EU31" s="117">
        <f t="shared" si="69"/>
        <v>0</v>
      </c>
      <c r="EV31" s="117">
        <f t="shared" si="69"/>
        <v>0</v>
      </c>
      <c r="EW31" s="117">
        <f t="shared" si="69"/>
        <v>0</v>
      </c>
      <c r="EX31" s="117">
        <f t="shared" si="70"/>
        <v>0</v>
      </c>
      <c r="EY31" s="117">
        <f t="shared" si="70"/>
        <v>0</v>
      </c>
      <c r="EZ31" s="117">
        <f t="shared" si="70"/>
        <v>0</v>
      </c>
      <c r="FA31" s="117">
        <f t="shared" si="70"/>
        <v>0</v>
      </c>
      <c r="FB31" s="117">
        <f t="shared" si="70"/>
        <v>0</v>
      </c>
      <c r="FC31" s="117">
        <f t="shared" si="70"/>
        <v>0</v>
      </c>
      <c r="FD31" s="117">
        <f t="shared" si="70"/>
        <v>0</v>
      </c>
      <c r="FE31" s="117">
        <f t="shared" si="70"/>
        <v>0</v>
      </c>
      <c r="FF31" s="117">
        <f t="shared" si="70"/>
        <v>0</v>
      </c>
      <c r="FG31" s="117">
        <f t="shared" si="70"/>
        <v>0</v>
      </c>
      <c r="FH31" s="117">
        <f t="shared" si="71"/>
        <v>0</v>
      </c>
      <c r="FI31" s="117">
        <f t="shared" si="71"/>
        <v>0</v>
      </c>
      <c r="FJ31" s="117">
        <f t="shared" si="71"/>
        <v>0</v>
      </c>
      <c r="FK31" s="117">
        <f t="shared" si="71"/>
        <v>0</v>
      </c>
      <c r="FL31" s="117">
        <f t="shared" si="71"/>
        <v>0</v>
      </c>
      <c r="FM31" s="117">
        <f t="shared" si="71"/>
        <v>0</v>
      </c>
      <c r="FN31" s="117">
        <f t="shared" si="71"/>
        <v>0</v>
      </c>
      <c r="FO31" s="117">
        <f t="shared" si="71"/>
        <v>0</v>
      </c>
      <c r="FP31" s="117">
        <f t="shared" si="71"/>
        <v>0</v>
      </c>
      <c r="FQ31" s="117">
        <f t="shared" si="71"/>
        <v>0</v>
      </c>
      <c r="FR31" s="117">
        <f t="shared" si="72"/>
        <v>0</v>
      </c>
      <c r="FS31" s="117">
        <f t="shared" si="72"/>
        <v>0</v>
      </c>
      <c r="FT31" s="117">
        <f t="shared" si="72"/>
        <v>0</v>
      </c>
      <c r="FU31" s="117">
        <f t="shared" si="72"/>
        <v>0</v>
      </c>
      <c r="FV31" s="117">
        <f t="shared" si="72"/>
        <v>0</v>
      </c>
      <c r="FW31" s="117">
        <f t="shared" si="72"/>
        <v>0</v>
      </c>
      <c r="FX31" s="117">
        <f t="shared" si="72"/>
        <v>0</v>
      </c>
      <c r="FY31" s="117">
        <f t="shared" si="72"/>
        <v>0</v>
      </c>
      <c r="FZ31" s="117">
        <f t="shared" si="72"/>
        <v>0</v>
      </c>
      <c r="GA31" s="117">
        <f t="shared" si="72"/>
        <v>0</v>
      </c>
      <c r="GB31" s="117">
        <f t="shared" si="73"/>
        <v>0</v>
      </c>
      <c r="GC31" s="117">
        <f t="shared" si="73"/>
        <v>0</v>
      </c>
      <c r="GD31" s="117">
        <f t="shared" si="73"/>
        <v>0</v>
      </c>
      <c r="GE31" s="117">
        <f t="shared" si="73"/>
        <v>0</v>
      </c>
      <c r="GF31" s="117">
        <f t="shared" si="73"/>
        <v>0</v>
      </c>
      <c r="GG31" s="117">
        <f t="shared" si="73"/>
        <v>0</v>
      </c>
      <c r="GH31" s="117">
        <f t="shared" si="73"/>
        <v>0</v>
      </c>
      <c r="GI31" s="117">
        <f t="shared" si="73"/>
        <v>0</v>
      </c>
      <c r="GJ31" s="117">
        <f t="shared" si="73"/>
        <v>0</v>
      </c>
      <c r="GK31" s="117">
        <f t="shared" si="73"/>
        <v>0</v>
      </c>
      <c r="GL31" s="117">
        <f t="shared" si="74"/>
        <v>0</v>
      </c>
      <c r="GM31" s="117">
        <f t="shared" si="74"/>
        <v>0</v>
      </c>
      <c r="GN31" s="117">
        <f t="shared" si="74"/>
        <v>0</v>
      </c>
      <c r="GO31" s="117">
        <f t="shared" si="74"/>
        <v>0</v>
      </c>
      <c r="GP31" s="117">
        <f t="shared" si="74"/>
        <v>0</v>
      </c>
      <c r="GQ31" s="117">
        <f t="shared" si="74"/>
        <v>0</v>
      </c>
      <c r="GR31" s="117">
        <f t="shared" si="74"/>
        <v>0</v>
      </c>
      <c r="GS31" s="117">
        <f t="shared" si="74"/>
        <v>0</v>
      </c>
      <c r="GT31" s="117">
        <f t="shared" si="74"/>
        <v>0</v>
      </c>
      <c r="GU31" s="117">
        <f t="shared" si="74"/>
        <v>0</v>
      </c>
      <c r="GV31" s="117">
        <f t="shared" si="75"/>
        <v>0</v>
      </c>
      <c r="GW31" s="117">
        <f t="shared" si="75"/>
        <v>0</v>
      </c>
      <c r="GX31" s="117">
        <f t="shared" si="75"/>
        <v>0</v>
      </c>
      <c r="GY31" s="117">
        <f t="shared" si="75"/>
        <v>0</v>
      </c>
      <c r="GZ31" s="117">
        <f t="shared" si="75"/>
        <v>0</v>
      </c>
      <c r="HA31" s="117">
        <f t="shared" si="75"/>
        <v>0</v>
      </c>
      <c r="HB31" s="117">
        <f t="shared" si="75"/>
        <v>0</v>
      </c>
      <c r="HC31" s="117">
        <f t="shared" si="75"/>
        <v>0</v>
      </c>
      <c r="HD31" s="117">
        <f t="shared" si="75"/>
        <v>0</v>
      </c>
      <c r="HE31" s="117">
        <f t="shared" si="75"/>
        <v>0</v>
      </c>
      <c r="HF31" s="117">
        <f t="shared" si="76"/>
        <v>0</v>
      </c>
      <c r="HG31" s="117">
        <f t="shared" si="76"/>
        <v>0</v>
      </c>
      <c r="HH31" s="117">
        <f t="shared" si="76"/>
        <v>0</v>
      </c>
      <c r="HI31" s="117">
        <f t="shared" si="76"/>
        <v>0</v>
      </c>
      <c r="HJ31" s="117">
        <f t="shared" si="76"/>
        <v>0</v>
      </c>
      <c r="HK31" s="117">
        <f t="shared" si="76"/>
        <v>0</v>
      </c>
      <c r="HL31" s="117">
        <f t="shared" si="76"/>
        <v>0</v>
      </c>
      <c r="HM31" s="117">
        <f t="shared" si="76"/>
        <v>0</v>
      </c>
      <c r="HN31" s="117">
        <f t="shared" si="76"/>
        <v>0</v>
      </c>
      <c r="HO31" s="117">
        <f t="shared" si="76"/>
        <v>0</v>
      </c>
      <c r="HP31" s="117">
        <f t="shared" si="76"/>
        <v>0</v>
      </c>
      <c r="HQ31" s="117">
        <f t="shared" si="76"/>
        <v>0</v>
      </c>
      <c r="HR31" s="117">
        <f t="shared" si="76"/>
        <v>0</v>
      </c>
      <c r="HS31" s="117">
        <f t="shared" si="76"/>
        <v>0</v>
      </c>
      <c r="HT31" s="117">
        <f t="shared" si="76"/>
        <v>0</v>
      </c>
    </row>
    <row r="32" spans="1:228" x14ac:dyDescent="0.35">
      <c r="A32" s="117" t="s">
        <v>812</v>
      </c>
      <c r="B32" s="117">
        <f>IF(AND('PPG Phase Definition'!C391=1, 'PPG Phase Definition'!I157&lt;&gt;1,'PPG Phase Definition'!W157&lt;&gt;"Only TIA2"),1,0)</f>
        <v>0</v>
      </c>
      <c r="C32" s="117">
        <f>IF(ACQ_MODE="PPG",INT(1/INDEX(REFERENCE!$AG$12:$AG$22,MATCH('PPG Phase Definition'!H157,REFERENCE!$AF$12:$AF$22,0))),PPG_GBL_MASK_FATOR)</f>
        <v>5</v>
      </c>
      <c r="D32" s="117">
        <f>IF('PPG Phase Definition'!V157="",1,$C$66)</f>
        <v>1</v>
      </c>
      <c r="H32" s="117">
        <v>31</v>
      </c>
      <c r="I32" s="117" t="str">
        <f t="shared" si="5"/>
        <v>ECG</v>
      </c>
      <c r="J32" s="117">
        <f t="shared" si="28"/>
        <v>28</v>
      </c>
      <c r="K32" s="117" t="str">
        <f t="shared" si="29"/>
        <v>ECG</v>
      </c>
      <c r="L32" s="117" t="str">
        <f t="shared" si="30"/>
        <v/>
      </c>
      <c r="M32" s="398" t="str">
        <f t="shared" si="31"/>
        <v>ECG</v>
      </c>
      <c r="N32" s="117">
        <f t="shared" si="32"/>
        <v>31</v>
      </c>
      <c r="O32" s="117">
        <f t="shared" si="33"/>
        <v>31</v>
      </c>
      <c r="Q32" s="389">
        <f t="shared" si="6"/>
        <v>31</v>
      </c>
      <c r="R32" s="395" t="str">
        <f t="shared" si="34"/>
        <v>ECG</v>
      </c>
      <c r="S32" s="391"/>
      <c r="T32" s="391"/>
      <c r="U32" s="391" t="str">
        <f t="shared" si="35"/>
        <v/>
      </c>
      <c r="V32" s="117" t="str">
        <f t="shared" si="36"/>
        <v/>
      </c>
      <c r="W32" s="117">
        <f t="shared" si="7"/>
        <v>0</v>
      </c>
      <c r="X32" s="117">
        <f t="shared" ref="X32:AG41" si="77">((IF(MOD(X$1+IF($C$62=0,0,INDEX($C$2:$C$51,MATCH($W32,$A$2:$A$51,0))-1),INDEX($C$2:$C$51,MATCH($W32,$A$2:$A$51,0))*INDEX($D$2:$D$51,MATCH($W32,$A$2:$A$51,0)))=0,1,0))*INDEX($B$2:$B$51,MATCH($W32,$A$2:$A$51,0)))</f>
        <v>0</v>
      </c>
      <c r="Y32" s="117">
        <f t="shared" si="77"/>
        <v>0</v>
      </c>
      <c r="Z32" s="117">
        <f t="shared" si="77"/>
        <v>0</v>
      </c>
      <c r="AA32" s="117">
        <f t="shared" si="77"/>
        <v>0</v>
      </c>
      <c r="AB32" s="117">
        <f t="shared" si="77"/>
        <v>0</v>
      </c>
      <c r="AC32" s="117">
        <f t="shared" si="77"/>
        <v>0</v>
      </c>
      <c r="AD32" s="117">
        <f t="shared" si="77"/>
        <v>0</v>
      </c>
      <c r="AE32" s="117">
        <f t="shared" si="77"/>
        <v>0</v>
      </c>
      <c r="AF32" s="117">
        <f t="shared" si="77"/>
        <v>0</v>
      </c>
      <c r="AG32" s="117">
        <f t="shared" si="77"/>
        <v>0</v>
      </c>
      <c r="AH32" s="117">
        <f t="shared" ref="AH32:AQ41" si="78">((IF(MOD(AH$1+IF($C$62=0,0,INDEX($C$2:$C$51,MATCH($W32,$A$2:$A$51,0))-1),INDEX($C$2:$C$51,MATCH($W32,$A$2:$A$51,0))*INDEX($D$2:$D$51,MATCH($W32,$A$2:$A$51,0)))=0,1,0))*INDEX($B$2:$B$51,MATCH($W32,$A$2:$A$51,0)))</f>
        <v>0</v>
      </c>
      <c r="AI32" s="117">
        <f t="shared" si="78"/>
        <v>0</v>
      </c>
      <c r="AJ32" s="117">
        <f t="shared" si="78"/>
        <v>0</v>
      </c>
      <c r="AK32" s="117">
        <f t="shared" si="78"/>
        <v>0</v>
      </c>
      <c r="AL32" s="117">
        <f t="shared" si="78"/>
        <v>0</v>
      </c>
      <c r="AM32" s="117">
        <f t="shared" si="78"/>
        <v>0</v>
      </c>
      <c r="AN32" s="117">
        <f t="shared" si="78"/>
        <v>0</v>
      </c>
      <c r="AO32" s="117">
        <f t="shared" si="78"/>
        <v>0</v>
      </c>
      <c r="AP32" s="117">
        <f t="shared" si="78"/>
        <v>0</v>
      </c>
      <c r="AQ32" s="117">
        <f t="shared" si="78"/>
        <v>0</v>
      </c>
      <c r="AR32" s="117">
        <f t="shared" ref="AR32:BA41" si="79">((IF(MOD(AR$1+IF($C$62=0,0,INDEX($C$2:$C$51,MATCH($W32,$A$2:$A$51,0))-1),INDEX($C$2:$C$51,MATCH($W32,$A$2:$A$51,0))*INDEX($D$2:$D$51,MATCH($W32,$A$2:$A$51,0)))=0,1,0))*INDEX($B$2:$B$51,MATCH($W32,$A$2:$A$51,0)))</f>
        <v>0</v>
      </c>
      <c r="AS32" s="117">
        <f t="shared" si="79"/>
        <v>0</v>
      </c>
      <c r="AT32" s="117">
        <f t="shared" si="79"/>
        <v>0</v>
      </c>
      <c r="AU32" s="117">
        <f t="shared" si="79"/>
        <v>0</v>
      </c>
      <c r="AV32" s="117">
        <f t="shared" si="79"/>
        <v>0</v>
      </c>
      <c r="AW32" s="117">
        <f t="shared" si="79"/>
        <v>0</v>
      </c>
      <c r="AX32" s="117">
        <f t="shared" si="79"/>
        <v>0</v>
      </c>
      <c r="AY32" s="117">
        <f t="shared" si="79"/>
        <v>0</v>
      </c>
      <c r="AZ32" s="117">
        <f t="shared" si="79"/>
        <v>0</v>
      </c>
      <c r="BA32" s="117">
        <f t="shared" si="79"/>
        <v>0</v>
      </c>
      <c r="BB32" s="117">
        <f t="shared" ref="BB32:BK41" si="80">((IF(MOD(BB$1+IF($C$62=0,0,INDEX($C$2:$C$51,MATCH($W32,$A$2:$A$51,0))-1),INDEX($C$2:$C$51,MATCH($W32,$A$2:$A$51,0))*INDEX($D$2:$D$51,MATCH($W32,$A$2:$A$51,0)))=0,1,0))*INDEX($B$2:$B$51,MATCH($W32,$A$2:$A$51,0)))</f>
        <v>0</v>
      </c>
      <c r="BC32" s="117">
        <f t="shared" si="80"/>
        <v>0</v>
      </c>
      <c r="BD32" s="117">
        <f t="shared" si="80"/>
        <v>0</v>
      </c>
      <c r="BE32" s="117">
        <f t="shared" si="80"/>
        <v>0</v>
      </c>
      <c r="BF32" s="117">
        <f t="shared" si="80"/>
        <v>0</v>
      </c>
      <c r="BG32" s="117">
        <f t="shared" si="80"/>
        <v>0</v>
      </c>
      <c r="BH32" s="117">
        <f t="shared" si="80"/>
        <v>0</v>
      </c>
      <c r="BI32" s="117">
        <f t="shared" si="80"/>
        <v>0</v>
      </c>
      <c r="BJ32" s="117">
        <f t="shared" si="80"/>
        <v>0</v>
      </c>
      <c r="BK32" s="117">
        <f t="shared" si="80"/>
        <v>0</v>
      </c>
      <c r="BL32" s="117">
        <f t="shared" ref="BL32:BU41" si="81">((IF(MOD(BL$1+IF($C$62=0,0,INDEX($C$2:$C$51,MATCH($W32,$A$2:$A$51,0))-1),INDEX($C$2:$C$51,MATCH($W32,$A$2:$A$51,0))*INDEX($D$2:$D$51,MATCH($W32,$A$2:$A$51,0)))=0,1,0))*INDEX($B$2:$B$51,MATCH($W32,$A$2:$A$51,0)))</f>
        <v>0</v>
      </c>
      <c r="BM32" s="117">
        <f t="shared" si="81"/>
        <v>0</v>
      </c>
      <c r="BN32" s="117">
        <f t="shared" si="81"/>
        <v>0</v>
      </c>
      <c r="BO32" s="117">
        <f t="shared" si="81"/>
        <v>0</v>
      </c>
      <c r="BP32" s="117">
        <f t="shared" si="81"/>
        <v>0</v>
      </c>
      <c r="BQ32" s="117">
        <f t="shared" si="81"/>
        <v>0</v>
      </c>
      <c r="BR32" s="117">
        <f t="shared" si="81"/>
        <v>0</v>
      </c>
      <c r="BS32" s="117">
        <f t="shared" si="81"/>
        <v>0</v>
      </c>
      <c r="BT32" s="117">
        <f t="shared" si="81"/>
        <v>0</v>
      </c>
      <c r="BU32" s="117">
        <f t="shared" si="81"/>
        <v>0</v>
      </c>
      <c r="BV32" s="117">
        <f t="shared" ref="BV32:CE41" si="82">((IF(MOD(BV$1+IF($C$62=0,0,INDEX($C$2:$C$51,MATCH($W32,$A$2:$A$51,0))-1),INDEX($C$2:$C$51,MATCH($W32,$A$2:$A$51,0))*INDEX($D$2:$D$51,MATCH($W32,$A$2:$A$51,0)))=0,1,0))*INDEX($B$2:$B$51,MATCH($W32,$A$2:$A$51,0)))</f>
        <v>0</v>
      </c>
      <c r="BW32" s="117">
        <f t="shared" si="82"/>
        <v>0</v>
      </c>
      <c r="BX32" s="117">
        <f t="shared" si="82"/>
        <v>0</v>
      </c>
      <c r="BY32" s="117">
        <f t="shared" si="82"/>
        <v>0</v>
      </c>
      <c r="BZ32" s="117">
        <f t="shared" si="82"/>
        <v>0</v>
      </c>
      <c r="CA32" s="117">
        <f t="shared" si="82"/>
        <v>0</v>
      </c>
      <c r="CB32" s="117">
        <f t="shared" si="82"/>
        <v>0</v>
      </c>
      <c r="CC32" s="117">
        <f t="shared" si="82"/>
        <v>0</v>
      </c>
      <c r="CD32" s="117">
        <f t="shared" si="82"/>
        <v>0</v>
      </c>
      <c r="CE32" s="117">
        <f t="shared" si="82"/>
        <v>0</v>
      </c>
      <c r="CF32" s="117">
        <f t="shared" ref="CF32:CO41" si="83">((IF(MOD(CF$1+IF($C$62=0,0,INDEX($C$2:$C$51,MATCH($W32,$A$2:$A$51,0))-1),INDEX($C$2:$C$51,MATCH($W32,$A$2:$A$51,0))*INDEX($D$2:$D$51,MATCH($W32,$A$2:$A$51,0)))=0,1,0))*INDEX($B$2:$B$51,MATCH($W32,$A$2:$A$51,0)))</f>
        <v>0</v>
      </c>
      <c r="CG32" s="117">
        <f t="shared" si="83"/>
        <v>0</v>
      </c>
      <c r="CH32" s="117">
        <f t="shared" si="83"/>
        <v>0</v>
      </c>
      <c r="CI32" s="117">
        <f t="shared" si="83"/>
        <v>0</v>
      </c>
      <c r="CJ32" s="117">
        <f t="shared" si="83"/>
        <v>0</v>
      </c>
      <c r="CK32" s="117">
        <f t="shared" si="83"/>
        <v>0</v>
      </c>
      <c r="CL32" s="117">
        <f t="shared" si="83"/>
        <v>0</v>
      </c>
      <c r="CM32" s="117">
        <f t="shared" si="83"/>
        <v>0</v>
      </c>
      <c r="CN32" s="117">
        <f t="shared" si="83"/>
        <v>0</v>
      </c>
      <c r="CO32" s="117">
        <f t="shared" si="83"/>
        <v>0</v>
      </c>
      <c r="CP32" s="117">
        <f t="shared" ref="CP32:CY41" si="84">((IF(MOD(CP$1+IF($C$62=0,0,INDEX($C$2:$C$51,MATCH($W32,$A$2:$A$51,0))-1),INDEX($C$2:$C$51,MATCH($W32,$A$2:$A$51,0))*INDEX($D$2:$D$51,MATCH($W32,$A$2:$A$51,0)))=0,1,0))*INDEX($B$2:$B$51,MATCH($W32,$A$2:$A$51,0)))</f>
        <v>0</v>
      </c>
      <c r="CQ32" s="117">
        <f t="shared" si="84"/>
        <v>0</v>
      </c>
      <c r="CR32" s="117">
        <f t="shared" si="84"/>
        <v>0</v>
      </c>
      <c r="CS32" s="117">
        <f t="shared" si="84"/>
        <v>0</v>
      </c>
      <c r="CT32" s="117">
        <f t="shared" si="84"/>
        <v>0</v>
      </c>
      <c r="CU32" s="117">
        <f t="shared" si="84"/>
        <v>0</v>
      </c>
      <c r="CV32" s="117">
        <f t="shared" si="84"/>
        <v>0</v>
      </c>
      <c r="CW32" s="117">
        <f t="shared" si="84"/>
        <v>0</v>
      </c>
      <c r="CX32" s="117">
        <f t="shared" si="84"/>
        <v>0</v>
      </c>
      <c r="CY32" s="117">
        <f t="shared" si="84"/>
        <v>0</v>
      </c>
      <c r="CZ32" s="117">
        <f t="shared" ref="CZ32:DI41" si="85">((IF(MOD(CZ$1+IF($C$62=0,0,INDEX($C$2:$C$51,MATCH($W32,$A$2:$A$51,0))-1),INDEX($C$2:$C$51,MATCH($W32,$A$2:$A$51,0))*INDEX($D$2:$D$51,MATCH($W32,$A$2:$A$51,0)))=0,1,0))*INDEX($B$2:$B$51,MATCH($W32,$A$2:$A$51,0)))</f>
        <v>0</v>
      </c>
      <c r="DA32" s="117">
        <f t="shared" si="85"/>
        <v>0</v>
      </c>
      <c r="DB32" s="117">
        <f t="shared" si="85"/>
        <v>0</v>
      </c>
      <c r="DC32" s="117">
        <f t="shared" si="85"/>
        <v>0</v>
      </c>
      <c r="DD32" s="117">
        <f t="shared" si="85"/>
        <v>0</v>
      </c>
      <c r="DE32" s="117">
        <f t="shared" si="85"/>
        <v>0</v>
      </c>
      <c r="DF32" s="117">
        <f t="shared" si="85"/>
        <v>0</v>
      </c>
      <c r="DG32" s="117">
        <f t="shared" si="85"/>
        <v>0</v>
      </c>
      <c r="DH32" s="117">
        <f t="shared" si="85"/>
        <v>0</v>
      </c>
      <c r="DI32" s="117">
        <f t="shared" si="85"/>
        <v>0</v>
      </c>
      <c r="DJ32" s="117">
        <f t="shared" ref="DJ32:DS41" si="86">((IF(MOD(DJ$1+IF($C$62=0,0,INDEX($C$2:$C$51,MATCH($W32,$A$2:$A$51,0))-1),INDEX($C$2:$C$51,MATCH($W32,$A$2:$A$51,0))*INDEX($D$2:$D$51,MATCH($W32,$A$2:$A$51,0)))=0,1,0))*INDEX($B$2:$B$51,MATCH($W32,$A$2:$A$51,0)))</f>
        <v>0</v>
      </c>
      <c r="DK32" s="117">
        <f t="shared" si="86"/>
        <v>0</v>
      </c>
      <c r="DL32" s="117">
        <f t="shared" si="86"/>
        <v>0</v>
      </c>
      <c r="DM32" s="117">
        <f t="shared" si="86"/>
        <v>0</v>
      </c>
      <c r="DN32" s="117">
        <f t="shared" si="86"/>
        <v>0</v>
      </c>
      <c r="DO32" s="117">
        <f t="shared" si="86"/>
        <v>0</v>
      </c>
      <c r="DP32" s="117">
        <f t="shared" si="86"/>
        <v>0</v>
      </c>
      <c r="DQ32" s="117">
        <f t="shared" si="86"/>
        <v>0</v>
      </c>
      <c r="DR32" s="117">
        <f t="shared" si="86"/>
        <v>0</v>
      </c>
      <c r="DS32" s="117">
        <f t="shared" si="86"/>
        <v>0</v>
      </c>
      <c r="DT32" s="117">
        <f t="shared" ref="DT32:EC41" si="87">((IF(MOD(DT$1+IF($C$62=0,0,INDEX($C$2:$C$51,MATCH($W32,$A$2:$A$51,0))-1),INDEX($C$2:$C$51,MATCH($W32,$A$2:$A$51,0))*INDEX($D$2:$D$51,MATCH($W32,$A$2:$A$51,0)))=0,1,0))*INDEX($B$2:$B$51,MATCH($W32,$A$2:$A$51,0)))</f>
        <v>0</v>
      </c>
      <c r="DU32" s="117">
        <f t="shared" si="87"/>
        <v>0</v>
      </c>
      <c r="DV32" s="117">
        <f t="shared" si="87"/>
        <v>0</v>
      </c>
      <c r="DW32" s="117">
        <f t="shared" si="87"/>
        <v>0</v>
      </c>
      <c r="DX32" s="117">
        <f t="shared" si="87"/>
        <v>0</v>
      </c>
      <c r="DY32" s="117">
        <f t="shared" si="87"/>
        <v>0</v>
      </c>
      <c r="DZ32" s="117">
        <f t="shared" si="87"/>
        <v>0</v>
      </c>
      <c r="EA32" s="117">
        <f t="shared" si="87"/>
        <v>0</v>
      </c>
      <c r="EB32" s="117">
        <f t="shared" si="87"/>
        <v>0</v>
      </c>
      <c r="EC32" s="117">
        <f t="shared" si="87"/>
        <v>0</v>
      </c>
      <c r="ED32" s="117">
        <f t="shared" ref="ED32:EM41" si="88">((IF(MOD(ED$1+IF($C$62=0,0,INDEX($C$2:$C$51,MATCH($W32,$A$2:$A$51,0))-1),INDEX($C$2:$C$51,MATCH($W32,$A$2:$A$51,0))*INDEX($D$2:$D$51,MATCH($W32,$A$2:$A$51,0)))=0,1,0))*INDEX($B$2:$B$51,MATCH($W32,$A$2:$A$51,0)))</f>
        <v>0</v>
      </c>
      <c r="EE32" s="117">
        <f t="shared" si="88"/>
        <v>0</v>
      </c>
      <c r="EF32" s="117">
        <f t="shared" si="88"/>
        <v>0</v>
      </c>
      <c r="EG32" s="117">
        <f t="shared" si="88"/>
        <v>0</v>
      </c>
      <c r="EH32" s="117">
        <f t="shared" si="88"/>
        <v>0</v>
      </c>
      <c r="EI32" s="117">
        <f t="shared" si="88"/>
        <v>0</v>
      </c>
      <c r="EJ32" s="117">
        <f t="shared" si="88"/>
        <v>0</v>
      </c>
      <c r="EK32" s="117">
        <f t="shared" si="88"/>
        <v>0</v>
      </c>
      <c r="EL32" s="117">
        <f t="shared" si="88"/>
        <v>0</v>
      </c>
      <c r="EM32" s="117">
        <f t="shared" si="88"/>
        <v>0</v>
      </c>
      <c r="EN32" s="117">
        <f t="shared" ref="EN32:EW41" si="89">((IF(MOD(EN$1+IF($C$62=0,0,INDEX($C$2:$C$51,MATCH($W32,$A$2:$A$51,0))-1),INDEX($C$2:$C$51,MATCH($W32,$A$2:$A$51,0))*INDEX($D$2:$D$51,MATCH($W32,$A$2:$A$51,0)))=0,1,0))*INDEX($B$2:$B$51,MATCH($W32,$A$2:$A$51,0)))</f>
        <v>0</v>
      </c>
      <c r="EO32" s="117">
        <f t="shared" si="89"/>
        <v>0</v>
      </c>
      <c r="EP32" s="117">
        <f t="shared" si="89"/>
        <v>0</v>
      </c>
      <c r="EQ32" s="117">
        <f t="shared" si="89"/>
        <v>0</v>
      </c>
      <c r="ER32" s="117">
        <f t="shared" si="89"/>
        <v>0</v>
      </c>
      <c r="ES32" s="117">
        <f t="shared" si="89"/>
        <v>0</v>
      </c>
      <c r="ET32" s="117">
        <f t="shared" si="89"/>
        <v>0</v>
      </c>
      <c r="EU32" s="117">
        <f t="shared" si="89"/>
        <v>0</v>
      </c>
      <c r="EV32" s="117">
        <f t="shared" si="89"/>
        <v>0</v>
      </c>
      <c r="EW32" s="117">
        <f t="shared" si="89"/>
        <v>0</v>
      </c>
      <c r="EX32" s="117">
        <f t="shared" ref="EX32:FG41" si="90">((IF(MOD(EX$1+IF($C$62=0,0,INDEX($C$2:$C$51,MATCH($W32,$A$2:$A$51,0))-1),INDEX($C$2:$C$51,MATCH($W32,$A$2:$A$51,0))*INDEX($D$2:$D$51,MATCH($W32,$A$2:$A$51,0)))=0,1,0))*INDEX($B$2:$B$51,MATCH($W32,$A$2:$A$51,0)))</f>
        <v>0</v>
      </c>
      <c r="EY32" s="117">
        <f t="shared" si="90"/>
        <v>0</v>
      </c>
      <c r="EZ32" s="117">
        <f t="shared" si="90"/>
        <v>0</v>
      </c>
      <c r="FA32" s="117">
        <f t="shared" si="90"/>
        <v>0</v>
      </c>
      <c r="FB32" s="117">
        <f t="shared" si="90"/>
        <v>0</v>
      </c>
      <c r="FC32" s="117">
        <f t="shared" si="90"/>
        <v>0</v>
      </c>
      <c r="FD32" s="117">
        <f t="shared" si="90"/>
        <v>0</v>
      </c>
      <c r="FE32" s="117">
        <f t="shared" si="90"/>
        <v>0</v>
      </c>
      <c r="FF32" s="117">
        <f t="shared" si="90"/>
        <v>0</v>
      </c>
      <c r="FG32" s="117">
        <f t="shared" si="90"/>
        <v>0</v>
      </c>
      <c r="FH32" s="117">
        <f t="shared" ref="FH32:FQ41" si="91">((IF(MOD(FH$1+IF($C$62=0,0,INDEX($C$2:$C$51,MATCH($W32,$A$2:$A$51,0))-1),INDEX($C$2:$C$51,MATCH($W32,$A$2:$A$51,0))*INDEX($D$2:$D$51,MATCH($W32,$A$2:$A$51,0)))=0,1,0))*INDEX($B$2:$B$51,MATCH($W32,$A$2:$A$51,0)))</f>
        <v>0</v>
      </c>
      <c r="FI32" s="117">
        <f t="shared" si="91"/>
        <v>0</v>
      </c>
      <c r="FJ32" s="117">
        <f t="shared" si="91"/>
        <v>0</v>
      </c>
      <c r="FK32" s="117">
        <f t="shared" si="91"/>
        <v>0</v>
      </c>
      <c r="FL32" s="117">
        <f t="shared" si="91"/>
        <v>0</v>
      </c>
      <c r="FM32" s="117">
        <f t="shared" si="91"/>
        <v>0</v>
      </c>
      <c r="FN32" s="117">
        <f t="shared" si="91"/>
        <v>0</v>
      </c>
      <c r="FO32" s="117">
        <f t="shared" si="91"/>
        <v>0</v>
      </c>
      <c r="FP32" s="117">
        <f t="shared" si="91"/>
        <v>0</v>
      </c>
      <c r="FQ32" s="117">
        <f t="shared" si="91"/>
        <v>0</v>
      </c>
      <c r="FR32" s="117">
        <f t="shared" ref="FR32:GA41" si="92">((IF(MOD(FR$1+IF($C$62=0,0,INDEX($C$2:$C$51,MATCH($W32,$A$2:$A$51,0))-1),INDEX($C$2:$C$51,MATCH($W32,$A$2:$A$51,0))*INDEX($D$2:$D$51,MATCH($W32,$A$2:$A$51,0)))=0,1,0))*INDEX($B$2:$B$51,MATCH($W32,$A$2:$A$51,0)))</f>
        <v>0</v>
      </c>
      <c r="FS32" s="117">
        <f t="shared" si="92"/>
        <v>0</v>
      </c>
      <c r="FT32" s="117">
        <f t="shared" si="92"/>
        <v>0</v>
      </c>
      <c r="FU32" s="117">
        <f t="shared" si="92"/>
        <v>0</v>
      </c>
      <c r="FV32" s="117">
        <f t="shared" si="92"/>
        <v>0</v>
      </c>
      <c r="FW32" s="117">
        <f t="shared" si="92"/>
        <v>0</v>
      </c>
      <c r="FX32" s="117">
        <f t="shared" si="92"/>
        <v>0</v>
      </c>
      <c r="FY32" s="117">
        <f t="shared" si="92"/>
        <v>0</v>
      </c>
      <c r="FZ32" s="117">
        <f t="shared" si="92"/>
        <v>0</v>
      </c>
      <c r="GA32" s="117">
        <f t="shared" si="92"/>
        <v>0</v>
      </c>
      <c r="GB32" s="117">
        <f t="shared" ref="GB32:GK41" si="93">((IF(MOD(GB$1+IF($C$62=0,0,INDEX($C$2:$C$51,MATCH($W32,$A$2:$A$51,0))-1),INDEX($C$2:$C$51,MATCH($W32,$A$2:$A$51,0))*INDEX($D$2:$D$51,MATCH($W32,$A$2:$A$51,0)))=0,1,0))*INDEX($B$2:$B$51,MATCH($W32,$A$2:$A$51,0)))</f>
        <v>0</v>
      </c>
      <c r="GC32" s="117">
        <f t="shared" si="93"/>
        <v>0</v>
      </c>
      <c r="GD32" s="117">
        <f t="shared" si="93"/>
        <v>0</v>
      </c>
      <c r="GE32" s="117">
        <f t="shared" si="93"/>
        <v>0</v>
      </c>
      <c r="GF32" s="117">
        <f t="shared" si="93"/>
        <v>0</v>
      </c>
      <c r="GG32" s="117">
        <f t="shared" si="93"/>
        <v>0</v>
      </c>
      <c r="GH32" s="117">
        <f t="shared" si="93"/>
        <v>0</v>
      </c>
      <c r="GI32" s="117">
        <f t="shared" si="93"/>
        <v>0</v>
      </c>
      <c r="GJ32" s="117">
        <f t="shared" si="93"/>
        <v>0</v>
      </c>
      <c r="GK32" s="117">
        <f t="shared" si="93"/>
        <v>0</v>
      </c>
      <c r="GL32" s="117">
        <f t="shared" ref="GL32:GU41" si="94">((IF(MOD(GL$1+IF($C$62=0,0,INDEX($C$2:$C$51,MATCH($W32,$A$2:$A$51,0))-1),INDEX($C$2:$C$51,MATCH($W32,$A$2:$A$51,0))*INDEX($D$2:$D$51,MATCH($W32,$A$2:$A$51,0)))=0,1,0))*INDEX($B$2:$B$51,MATCH($W32,$A$2:$A$51,0)))</f>
        <v>0</v>
      </c>
      <c r="GM32" s="117">
        <f t="shared" si="94"/>
        <v>0</v>
      </c>
      <c r="GN32" s="117">
        <f t="shared" si="94"/>
        <v>0</v>
      </c>
      <c r="GO32" s="117">
        <f t="shared" si="94"/>
        <v>0</v>
      </c>
      <c r="GP32" s="117">
        <f t="shared" si="94"/>
        <v>0</v>
      </c>
      <c r="GQ32" s="117">
        <f t="shared" si="94"/>
        <v>0</v>
      </c>
      <c r="GR32" s="117">
        <f t="shared" si="94"/>
        <v>0</v>
      </c>
      <c r="GS32" s="117">
        <f t="shared" si="94"/>
        <v>0</v>
      </c>
      <c r="GT32" s="117">
        <f t="shared" si="94"/>
        <v>0</v>
      </c>
      <c r="GU32" s="117">
        <f t="shared" si="94"/>
        <v>0</v>
      </c>
      <c r="GV32" s="117">
        <f t="shared" ref="GV32:HE41" si="95">((IF(MOD(GV$1+IF($C$62=0,0,INDEX($C$2:$C$51,MATCH($W32,$A$2:$A$51,0))-1),INDEX($C$2:$C$51,MATCH($W32,$A$2:$A$51,0))*INDEX($D$2:$D$51,MATCH($W32,$A$2:$A$51,0)))=0,1,0))*INDEX($B$2:$B$51,MATCH($W32,$A$2:$A$51,0)))</f>
        <v>0</v>
      </c>
      <c r="GW32" s="117">
        <f t="shared" si="95"/>
        <v>0</v>
      </c>
      <c r="GX32" s="117">
        <f t="shared" si="95"/>
        <v>0</v>
      </c>
      <c r="GY32" s="117">
        <f t="shared" si="95"/>
        <v>0</v>
      </c>
      <c r="GZ32" s="117">
        <f t="shared" si="95"/>
        <v>0</v>
      </c>
      <c r="HA32" s="117">
        <f t="shared" si="95"/>
        <v>0</v>
      </c>
      <c r="HB32" s="117">
        <f t="shared" si="95"/>
        <v>0</v>
      </c>
      <c r="HC32" s="117">
        <f t="shared" si="95"/>
        <v>0</v>
      </c>
      <c r="HD32" s="117">
        <f t="shared" si="95"/>
        <v>0</v>
      </c>
      <c r="HE32" s="117">
        <f t="shared" si="95"/>
        <v>0</v>
      </c>
      <c r="HF32" s="117">
        <f t="shared" ref="HF32:HT41" si="96">((IF(MOD(HF$1+IF($C$62=0,0,INDEX($C$2:$C$51,MATCH($W32,$A$2:$A$51,0))-1),INDEX($C$2:$C$51,MATCH($W32,$A$2:$A$51,0))*INDEX($D$2:$D$51,MATCH($W32,$A$2:$A$51,0)))=0,1,0))*INDEX($B$2:$B$51,MATCH($W32,$A$2:$A$51,0)))</f>
        <v>0</v>
      </c>
      <c r="HG32" s="117">
        <f t="shared" si="96"/>
        <v>0</v>
      </c>
      <c r="HH32" s="117">
        <f t="shared" si="96"/>
        <v>0</v>
      </c>
      <c r="HI32" s="117">
        <f t="shared" si="96"/>
        <v>0</v>
      </c>
      <c r="HJ32" s="117">
        <f t="shared" si="96"/>
        <v>0</v>
      </c>
      <c r="HK32" s="117">
        <f t="shared" si="96"/>
        <v>0</v>
      </c>
      <c r="HL32" s="117">
        <f t="shared" si="96"/>
        <v>0</v>
      </c>
      <c r="HM32" s="117">
        <f t="shared" si="96"/>
        <v>0</v>
      </c>
      <c r="HN32" s="117">
        <f t="shared" si="96"/>
        <v>0</v>
      </c>
      <c r="HO32" s="117">
        <f t="shared" si="96"/>
        <v>0</v>
      </c>
      <c r="HP32" s="117">
        <f t="shared" si="96"/>
        <v>0</v>
      </c>
      <c r="HQ32" s="117">
        <f t="shared" si="96"/>
        <v>0</v>
      </c>
      <c r="HR32" s="117">
        <f t="shared" si="96"/>
        <v>0</v>
      </c>
      <c r="HS32" s="117">
        <f t="shared" si="96"/>
        <v>0</v>
      </c>
      <c r="HT32" s="117">
        <f t="shared" si="96"/>
        <v>0</v>
      </c>
    </row>
    <row r="33" spans="1:228" x14ac:dyDescent="0.35">
      <c r="A33" s="117" t="s">
        <v>813</v>
      </c>
      <c r="B33" s="117">
        <f>IF(AND('PPG Phase Definition'!C391=1, 'PPG Phase Definition'!I157&lt;&gt;1,'PPG Phase Definition'!W157&lt;&gt;"Only TIA1"),1,0)</f>
        <v>0</v>
      </c>
      <c r="C33" s="117">
        <f>C32</f>
        <v>5</v>
      </c>
      <c r="D33" s="117">
        <f>IF('PPG Phase Definition'!X157="",1,$C$66)</f>
        <v>1</v>
      </c>
      <c r="H33" s="117">
        <v>32</v>
      </c>
      <c r="I33" s="117" t="str">
        <f t="shared" si="5"/>
        <v>ECG</v>
      </c>
      <c r="J33" s="117">
        <f t="shared" si="28"/>
        <v>29</v>
      </c>
      <c r="K33" s="117" t="str">
        <f t="shared" si="29"/>
        <v>ECG</v>
      </c>
      <c r="L33" s="117" t="str">
        <f t="shared" si="30"/>
        <v/>
      </c>
      <c r="M33" s="398" t="str">
        <f t="shared" si="31"/>
        <v>ECG</v>
      </c>
      <c r="N33" s="117">
        <f t="shared" si="32"/>
        <v>32</v>
      </c>
      <c r="O33" s="117">
        <f t="shared" si="33"/>
        <v>32</v>
      </c>
      <c r="Q33" s="389">
        <f t="shared" si="6"/>
        <v>32</v>
      </c>
      <c r="R33" s="395" t="str">
        <f t="shared" si="34"/>
        <v>ECG</v>
      </c>
      <c r="S33" s="391"/>
      <c r="T33" s="391"/>
      <c r="U33" s="391" t="str">
        <f t="shared" si="35"/>
        <v/>
      </c>
      <c r="V33" s="117" t="str">
        <f t="shared" si="36"/>
        <v/>
      </c>
      <c r="W33" s="117">
        <f t="shared" si="7"/>
        <v>0</v>
      </c>
      <c r="X33" s="117">
        <f t="shared" si="77"/>
        <v>0</v>
      </c>
      <c r="Y33" s="117">
        <f t="shared" si="77"/>
        <v>0</v>
      </c>
      <c r="Z33" s="117">
        <f t="shared" si="77"/>
        <v>0</v>
      </c>
      <c r="AA33" s="117">
        <f t="shared" si="77"/>
        <v>0</v>
      </c>
      <c r="AB33" s="117">
        <f t="shared" si="77"/>
        <v>0</v>
      </c>
      <c r="AC33" s="117">
        <f t="shared" si="77"/>
        <v>0</v>
      </c>
      <c r="AD33" s="117">
        <f t="shared" si="77"/>
        <v>0</v>
      </c>
      <c r="AE33" s="117">
        <f t="shared" si="77"/>
        <v>0</v>
      </c>
      <c r="AF33" s="117">
        <f t="shared" si="77"/>
        <v>0</v>
      </c>
      <c r="AG33" s="117">
        <f t="shared" si="77"/>
        <v>0</v>
      </c>
      <c r="AH33" s="117">
        <f t="shared" si="78"/>
        <v>0</v>
      </c>
      <c r="AI33" s="117">
        <f t="shared" si="78"/>
        <v>0</v>
      </c>
      <c r="AJ33" s="117">
        <f t="shared" si="78"/>
        <v>0</v>
      </c>
      <c r="AK33" s="117">
        <f t="shared" si="78"/>
        <v>0</v>
      </c>
      <c r="AL33" s="117">
        <f t="shared" si="78"/>
        <v>0</v>
      </c>
      <c r="AM33" s="117">
        <f t="shared" si="78"/>
        <v>0</v>
      </c>
      <c r="AN33" s="117">
        <f t="shared" si="78"/>
        <v>0</v>
      </c>
      <c r="AO33" s="117">
        <f t="shared" si="78"/>
        <v>0</v>
      </c>
      <c r="AP33" s="117">
        <f t="shared" si="78"/>
        <v>0</v>
      </c>
      <c r="AQ33" s="117">
        <f t="shared" si="78"/>
        <v>0</v>
      </c>
      <c r="AR33" s="117">
        <f t="shared" si="79"/>
        <v>0</v>
      </c>
      <c r="AS33" s="117">
        <f t="shared" si="79"/>
        <v>0</v>
      </c>
      <c r="AT33" s="117">
        <f t="shared" si="79"/>
        <v>0</v>
      </c>
      <c r="AU33" s="117">
        <f t="shared" si="79"/>
        <v>0</v>
      </c>
      <c r="AV33" s="117">
        <f t="shared" si="79"/>
        <v>0</v>
      </c>
      <c r="AW33" s="117">
        <f t="shared" si="79"/>
        <v>0</v>
      </c>
      <c r="AX33" s="117">
        <f t="shared" si="79"/>
        <v>0</v>
      </c>
      <c r="AY33" s="117">
        <f t="shared" si="79"/>
        <v>0</v>
      </c>
      <c r="AZ33" s="117">
        <f t="shared" si="79"/>
        <v>0</v>
      </c>
      <c r="BA33" s="117">
        <f t="shared" si="79"/>
        <v>0</v>
      </c>
      <c r="BB33" s="117">
        <f t="shared" si="80"/>
        <v>0</v>
      </c>
      <c r="BC33" s="117">
        <f t="shared" si="80"/>
        <v>0</v>
      </c>
      <c r="BD33" s="117">
        <f t="shared" si="80"/>
        <v>0</v>
      </c>
      <c r="BE33" s="117">
        <f t="shared" si="80"/>
        <v>0</v>
      </c>
      <c r="BF33" s="117">
        <f t="shared" si="80"/>
        <v>0</v>
      </c>
      <c r="BG33" s="117">
        <f t="shared" si="80"/>
        <v>0</v>
      </c>
      <c r="BH33" s="117">
        <f t="shared" si="80"/>
        <v>0</v>
      </c>
      <c r="BI33" s="117">
        <f t="shared" si="80"/>
        <v>0</v>
      </c>
      <c r="BJ33" s="117">
        <f t="shared" si="80"/>
        <v>0</v>
      </c>
      <c r="BK33" s="117">
        <f t="shared" si="80"/>
        <v>0</v>
      </c>
      <c r="BL33" s="117">
        <f t="shared" si="81"/>
        <v>0</v>
      </c>
      <c r="BM33" s="117">
        <f t="shared" si="81"/>
        <v>0</v>
      </c>
      <c r="BN33" s="117">
        <f t="shared" si="81"/>
        <v>0</v>
      </c>
      <c r="BO33" s="117">
        <f t="shared" si="81"/>
        <v>0</v>
      </c>
      <c r="BP33" s="117">
        <f t="shared" si="81"/>
        <v>0</v>
      </c>
      <c r="BQ33" s="117">
        <f t="shared" si="81"/>
        <v>0</v>
      </c>
      <c r="BR33" s="117">
        <f t="shared" si="81"/>
        <v>0</v>
      </c>
      <c r="BS33" s="117">
        <f t="shared" si="81"/>
        <v>0</v>
      </c>
      <c r="BT33" s="117">
        <f t="shared" si="81"/>
        <v>0</v>
      </c>
      <c r="BU33" s="117">
        <f t="shared" si="81"/>
        <v>0</v>
      </c>
      <c r="BV33" s="117">
        <f t="shared" si="82"/>
        <v>0</v>
      </c>
      <c r="BW33" s="117">
        <f t="shared" si="82"/>
        <v>0</v>
      </c>
      <c r="BX33" s="117">
        <f t="shared" si="82"/>
        <v>0</v>
      </c>
      <c r="BY33" s="117">
        <f t="shared" si="82"/>
        <v>0</v>
      </c>
      <c r="BZ33" s="117">
        <f t="shared" si="82"/>
        <v>0</v>
      </c>
      <c r="CA33" s="117">
        <f t="shared" si="82"/>
        <v>0</v>
      </c>
      <c r="CB33" s="117">
        <f t="shared" si="82"/>
        <v>0</v>
      </c>
      <c r="CC33" s="117">
        <f t="shared" si="82"/>
        <v>0</v>
      </c>
      <c r="CD33" s="117">
        <f t="shared" si="82"/>
        <v>0</v>
      </c>
      <c r="CE33" s="117">
        <f t="shared" si="82"/>
        <v>0</v>
      </c>
      <c r="CF33" s="117">
        <f t="shared" si="83"/>
        <v>0</v>
      </c>
      <c r="CG33" s="117">
        <f t="shared" si="83"/>
        <v>0</v>
      </c>
      <c r="CH33" s="117">
        <f t="shared" si="83"/>
        <v>0</v>
      </c>
      <c r="CI33" s="117">
        <f t="shared" si="83"/>
        <v>0</v>
      </c>
      <c r="CJ33" s="117">
        <f t="shared" si="83"/>
        <v>0</v>
      </c>
      <c r="CK33" s="117">
        <f t="shared" si="83"/>
        <v>0</v>
      </c>
      <c r="CL33" s="117">
        <f t="shared" si="83"/>
        <v>0</v>
      </c>
      <c r="CM33" s="117">
        <f t="shared" si="83"/>
        <v>0</v>
      </c>
      <c r="CN33" s="117">
        <f t="shared" si="83"/>
        <v>0</v>
      </c>
      <c r="CO33" s="117">
        <f t="shared" si="83"/>
        <v>0</v>
      </c>
      <c r="CP33" s="117">
        <f t="shared" si="84"/>
        <v>0</v>
      </c>
      <c r="CQ33" s="117">
        <f t="shared" si="84"/>
        <v>0</v>
      </c>
      <c r="CR33" s="117">
        <f t="shared" si="84"/>
        <v>0</v>
      </c>
      <c r="CS33" s="117">
        <f t="shared" si="84"/>
        <v>0</v>
      </c>
      <c r="CT33" s="117">
        <f t="shared" si="84"/>
        <v>0</v>
      </c>
      <c r="CU33" s="117">
        <f t="shared" si="84"/>
        <v>0</v>
      </c>
      <c r="CV33" s="117">
        <f t="shared" si="84"/>
        <v>0</v>
      </c>
      <c r="CW33" s="117">
        <f t="shared" si="84"/>
        <v>0</v>
      </c>
      <c r="CX33" s="117">
        <f t="shared" si="84"/>
        <v>0</v>
      </c>
      <c r="CY33" s="117">
        <f t="shared" si="84"/>
        <v>0</v>
      </c>
      <c r="CZ33" s="117">
        <f t="shared" si="85"/>
        <v>0</v>
      </c>
      <c r="DA33" s="117">
        <f t="shared" si="85"/>
        <v>0</v>
      </c>
      <c r="DB33" s="117">
        <f t="shared" si="85"/>
        <v>0</v>
      </c>
      <c r="DC33" s="117">
        <f t="shared" si="85"/>
        <v>0</v>
      </c>
      <c r="DD33" s="117">
        <f t="shared" si="85"/>
        <v>0</v>
      </c>
      <c r="DE33" s="117">
        <f t="shared" si="85"/>
        <v>0</v>
      </c>
      <c r="DF33" s="117">
        <f t="shared" si="85"/>
        <v>0</v>
      </c>
      <c r="DG33" s="117">
        <f t="shared" si="85"/>
        <v>0</v>
      </c>
      <c r="DH33" s="117">
        <f t="shared" si="85"/>
        <v>0</v>
      </c>
      <c r="DI33" s="117">
        <f t="shared" si="85"/>
        <v>0</v>
      </c>
      <c r="DJ33" s="117">
        <f t="shared" si="86"/>
        <v>0</v>
      </c>
      <c r="DK33" s="117">
        <f t="shared" si="86"/>
        <v>0</v>
      </c>
      <c r="DL33" s="117">
        <f t="shared" si="86"/>
        <v>0</v>
      </c>
      <c r="DM33" s="117">
        <f t="shared" si="86"/>
        <v>0</v>
      </c>
      <c r="DN33" s="117">
        <f t="shared" si="86"/>
        <v>0</v>
      </c>
      <c r="DO33" s="117">
        <f t="shared" si="86"/>
        <v>0</v>
      </c>
      <c r="DP33" s="117">
        <f t="shared" si="86"/>
        <v>0</v>
      </c>
      <c r="DQ33" s="117">
        <f t="shared" si="86"/>
        <v>0</v>
      </c>
      <c r="DR33" s="117">
        <f t="shared" si="86"/>
        <v>0</v>
      </c>
      <c r="DS33" s="117">
        <f t="shared" si="86"/>
        <v>0</v>
      </c>
      <c r="DT33" s="117">
        <f t="shared" si="87"/>
        <v>0</v>
      </c>
      <c r="DU33" s="117">
        <f t="shared" si="87"/>
        <v>0</v>
      </c>
      <c r="DV33" s="117">
        <f t="shared" si="87"/>
        <v>0</v>
      </c>
      <c r="DW33" s="117">
        <f t="shared" si="87"/>
        <v>0</v>
      </c>
      <c r="DX33" s="117">
        <f t="shared" si="87"/>
        <v>0</v>
      </c>
      <c r="DY33" s="117">
        <f t="shared" si="87"/>
        <v>0</v>
      </c>
      <c r="DZ33" s="117">
        <f t="shared" si="87"/>
        <v>0</v>
      </c>
      <c r="EA33" s="117">
        <f t="shared" si="87"/>
        <v>0</v>
      </c>
      <c r="EB33" s="117">
        <f t="shared" si="87"/>
        <v>0</v>
      </c>
      <c r="EC33" s="117">
        <f t="shared" si="87"/>
        <v>0</v>
      </c>
      <c r="ED33" s="117">
        <f t="shared" si="88"/>
        <v>0</v>
      </c>
      <c r="EE33" s="117">
        <f t="shared" si="88"/>
        <v>0</v>
      </c>
      <c r="EF33" s="117">
        <f t="shared" si="88"/>
        <v>0</v>
      </c>
      <c r="EG33" s="117">
        <f t="shared" si="88"/>
        <v>0</v>
      </c>
      <c r="EH33" s="117">
        <f t="shared" si="88"/>
        <v>0</v>
      </c>
      <c r="EI33" s="117">
        <f t="shared" si="88"/>
        <v>0</v>
      </c>
      <c r="EJ33" s="117">
        <f t="shared" si="88"/>
        <v>0</v>
      </c>
      <c r="EK33" s="117">
        <f t="shared" si="88"/>
        <v>0</v>
      </c>
      <c r="EL33" s="117">
        <f t="shared" si="88"/>
        <v>0</v>
      </c>
      <c r="EM33" s="117">
        <f t="shared" si="88"/>
        <v>0</v>
      </c>
      <c r="EN33" s="117">
        <f t="shared" si="89"/>
        <v>0</v>
      </c>
      <c r="EO33" s="117">
        <f t="shared" si="89"/>
        <v>0</v>
      </c>
      <c r="EP33" s="117">
        <f t="shared" si="89"/>
        <v>0</v>
      </c>
      <c r="EQ33" s="117">
        <f t="shared" si="89"/>
        <v>0</v>
      </c>
      <c r="ER33" s="117">
        <f t="shared" si="89"/>
        <v>0</v>
      </c>
      <c r="ES33" s="117">
        <f t="shared" si="89"/>
        <v>0</v>
      </c>
      <c r="ET33" s="117">
        <f t="shared" si="89"/>
        <v>0</v>
      </c>
      <c r="EU33" s="117">
        <f t="shared" si="89"/>
        <v>0</v>
      </c>
      <c r="EV33" s="117">
        <f t="shared" si="89"/>
        <v>0</v>
      </c>
      <c r="EW33" s="117">
        <f t="shared" si="89"/>
        <v>0</v>
      </c>
      <c r="EX33" s="117">
        <f t="shared" si="90"/>
        <v>0</v>
      </c>
      <c r="EY33" s="117">
        <f t="shared" si="90"/>
        <v>0</v>
      </c>
      <c r="EZ33" s="117">
        <f t="shared" si="90"/>
        <v>0</v>
      </c>
      <c r="FA33" s="117">
        <f t="shared" si="90"/>
        <v>0</v>
      </c>
      <c r="FB33" s="117">
        <f t="shared" si="90"/>
        <v>0</v>
      </c>
      <c r="FC33" s="117">
        <f t="shared" si="90"/>
        <v>0</v>
      </c>
      <c r="FD33" s="117">
        <f t="shared" si="90"/>
        <v>0</v>
      </c>
      <c r="FE33" s="117">
        <f t="shared" si="90"/>
        <v>0</v>
      </c>
      <c r="FF33" s="117">
        <f t="shared" si="90"/>
        <v>0</v>
      </c>
      <c r="FG33" s="117">
        <f t="shared" si="90"/>
        <v>0</v>
      </c>
      <c r="FH33" s="117">
        <f t="shared" si="91"/>
        <v>0</v>
      </c>
      <c r="FI33" s="117">
        <f t="shared" si="91"/>
        <v>0</v>
      </c>
      <c r="FJ33" s="117">
        <f t="shared" si="91"/>
        <v>0</v>
      </c>
      <c r="FK33" s="117">
        <f t="shared" si="91"/>
        <v>0</v>
      </c>
      <c r="FL33" s="117">
        <f t="shared" si="91"/>
        <v>0</v>
      </c>
      <c r="FM33" s="117">
        <f t="shared" si="91"/>
        <v>0</v>
      </c>
      <c r="FN33" s="117">
        <f t="shared" si="91"/>
        <v>0</v>
      </c>
      <c r="FO33" s="117">
        <f t="shared" si="91"/>
        <v>0</v>
      </c>
      <c r="FP33" s="117">
        <f t="shared" si="91"/>
        <v>0</v>
      </c>
      <c r="FQ33" s="117">
        <f t="shared" si="91"/>
        <v>0</v>
      </c>
      <c r="FR33" s="117">
        <f t="shared" si="92"/>
        <v>0</v>
      </c>
      <c r="FS33" s="117">
        <f t="shared" si="92"/>
        <v>0</v>
      </c>
      <c r="FT33" s="117">
        <f t="shared" si="92"/>
        <v>0</v>
      </c>
      <c r="FU33" s="117">
        <f t="shared" si="92"/>
        <v>0</v>
      </c>
      <c r="FV33" s="117">
        <f t="shared" si="92"/>
        <v>0</v>
      </c>
      <c r="FW33" s="117">
        <f t="shared" si="92"/>
        <v>0</v>
      </c>
      <c r="FX33" s="117">
        <f t="shared" si="92"/>
        <v>0</v>
      </c>
      <c r="FY33" s="117">
        <f t="shared" si="92"/>
        <v>0</v>
      </c>
      <c r="FZ33" s="117">
        <f t="shared" si="92"/>
        <v>0</v>
      </c>
      <c r="GA33" s="117">
        <f t="shared" si="92"/>
        <v>0</v>
      </c>
      <c r="GB33" s="117">
        <f t="shared" si="93"/>
        <v>0</v>
      </c>
      <c r="GC33" s="117">
        <f t="shared" si="93"/>
        <v>0</v>
      </c>
      <c r="GD33" s="117">
        <f t="shared" si="93"/>
        <v>0</v>
      </c>
      <c r="GE33" s="117">
        <f t="shared" si="93"/>
        <v>0</v>
      </c>
      <c r="GF33" s="117">
        <f t="shared" si="93"/>
        <v>0</v>
      </c>
      <c r="GG33" s="117">
        <f t="shared" si="93"/>
        <v>0</v>
      </c>
      <c r="GH33" s="117">
        <f t="shared" si="93"/>
        <v>0</v>
      </c>
      <c r="GI33" s="117">
        <f t="shared" si="93"/>
        <v>0</v>
      </c>
      <c r="GJ33" s="117">
        <f t="shared" si="93"/>
        <v>0</v>
      </c>
      <c r="GK33" s="117">
        <f t="shared" si="93"/>
        <v>0</v>
      </c>
      <c r="GL33" s="117">
        <f t="shared" si="94"/>
        <v>0</v>
      </c>
      <c r="GM33" s="117">
        <f t="shared" si="94"/>
        <v>0</v>
      </c>
      <c r="GN33" s="117">
        <f t="shared" si="94"/>
        <v>0</v>
      </c>
      <c r="GO33" s="117">
        <f t="shared" si="94"/>
        <v>0</v>
      </c>
      <c r="GP33" s="117">
        <f t="shared" si="94"/>
        <v>0</v>
      </c>
      <c r="GQ33" s="117">
        <f t="shared" si="94"/>
        <v>0</v>
      </c>
      <c r="GR33" s="117">
        <f t="shared" si="94"/>
        <v>0</v>
      </c>
      <c r="GS33" s="117">
        <f t="shared" si="94"/>
        <v>0</v>
      </c>
      <c r="GT33" s="117">
        <f t="shared" si="94"/>
        <v>0</v>
      </c>
      <c r="GU33" s="117">
        <f t="shared" si="94"/>
        <v>0</v>
      </c>
      <c r="GV33" s="117">
        <f t="shared" si="95"/>
        <v>0</v>
      </c>
      <c r="GW33" s="117">
        <f t="shared" si="95"/>
        <v>0</v>
      </c>
      <c r="GX33" s="117">
        <f t="shared" si="95"/>
        <v>0</v>
      </c>
      <c r="GY33" s="117">
        <f t="shared" si="95"/>
        <v>0</v>
      </c>
      <c r="GZ33" s="117">
        <f t="shared" si="95"/>
        <v>0</v>
      </c>
      <c r="HA33" s="117">
        <f t="shared" si="95"/>
        <v>0</v>
      </c>
      <c r="HB33" s="117">
        <f t="shared" si="95"/>
        <v>0</v>
      </c>
      <c r="HC33" s="117">
        <f t="shared" si="95"/>
        <v>0</v>
      </c>
      <c r="HD33" s="117">
        <f t="shared" si="95"/>
        <v>0</v>
      </c>
      <c r="HE33" s="117">
        <f t="shared" si="95"/>
        <v>0</v>
      </c>
      <c r="HF33" s="117">
        <f t="shared" si="96"/>
        <v>0</v>
      </c>
      <c r="HG33" s="117">
        <f t="shared" si="96"/>
        <v>0</v>
      </c>
      <c r="HH33" s="117">
        <f t="shared" si="96"/>
        <v>0</v>
      </c>
      <c r="HI33" s="117">
        <f t="shared" si="96"/>
        <v>0</v>
      </c>
      <c r="HJ33" s="117">
        <f t="shared" si="96"/>
        <v>0</v>
      </c>
      <c r="HK33" s="117">
        <f t="shared" si="96"/>
        <v>0</v>
      </c>
      <c r="HL33" s="117">
        <f t="shared" si="96"/>
        <v>0</v>
      </c>
      <c r="HM33" s="117">
        <f t="shared" si="96"/>
        <v>0</v>
      </c>
      <c r="HN33" s="117">
        <f t="shared" si="96"/>
        <v>0</v>
      </c>
      <c r="HO33" s="117">
        <f t="shared" si="96"/>
        <v>0</v>
      </c>
      <c r="HP33" s="117">
        <f t="shared" si="96"/>
        <v>0</v>
      </c>
      <c r="HQ33" s="117">
        <f t="shared" si="96"/>
        <v>0</v>
      </c>
      <c r="HR33" s="117">
        <f t="shared" si="96"/>
        <v>0</v>
      </c>
      <c r="HS33" s="117">
        <f t="shared" si="96"/>
        <v>0</v>
      </c>
      <c r="HT33" s="117">
        <f t="shared" si="96"/>
        <v>0</v>
      </c>
    </row>
    <row r="34" spans="1:228" x14ac:dyDescent="0.35">
      <c r="A34" s="117" t="s">
        <v>814</v>
      </c>
      <c r="B34" s="117">
        <f>IF(AND('PPG Phase Definition'!C401=1, 'PPG Phase Definition'!I167&lt;&gt;1,'PPG Phase Definition'!W167&lt;&gt;"Only TIA2"),1,0)</f>
        <v>0</v>
      </c>
      <c r="C34" s="117">
        <f>IF(ACQ_MODE="PPG",INT(1/INDEX(REFERENCE!$AG$12:$AG$22,MATCH('PPG Phase Definition'!H167,REFERENCE!$AF$12:$AF$22,0))),PPG_GBL_MASK_FATOR)</f>
        <v>5</v>
      </c>
      <c r="D34" s="117">
        <f>IF('PPG Phase Definition'!V167="",1,$C$66)</f>
        <v>1</v>
      </c>
      <c r="H34" s="117">
        <v>33</v>
      </c>
      <c r="I34" s="117" t="str">
        <f t="shared" si="5"/>
        <v>ECG</v>
      </c>
      <c r="J34" s="117">
        <f t="shared" si="28"/>
        <v>30</v>
      </c>
      <c r="K34" s="117" t="str">
        <f t="shared" si="29"/>
        <v>ECG</v>
      </c>
      <c r="L34" s="117" t="str">
        <f t="shared" si="30"/>
        <v/>
      </c>
      <c r="M34" s="398" t="str">
        <f t="shared" si="31"/>
        <v>ECG</v>
      </c>
      <c r="N34" s="117">
        <f t="shared" si="32"/>
        <v>33</v>
      </c>
      <c r="O34" s="117">
        <f t="shared" si="33"/>
        <v>33</v>
      </c>
      <c r="Q34" s="389">
        <f t="shared" si="6"/>
        <v>33</v>
      </c>
      <c r="R34" s="395" t="str">
        <f t="shared" si="34"/>
        <v>ECG</v>
      </c>
      <c r="S34" s="391"/>
      <c r="T34" s="391"/>
      <c r="U34" s="391" t="str">
        <f t="shared" si="35"/>
        <v/>
      </c>
      <c r="V34" s="117" t="str">
        <f t="shared" si="36"/>
        <v/>
      </c>
      <c r="W34" s="117">
        <f t="shared" si="7"/>
        <v>0</v>
      </c>
      <c r="X34" s="117">
        <f t="shared" si="77"/>
        <v>0</v>
      </c>
      <c r="Y34" s="117">
        <f t="shared" si="77"/>
        <v>0</v>
      </c>
      <c r="Z34" s="117">
        <f t="shared" si="77"/>
        <v>0</v>
      </c>
      <c r="AA34" s="117">
        <f t="shared" si="77"/>
        <v>0</v>
      </c>
      <c r="AB34" s="117">
        <f t="shared" si="77"/>
        <v>0</v>
      </c>
      <c r="AC34" s="117">
        <f t="shared" si="77"/>
        <v>0</v>
      </c>
      <c r="AD34" s="117">
        <f t="shared" si="77"/>
        <v>0</v>
      </c>
      <c r="AE34" s="117">
        <f t="shared" si="77"/>
        <v>0</v>
      </c>
      <c r="AF34" s="117">
        <f t="shared" si="77"/>
        <v>0</v>
      </c>
      <c r="AG34" s="117">
        <f t="shared" si="77"/>
        <v>0</v>
      </c>
      <c r="AH34" s="117">
        <f t="shared" si="78"/>
        <v>0</v>
      </c>
      <c r="AI34" s="117">
        <f t="shared" si="78"/>
        <v>0</v>
      </c>
      <c r="AJ34" s="117">
        <f t="shared" si="78"/>
        <v>0</v>
      </c>
      <c r="AK34" s="117">
        <f t="shared" si="78"/>
        <v>0</v>
      </c>
      <c r="AL34" s="117">
        <f t="shared" si="78"/>
        <v>0</v>
      </c>
      <c r="AM34" s="117">
        <f t="shared" si="78"/>
        <v>0</v>
      </c>
      <c r="AN34" s="117">
        <f t="shared" si="78"/>
        <v>0</v>
      </c>
      <c r="AO34" s="117">
        <f t="shared" si="78"/>
        <v>0</v>
      </c>
      <c r="AP34" s="117">
        <f t="shared" si="78"/>
        <v>0</v>
      </c>
      <c r="AQ34" s="117">
        <f t="shared" si="78"/>
        <v>0</v>
      </c>
      <c r="AR34" s="117">
        <f t="shared" si="79"/>
        <v>0</v>
      </c>
      <c r="AS34" s="117">
        <f t="shared" si="79"/>
        <v>0</v>
      </c>
      <c r="AT34" s="117">
        <f t="shared" si="79"/>
        <v>0</v>
      </c>
      <c r="AU34" s="117">
        <f t="shared" si="79"/>
        <v>0</v>
      </c>
      <c r="AV34" s="117">
        <f t="shared" si="79"/>
        <v>0</v>
      </c>
      <c r="AW34" s="117">
        <f t="shared" si="79"/>
        <v>0</v>
      </c>
      <c r="AX34" s="117">
        <f t="shared" si="79"/>
        <v>0</v>
      </c>
      <c r="AY34" s="117">
        <f t="shared" si="79"/>
        <v>0</v>
      </c>
      <c r="AZ34" s="117">
        <f t="shared" si="79"/>
        <v>0</v>
      </c>
      <c r="BA34" s="117">
        <f t="shared" si="79"/>
        <v>0</v>
      </c>
      <c r="BB34" s="117">
        <f t="shared" si="80"/>
        <v>0</v>
      </c>
      <c r="BC34" s="117">
        <f t="shared" si="80"/>
        <v>0</v>
      </c>
      <c r="BD34" s="117">
        <f t="shared" si="80"/>
        <v>0</v>
      </c>
      <c r="BE34" s="117">
        <f t="shared" si="80"/>
        <v>0</v>
      </c>
      <c r="BF34" s="117">
        <f t="shared" si="80"/>
        <v>0</v>
      </c>
      <c r="BG34" s="117">
        <f t="shared" si="80"/>
        <v>0</v>
      </c>
      <c r="BH34" s="117">
        <f t="shared" si="80"/>
        <v>0</v>
      </c>
      <c r="BI34" s="117">
        <f t="shared" si="80"/>
        <v>0</v>
      </c>
      <c r="BJ34" s="117">
        <f t="shared" si="80"/>
        <v>0</v>
      </c>
      <c r="BK34" s="117">
        <f t="shared" si="80"/>
        <v>0</v>
      </c>
      <c r="BL34" s="117">
        <f t="shared" si="81"/>
        <v>0</v>
      </c>
      <c r="BM34" s="117">
        <f t="shared" si="81"/>
        <v>0</v>
      </c>
      <c r="BN34" s="117">
        <f t="shared" si="81"/>
        <v>0</v>
      </c>
      <c r="BO34" s="117">
        <f t="shared" si="81"/>
        <v>0</v>
      </c>
      <c r="BP34" s="117">
        <f t="shared" si="81"/>
        <v>0</v>
      </c>
      <c r="BQ34" s="117">
        <f t="shared" si="81"/>
        <v>0</v>
      </c>
      <c r="BR34" s="117">
        <f t="shared" si="81"/>
        <v>0</v>
      </c>
      <c r="BS34" s="117">
        <f t="shared" si="81"/>
        <v>0</v>
      </c>
      <c r="BT34" s="117">
        <f t="shared" si="81"/>
        <v>0</v>
      </c>
      <c r="BU34" s="117">
        <f t="shared" si="81"/>
        <v>0</v>
      </c>
      <c r="BV34" s="117">
        <f t="shared" si="82"/>
        <v>0</v>
      </c>
      <c r="BW34" s="117">
        <f t="shared" si="82"/>
        <v>0</v>
      </c>
      <c r="BX34" s="117">
        <f t="shared" si="82"/>
        <v>0</v>
      </c>
      <c r="BY34" s="117">
        <f t="shared" si="82"/>
        <v>0</v>
      </c>
      <c r="BZ34" s="117">
        <f t="shared" si="82"/>
        <v>0</v>
      </c>
      <c r="CA34" s="117">
        <f t="shared" si="82"/>
        <v>0</v>
      </c>
      <c r="CB34" s="117">
        <f t="shared" si="82"/>
        <v>0</v>
      </c>
      <c r="CC34" s="117">
        <f t="shared" si="82"/>
        <v>0</v>
      </c>
      <c r="CD34" s="117">
        <f t="shared" si="82"/>
        <v>0</v>
      </c>
      <c r="CE34" s="117">
        <f t="shared" si="82"/>
        <v>0</v>
      </c>
      <c r="CF34" s="117">
        <f t="shared" si="83"/>
        <v>0</v>
      </c>
      <c r="CG34" s="117">
        <f t="shared" si="83"/>
        <v>0</v>
      </c>
      <c r="CH34" s="117">
        <f t="shared" si="83"/>
        <v>0</v>
      </c>
      <c r="CI34" s="117">
        <f t="shared" si="83"/>
        <v>0</v>
      </c>
      <c r="CJ34" s="117">
        <f t="shared" si="83"/>
        <v>0</v>
      </c>
      <c r="CK34" s="117">
        <f t="shared" si="83"/>
        <v>0</v>
      </c>
      <c r="CL34" s="117">
        <f t="shared" si="83"/>
        <v>0</v>
      </c>
      <c r="CM34" s="117">
        <f t="shared" si="83"/>
        <v>0</v>
      </c>
      <c r="CN34" s="117">
        <f t="shared" si="83"/>
        <v>0</v>
      </c>
      <c r="CO34" s="117">
        <f t="shared" si="83"/>
        <v>0</v>
      </c>
      <c r="CP34" s="117">
        <f t="shared" si="84"/>
        <v>0</v>
      </c>
      <c r="CQ34" s="117">
        <f t="shared" si="84"/>
        <v>0</v>
      </c>
      <c r="CR34" s="117">
        <f t="shared" si="84"/>
        <v>0</v>
      </c>
      <c r="CS34" s="117">
        <f t="shared" si="84"/>
        <v>0</v>
      </c>
      <c r="CT34" s="117">
        <f t="shared" si="84"/>
        <v>0</v>
      </c>
      <c r="CU34" s="117">
        <f t="shared" si="84"/>
        <v>0</v>
      </c>
      <c r="CV34" s="117">
        <f t="shared" si="84"/>
        <v>0</v>
      </c>
      <c r="CW34" s="117">
        <f t="shared" si="84"/>
        <v>0</v>
      </c>
      <c r="CX34" s="117">
        <f t="shared" si="84"/>
        <v>0</v>
      </c>
      <c r="CY34" s="117">
        <f t="shared" si="84"/>
        <v>0</v>
      </c>
      <c r="CZ34" s="117">
        <f t="shared" si="85"/>
        <v>0</v>
      </c>
      <c r="DA34" s="117">
        <f t="shared" si="85"/>
        <v>0</v>
      </c>
      <c r="DB34" s="117">
        <f t="shared" si="85"/>
        <v>0</v>
      </c>
      <c r="DC34" s="117">
        <f t="shared" si="85"/>
        <v>0</v>
      </c>
      <c r="DD34" s="117">
        <f t="shared" si="85"/>
        <v>0</v>
      </c>
      <c r="DE34" s="117">
        <f t="shared" si="85"/>
        <v>0</v>
      </c>
      <c r="DF34" s="117">
        <f t="shared" si="85"/>
        <v>0</v>
      </c>
      <c r="DG34" s="117">
        <f t="shared" si="85"/>
        <v>0</v>
      </c>
      <c r="DH34" s="117">
        <f t="shared" si="85"/>
        <v>0</v>
      </c>
      <c r="DI34" s="117">
        <f t="shared" si="85"/>
        <v>0</v>
      </c>
      <c r="DJ34" s="117">
        <f t="shared" si="86"/>
        <v>0</v>
      </c>
      <c r="DK34" s="117">
        <f t="shared" si="86"/>
        <v>0</v>
      </c>
      <c r="DL34" s="117">
        <f t="shared" si="86"/>
        <v>0</v>
      </c>
      <c r="DM34" s="117">
        <f t="shared" si="86"/>
        <v>0</v>
      </c>
      <c r="DN34" s="117">
        <f t="shared" si="86"/>
        <v>0</v>
      </c>
      <c r="DO34" s="117">
        <f t="shared" si="86"/>
        <v>0</v>
      </c>
      <c r="DP34" s="117">
        <f t="shared" si="86"/>
        <v>0</v>
      </c>
      <c r="DQ34" s="117">
        <f t="shared" si="86"/>
        <v>0</v>
      </c>
      <c r="DR34" s="117">
        <f t="shared" si="86"/>
        <v>0</v>
      </c>
      <c r="DS34" s="117">
        <f t="shared" si="86"/>
        <v>0</v>
      </c>
      <c r="DT34" s="117">
        <f t="shared" si="87"/>
        <v>0</v>
      </c>
      <c r="DU34" s="117">
        <f t="shared" si="87"/>
        <v>0</v>
      </c>
      <c r="DV34" s="117">
        <f t="shared" si="87"/>
        <v>0</v>
      </c>
      <c r="DW34" s="117">
        <f t="shared" si="87"/>
        <v>0</v>
      </c>
      <c r="DX34" s="117">
        <f t="shared" si="87"/>
        <v>0</v>
      </c>
      <c r="DY34" s="117">
        <f t="shared" si="87"/>
        <v>0</v>
      </c>
      <c r="DZ34" s="117">
        <f t="shared" si="87"/>
        <v>0</v>
      </c>
      <c r="EA34" s="117">
        <f t="shared" si="87"/>
        <v>0</v>
      </c>
      <c r="EB34" s="117">
        <f t="shared" si="87"/>
        <v>0</v>
      </c>
      <c r="EC34" s="117">
        <f t="shared" si="87"/>
        <v>0</v>
      </c>
      <c r="ED34" s="117">
        <f t="shared" si="88"/>
        <v>0</v>
      </c>
      <c r="EE34" s="117">
        <f t="shared" si="88"/>
        <v>0</v>
      </c>
      <c r="EF34" s="117">
        <f t="shared" si="88"/>
        <v>0</v>
      </c>
      <c r="EG34" s="117">
        <f t="shared" si="88"/>
        <v>0</v>
      </c>
      <c r="EH34" s="117">
        <f t="shared" si="88"/>
        <v>0</v>
      </c>
      <c r="EI34" s="117">
        <f t="shared" si="88"/>
        <v>0</v>
      </c>
      <c r="EJ34" s="117">
        <f t="shared" si="88"/>
        <v>0</v>
      </c>
      <c r="EK34" s="117">
        <f t="shared" si="88"/>
        <v>0</v>
      </c>
      <c r="EL34" s="117">
        <f t="shared" si="88"/>
        <v>0</v>
      </c>
      <c r="EM34" s="117">
        <f t="shared" si="88"/>
        <v>0</v>
      </c>
      <c r="EN34" s="117">
        <f t="shared" si="89"/>
        <v>0</v>
      </c>
      <c r="EO34" s="117">
        <f t="shared" si="89"/>
        <v>0</v>
      </c>
      <c r="EP34" s="117">
        <f t="shared" si="89"/>
        <v>0</v>
      </c>
      <c r="EQ34" s="117">
        <f t="shared" si="89"/>
        <v>0</v>
      </c>
      <c r="ER34" s="117">
        <f t="shared" si="89"/>
        <v>0</v>
      </c>
      <c r="ES34" s="117">
        <f t="shared" si="89"/>
        <v>0</v>
      </c>
      <c r="ET34" s="117">
        <f t="shared" si="89"/>
        <v>0</v>
      </c>
      <c r="EU34" s="117">
        <f t="shared" si="89"/>
        <v>0</v>
      </c>
      <c r="EV34" s="117">
        <f t="shared" si="89"/>
        <v>0</v>
      </c>
      <c r="EW34" s="117">
        <f t="shared" si="89"/>
        <v>0</v>
      </c>
      <c r="EX34" s="117">
        <f t="shared" si="90"/>
        <v>0</v>
      </c>
      <c r="EY34" s="117">
        <f t="shared" si="90"/>
        <v>0</v>
      </c>
      <c r="EZ34" s="117">
        <f t="shared" si="90"/>
        <v>0</v>
      </c>
      <c r="FA34" s="117">
        <f t="shared" si="90"/>
        <v>0</v>
      </c>
      <c r="FB34" s="117">
        <f t="shared" si="90"/>
        <v>0</v>
      </c>
      <c r="FC34" s="117">
        <f t="shared" si="90"/>
        <v>0</v>
      </c>
      <c r="FD34" s="117">
        <f t="shared" si="90"/>
        <v>0</v>
      </c>
      <c r="FE34" s="117">
        <f t="shared" si="90"/>
        <v>0</v>
      </c>
      <c r="FF34" s="117">
        <f t="shared" si="90"/>
        <v>0</v>
      </c>
      <c r="FG34" s="117">
        <f t="shared" si="90"/>
        <v>0</v>
      </c>
      <c r="FH34" s="117">
        <f t="shared" si="91"/>
        <v>0</v>
      </c>
      <c r="FI34" s="117">
        <f t="shared" si="91"/>
        <v>0</v>
      </c>
      <c r="FJ34" s="117">
        <f t="shared" si="91"/>
        <v>0</v>
      </c>
      <c r="FK34" s="117">
        <f t="shared" si="91"/>
        <v>0</v>
      </c>
      <c r="FL34" s="117">
        <f t="shared" si="91"/>
        <v>0</v>
      </c>
      <c r="FM34" s="117">
        <f t="shared" si="91"/>
        <v>0</v>
      </c>
      <c r="FN34" s="117">
        <f t="shared" si="91"/>
        <v>0</v>
      </c>
      <c r="FO34" s="117">
        <f t="shared" si="91"/>
        <v>0</v>
      </c>
      <c r="FP34" s="117">
        <f t="shared" si="91"/>
        <v>0</v>
      </c>
      <c r="FQ34" s="117">
        <f t="shared" si="91"/>
        <v>0</v>
      </c>
      <c r="FR34" s="117">
        <f t="shared" si="92"/>
        <v>0</v>
      </c>
      <c r="FS34" s="117">
        <f t="shared" si="92"/>
        <v>0</v>
      </c>
      <c r="FT34" s="117">
        <f t="shared" si="92"/>
        <v>0</v>
      </c>
      <c r="FU34" s="117">
        <f t="shared" si="92"/>
        <v>0</v>
      </c>
      <c r="FV34" s="117">
        <f t="shared" si="92"/>
        <v>0</v>
      </c>
      <c r="FW34" s="117">
        <f t="shared" si="92"/>
        <v>0</v>
      </c>
      <c r="FX34" s="117">
        <f t="shared" si="92"/>
        <v>0</v>
      </c>
      <c r="FY34" s="117">
        <f t="shared" si="92"/>
        <v>0</v>
      </c>
      <c r="FZ34" s="117">
        <f t="shared" si="92"/>
        <v>0</v>
      </c>
      <c r="GA34" s="117">
        <f t="shared" si="92"/>
        <v>0</v>
      </c>
      <c r="GB34" s="117">
        <f t="shared" si="93"/>
        <v>0</v>
      </c>
      <c r="GC34" s="117">
        <f t="shared" si="93"/>
        <v>0</v>
      </c>
      <c r="GD34" s="117">
        <f t="shared" si="93"/>
        <v>0</v>
      </c>
      <c r="GE34" s="117">
        <f t="shared" si="93"/>
        <v>0</v>
      </c>
      <c r="GF34" s="117">
        <f t="shared" si="93"/>
        <v>0</v>
      </c>
      <c r="GG34" s="117">
        <f t="shared" si="93"/>
        <v>0</v>
      </c>
      <c r="GH34" s="117">
        <f t="shared" si="93"/>
        <v>0</v>
      </c>
      <c r="GI34" s="117">
        <f t="shared" si="93"/>
        <v>0</v>
      </c>
      <c r="GJ34" s="117">
        <f t="shared" si="93"/>
        <v>0</v>
      </c>
      <c r="GK34" s="117">
        <f t="shared" si="93"/>
        <v>0</v>
      </c>
      <c r="GL34" s="117">
        <f t="shared" si="94"/>
        <v>0</v>
      </c>
      <c r="GM34" s="117">
        <f t="shared" si="94"/>
        <v>0</v>
      </c>
      <c r="GN34" s="117">
        <f t="shared" si="94"/>
        <v>0</v>
      </c>
      <c r="GO34" s="117">
        <f t="shared" si="94"/>
        <v>0</v>
      </c>
      <c r="GP34" s="117">
        <f t="shared" si="94"/>
        <v>0</v>
      </c>
      <c r="GQ34" s="117">
        <f t="shared" si="94"/>
        <v>0</v>
      </c>
      <c r="GR34" s="117">
        <f t="shared" si="94"/>
        <v>0</v>
      </c>
      <c r="GS34" s="117">
        <f t="shared" si="94"/>
        <v>0</v>
      </c>
      <c r="GT34" s="117">
        <f t="shared" si="94"/>
        <v>0</v>
      </c>
      <c r="GU34" s="117">
        <f t="shared" si="94"/>
        <v>0</v>
      </c>
      <c r="GV34" s="117">
        <f t="shared" si="95"/>
        <v>0</v>
      </c>
      <c r="GW34" s="117">
        <f t="shared" si="95"/>
        <v>0</v>
      </c>
      <c r="GX34" s="117">
        <f t="shared" si="95"/>
        <v>0</v>
      </c>
      <c r="GY34" s="117">
        <f t="shared" si="95"/>
        <v>0</v>
      </c>
      <c r="GZ34" s="117">
        <f t="shared" si="95"/>
        <v>0</v>
      </c>
      <c r="HA34" s="117">
        <f t="shared" si="95"/>
        <v>0</v>
      </c>
      <c r="HB34" s="117">
        <f t="shared" si="95"/>
        <v>0</v>
      </c>
      <c r="HC34" s="117">
        <f t="shared" si="95"/>
        <v>0</v>
      </c>
      <c r="HD34" s="117">
        <f t="shared" si="95"/>
        <v>0</v>
      </c>
      <c r="HE34" s="117">
        <f t="shared" si="95"/>
        <v>0</v>
      </c>
      <c r="HF34" s="117">
        <f t="shared" si="96"/>
        <v>0</v>
      </c>
      <c r="HG34" s="117">
        <f t="shared" si="96"/>
        <v>0</v>
      </c>
      <c r="HH34" s="117">
        <f t="shared" si="96"/>
        <v>0</v>
      </c>
      <c r="HI34" s="117">
        <f t="shared" si="96"/>
        <v>0</v>
      </c>
      <c r="HJ34" s="117">
        <f t="shared" si="96"/>
        <v>0</v>
      </c>
      <c r="HK34" s="117">
        <f t="shared" si="96"/>
        <v>0</v>
      </c>
      <c r="HL34" s="117">
        <f t="shared" si="96"/>
        <v>0</v>
      </c>
      <c r="HM34" s="117">
        <f t="shared" si="96"/>
        <v>0</v>
      </c>
      <c r="HN34" s="117">
        <f t="shared" si="96"/>
        <v>0</v>
      </c>
      <c r="HO34" s="117">
        <f t="shared" si="96"/>
        <v>0</v>
      </c>
      <c r="HP34" s="117">
        <f t="shared" si="96"/>
        <v>0</v>
      </c>
      <c r="HQ34" s="117">
        <f t="shared" si="96"/>
        <v>0</v>
      </c>
      <c r="HR34" s="117">
        <f t="shared" si="96"/>
        <v>0</v>
      </c>
      <c r="HS34" s="117">
        <f t="shared" si="96"/>
        <v>0</v>
      </c>
      <c r="HT34" s="117">
        <f t="shared" si="96"/>
        <v>0</v>
      </c>
    </row>
    <row r="35" spans="1:228" x14ac:dyDescent="0.35">
      <c r="A35" s="117" t="s">
        <v>815</v>
      </c>
      <c r="B35" s="117">
        <f>IF(AND('PPG Phase Definition'!C401=1, 'PPG Phase Definition'!I167&lt;&gt;1,'PPG Phase Definition'!W167&lt;&gt;"Only TIA1"),1,0)</f>
        <v>0</v>
      </c>
      <c r="C35" s="117">
        <f>C34</f>
        <v>5</v>
      </c>
      <c r="D35" s="117">
        <f>IF('PPG Phase Definition'!X167="",1,$C$66)</f>
        <v>1</v>
      </c>
      <c r="H35" s="117">
        <v>34</v>
      </c>
      <c r="I35" s="117" t="str">
        <f t="shared" si="5"/>
        <v>ECG</v>
      </c>
      <c r="J35" s="117">
        <f t="shared" si="28"/>
        <v>31</v>
      </c>
      <c r="K35" s="117" t="str">
        <f t="shared" si="29"/>
        <v>ECG</v>
      </c>
      <c r="L35" s="117" t="str">
        <f t="shared" si="30"/>
        <v/>
      </c>
      <c r="M35" s="398" t="str">
        <f t="shared" si="31"/>
        <v>ECG</v>
      </c>
      <c r="N35" s="117">
        <f t="shared" si="32"/>
        <v>34</v>
      </c>
      <c r="O35" s="117">
        <f t="shared" si="33"/>
        <v>34</v>
      </c>
      <c r="Q35" s="389">
        <f t="shared" si="6"/>
        <v>34</v>
      </c>
      <c r="R35" s="395" t="str">
        <f t="shared" si="34"/>
        <v>ECG</v>
      </c>
      <c r="S35" s="391"/>
      <c r="T35" s="391"/>
      <c r="U35" s="391" t="str">
        <f t="shared" si="35"/>
        <v/>
      </c>
      <c r="V35" s="117" t="str">
        <f t="shared" si="36"/>
        <v/>
      </c>
      <c r="W35" s="117">
        <f t="shared" si="7"/>
        <v>0</v>
      </c>
      <c r="X35" s="117">
        <f t="shared" si="77"/>
        <v>0</v>
      </c>
      <c r="Y35" s="117">
        <f t="shared" si="77"/>
        <v>0</v>
      </c>
      <c r="Z35" s="117">
        <f t="shared" si="77"/>
        <v>0</v>
      </c>
      <c r="AA35" s="117">
        <f t="shared" si="77"/>
        <v>0</v>
      </c>
      <c r="AB35" s="117">
        <f t="shared" si="77"/>
        <v>0</v>
      </c>
      <c r="AC35" s="117">
        <f t="shared" si="77"/>
        <v>0</v>
      </c>
      <c r="AD35" s="117">
        <f t="shared" si="77"/>
        <v>0</v>
      </c>
      <c r="AE35" s="117">
        <f t="shared" si="77"/>
        <v>0</v>
      </c>
      <c r="AF35" s="117">
        <f t="shared" si="77"/>
        <v>0</v>
      </c>
      <c r="AG35" s="117">
        <f t="shared" si="77"/>
        <v>0</v>
      </c>
      <c r="AH35" s="117">
        <f t="shared" si="78"/>
        <v>0</v>
      </c>
      <c r="AI35" s="117">
        <f t="shared" si="78"/>
        <v>0</v>
      </c>
      <c r="AJ35" s="117">
        <f t="shared" si="78"/>
        <v>0</v>
      </c>
      <c r="AK35" s="117">
        <f t="shared" si="78"/>
        <v>0</v>
      </c>
      <c r="AL35" s="117">
        <f t="shared" si="78"/>
        <v>0</v>
      </c>
      <c r="AM35" s="117">
        <f t="shared" si="78"/>
        <v>0</v>
      </c>
      <c r="AN35" s="117">
        <f t="shared" si="78"/>
        <v>0</v>
      </c>
      <c r="AO35" s="117">
        <f t="shared" si="78"/>
        <v>0</v>
      </c>
      <c r="AP35" s="117">
        <f t="shared" si="78"/>
        <v>0</v>
      </c>
      <c r="AQ35" s="117">
        <f t="shared" si="78"/>
        <v>0</v>
      </c>
      <c r="AR35" s="117">
        <f t="shared" si="79"/>
        <v>0</v>
      </c>
      <c r="AS35" s="117">
        <f t="shared" si="79"/>
        <v>0</v>
      </c>
      <c r="AT35" s="117">
        <f t="shared" si="79"/>
        <v>0</v>
      </c>
      <c r="AU35" s="117">
        <f t="shared" si="79"/>
        <v>0</v>
      </c>
      <c r="AV35" s="117">
        <f t="shared" si="79"/>
        <v>0</v>
      </c>
      <c r="AW35" s="117">
        <f t="shared" si="79"/>
        <v>0</v>
      </c>
      <c r="AX35" s="117">
        <f t="shared" si="79"/>
        <v>0</v>
      </c>
      <c r="AY35" s="117">
        <f t="shared" si="79"/>
        <v>0</v>
      </c>
      <c r="AZ35" s="117">
        <f t="shared" si="79"/>
        <v>0</v>
      </c>
      <c r="BA35" s="117">
        <f t="shared" si="79"/>
        <v>0</v>
      </c>
      <c r="BB35" s="117">
        <f t="shared" si="80"/>
        <v>0</v>
      </c>
      <c r="BC35" s="117">
        <f t="shared" si="80"/>
        <v>0</v>
      </c>
      <c r="BD35" s="117">
        <f t="shared" si="80"/>
        <v>0</v>
      </c>
      <c r="BE35" s="117">
        <f t="shared" si="80"/>
        <v>0</v>
      </c>
      <c r="BF35" s="117">
        <f t="shared" si="80"/>
        <v>0</v>
      </c>
      <c r="BG35" s="117">
        <f t="shared" si="80"/>
        <v>0</v>
      </c>
      <c r="BH35" s="117">
        <f t="shared" si="80"/>
        <v>0</v>
      </c>
      <c r="BI35" s="117">
        <f t="shared" si="80"/>
        <v>0</v>
      </c>
      <c r="BJ35" s="117">
        <f t="shared" si="80"/>
        <v>0</v>
      </c>
      <c r="BK35" s="117">
        <f t="shared" si="80"/>
        <v>0</v>
      </c>
      <c r="BL35" s="117">
        <f t="shared" si="81"/>
        <v>0</v>
      </c>
      <c r="BM35" s="117">
        <f t="shared" si="81"/>
        <v>0</v>
      </c>
      <c r="BN35" s="117">
        <f t="shared" si="81"/>
        <v>0</v>
      </c>
      <c r="BO35" s="117">
        <f t="shared" si="81"/>
        <v>0</v>
      </c>
      <c r="BP35" s="117">
        <f t="shared" si="81"/>
        <v>0</v>
      </c>
      <c r="BQ35" s="117">
        <f t="shared" si="81"/>
        <v>0</v>
      </c>
      <c r="BR35" s="117">
        <f t="shared" si="81"/>
        <v>0</v>
      </c>
      <c r="BS35" s="117">
        <f t="shared" si="81"/>
        <v>0</v>
      </c>
      <c r="BT35" s="117">
        <f t="shared" si="81"/>
        <v>0</v>
      </c>
      <c r="BU35" s="117">
        <f t="shared" si="81"/>
        <v>0</v>
      </c>
      <c r="BV35" s="117">
        <f t="shared" si="82"/>
        <v>0</v>
      </c>
      <c r="BW35" s="117">
        <f t="shared" si="82"/>
        <v>0</v>
      </c>
      <c r="BX35" s="117">
        <f t="shared" si="82"/>
        <v>0</v>
      </c>
      <c r="BY35" s="117">
        <f t="shared" si="82"/>
        <v>0</v>
      </c>
      <c r="BZ35" s="117">
        <f t="shared" si="82"/>
        <v>0</v>
      </c>
      <c r="CA35" s="117">
        <f t="shared" si="82"/>
        <v>0</v>
      </c>
      <c r="CB35" s="117">
        <f t="shared" si="82"/>
        <v>0</v>
      </c>
      <c r="CC35" s="117">
        <f t="shared" si="82"/>
        <v>0</v>
      </c>
      <c r="CD35" s="117">
        <f t="shared" si="82"/>
        <v>0</v>
      </c>
      <c r="CE35" s="117">
        <f t="shared" si="82"/>
        <v>0</v>
      </c>
      <c r="CF35" s="117">
        <f t="shared" si="83"/>
        <v>0</v>
      </c>
      <c r="CG35" s="117">
        <f t="shared" si="83"/>
        <v>0</v>
      </c>
      <c r="CH35" s="117">
        <f t="shared" si="83"/>
        <v>0</v>
      </c>
      <c r="CI35" s="117">
        <f t="shared" si="83"/>
        <v>0</v>
      </c>
      <c r="CJ35" s="117">
        <f t="shared" si="83"/>
        <v>0</v>
      </c>
      <c r="CK35" s="117">
        <f t="shared" si="83"/>
        <v>0</v>
      </c>
      <c r="CL35" s="117">
        <f t="shared" si="83"/>
        <v>0</v>
      </c>
      <c r="CM35" s="117">
        <f t="shared" si="83"/>
        <v>0</v>
      </c>
      <c r="CN35" s="117">
        <f t="shared" si="83"/>
        <v>0</v>
      </c>
      <c r="CO35" s="117">
        <f t="shared" si="83"/>
        <v>0</v>
      </c>
      <c r="CP35" s="117">
        <f t="shared" si="84"/>
        <v>0</v>
      </c>
      <c r="CQ35" s="117">
        <f t="shared" si="84"/>
        <v>0</v>
      </c>
      <c r="CR35" s="117">
        <f t="shared" si="84"/>
        <v>0</v>
      </c>
      <c r="CS35" s="117">
        <f t="shared" si="84"/>
        <v>0</v>
      </c>
      <c r="CT35" s="117">
        <f t="shared" si="84"/>
        <v>0</v>
      </c>
      <c r="CU35" s="117">
        <f t="shared" si="84"/>
        <v>0</v>
      </c>
      <c r="CV35" s="117">
        <f t="shared" si="84"/>
        <v>0</v>
      </c>
      <c r="CW35" s="117">
        <f t="shared" si="84"/>
        <v>0</v>
      </c>
      <c r="CX35" s="117">
        <f t="shared" si="84"/>
        <v>0</v>
      </c>
      <c r="CY35" s="117">
        <f t="shared" si="84"/>
        <v>0</v>
      </c>
      <c r="CZ35" s="117">
        <f t="shared" si="85"/>
        <v>0</v>
      </c>
      <c r="DA35" s="117">
        <f t="shared" si="85"/>
        <v>0</v>
      </c>
      <c r="DB35" s="117">
        <f t="shared" si="85"/>
        <v>0</v>
      </c>
      <c r="DC35" s="117">
        <f t="shared" si="85"/>
        <v>0</v>
      </c>
      <c r="DD35" s="117">
        <f t="shared" si="85"/>
        <v>0</v>
      </c>
      <c r="DE35" s="117">
        <f t="shared" si="85"/>
        <v>0</v>
      </c>
      <c r="DF35" s="117">
        <f t="shared" si="85"/>
        <v>0</v>
      </c>
      <c r="DG35" s="117">
        <f t="shared" si="85"/>
        <v>0</v>
      </c>
      <c r="DH35" s="117">
        <f t="shared" si="85"/>
        <v>0</v>
      </c>
      <c r="DI35" s="117">
        <f t="shared" si="85"/>
        <v>0</v>
      </c>
      <c r="DJ35" s="117">
        <f t="shared" si="86"/>
        <v>0</v>
      </c>
      <c r="DK35" s="117">
        <f t="shared" si="86"/>
        <v>0</v>
      </c>
      <c r="DL35" s="117">
        <f t="shared" si="86"/>
        <v>0</v>
      </c>
      <c r="DM35" s="117">
        <f t="shared" si="86"/>
        <v>0</v>
      </c>
      <c r="DN35" s="117">
        <f t="shared" si="86"/>
        <v>0</v>
      </c>
      <c r="DO35" s="117">
        <f t="shared" si="86"/>
        <v>0</v>
      </c>
      <c r="DP35" s="117">
        <f t="shared" si="86"/>
        <v>0</v>
      </c>
      <c r="DQ35" s="117">
        <f t="shared" si="86"/>
        <v>0</v>
      </c>
      <c r="DR35" s="117">
        <f t="shared" si="86"/>
        <v>0</v>
      </c>
      <c r="DS35" s="117">
        <f t="shared" si="86"/>
        <v>0</v>
      </c>
      <c r="DT35" s="117">
        <f t="shared" si="87"/>
        <v>0</v>
      </c>
      <c r="DU35" s="117">
        <f t="shared" si="87"/>
        <v>0</v>
      </c>
      <c r="DV35" s="117">
        <f t="shared" si="87"/>
        <v>0</v>
      </c>
      <c r="DW35" s="117">
        <f t="shared" si="87"/>
        <v>0</v>
      </c>
      <c r="DX35" s="117">
        <f t="shared" si="87"/>
        <v>0</v>
      </c>
      <c r="DY35" s="117">
        <f t="shared" si="87"/>
        <v>0</v>
      </c>
      <c r="DZ35" s="117">
        <f t="shared" si="87"/>
        <v>0</v>
      </c>
      <c r="EA35" s="117">
        <f t="shared" si="87"/>
        <v>0</v>
      </c>
      <c r="EB35" s="117">
        <f t="shared" si="87"/>
        <v>0</v>
      </c>
      <c r="EC35" s="117">
        <f t="shared" si="87"/>
        <v>0</v>
      </c>
      <c r="ED35" s="117">
        <f t="shared" si="88"/>
        <v>0</v>
      </c>
      <c r="EE35" s="117">
        <f t="shared" si="88"/>
        <v>0</v>
      </c>
      <c r="EF35" s="117">
        <f t="shared" si="88"/>
        <v>0</v>
      </c>
      <c r="EG35" s="117">
        <f t="shared" si="88"/>
        <v>0</v>
      </c>
      <c r="EH35" s="117">
        <f t="shared" si="88"/>
        <v>0</v>
      </c>
      <c r="EI35" s="117">
        <f t="shared" si="88"/>
        <v>0</v>
      </c>
      <c r="EJ35" s="117">
        <f t="shared" si="88"/>
        <v>0</v>
      </c>
      <c r="EK35" s="117">
        <f t="shared" si="88"/>
        <v>0</v>
      </c>
      <c r="EL35" s="117">
        <f t="shared" si="88"/>
        <v>0</v>
      </c>
      <c r="EM35" s="117">
        <f t="shared" si="88"/>
        <v>0</v>
      </c>
      <c r="EN35" s="117">
        <f t="shared" si="89"/>
        <v>0</v>
      </c>
      <c r="EO35" s="117">
        <f t="shared" si="89"/>
        <v>0</v>
      </c>
      <c r="EP35" s="117">
        <f t="shared" si="89"/>
        <v>0</v>
      </c>
      <c r="EQ35" s="117">
        <f t="shared" si="89"/>
        <v>0</v>
      </c>
      <c r="ER35" s="117">
        <f t="shared" si="89"/>
        <v>0</v>
      </c>
      <c r="ES35" s="117">
        <f t="shared" si="89"/>
        <v>0</v>
      </c>
      <c r="ET35" s="117">
        <f t="shared" si="89"/>
        <v>0</v>
      </c>
      <c r="EU35" s="117">
        <f t="shared" si="89"/>
        <v>0</v>
      </c>
      <c r="EV35" s="117">
        <f t="shared" si="89"/>
        <v>0</v>
      </c>
      <c r="EW35" s="117">
        <f t="shared" si="89"/>
        <v>0</v>
      </c>
      <c r="EX35" s="117">
        <f t="shared" si="90"/>
        <v>0</v>
      </c>
      <c r="EY35" s="117">
        <f t="shared" si="90"/>
        <v>0</v>
      </c>
      <c r="EZ35" s="117">
        <f t="shared" si="90"/>
        <v>0</v>
      </c>
      <c r="FA35" s="117">
        <f t="shared" si="90"/>
        <v>0</v>
      </c>
      <c r="FB35" s="117">
        <f t="shared" si="90"/>
        <v>0</v>
      </c>
      <c r="FC35" s="117">
        <f t="shared" si="90"/>
        <v>0</v>
      </c>
      <c r="FD35" s="117">
        <f t="shared" si="90"/>
        <v>0</v>
      </c>
      <c r="FE35" s="117">
        <f t="shared" si="90"/>
        <v>0</v>
      </c>
      <c r="FF35" s="117">
        <f t="shared" si="90"/>
        <v>0</v>
      </c>
      <c r="FG35" s="117">
        <f t="shared" si="90"/>
        <v>0</v>
      </c>
      <c r="FH35" s="117">
        <f t="shared" si="91"/>
        <v>0</v>
      </c>
      <c r="FI35" s="117">
        <f t="shared" si="91"/>
        <v>0</v>
      </c>
      <c r="FJ35" s="117">
        <f t="shared" si="91"/>
        <v>0</v>
      </c>
      <c r="FK35" s="117">
        <f t="shared" si="91"/>
        <v>0</v>
      </c>
      <c r="FL35" s="117">
        <f t="shared" si="91"/>
        <v>0</v>
      </c>
      <c r="FM35" s="117">
        <f t="shared" si="91"/>
        <v>0</v>
      </c>
      <c r="FN35" s="117">
        <f t="shared" si="91"/>
        <v>0</v>
      </c>
      <c r="FO35" s="117">
        <f t="shared" si="91"/>
        <v>0</v>
      </c>
      <c r="FP35" s="117">
        <f t="shared" si="91"/>
        <v>0</v>
      </c>
      <c r="FQ35" s="117">
        <f t="shared" si="91"/>
        <v>0</v>
      </c>
      <c r="FR35" s="117">
        <f t="shared" si="92"/>
        <v>0</v>
      </c>
      <c r="FS35" s="117">
        <f t="shared" si="92"/>
        <v>0</v>
      </c>
      <c r="FT35" s="117">
        <f t="shared" si="92"/>
        <v>0</v>
      </c>
      <c r="FU35" s="117">
        <f t="shared" si="92"/>
        <v>0</v>
      </c>
      <c r="FV35" s="117">
        <f t="shared" si="92"/>
        <v>0</v>
      </c>
      <c r="FW35" s="117">
        <f t="shared" si="92"/>
        <v>0</v>
      </c>
      <c r="FX35" s="117">
        <f t="shared" si="92"/>
        <v>0</v>
      </c>
      <c r="FY35" s="117">
        <f t="shared" si="92"/>
        <v>0</v>
      </c>
      <c r="FZ35" s="117">
        <f t="shared" si="92"/>
        <v>0</v>
      </c>
      <c r="GA35" s="117">
        <f t="shared" si="92"/>
        <v>0</v>
      </c>
      <c r="GB35" s="117">
        <f t="shared" si="93"/>
        <v>0</v>
      </c>
      <c r="GC35" s="117">
        <f t="shared" si="93"/>
        <v>0</v>
      </c>
      <c r="GD35" s="117">
        <f t="shared" si="93"/>
        <v>0</v>
      </c>
      <c r="GE35" s="117">
        <f t="shared" si="93"/>
        <v>0</v>
      </c>
      <c r="GF35" s="117">
        <f t="shared" si="93"/>
        <v>0</v>
      </c>
      <c r="GG35" s="117">
        <f t="shared" si="93"/>
        <v>0</v>
      </c>
      <c r="GH35" s="117">
        <f t="shared" si="93"/>
        <v>0</v>
      </c>
      <c r="GI35" s="117">
        <f t="shared" si="93"/>
        <v>0</v>
      </c>
      <c r="GJ35" s="117">
        <f t="shared" si="93"/>
        <v>0</v>
      </c>
      <c r="GK35" s="117">
        <f t="shared" si="93"/>
        <v>0</v>
      </c>
      <c r="GL35" s="117">
        <f t="shared" si="94"/>
        <v>0</v>
      </c>
      <c r="GM35" s="117">
        <f t="shared" si="94"/>
        <v>0</v>
      </c>
      <c r="GN35" s="117">
        <f t="shared" si="94"/>
        <v>0</v>
      </c>
      <c r="GO35" s="117">
        <f t="shared" si="94"/>
        <v>0</v>
      </c>
      <c r="GP35" s="117">
        <f t="shared" si="94"/>
        <v>0</v>
      </c>
      <c r="GQ35" s="117">
        <f t="shared" si="94"/>
        <v>0</v>
      </c>
      <c r="GR35" s="117">
        <f t="shared" si="94"/>
        <v>0</v>
      </c>
      <c r="GS35" s="117">
        <f t="shared" si="94"/>
        <v>0</v>
      </c>
      <c r="GT35" s="117">
        <f t="shared" si="94"/>
        <v>0</v>
      </c>
      <c r="GU35" s="117">
        <f t="shared" si="94"/>
        <v>0</v>
      </c>
      <c r="GV35" s="117">
        <f t="shared" si="95"/>
        <v>0</v>
      </c>
      <c r="GW35" s="117">
        <f t="shared" si="95"/>
        <v>0</v>
      </c>
      <c r="GX35" s="117">
        <f t="shared" si="95"/>
        <v>0</v>
      </c>
      <c r="GY35" s="117">
        <f t="shared" si="95"/>
        <v>0</v>
      </c>
      <c r="GZ35" s="117">
        <f t="shared" si="95"/>
        <v>0</v>
      </c>
      <c r="HA35" s="117">
        <f t="shared" si="95"/>
        <v>0</v>
      </c>
      <c r="HB35" s="117">
        <f t="shared" si="95"/>
        <v>0</v>
      </c>
      <c r="HC35" s="117">
        <f t="shared" si="95"/>
        <v>0</v>
      </c>
      <c r="HD35" s="117">
        <f t="shared" si="95"/>
        <v>0</v>
      </c>
      <c r="HE35" s="117">
        <f t="shared" si="95"/>
        <v>0</v>
      </c>
      <c r="HF35" s="117">
        <f t="shared" si="96"/>
        <v>0</v>
      </c>
      <c r="HG35" s="117">
        <f t="shared" si="96"/>
        <v>0</v>
      </c>
      <c r="HH35" s="117">
        <f t="shared" si="96"/>
        <v>0</v>
      </c>
      <c r="HI35" s="117">
        <f t="shared" si="96"/>
        <v>0</v>
      </c>
      <c r="HJ35" s="117">
        <f t="shared" si="96"/>
        <v>0</v>
      </c>
      <c r="HK35" s="117">
        <f t="shared" si="96"/>
        <v>0</v>
      </c>
      <c r="HL35" s="117">
        <f t="shared" si="96"/>
        <v>0</v>
      </c>
      <c r="HM35" s="117">
        <f t="shared" si="96"/>
        <v>0</v>
      </c>
      <c r="HN35" s="117">
        <f t="shared" si="96"/>
        <v>0</v>
      </c>
      <c r="HO35" s="117">
        <f t="shared" si="96"/>
        <v>0</v>
      </c>
      <c r="HP35" s="117">
        <f t="shared" si="96"/>
        <v>0</v>
      </c>
      <c r="HQ35" s="117">
        <f t="shared" si="96"/>
        <v>0</v>
      </c>
      <c r="HR35" s="117">
        <f t="shared" si="96"/>
        <v>0</v>
      </c>
      <c r="HS35" s="117">
        <f t="shared" si="96"/>
        <v>0</v>
      </c>
      <c r="HT35" s="117">
        <f t="shared" si="96"/>
        <v>0</v>
      </c>
    </row>
    <row r="36" spans="1:228" x14ac:dyDescent="0.35">
      <c r="A36" s="117" t="s">
        <v>816</v>
      </c>
      <c r="B36" s="117">
        <f>IF(AND('PPG Phase Definition'!C411=1, 'PPG Phase Definition'!I177&lt;&gt;1,'PPG Phase Definition'!W177&lt;&gt;"Only TIA2"),1,0)</f>
        <v>0</v>
      </c>
      <c r="C36" s="117">
        <f>IF(ACQ_MODE="PPG",INT(1/INDEX(REFERENCE!$AG$12:$AG$22,MATCH('PPG Phase Definition'!H177,REFERENCE!$AF$12:$AF$22,0))),PPG_GBL_MASK_FATOR)</f>
        <v>5</v>
      </c>
      <c r="D36" s="117">
        <f>IF('PPG Phase Definition'!V177="",1,$C$66)</f>
        <v>1</v>
      </c>
      <c r="H36" s="117">
        <v>35</v>
      </c>
      <c r="I36" s="117" t="str">
        <f t="shared" si="5"/>
        <v>ECG</v>
      </c>
      <c r="J36" s="117">
        <f t="shared" si="28"/>
        <v>32</v>
      </c>
      <c r="K36" s="117" t="str">
        <f t="shared" si="29"/>
        <v>ECG</v>
      </c>
      <c r="L36" s="117" t="str">
        <f t="shared" si="30"/>
        <v/>
      </c>
      <c r="M36" s="398" t="str">
        <f t="shared" si="31"/>
        <v>ECG</v>
      </c>
      <c r="N36" s="117">
        <f t="shared" si="32"/>
        <v>35</v>
      </c>
      <c r="O36" s="117">
        <f t="shared" si="33"/>
        <v>35</v>
      </c>
      <c r="Q36" s="389">
        <f t="shared" si="6"/>
        <v>35</v>
      </c>
      <c r="R36" s="395" t="str">
        <f t="shared" si="34"/>
        <v>ECG</v>
      </c>
      <c r="S36" s="391"/>
      <c r="T36" s="391"/>
      <c r="U36" s="391" t="str">
        <f t="shared" si="35"/>
        <v/>
      </c>
      <c r="V36" s="117" t="str">
        <f t="shared" si="36"/>
        <v/>
      </c>
      <c r="W36" s="117">
        <f t="shared" si="7"/>
        <v>0</v>
      </c>
      <c r="X36" s="117">
        <f t="shared" si="77"/>
        <v>0</v>
      </c>
      <c r="Y36" s="117">
        <f t="shared" si="77"/>
        <v>0</v>
      </c>
      <c r="Z36" s="117">
        <f t="shared" si="77"/>
        <v>0</v>
      </c>
      <c r="AA36" s="117">
        <f t="shared" si="77"/>
        <v>0</v>
      </c>
      <c r="AB36" s="117">
        <f t="shared" si="77"/>
        <v>0</v>
      </c>
      <c r="AC36" s="117">
        <f t="shared" si="77"/>
        <v>0</v>
      </c>
      <c r="AD36" s="117">
        <f t="shared" si="77"/>
        <v>0</v>
      </c>
      <c r="AE36" s="117">
        <f t="shared" si="77"/>
        <v>0</v>
      </c>
      <c r="AF36" s="117">
        <f t="shared" si="77"/>
        <v>0</v>
      </c>
      <c r="AG36" s="117">
        <f t="shared" si="77"/>
        <v>0</v>
      </c>
      <c r="AH36" s="117">
        <f t="shared" si="78"/>
        <v>0</v>
      </c>
      <c r="AI36" s="117">
        <f t="shared" si="78"/>
        <v>0</v>
      </c>
      <c r="AJ36" s="117">
        <f t="shared" si="78"/>
        <v>0</v>
      </c>
      <c r="AK36" s="117">
        <f t="shared" si="78"/>
        <v>0</v>
      </c>
      <c r="AL36" s="117">
        <f t="shared" si="78"/>
        <v>0</v>
      </c>
      <c r="AM36" s="117">
        <f t="shared" si="78"/>
        <v>0</v>
      </c>
      <c r="AN36" s="117">
        <f t="shared" si="78"/>
        <v>0</v>
      </c>
      <c r="AO36" s="117">
        <f t="shared" si="78"/>
        <v>0</v>
      </c>
      <c r="AP36" s="117">
        <f t="shared" si="78"/>
        <v>0</v>
      </c>
      <c r="AQ36" s="117">
        <f t="shared" si="78"/>
        <v>0</v>
      </c>
      <c r="AR36" s="117">
        <f t="shared" si="79"/>
        <v>0</v>
      </c>
      <c r="AS36" s="117">
        <f t="shared" si="79"/>
        <v>0</v>
      </c>
      <c r="AT36" s="117">
        <f t="shared" si="79"/>
        <v>0</v>
      </c>
      <c r="AU36" s="117">
        <f t="shared" si="79"/>
        <v>0</v>
      </c>
      <c r="AV36" s="117">
        <f t="shared" si="79"/>
        <v>0</v>
      </c>
      <c r="AW36" s="117">
        <f t="shared" si="79"/>
        <v>0</v>
      </c>
      <c r="AX36" s="117">
        <f t="shared" si="79"/>
        <v>0</v>
      </c>
      <c r="AY36" s="117">
        <f t="shared" si="79"/>
        <v>0</v>
      </c>
      <c r="AZ36" s="117">
        <f t="shared" si="79"/>
        <v>0</v>
      </c>
      <c r="BA36" s="117">
        <f t="shared" si="79"/>
        <v>0</v>
      </c>
      <c r="BB36" s="117">
        <f t="shared" si="80"/>
        <v>0</v>
      </c>
      <c r="BC36" s="117">
        <f t="shared" si="80"/>
        <v>0</v>
      </c>
      <c r="BD36" s="117">
        <f t="shared" si="80"/>
        <v>0</v>
      </c>
      <c r="BE36" s="117">
        <f t="shared" si="80"/>
        <v>0</v>
      </c>
      <c r="BF36" s="117">
        <f t="shared" si="80"/>
        <v>0</v>
      </c>
      <c r="BG36" s="117">
        <f t="shared" si="80"/>
        <v>0</v>
      </c>
      <c r="BH36" s="117">
        <f t="shared" si="80"/>
        <v>0</v>
      </c>
      <c r="BI36" s="117">
        <f t="shared" si="80"/>
        <v>0</v>
      </c>
      <c r="BJ36" s="117">
        <f t="shared" si="80"/>
        <v>0</v>
      </c>
      <c r="BK36" s="117">
        <f t="shared" si="80"/>
        <v>0</v>
      </c>
      <c r="BL36" s="117">
        <f t="shared" si="81"/>
        <v>0</v>
      </c>
      <c r="BM36" s="117">
        <f t="shared" si="81"/>
        <v>0</v>
      </c>
      <c r="BN36" s="117">
        <f t="shared" si="81"/>
        <v>0</v>
      </c>
      <c r="BO36" s="117">
        <f t="shared" si="81"/>
        <v>0</v>
      </c>
      <c r="BP36" s="117">
        <f t="shared" si="81"/>
        <v>0</v>
      </c>
      <c r="BQ36" s="117">
        <f t="shared" si="81"/>
        <v>0</v>
      </c>
      <c r="BR36" s="117">
        <f t="shared" si="81"/>
        <v>0</v>
      </c>
      <c r="BS36" s="117">
        <f t="shared" si="81"/>
        <v>0</v>
      </c>
      <c r="BT36" s="117">
        <f t="shared" si="81"/>
        <v>0</v>
      </c>
      <c r="BU36" s="117">
        <f t="shared" si="81"/>
        <v>0</v>
      </c>
      <c r="BV36" s="117">
        <f t="shared" si="82"/>
        <v>0</v>
      </c>
      <c r="BW36" s="117">
        <f t="shared" si="82"/>
        <v>0</v>
      </c>
      <c r="BX36" s="117">
        <f t="shared" si="82"/>
        <v>0</v>
      </c>
      <c r="BY36" s="117">
        <f t="shared" si="82"/>
        <v>0</v>
      </c>
      <c r="BZ36" s="117">
        <f t="shared" si="82"/>
        <v>0</v>
      </c>
      <c r="CA36" s="117">
        <f t="shared" si="82"/>
        <v>0</v>
      </c>
      <c r="CB36" s="117">
        <f t="shared" si="82"/>
        <v>0</v>
      </c>
      <c r="CC36" s="117">
        <f t="shared" si="82"/>
        <v>0</v>
      </c>
      <c r="CD36" s="117">
        <f t="shared" si="82"/>
        <v>0</v>
      </c>
      <c r="CE36" s="117">
        <f t="shared" si="82"/>
        <v>0</v>
      </c>
      <c r="CF36" s="117">
        <f t="shared" si="83"/>
        <v>0</v>
      </c>
      <c r="CG36" s="117">
        <f t="shared" si="83"/>
        <v>0</v>
      </c>
      <c r="CH36" s="117">
        <f t="shared" si="83"/>
        <v>0</v>
      </c>
      <c r="CI36" s="117">
        <f t="shared" si="83"/>
        <v>0</v>
      </c>
      <c r="CJ36" s="117">
        <f t="shared" si="83"/>
        <v>0</v>
      </c>
      <c r="CK36" s="117">
        <f t="shared" si="83"/>
        <v>0</v>
      </c>
      <c r="CL36" s="117">
        <f t="shared" si="83"/>
        <v>0</v>
      </c>
      <c r="CM36" s="117">
        <f t="shared" si="83"/>
        <v>0</v>
      </c>
      <c r="CN36" s="117">
        <f t="shared" si="83"/>
        <v>0</v>
      </c>
      <c r="CO36" s="117">
        <f t="shared" si="83"/>
        <v>0</v>
      </c>
      <c r="CP36" s="117">
        <f t="shared" si="84"/>
        <v>0</v>
      </c>
      <c r="CQ36" s="117">
        <f t="shared" si="84"/>
        <v>0</v>
      </c>
      <c r="CR36" s="117">
        <f t="shared" si="84"/>
        <v>0</v>
      </c>
      <c r="CS36" s="117">
        <f t="shared" si="84"/>
        <v>0</v>
      </c>
      <c r="CT36" s="117">
        <f t="shared" si="84"/>
        <v>0</v>
      </c>
      <c r="CU36" s="117">
        <f t="shared" si="84"/>
        <v>0</v>
      </c>
      <c r="CV36" s="117">
        <f t="shared" si="84"/>
        <v>0</v>
      </c>
      <c r="CW36" s="117">
        <f t="shared" si="84"/>
        <v>0</v>
      </c>
      <c r="CX36" s="117">
        <f t="shared" si="84"/>
        <v>0</v>
      </c>
      <c r="CY36" s="117">
        <f t="shared" si="84"/>
        <v>0</v>
      </c>
      <c r="CZ36" s="117">
        <f t="shared" si="85"/>
        <v>0</v>
      </c>
      <c r="DA36" s="117">
        <f t="shared" si="85"/>
        <v>0</v>
      </c>
      <c r="DB36" s="117">
        <f t="shared" si="85"/>
        <v>0</v>
      </c>
      <c r="DC36" s="117">
        <f t="shared" si="85"/>
        <v>0</v>
      </c>
      <c r="DD36" s="117">
        <f t="shared" si="85"/>
        <v>0</v>
      </c>
      <c r="DE36" s="117">
        <f t="shared" si="85"/>
        <v>0</v>
      </c>
      <c r="DF36" s="117">
        <f t="shared" si="85"/>
        <v>0</v>
      </c>
      <c r="DG36" s="117">
        <f t="shared" si="85"/>
        <v>0</v>
      </c>
      <c r="DH36" s="117">
        <f t="shared" si="85"/>
        <v>0</v>
      </c>
      <c r="DI36" s="117">
        <f t="shared" si="85"/>
        <v>0</v>
      </c>
      <c r="DJ36" s="117">
        <f t="shared" si="86"/>
        <v>0</v>
      </c>
      <c r="DK36" s="117">
        <f t="shared" si="86"/>
        <v>0</v>
      </c>
      <c r="DL36" s="117">
        <f t="shared" si="86"/>
        <v>0</v>
      </c>
      <c r="DM36" s="117">
        <f t="shared" si="86"/>
        <v>0</v>
      </c>
      <c r="DN36" s="117">
        <f t="shared" si="86"/>
        <v>0</v>
      </c>
      <c r="DO36" s="117">
        <f t="shared" si="86"/>
        <v>0</v>
      </c>
      <c r="DP36" s="117">
        <f t="shared" si="86"/>
        <v>0</v>
      </c>
      <c r="DQ36" s="117">
        <f t="shared" si="86"/>
        <v>0</v>
      </c>
      <c r="DR36" s="117">
        <f t="shared" si="86"/>
        <v>0</v>
      </c>
      <c r="DS36" s="117">
        <f t="shared" si="86"/>
        <v>0</v>
      </c>
      <c r="DT36" s="117">
        <f t="shared" si="87"/>
        <v>0</v>
      </c>
      <c r="DU36" s="117">
        <f t="shared" si="87"/>
        <v>0</v>
      </c>
      <c r="DV36" s="117">
        <f t="shared" si="87"/>
        <v>0</v>
      </c>
      <c r="DW36" s="117">
        <f t="shared" si="87"/>
        <v>0</v>
      </c>
      <c r="DX36" s="117">
        <f t="shared" si="87"/>
        <v>0</v>
      </c>
      <c r="DY36" s="117">
        <f t="shared" si="87"/>
        <v>0</v>
      </c>
      <c r="DZ36" s="117">
        <f t="shared" si="87"/>
        <v>0</v>
      </c>
      <c r="EA36" s="117">
        <f t="shared" si="87"/>
        <v>0</v>
      </c>
      <c r="EB36" s="117">
        <f t="shared" si="87"/>
        <v>0</v>
      </c>
      <c r="EC36" s="117">
        <f t="shared" si="87"/>
        <v>0</v>
      </c>
      <c r="ED36" s="117">
        <f t="shared" si="88"/>
        <v>0</v>
      </c>
      <c r="EE36" s="117">
        <f t="shared" si="88"/>
        <v>0</v>
      </c>
      <c r="EF36" s="117">
        <f t="shared" si="88"/>
        <v>0</v>
      </c>
      <c r="EG36" s="117">
        <f t="shared" si="88"/>
        <v>0</v>
      </c>
      <c r="EH36" s="117">
        <f t="shared" si="88"/>
        <v>0</v>
      </c>
      <c r="EI36" s="117">
        <f t="shared" si="88"/>
        <v>0</v>
      </c>
      <c r="EJ36" s="117">
        <f t="shared" si="88"/>
        <v>0</v>
      </c>
      <c r="EK36" s="117">
        <f t="shared" si="88"/>
        <v>0</v>
      </c>
      <c r="EL36" s="117">
        <f t="shared" si="88"/>
        <v>0</v>
      </c>
      <c r="EM36" s="117">
        <f t="shared" si="88"/>
        <v>0</v>
      </c>
      <c r="EN36" s="117">
        <f t="shared" si="89"/>
        <v>0</v>
      </c>
      <c r="EO36" s="117">
        <f t="shared" si="89"/>
        <v>0</v>
      </c>
      <c r="EP36" s="117">
        <f t="shared" si="89"/>
        <v>0</v>
      </c>
      <c r="EQ36" s="117">
        <f t="shared" si="89"/>
        <v>0</v>
      </c>
      <c r="ER36" s="117">
        <f t="shared" si="89"/>
        <v>0</v>
      </c>
      <c r="ES36" s="117">
        <f t="shared" si="89"/>
        <v>0</v>
      </c>
      <c r="ET36" s="117">
        <f t="shared" si="89"/>
        <v>0</v>
      </c>
      <c r="EU36" s="117">
        <f t="shared" si="89"/>
        <v>0</v>
      </c>
      <c r="EV36" s="117">
        <f t="shared" si="89"/>
        <v>0</v>
      </c>
      <c r="EW36" s="117">
        <f t="shared" si="89"/>
        <v>0</v>
      </c>
      <c r="EX36" s="117">
        <f t="shared" si="90"/>
        <v>0</v>
      </c>
      <c r="EY36" s="117">
        <f t="shared" si="90"/>
        <v>0</v>
      </c>
      <c r="EZ36" s="117">
        <f t="shared" si="90"/>
        <v>0</v>
      </c>
      <c r="FA36" s="117">
        <f t="shared" si="90"/>
        <v>0</v>
      </c>
      <c r="FB36" s="117">
        <f t="shared" si="90"/>
        <v>0</v>
      </c>
      <c r="FC36" s="117">
        <f t="shared" si="90"/>
        <v>0</v>
      </c>
      <c r="FD36" s="117">
        <f t="shared" si="90"/>
        <v>0</v>
      </c>
      <c r="FE36" s="117">
        <f t="shared" si="90"/>
        <v>0</v>
      </c>
      <c r="FF36" s="117">
        <f t="shared" si="90"/>
        <v>0</v>
      </c>
      <c r="FG36" s="117">
        <f t="shared" si="90"/>
        <v>0</v>
      </c>
      <c r="FH36" s="117">
        <f t="shared" si="91"/>
        <v>0</v>
      </c>
      <c r="FI36" s="117">
        <f t="shared" si="91"/>
        <v>0</v>
      </c>
      <c r="FJ36" s="117">
        <f t="shared" si="91"/>
        <v>0</v>
      </c>
      <c r="FK36" s="117">
        <f t="shared" si="91"/>
        <v>0</v>
      </c>
      <c r="FL36" s="117">
        <f t="shared" si="91"/>
        <v>0</v>
      </c>
      <c r="FM36" s="117">
        <f t="shared" si="91"/>
        <v>0</v>
      </c>
      <c r="FN36" s="117">
        <f t="shared" si="91"/>
        <v>0</v>
      </c>
      <c r="FO36" s="117">
        <f t="shared" si="91"/>
        <v>0</v>
      </c>
      <c r="FP36" s="117">
        <f t="shared" si="91"/>
        <v>0</v>
      </c>
      <c r="FQ36" s="117">
        <f t="shared" si="91"/>
        <v>0</v>
      </c>
      <c r="FR36" s="117">
        <f t="shared" si="92"/>
        <v>0</v>
      </c>
      <c r="FS36" s="117">
        <f t="shared" si="92"/>
        <v>0</v>
      </c>
      <c r="FT36" s="117">
        <f t="shared" si="92"/>
        <v>0</v>
      </c>
      <c r="FU36" s="117">
        <f t="shared" si="92"/>
        <v>0</v>
      </c>
      <c r="FV36" s="117">
        <f t="shared" si="92"/>
        <v>0</v>
      </c>
      <c r="FW36" s="117">
        <f t="shared" si="92"/>
        <v>0</v>
      </c>
      <c r="FX36" s="117">
        <f t="shared" si="92"/>
        <v>0</v>
      </c>
      <c r="FY36" s="117">
        <f t="shared" si="92"/>
        <v>0</v>
      </c>
      <c r="FZ36" s="117">
        <f t="shared" si="92"/>
        <v>0</v>
      </c>
      <c r="GA36" s="117">
        <f t="shared" si="92"/>
        <v>0</v>
      </c>
      <c r="GB36" s="117">
        <f t="shared" si="93"/>
        <v>0</v>
      </c>
      <c r="GC36" s="117">
        <f t="shared" si="93"/>
        <v>0</v>
      </c>
      <c r="GD36" s="117">
        <f t="shared" si="93"/>
        <v>0</v>
      </c>
      <c r="GE36" s="117">
        <f t="shared" si="93"/>
        <v>0</v>
      </c>
      <c r="GF36" s="117">
        <f t="shared" si="93"/>
        <v>0</v>
      </c>
      <c r="GG36" s="117">
        <f t="shared" si="93"/>
        <v>0</v>
      </c>
      <c r="GH36" s="117">
        <f t="shared" si="93"/>
        <v>0</v>
      </c>
      <c r="GI36" s="117">
        <f t="shared" si="93"/>
        <v>0</v>
      </c>
      <c r="GJ36" s="117">
        <f t="shared" si="93"/>
        <v>0</v>
      </c>
      <c r="GK36" s="117">
        <f t="shared" si="93"/>
        <v>0</v>
      </c>
      <c r="GL36" s="117">
        <f t="shared" si="94"/>
        <v>0</v>
      </c>
      <c r="GM36" s="117">
        <f t="shared" si="94"/>
        <v>0</v>
      </c>
      <c r="GN36" s="117">
        <f t="shared" si="94"/>
        <v>0</v>
      </c>
      <c r="GO36" s="117">
        <f t="shared" si="94"/>
        <v>0</v>
      </c>
      <c r="GP36" s="117">
        <f t="shared" si="94"/>
        <v>0</v>
      </c>
      <c r="GQ36" s="117">
        <f t="shared" si="94"/>
        <v>0</v>
      </c>
      <c r="GR36" s="117">
        <f t="shared" si="94"/>
        <v>0</v>
      </c>
      <c r="GS36" s="117">
        <f t="shared" si="94"/>
        <v>0</v>
      </c>
      <c r="GT36" s="117">
        <f t="shared" si="94"/>
        <v>0</v>
      </c>
      <c r="GU36" s="117">
        <f t="shared" si="94"/>
        <v>0</v>
      </c>
      <c r="GV36" s="117">
        <f t="shared" si="95"/>
        <v>0</v>
      </c>
      <c r="GW36" s="117">
        <f t="shared" si="95"/>
        <v>0</v>
      </c>
      <c r="GX36" s="117">
        <f t="shared" si="95"/>
        <v>0</v>
      </c>
      <c r="GY36" s="117">
        <f t="shared" si="95"/>
        <v>0</v>
      </c>
      <c r="GZ36" s="117">
        <f t="shared" si="95"/>
        <v>0</v>
      </c>
      <c r="HA36" s="117">
        <f t="shared" si="95"/>
        <v>0</v>
      </c>
      <c r="HB36" s="117">
        <f t="shared" si="95"/>
        <v>0</v>
      </c>
      <c r="HC36" s="117">
        <f t="shared" si="95"/>
        <v>0</v>
      </c>
      <c r="HD36" s="117">
        <f t="shared" si="95"/>
        <v>0</v>
      </c>
      <c r="HE36" s="117">
        <f t="shared" si="95"/>
        <v>0</v>
      </c>
      <c r="HF36" s="117">
        <f t="shared" si="96"/>
        <v>0</v>
      </c>
      <c r="HG36" s="117">
        <f t="shared" si="96"/>
        <v>0</v>
      </c>
      <c r="HH36" s="117">
        <f t="shared" si="96"/>
        <v>0</v>
      </c>
      <c r="HI36" s="117">
        <f t="shared" si="96"/>
        <v>0</v>
      </c>
      <c r="HJ36" s="117">
        <f t="shared" si="96"/>
        <v>0</v>
      </c>
      <c r="HK36" s="117">
        <f t="shared" si="96"/>
        <v>0</v>
      </c>
      <c r="HL36" s="117">
        <f t="shared" si="96"/>
        <v>0</v>
      </c>
      <c r="HM36" s="117">
        <f t="shared" si="96"/>
        <v>0</v>
      </c>
      <c r="HN36" s="117">
        <f t="shared" si="96"/>
        <v>0</v>
      </c>
      <c r="HO36" s="117">
        <f t="shared" si="96"/>
        <v>0</v>
      </c>
      <c r="HP36" s="117">
        <f t="shared" si="96"/>
        <v>0</v>
      </c>
      <c r="HQ36" s="117">
        <f t="shared" si="96"/>
        <v>0</v>
      </c>
      <c r="HR36" s="117">
        <f t="shared" si="96"/>
        <v>0</v>
      </c>
      <c r="HS36" s="117">
        <f t="shared" si="96"/>
        <v>0</v>
      </c>
      <c r="HT36" s="117">
        <f t="shared" si="96"/>
        <v>0</v>
      </c>
    </row>
    <row r="37" spans="1:228" x14ac:dyDescent="0.35">
      <c r="A37" s="117" t="s">
        <v>817</v>
      </c>
      <c r="B37" s="117">
        <f>IF(AND('PPG Phase Definition'!C411=1, 'PPG Phase Definition'!I177&lt;&gt;1,'PPG Phase Definition'!W177&lt;&gt;"Only TIA1"),1,0)</f>
        <v>0</v>
      </c>
      <c r="C37" s="117">
        <f>C36</f>
        <v>5</v>
      </c>
      <c r="D37" s="117">
        <f>IF('PPG Phase Definition'!X177="",1,$C$66)</f>
        <v>1</v>
      </c>
      <c r="H37" s="117">
        <v>36</v>
      </c>
      <c r="I37" s="117" t="str">
        <f t="shared" si="5"/>
        <v>ECG</v>
      </c>
      <c r="J37" s="117">
        <f t="shared" si="28"/>
        <v>33</v>
      </c>
      <c r="K37" s="117" t="str">
        <f t="shared" si="29"/>
        <v>ECG</v>
      </c>
      <c r="L37" s="117" t="str">
        <f t="shared" si="30"/>
        <v/>
      </c>
      <c r="M37" s="398" t="str">
        <f t="shared" si="31"/>
        <v>ECG</v>
      </c>
      <c r="N37" s="117">
        <f t="shared" si="32"/>
        <v>36</v>
      </c>
      <c r="O37" s="117">
        <f t="shared" si="33"/>
        <v>36</v>
      </c>
      <c r="Q37" s="389">
        <f t="shared" si="6"/>
        <v>36</v>
      </c>
      <c r="R37" s="395" t="str">
        <f t="shared" si="34"/>
        <v>ECG</v>
      </c>
      <c r="S37" s="391"/>
      <c r="T37" s="391"/>
      <c r="U37" s="391" t="str">
        <f t="shared" si="35"/>
        <v/>
      </c>
      <c r="V37" s="117" t="str">
        <f t="shared" si="36"/>
        <v/>
      </c>
      <c r="W37" s="117">
        <f t="shared" si="7"/>
        <v>0</v>
      </c>
      <c r="X37" s="117">
        <f t="shared" si="77"/>
        <v>0</v>
      </c>
      <c r="Y37" s="117">
        <f t="shared" si="77"/>
        <v>0</v>
      </c>
      <c r="Z37" s="117">
        <f t="shared" si="77"/>
        <v>0</v>
      </c>
      <c r="AA37" s="117">
        <f t="shared" si="77"/>
        <v>0</v>
      </c>
      <c r="AB37" s="117">
        <f t="shared" si="77"/>
        <v>0</v>
      </c>
      <c r="AC37" s="117">
        <f t="shared" si="77"/>
        <v>0</v>
      </c>
      <c r="AD37" s="117">
        <f t="shared" si="77"/>
        <v>0</v>
      </c>
      <c r="AE37" s="117">
        <f t="shared" si="77"/>
        <v>0</v>
      </c>
      <c r="AF37" s="117">
        <f t="shared" si="77"/>
        <v>0</v>
      </c>
      <c r="AG37" s="117">
        <f t="shared" si="77"/>
        <v>0</v>
      </c>
      <c r="AH37" s="117">
        <f t="shared" si="78"/>
        <v>0</v>
      </c>
      <c r="AI37" s="117">
        <f t="shared" si="78"/>
        <v>0</v>
      </c>
      <c r="AJ37" s="117">
        <f t="shared" si="78"/>
        <v>0</v>
      </c>
      <c r="AK37" s="117">
        <f t="shared" si="78"/>
        <v>0</v>
      </c>
      <c r="AL37" s="117">
        <f t="shared" si="78"/>
        <v>0</v>
      </c>
      <c r="AM37" s="117">
        <f t="shared" si="78"/>
        <v>0</v>
      </c>
      <c r="AN37" s="117">
        <f t="shared" si="78"/>
        <v>0</v>
      </c>
      <c r="AO37" s="117">
        <f t="shared" si="78"/>
        <v>0</v>
      </c>
      <c r="AP37" s="117">
        <f t="shared" si="78"/>
        <v>0</v>
      </c>
      <c r="AQ37" s="117">
        <f t="shared" si="78"/>
        <v>0</v>
      </c>
      <c r="AR37" s="117">
        <f t="shared" si="79"/>
        <v>0</v>
      </c>
      <c r="AS37" s="117">
        <f t="shared" si="79"/>
        <v>0</v>
      </c>
      <c r="AT37" s="117">
        <f t="shared" si="79"/>
        <v>0</v>
      </c>
      <c r="AU37" s="117">
        <f t="shared" si="79"/>
        <v>0</v>
      </c>
      <c r="AV37" s="117">
        <f t="shared" si="79"/>
        <v>0</v>
      </c>
      <c r="AW37" s="117">
        <f t="shared" si="79"/>
        <v>0</v>
      </c>
      <c r="AX37" s="117">
        <f t="shared" si="79"/>
        <v>0</v>
      </c>
      <c r="AY37" s="117">
        <f t="shared" si="79"/>
        <v>0</v>
      </c>
      <c r="AZ37" s="117">
        <f t="shared" si="79"/>
        <v>0</v>
      </c>
      <c r="BA37" s="117">
        <f t="shared" si="79"/>
        <v>0</v>
      </c>
      <c r="BB37" s="117">
        <f t="shared" si="80"/>
        <v>0</v>
      </c>
      <c r="BC37" s="117">
        <f t="shared" si="80"/>
        <v>0</v>
      </c>
      <c r="BD37" s="117">
        <f t="shared" si="80"/>
        <v>0</v>
      </c>
      <c r="BE37" s="117">
        <f t="shared" si="80"/>
        <v>0</v>
      </c>
      <c r="BF37" s="117">
        <f t="shared" si="80"/>
        <v>0</v>
      </c>
      <c r="BG37" s="117">
        <f t="shared" si="80"/>
        <v>0</v>
      </c>
      <c r="BH37" s="117">
        <f t="shared" si="80"/>
        <v>0</v>
      </c>
      <c r="BI37" s="117">
        <f t="shared" si="80"/>
        <v>0</v>
      </c>
      <c r="BJ37" s="117">
        <f t="shared" si="80"/>
        <v>0</v>
      </c>
      <c r="BK37" s="117">
        <f t="shared" si="80"/>
        <v>0</v>
      </c>
      <c r="BL37" s="117">
        <f t="shared" si="81"/>
        <v>0</v>
      </c>
      <c r="BM37" s="117">
        <f t="shared" si="81"/>
        <v>0</v>
      </c>
      <c r="BN37" s="117">
        <f t="shared" si="81"/>
        <v>0</v>
      </c>
      <c r="BO37" s="117">
        <f t="shared" si="81"/>
        <v>0</v>
      </c>
      <c r="BP37" s="117">
        <f t="shared" si="81"/>
        <v>0</v>
      </c>
      <c r="BQ37" s="117">
        <f t="shared" si="81"/>
        <v>0</v>
      </c>
      <c r="BR37" s="117">
        <f t="shared" si="81"/>
        <v>0</v>
      </c>
      <c r="BS37" s="117">
        <f t="shared" si="81"/>
        <v>0</v>
      </c>
      <c r="BT37" s="117">
        <f t="shared" si="81"/>
        <v>0</v>
      </c>
      <c r="BU37" s="117">
        <f t="shared" si="81"/>
        <v>0</v>
      </c>
      <c r="BV37" s="117">
        <f t="shared" si="82"/>
        <v>0</v>
      </c>
      <c r="BW37" s="117">
        <f t="shared" si="82"/>
        <v>0</v>
      </c>
      <c r="BX37" s="117">
        <f t="shared" si="82"/>
        <v>0</v>
      </c>
      <c r="BY37" s="117">
        <f t="shared" si="82"/>
        <v>0</v>
      </c>
      <c r="BZ37" s="117">
        <f t="shared" si="82"/>
        <v>0</v>
      </c>
      <c r="CA37" s="117">
        <f t="shared" si="82"/>
        <v>0</v>
      </c>
      <c r="CB37" s="117">
        <f t="shared" si="82"/>
        <v>0</v>
      </c>
      <c r="CC37" s="117">
        <f t="shared" si="82"/>
        <v>0</v>
      </c>
      <c r="CD37" s="117">
        <f t="shared" si="82"/>
        <v>0</v>
      </c>
      <c r="CE37" s="117">
        <f t="shared" si="82"/>
        <v>0</v>
      </c>
      <c r="CF37" s="117">
        <f t="shared" si="83"/>
        <v>0</v>
      </c>
      <c r="CG37" s="117">
        <f t="shared" si="83"/>
        <v>0</v>
      </c>
      <c r="CH37" s="117">
        <f t="shared" si="83"/>
        <v>0</v>
      </c>
      <c r="CI37" s="117">
        <f t="shared" si="83"/>
        <v>0</v>
      </c>
      <c r="CJ37" s="117">
        <f t="shared" si="83"/>
        <v>0</v>
      </c>
      <c r="CK37" s="117">
        <f t="shared" si="83"/>
        <v>0</v>
      </c>
      <c r="CL37" s="117">
        <f t="shared" si="83"/>
        <v>0</v>
      </c>
      <c r="CM37" s="117">
        <f t="shared" si="83"/>
        <v>0</v>
      </c>
      <c r="CN37" s="117">
        <f t="shared" si="83"/>
        <v>0</v>
      </c>
      <c r="CO37" s="117">
        <f t="shared" si="83"/>
        <v>0</v>
      </c>
      <c r="CP37" s="117">
        <f t="shared" si="84"/>
        <v>0</v>
      </c>
      <c r="CQ37" s="117">
        <f t="shared" si="84"/>
        <v>0</v>
      </c>
      <c r="CR37" s="117">
        <f t="shared" si="84"/>
        <v>0</v>
      </c>
      <c r="CS37" s="117">
        <f t="shared" si="84"/>
        <v>0</v>
      </c>
      <c r="CT37" s="117">
        <f t="shared" si="84"/>
        <v>0</v>
      </c>
      <c r="CU37" s="117">
        <f t="shared" si="84"/>
        <v>0</v>
      </c>
      <c r="CV37" s="117">
        <f t="shared" si="84"/>
        <v>0</v>
      </c>
      <c r="CW37" s="117">
        <f t="shared" si="84"/>
        <v>0</v>
      </c>
      <c r="CX37" s="117">
        <f t="shared" si="84"/>
        <v>0</v>
      </c>
      <c r="CY37" s="117">
        <f t="shared" si="84"/>
        <v>0</v>
      </c>
      <c r="CZ37" s="117">
        <f t="shared" si="85"/>
        <v>0</v>
      </c>
      <c r="DA37" s="117">
        <f t="shared" si="85"/>
        <v>0</v>
      </c>
      <c r="DB37" s="117">
        <f t="shared" si="85"/>
        <v>0</v>
      </c>
      <c r="DC37" s="117">
        <f t="shared" si="85"/>
        <v>0</v>
      </c>
      <c r="DD37" s="117">
        <f t="shared" si="85"/>
        <v>0</v>
      </c>
      <c r="DE37" s="117">
        <f t="shared" si="85"/>
        <v>0</v>
      </c>
      <c r="DF37" s="117">
        <f t="shared" si="85"/>
        <v>0</v>
      </c>
      <c r="DG37" s="117">
        <f t="shared" si="85"/>
        <v>0</v>
      </c>
      <c r="DH37" s="117">
        <f t="shared" si="85"/>
        <v>0</v>
      </c>
      <c r="DI37" s="117">
        <f t="shared" si="85"/>
        <v>0</v>
      </c>
      <c r="DJ37" s="117">
        <f t="shared" si="86"/>
        <v>0</v>
      </c>
      <c r="DK37" s="117">
        <f t="shared" si="86"/>
        <v>0</v>
      </c>
      <c r="DL37" s="117">
        <f t="shared" si="86"/>
        <v>0</v>
      </c>
      <c r="DM37" s="117">
        <f t="shared" si="86"/>
        <v>0</v>
      </c>
      <c r="DN37" s="117">
        <f t="shared" si="86"/>
        <v>0</v>
      </c>
      <c r="DO37" s="117">
        <f t="shared" si="86"/>
        <v>0</v>
      </c>
      <c r="DP37" s="117">
        <f t="shared" si="86"/>
        <v>0</v>
      </c>
      <c r="DQ37" s="117">
        <f t="shared" si="86"/>
        <v>0</v>
      </c>
      <c r="DR37" s="117">
        <f t="shared" si="86"/>
        <v>0</v>
      </c>
      <c r="DS37" s="117">
        <f t="shared" si="86"/>
        <v>0</v>
      </c>
      <c r="DT37" s="117">
        <f t="shared" si="87"/>
        <v>0</v>
      </c>
      <c r="DU37" s="117">
        <f t="shared" si="87"/>
        <v>0</v>
      </c>
      <c r="DV37" s="117">
        <f t="shared" si="87"/>
        <v>0</v>
      </c>
      <c r="DW37" s="117">
        <f t="shared" si="87"/>
        <v>0</v>
      </c>
      <c r="DX37" s="117">
        <f t="shared" si="87"/>
        <v>0</v>
      </c>
      <c r="DY37" s="117">
        <f t="shared" si="87"/>
        <v>0</v>
      </c>
      <c r="DZ37" s="117">
        <f t="shared" si="87"/>
        <v>0</v>
      </c>
      <c r="EA37" s="117">
        <f t="shared" si="87"/>
        <v>0</v>
      </c>
      <c r="EB37" s="117">
        <f t="shared" si="87"/>
        <v>0</v>
      </c>
      <c r="EC37" s="117">
        <f t="shared" si="87"/>
        <v>0</v>
      </c>
      <c r="ED37" s="117">
        <f t="shared" si="88"/>
        <v>0</v>
      </c>
      <c r="EE37" s="117">
        <f t="shared" si="88"/>
        <v>0</v>
      </c>
      <c r="EF37" s="117">
        <f t="shared" si="88"/>
        <v>0</v>
      </c>
      <c r="EG37" s="117">
        <f t="shared" si="88"/>
        <v>0</v>
      </c>
      <c r="EH37" s="117">
        <f t="shared" si="88"/>
        <v>0</v>
      </c>
      <c r="EI37" s="117">
        <f t="shared" si="88"/>
        <v>0</v>
      </c>
      <c r="EJ37" s="117">
        <f t="shared" si="88"/>
        <v>0</v>
      </c>
      <c r="EK37" s="117">
        <f t="shared" si="88"/>
        <v>0</v>
      </c>
      <c r="EL37" s="117">
        <f t="shared" si="88"/>
        <v>0</v>
      </c>
      <c r="EM37" s="117">
        <f t="shared" si="88"/>
        <v>0</v>
      </c>
      <c r="EN37" s="117">
        <f t="shared" si="89"/>
        <v>0</v>
      </c>
      <c r="EO37" s="117">
        <f t="shared" si="89"/>
        <v>0</v>
      </c>
      <c r="EP37" s="117">
        <f t="shared" si="89"/>
        <v>0</v>
      </c>
      <c r="EQ37" s="117">
        <f t="shared" si="89"/>
        <v>0</v>
      </c>
      <c r="ER37" s="117">
        <f t="shared" si="89"/>
        <v>0</v>
      </c>
      <c r="ES37" s="117">
        <f t="shared" si="89"/>
        <v>0</v>
      </c>
      <c r="ET37" s="117">
        <f t="shared" si="89"/>
        <v>0</v>
      </c>
      <c r="EU37" s="117">
        <f t="shared" si="89"/>
        <v>0</v>
      </c>
      <c r="EV37" s="117">
        <f t="shared" si="89"/>
        <v>0</v>
      </c>
      <c r="EW37" s="117">
        <f t="shared" si="89"/>
        <v>0</v>
      </c>
      <c r="EX37" s="117">
        <f t="shared" si="90"/>
        <v>0</v>
      </c>
      <c r="EY37" s="117">
        <f t="shared" si="90"/>
        <v>0</v>
      </c>
      <c r="EZ37" s="117">
        <f t="shared" si="90"/>
        <v>0</v>
      </c>
      <c r="FA37" s="117">
        <f t="shared" si="90"/>
        <v>0</v>
      </c>
      <c r="FB37" s="117">
        <f t="shared" si="90"/>
        <v>0</v>
      </c>
      <c r="FC37" s="117">
        <f t="shared" si="90"/>
        <v>0</v>
      </c>
      <c r="FD37" s="117">
        <f t="shared" si="90"/>
        <v>0</v>
      </c>
      <c r="FE37" s="117">
        <f t="shared" si="90"/>
        <v>0</v>
      </c>
      <c r="FF37" s="117">
        <f t="shared" si="90"/>
        <v>0</v>
      </c>
      <c r="FG37" s="117">
        <f t="shared" si="90"/>
        <v>0</v>
      </c>
      <c r="FH37" s="117">
        <f t="shared" si="91"/>
        <v>0</v>
      </c>
      <c r="FI37" s="117">
        <f t="shared" si="91"/>
        <v>0</v>
      </c>
      <c r="FJ37" s="117">
        <f t="shared" si="91"/>
        <v>0</v>
      </c>
      <c r="FK37" s="117">
        <f t="shared" si="91"/>
        <v>0</v>
      </c>
      <c r="FL37" s="117">
        <f t="shared" si="91"/>
        <v>0</v>
      </c>
      <c r="FM37" s="117">
        <f t="shared" si="91"/>
        <v>0</v>
      </c>
      <c r="FN37" s="117">
        <f t="shared" si="91"/>
        <v>0</v>
      </c>
      <c r="FO37" s="117">
        <f t="shared" si="91"/>
        <v>0</v>
      </c>
      <c r="FP37" s="117">
        <f t="shared" si="91"/>
        <v>0</v>
      </c>
      <c r="FQ37" s="117">
        <f t="shared" si="91"/>
        <v>0</v>
      </c>
      <c r="FR37" s="117">
        <f t="shared" si="92"/>
        <v>0</v>
      </c>
      <c r="FS37" s="117">
        <f t="shared" si="92"/>
        <v>0</v>
      </c>
      <c r="FT37" s="117">
        <f t="shared" si="92"/>
        <v>0</v>
      </c>
      <c r="FU37" s="117">
        <f t="shared" si="92"/>
        <v>0</v>
      </c>
      <c r="FV37" s="117">
        <f t="shared" si="92"/>
        <v>0</v>
      </c>
      <c r="FW37" s="117">
        <f t="shared" si="92"/>
        <v>0</v>
      </c>
      <c r="FX37" s="117">
        <f t="shared" si="92"/>
        <v>0</v>
      </c>
      <c r="FY37" s="117">
        <f t="shared" si="92"/>
        <v>0</v>
      </c>
      <c r="FZ37" s="117">
        <f t="shared" si="92"/>
        <v>0</v>
      </c>
      <c r="GA37" s="117">
        <f t="shared" si="92"/>
        <v>0</v>
      </c>
      <c r="GB37" s="117">
        <f t="shared" si="93"/>
        <v>0</v>
      </c>
      <c r="GC37" s="117">
        <f t="shared" si="93"/>
        <v>0</v>
      </c>
      <c r="GD37" s="117">
        <f t="shared" si="93"/>
        <v>0</v>
      </c>
      <c r="GE37" s="117">
        <f t="shared" si="93"/>
        <v>0</v>
      </c>
      <c r="GF37" s="117">
        <f t="shared" si="93"/>
        <v>0</v>
      </c>
      <c r="GG37" s="117">
        <f t="shared" si="93"/>
        <v>0</v>
      </c>
      <c r="GH37" s="117">
        <f t="shared" si="93"/>
        <v>0</v>
      </c>
      <c r="GI37" s="117">
        <f t="shared" si="93"/>
        <v>0</v>
      </c>
      <c r="GJ37" s="117">
        <f t="shared" si="93"/>
        <v>0</v>
      </c>
      <c r="GK37" s="117">
        <f t="shared" si="93"/>
        <v>0</v>
      </c>
      <c r="GL37" s="117">
        <f t="shared" si="94"/>
        <v>0</v>
      </c>
      <c r="GM37" s="117">
        <f t="shared" si="94"/>
        <v>0</v>
      </c>
      <c r="GN37" s="117">
        <f t="shared" si="94"/>
        <v>0</v>
      </c>
      <c r="GO37" s="117">
        <f t="shared" si="94"/>
        <v>0</v>
      </c>
      <c r="GP37" s="117">
        <f t="shared" si="94"/>
        <v>0</v>
      </c>
      <c r="GQ37" s="117">
        <f t="shared" si="94"/>
        <v>0</v>
      </c>
      <c r="GR37" s="117">
        <f t="shared" si="94"/>
        <v>0</v>
      </c>
      <c r="GS37" s="117">
        <f t="shared" si="94"/>
        <v>0</v>
      </c>
      <c r="GT37" s="117">
        <f t="shared" si="94"/>
        <v>0</v>
      </c>
      <c r="GU37" s="117">
        <f t="shared" si="94"/>
        <v>0</v>
      </c>
      <c r="GV37" s="117">
        <f t="shared" si="95"/>
        <v>0</v>
      </c>
      <c r="GW37" s="117">
        <f t="shared" si="95"/>
        <v>0</v>
      </c>
      <c r="GX37" s="117">
        <f t="shared" si="95"/>
        <v>0</v>
      </c>
      <c r="GY37" s="117">
        <f t="shared" si="95"/>
        <v>0</v>
      </c>
      <c r="GZ37" s="117">
        <f t="shared" si="95"/>
        <v>0</v>
      </c>
      <c r="HA37" s="117">
        <f t="shared" si="95"/>
        <v>0</v>
      </c>
      <c r="HB37" s="117">
        <f t="shared" si="95"/>
        <v>0</v>
      </c>
      <c r="HC37" s="117">
        <f t="shared" si="95"/>
        <v>0</v>
      </c>
      <c r="HD37" s="117">
        <f t="shared" si="95"/>
        <v>0</v>
      </c>
      <c r="HE37" s="117">
        <f t="shared" si="95"/>
        <v>0</v>
      </c>
      <c r="HF37" s="117">
        <f t="shared" si="96"/>
        <v>0</v>
      </c>
      <c r="HG37" s="117">
        <f t="shared" si="96"/>
        <v>0</v>
      </c>
      <c r="HH37" s="117">
        <f t="shared" si="96"/>
        <v>0</v>
      </c>
      <c r="HI37" s="117">
        <f t="shared" si="96"/>
        <v>0</v>
      </c>
      <c r="HJ37" s="117">
        <f t="shared" si="96"/>
        <v>0</v>
      </c>
      <c r="HK37" s="117">
        <f t="shared" si="96"/>
        <v>0</v>
      </c>
      <c r="HL37" s="117">
        <f t="shared" si="96"/>
        <v>0</v>
      </c>
      <c r="HM37" s="117">
        <f t="shared" si="96"/>
        <v>0</v>
      </c>
      <c r="HN37" s="117">
        <f t="shared" si="96"/>
        <v>0</v>
      </c>
      <c r="HO37" s="117">
        <f t="shared" si="96"/>
        <v>0</v>
      </c>
      <c r="HP37" s="117">
        <f t="shared" si="96"/>
        <v>0</v>
      </c>
      <c r="HQ37" s="117">
        <f t="shared" si="96"/>
        <v>0</v>
      </c>
      <c r="HR37" s="117">
        <f t="shared" si="96"/>
        <v>0</v>
      </c>
      <c r="HS37" s="117">
        <f t="shared" si="96"/>
        <v>0</v>
      </c>
      <c r="HT37" s="117">
        <f t="shared" si="96"/>
        <v>0</v>
      </c>
    </row>
    <row r="38" spans="1:228" x14ac:dyDescent="0.35">
      <c r="A38" s="117" t="s">
        <v>818</v>
      </c>
      <c r="B38" s="117">
        <f>IF(AND('PPG Phase Definition'!C421=1, 'PPG Phase Definition'!I187&lt;&gt;1,'PPG Phase Definition'!W187&lt;&gt;"Only TIA2"),1,0)</f>
        <v>0</v>
      </c>
      <c r="C38" s="117">
        <f>IF(ACQ_MODE="PPG",INT(1/INDEX(REFERENCE!$AG$12:$AG$22,MATCH('PPG Phase Definition'!H187,REFERENCE!$AF$12:$AF$22,0))),PPG_GBL_MASK_FATOR)</f>
        <v>5</v>
      </c>
      <c r="D38" s="117">
        <f>IF('PPG Phase Definition'!V187="",1,$C$66)</f>
        <v>1</v>
      </c>
      <c r="H38" s="117">
        <v>37</v>
      </c>
      <c r="I38" s="117" t="str">
        <f t="shared" si="5"/>
        <v>ECG</v>
      </c>
      <c r="J38" s="117">
        <f t="shared" si="28"/>
        <v>34</v>
      </c>
      <c r="K38" s="117" t="str">
        <f t="shared" si="29"/>
        <v>ECG</v>
      </c>
      <c r="L38" s="117" t="str">
        <f t="shared" si="30"/>
        <v/>
      </c>
      <c r="M38" s="398" t="str">
        <f t="shared" si="31"/>
        <v>ECG</v>
      </c>
      <c r="N38" s="117">
        <f t="shared" si="32"/>
        <v>37</v>
      </c>
      <c r="O38" s="117">
        <f t="shared" si="33"/>
        <v>37</v>
      </c>
      <c r="Q38" s="389">
        <f t="shared" si="6"/>
        <v>37</v>
      </c>
      <c r="R38" s="395" t="str">
        <f t="shared" si="34"/>
        <v>ECG</v>
      </c>
      <c r="S38" s="391"/>
      <c r="T38" s="391"/>
      <c r="U38" s="391" t="str">
        <f t="shared" si="35"/>
        <v/>
      </c>
      <c r="V38" s="117" t="str">
        <f t="shared" si="36"/>
        <v/>
      </c>
      <c r="W38" s="117">
        <f t="shared" si="7"/>
        <v>0</v>
      </c>
      <c r="X38" s="117">
        <f t="shared" si="77"/>
        <v>0</v>
      </c>
      <c r="Y38" s="117">
        <f t="shared" si="77"/>
        <v>0</v>
      </c>
      <c r="Z38" s="117">
        <f t="shared" si="77"/>
        <v>0</v>
      </c>
      <c r="AA38" s="117">
        <f t="shared" si="77"/>
        <v>0</v>
      </c>
      <c r="AB38" s="117">
        <f t="shared" si="77"/>
        <v>0</v>
      </c>
      <c r="AC38" s="117">
        <f t="shared" si="77"/>
        <v>0</v>
      </c>
      <c r="AD38" s="117">
        <f t="shared" si="77"/>
        <v>0</v>
      </c>
      <c r="AE38" s="117">
        <f t="shared" si="77"/>
        <v>0</v>
      </c>
      <c r="AF38" s="117">
        <f t="shared" si="77"/>
        <v>0</v>
      </c>
      <c r="AG38" s="117">
        <f t="shared" si="77"/>
        <v>0</v>
      </c>
      <c r="AH38" s="117">
        <f t="shared" si="78"/>
        <v>0</v>
      </c>
      <c r="AI38" s="117">
        <f t="shared" si="78"/>
        <v>0</v>
      </c>
      <c r="AJ38" s="117">
        <f t="shared" si="78"/>
        <v>0</v>
      </c>
      <c r="AK38" s="117">
        <f t="shared" si="78"/>
        <v>0</v>
      </c>
      <c r="AL38" s="117">
        <f t="shared" si="78"/>
        <v>0</v>
      </c>
      <c r="AM38" s="117">
        <f t="shared" si="78"/>
        <v>0</v>
      </c>
      <c r="AN38" s="117">
        <f t="shared" si="78"/>
        <v>0</v>
      </c>
      <c r="AO38" s="117">
        <f t="shared" si="78"/>
        <v>0</v>
      </c>
      <c r="AP38" s="117">
        <f t="shared" si="78"/>
        <v>0</v>
      </c>
      <c r="AQ38" s="117">
        <f t="shared" si="78"/>
        <v>0</v>
      </c>
      <c r="AR38" s="117">
        <f t="shared" si="79"/>
        <v>0</v>
      </c>
      <c r="AS38" s="117">
        <f t="shared" si="79"/>
        <v>0</v>
      </c>
      <c r="AT38" s="117">
        <f t="shared" si="79"/>
        <v>0</v>
      </c>
      <c r="AU38" s="117">
        <f t="shared" si="79"/>
        <v>0</v>
      </c>
      <c r="AV38" s="117">
        <f t="shared" si="79"/>
        <v>0</v>
      </c>
      <c r="AW38" s="117">
        <f t="shared" si="79"/>
        <v>0</v>
      </c>
      <c r="AX38" s="117">
        <f t="shared" si="79"/>
        <v>0</v>
      </c>
      <c r="AY38" s="117">
        <f t="shared" si="79"/>
        <v>0</v>
      </c>
      <c r="AZ38" s="117">
        <f t="shared" si="79"/>
        <v>0</v>
      </c>
      <c r="BA38" s="117">
        <f t="shared" si="79"/>
        <v>0</v>
      </c>
      <c r="BB38" s="117">
        <f t="shared" si="80"/>
        <v>0</v>
      </c>
      <c r="BC38" s="117">
        <f t="shared" si="80"/>
        <v>0</v>
      </c>
      <c r="BD38" s="117">
        <f t="shared" si="80"/>
        <v>0</v>
      </c>
      <c r="BE38" s="117">
        <f t="shared" si="80"/>
        <v>0</v>
      </c>
      <c r="BF38" s="117">
        <f t="shared" si="80"/>
        <v>0</v>
      </c>
      <c r="BG38" s="117">
        <f t="shared" si="80"/>
        <v>0</v>
      </c>
      <c r="BH38" s="117">
        <f t="shared" si="80"/>
        <v>0</v>
      </c>
      <c r="BI38" s="117">
        <f t="shared" si="80"/>
        <v>0</v>
      </c>
      <c r="BJ38" s="117">
        <f t="shared" si="80"/>
        <v>0</v>
      </c>
      <c r="BK38" s="117">
        <f t="shared" si="80"/>
        <v>0</v>
      </c>
      <c r="BL38" s="117">
        <f t="shared" si="81"/>
        <v>0</v>
      </c>
      <c r="BM38" s="117">
        <f t="shared" si="81"/>
        <v>0</v>
      </c>
      <c r="BN38" s="117">
        <f t="shared" si="81"/>
        <v>0</v>
      </c>
      <c r="BO38" s="117">
        <f t="shared" si="81"/>
        <v>0</v>
      </c>
      <c r="BP38" s="117">
        <f t="shared" si="81"/>
        <v>0</v>
      </c>
      <c r="BQ38" s="117">
        <f t="shared" si="81"/>
        <v>0</v>
      </c>
      <c r="BR38" s="117">
        <f t="shared" si="81"/>
        <v>0</v>
      </c>
      <c r="BS38" s="117">
        <f t="shared" si="81"/>
        <v>0</v>
      </c>
      <c r="BT38" s="117">
        <f t="shared" si="81"/>
        <v>0</v>
      </c>
      <c r="BU38" s="117">
        <f t="shared" si="81"/>
        <v>0</v>
      </c>
      <c r="BV38" s="117">
        <f t="shared" si="82"/>
        <v>0</v>
      </c>
      <c r="BW38" s="117">
        <f t="shared" si="82"/>
        <v>0</v>
      </c>
      <c r="BX38" s="117">
        <f t="shared" si="82"/>
        <v>0</v>
      </c>
      <c r="BY38" s="117">
        <f t="shared" si="82"/>
        <v>0</v>
      </c>
      <c r="BZ38" s="117">
        <f t="shared" si="82"/>
        <v>0</v>
      </c>
      <c r="CA38" s="117">
        <f t="shared" si="82"/>
        <v>0</v>
      </c>
      <c r="CB38" s="117">
        <f t="shared" si="82"/>
        <v>0</v>
      </c>
      <c r="CC38" s="117">
        <f t="shared" si="82"/>
        <v>0</v>
      </c>
      <c r="CD38" s="117">
        <f t="shared" si="82"/>
        <v>0</v>
      </c>
      <c r="CE38" s="117">
        <f t="shared" si="82"/>
        <v>0</v>
      </c>
      <c r="CF38" s="117">
        <f t="shared" si="83"/>
        <v>0</v>
      </c>
      <c r="CG38" s="117">
        <f t="shared" si="83"/>
        <v>0</v>
      </c>
      <c r="CH38" s="117">
        <f t="shared" si="83"/>
        <v>0</v>
      </c>
      <c r="CI38" s="117">
        <f t="shared" si="83"/>
        <v>0</v>
      </c>
      <c r="CJ38" s="117">
        <f t="shared" si="83"/>
        <v>0</v>
      </c>
      <c r="CK38" s="117">
        <f t="shared" si="83"/>
        <v>0</v>
      </c>
      <c r="CL38" s="117">
        <f t="shared" si="83"/>
        <v>0</v>
      </c>
      <c r="CM38" s="117">
        <f t="shared" si="83"/>
        <v>0</v>
      </c>
      <c r="CN38" s="117">
        <f t="shared" si="83"/>
        <v>0</v>
      </c>
      <c r="CO38" s="117">
        <f t="shared" si="83"/>
        <v>0</v>
      </c>
      <c r="CP38" s="117">
        <f t="shared" si="84"/>
        <v>0</v>
      </c>
      <c r="CQ38" s="117">
        <f t="shared" si="84"/>
        <v>0</v>
      </c>
      <c r="CR38" s="117">
        <f t="shared" si="84"/>
        <v>0</v>
      </c>
      <c r="CS38" s="117">
        <f t="shared" si="84"/>
        <v>0</v>
      </c>
      <c r="CT38" s="117">
        <f t="shared" si="84"/>
        <v>0</v>
      </c>
      <c r="CU38" s="117">
        <f t="shared" si="84"/>
        <v>0</v>
      </c>
      <c r="CV38" s="117">
        <f t="shared" si="84"/>
        <v>0</v>
      </c>
      <c r="CW38" s="117">
        <f t="shared" si="84"/>
        <v>0</v>
      </c>
      <c r="CX38" s="117">
        <f t="shared" si="84"/>
        <v>0</v>
      </c>
      <c r="CY38" s="117">
        <f t="shared" si="84"/>
        <v>0</v>
      </c>
      <c r="CZ38" s="117">
        <f t="shared" si="85"/>
        <v>0</v>
      </c>
      <c r="DA38" s="117">
        <f t="shared" si="85"/>
        <v>0</v>
      </c>
      <c r="DB38" s="117">
        <f t="shared" si="85"/>
        <v>0</v>
      </c>
      <c r="DC38" s="117">
        <f t="shared" si="85"/>
        <v>0</v>
      </c>
      <c r="DD38" s="117">
        <f t="shared" si="85"/>
        <v>0</v>
      </c>
      <c r="DE38" s="117">
        <f t="shared" si="85"/>
        <v>0</v>
      </c>
      <c r="DF38" s="117">
        <f t="shared" si="85"/>
        <v>0</v>
      </c>
      <c r="DG38" s="117">
        <f t="shared" si="85"/>
        <v>0</v>
      </c>
      <c r="DH38" s="117">
        <f t="shared" si="85"/>
        <v>0</v>
      </c>
      <c r="DI38" s="117">
        <f t="shared" si="85"/>
        <v>0</v>
      </c>
      <c r="DJ38" s="117">
        <f t="shared" si="86"/>
        <v>0</v>
      </c>
      <c r="DK38" s="117">
        <f t="shared" si="86"/>
        <v>0</v>
      </c>
      <c r="DL38" s="117">
        <f t="shared" si="86"/>
        <v>0</v>
      </c>
      <c r="DM38" s="117">
        <f t="shared" si="86"/>
        <v>0</v>
      </c>
      <c r="DN38" s="117">
        <f t="shared" si="86"/>
        <v>0</v>
      </c>
      <c r="DO38" s="117">
        <f t="shared" si="86"/>
        <v>0</v>
      </c>
      <c r="DP38" s="117">
        <f t="shared" si="86"/>
        <v>0</v>
      </c>
      <c r="DQ38" s="117">
        <f t="shared" si="86"/>
        <v>0</v>
      </c>
      <c r="DR38" s="117">
        <f t="shared" si="86"/>
        <v>0</v>
      </c>
      <c r="DS38" s="117">
        <f t="shared" si="86"/>
        <v>0</v>
      </c>
      <c r="DT38" s="117">
        <f t="shared" si="87"/>
        <v>0</v>
      </c>
      <c r="DU38" s="117">
        <f t="shared" si="87"/>
        <v>0</v>
      </c>
      <c r="DV38" s="117">
        <f t="shared" si="87"/>
        <v>0</v>
      </c>
      <c r="DW38" s="117">
        <f t="shared" si="87"/>
        <v>0</v>
      </c>
      <c r="DX38" s="117">
        <f t="shared" si="87"/>
        <v>0</v>
      </c>
      <c r="DY38" s="117">
        <f t="shared" si="87"/>
        <v>0</v>
      </c>
      <c r="DZ38" s="117">
        <f t="shared" si="87"/>
        <v>0</v>
      </c>
      <c r="EA38" s="117">
        <f t="shared" si="87"/>
        <v>0</v>
      </c>
      <c r="EB38" s="117">
        <f t="shared" si="87"/>
        <v>0</v>
      </c>
      <c r="EC38" s="117">
        <f t="shared" si="87"/>
        <v>0</v>
      </c>
      <c r="ED38" s="117">
        <f t="shared" si="88"/>
        <v>0</v>
      </c>
      <c r="EE38" s="117">
        <f t="shared" si="88"/>
        <v>0</v>
      </c>
      <c r="EF38" s="117">
        <f t="shared" si="88"/>
        <v>0</v>
      </c>
      <c r="EG38" s="117">
        <f t="shared" si="88"/>
        <v>0</v>
      </c>
      <c r="EH38" s="117">
        <f t="shared" si="88"/>
        <v>0</v>
      </c>
      <c r="EI38" s="117">
        <f t="shared" si="88"/>
        <v>0</v>
      </c>
      <c r="EJ38" s="117">
        <f t="shared" si="88"/>
        <v>0</v>
      </c>
      <c r="EK38" s="117">
        <f t="shared" si="88"/>
        <v>0</v>
      </c>
      <c r="EL38" s="117">
        <f t="shared" si="88"/>
        <v>0</v>
      </c>
      <c r="EM38" s="117">
        <f t="shared" si="88"/>
        <v>0</v>
      </c>
      <c r="EN38" s="117">
        <f t="shared" si="89"/>
        <v>0</v>
      </c>
      <c r="EO38" s="117">
        <f t="shared" si="89"/>
        <v>0</v>
      </c>
      <c r="EP38" s="117">
        <f t="shared" si="89"/>
        <v>0</v>
      </c>
      <c r="EQ38" s="117">
        <f t="shared" si="89"/>
        <v>0</v>
      </c>
      <c r="ER38" s="117">
        <f t="shared" si="89"/>
        <v>0</v>
      </c>
      <c r="ES38" s="117">
        <f t="shared" si="89"/>
        <v>0</v>
      </c>
      <c r="ET38" s="117">
        <f t="shared" si="89"/>
        <v>0</v>
      </c>
      <c r="EU38" s="117">
        <f t="shared" si="89"/>
        <v>0</v>
      </c>
      <c r="EV38" s="117">
        <f t="shared" si="89"/>
        <v>0</v>
      </c>
      <c r="EW38" s="117">
        <f t="shared" si="89"/>
        <v>0</v>
      </c>
      <c r="EX38" s="117">
        <f t="shared" si="90"/>
        <v>0</v>
      </c>
      <c r="EY38" s="117">
        <f t="shared" si="90"/>
        <v>0</v>
      </c>
      <c r="EZ38" s="117">
        <f t="shared" si="90"/>
        <v>0</v>
      </c>
      <c r="FA38" s="117">
        <f t="shared" si="90"/>
        <v>0</v>
      </c>
      <c r="FB38" s="117">
        <f t="shared" si="90"/>
        <v>0</v>
      </c>
      <c r="FC38" s="117">
        <f t="shared" si="90"/>
        <v>0</v>
      </c>
      <c r="FD38" s="117">
        <f t="shared" si="90"/>
        <v>0</v>
      </c>
      <c r="FE38" s="117">
        <f t="shared" si="90"/>
        <v>0</v>
      </c>
      <c r="FF38" s="117">
        <f t="shared" si="90"/>
        <v>0</v>
      </c>
      <c r="FG38" s="117">
        <f t="shared" si="90"/>
        <v>0</v>
      </c>
      <c r="FH38" s="117">
        <f t="shared" si="91"/>
        <v>0</v>
      </c>
      <c r="FI38" s="117">
        <f t="shared" si="91"/>
        <v>0</v>
      </c>
      <c r="FJ38" s="117">
        <f t="shared" si="91"/>
        <v>0</v>
      </c>
      <c r="FK38" s="117">
        <f t="shared" si="91"/>
        <v>0</v>
      </c>
      <c r="FL38" s="117">
        <f t="shared" si="91"/>
        <v>0</v>
      </c>
      <c r="FM38" s="117">
        <f t="shared" si="91"/>
        <v>0</v>
      </c>
      <c r="FN38" s="117">
        <f t="shared" si="91"/>
        <v>0</v>
      </c>
      <c r="FO38" s="117">
        <f t="shared" si="91"/>
        <v>0</v>
      </c>
      <c r="FP38" s="117">
        <f t="shared" si="91"/>
        <v>0</v>
      </c>
      <c r="FQ38" s="117">
        <f t="shared" si="91"/>
        <v>0</v>
      </c>
      <c r="FR38" s="117">
        <f t="shared" si="92"/>
        <v>0</v>
      </c>
      <c r="FS38" s="117">
        <f t="shared" si="92"/>
        <v>0</v>
      </c>
      <c r="FT38" s="117">
        <f t="shared" si="92"/>
        <v>0</v>
      </c>
      <c r="FU38" s="117">
        <f t="shared" si="92"/>
        <v>0</v>
      </c>
      <c r="FV38" s="117">
        <f t="shared" si="92"/>
        <v>0</v>
      </c>
      <c r="FW38" s="117">
        <f t="shared" si="92"/>
        <v>0</v>
      </c>
      <c r="FX38" s="117">
        <f t="shared" si="92"/>
        <v>0</v>
      </c>
      <c r="FY38" s="117">
        <f t="shared" si="92"/>
        <v>0</v>
      </c>
      <c r="FZ38" s="117">
        <f t="shared" si="92"/>
        <v>0</v>
      </c>
      <c r="GA38" s="117">
        <f t="shared" si="92"/>
        <v>0</v>
      </c>
      <c r="GB38" s="117">
        <f t="shared" si="93"/>
        <v>0</v>
      </c>
      <c r="GC38" s="117">
        <f t="shared" si="93"/>
        <v>0</v>
      </c>
      <c r="GD38" s="117">
        <f t="shared" si="93"/>
        <v>0</v>
      </c>
      <c r="GE38" s="117">
        <f t="shared" si="93"/>
        <v>0</v>
      </c>
      <c r="GF38" s="117">
        <f t="shared" si="93"/>
        <v>0</v>
      </c>
      <c r="GG38" s="117">
        <f t="shared" si="93"/>
        <v>0</v>
      </c>
      <c r="GH38" s="117">
        <f t="shared" si="93"/>
        <v>0</v>
      </c>
      <c r="GI38" s="117">
        <f t="shared" si="93"/>
        <v>0</v>
      </c>
      <c r="GJ38" s="117">
        <f t="shared" si="93"/>
        <v>0</v>
      </c>
      <c r="GK38" s="117">
        <f t="shared" si="93"/>
        <v>0</v>
      </c>
      <c r="GL38" s="117">
        <f t="shared" si="94"/>
        <v>0</v>
      </c>
      <c r="GM38" s="117">
        <f t="shared" si="94"/>
        <v>0</v>
      </c>
      <c r="GN38" s="117">
        <f t="shared" si="94"/>
        <v>0</v>
      </c>
      <c r="GO38" s="117">
        <f t="shared" si="94"/>
        <v>0</v>
      </c>
      <c r="GP38" s="117">
        <f t="shared" si="94"/>
        <v>0</v>
      </c>
      <c r="GQ38" s="117">
        <f t="shared" si="94"/>
        <v>0</v>
      </c>
      <c r="GR38" s="117">
        <f t="shared" si="94"/>
        <v>0</v>
      </c>
      <c r="GS38" s="117">
        <f t="shared" si="94"/>
        <v>0</v>
      </c>
      <c r="GT38" s="117">
        <f t="shared" si="94"/>
        <v>0</v>
      </c>
      <c r="GU38" s="117">
        <f t="shared" si="94"/>
        <v>0</v>
      </c>
      <c r="GV38" s="117">
        <f t="shared" si="95"/>
        <v>0</v>
      </c>
      <c r="GW38" s="117">
        <f t="shared" si="95"/>
        <v>0</v>
      </c>
      <c r="GX38" s="117">
        <f t="shared" si="95"/>
        <v>0</v>
      </c>
      <c r="GY38" s="117">
        <f t="shared" si="95"/>
        <v>0</v>
      </c>
      <c r="GZ38" s="117">
        <f t="shared" si="95"/>
        <v>0</v>
      </c>
      <c r="HA38" s="117">
        <f t="shared" si="95"/>
        <v>0</v>
      </c>
      <c r="HB38" s="117">
        <f t="shared" si="95"/>
        <v>0</v>
      </c>
      <c r="HC38" s="117">
        <f t="shared" si="95"/>
        <v>0</v>
      </c>
      <c r="HD38" s="117">
        <f t="shared" si="95"/>
        <v>0</v>
      </c>
      <c r="HE38" s="117">
        <f t="shared" si="95"/>
        <v>0</v>
      </c>
      <c r="HF38" s="117">
        <f t="shared" si="96"/>
        <v>0</v>
      </c>
      <c r="HG38" s="117">
        <f t="shared" si="96"/>
        <v>0</v>
      </c>
      <c r="HH38" s="117">
        <f t="shared" si="96"/>
        <v>0</v>
      </c>
      <c r="HI38" s="117">
        <f t="shared" si="96"/>
        <v>0</v>
      </c>
      <c r="HJ38" s="117">
        <f t="shared" si="96"/>
        <v>0</v>
      </c>
      <c r="HK38" s="117">
        <f t="shared" si="96"/>
        <v>0</v>
      </c>
      <c r="HL38" s="117">
        <f t="shared" si="96"/>
        <v>0</v>
      </c>
      <c r="HM38" s="117">
        <f t="shared" si="96"/>
        <v>0</v>
      </c>
      <c r="HN38" s="117">
        <f t="shared" si="96"/>
        <v>0</v>
      </c>
      <c r="HO38" s="117">
        <f t="shared" si="96"/>
        <v>0</v>
      </c>
      <c r="HP38" s="117">
        <f t="shared" si="96"/>
        <v>0</v>
      </c>
      <c r="HQ38" s="117">
        <f t="shared" si="96"/>
        <v>0</v>
      </c>
      <c r="HR38" s="117">
        <f t="shared" si="96"/>
        <v>0</v>
      </c>
      <c r="HS38" s="117">
        <f t="shared" si="96"/>
        <v>0</v>
      </c>
      <c r="HT38" s="117">
        <f t="shared" si="96"/>
        <v>0</v>
      </c>
    </row>
    <row r="39" spans="1:228" x14ac:dyDescent="0.35">
      <c r="A39" s="117" t="s">
        <v>819</v>
      </c>
      <c r="B39" s="117">
        <f>IF(AND('PPG Phase Definition'!C421=1, 'PPG Phase Definition'!I187&lt;&gt;1,'PPG Phase Definition'!W187&lt;&gt;"Only TIA1"),1,0)</f>
        <v>0</v>
      </c>
      <c r="C39" s="117">
        <f>C38</f>
        <v>5</v>
      </c>
      <c r="D39" s="117">
        <f>IF('PPG Phase Definition'!X187="",1,$C$66)</f>
        <v>1</v>
      </c>
      <c r="H39" s="117">
        <v>38</v>
      </c>
      <c r="I39" s="117" t="str">
        <f t="shared" si="5"/>
        <v>ECG</v>
      </c>
      <c r="J39" s="117">
        <f t="shared" si="28"/>
        <v>35</v>
      </c>
      <c r="K39" s="117" t="str">
        <f t="shared" si="29"/>
        <v>ECG</v>
      </c>
      <c r="L39" s="117" t="str">
        <f t="shared" si="30"/>
        <v/>
      </c>
      <c r="M39" s="398" t="str">
        <f t="shared" si="31"/>
        <v>ECG</v>
      </c>
      <c r="N39" s="117">
        <f t="shared" si="32"/>
        <v>38</v>
      </c>
      <c r="O39" s="117">
        <f t="shared" si="33"/>
        <v>38</v>
      </c>
      <c r="Q39" s="389">
        <f t="shared" si="6"/>
        <v>38</v>
      </c>
      <c r="R39" s="395" t="str">
        <f t="shared" si="34"/>
        <v>ECG</v>
      </c>
      <c r="S39" s="391"/>
      <c r="T39" s="391"/>
      <c r="U39" s="391" t="str">
        <f t="shared" si="35"/>
        <v/>
      </c>
      <c r="V39" s="117" t="str">
        <f t="shared" si="36"/>
        <v/>
      </c>
      <c r="W39" s="117">
        <f t="shared" si="7"/>
        <v>0</v>
      </c>
      <c r="X39" s="117">
        <f t="shared" si="77"/>
        <v>0</v>
      </c>
      <c r="Y39" s="117">
        <f t="shared" si="77"/>
        <v>0</v>
      </c>
      <c r="Z39" s="117">
        <f t="shared" si="77"/>
        <v>0</v>
      </c>
      <c r="AA39" s="117">
        <f t="shared" si="77"/>
        <v>0</v>
      </c>
      <c r="AB39" s="117">
        <f t="shared" si="77"/>
        <v>0</v>
      </c>
      <c r="AC39" s="117">
        <f t="shared" si="77"/>
        <v>0</v>
      </c>
      <c r="AD39" s="117">
        <f t="shared" si="77"/>
        <v>0</v>
      </c>
      <c r="AE39" s="117">
        <f t="shared" si="77"/>
        <v>0</v>
      </c>
      <c r="AF39" s="117">
        <f t="shared" si="77"/>
        <v>0</v>
      </c>
      <c r="AG39" s="117">
        <f t="shared" si="77"/>
        <v>0</v>
      </c>
      <c r="AH39" s="117">
        <f t="shared" si="78"/>
        <v>0</v>
      </c>
      <c r="AI39" s="117">
        <f t="shared" si="78"/>
        <v>0</v>
      </c>
      <c r="AJ39" s="117">
        <f t="shared" si="78"/>
        <v>0</v>
      </c>
      <c r="AK39" s="117">
        <f t="shared" si="78"/>
        <v>0</v>
      </c>
      <c r="AL39" s="117">
        <f t="shared" si="78"/>
        <v>0</v>
      </c>
      <c r="AM39" s="117">
        <f t="shared" si="78"/>
        <v>0</v>
      </c>
      <c r="AN39" s="117">
        <f t="shared" si="78"/>
        <v>0</v>
      </c>
      <c r="AO39" s="117">
        <f t="shared" si="78"/>
        <v>0</v>
      </c>
      <c r="AP39" s="117">
        <f t="shared" si="78"/>
        <v>0</v>
      </c>
      <c r="AQ39" s="117">
        <f t="shared" si="78"/>
        <v>0</v>
      </c>
      <c r="AR39" s="117">
        <f t="shared" si="79"/>
        <v>0</v>
      </c>
      <c r="AS39" s="117">
        <f t="shared" si="79"/>
        <v>0</v>
      </c>
      <c r="AT39" s="117">
        <f t="shared" si="79"/>
        <v>0</v>
      </c>
      <c r="AU39" s="117">
        <f t="shared" si="79"/>
        <v>0</v>
      </c>
      <c r="AV39" s="117">
        <f t="shared" si="79"/>
        <v>0</v>
      </c>
      <c r="AW39" s="117">
        <f t="shared" si="79"/>
        <v>0</v>
      </c>
      <c r="AX39" s="117">
        <f t="shared" si="79"/>
        <v>0</v>
      </c>
      <c r="AY39" s="117">
        <f t="shared" si="79"/>
        <v>0</v>
      </c>
      <c r="AZ39" s="117">
        <f t="shared" si="79"/>
        <v>0</v>
      </c>
      <c r="BA39" s="117">
        <f t="shared" si="79"/>
        <v>0</v>
      </c>
      <c r="BB39" s="117">
        <f t="shared" si="80"/>
        <v>0</v>
      </c>
      <c r="BC39" s="117">
        <f t="shared" si="80"/>
        <v>0</v>
      </c>
      <c r="BD39" s="117">
        <f t="shared" si="80"/>
        <v>0</v>
      </c>
      <c r="BE39" s="117">
        <f t="shared" si="80"/>
        <v>0</v>
      </c>
      <c r="BF39" s="117">
        <f t="shared" si="80"/>
        <v>0</v>
      </c>
      <c r="BG39" s="117">
        <f t="shared" si="80"/>
        <v>0</v>
      </c>
      <c r="BH39" s="117">
        <f t="shared" si="80"/>
        <v>0</v>
      </c>
      <c r="BI39" s="117">
        <f t="shared" si="80"/>
        <v>0</v>
      </c>
      <c r="BJ39" s="117">
        <f t="shared" si="80"/>
        <v>0</v>
      </c>
      <c r="BK39" s="117">
        <f t="shared" si="80"/>
        <v>0</v>
      </c>
      <c r="BL39" s="117">
        <f t="shared" si="81"/>
        <v>0</v>
      </c>
      <c r="BM39" s="117">
        <f t="shared" si="81"/>
        <v>0</v>
      </c>
      <c r="BN39" s="117">
        <f t="shared" si="81"/>
        <v>0</v>
      </c>
      <c r="BO39" s="117">
        <f t="shared" si="81"/>
        <v>0</v>
      </c>
      <c r="BP39" s="117">
        <f t="shared" si="81"/>
        <v>0</v>
      </c>
      <c r="BQ39" s="117">
        <f t="shared" si="81"/>
        <v>0</v>
      </c>
      <c r="BR39" s="117">
        <f t="shared" si="81"/>
        <v>0</v>
      </c>
      <c r="BS39" s="117">
        <f t="shared" si="81"/>
        <v>0</v>
      </c>
      <c r="BT39" s="117">
        <f t="shared" si="81"/>
        <v>0</v>
      </c>
      <c r="BU39" s="117">
        <f t="shared" si="81"/>
        <v>0</v>
      </c>
      <c r="BV39" s="117">
        <f t="shared" si="82"/>
        <v>0</v>
      </c>
      <c r="BW39" s="117">
        <f t="shared" si="82"/>
        <v>0</v>
      </c>
      <c r="BX39" s="117">
        <f t="shared" si="82"/>
        <v>0</v>
      </c>
      <c r="BY39" s="117">
        <f t="shared" si="82"/>
        <v>0</v>
      </c>
      <c r="BZ39" s="117">
        <f t="shared" si="82"/>
        <v>0</v>
      </c>
      <c r="CA39" s="117">
        <f t="shared" si="82"/>
        <v>0</v>
      </c>
      <c r="CB39" s="117">
        <f t="shared" si="82"/>
        <v>0</v>
      </c>
      <c r="CC39" s="117">
        <f t="shared" si="82"/>
        <v>0</v>
      </c>
      <c r="CD39" s="117">
        <f t="shared" si="82"/>
        <v>0</v>
      </c>
      <c r="CE39" s="117">
        <f t="shared" si="82"/>
        <v>0</v>
      </c>
      <c r="CF39" s="117">
        <f t="shared" si="83"/>
        <v>0</v>
      </c>
      <c r="CG39" s="117">
        <f t="shared" si="83"/>
        <v>0</v>
      </c>
      <c r="CH39" s="117">
        <f t="shared" si="83"/>
        <v>0</v>
      </c>
      <c r="CI39" s="117">
        <f t="shared" si="83"/>
        <v>0</v>
      </c>
      <c r="CJ39" s="117">
        <f t="shared" si="83"/>
        <v>0</v>
      </c>
      <c r="CK39" s="117">
        <f t="shared" si="83"/>
        <v>0</v>
      </c>
      <c r="CL39" s="117">
        <f t="shared" si="83"/>
        <v>0</v>
      </c>
      <c r="CM39" s="117">
        <f t="shared" si="83"/>
        <v>0</v>
      </c>
      <c r="CN39" s="117">
        <f t="shared" si="83"/>
        <v>0</v>
      </c>
      <c r="CO39" s="117">
        <f t="shared" si="83"/>
        <v>0</v>
      </c>
      <c r="CP39" s="117">
        <f t="shared" si="84"/>
        <v>0</v>
      </c>
      <c r="CQ39" s="117">
        <f t="shared" si="84"/>
        <v>0</v>
      </c>
      <c r="CR39" s="117">
        <f t="shared" si="84"/>
        <v>0</v>
      </c>
      <c r="CS39" s="117">
        <f t="shared" si="84"/>
        <v>0</v>
      </c>
      <c r="CT39" s="117">
        <f t="shared" si="84"/>
        <v>0</v>
      </c>
      <c r="CU39" s="117">
        <f t="shared" si="84"/>
        <v>0</v>
      </c>
      <c r="CV39" s="117">
        <f t="shared" si="84"/>
        <v>0</v>
      </c>
      <c r="CW39" s="117">
        <f t="shared" si="84"/>
        <v>0</v>
      </c>
      <c r="CX39" s="117">
        <f t="shared" si="84"/>
        <v>0</v>
      </c>
      <c r="CY39" s="117">
        <f t="shared" si="84"/>
        <v>0</v>
      </c>
      <c r="CZ39" s="117">
        <f t="shared" si="85"/>
        <v>0</v>
      </c>
      <c r="DA39" s="117">
        <f t="shared" si="85"/>
        <v>0</v>
      </c>
      <c r="DB39" s="117">
        <f t="shared" si="85"/>
        <v>0</v>
      </c>
      <c r="DC39" s="117">
        <f t="shared" si="85"/>
        <v>0</v>
      </c>
      <c r="DD39" s="117">
        <f t="shared" si="85"/>
        <v>0</v>
      </c>
      <c r="DE39" s="117">
        <f t="shared" si="85"/>
        <v>0</v>
      </c>
      <c r="DF39" s="117">
        <f t="shared" si="85"/>
        <v>0</v>
      </c>
      <c r="DG39" s="117">
        <f t="shared" si="85"/>
        <v>0</v>
      </c>
      <c r="DH39" s="117">
        <f t="shared" si="85"/>
        <v>0</v>
      </c>
      <c r="DI39" s="117">
        <f t="shared" si="85"/>
        <v>0</v>
      </c>
      <c r="DJ39" s="117">
        <f t="shared" si="86"/>
        <v>0</v>
      </c>
      <c r="DK39" s="117">
        <f t="shared" si="86"/>
        <v>0</v>
      </c>
      <c r="DL39" s="117">
        <f t="shared" si="86"/>
        <v>0</v>
      </c>
      <c r="DM39" s="117">
        <f t="shared" si="86"/>
        <v>0</v>
      </c>
      <c r="DN39" s="117">
        <f t="shared" si="86"/>
        <v>0</v>
      </c>
      <c r="DO39" s="117">
        <f t="shared" si="86"/>
        <v>0</v>
      </c>
      <c r="DP39" s="117">
        <f t="shared" si="86"/>
        <v>0</v>
      </c>
      <c r="DQ39" s="117">
        <f t="shared" si="86"/>
        <v>0</v>
      </c>
      <c r="DR39" s="117">
        <f t="shared" si="86"/>
        <v>0</v>
      </c>
      <c r="DS39" s="117">
        <f t="shared" si="86"/>
        <v>0</v>
      </c>
      <c r="DT39" s="117">
        <f t="shared" si="87"/>
        <v>0</v>
      </c>
      <c r="DU39" s="117">
        <f t="shared" si="87"/>
        <v>0</v>
      </c>
      <c r="DV39" s="117">
        <f t="shared" si="87"/>
        <v>0</v>
      </c>
      <c r="DW39" s="117">
        <f t="shared" si="87"/>
        <v>0</v>
      </c>
      <c r="DX39" s="117">
        <f t="shared" si="87"/>
        <v>0</v>
      </c>
      <c r="DY39" s="117">
        <f t="shared" si="87"/>
        <v>0</v>
      </c>
      <c r="DZ39" s="117">
        <f t="shared" si="87"/>
        <v>0</v>
      </c>
      <c r="EA39" s="117">
        <f t="shared" si="87"/>
        <v>0</v>
      </c>
      <c r="EB39" s="117">
        <f t="shared" si="87"/>
        <v>0</v>
      </c>
      <c r="EC39" s="117">
        <f t="shared" si="87"/>
        <v>0</v>
      </c>
      <c r="ED39" s="117">
        <f t="shared" si="88"/>
        <v>0</v>
      </c>
      <c r="EE39" s="117">
        <f t="shared" si="88"/>
        <v>0</v>
      </c>
      <c r="EF39" s="117">
        <f t="shared" si="88"/>
        <v>0</v>
      </c>
      <c r="EG39" s="117">
        <f t="shared" si="88"/>
        <v>0</v>
      </c>
      <c r="EH39" s="117">
        <f t="shared" si="88"/>
        <v>0</v>
      </c>
      <c r="EI39" s="117">
        <f t="shared" si="88"/>
        <v>0</v>
      </c>
      <c r="EJ39" s="117">
        <f t="shared" si="88"/>
        <v>0</v>
      </c>
      <c r="EK39" s="117">
        <f t="shared" si="88"/>
        <v>0</v>
      </c>
      <c r="EL39" s="117">
        <f t="shared" si="88"/>
        <v>0</v>
      </c>
      <c r="EM39" s="117">
        <f t="shared" si="88"/>
        <v>0</v>
      </c>
      <c r="EN39" s="117">
        <f t="shared" si="89"/>
        <v>0</v>
      </c>
      <c r="EO39" s="117">
        <f t="shared" si="89"/>
        <v>0</v>
      </c>
      <c r="EP39" s="117">
        <f t="shared" si="89"/>
        <v>0</v>
      </c>
      <c r="EQ39" s="117">
        <f t="shared" si="89"/>
        <v>0</v>
      </c>
      <c r="ER39" s="117">
        <f t="shared" si="89"/>
        <v>0</v>
      </c>
      <c r="ES39" s="117">
        <f t="shared" si="89"/>
        <v>0</v>
      </c>
      <c r="ET39" s="117">
        <f t="shared" si="89"/>
        <v>0</v>
      </c>
      <c r="EU39" s="117">
        <f t="shared" si="89"/>
        <v>0</v>
      </c>
      <c r="EV39" s="117">
        <f t="shared" si="89"/>
        <v>0</v>
      </c>
      <c r="EW39" s="117">
        <f t="shared" si="89"/>
        <v>0</v>
      </c>
      <c r="EX39" s="117">
        <f t="shared" si="90"/>
        <v>0</v>
      </c>
      <c r="EY39" s="117">
        <f t="shared" si="90"/>
        <v>0</v>
      </c>
      <c r="EZ39" s="117">
        <f t="shared" si="90"/>
        <v>0</v>
      </c>
      <c r="FA39" s="117">
        <f t="shared" si="90"/>
        <v>0</v>
      </c>
      <c r="FB39" s="117">
        <f t="shared" si="90"/>
        <v>0</v>
      </c>
      <c r="FC39" s="117">
        <f t="shared" si="90"/>
        <v>0</v>
      </c>
      <c r="FD39" s="117">
        <f t="shared" si="90"/>
        <v>0</v>
      </c>
      <c r="FE39" s="117">
        <f t="shared" si="90"/>
        <v>0</v>
      </c>
      <c r="FF39" s="117">
        <f t="shared" si="90"/>
        <v>0</v>
      </c>
      <c r="FG39" s="117">
        <f t="shared" si="90"/>
        <v>0</v>
      </c>
      <c r="FH39" s="117">
        <f t="shared" si="91"/>
        <v>0</v>
      </c>
      <c r="FI39" s="117">
        <f t="shared" si="91"/>
        <v>0</v>
      </c>
      <c r="FJ39" s="117">
        <f t="shared" si="91"/>
        <v>0</v>
      </c>
      <c r="FK39" s="117">
        <f t="shared" si="91"/>
        <v>0</v>
      </c>
      <c r="FL39" s="117">
        <f t="shared" si="91"/>
        <v>0</v>
      </c>
      <c r="FM39" s="117">
        <f t="shared" si="91"/>
        <v>0</v>
      </c>
      <c r="FN39" s="117">
        <f t="shared" si="91"/>
        <v>0</v>
      </c>
      <c r="FO39" s="117">
        <f t="shared" si="91"/>
        <v>0</v>
      </c>
      <c r="FP39" s="117">
        <f t="shared" si="91"/>
        <v>0</v>
      </c>
      <c r="FQ39" s="117">
        <f t="shared" si="91"/>
        <v>0</v>
      </c>
      <c r="FR39" s="117">
        <f t="shared" si="92"/>
        <v>0</v>
      </c>
      <c r="FS39" s="117">
        <f t="shared" si="92"/>
        <v>0</v>
      </c>
      <c r="FT39" s="117">
        <f t="shared" si="92"/>
        <v>0</v>
      </c>
      <c r="FU39" s="117">
        <f t="shared" si="92"/>
        <v>0</v>
      </c>
      <c r="FV39" s="117">
        <f t="shared" si="92"/>
        <v>0</v>
      </c>
      <c r="FW39" s="117">
        <f t="shared" si="92"/>
        <v>0</v>
      </c>
      <c r="FX39" s="117">
        <f t="shared" si="92"/>
        <v>0</v>
      </c>
      <c r="FY39" s="117">
        <f t="shared" si="92"/>
        <v>0</v>
      </c>
      <c r="FZ39" s="117">
        <f t="shared" si="92"/>
        <v>0</v>
      </c>
      <c r="GA39" s="117">
        <f t="shared" si="92"/>
        <v>0</v>
      </c>
      <c r="GB39" s="117">
        <f t="shared" si="93"/>
        <v>0</v>
      </c>
      <c r="GC39" s="117">
        <f t="shared" si="93"/>
        <v>0</v>
      </c>
      <c r="GD39" s="117">
        <f t="shared" si="93"/>
        <v>0</v>
      </c>
      <c r="GE39" s="117">
        <f t="shared" si="93"/>
        <v>0</v>
      </c>
      <c r="GF39" s="117">
        <f t="shared" si="93"/>
        <v>0</v>
      </c>
      <c r="GG39" s="117">
        <f t="shared" si="93"/>
        <v>0</v>
      </c>
      <c r="GH39" s="117">
        <f t="shared" si="93"/>
        <v>0</v>
      </c>
      <c r="GI39" s="117">
        <f t="shared" si="93"/>
        <v>0</v>
      </c>
      <c r="GJ39" s="117">
        <f t="shared" si="93"/>
        <v>0</v>
      </c>
      <c r="GK39" s="117">
        <f t="shared" si="93"/>
        <v>0</v>
      </c>
      <c r="GL39" s="117">
        <f t="shared" si="94"/>
        <v>0</v>
      </c>
      <c r="GM39" s="117">
        <f t="shared" si="94"/>
        <v>0</v>
      </c>
      <c r="GN39" s="117">
        <f t="shared" si="94"/>
        <v>0</v>
      </c>
      <c r="GO39" s="117">
        <f t="shared" si="94"/>
        <v>0</v>
      </c>
      <c r="GP39" s="117">
        <f t="shared" si="94"/>
        <v>0</v>
      </c>
      <c r="GQ39" s="117">
        <f t="shared" si="94"/>
        <v>0</v>
      </c>
      <c r="GR39" s="117">
        <f t="shared" si="94"/>
        <v>0</v>
      </c>
      <c r="GS39" s="117">
        <f t="shared" si="94"/>
        <v>0</v>
      </c>
      <c r="GT39" s="117">
        <f t="shared" si="94"/>
        <v>0</v>
      </c>
      <c r="GU39" s="117">
        <f t="shared" si="94"/>
        <v>0</v>
      </c>
      <c r="GV39" s="117">
        <f t="shared" si="95"/>
        <v>0</v>
      </c>
      <c r="GW39" s="117">
        <f t="shared" si="95"/>
        <v>0</v>
      </c>
      <c r="GX39" s="117">
        <f t="shared" si="95"/>
        <v>0</v>
      </c>
      <c r="GY39" s="117">
        <f t="shared" si="95"/>
        <v>0</v>
      </c>
      <c r="GZ39" s="117">
        <f t="shared" si="95"/>
        <v>0</v>
      </c>
      <c r="HA39" s="117">
        <f t="shared" si="95"/>
        <v>0</v>
      </c>
      <c r="HB39" s="117">
        <f t="shared" si="95"/>
        <v>0</v>
      </c>
      <c r="HC39" s="117">
        <f t="shared" si="95"/>
        <v>0</v>
      </c>
      <c r="HD39" s="117">
        <f t="shared" si="95"/>
        <v>0</v>
      </c>
      <c r="HE39" s="117">
        <f t="shared" si="95"/>
        <v>0</v>
      </c>
      <c r="HF39" s="117">
        <f t="shared" si="96"/>
        <v>0</v>
      </c>
      <c r="HG39" s="117">
        <f t="shared" si="96"/>
        <v>0</v>
      </c>
      <c r="HH39" s="117">
        <f t="shared" si="96"/>
        <v>0</v>
      </c>
      <c r="HI39" s="117">
        <f t="shared" si="96"/>
        <v>0</v>
      </c>
      <c r="HJ39" s="117">
        <f t="shared" si="96"/>
        <v>0</v>
      </c>
      <c r="HK39" s="117">
        <f t="shared" si="96"/>
        <v>0</v>
      </c>
      <c r="HL39" s="117">
        <f t="shared" si="96"/>
        <v>0</v>
      </c>
      <c r="HM39" s="117">
        <f t="shared" si="96"/>
        <v>0</v>
      </c>
      <c r="HN39" s="117">
        <f t="shared" si="96"/>
        <v>0</v>
      </c>
      <c r="HO39" s="117">
        <f t="shared" si="96"/>
        <v>0</v>
      </c>
      <c r="HP39" s="117">
        <f t="shared" si="96"/>
        <v>0</v>
      </c>
      <c r="HQ39" s="117">
        <f t="shared" si="96"/>
        <v>0</v>
      </c>
      <c r="HR39" s="117">
        <f t="shared" si="96"/>
        <v>0</v>
      </c>
      <c r="HS39" s="117">
        <f t="shared" si="96"/>
        <v>0</v>
      </c>
      <c r="HT39" s="117">
        <f t="shared" si="96"/>
        <v>0</v>
      </c>
    </row>
    <row r="40" spans="1:228" x14ac:dyDescent="0.35">
      <c r="A40" s="117" t="s">
        <v>820</v>
      </c>
      <c r="B40" s="117">
        <f>IF(AND('PPG Phase Definition'!C431=1, 'PPG Phase Definition'!I197&lt;&gt;1,'PPG Phase Definition'!W197&lt;&gt;"Only TIA2"),1,0)</f>
        <v>0</v>
      </c>
      <c r="C40" s="117">
        <f>IF(ACQ_MODE="PPG",INT(1/INDEX(REFERENCE!$AG$12:$AG$22,MATCH('PPG Phase Definition'!H197,REFERENCE!$AF$12:$AF$22,0))),PPG_GBL_MASK_FATOR)</f>
        <v>5</v>
      </c>
      <c r="D40" s="117">
        <f>IF('PPG Phase Definition'!V197="",1,$C$66)</f>
        <v>1</v>
      </c>
      <c r="H40" s="117">
        <v>39</v>
      </c>
      <c r="I40" s="117" t="str">
        <f t="shared" si="5"/>
        <v>ECG</v>
      </c>
      <c r="J40" s="117">
        <f t="shared" si="28"/>
        <v>36</v>
      </c>
      <c r="K40" s="117" t="str">
        <f t="shared" si="29"/>
        <v>ECG</v>
      </c>
      <c r="L40" s="117" t="str">
        <f t="shared" si="30"/>
        <v/>
      </c>
      <c r="M40" s="398" t="str">
        <f t="shared" si="31"/>
        <v>ECG</v>
      </c>
      <c r="N40" s="117">
        <f t="shared" si="32"/>
        <v>39</v>
      </c>
      <c r="O40" s="117">
        <f t="shared" si="33"/>
        <v>39</v>
      </c>
      <c r="Q40" s="389">
        <f t="shared" si="6"/>
        <v>39</v>
      </c>
      <c r="R40" s="395" t="str">
        <f t="shared" si="34"/>
        <v>ECG</v>
      </c>
      <c r="S40" s="391"/>
      <c r="T40" s="391"/>
      <c r="U40" s="391" t="str">
        <f t="shared" si="35"/>
        <v/>
      </c>
      <c r="V40" s="117" t="str">
        <f t="shared" si="36"/>
        <v/>
      </c>
      <c r="W40" s="117">
        <f t="shared" si="7"/>
        <v>0</v>
      </c>
      <c r="X40" s="117">
        <f t="shared" si="77"/>
        <v>0</v>
      </c>
      <c r="Y40" s="117">
        <f t="shared" si="77"/>
        <v>0</v>
      </c>
      <c r="Z40" s="117">
        <f t="shared" si="77"/>
        <v>0</v>
      </c>
      <c r="AA40" s="117">
        <f t="shared" si="77"/>
        <v>0</v>
      </c>
      <c r="AB40" s="117">
        <f t="shared" si="77"/>
        <v>0</v>
      </c>
      <c r="AC40" s="117">
        <f t="shared" si="77"/>
        <v>0</v>
      </c>
      <c r="AD40" s="117">
        <f t="shared" si="77"/>
        <v>0</v>
      </c>
      <c r="AE40" s="117">
        <f t="shared" si="77"/>
        <v>0</v>
      </c>
      <c r="AF40" s="117">
        <f t="shared" si="77"/>
        <v>0</v>
      </c>
      <c r="AG40" s="117">
        <f t="shared" si="77"/>
        <v>0</v>
      </c>
      <c r="AH40" s="117">
        <f t="shared" si="78"/>
        <v>0</v>
      </c>
      <c r="AI40" s="117">
        <f t="shared" si="78"/>
        <v>0</v>
      </c>
      <c r="AJ40" s="117">
        <f t="shared" si="78"/>
        <v>0</v>
      </c>
      <c r="AK40" s="117">
        <f t="shared" si="78"/>
        <v>0</v>
      </c>
      <c r="AL40" s="117">
        <f t="shared" si="78"/>
        <v>0</v>
      </c>
      <c r="AM40" s="117">
        <f t="shared" si="78"/>
        <v>0</v>
      </c>
      <c r="AN40" s="117">
        <f t="shared" si="78"/>
        <v>0</v>
      </c>
      <c r="AO40" s="117">
        <f t="shared" si="78"/>
        <v>0</v>
      </c>
      <c r="AP40" s="117">
        <f t="shared" si="78"/>
        <v>0</v>
      </c>
      <c r="AQ40" s="117">
        <f t="shared" si="78"/>
        <v>0</v>
      </c>
      <c r="AR40" s="117">
        <f t="shared" si="79"/>
        <v>0</v>
      </c>
      <c r="AS40" s="117">
        <f t="shared" si="79"/>
        <v>0</v>
      </c>
      <c r="AT40" s="117">
        <f t="shared" si="79"/>
        <v>0</v>
      </c>
      <c r="AU40" s="117">
        <f t="shared" si="79"/>
        <v>0</v>
      </c>
      <c r="AV40" s="117">
        <f t="shared" si="79"/>
        <v>0</v>
      </c>
      <c r="AW40" s="117">
        <f t="shared" si="79"/>
        <v>0</v>
      </c>
      <c r="AX40" s="117">
        <f t="shared" si="79"/>
        <v>0</v>
      </c>
      <c r="AY40" s="117">
        <f t="shared" si="79"/>
        <v>0</v>
      </c>
      <c r="AZ40" s="117">
        <f t="shared" si="79"/>
        <v>0</v>
      </c>
      <c r="BA40" s="117">
        <f t="shared" si="79"/>
        <v>0</v>
      </c>
      <c r="BB40" s="117">
        <f t="shared" si="80"/>
        <v>0</v>
      </c>
      <c r="BC40" s="117">
        <f t="shared" si="80"/>
        <v>0</v>
      </c>
      <c r="BD40" s="117">
        <f t="shared" si="80"/>
        <v>0</v>
      </c>
      <c r="BE40" s="117">
        <f t="shared" si="80"/>
        <v>0</v>
      </c>
      <c r="BF40" s="117">
        <f t="shared" si="80"/>
        <v>0</v>
      </c>
      <c r="BG40" s="117">
        <f t="shared" si="80"/>
        <v>0</v>
      </c>
      <c r="BH40" s="117">
        <f t="shared" si="80"/>
        <v>0</v>
      </c>
      <c r="BI40" s="117">
        <f t="shared" si="80"/>
        <v>0</v>
      </c>
      <c r="BJ40" s="117">
        <f t="shared" si="80"/>
        <v>0</v>
      </c>
      <c r="BK40" s="117">
        <f t="shared" si="80"/>
        <v>0</v>
      </c>
      <c r="BL40" s="117">
        <f t="shared" si="81"/>
        <v>0</v>
      </c>
      <c r="BM40" s="117">
        <f t="shared" si="81"/>
        <v>0</v>
      </c>
      <c r="BN40" s="117">
        <f t="shared" si="81"/>
        <v>0</v>
      </c>
      <c r="BO40" s="117">
        <f t="shared" si="81"/>
        <v>0</v>
      </c>
      <c r="BP40" s="117">
        <f t="shared" si="81"/>
        <v>0</v>
      </c>
      <c r="BQ40" s="117">
        <f t="shared" si="81"/>
        <v>0</v>
      </c>
      <c r="BR40" s="117">
        <f t="shared" si="81"/>
        <v>0</v>
      </c>
      <c r="BS40" s="117">
        <f t="shared" si="81"/>
        <v>0</v>
      </c>
      <c r="BT40" s="117">
        <f t="shared" si="81"/>
        <v>0</v>
      </c>
      <c r="BU40" s="117">
        <f t="shared" si="81"/>
        <v>0</v>
      </c>
      <c r="BV40" s="117">
        <f t="shared" si="82"/>
        <v>0</v>
      </c>
      <c r="BW40" s="117">
        <f t="shared" si="82"/>
        <v>0</v>
      </c>
      <c r="BX40" s="117">
        <f t="shared" si="82"/>
        <v>0</v>
      </c>
      <c r="BY40" s="117">
        <f t="shared" si="82"/>
        <v>0</v>
      </c>
      <c r="BZ40" s="117">
        <f t="shared" si="82"/>
        <v>0</v>
      </c>
      <c r="CA40" s="117">
        <f t="shared" si="82"/>
        <v>0</v>
      </c>
      <c r="CB40" s="117">
        <f t="shared" si="82"/>
        <v>0</v>
      </c>
      <c r="CC40" s="117">
        <f t="shared" si="82"/>
        <v>0</v>
      </c>
      <c r="CD40" s="117">
        <f t="shared" si="82"/>
        <v>0</v>
      </c>
      <c r="CE40" s="117">
        <f t="shared" si="82"/>
        <v>0</v>
      </c>
      <c r="CF40" s="117">
        <f t="shared" si="83"/>
        <v>0</v>
      </c>
      <c r="CG40" s="117">
        <f t="shared" si="83"/>
        <v>0</v>
      </c>
      <c r="CH40" s="117">
        <f t="shared" si="83"/>
        <v>0</v>
      </c>
      <c r="CI40" s="117">
        <f t="shared" si="83"/>
        <v>0</v>
      </c>
      <c r="CJ40" s="117">
        <f t="shared" si="83"/>
        <v>0</v>
      </c>
      <c r="CK40" s="117">
        <f t="shared" si="83"/>
        <v>0</v>
      </c>
      <c r="CL40" s="117">
        <f t="shared" si="83"/>
        <v>0</v>
      </c>
      <c r="CM40" s="117">
        <f t="shared" si="83"/>
        <v>0</v>
      </c>
      <c r="CN40" s="117">
        <f t="shared" si="83"/>
        <v>0</v>
      </c>
      <c r="CO40" s="117">
        <f t="shared" si="83"/>
        <v>0</v>
      </c>
      <c r="CP40" s="117">
        <f t="shared" si="84"/>
        <v>0</v>
      </c>
      <c r="CQ40" s="117">
        <f t="shared" si="84"/>
        <v>0</v>
      </c>
      <c r="CR40" s="117">
        <f t="shared" si="84"/>
        <v>0</v>
      </c>
      <c r="CS40" s="117">
        <f t="shared" si="84"/>
        <v>0</v>
      </c>
      <c r="CT40" s="117">
        <f t="shared" si="84"/>
        <v>0</v>
      </c>
      <c r="CU40" s="117">
        <f t="shared" si="84"/>
        <v>0</v>
      </c>
      <c r="CV40" s="117">
        <f t="shared" si="84"/>
        <v>0</v>
      </c>
      <c r="CW40" s="117">
        <f t="shared" si="84"/>
        <v>0</v>
      </c>
      <c r="CX40" s="117">
        <f t="shared" si="84"/>
        <v>0</v>
      </c>
      <c r="CY40" s="117">
        <f t="shared" si="84"/>
        <v>0</v>
      </c>
      <c r="CZ40" s="117">
        <f t="shared" si="85"/>
        <v>0</v>
      </c>
      <c r="DA40" s="117">
        <f t="shared" si="85"/>
        <v>0</v>
      </c>
      <c r="DB40" s="117">
        <f t="shared" si="85"/>
        <v>0</v>
      </c>
      <c r="DC40" s="117">
        <f t="shared" si="85"/>
        <v>0</v>
      </c>
      <c r="DD40" s="117">
        <f t="shared" si="85"/>
        <v>0</v>
      </c>
      <c r="DE40" s="117">
        <f t="shared" si="85"/>
        <v>0</v>
      </c>
      <c r="DF40" s="117">
        <f t="shared" si="85"/>
        <v>0</v>
      </c>
      <c r="DG40" s="117">
        <f t="shared" si="85"/>
        <v>0</v>
      </c>
      <c r="DH40" s="117">
        <f t="shared" si="85"/>
        <v>0</v>
      </c>
      <c r="DI40" s="117">
        <f t="shared" si="85"/>
        <v>0</v>
      </c>
      <c r="DJ40" s="117">
        <f t="shared" si="86"/>
        <v>0</v>
      </c>
      <c r="DK40" s="117">
        <f t="shared" si="86"/>
        <v>0</v>
      </c>
      <c r="DL40" s="117">
        <f t="shared" si="86"/>
        <v>0</v>
      </c>
      <c r="DM40" s="117">
        <f t="shared" si="86"/>
        <v>0</v>
      </c>
      <c r="DN40" s="117">
        <f t="shared" si="86"/>
        <v>0</v>
      </c>
      <c r="DO40" s="117">
        <f t="shared" si="86"/>
        <v>0</v>
      </c>
      <c r="DP40" s="117">
        <f t="shared" si="86"/>
        <v>0</v>
      </c>
      <c r="DQ40" s="117">
        <f t="shared" si="86"/>
        <v>0</v>
      </c>
      <c r="DR40" s="117">
        <f t="shared" si="86"/>
        <v>0</v>
      </c>
      <c r="DS40" s="117">
        <f t="shared" si="86"/>
        <v>0</v>
      </c>
      <c r="DT40" s="117">
        <f t="shared" si="87"/>
        <v>0</v>
      </c>
      <c r="DU40" s="117">
        <f t="shared" si="87"/>
        <v>0</v>
      </c>
      <c r="DV40" s="117">
        <f t="shared" si="87"/>
        <v>0</v>
      </c>
      <c r="DW40" s="117">
        <f t="shared" si="87"/>
        <v>0</v>
      </c>
      <c r="DX40" s="117">
        <f t="shared" si="87"/>
        <v>0</v>
      </c>
      <c r="DY40" s="117">
        <f t="shared" si="87"/>
        <v>0</v>
      </c>
      <c r="DZ40" s="117">
        <f t="shared" si="87"/>
        <v>0</v>
      </c>
      <c r="EA40" s="117">
        <f t="shared" si="87"/>
        <v>0</v>
      </c>
      <c r="EB40" s="117">
        <f t="shared" si="87"/>
        <v>0</v>
      </c>
      <c r="EC40" s="117">
        <f t="shared" si="87"/>
        <v>0</v>
      </c>
      <c r="ED40" s="117">
        <f t="shared" si="88"/>
        <v>0</v>
      </c>
      <c r="EE40" s="117">
        <f t="shared" si="88"/>
        <v>0</v>
      </c>
      <c r="EF40" s="117">
        <f t="shared" si="88"/>
        <v>0</v>
      </c>
      <c r="EG40" s="117">
        <f t="shared" si="88"/>
        <v>0</v>
      </c>
      <c r="EH40" s="117">
        <f t="shared" si="88"/>
        <v>0</v>
      </c>
      <c r="EI40" s="117">
        <f t="shared" si="88"/>
        <v>0</v>
      </c>
      <c r="EJ40" s="117">
        <f t="shared" si="88"/>
        <v>0</v>
      </c>
      <c r="EK40" s="117">
        <f t="shared" si="88"/>
        <v>0</v>
      </c>
      <c r="EL40" s="117">
        <f t="shared" si="88"/>
        <v>0</v>
      </c>
      <c r="EM40" s="117">
        <f t="shared" si="88"/>
        <v>0</v>
      </c>
      <c r="EN40" s="117">
        <f t="shared" si="89"/>
        <v>0</v>
      </c>
      <c r="EO40" s="117">
        <f t="shared" si="89"/>
        <v>0</v>
      </c>
      <c r="EP40" s="117">
        <f t="shared" si="89"/>
        <v>0</v>
      </c>
      <c r="EQ40" s="117">
        <f t="shared" si="89"/>
        <v>0</v>
      </c>
      <c r="ER40" s="117">
        <f t="shared" si="89"/>
        <v>0</v>
      </c>
      <c r="ES40" s="117">
        <f t="shared" si="89"/>
        <v>0</v>
      </c>
      <c r="ET40" s="117">
        <f t="shared" si="89"/>
        <v>0</v>
      </c>
      <c r="EU40" s="117">
        <f t="shared" si="89"/>
        <v>0</v>
      </c>
      <c r="EV40" s="117">
        <f t="shared" si="89"/>
        <v>0</v>
      </c>
      <c r="EW40" s="117">
        <f t="shared" si="89"/>
        <v>0</v>
      </c>
      <c r="EX40" s="117">
        <f t="shared" si="90"/>
        <v>0</v>
      </c>
      <c r="EY40" s="117">
        <f t="shared" si="90"/>
        <v>0</v>
      </c>
      <c r="EZ40" s="117">
        <f t="shared" si="90"/>
        <v>0</v>
      </c>
      <c r="FA40" s="117">
        <f t="shared" si="90"/>
        <v>0</v>
      </c>
      <c r="FB40" s="117">
        <f t="shared" si="90"/>
        <v>0</v>
      </c>
      <c r="FC40" s="117">
        <f t="shared" si="90"/>
        <v>0</v>
      </c>
      <c r="FD40" s="117">
        <f t="shared" si="90"/>
        <v>0</v>
      </c>
      <c r="FE40" s="117">
        <f t="shared" si="90"/>
        <v>0</v>
      </c>
      <c r="FF40" s="117">
        <f t="shared" si="90"/>
        <v>0</v>
      </c>
      <c r="FG40" s="117">
        <f t="shared" si="90"/>
        <v>0</v>
      </c>
      <c r="FH40" s="117">
        <f t="shared" si="91"/>
        <v>0</v>
      </c>
      <c r="FI40" s="117">
        <f t="shared" si="91"/>
        <v>0</v>
      </c>
      <c r="FJ40" s="117">
        <f t="shared" si="91"/>
        <v>0</v>
      </c>
      <c r="FK40" s="117">
        <f t="shared" si="91"/>
        <v>0</v>
      </c>
      <c r="FL40" s="117">
        <f t="shared" si="91"/>
        <v>0</v>
      </c>
      <c r="FM40" s="117">
        <f t="shared" si="91"/>
        <v>0</v>
      </c>
      <c r="FN40" s="117">
        <f t="shared" si="91"/>
        <v>0</v>
      </c>
      <c r="FO40" s="117">
        <f t="shared" si="91"/>
        <v>0</v>
      </c>
      <c r="FP40" s="117">
        <f t="shared" si="91"/>
        <v>0</v>
      </c>
      <c r="FQ40" s="117">
        <f t="shared" si="91"/>
        <v>0</v>
      </c>
      <c r="FR40" s="117">
        <f t="shared" si="92"/>
        <v>0</v>
      </c>
      <c r="FS40" s="117">
        <f t="shared" si="92"/>
        <v>0</v>
      </c>
      <c r="FT40" s="117">
        <f t="shared" si="92"/>
        <v>0</v>
      </c>
      <c r="FU40" s="117">
        <f t="shared" si="92"/>
        <v>0</v>
      </c>
      <c r="FV40" s="117">
        <f t="shared" si="92"/>
        <v>0</v>
      </c>
      <c r="FW40" s="117">
        <f t="shared" si="92"/>
        <v>0</v>
      </c>
      <c r="FX40" s="117">
        <f t="shared" si="92"/>
        <v>0</v>
      </c>
      <c r="FY40" s="117">
        <f t="shared" si="92"/>
        <v>0</v>
      </c>
      <c r="FZ40" s="117">
        <f t="shared" si="92"/>
        <v>0</v>
      </c>
      <c r="GA40" s="117">
        <f t="shared" si="92"/>
        <v>0</v>
      </c>
      <c r="GB40" s="117">
        <f t="shared" si="93"/>
        <v>0</v>
      </c>
      <c r="GC40" s="117">
        <f t="shared" si="93"/>
        <v>0</v>
      </c>
      <c r="GD40" s="117">
        <f t="shared" si="93"/>
        <v>0</v>
      </c>
      <c r="GE40" s="117">
        <f t="shared" si="93"/>
        <v>0</v>
      </c>
      <c r="GF40" s="117">
        <f t="shared" si="93"/>
        <v>0</v>
      </c>
      <c r="GG40" s="117">
        <f t="shared" si="93"/>
        <v>0</v>
      </c>
      <c r="GH40" s="117">
        <f t="shared" si="93"/>
        <v>0</v>
      </c>
      <c r="GI40" s="117">
        <f t="shared" si="93"/>
        <v>0</v>
      </c>
      <c r="GJ40" s="117">
        <f t="shared" si="93"/>
        <v>0</v>
      </c>
      <c r="GK40" s="117">
        <f t="shared" si="93"/>
        <v>0</v>
      </c>
      <c r="GL40" s="117">
        <f t="shared" si="94"/>
        <v>0</v>
      </c>
      <c r="GM40" s="117">
        <f t="shared" si="94"/>
        <v>0</v>
      </c>
      <c r="GN40" s="117">
        <f t="shared" si="94"/>
        <v>0</v>
      </c>
      <c r="GO40" s="117">
        <f t="shared" si="94"/>
        <v>0</v>
      </c>
      <c r="GP40" s="117">
        <f t="shared" si="94"/>
        <v>0</v>
      </c>
      <c r="GQ40" s="117">
        <f t="shared" si="94"/>
        <v>0</v>
      </c>
      <c r="GR40" s="117">
        <f t="shared" si="94"/>
        <v>0</v>
      </c>
      <c r="GS40" s="117">
        <f t="shared" si="94"/>
        <v>0</v>
      </c>
      <c r="GT40" s="117">
        <f t="shared" si="94"/>
        <v>0</v>
      </c>
      <c r="GU40" s="117">
        <f t="shared" si="94"/>
        <v>0</v>
      </c>
      <c r="GV40" s="117">
        <f t="shared" si="95"/>
        <v>0</v>
      </c>
      <c r="GW40" s="117">
        <f t="shared" si="95"/>
        <v>0</v>
      </c>
      <c r="GX40" s="117">
        <f t="shared" si="95"/>
        <v>0</v>
      </c>
      <c r="GY40" s="117">
        <f t="shared" si="95"/>
        <v>0</v>
      </c>
      <c r="GZ40" s="117">
        <f t="shared" si="95"/>
        <v>0</v>
      </c>
      <c r="HA40" s="117">
        <f t="shared" si="95"/>
        <v>0</v>
      </c>
      <c r="HB40" s="117">
        <f t="shared" si="95"/>
        <v>0</v>
      </c>
      <c r="HC40" s="117">
        <f t="shared" si="95"/>
        <v>0</v>
      </c>
      <c r="HD40" s="117">
        <f t="shared" si="95"/>
        <v>0</v>
      </c>
      <c r="HE40" s="117">
        <f t="shared" si="95"/>
        <v>0</v>
      </c>
      <c r="HF40" s="117">
        <f t="shared" si="96"/>
        <v>0</v>
      </c>
      <c r="HG40" s="117">
        <f t="shared" si="96"/>
        <v>0</v>
      </c>
      <c r="HH40" s="117">
        <f t="shared" si="96"/>
        <v>0</v>
      </c>
      <c r="HI40" s="117">
        <f t="shared" si="96"/>
        <v>0</v>
      </c>
      <c r="HJ40" s="117">
        <f t="shared" si="96"/>
        <v>0</v>
      </c>
      <c r="HK40" s="117">
        <f t="shared" si="96"/>
        <v>0</v>
      </c>
      <c r="HL40" s="117">
        <f t="shared" si="96"/>
        <v>0</v>
      </c>
      <c r="HM40" s="117">
        <f t="shared" si="96"/>
        <v>0</v>
      </c>
      <c r="HN40" s="117">
        <f t="shared" si="96"/>
        <v>0</v>
      </c>
      <c r="HO40" s="117">
        <f t="shared" si="96"/>
        <v>0</v>
      </c>
      <c r="HP40" s="117">
        <f t="shared" si="96"/>
        <v>0</v>
      </c>
      <c r="HQ40" s="117">
        <f t="shared" si="96"/>
        <v>0</v>
      </c>
      <c r="HR40" s="117">
        <f t="shared" si="96"/>
        <v>0</v>
      </c>
      <c r="HS40" s="117">
        <f t="shared" si="96"/>
        <v>0</v>
      </c>
      <c r="HT40" s="117">
        <f t="shared" si="96"/>
        <v>0</v>
      </c>
    </row>
    <row r="41" spans="1:228" x14ac:dyDescent="0.35">
      <c r="A41" s="117" t="s">
        <v>821</v>
      </c>
      <c r="B41" s="117">
        <f>IF(AND('PPG Phase Definition'!C431=1, 'PPG Phase Definition'!I197&lt;&gt;1,'PPG Phase Definition'!W197&lt;&gt;"Only TIA1"),1,0)</f>
        <v>0</v>
      </c>
      <c r="C41" s="117">
        <f>C40</f>
        <v>5</v>
      </c>
      <c r="D41" s="117">
        <f>IF('PPG Phase Definition'!X197="",1,$C$66)</f>
        <v>1</v>
      </c>
      <c r="H41" s="117">
        <v>40</v>
      </c>
      <c r="I41" s="117" t="str">
        <f t="shared" si="5"/>
        <v>TIA1-3</v>
      </c>
      <c r="J41" s="117">
        <f t="shared" si="28"/>
        <v>36</v>
      </c>
      <c r="K41" s="117" t="str">
        <f t="shared" si="29"/>
        <v/>
      </c>
      <c r="L41" s="117" t="str">
        <f t="shared" si="30"/>
        <v>TIA1-3</v>
      </c>
      <c r="M41" s="398" t="str">
        <f t="shared" si="31"/>
        <v>TIA1-3</v>
      </c>
      <c r="N41" s="117">
        <f t="shared" si="32"/>
        <v>40</v>
      </c>
      <c r="O41" s="117">
        <f t="shared" si="33"/>
        <v>40</v>
      </c>
      <c r="Q41" s="389">
        <f t="shared" si="6"/>
        <v>40</v>
      </c>
      <c r="R41" s="395" t="str">
        <f t="shared" si="34"/>
        <v>TIA1-3</v>
      </c>
      <c r="S41" s="391"/>
      <c r="T41" s="391"/>
      <c r="U41" s="391" t="str">
        <f t="shared" si="35"/>
        <v/>
      </c>
      <c r="V41" s="117" t="str">
        <f t="shared" si="36"/>
        <v/>
      </c>
      <c r="W41" s="117">
        <f t="shared" si="7"/>
        <v>0</v>
      </c>
      <c r="X41" s="117">
        <f t="shared" si="77"/>
        <v>0</v>
      </c>
      <c r="Y41" s="117">
        <f t="shared" si="77"/>
        <v>0</v>
      </c>
      <c r="Z41" s="117">
        <f t="shared" si="77"/>
        <v>0</v>
      </c>
      <c r="AA41" s="117">
        <f t="shared" si="77"/>
        <v>0</v>
      </c>
      <c r="AB41" s="117">
        <f t="shared" si="77"/>
        <v>0</v>
      </c>
      <c r="AC41" s="117">
        <f t="shared" si="77"/>
        <v>0</v>
      </c>
      <c r="AD41" s="117">
        <f t="shared" si="77"/>
        <v>0</v>
      </c>
      <c r="AE41" s="117">
        <f t="shared" si="77"/>
        <v>0</v>
      </c>
      <c r="AF41" s="117">
        <f t="shared" si="77"/>
        <v>0</v>
      </c>
      <c r="AG41" s="117">
        <f t="shared" si="77"/>
        <v>0</v>
      </c>
      <c r="AH41" s="117">
        <f t="shared" si="78"/>
        <v>0</v>
      </c>
      <c r="AI41" s="117">
        <f t="shared" si="78"/>
        <v>0</v>
      </c>
      <c r="AJ41" s="117">
        <f t="shared" si="78"/>
        <v>0</v>
      </c>
      <c r="AK41" s="117">
        <f t="shared" si="78"/>
        <v>0</v>
      </c>
      <c r="AL41" s="117">
        <f t="shared" si="78"/>
        <v>0</v>
      </c>
      <c r="AM41" s="117">
        <f t="shared" si="78"/>
        <v>0</v>
      </c>
      <c r="AN41" s="117">
        <f t="shared" si="78"/>
        <v>0</v>
      </c>
      <c r="AO41" s="117">
        <f t="shared" si="78"/>
        <v>0</v>
      </c>
      <c r="AP41" s="117">
        <f t="shared" si="78"/>
        <v>0</v>
      </c>
      <c r="AQ41" s="117">
        <f t="shared" si="78"/>
        <v>0</v>
      </c>
      <c r="AR41" s="117">
        <f t="shared" si="79"/>
        <v>0</v>
      </c>
      <c r="AS41" s="117">
        <f t="shared" si="79"/>
        <v>0</v>
      </c>
      <c r="AT41" s="117">
        <f t="shared" si="79"/>
        <v>0</v>
      </c>
      <c r="AU41" s="117">
        <f t="shared" si="79"/>
        <v>0</v>
      </c>
      <c r="AV41" s="117">
        <f t="shared" si="79"/>
        <v>0</v>
      </c>
      <c r="AW41" s="117">
        <f t="shared" si="79"/>
        <v>0</v>
      </c>
      <c r="AX41" s="117">
        <f t="shared" si="79"/>
        <v>0</v>
      </c>
      <c r="AY41" s="117">
        <f t="shared" si="79"/>
        <v>0</v>
      </c>
      <c r="AZ41" s="117">
        <f t="shared" si="79"/>
        <v>0</v>
      </c>
      <c r="BA41" s="117">
        <f t="shared" si="79"/>
        <v>0</v>
      </c>
      <c r="BB41" s="117">
        <f t="shared" si="80"/>
        <v>0</v>
      </c>
      <c r="BC41" s="117">
        <f t="shared" si="80"/>
        <v>0</v>
      </c>
      <c r="BD41" s="117">
        <f t="shared" si="80"/>
        <v>0</v>
      </c>
      <c r="BE41" s="117">
        <f t="shared" si="80"/>
        <v>0</v>
      </c>
      <c r="BF41" s="117">
        <f t="shared" si="80"/>
        <v>0</v>
      </c>
      <c r="BG41" s="117">
        <f t="shared" si="80"/>
        <v>0</v>
      </c>
      <c r="BH41" s="117">
        <f t="shared" si="80"/>
        <v>0</v>
      </c>
      <c r="BI41" s="117">
        <f t="shared" si="80"/>
        <v>0</v>
      </c>
      <c r="BJ41" s="117">
        <f t="shared" si="80"/>
        <v>0</v>
      </c>
      <c r="BK41" s="117">
        <f t="shared" si="80"/>
        <v>0</v>
      </c>
      <c r="BL41" s="117">
        <f t="shared" si="81"/>
        <v>0</v>
      </c>
      <c r="BM41" s="117">
        <f t="shared" si="81"/>
        <v>0</v>
      </c>
      <c r="BN41" s="117">
        <f t="shared" si="81"/>
        <v>0</v>
      </c>
      <c r="BO41" s="117">
        <f t="shared" si="81"/>
        <v>0</v>
      </c>
      <c r="BP41" s="117">
        <f t="shared" si="81"/>
        <v>0</v>
      </c>
      <c r="BQ41" s="117">
        <f t="shared" si="81"/>
        <v>0</v>
      </c>
      <c r="BR41" s="117">
        <f t="shared" si="81"/>
        <v>0</v>
      </c>
      <c r="BS41" s="117">
        <f t="shared" si="81"/>
        <v>0</v>
      </c>
      <c r="BT41" s="117">
        <f t="shared" si="81"/>
        <v>0</v>
      </c>
      <c r="BU41" s="117">
        <f t="shared" si="81"/>
        <v>0</v>
      </c>
      <c r="BV41" s="117">
        <f t="shared" si="82"/>
        <v>0</v>
      </c>
      <c r="BW41" s="117">
        <f t="shared" si="82"/>
        <v>0</v>
      </c>
      <c r="BX41" s="117">
        <f t="shared" si="82"/>
        <v>0</v>
      </c>
      <c r="BY41" s="117">
        <f t="shared" si="82"/>
        <v>0</v>
      </c>
      <c r="BZ41" s="117">
        <f t="shared" si="82"/>
        <v>0</v>
      </c>
      <c r="CA41" s="117">
        <f t="shared" si="82"/>
        <v>0</v>
      </c>
      <c r="CB41" s="117">
        <f t="shared" si="82"/>
        <v>0</v>
      </c>
      <c r="CC41" s="117">
        <f t="shared" si="82"/>
        <v>0</v>
      </c>
      <c r="CD41" s="117">
        <f t="shared" si="82"/>
        <v>0</v>
      </c>
      <c r="CE41" s="117">
        <f t="shared" si="82"/>
        <v>0</v>
      </c>
      <c r="CF41" s="117">
        <f t="shared" si="83"/>
        <v>0</v>
      </c>
      <c r="CG41" s="117">
        <f t="shared" si="83"/>
        <v>0</v>
      </c>
      <c r="CH41" s="117">
        <f t="shared" si="83"/>
        <v>0</v>
      </c>
      <c r="CI41" s="117">
        <f t="shared" si="83"/>
        <v>0</v>
      </c>
      <c r="CJ41" s="117">
        <f t="shared" si="83"/>
        <v>0</v>
      </c>
      <c r="CK41" s="117">
        <f t="shared" si="83"/>
        <v>0</v>
      </c>
      <c r="CL41" s="117">
        <f t="shared" si="83"/>
        <v>0</v>
      </c>
      <c r="CM41" s="117">
        <f t="shared" si="83"/>
        <v>0</v>
      </c>
      <c r="CN41" s="117">
        <f t="shared" si="83"/>
        <v>0</v>
      </c>
      <c r="CO41" s="117">
        <f t="shared" si="83"/>
        <v>0</v>
      </c>
      <c r="CP41" s="117">
        <f t="shared" si="84"/>
        <v>0</v>
      </c>
      <c r="CQ41" s="117">
        <f t="shared" si="84"/>
        <v>0</v>
      </c>
      <c r="CR41" s="117">
        <f t="shared" si="84"/>
        <v>0</v>
      </c>
      <c r="CS41" s="117">
        <f t="shared" si="84"/>
        <v>0</v>
      </c>
      <c r="CT41" s="117">
        <f t="shared" si="84"/>
        <v>0</v>
      </c>
      <c r="CU41" s="117">
        <f t="shared" si="84"/>
        <v>0</v>
      </c>
      <c r="CV41" s="117">
        <f t="shared" si="84"/>
        <v>0</v>
      </c>
      <c r="CW41" s="117">
        <f t="shared" si="84"/>
        <v>0</v>
      </c>
      <c r="CX41" s="117">
        <f t="shared" si="84"/>
        <v>0</v>
      </c>
      <c r="CY41" s="117">
        <f t="shared" si="84"/>
        <v>0</v>
      </c>
      <c r="CZ41" s="117">
        <f t="shared" si="85"/>
        <v>0</v>
      </c>
      <c r="DA41" s="117">
        <f t="shared" si="85"/>
        <v>0</v>
      </c>
      <c r="DB41" s="117">
        <f t="shared" si="85"/>
        <v>0</v>
      </c>
      <c r="DC41" s="117">
        <f t="shared" si="85"/>
        <v>0</v>
      </c>
      <c r="DD41" s="117">
        <f t="shared" si="85"/>
        <v>0</v>
      </c>
      <c r="DE41" s="117">
        <f t="shared" si="85"/>
        <v>0</v>
      </c>
      <c r="DF41" s="117">
        <f t="shared" si="85"/>
        <v>0</v>
      </c>
      <c r="DG41" s="117">
        <f t="shared" si="85"/>
        <v>0</v>
      </c>
      <c r="DH41" s="117">
        <f t="shared" si="85"/>
        <v>0</v>
      </c>
      <c r="DI41" s="117">
        <f t="shared" si="85"/>
        <v>0</v>
      </c>
      <c r="DJ41" s="117">
        <f t="shared" si="86"/>
        <v>0</v>
      </c>
      <c r="DK41" s="117">
        <f t="shared" si="86"/>
        <v>0</v>
      </c>
      <c r="DL41" s="117">
        <f t="shared" si="86"/>
        <v>0</v>
      </c>
      <c r="DM41" s="117">
        <f t="shared" si="86"/>
        <v>0</v>
      </c>
      <c r="DN41" s="117">
        <f t="shared" si="86"/>
        <v>0</v>
      </c>
      <c r="DO41" s="117">
        <f t="shared" si="86"/>
        <v>0</v>
      </c>
      <c r="DP41" s="117">
        <f t="shared" si="86"/>
        <v>0</v>
      </c>
      <c r="DQ41" s="117">
        <f t="shared" si="86"/>
        <v>0</v>
      </c>
      <c r="DR41" s="117">
        <f t="shared" si="86"/>
        <v>0</v>
      </c>
      <c r="DS41" s="117">
        <f t="shared" si="86"/>
        <v>0</v>
      </c>
      <c r="DT41" s="117">
        <f t="shared" si="87"/>
        <v>0</v>
      </c>
      <c r="DU41" s="117">
        <f t="shared" si="87"/>
        <v>0</v>
      </c>
      <c r="DV41" s="117">
        <f t="shared" si="87"/>
        <v>0</v>
      </c>
      <c r="DW41" s="117">
        <f t="shared" si="87"/>
        <v>0</v>
      </c>
      <c r="DX41" s="117">
        <f t="shared" si="87"/>
        <v>0</v>
      </c>
      <c r="DY41" s="117">
        <f t="shared" si="87"/>
        <v>0</v>
      </c>
      <c r="DZ41" s="117">
        <f t="shared" si="87"/>
        <v>0</v>
      </c>
      <c r="EA41" s="117">
        <f t="shared" si="87"/>
        <v>0</v>
      </c>
      <c r="EB41" s="117">
        <f t="shared" si="87"/>
        <v>0</v>
      </c>
      <c r="EC41" s="117">
        <f t="shared" si="87"/>
        <v>0</v>
      </c>
      <c r="ED41" s="117">
        <f t="shared" si="88"/>
        <v>0</v>
      </c>
      <c r="EE41" s="117">
        <f t="shared" si="88"/>
        <v>0</v>
      </c>
      <c r="EF41" s="117">
        <f t="shared" si="88"/>
        <v>0</v>
      </c>
      <c r="EG41" s="117">
        <f t="shared" si="88"/>
        <v>0</v>
      </c>
      <c r="EH41" s="117">
        <f t="shared" si="88"/>
        <v>0</v>
      </c>
      <c r="EI41" s="117">
        <f t="shared" si="88"/>
        <v>0</v>
      </c>
      <c r="EJ41" s="117">
        <f t="shared" si="88"/>
        <v>0</v>
      </c>
      <c r="EK41" s="117">
        <f t="shared" si="88"/>
        <v>0</v>
      </c>
      <c r="EL41" s="117">
        <f t="shared" si="88"/>
        <v>0</v>
      </c>
      <c r="EM41" s="117">
        <f t="shared" si="88"/>
        <v>0</v>
      </c>
      <c r="EN41" s="117">
        <f t="shared" si="89"/>
        <v>0</v>
      </c>
      <c r="EO41" s="117">
        <f t="shared" si="89"/>
        <v>0</v>
      </c>
      <c r="EP41" s="117">
        <f t="shared" si="89"/>
        <v>0</v>
      </c>
      <c r="EQ41" s="117">
        <f t="shared" si="89"/>
        <v>0</v>
      </c>
      <c r="ER41" s="117">
        <f t="shared" si="89"/>
        <v>0</v>
      </c>
      <c r="ES41" s="117">
        <f t="shared" si="89"/>
        <v>0</v>
      </c>
      <c r="ET41" s="117">
        <f t="shared" si="89"/>
        <v>0</v>
      </c>
      <c r="EU41" s="117">
        <f t="shared" si="89"/>
        <v>0</v>
      </c>
      <c r="EV41" s="117">
        <f t="shared" si="89"/>
        <v>0</v>
      </c>
      <c r="EW41" s="117">
        <f t="shared" si="89"/>
        <v>0</v>
      </c>
      <c r="EX41" s="117">
        <f t="shared" si="90"/>
        <v>0</v>
      </c>
      <c r="EY41" s="117">
        <f t="shared" si="90"/>
        <v>0</v>
      </c>
      <c r="EZ41" s="117">
        <f t="shared" si="90"/>
        <v>0</v>
      </c>
      <c r="FA41" s="117">
        <f t="shared" si="90"/>
        <v>0</v>
      </c>
      <c r="FB41" s="117">
        <f t="shared" si="90"/>
        <v>0</v>
      </c>
      <c r="FC41" s="117">
        <f t="shared" si="90"/>
        <v>0</v>
      </c>
      <c r="FD41" s="117">
        <f t="shared" si="90"/>
        <v>0</v>
      </c>
      <c r="FE41" s="117">
        <f t="shared" si="90"/>
        <v>0</v>
      </c>
      <c r="FF41" s="117">
        <f t="shared" si="90"/>
        <v>0</v>
      </c>
      <c r="FG41" s="117">
        <f t="shared" si="90"/>
        <v>0</v>
      </c>
      <c r="FH41" s="117">
        <f t="shared" si="91"/>
        <v>0</v>
      </c>
      <c r="FI41" s="117">
        <f t="shared" si="91"/>
        <v>0</v>
      </c>
      <c r="FJ41" s="117">
        <f t="shared" si="91"/>
        <v>0</v>
      </c>
      <c r="FK41" s="117">
        <f t="shared" si="91"/>
        <v>0</v>
      </c>
      <c r="FL41" s="117">
        <f t="shared" si="91"/>
        <v>0</v>
      </c>
      <c r="FM41" s="117">
        <f t="shared" si="91"/>
        <v>0</v>
      </c>
      <c r="FN41" s="117">
        <f t="shared" si="91"/>
        <v>0</v>
      </c>
      <c r="FO41" s="117">
        <f t="shared" si="91"/>
        <v>0</v>
      </c>
      <c r="FP41" s="117">
        <f t="shared" si="91"/>
        <v>0</v>
      </c>
      <c r="FQ41" s="117">
        <f t="shared" si="91"/>
        <v>0</v>
      </c>
      <c r="FR41" s="117">
        <f t="shared" si="92"/>
        <v>0</v>
      </c>
      <c r="FS41" s="117">
        <f t="shared" si="92"/>
        <v>0</v>
      </c>
      <c r="FT41" s="117">
        <f t="shared" si="92"/>
        <v>0</v>
      </c>
      <c r="FU41" s="117">
        <f t="shared" si="92"/>
        <v>0</v>
      </c>
      <c r="FV41" s="117">
        <f t="shared" si="92"/>
        <v>0</v>
      </c>
      <c r="FW41" s="117">
        <f t="shared" si="92"/>
        <v>0</v>
      </c>
      <c r="FX41" s="117">
        <f t="shared" si="92"/>
        <v>0</v>
      </c>
      <c r="FY41" s="117">
        <f t="shared" si="92"/>
        <v>0</v>
      </c>
      <c r="FZ41" s="117">
        <f t="shared" si="92"/>
        <v>0</v>
      </c>
      <c r="GA41" s="117">
        <f t="shared" si="92"/>
        <v>0</v>
      </c>
      <c r="GB41" s="117">
        <f t="shared" si="93"/>
        <v>0</v>
      </c>
      <c r="GC41" s="117">
        <f t="shared" si="93"/>
        <v>0</v>
      </c>
      <c r="GD41" s="117">
        <f t="shared" si="93"/>
        <v>0</v>
      </c>
      <c r="GE41" s="117">
        <f t="shared" si="93"/>
        <v>0</v>
      </c>
      <c r="GF41" s="117">
        <f t="shared" si="93"/>
        <v>0</v>
      </c>
      <c r="GG41" s="117">
        <f t="shared" si="93"/>
        <v>0</v>
      </c>
      <c r="GH41" s="117">
        <f t="shared" si="93"/>
        <v>0</v>
      </c>
      <c r="GI41" s="117">
        <f t="shared" si="93"/>
        <v>0</v>
      </c>
      <c r="GJ41" s="117">
        <f t="shared" si="93"/>
        <v>0</v>
      </c>
      <c r="GK41" s="117">
        <f t="shared" si="93"/>
        <v>0</v>
      </c>
      <c r="GL41" s="117">
        <f t="shared" si="94"/>
        <v>0</v>
      </c>
      <c r="GM41" s="117">
        <f t="shared" si="94"/>
        <v>0</v>
      </c>
      <c r="GN41" s="117">
        <f t="shared" si="94"/>
        <v>0</v>
      </c>
      <c r="GO41" s="117">
        <f t="shared" si="94"/>
        <v>0</v>
      </c>
      <c r="GP41" s="117">
        <f t="shared" si="94"/>
        <v>0</v>
      </c>
      <c r="GQ41" s="117">
        <f t="shared" si="94"/>
        <v>0</v>
      </c>
      <c r="GR41" s="117">
        <f t="shared" si="94"/>
        <v>0</v>
      </c>
      <c r="GS41" s="117">
        <f t="shared" si="94"/>
        <v>0</v>
      </c>
      <c r="GT41" s="117">
        <f t="shared" si="94"/>
        <v>0</v>
      </c>
      <c r="GU41" s="117">
        <f t="shared" si="94"/>
        <v>0</v>
      </c>
      <c r="GV41" s="117">
        <f t="shared" si="95"/>
        <v>0</v>
      </c>
      <c r="GW41" s="117">
        <f t="shared" si="95"/>
        <v>0</v>
      </c>
      <c r="GX41" s="117">
        <f t="shared" si="95"/>
        <v>0</v>
      </c>
      <c r="GY41" s="117">
        <f t="shared" si="95"/>
        <v>0</v>
      </c>
      <c r="GZ41" s="117">
        <f t="shared" si="95"/>
        <v>0</v>
      </c>
      <c r="HA41" s="117">
        <f t="shared" si="95"/>
        <v>0</v>
      </c>
      <c r="HB41" s="117">
        <f t="shared" si="95"/>
        <v>0</v>
      </c>
      <c r="HC41" s="117">
        <f t="shared" si="95"/>
        <v>0</v>
      </c>
      <c r="HD41" s="117">
        <f t="shared" si="95"/>
        <v>0</v>
      </c>
      <c r="HE41" s="117">
        <f t="shared" si="95"/>
        <v>0</v>
      </c>
      <c r="HF41" s="117">
        <f t="shared" si="96"/>
        <v>0</v>
      </c>
      <c r="HG41" s="117">
        <f t="shared" si="96"/>
        <v>0</v>
      </c>
      <c r="HH41" s="117">
        <f t="shared" si="96"/>
        <v>0</v>
      </c>
      <c r="HI41" s="117">
        <f t="shared" si="96"/>
        <v>0</v>
      </c>
      <c r="HJ41" s="117">
        <f t="shared" si="96"/>
        <v>0</v>
      </c>
      <c r="HK41" s="117">
        <f t="shared" si="96"/>
        <v>0</v>
      </c>
      <c r="HL41" s="117">
        <f t="shared" si="96"/>
        <v>0</v>
      </c>
      <c r="HM41" s="117">
        <f t="shared" si="96"/>
        <v>0</v>
      </c>
      <c r="HN41" s="117">
        <f t="shared" si="96"/>
        <v>0</v>
      </c>
      <c r="HO41" s="117">
        <f t="shared" si="96"/>
        <v>0</v>
      </c>
      <c r="HP41" s="117">
        <f t="shared" si="96"/>
        <v>0</v>
      </c>
      <c r="HQ41" s="117">
        <f t="shared" si="96"/>
        <v>0</v>
      </c>
      <c r="HR41" s="117">
        <f t="shared" si="96"/>
        <v>0</v>
      </c>
      <c r="HS41" s="117">
        <f t="shared" si="96"/>
        <v>0</v>
      </c>
      <c r="HT41" s="117">
        <f t="shared" si="96"/>
        <v>0</v>
      </c>
    </row>
    <row r="42" spans="1:228" x14ac:dyDescent="0.35">
      <c r="A42" s="117" t="s">
        <v>822</v>
      </c>
      <c r="B42" s="117">
        <f>IF(AND('PPG Phase Definition'!C441=1, 'PPG Phase Definition'!I207&lt;&gt;1,'PPG Phase Definition'!W207&lt;&gt;"Only TIA2"),1,0)</f>
        <v>0</v>
      </c>
      <c r="C42" s="117">
        <f>IF(ACQ_MODE="PPG",INT(1/INDEX(REFERENCE!$AG$12:$AG$22,MATCH('PPG Phase Definition'!H207,REFERENCE!$AF$12:$AF$22,0))),PPG_GBL_MASK_FATOR)</f>
        <v>5</v>
      </c>
      <c r="D42" s="117">
        <f>IF('PPG Phase Definition'!V207="",1,$C$66)</f>
        <v>1</v>
      </c>
      <c r="H42" s="117">
        <v>41</v>
      </c>
      <c r="I42" s="117" t="str">
        <f t="shared" si="5"/>
        <v>ECG</v>
      </c>
      <c r="J42" s="117">
        <f t="shared" si="28"/>
        <v>37</v>
      </c>
      <c r="K42" s="117" t="str">
        <f t="shared" si="29"/>
        <v>ECG</v>
      </c>
      <c r="L42" s="117" t="str">
        <f t="shared" si="30"/>
        <v/>
      </c>
      <c r="M42" s="398" t="str">
        <f t="shared" si="31"/>
        <v>ECG</v>
      </c>
      <c r="N42" s="117">
        <f t="shared" si="32"/>
        <v>41</v>
      </c>
      <c r="O42" s="117">
        <f t="shared" si="33"/>
        <v>41</v>
      </c>
      <c r="Q42" s="389">
        <f t="shared" si="6"/>
        <v>41</v>
      </c>
      <c r="R42" s="395" t="str">
        <f t="shared" si="34"/>
        <v>ECG</v>
      </c>
      <c r="S42" s="391"/>
      <c r="T42" s="391"/>
      <c r="U42" s="391" t="str">
        <f t="shared" si="35"/>
        <v/>
      </c>
      <c r="V42" s="117" t="str">
        <f t="shared" si="36"/>
        <v/>
      </c>
      <c r="W42" s="117">
        <f t="shared" si="7"/>
        <v>0</v>
      </c>
      <c r="X42" s="117">
        <f t="shared" ref="X42:AG49" si="97">((IF(MOD(X$1+IF($C$62=0,0,INDEX($C$2:$C$51,MATCH($W42,$A$2:$A$51,0))-1),INDEX($C$2:$C$51,MATCH($W42,$A$2:$A$51,0))*INDEX($D$2:$D$51,MATCH($W42,$A$2:$A$51,0)))=0,1,0))*INDEX($B$2:$B$51,MATCH($W42,$A$2:$A$51,0)))</f>
        <v>0</v>
      </c>
      <c r="Y42" s="117">
        <f t="shared" si="97"/>
        <v>0</v>
      </c>
      <c r="Z42" s="117">
        <f t="shared" si="97"/>
        <v>0</v>
      </c>
      <c r="AA42" s="117">
        <f t="shared" si="97"/>
        <v>0</v>
      </c>
      <c r="AB42" s="117">
        <f t="shared" si="97"/>
        <v>0</v>
      </c>
      <c r="AC42" s="117">
        <f t="shared" si="97"/>
        <v>0</v>
      </c>
      <c r="AD42" s="117">
        <f t="shared" si="97"/>
        <v>0</v>
      </c>
      <c r="AE42" s="117">
        <f t="shared" si="97"/>
        <v>0</v>
      </c>
      <c r="AF42" s="117">
        <f t="shared" si="97"/>
        <v>0</v>
      </c>
      <c r="AG42" s="117">
        <f t="shared" si="97"/>
        <v>0</v>
      </c>
      <c r="AH42" s="117">
        <f t="shared" ref="AH42:AQ49" si="98">((IF(MOD(AH$1+IF($C$62=0,0,INDEX($C$2:$C$51,MATCH($W42,$A$2:$A$51,0))-1),INDEX($C$2:$C$51,MATCH($W42,$A$2:$A$51,0))*INDEX($D$2:$D$51,MATCH($W42,$A$2:$A$51,0)))=0,1,0))*INDEX($B$2:$B$51,MATCH($W42,$A$2:$A$51,0)))</f>
        <v>0</v>
      </c>
      <c r="AI42" s="117">
        <f t="shared" si="98"/>
        <v>0</v>
      </c>
      <c r="AJ42" s="117">
        <f t="shared" si="98"/>
        <v>0</v>
      </c>
      <c r="AK42" s="117">
        <f t="shared" si="98"/>
        <v>0</v>
      </c>
      <c r="AL42" s="117">
        <f t="shared" si="98"/>
        <v>0</v>
      </c>
      <c r="AM42" s="117">
        <f t="shared" si="98"/>
        <v>0</v>
      </c>
      <c r="AN42" s="117">
        <f t="shared" si="98"/>
        <v>0</v>
      </c>
      <c r="AO42" s="117">
        <f t="shared" si="98"/>
        <v>0</v>
      </c>
      <c r="AP42" s="117">
        <f t="shared" si="98"/>
        <v>0</v>
      </c>
      <c r="AQ42" s="117">
        <f t="shared" si="98"/>
        <v>0</v>
      </c>
      <c r="AR42" s="117">
        <f t="shared" ref="AR42:BA49" si="99">((IF(MOD(AR$1+IF($C$62=0,0,INDEX($C$2:$C$51,MATCH($W42,$A$2:$A$51,0))-1),INDEX($C$2:$C$51,MATCH($W42,$A$2:$A$51,0))*INDEX($D$2:$D$51,MATCH($W42,$A$2:$A$51,0)))=0,1,0))*INDEX($B$2:$B$51,MATCH($W42,$A$2:$A$51,0)))</f>
        <v>0</v>
      </c>
      <c r="AS42" s="117">
        <f t="shared" si="99"/>
        <v>0</v>
      </c>
      <c r="AT42" s="117">
        <f t="shared" si="99"/>
        <v>0</v>
      </c>
      <c r="AU42" s="117">
        <f t="shared" si="99"/>
        <v>0</v>
      </c>
      <c r="AV42" s="117">
        <f t="shared" si="99"/>
        <v>0</v>
      </c>
      <c r="AW42" s="117">
        <f t="shared" si="99"/>
        <v>0</v>
      </c>
      <c r="AX42" s="117">
        <f t="shared" si="99"/>
        <v>0</v>
      </c>
      <c r="AY42" s="117">
        <f t="shared" si="99"/>
        <v>0</v>
      </c>
      <c r="AZ42" s="117">
        <f t="shared" si="99"/>
        <v>0</v>
      </c>
      <c r="BA42" s="117">
        <f t="shared" si="99"/>
        <v>0</v>
      </c>
      <c r="BB42" s="117">
        <f t="shared" ref="BB42:BK49" si="100">((IF(MOD(BB$1+IF($C$62=0,0,INDEX($C$2:$C$51,MATCH($W42,$A$2:$A$51,0))-1),INDEX($C$2:$C$51,MATCH($W42,$A$2:$A$51,0))*INDEX($D$2:$D$51,MATCH($W42,$A$2:$A$51,0)))=0,1,0))*INDEX($B$2:$B$51,MATCH($W42,$A$2:$A$51,0)))</f>
        <v>0</v>
      </c>
      <c r="BC42" s="117">
        <f t="shared" si="100"/>
        <v>0</v>
      </c>
      <c r="BD42" s="117">
        <f t="shared" si="100"/>
        <v>0</v>
      </c>
      <c r="BE42" s="117">
        <f t="shared" si="100"/>
        <v>0</v>
      </c>
      <c r="BF42" s="117">
        <f t="shared" si="100"/>
        <v>0</v>
      </c>
      <c r="BG42" s="117">
        <f t="shared" si="100"/>
        <v>0</v>
      </c>
      <c r="BH42" s="117">
        <f t="shared" si="100"/>
        <v>0</v>
      </c>
      <c r="BI42" s="117">
        <f t="shared" si="100"/>
        <v>0</v>
      </c>
      <c r="BJ42" s="117">
        <f t="shared" si="100"/>
        <v>0</v>
      </c>
      <c r="BK42" s="117">
        <f t="shared" si="100"/>
        <v>0</v>
      </c>
      <c r="BL42" s="117">
        <f t="shared" ref="BL42:BU49" si="101">((IF(MOD(BL$1+IF($C$62=0,0,INDEX($C$2:$C$51,MATCH($W42,$A$2:$A$51,0))-1),INDEX($C$2:$C$51,MATCH($W42,$A$2:$A$51,0))*INDEX($D$2:$D$51,MATCH($W42,$A$2:$A$51,0)))=0,1,0))*INDEX($B$2:$B$51,MATCH($W42,$A$2:$A$51,0)))</f>
        <v>0</v>
      </c>
      <c r="BM42" s="117">
        <f t="shared" si="101"/>
        <v>0</v>
      </c>
      <c r="BN42" s="117">
        <f t="shared" si="101"/>
        <v>0</v>
      </c>
      <c r="BO42" s="117">
        <f t="shared" si="101"/>
        <v>0</v>
      </c>
      <c r="BP42" s="117">
        <f t="shared" si="101"/>
        <v>0</v>
      </c>
      <c r="BQ42" s="117">
        <f t="shared" si="101"/>
        <v>0</v>
      </c>
      <c r="BR42" s="117">
        <f t="shared" si="101"/>
        <v>0</v>
      </c>
      <c r="BS42" s="117">
        <f t="shared" si="101"/>
        <v>0</v>
      </c>
      <c r="BT42" s="117">
        <f t="shared" si="101"/>
        <v>0</v>
      </c>
      <c r="BU42" s="117">
        <f t="shared" si="101"/>
        <v>0</v>
      </c>
      <c r="BV42" s="117">
        <f t="shared" ref="BV42:CE49" si="102">((IF(MOD(BV$1+IF($C$62=0,0,INDEX($C$2:$C$51,MATCH($W42,$A$2:$A$51,0))-1),INDEX($C$2:$C$51,MATCH($W42,$A$2:$A$51,0))*INDEX($D$2:$D$51,MATCH($W42,$A$2:$A$51,0)))=0,1,0))*INDEX($B$2:$B$51,MATCH($W42,$A$2:$A$51,0)))</f>
        <v>0</v>
      </c>
      <c r="BW42" s="117">
        <f t="shared" si="102"/>
        <v>0</v>
      </c>
      <c r="BX42" s="117">
        <f t="shared" si="102"/>
        <v>0</v>
      </c>
      <c r="BY42" s="117">
        <f t="shared" si="102"/>
        <v>0</v>
      </c>
      <c r="BZ42" s="117">
        <f t="shared" si="102"/>
        <v>0</v>
      </c>
      <c r="CA42" s="117">
        <f t="shared" si="102"/>
        <v>0</v>
      </c>
      <c r="CB42" s="117">
        <f t="shared" si="102"/>
        <v>0</v>
      </c>
      <c r="CC42" s="117">
        <f t="shared" si="102"/>
        <v>0</v>
      </c>
      <c r="CD42" s="117">
        <f t="shared" si="102"/>
        <v>0</v>
      </c>
      <c r="CE42" s="117">
        <f t="shared" si="102"/>
        <v>0</v>
      </c>
      <c r="CF42" s="117">
        <f t="shared" ref="CF42:CO49" si="103">((IF(MOD(CF$1+IF($C$62=0,0,INDEX($C$2:$C$51,MATCH($W42,$A$2:$A$51,0))-1),INDEX($C$2:$C$51,MATCH($W42,$A$2:$A$51,0))*INDEX($D$2:$D$51,MATCH($W42,$A$2:$A$51,0)))=0,1,0))*INDEX($B$2:$B$51,MATCH($W42,$A$2:$A$51,0)))</f>
        <v>0</v>
      </c>
      <c r="CG42" s="117">
        <f t="shared" si="103"/>
        <v>0</v>
      </c>
      <c r="CH42" s="117">
        <f t="shared" si="103"/>
        <v>0</v>
      </c>
      <c r="CI42" s="117">
        <f t="shared" si="103"/>
        <v>0</v>
      </c>
      <c r="CJ42" s="117">
        <f t="shared" si="103"/>
        <v>0</v>
      </c>
      <c r="CK42" s="117">
        <f t="shared" si="103"/>
        <v>0</v>
      </c>
      <c r="CL42" s="117">
        <f t="shared" si="103"/>
        <v>0</v>
      </c>
      <c r="CM42" s="117">
        <f t="shared" si="103"/>
        <v>0</v>
      </c>
      <c r="CN42" s="117">
        <f t="shared" si="103"/>
        <v>0</v>
      </c>
      <c r="CO42" s="117">
        <f t="shared" si="103"/>
        <v>0</v>
      </c>
      <c r="CP42" s="117">
        <f t="shared" ref="CP42:CY49" si="104">((IF(MOD(CP$1+IF($C$62=0,0,INDEX($C$2:$C$51,MATCH($W42,$A$2:$A$51,0))-1),INDEX($C$2:$C$51,MATCH($W42,$A$2:$A$51,0))*INDEX($D$2:$D$51,MATCH($W42,$A$2:$A$51,0)))=0,1,0))*INDEX($B$2:$B$51,MATCH($W42,$A$2:$A$51,0)))</f>
        <v>0</v>
      </c>
      <c r="CQ42" s="117">
        <f t="shared" si="104"/>
        <v>0</v>
      </c>
      <c r="CR42" s="117">
        <f t="shared" si="104"/>
        <v>0</v>
      </c>
      <c r="CS42" s="117">
        <f t="shared" si="104"/>
        <v>0</v>
      </c>
      <c r="CT42" s="117">
        <f t="shared" si="104"/>
        <v>0</v>
      </c>
      <c r="CU42" s="117">
        <f t="shared" si="104"/>
        <v>0</v>
      </c>
      <c r="CV42" s="117">
        <f t="shared" si="104"/>
        <v>0</v>
      </c>
      <c r="CW42" s="117">
        <f t="shared" si="104"/>
        <v>0</v>
      </c>
      <c r="CX42" s="117">
        <f t="shared" si="104"/>
        <v>0</v>
      </c>
      <c r="CY42" s="117">
        <f t="shared" si="104"/>
        <v>0</v>
      </c>
      <c r="CZ42" s="117">
        <f t="shared" ref="CZ42:DI49" si="105">((IF(MOD(CZ$1+IF($C$62=0,0,INDEX($C$2:$C$51,MATCH($W42,$A$2:$A$51,0))-1),INDEX($C$2:$C$51,MATCH($W42,$A$2:$A$51,0))*INDEX($D$2:$D$51,MATCH($W42,$A$2:$A$51,0)))=0,1,0))*INDEX($B$2:$B$51,MATCH($W42,$A$2:$A$51,0)))</f>
        <v>0</v>
      </c>
      <c r="DA42" s="117">
        <f t="shared" si="105"/>
        <v>0</v>
      </c>
      <c r="DB42" s="117">
        <f t="shared" si="105"/>
        <v>0</v>
      </c>
      <c r="DC42" s="117">
        <f t="shared" si="105"/>
        <v>0</v>
      </c>
      <c r="DD42" s="117">
        <f t="shared" si="105"/>
        <v>0</v>
      </c>
      <c r="DE42" s="117">
        <f t="shared" si="105"/>
        <v>0</v>
      </c>
      <c r="DF42" s="117">
        <f t="shared" si="105"/>
        <v>0</v>
      </c>
      <c r="DG42" s="117">
        <f t="shared" si="105"/>
        <v>0</v>
      </c>
      <c r="DH42" s="117">
        <f t="shared" si="105"/>
        <v>0</v>
      </c>
      <c r="DI42" s="117">
        <f t="shared" si="105"/>
        <v>0</v>
      </c>
      <c r="DJ42" s="117">
        <f t="shared" ref="DJ42:DS49" si="106">((IF(MOD(DJ$1+IF($C$62=0,0,INDEX($C$2:$C$51,MATCH($W42,$A$2:$A$51,0))-1),INDEX($C$2:$C$51,MATCH($W42,$A$2:$A$51,0))*INDEX($D$2:$D$51,MATCH($W42,$A$2:$A$51,0)))=0,1,0))*INDEX($B$2:$B$51,MATCH($W42,$A$2:$A$51,0)))</f>
        <v>0</v>
      </c>
      <c r="DK42" s="117">
        <f t="shared" si="106"/>
        <v>0</v>
      </c>
      <c r="DL42" s="117">
        <f t="shared" si="106"/>
        <v>0</v>
      </c>
      <c r="DM42" s="117">
        <f t="shared" si="106"/>
        <v>0</v>
      </c>
      <c r="DN42" s="117">
        <f t="shared" si="106"/>
        <v>0</v>
      </c>
      <c r="DO42" s="117">
        <f t="shared" si="106"/>
        <v>0</v>
      </c>
      <c r="DP42" s="117">
        <f t="shared" si="106"/>
        <v>0</v>
      </c>
      <c r="DQ42" s="117">
        <f t="shared" si="106"/>
        <v>0</v>
      </c>
      <c r="DR42" s="117">
        <f t="shared" si="106"/>
        <v>0</v>
      </c>
      <c r="DS42" s="117">
        <f t="shared" si="106"/>
        <v>0</v>
      </c>
      <c r="DT42" s="117">
        <f t="shared" ref="DT42:EC49" si="107">((IF(MOD(DT$1+IF($C$62=0,0,INDEX($C$2:$C$51,MATCH($W42,$A$2:$A$51,0))-1),INDEX($C$2:$C$51,MATCH($W42,$A$2:$A$51,0))*INDEX($D$2:$D$51,MATCH($W42,$A$2:$A$51,0)))=0,1,0))*INDEX($B$2:$B$51,MATCH($W42,$A$2:$A$51,0)))</f>
        <v>0</v>
      </c>
      <c r="DU42" s="117">
        <f t="shared" si="107"/>
        <v>0</v>
      </c>
      <c r="DV42" s="117">
        <f t="shared" si="107"/>
        <v>0</v>
      </c>
      <c r="DW42" s="117">
        <f t="shared" si="107"/>
        <v>0</v>
      </c>
      <c r="DX42" s="117">
        <f t="shared" si="107"/>
        <v>0</v>
      </c>
      <c r="DY42" s="117">
        <f t="shared" si="107"/>
        <v>0</v>
      </c>
      <c r="DZ42" s="117">
        <f t="shared" si="107"/>
        <v>0</v>
      </c>
      <c r="EA42" s="117">
        <f t="shared" si="107"/>
        <v>0</v>
      </c>
      <c r="EB42" s="117">
        <f t="shared" si="107"/>
        <v>0</v>
      </c>
      <c r="EC42" s="117">
        <f t="shared" si="107"/>
        <v>0</v>
      </c>
      <c r="ED42" s="117">
        <f t="shared" ref="ED42:EM49" si="108">((IF(MOD(ED$1+IF($C$62=0,0,INDEX($C$2:$C$51,MATCH($W42,$A$2:$A$51,0))-1),INDEX($C$2:$C$51,MATCH($W42,$A$2:$A$51,0))*INDEX($D$2:$D$51,MATCH($W42,$A$2:$A$51,0)))=0,1,0))*INDEX($B$2:$B$51,MATCH($W42,$A$2:$A$51,0)))</f>
        <v>0</v>
      </c>
      <c r="EE42" s="117">
        <f t="shared" si="108"/>
        <v>0</v>
      </c>
      <c r="EF42" s="117">
        <f t="shared" si="108"/>
        <v>0</v>
      </c>
      <c r="EG42" s="117">
        <f t="shared" si="108"/>
        <v>0</v>
      </c>
      <c r="EH42" s="117">
        <f t="shared" si="108"/>
        <v>0</v>
      </c>
      <c r="EI42" s="117">
        <f t="shared" si="108"/>
        <v>0</v>
      </c>
      <c r="EJ42" s="117">
        <f t="shared" si="108"/>
        <v>0</v>
      </c>
      <c r="EK42" s="117">
        <f t="shared" si="108"/>
        <v>0</v>
      </c>
      <c r="EL42" s="117">
        <f t="shared" si="108"/>
        <v>0</v>
      </c>
      <c r="EM42" s="117">
        <f t="shared" si="108"/>
        <v>0</v>
      </c>
      <c r="EN42" s="117">
        <f t="shared" ref="EN42:EW49" si="109">((IF(MOD(EN$1+IF($C$62=0,0,INDEX($C$2:$C$51,MATCH($W42,$A$2:$A$51,0))-1),INDEX($C$2:$C$51,MATCH($W42,$A$2:$A$51,0))*INDEX($D$2:$D$51,MATCH($W42,$A$2:$A$51,0)))=0,1,0))*INDEX($B$2:$B$51,MATCH($W42,$A$2:$A$51,0)))</f>
        <v>0</v>
      </c>
      <c r="EO42" s="117">
        <f t="shared" si="109"/>
        <v>0</v>
      </c>
      <c r="EP42" s="117">
        <f t="shared" si="109"/>
        <v>0</v>
      </c>
      <c r="EQ42" s="117">
        <f t="shared" si="109"/>
        <v>0</v>
      </c>
      <c r="ER42" s="117">
        <f t="shared" si="109"/>
        <v>0</v>
      </c>
      <c r="ES42" s="117">
        <f t="shared" si="109"/>
        <v>0</v>
      </c>
      <c r="ET42" s="117">
        <f t="shared" si="109"/>
        <v>0</v>
      </c>
      <c r="EU42" s="117">
        <f t="shared" si="109"/>
        <v>0</v>
      </c>
      <c r="EV42" s="117">
        <f t="shared" si="109"/>
        <v>0</v>
      </c>
      <c r="EW42" s="117">
        <f t="shared" si="109"/>
        <v>0</v>
      </c>
      <c r="EX42" s="117">
        <f t="shared" ref="EX42:FG49" si="110">((IF(MOD(EX$1+IF($C$62=0,0,INDEX($C$2:$C$51,MATCH($W42,$A$2:$A$51,0))-1),INDEX($C$2:$C$51,MATCH($W42,$A$2:$A$51,0))*INDEX($D$2:$D$51,MATCH($W42,$A$2:$A$51,0)))=0,1,0))*INDEX($B$2:$B$51,MATCH($W42,$A$2:$A$51,0)))</f>
        <v>0</v>
      </c>
      <c r="EY42" s="117">
        <f t="shared" si="110"/>
        <v>0</v>
      </c>
      <c r="EZ42" s="117">
        <f t="shared" si="110"/>
        <v>0</v>
      </c>
      <c r="FA42" s="117">
        <f t="shared" si="110"/>
        <v>0</v>
      </c>
      <c r="FB42" s="117">
        <f t="shared" si="110"/>
        <v>0</v>
      </c>
      <c r="FC42" s="117">
        <f t="shared" si="110"/>
        <v>0</v>
      </c>
      <c r="FD42" s="117">
        <f t="shared" si="110"/>
        <v>0</v>
      </c>
      <c r="FE42" s="117">
        <f t="shared" si="110"/>
        <v>0</v>
      </c>
      <c r="FF42" s="117">
        <f t="shared" si="110"/>
        <v>0</v>
      </c>
      <c r="FG42" s="117">
        <f t="shared" si="110"/>
        <v>0</v>
      </c>
      <c r="FH42" s="117">
        <f t="shared" ref="FH42:FQ49" si="111">((IF(MOD(FH$1+IF($C$62=0,0,INDEX($C$2:$C$51,MATCH($W42,$A$2:$A$51,0))-1),INDEX($C$2:$C$51,MATCH($W42,$A$2:$A$51,0))*INDEX($D$2:$D$51,MATCH($W42,$A$2:$A$51,0)))=0,1,0))*INDEX($B$2:$B$51,MATCH($W42,$A$2:$A$51,0)))</f>
        <v>0</v>
      </c>
      <c r="FI42" s="117">
        <f t="shared" si="111"/>
        <v>0</v>
      </c>
      <c r="FJ42" s="117">
        <f t="shared" si="111"/>
        <v>0</v>
      </c>
      <c r="FK42" s="117">
        <f t="shared" si="111"/>
        <v>0</v>
      </c>
      <c r="FL42" s="117">
        <f t="shared" si="111"/>
        <v>0</v>
      </c>
      <c r="FM42" s="117">
        <f t="shared" si="111"/>
        <v>0</v>
      </c>
      <c r="FN42" s="117">
        <f t="shared" si="111"/>
        <v>0</v>
      </c>
      <c r="FO42" s="117">
        <f t="shared" si="111"/>
        <v>0</v>
      </c>
      <c r="FP42" s="117">
        <f t="shared" si="111"/>
        <v>0</v>
      </c>
      <c r="FQ42" s="117">
        <f t="shared" si="111"/>
        <v>0</v>
      </c>
      <c r="FR42" s="117">
        <f t="shared" ref="FR42:GA49" si="112">((IF(MOD(FR$1+IF($C$62=0,0,INDEX($C$2:$C$51,MATCH($W42,$A$2:$A$51,0))-1),INDEX($C$2:$C$51,MATCH($W42,$A$2:$A$51,0))*INDEX($D$2:$D$51,MATCH($W42,$A$2:$A$51,0)))=0,1,0))*INDEX($B$2:$B$51,MATCH($W42,$A$2:$A$51,0)))</f>
        <v>0</v>
      </c>
      <c r="FS42" s="117">
        <f t="shared" si="112"/>
        <v>0</v>
      </c>
      <c r="FT42" s="117">
        <f t="shared" si="112"/>
        <v>0</v>
      </c>
      <c r="FU42" s="117">
        <f t="shared" si="112"/>
        <v>0</v>
      </c>
      <c r="FV42" s="117">
        <f t="shared" si="112"/>
        <v>0</v>
      </c>
      <c r="FW42" s="117">
        <f t="shared" si="112"/>
        <v>0</v>
      </c>
      <c r="FX42" s="117">
        <f t="shared" si="112"/>
        <v>0</v>
      </c>
      <c r="FY42" s="117">
        <f t="shared" si="112"/>
        <v>0</v>
      </c>
      <c r="FZ42" s="117">
        <f t="shared" si="112"/>
        <v>0</v>
      </c>
      <c r="GA42" s="117">
        <f t="shared" si="112"/>
        <v>0</v>
      </c>
      <c r="GB42" s="117">
        <f t="shared" ref="GB42:GK49" si="113">((IF(MOD(GB$1+IF($C$62=0,0,INDEX($C$2:$C$51,MATCH($W42,$A$2:$A$51,0))-1),INDEX($C$2:$C$51,MATCH($W42,$A$2:$A$51,0))*INDEX($D$2:$D$51,MATCH($W42,$A$2:$A$51,0)))=0,1,0))*INDEX($B$2:$B$51,MATCH($W42,$A$2:$A$51,0)))</f>
        <v>0</v>
      </c>
      <c r="GC42" s="117">
        <f t="shared" si="113"/>
        <v>0</v>
      </c>
      <c r="GD42" s="117">
        <f t="shared" si="113"/>
        <v>0</v>
      </c>
      <c r="GE42" s="117">
        <f t="shared" si="113"/>
        <v>0</v>
      </c>
      <c r="GF42" s="117">
        <f t="shared" si="113"/>
        <v>0</v>
      </c>
      <c r="GG42" s="117">
        <f t="shared" si="113"/>
        <v>0</v>
      </c>
      <c r="GH42" s="117">
        <f t="shared" si="113"/>
        <v>0</v>
      </c>
      <c r="GI42" s="117">
        <f t="shared" si="113"/>
        <v>0</v>
      </c>
      <c r="GJ42" s="117">
        <f t="shared" si="113"/>
        <v>0</v>
      </c>
      <c r="GK42" s="117">
        <f t="shared" si="113"/>
        <v>0</v>
      </c>
      <c r="GL42" s="117">
        <f t="shared" ref="GL42:GU49" si="114">((IF(MOD(GL$1+IF($C$62=0,0,INDEX($C$2:$C$51,MATCH($W42,$A$2:$A$51,0))-1),INDEX($C$2:$C$51,MATCH($W42,$A$2:$A$51,0))*INDEX($D$2:$D$51,MATCH($W42,$A$2:$A$51,0)))=0,1,0))*INDEX($B$2:$B$51,MATCH($W42,$A$2:$A$51,0)))</f>
        <v>0</v>
      </c>
      <c r="GM42" s="117">
        <f t="shared" si="114"/>
        <v>0</v>
      </c>
      <c r="GN42" s="117">
        <f t="shared" si="114"/>
        <v>0</v>
      </c>
      <c r="GO42" s="117">
        <f t="shared" si="114"/>
        <v>0</v>
      </c>
      <c r="GP42" s="117">
        <f t="shared" si="114"/>
        <v>0</v>
      </c>
      <c r="GQ42" s="117">
        <f t="shared" si="114"/>
        <v>0</v>
      </c>
      <c r="GR42" s="117">
        <f t="shared" si="114"/>
        <v>0</v>
      </c>
      <c r="GS42" s="117">
        <f t="shared" si="114"/>
        <v>0</v>
      </c>
      <c r="GT42" s="117">
        <f t="shared" si="114"/>
        <v>0</v>
      </c>
      <c r="GU42" s="117">
        <f t="shared" si="114"/>
        <v>0</v>
      </c>
      <c r="GV42" s="117">
        <f t="shared" ref="GV42:HE49" si="115">((IF(MOD(GV$1+IF($C$62=0,0,INDEX($C$2:$C$51,MATCH($W42,$A$2:$A$51,0))-1),INDEX($C$2:$C$51,MATCH($W42,$A$2:$A$51,0))*INDEX($D$2:$D$51,MATCH($W42,$A$2:$A$51,0)))=0,1,0))*INDEX($B$2:$B$51,MATCH($W42,$A$2:$A$51,0)))</f>
        <v>0</v>
      </c>
      <c r="GW42" s="117">
        <f t="shared" si="115"/>
        <v>0</v>
      </c>
      <c r="GX42" s="117">
        <f t="shared" si="115"/>
        <v>0</v>
      </c>
      <c r="GY42" s="117">
        <f t="shared" si="115"/>
        <v>0</v>
      </c>
      <c r="GZ42" s="117">
        <f t="shared" si="115"/>
        <v>0</v>
      </c>
      <c r="HA42" s="117">
        <f t="shared" si="115"/>
        <v>0</v>
      </c>
      <c r="HB42" s="117">
        <f t="shared" si="115"/>
        <v>0</v>
      </c>
      <c r="HC42" s="117">
        <f t="shared" si="115"/>
        <v>0</v>
      </c>
      <c r="HD42" s="117">
        <f t="shared" si="115"/>
        <v>0</v>
      </c>
      <c r="HE42" s="117">
        <f t="shared" si="115"/>
        <v>0</v>
      </c>
      <c r="HF42" s="117">
        <f t="shared" ref="HF42:HT49" si="116">((IF(MOD(HF$1+IF($C$62=0,0,INDEX($C$2:$C$51,MATCH($W42,$A$2:$A$51,0))-1),INDEX($C$2:$C$51,MATCH($W42,$A$2:$A$51,0))*INDEX($D$2:$D$51,MATCH($W42,$A$2:$A$51,0)))=0,1,0))*INDEX($B$2:$B$51,MATCH($W42,$A$2:$A$51,0)))</f>
        <v>0</v>
      </c>
      <c r="HG42" s="117">
        <f t="shared" si="116"/>
        <v>0</v>
      </c>
      <c r="HH42" s="117">
        <f t="shared" si="116"/>
        <v>0</v>
      </c>
      <c r="HI42" s="117">
        <f t="shared" si="116"/>
        <v>0</v>
      </c>
      <c r="HJ42" s="117">
        <f t="shared" si="116"/>
        <v>0</v>
      </c>
      <c r="HK42" s="117">
        <f t="shared" si="116"/>
        <v>0</v>
      </c>
      <c r="HL42" s="117">
        <f t="shared" si="116"/>
        <v>0</v>
      </c>
      <c r="HM42" s="117">
        <f t="shared" si="116"/>
        <v>0</v>
      </c>
      <c r="HN42" s="117">
        <f t="shared" si="116"/>
        <v>0</v>
      </c>
      <c r="HO42" s="117">
        <f t="shared" si="116"/>
        <v>0</v>
      </c>
      <c r="HP42" s="117">
        <f t="shared" si="116"/>
        <v>0</v>
      </c>
      <c r="HQ42" s="117">
        <f t="shared" si="116"/>
        <v>0</v>
      </c>
      <c r="HR42" s="117">
        <f t="shared" si="116"/>
        <v>0</v>
      </c>
      <c r="HS42" s="117">
        <f t="shared" si="116"/>
        <v>0</v>
      </c>
      <c r="HT42" s="117">
        <f t="shared" si="116"/>
        <v>0</v>
      </c>
    </row>
    <row r="43" spans="1:228" x14ac:dyDescent="0.35">
      <c r="A43" s="117" t="s">
        <v>823</v>
      </c>
      <c r="B43" s="117">
        <f>IF(AND('PPG Phase Definition'!C441=1, 'PPG Phase Definition'!I207&lt;&gt;1,'PPG Phase Definition'!W207&lt;&gt;"Only TIA1"),1,0)</f>
        <v>0</v>
      </c>
      <c r="C43" s="117">
        <f>C42</f>
        <v>5</v>
      </c>
      <c r="D43" s="117">
        <f>IF('PPG Phase Definition'!X207="",1,$C$66)</f>
        <v>1</v>
      </c>
      <c r="H43" s="117">
        <v>42</v>
      </c>
      <c r="I43" s="117" t="str">
        <f t="shared" si="5"/>
        <v>ECG</v>
      </c>
      <c r="J43" s="117">
        <f t="shared" si="28"/>
        <v>38</v>
      </c>
      <c r="K43" s="117" t="str">
        <f t="shared" si="29"/>
        <v>ECG</v>
      </c>
      <c r="L43" s="117" t="str">
        <f t="shared" si="30"/>
        <v/>
      </c>
      <c r="M43" s="398" t="str">
        <f t="shared" si="31"/>
        <v>ECG</v>
      </c>
      <c r="N43" s="117">
        <f t="shared" si="32"/>
        <v>42</v>
      </c>
      <c r="O43" s="117">
        <f t="shared" si="33"/>
        <v>42</v>
      </c>
      <c r="Q43" s="389">
        <f t="shared" si="6"/>
        <v>42</v>
      </c>
      <c r="R43" s="395" t="str">
        <f t="shared" si="34"/>
        <v>ECG</v>
      </c>
      <c r="S43" s="391"/>
      <c r="T43" s="391"/>
      <c r="U43" s="391" t="str">
        <f t="shared" si="35"/>
        <v/>
      </c>
      <c r="V43" s="117" t="str">
        <f t="shared" si="36"/>
        <v/>
      </c>
      <c r="W43" s="117">
        <f t="shared" si="7"/>
        <v>0</v>
      </c>
      <c r="X43" s="117">
        <f t="shared" si="97"/>
        <v>0</v>
      </c>
      <c r="Y43" s="117">
        <f t="shared" si="97"/>
        <v>0</v>
      </c>
      <c r="Z43" s="117">
        <f t="shared" si="97"/>
        <v>0</v>
      </c>
      <c r="AA43" s="117">
        <f t="shared" si="97"/>
        <v>0</v>
      </c>
      <c r="AB43" s="117">
        <f t="shared" si="97"/>
        <v>0</v>
      </c>
      <c r="AC43" s="117">
        <f t="shared" si="97"/>
        <v>0</v>
      </c>
      <c r="AD43" s="117">
        <f t="shared" si="97"/>
        <v>0</v>
      </c>
      <c r="AE43" s="117">
        <f t="shared" si="97"/>
        <v>0</v>
      </c>
      <c r="AF43" s="117">
        <f t="shared" si="97"/>
        <v>0</v>
      </c>
      <c r="AG43" s="117">
        <f t="shared" si="97"/>
        <v>0</v>
      </c>
      <c r="AH43" s="117">
        <f t="shared" si="98"/>
        <v>0</v>
      </c>
      <c r="AI43" s="117">
        <f t="shared" si="98"/>
        <v>0</v>
      </c>
      <c r="AJ43" s="117">
        <f t="shared" si="98"/>
        <v>0</v>
      </c>
      <c r="AK43" s="117">
        <f t="shared" si="98"/>
        <v>0</v>
      </c>
      <c r="AL43" s="117">
        <f t="shared" si="98"/>
        <v>0</v>
      </c>
      <c r="AM43" s="117">
        <f t="shared" si="98"/>
        <v>0</v>
      </c>
      <c r="AN43" s="117">
        <f t="shared" si="98"/>
        <v>0</v>
      </c>
      <c r="AO43" s="117">
        <f t="shared" si="98"/>
        <v>0</v>
      </c>
      <c r="AP43" s="117">
        <f t="shared" si="98"/>
        <v>0</v>
      </c>
      <c r="AQ43" s="117">
        <f t="shared" si="98"/>
        <v>0</v>
      </c>
      <c r="AR43" s="117">
        <f t="shared" si="99"/>
        <v>0</v>
      </c>
      <c r="AS43" s="117">
        <f t="shared" si="99"/>
        <v>0</v>
      </c>
      <c r="AT43" s="117">
        <f t="shared" si="99"/>
        <v>0</v>
      </c>
      <c r="AU43" s="117">
        <f t="shared" si="99"/>
        <v>0</v>
      </c>
      <c r="AV43" s="117">
        <f t="shared" si="99"/>
        <v>0</v>
      </c>
      <c r="AW43" s="117">
        <f t="shared" si="99"/>
        <v>0</v>
      </c>
      <c r="AX43" s="117">
        <f t="shared" si="99"/>
        <v>0</v>
      </c>
      <c r="AY43" s="117">
        <f t="shared" si="99"/>
        <v>0</v>
      </c>
      <c r="AZ43" s="117">
        <f t="shared" si="99"/>
        <v>0</v>
      </c>
      <c r="BA43" s="117">
        <f t="shared" si="99"/>
        <v>0</v>
      </c>
      <c r="BB43" s="117">
        <f t="shared" si="100"/>
        <v>0</v>
      </c>
      <c r="BC43" s="117">
        <f t="shared" si="100"/>
        <v>0</v>
      </c>
      <c r="BD43" s="117">
        <f t="shared" si="100"/>
        <v>0</v>
      </c>
      <c r="BE43" s="117">
        <f t="shared" si="100"/>
        <v>0</v>
      </c>
      <c r="BF43" s="117">
        <f t="shared" si="100"/>
        <v>0</v>
      </c>
      <c r="BG43" s="117">
        <f t="shared" si="100"/>
        <v>0</v>
      </c>
      <c r="BH43" s="117">
        <f t="shared" si="100"/>
        <v>0</v>
      </c>
      <c r="BI43" s="117">
        <f t="shared" si="100"/>
        <v>0</v>
      </c>
      <c r="BJ43" s="117">
        <f t="shared" si="100"/>
        <v>0</v>
      </c>
      <c r="BK43" s="117">
        <f t="shared" si="100"/>
        <v>0</v>
      </c>
      <c r="BL43" s="117">
        <f t="shared" si="101"/>
        <v>0</v>
      </c>
      <c r="BM43" s="117">
        <f t="shared" si="101"/>
        <v>0</v>
      </c>
      <c r="BN43" s="117">
        <f t="shared" si="101"/>
        <v>0</v>
      </c>
      <c r="BO43" s="117">
        <f t="shared" si="101"/>
        <v>0</v>
      </c>
      <c r="BP43" s="117">
        <f t="shared" si="101"/>
        <v>0</v>
      </c>
      <c r="BQ43" s="117">
        <f t="shared" si="101"/>
        <v>0</v>
      </c>
      <c r="BR43" s="117">
        <f t="shared" si="101"/>
        <v>0</v>
      </c>
      <c r="BS43" s="117">
        <f t="shared" si="101"/>
        <v>0</v>
      </c>
      <c r="BT43" s="117">
        <f t="shared" si="101"/>
        <v>0</v>
      </c>
      <c r="BU43" s="117">
        <f t="shared" si="101"/>
        <v>0</v>
      </c>
      <c r="BV43" s="117">
        <f t="shared" si="102"/>
        <v>0</v>
      </c>
      <c r="BW43" s="117">
        <f t="shared" si="102"/>
        <v>0</v>
      </c>
      <c r="BX43" s="117">
        <f t="shared" si="102"/>
        <v>0</v>
      </c>
      <c r="BY43" s="117">
        <f t="shared" si="102"/>
        <v>0</v>
      </c>
      <c r="BZ43" s="117">
        <f t="shared" si="102"/>
        <v>0</v>
      </c>
      <c r="CA43" s="117">
        <f t="shared" si="102"/>
        <v>0</v>
      </c>
      <c r="CB43" s="117">
        <f t="shared" si="102"/>
        <v>0</v>
      </c>
      <c r="CC43" s="117">
        <f t="shared" si="102"/>
        <v>0</v>
      </c>
      <c r="CD43" s="117">
        <f t="shared" si="102"/>
        <v>0</v>
      </c>
      <c r="CE43" s="117">
        <f t="shared" si="102"/>
        <v>0</v>
      </c>
      <c r="CF43" s="117">
        <f t="shared" si="103"/>
        <v>0</v>
      </c>
      <c r="CG43" s="117">
        <f t="shared" si="103"/>
        <v>0</v>
      </c>
      <c r="CH43" s="117">
        <f t="shared" si="103"/>
        <v>0</v>
      </c>
      <c r="CI43" s="117">
        <f t="shared" si="103"/>
        <v>0</v>
      </c>
      <c r="CJ43" s="117">
        <f t="shared" si="103"/>
        <v>0</v>
      </c>
      <c r="CK43" s="117">
        <f t="shared" si="103"/>
        <v>0</v>
      </c>
      <c r="CL43" s="117">
        <f t="shared" si="103"/>
        <v>0</v>
      </c>
      <c r="CM43" s="117">
        <f t="shared" si="103"/>
        <v>0</v>
      </c>
      <c r="CN43" s="117">
        <f t="shared" si="103"/>
        <v>0</v>
      </c>
      <c r="CO43" s="117">
        <f t="shared" si="103"/>
        <v>0</v>
      </c>
      <c r="CP43" s="117">
        <f t="shared" si="104"/>
        <v>0</v>
      </c>
      <c r="CQ43" s="117">
        <f t="shared" si="104"/>
        <v>0</v>
      </c>
      <c r="CR43" s="117">
        <f t="shared" si="104"/>
        <v>0</v>
      </c>
      <c r="CS43" s="117">
        <f t="shared" si="104"/>
        <v>0</v>
      </c>
      <c r="CT43" s="117">
        <f t="shared" si="104"/>
        <v>0</v>
      </c>
      <c r="CU43" s="117">
        <f t="shared" si="104"/>
        <v>0</v>
      </c>
      <c r="CV43" s="117">
        <f t="shared" si="104"/>
        <v>0</v>
      </c>
      <c r="CW43" s="117">
        <f t="shared" si="104"/>
        <v>0</v>
      </c>
      <c r="CX43" s="117">
        <f t="shared" si="104"/>
        <v>0</v>
      </c>
      <c r="CY43" s="117">
        <f t="shared" si="104"/>
        <v>0</v>
      </c>
      <c r="CZ43" s="117">
        <f t="shared" si="105"/>
        <v>0</v>
      </c>
      <c r="DA43" s="117">
        <f t="shared" si="105"/>
        <v>0</v>
      </c>
      <c r="DB43" s="117">
        <f t="shared" si="105"/>
        <v>0</v>
      </c>
      <c r="DC43" s="117">
        <f t="shared" si="105"/>
        <v>0</v>
      </c>
      <c r="DD43" s="117">
        <f t="shared" si="105"/>
        <v>0</v>
      </c>
      <c r="DE43" s="117">
        <f t="shared" si="105"/>
        <v>0</v>
      </c>
      <c r="DF43" s="117">
        <f t="shared" si="105"/>
        <v>0</v>
      </c>
      <c r="DG43" s="117">
        <f t="shared" si="105"/>
        <v>0</v>
      </c>
      <c r="DH43" s="117">
        <f t="shared" si="105"/>
        <v>0</v>
      </c>
      <c r="DI43" s="117">
        <f t="shared" si="105"/>
        <v>0</v>
      </c>
      <c r="DJ43" s="117">
        <f t="shared" si="106"/>
        <v>0</v>
      </c>
      <c r="DK43" s="117">
        <f t="shared" si="106"/>
        <v>0</v>
      </c>
      <c r="DL43" s="117">
        <f t="shared" si="106"/>
        <v>0</v>
      </c>
      <c r="DM43" s="117">
        <f t="shared" si="106"/>
        <v>0</v>
      </c>
      <c r="DN43" s="117">
        <f t="shared" si="106"/>
        <v>0</v>
      </c>
      <c r="DO43" s="117">
        <f t="shared" si="106"/>
        <v>0</v>
      </c>
      <c r="DP43" s="117">
        <f t="shared" si="106"/>
        <v>0</v>
      </c>
      <c r="DQ43" s="117">
        <f t="shared" si="106"/>
        <v>0</v>
      </c>
      <c r="DR43" s="117">
        <f t="shared" si="106"/>
        <v>0</v>
      </c>
      <c r="DS43" s="117">
        <f t="shared" si="106"/>
        <v>0</v>
      </c>
      <c r="DT43" s="117">
        <f t="shared" si="107"/>
        <v>0</v>
      </c>
      <c r="DU43" s="117">
        <f t="shared" si="107"/>
        <v>0</v>
      </c>
      <c r="DV43" s="117">
        <f t="shared" si="107"/>
        <v>0</v>
      </c>
      <c r="DW43" s="117">
        <f t="shared" si="107"/>
        <v>0</v>
      </c>
      <c r="DX43" s="117">
        <f t="shared" si="107"/>
        <v>0</v>
      </c>
      <c r="DY43" s="117">
        <f t="shared" si="107"/>
        <v>0</v>
      </c>
      <c r="DZ43" s="117">
        <f t="shared" si="107"/>
        <v>0</v>
      </c>
      <c r="EA43" s="117">
        <f t="shared" si="107"/>
        <v>0</v>
      </c>
      <c r="EB43" s="117">
        <f t="shared" si="107"/>
        <v>0</v>
      </c>
      <c r="EC43" s="117">
        <f t="shared" si="107"/>
        <v>0</v>
      </c>
      <c r="ED43" s="117">
        <f t="shared" si="108"/>
        <v>0</v>
      </c>
      <c r="EE43" s="117">
        <f t="shared" si="108"/>
        <v>0</v>
      </c>
      <c r="EF43" s="117">
        <f t="shared" si="108"/>
        <v>0</v>
      </c>
      <c r="EG43" s="117">
        <f t="shared" si="108"/>
        <v>0</v>
      </c>
      <c r="EH43" s="117">
        <f t="shared" si="108"/>
        <v>0</v>
      </c>
      <c r="EI43" s="117">
        <f t="shared" si="108"/>
        <v>0</v>
      </c>
      <c r="EJ43" s="117">
        <f t="shared" si="108"/>
        <v>0</v>
      </c>
      <c r="EK43" s="117">
        <f t="shared" si="108"/>
        <v>0</v>
      </c>
      <c r="EL43" s="117">
        <f t="shared" si="108"/>
        <v>0</v>
      </c>
      <c r="EM43" s="117">
        <f t="shared" si="108"/>
        <v>0</v>
      </c>
      <c r="EN43" s="117">
        <f t="shared" si="109"/>
        <v>0</v>
      </c>
      <c r="EO43" s="117">
        <f t="shared" si="109"/>
        <v>0</v>
      </c>
      <c r="EP43" s="117">
        <f t="shared" si="109"/>
        <v>0</v>
      </c>
      <c r="EQ43" s="117">
        <f t="shared" si="109"/>
        <v>0</v>
      </c>
      <c r="ER43" s="117">
        <f t="shared" si="109"/>
        <v>0</v>
      </c>
      <c r="ES43" s="117">
        <f t="shared" si="109"/>
        <v>0</v>
      </c>
      <c r="ET43" s="117">
        <f t="shared" si="109"/>
        <v>0</v>
      </c>
      <c r="EU43" s="117">
        <f t="shared" si="109"/>
        <v>0</v>
      </c>
      <c r="EV43" s="117">
        <f t="shared" si="109"/>
        <v>0</v>
      </c>
      <c r="EW43" s="117">
        <f t="shared" si="109"/>
        <v>0</v>
      </c>
      <c r="EX43" s="117">
        <f t="shared" si="110"/>
        <v>0</v>
      </c>
      <c r="EY43" s="117">
        <f t="shared" si="110"/>
        <v>0</v>
      </c>
      <c r="EZ43" s="117">
        <f t="shared" si="110"/>
        <v>0</v>
      </c>
      <c r="FA43" s="117">
        <f t="shared" si="110"/>
        <v>0</v>
      </c>
      <c r="FB43" s="117">
        <f t="shared" si="110"/>
        <v>0</v>
      </c>
      <c r="FC43" s="117">
        <f t="shared" si="110"/>
        <v>0</v>
      </c>
      <c r="FD43" s="117">
        <f t="shared" si="110"/>
        <v>0</v>
      </c>
      <c r="FE43" s="117">
        <f t="shared" si="110"/>
        <v>0</v>
      </c>
      <c r="FF43" s="117">
        <f t="shared" si="110"/>
        <v>0</v>
      </c>
      <c r="FG43" s="117">
        <f t="shared" si="110"/>
        <v>0</v>
      </c>
      <c r="FH43" s="117">
        <f t="shared" si="111"/>
        <v>0</v>
      </c>
      <c r="FI43" s="117">
        <f t="shared" si="111"/>
        <v>0</v>
      </c>
      <c r="FJ43" s="117">
        <f t="shared" si="111"/>
        <v>0</v>
      </c>
      <c r="FK43" s="117">
        <f t="shared" si="111"/>
        <v>0</v>
      </c>
      <c r="FL43" s="117">
        <f t="shared" si="111"/>
        <v>0</v>
      </c>
      <c r="FM43" s="117">
        <f t="shared" si="111"/>
        <v>0</v>
      </c>
      <c r="FN43" s="117">
        <f t="shared" si="111"/>
        <v>0</v>
      </c>
      <c r="FO43" s="117">
        <f t="shared" si="111"/>
        <v>0</v>
      </c>
      <c r="FP43" s="117">
        <f t="shared" si="111"/>
        <v>0</v>
      </c>
      <c r="FQ43" s="117">
        <f t="shared" si="111"/>
        <v>0</v>
      </c>
      <c r="FR43" s="117">
        <f t="shared" si="112"/>
        <v>0</v>
      </c>
      <c r="FS43" s="117">
        <f t="shared" si="112"/>
        <v>0</v>
      </c>
      <c r="FT43" s="117">
        <f t="shared" si="112"/>
        <v>0</v>
      </c>
      <c r="FU43" s="117">
        <f t="shared" si="112"/>
        <v>0</v>
      </c>
      <c r="FV43" s="117">
        <f t="shared" si="112"/>
        <v>0</v>
      </c>
      <c r="FW43" s="117">
        <f t="shared" si="112"/>
        <v>0</v>
      </c>
      <c r="FX43" s="117">
        <f t="shared" si="112"/>
        <v>0</v>
      </c>
      <c r="FY43" s="117">
        <f t="shared" si="112"/>
        <v>0</v>
      </c>
      <c r="FZ43" s="117">
        <f t="shared" si="112"/>
        <v>0</v>
      </c>
      <c r="GA43" s="117">
        <f t="shared" si="112"/>
        <v>0</v>
      </c>
      <c r="GB43" s="117">
        <f t="shared" si="113"/>
        <v>0</v>
      </c>
      <c r="GC43" s="117">
        <f t="shared" si="113"/>
        <v>0</v>
      </c>
      <c r="GD43" s="117">
        <f t="shared" si="113"/>
        <v>0</v>
      </c>
      <c r="GE43" s="117">
        <f t="shared" si="113"/>
        <v>0</v>
      </c>
      <c r="GF43" s="117">
        <f t="shared" si="113"/>
        <v>0</v>
      </c>
      <c r="GG43" s="117">
        <f t="shared" si="113"/>
        <v>0</v>
      </c>
      <c r="GH43" s="117">
        <f t="shared" si="113"/>
        <v>0</v>
      </c>
      <c r="GI43" s="117">
        <f t="shared" si="113"/>
        <v>0</v>
      </c>
      <c r="GJ43" s="117">
        <f t="shared" si="113"/>
        <v>0</v>
      </c>
      <c r="GK43" s="117">
        <f t="shared" si="113"/>
        <v>0</v>
      </c>
      <c r="GL43" s="117">
        <f t="shared" si="114"/>
        <v>0</v>
      </c>
      <c r="GM43" s="117">
        <f t="shared" si="114"/>
        <v>0</v>
      </c>
      <c r="GN43" s="117">
        <f t="shared" si="114"/>
        <v>0</v>
      </c>
      <c r="GO43" s="117">
        <f t="shared" si="114"/>
        <v>0</v>
      </c>
      <c r="GP43" s="117">
        <f t="shared" si="114"/>
        <v>0</v>
      </c>
      <c r="GQ43" s="117">
        <f t="shared" si="114"/>
        <v>0</v>
      </c>
      <c r="GR43" s="117">
        <f t="shared" si="114"/>
        <v>0</v>
      </c>
      <c r="GS43" s="117">
        <f t="shared" si="114"/>
        <v>0</v>
      </c>
      <c r="GT43" s="117">
        <f t="shared" si="114"/>
        <v>0</v>
      </c>
      <c r="GU43" s="117">
        <f t="shared" si="114"/>
        <v>0</v>
      </c>
      <c r="GV43" s="117">
        <f t="shared" si="115"/>
        <v>0</v>
      </c>
      <c r="GW43" s="117">
        <f t="shared" si="115"/>
        <v>0</v>
      </c>
      <c r="GX43" s="117">
        <f t="shared" si="115"/>
        <v>0</v>
      </c>
      <c r="GY43" s="117">
        <f t="shared" si="115"/>
        <v>0</v>
      </c>
      <c r="GZ43" s="117">
        <f t="shared" si="115"/>
        <v>0</v>
      </c>
      <c r="HA43" s="117">
        <f t="shared" si="115"/>
        <v>0</v>
      </c>
      <c r="HB43" s="117">
        <f t="shared" si="115"/>
        <v>0</v>
      </c>
      <c r="HC43" s="117">
        <f t="shared" si="115"/>
        <v>0</v>
      </c>
      <c r="HD43" s="117">
        <f t="shared" si="115"/>
        <v>0</v>
      </c>
      <c r="HE43" s="117">
        <f t="shared" si="115"/>
        <v>0</v>
      </c>
      <c r="HF43" s="117">
        <f t="shared" si="116"/>
        <v>0</v>
      </c>
      <c r="HG43" s="117">
        <f t="shared" si="116"/>
        <v>0</v>
      </c>
      <c r="HH43" s="117">
        <f t="shared" si="116"/>
        <v>0</v>
      </c>
      <c r="HI43" s="117">
        <f t="shared" si="116"/>
        <v>0</v>
      </c>
      <c r="HJ43" s="117">
        <f t="shared" si="116"/>
        <v>0</v>
      </c>
      <c r="HK43" s="117">
        <f t="shared" si="116"/>
        <v>0</v>
      </c>
      <c r="HL43" s="117">
        <f t="shared" si="116"/>
        <v>0</v>
      </c>
      <c r="HM43" s="117">
        <f t="shared" si="116"/>
        <v>0</v>
      </c>
      <c r="HN43" s="117">
        <f t="shared" si="116"/>
        <v>0</v>
      </c>
      <c r="HO43" s="117">
        <f t="shared" si="116"/>
        <v>0</v>
      </c>
      <c r="HP43" s="117">
        <f t="shared" si="116"/>
        <v>0</v>
      </c>
      <c r="HQ43" s="117">
        <f t="shared" si="116"/>
        <v>0</v>
      </c>
      <c r="HR43" s="117">
        <f t="shared" si="116"/>
        <v>0</v>
      </c>
      <c r="HS43" s="117">
        <f t="shared" si="116"/>
        <v>0</v>
      </c>
      <c r="HT43" s="117">
        <f t="shared" si="116"/>
        <v>0</v>
      </c>
    </row>
    <row r="44" spans="1:228" x14ac:dyDescent="0.35">
      <c r="A44" s="117" t="s">
        <v>824</v>
      </c>
      <c r="B44" s="117">
        <f>IF(AND('PPG Phase Definition'!C451=1, 'PPG Phase Definition'!I217&lt;&gt;1,'PPG Phase Definition'!W217&lt;&gt;"Only TIA2"),1,0)</f>
        <v>0</v>
      </c>
      <c r="C44" s="117">
        <f>IF(ACQ_MODE="PPG",INT(1/INDEX(REFERENCE!$AG$12:$AG$22,MATCH('PPG Phase Definition'!H217,REFERENCE!$AF$12:$AF$22,0))),PPG_GBL_MASK_FATOR)</f>
        <v>5</v>
      </c>
      <c r="D44" s="117">
        <f>IF('PPG Phase Definition'!V217="",1,$C$66)</f>
        <v>1</v>
      </c>
      <c r="H44" s="117">
        <v>43</v>
      </c>
      <c r="I44" s="117" t="str">
        <f t="shared" si="5"/>
        <v>ECG</v>
      </c>
      <c r="J44" s="117">
        <f t="shared" si="28"/>
        <v>39</v>
      </c>
      <c r="K44" s="117" t="str">
        <f t="shared" si="29"/>
        <v>ECG</v>
      </c>
      <c r="L44" s="117" t="str">
        <f t="shared" si="30"/>
        <v/>
      </c>
      <c r="M44" s="398" t="str">
        <f t="shared" si="31"/>
        <v>ECG</v>
      </c>
      <c r="N44" s="117">
        <f t="shared" si="32"/>
        <v>43</v>
      </c>
      <c r="O44" s="117">
        <f t="shared" si="33"/>
        <v>43</v>
      </c>
      <c r="Q44" s="389">
        <f t="shared" si="6"/>
        <v>43</v>
      </c>
      <c r="R44" s="395" t="str">
        <f t="shared" si="34"/>
        <v>ECG</v>
      </c>
      <c r="S44" s="391"/>
      <c r="T44" s="391"/>
      <c r="U44" s="391" t="str">
        <f t="shared" si="35"/>
        <v/>
      </c>
      <c r="V44" s="117" t="str">
        <f t="shared" si="36"/>
        <v/>
      </c>
      <c r="W44" s="117">
        <f t="shared" si="7"/>
        <v>0</v>
      </c>
      <c r="X44" s="117">
        <f t="shared" si="97"/>
        <v>0</v>
      </c>
      <c r="Y44" s="117">
        <f t="shared" si="97"/>
        <v>0</v>
      </c>
      <c r="Z44" s="117">
        <f t="shared" si="97"/>
        <v>0</v>
      </c>
      <c r="AA44" s="117">
        <f t="shared" si="97"/>
        <v>0</v>
      </c>
      <c r="AB44" s="117">
        <f t="shared" si="97"/>
        <v>0</v>
      </c>
      <c r="AC44" s="117">
        <f t="shared" si="97"/>
        <v>0</v>
      </c>
      <c r="AD44" s="117">
        <f t="shared" si="97"/>
        <v>0</v>
      </c>
      <c r="AE44" s="117">
        <f t="shared" si="97"/>
        <v>0</v>
      </c>
      <c r="AF44" s="117">
        <f t="shared" si="97"/>
        <v>0</v>
      </c>
      <c r="AG44" s="117">
        <f t="shared" si="97"/>
        <v>0</v>
      </c>
      <c r="AH44" s="117">
        <f t="shared" si="98"/>
        <v>0</v>
      </c>
      <c r="AI44" s="117">
        <f t="shared" si="98"/>
        <v>0</v>
      </c>
      <c r="AJ44" s="117">
        <f t="shared" si="98"/>
        <v>0</v>
      </c>
      <c r="AK44" s="117">
        <f t="shared" si="98"/>
        <v>0</v>
      </c>
      <c r="AL44" s="117">
        <f t="shared" si="98"/>
        <v>0</v>
      </c>
      <c r="AM44" s="117">
        <f t="shared" si="98"/>
        <v>0</v>
      </c>
      <c r="AN44" s="117">
        <f t="shared" si="98"/>
        <v>0</v>
      </c>
      <c r="AO44" s="117">
        <f t="shared" si="98"/>
        <v>0</v>
      </c>
      <c r="AP44" s="117">
        <f t="shared" si="98"/>
        <v>0</v>
      </c>
      <c r="AQ44" s="117">
        <f t="shared" si="98"/>
        <v>0</v>
      </c>
      <c r="AR44" s="117">
        <f t="shared" si="99"/>
        <v>0</v>
      </c>
      <c r="AS44" s="117">
        <f t="shared" si="99"/>
        <v>0</v>
      </c>
      <c r="AT44" s="117">
        <f t="shared" si="99"/>
        <v>0</v>
      </c>
      <c r="AU44" s="117">
        <f t="shared" si="99"/>
        <v>0</v>
      </c>
      <c r="AV44" s="117">
        <f t="shared" si="99"/>
        <v>0</v>
      </c>
      <c r="AW44" s="117">
        <f t="shared" si="99"/>
        <v>0</v>
      </c>
      <c r="AX44" s="117">
        <f t="shared" si="99"/>
        <v>0</v>
      </c>
      <c r="AY44" s="117">
        <f t="shared" si="99"/>
        <v>0</v>
      </c>
      <c r="AZ44" s="117">
        <f t="shared" si="99"/>
        <v>0</v>
      </c>
      <c r="BA44" s="117">
        <f t="shared" si="99"/>
        <v>0</v>
      </c>
      <c r="BB44" s="117">
        <f t="shared" si="100"/>
        <v>0</v>
      </c>
      <c r="BC44" s="117">
        <f t="shared" si="100"/>
        <v>0</v>
      </c>
      <c r="BD44" s="117">
        <f t="shared" si="100"/>
        <v>0</v>
      </c>
      <c r="BE44" s="117">
        <f t="shared" si="100"/>
        <v>0</v>
      </c>
      <c r="BF44" s="117">
        <f t="shared" si="100"/>
        <v>0</v>
      </c>
      <c r="BG44" s="117">
        <f t="shared" si="100"/>
        <v>0</v>
      </c>
      <c r="BH44" s="117">
        <f t="shared" si="100"/>
        <v>0</v>
      </c>
      <c r="BI44" s="117">
        <f t="shared" si="100"/>
        <v>0</v>
      </c>
      <c r="BJ44" s="117">
        <f t="shared" si="100"/>
        <v>0</v>
      </c>
      <c r="BK44" s="117">
        <f t="shared" si="100"/>
        <v>0</v>
      </c>
      <c r="BL44" s="117">
        <f t="shared" si="101"/>
        <v>0</v>
      </c>
      <c r="BM44" s="117">
        <f t="shared" si="101"/>
        <v>0</v>
      </c>
      <c r="BN44" s="117">
        <f t="shared" si="101"/>
        <v>0</v>
      </c>
      <c r="BO44" s="117">
        <f t="shared" si="101"/>
        <v>0</v>
      </c>
      <c r="BP44" s="117">
        <f t="shared" si="101"/>
        <v>0</v>
      </c>
      <c r="BQ44" s="117">
        <f t="shared" si="101"/>
        <v>0</v>
      </c>
      <c r="BR44" s="117">
        <f t="shared" si="101"/>
        <v>0</v>
      </c>
      <c r="BS44" s="117">
        <f t="shared" si="101"/>
        <v>0</v>
      </c>
      <c r="BT44" s="117">
        <f t="shared" si="101"/>
        <v>0</v>
      </c>
      <c r="BU44" s="117">
        <f t="shared" si="101"/>
        <v>0</v>
      </c>
      <c r="BV44" s="117">
        <f t="shared" si="102"/>
        <v>0</v>
      </c>
      <c r="BW44" s="117">
        <f t="shared" si="102"/>
        <v>0</v>
      </c>
      <c r="BX44" s="117">
        <f t="shared" si="102"/>
        <v>0</v>
      </c>
      <c r="BY44" s="117">
        <f t="shared" si="102"/>
        <v>0</v>
      </c>
      <c r="BZ44" s="117">
        <f t="shared" si="102"/>
        <v>0</v>
      </c>
      <c r="CA44" s="117">
        <f t="shared" si="102"/>
        <v>0</v>
      </c>
      <c r="CB44" s="117">
        <f t="shared" si="102"/>
        <v>0</v>
      </c>
      <c r="CC44" s="117">
        <f t="shared" si="102"/>
        <v>0</v>
      </c>
      <c r="CD44" s="117">
        <f t="shared" si="102"/>
        <v>0</v>
      </c>
      <c r="CE44" s="117">
        <f t="shared" si="102"/>
        <v>0</v>
      </c>
      <c r="CF44" s="117">
        <f t="shared" si="103"/>
        <v>0</v>
      </c>
      <c r="CG44" s="117">
        <f t="shared" si="103"/>
        <v>0</v>
      </c>
      <c r="CH44" s="117">
        <f t="shared" si="103"/>
        <v>0</v>
      </c>
      <c r="CI44" s="117">
        <f t="shared" si="103"/>
        <v>0</v>
      </c>
      <c r="CJ44" s="117">
        <f t="shared" si="103"/>
        <v>0</v>
      </c>
      <c r="CK44" s="117">
        <f t="shared" si="103"/>
        <v>0</v>
      </c>
      <c r="CL44" s="117">
        <f t="shared" si="103"/>
        <v>0</v>
      </c>
      <c r="CM44" s="117">
        <f t="shared" si="103"/>
        <v>0</v>
      </c>
      <c r="CN44" s="117">
        <f t="shared" si="103"/>
        <v>0</v>
      </c>
      <c r="CO44" s="117">
        <f t="shared" si="103"/>
        <v>0</v>
      </c>
      <c r="CP44" s="117">
        <f t="shared" si="104"/>
        <v>0</v>
      </c>
      <c r="CQ44" s="117">
        <f t="shared" si="104"/>
        <v>0</v>
      </c>
      <c r="CR44" s="117">
        <f t="shared" si="104"/>
        <v>0</v>
      </c>
      <c r="CS44" s="117">
        <f t="shared" si="104"/>
        <v>0</v>
      </c>
      <c r="CT44" s="117">
        <f t="shared" si="104"/>
        <v>0</v>
      </c>
      <c r="CU44" s="117">
        <f t="shared" si="104"/>
        <v>0</v>
      </c>
      <c r="CV44" s="117">
        <f t="shared" si="104"/>
        <v>0</v>
      </c>
      <c r="CW44" s="117">
        <f t="shared" si="104"/>
        <v>0</v>
      </c>
      <c r="CX44" s="117">
        <f t="shared" si="104"/>
        <v>0</v>
      </c>
      <c r="CY44" s="117">
        <f t="shared" si="104"/>
        <v>0</v>
      </c>
      <c r="CZ44" s="117">
        <f t="shared" si="105"/>
        <v>0</v>
      </c>
      <c r="DA44" s="117">
        <f t="shared" si="105"/>
        <v>0</v>
      </c>
      <c r="DB44" s="117">
        <f t="shared" si="105"/>
        <v>0</v>
      </c>
      <c r="DC44" s="117">
        <f t="shared" si="105"/>
        <v>0</v>
      </c>
      <c r="DD44" s="117">
        <f t="shared" si="105"/>
        <v>0</v>
      </c>
      <c r="DE44" s="117">
        <f t="shared" si="105"/>
        <v>0</v>
      </c>
      <c r="DF44" s="117">
        <f t="shared" si="105"/>
        <v>0</v>
      </c>
      <c r="DG44" s="117">
        <f t="shared" si="105"/>
        <v>0</v>
      </c>
      <c r="DH44" s="117">
        <f t="shared" si="105"/>
        <v>0</v>
      </c>
      <c r="DI44" s="117">
        <f t="shared" si="105"/>
        <v>0</v>
      </c>
      <c r="DJ44" s="117">
        <f t="shared" si="106"/>
        <v>0</v>
      </c>
      <c r="DK44" s="117">
        <f t="shared" si="106"/>
        <v>0</v>
      </c>
      <c r="DL44" s="117">
        <f t="shared" si="106"/>
        <v>0</v>
      </c>
      <c r="DM44" s="117">
        <f t="shared" si="106"/>
        <v>0</v>
      </c>
      <c r="DN44" s="117">
        <f t="shared" si="106"/>
        <v>0</v>
      </c>
      <c r="DO44" s="117">
        <f t="shared" si="106"/>
        <v>0</v>
      </c>
      <c r="DP44" s="117">
        <f t="shared" si="106"/>
        <v>0</v>
      </c>
      <c r="DQ44" s="117">
        <f t="shared" si="106"/>
        <v>0</v>
      </c>
      <c r="DR44" s="117">
        <f t="shared" si="106"/>
        <v>0</v>
      </c>
      <c r="DS44" s="117">
        <f t="shared" si="106"/>
        <v>0</v>
      </c>
      <c r="DT44" s="117">
        <f t="shared" si="107"/>
        <v>0</v>
      </c>
      <c r="DU44" s="117">
        <f t="shared" si="107"/>
        <v>0</v>
      </c>
      <c r="DV44" s="117">
        <f t="shared" si="107"/>
        <v>0</v>
      </c>
      <c r="DW44" s="117">
        <f t="shared" si="107"/>
        <v>0</v>
      </c>
      <c r="DX44" s="117">
        <f t="shared" si="107"/>
        <v>0</v>
      </c>
      <c r="DY44" s="117">
        <f t="shared" si="107"/>
        <v>0</v>
      </c>
      <c r="DZ44" s="117">
        <f t="shared" si="107"/>
        <v>0</v>
      </c>
      <c r="EA44" s="117">
        <f t="shared" si="107"/>
        <v>0</v>
      </c>
      <c r="EB44" s="117">
        <f t="shared" si="107"/>
        <v>0</v>
      </c>
      <c r="EC44" s="117">
        <f t="shared" si="107"/>
        <v>0</v>
      </c>
      <c r="ED44" s="117">
        <f t="shared" si="108"/>
        <v>0</v>
      </c>
      <c r="EE44" s="117">
        <f t="shared" si="108"/>
        <v>0</v>
      </c>
      <c r="EF44" s="117">
        <f t="shared" si="108"/>
        <v>0</v>
      </c>
      <c r="EG44" s="117">
        <f t="shared" si="108"/>
        <v>0</v>
      </c>
      <c r="EH44" s="117">
        <f t="shared" si="108"/>
        <v>0</v>
      </c>
      <c r="EI44" s="117">
        <f t="shared" si="108"/>
        <v>0</v>
      </c>
      <c r="EJ44" s="117">
        <f t="shared" si="108"/>
        <v>0</v>
      </c>
      <c r="EK44" s="117">
        <f t="shared" si="108"/>
        <v>0</v>
      </c>
      <c r="EL44" s="117">
        <f t="shared" si="108"/>
        <v>0</v>
      </c>
      <c r="EM44" s="117">
        <f t="shared" si="108"/>
        <v>0</v>
      </c>
      <c r="EN44" s="117">
        <f t="shared" si="109"/>
        <v>0</v>
      </c>
      <c r="EO44" s="117">
        <f t="shared" si="109"/>
        <v>0</v>
      </c>
      <c r="EP44" s="117">
        <f t="shared" si="109"/>
        <v>0</v>
      </c>
      <c r="EQ44" s="117">
        <f t="shared" si="109"/>
        <v>0</v>
      </c>
      <c r="ER44" s="117">
        <f t="shared" si="109"/>
        <v>0</v>
      </c>
      <c r="ES44" s="117">
        <f t="shared" si="109"/>
        <v>0</v>
      </c>
      <c r="ET44" s="117">
        <f t="shared" si="109"/>
        <v>0</v>
      </c>
      <c r="EU44" s="117">
        <f t="shared" si="109"/>
        <v>0</v>
      </c>
      <c r="EV44" s="117">
        <f t="shared" si="109"/>
        <v>0</v>
      </c>
      <c r="EW44" s="117">
        <f t="shared" si="109"/>
        <v>0</v>
      </c>
      <c r="EX44" s="117">
        <f t="shared" si="110"/>
        <v>0</v>
      </c>
      <c r="EY44" s="117">
        <f t="shared" si="110"/>
        <v>0</v>
      </c>
      <c r="EZ44" s="117">
        <f t="shared" si="110"/>
        <v>0</v>
      </c>
      <c r="FA44" s="117">
        <f t="shared" si="110"/>
        <v>0</v>
      </c>
      <c r="FB44" s="117">
        <f t="shared" si="110"/>
        <v>0</v>
      </c>
      <c r="FC44" s="117">
        <f t="shared" si="110"/>
        <v>0</v>
      </c>
      <c r="FD44" s="117">
        <f t="shared" si="110"/>
        <v>0</v>
      </c>
      <c r="FE44" s="117">
        <f t="shared" si="110"/>
        <v>0</v>
      </c>
      <c r="FF44" s="117">
        <f t="shared" si="110"/>
        <v>0</v>
      </c>
      <c r="FG44" s="117">
        <f t="shared" si="110"/>
        <v>0</v>
      </c>
      <c r="FH44" s="117">
        <f t="shared" si="111"/>
        <v>0</v>
      </c>
      <c r="FI44" s="117">
        <f t="shared" si="111"/>
        <v>0</v>
      </c>
      <c r="FJ44" s="117">
        <f t="shared" si="111"/>
        <v>0</v>
      </c>
      <c r="FK44" s="117">
        <f t="shared" si="111"/>
        <v>0</v>
      </c>
      <c r="FL44" s="117">
        <f t="shared" si="111"/>
        <v>0</v>
      </c>
      <c r="FM44" s="117">
        <f t="shared" si="111"/>
        <v>0</v>
      </c>
      <c r="FN44" s="117">
        <f t="shared" si="111"/>
        <v>0</v>
      </c>
      <c r="FO44" s="117">
        <f t="shared" si="111"/>
        <v>0</v>
      </c>
      <c r="FP44" s="117">
        <f t="shared" si="111"/>
        <v>0</v>
      </c>
      <c r="FQ44" s="117">
        <f t="shared" si="111"/>
        <v>0</v>
      </c>
      <c r="FR44" s="117">
        <f t="shared" si="112"/>
        <v>0</v>
      </c>
      <c r="FS44" s="117">
        <f t="shared" si="112"/>
        <v>0</v>
      </c>
      <c r="FT44" s="117">
        <f t="shared" si="112"/>
        <v>0</v>
      </c>
      <c r="FU44" s="117">
        <f t="shared" si="112"/>
        <v>0</v>
      </c>
      <c r="FV44" s="117">
        <f t="shared" si="112"/>
        <v>0</v>
      </c>
      <c r="FW44" s="117">
        <f t="shared" si="112"/>
        <v>0</v>
      </c>
      <c r="FX44" s="117">
        <f t="shared" si="112"/>
        <v>0</v>
      </c>
      <c r="FY44" s="117">
        <f t="shared" si="112"/>
        <v>0</v>
      </c>
      <c r="FZ44" s="117">
        <f t="shared" si="112"/>
        <v>0</v>
      </c>
      <c r="GA44" s="117">
        <f t="shared" si="112"/>
        <v>0</v>
      </c>
      <c r="GB44" s="117">
        <f t="shared" si="113"/>
        <v>0</v>
      </c>
      <c r="GC44" s="117">
        <f t="shared" si="113"/>
        <v>0</v>
      </c>
      <c r="GD44" s="117">
        <f t="shared" si="113"/>
        <v>0</v>
      </c>
      <c r="GE44" s="117">
        <f t="shared" si="113"/>
        <v>0</v>
      </c>
      <c r="GF44" s="117">
        <f t="shared" si="113"/>
        <v>0</v>
      </c>
      <c r="GG44" s="117">
        <f t="shared" si="113"/>
        <v>0</v>
      </c>
      <c r="GH44" s="117">
        <f t="shared" si="113"/>
        <v>0</v>
      </c>
      <c r="GI44" s="117">
        <f t="shared" si="113"/>
        <v>0</v>
      </c>
      <c r="GJ44" s="117">
        <f t="shared" si="113"/>
        <v>0</v>
      </c>
      <c r="GK44" s="117">
        <f t="shared" si="113"/>
        <v>0</v>
      </c>
      <c r="GL44" s="117">
        <f t="shared" si="114"/>
        <v>0</v>
      </c>
      <c r="GM44" s="117">
        <f t="shared" si="114"/>
        <v>0</v>
      </c>
      <c r="GN44" s="117">
        <f t="shared" si="114"/>
        <v>0</v>
      </c>
      <c r="GO44" s="117">
        <f t="shared" si="114"/>
        <v>0</v>
      </c>
      <c r="GP44" s="117">
        <f t="shared" si="114"/>
        <v>0</v>
      </c>
      <c r="GQ44" s="117">
        <f t="shared" si="114"/>
        <v>0</v>
      </c>
      <c r="GR44" s="117">
        <f t="shared" si="114"/>
        <v>0</v>
      </c>
      <c r="GS44" s="117">
        <f t="shared" si="114"/>
        <v>0</v>
      </c>
      <c r="GT44" s="117">
        <f t="shared" si="114"/>
        <v>0</v>
      </c>
      <c r="GU44" s="117">
        <f t="shared" si="114"/>
        <v>0</v>
      </c>
      <c r="GV44" s="117">
        <f t="shared" si="115"/>
        <v>0</v>
      </c>
      <c r="GW44" s="117">
        <f t="shared" si="115"/>
        <v>0</v>
      </c>
      <c r="GX44" s="117">
        <f t="shared" si="115"/>
        <v>0</v>
      </c>
      <c r="GY44" s="117">
        <f t="shared" si="115"/>
        <v>0</v>
      </c>
      <c r="GZ44" s="117">
        <f t="shared" si="115"/>
        <v>0</v>
      </c>
      <c r="HA44" s="117">
        <f t="shared" si="115"/>
        <v>0</v>
      </c>
      <c r="HB44" s="117">
        <f t="shared" si="115"/>
        <v>0</v>
      </c>
      <c r="HC44" s="117">
        <f t="shared" si="115"/>
        <v>0</v>
      </c>
      <c r="HD44" s="117">
        <f t="shared" si="115"/>
        <v>0</v>
      </c>
      <c r="HE44" s="117">
        <f t="shared" si="115"/>
        <v>0</v>
      </c>
      <c r="HF44" s="117">
        <f t="shared" si="116"/>
        <v>0</v>
      </c>
      <c r="HG44" s="117">
        <f t="shared" si="116"/>
        <v>0</v>
      </c>
      <c r="HH44" s="117">
        <f t="shared" si="116"/>
        <v>0</v>
      </c>
      <c r="HI44" s="117">
        <f t="shared" si="116"/>
        <v>0</v>
      </c>
      <c r="HJ44" s="117">
        <f t="shared" si="116"/>
        <v>0</v>
      </c>
      <c r="HK44" s="117">
        <f t="shared" si="116"/>
        <v>0</v>
      </c>
      <c r="HL44" s="117">
        <f t="shared" si="116"/>
        <v>0</v>
      </c>
      <c r="HM44" s="117">
        <f t="shared" si="116"/>
        <v>0</v>
      </c>
      <c r="HN44" s="117">
        <f t="shared" si="116"/>
        <v>0</v>
      </c>
      <c r="HO44" s="117">
        <f t="shared" si="116"/>
        <v>0</v>
      </c>
      <c r="HP44" s="117">
        <f t="shared" si="116"/>
        <v>0</v>
      </c>
      <c r="HQ44" s="117">
        <f t="shared" si="116"/>
        <v>0</v>
      </c>
      <c r="HR44" s="117">
        <f t="shared" si="116"/>
        <v>0</v>
      </c>
      <c r="HS44" s="117">
        <f t="shared" si="116"/>
        <v>0</v>
      </c>
      <c r="HT44" s="117">
        <f t="shared" si="116"/>
        <v>0</v>
      </c>
    </row>
    <row r="45" spans="1:228" x14ac:dyDescent="0.35">
      <c r="A45" s="117" t="s">
        <v>825</v>
      </c>
      <c r="B45" s="117">
        <f>IF(AND('PPG Phase Definition'!C451=1, 'PPG Phase Definition'!I217&lt;&gt;1,'PPG Phase Definition'!W217&lt;&gt;"Only TIA1"),1,0)</f>
        <v>0</v>
      </c>
      <c r="C45" s="117">
        <f>C44</f>
        <v>5</v>
      </c>
      <c r="D45" s="117">
        <f>IF('PPG Phase Definition'!X217="",1,$C$66)</f>
        <v>1</v>
      </c>
      <c r="H45" s="117">
        <v>44</v>
      </c>
      <c r="I45" s="117" t="str">
        <f t="shared" si="5"/>
        <v>ECG</v>
      </c>
      <c r="J45" s="117">
        <f t="shared" si="28"/>
        <v>40</v>
      </c>
      <c r="K45" s="117" t="str">
        <f t="shared" si="29"/>
        <v>ECG</v>
      </c>
      <c r="L45" s="117" t="str">
        <f t="shared" si="30"/>
        <v/>
      </c>
      <c r="M45" s="398" t="str">
        <f t="shared" si="31"/>
        <v>ECG</v>
      </c>
      <c r="N45" s="117">
        <f t="shared" si="32"/>
        <v>44</v>
      </c>
      <c r="O45" s="117">
        <f t="shared" si="33"/>
        <v>44</v>
      </c>
      <c r="Q45" s="389">
        <f t="shared" si="6"/>
        <v>44</v>
      </c>
      <c r="R45" s="395" t="str">
        <f t="shared" si="34"/>
        <v>ECG</v>
      </c>
      <c r="S45" s="391"/>
      <c r="T45" s="391"/>
      <c r="U45" s="391" t="str">
        <f t="shared" si="35"/>
        <v/>
      </c>
      <c r="V45" s="117" t="str">
        <f t="shared" si="36"/>
        <v/>
      </c>
      <c r="W45" s="117">
        <f t="shared" si="7"/>
        <v>0</v>
      </c>
      <c r="X45" s="117">
        <f t="shared" si="97"/>
        <v>0</v>
      </c>
      <c r="Y45" s="117">
        <f t="shared" si="97"/>
        <v>0</v>
      </c>
      <c r="Z45" s="117">
        <f t="shared" si="97"/>
        <v>0</v>
      </c>
      <c r="AA45" s="117">
        <f t="shared" si="97"/>
        <v>0</v>
      </c>
      <c r="AB45" s="117">
        <f t="shared" si="97"/>
        <v>0</v>
      </c>
      <c r="AC45" s="117">
        <f t="shared" si="97"/>
        <v>0</v>
      </c>
      <c r="AD45" s="117">
        <f t="shared" si="97"/>
        <v>0</v>
      </c>
      <c r="AE45" s="117">
        <f t="shared" si="97"/>
        <v>0</v>
      </c>
      <c r="AF45" s="117">
        <f t="shared" si="97"/>
        <v>0</v>
      </c>
      <c r="AG45" s="117">
        <f t="shared" si="97"/>
        <v>0</v>
      </c>
      <c r="AH45" s="117">
        <f t="shared" si="98"/>
        <v>0</v>
      </c>
      <c r="AI45" s="117">
        <f t="shared" si="98"/>
        <v>0</v>
      </c>
      <c r="AJ45" s="117">
        <f t="shared" si="98"/>
        <v>0</v>
      </c>
      <c r="AK45" s="117">
        <f t="shared" si="98"/>
        <v>0</v>
      </c>
      <c r="AL45" s="117">
        <f t="shared" si="98"/>
        <v>0</v>
      </c>
      <c r="AM45" s="117">
        <f t="shared" si="98"/>
        <v>0</v>
      </c>
      <c r="AN45" s="117">
        <f t="shared" si="98"/>
        <v>0</v>
      </c>
      <c r="AO45" s="117">
        <f t="shared" si="98"/>
        <v>0</v>
      </c>
      <c r="AP45" s="117">
        <f t="shared" si="98"/>
        <v>0</v>
      </c>
      <c r="AQ45" s="117">
        <f t="shared" si="98"/>
        <v>0</v>
      </c>
      <c r="AR45" s="117">
        <f t="shared" si="99"/>
        <v>0</v>
      </c>
      <c r="AS45" s="117">
        <f t="shared" si="99"/>
        <v>0</v>
      </c>
      <c r="AT45" s="117">
        <f t="shared" si="99"/>
        <v>0</v>
      </c>
      <c r="AU45" s="117">
        <f t="shared" si="99"/>
        <v>0</v>
      </c>
      <c r="AV45" s="117">
        <f t="shared" si="99"/>
        <v>0</v>
      </c>
      <c r="AW45" s="117">
        <f t="shared" si="99"/>
        <v>0</v>
      </c>
      <c r="AX45" s="117">
        <f t="shared" si="99"/>
        <v>0</v>
      </c>
      <c r="AY45" s="117">
        <f t="shared" si="99"/>
        <v>0</v>
      </c>
      <c r="AZ45" s="117">
        <f t="shared" si="99"/>
        <v>0</v>
      </c>
      <c r="BA45" s="117">
        <f t="shared" si="99"/>
        <v>0</v>
      </c>
      <c r="BB45" s="117">
        <f t="shared" si="100"/>
        <v>0</v>
      </c>
      <c r="BC45" s="117">
        <f t="shared" si="100"/>
        <v>0</v>
      </c>
      <c r="BD45" s="117">
        <f t="shared" si="100"/>
        <v>0</v>
      </c>
      <c r="BE45" s="117">
        <f t="shared" si="100"/>
        <v>0</v>
      </c>
      <c r="BF45" s="117">
        <f t="shared" si="100"/>
        <v>0</v>
      </c>
      <c r="BG45" s="117">
        <f t="shared" si="100"/>
        <v>0</v>
      </c>
      <c r="BH45" s="117">
        <f t="shared" si="100"/>
        <v>0</v>
      </c>
      <c r="BI45" s="117">
        <f t="shared" si="100"/>
        <v>0</v>
      </c>
      <c r="BJ45" s="117">
        <f t="shared" si="100"/>
        <v>0</v>
      </c>
      <c r="BK45" s="117">
        <f t="shared" si="100"/>
        <v>0</v>
      </c>
      <c r="BL45" s="117">
        <f t="shared" si="101"/>
        <v>0</v>
      </c>
      <c r="BM45" s="117">
        <f t="shared" si="101"/>
        <v>0</v>
      </c>
      <c r="BN45" s="117">
        <f t="shared" si="101"/>
        <v>0</v>
      </c>
      <c r="BO45" s="117">
        <f t="shared" si="101"/>
        <v>0</v>
      </c>
      <c r="BP45" s="117">
        <f t="shared" si="101"/>
        <v>0</v>
      </c>
      <c r="BQ45" s="117">
        <f t="shared" si="101"/>
        <v>0</v>
      </c>
      <c r="BR45" s="117">
        <f t="shared" si="101"/>
        <v>0</v>
      </c>
      <c r="BS45" s="117">
        <f t="shared" si="101"/>
        <v>0</v>
      </c>
      <c r="BT45" s="117">
        <f t="shared" si="101"/>
        <v>0</v>
      </c>
      <c r="BU45" s="117">
        <f t="shared" si="101"/>
        <v>0</v>
      </c>
      <c r="BV45" s="117">
        <f t="shared" si="102"/>
        <v>0</v>
      </c>
      <c r="BW45" s="117">
        <f t="shared" si="102"/>
        <v>0</v>
      </c>
      <c r="BX45" s="117">
        <f t="shared" si="102"/>
        <v>0</v>
      </c>
      <c r="BY45" s="117">
        <f t="shared" si="102"/>
        <v>0</v>
      </c>
      <c r="BZ45" s="117">
        <f t="shared" si="102"/>
        <v>0</v>
      </c>
      <c r="CA45" s="117">
        <f t="shared" si="102"/>
        <v>0</v>
      </c>
      <c r="CB45" s="117">
        <f t="shared" si="102"/>
        <v>0</v>
      </c>
      <c r="CC45" s="117">
        <f t="shared" si="102"/>
        <v>0</v>
      </c>
      <c r="CD45" s="117">
        <f t="shared" si="102"/>
        <v>0</v>
      </c>
      <c r="CE45" s="117">
        <f t="shared" si="102"/>
        <v>0</v>
      </c>
      <c r="CF45" s="117">
        <f t="shared" si="103"/>
        <v>0</v>
      </c>
      <c r="CG45" s="117">
        <f t="shared" si="103"/>
        <v>0</v>
      </c>
      <c r="CH45" s="117">
        <f t="shared" si="103"/>
        <v>0</v>
      </c>
      <c r="CI45" s="117">
        <f t="shared" si="103"/>
        <v>0</v>
      </c>
      <c r="CJ45" s="117">
        <f t="shared" si="103"/>
        <v>0</v>
      </c>
      <c r="CK45" s="117">
        <f t="shared" si="103"/>
        <v>0</v>
      </c>
      <c r="CL45" s="117">
        <f t="shared" si="103"/>
        <v>0</v>
      </c>
      <c r="CM45" s="117">
        <f t="shared" si="103"/>
        <v>0</v>
      </c>
      <c r="CN45" s="117">
        <f t="shared" si="103"/>
        <v>0</v>
      </c>
      <c r="CO45" s="117">
        <f t="shared" si="103"/>
        <v>0</v>
      </c>
      <c r="CP45" s="117">
        <f t="shared" si="104"/>
        <v>0</v>
      </c>
      <c r="CQ45" s="117">
        <f t="shared" si="104"/>
        <v>0</v>
      </c>
      <c r="CR45" s="117">
        <f t="shared" si="104"/>
        <v>0</v>
      </c>
      <c r="CS45" s="117">
        <f t="shared" si="104"/>
        <v>0</v>
      </c>
      <c r="CT45" s="117">
        <f t="shared" si="104"/>
        <v>0</v>
      </c>
      <c r="CU45" s="117">
        <f t="shared" si="104"/>
        <v>0</v>
      </c>
      <c r="CV45" s="117">
        <f t="shared" si="104"/>
        <v>0</v>
      </c>
      <c r="CW45" s="117">
        <f t="shared" si="104"/>
        <v>0</v>
      </c>
      <c r="CX45" s="117">
        <f t="shared" si="104"/>
        <v>0</v>
      </c>
      <c r="CY45" s="117">
        <f t="shared" si="104"/>
        <v>0</v>
      </c>
      <c r="CZ45" s="117">
        <f t="shared" si="105"/>
        <v>0</v>
      </c>
      <c r="DA45" s="117">
        <f t="shared" si="105"/>
        <v>0</v>
      </c>
      <c r="DB45" s="117">
        <f t="shared" si="105"/>
        <v>0</v>
      </c>
      <c r="DC45" s="117">
        <f t="shared" si="105"/>
        <v>0</v>
      </c>
      <c r="DD45" s="117">
        <f t="shared" si="105"/>
        <v>0</v>
      </c>
      <c r="DE45" s="117">
        <f t="shared" si="105"/>
        <v>0</v>
      </c>
      <c r="DF45" s="117">
        <f t="shared" si="105"/>
        <v>0</v>
      </c>
      <c r="DG45" s="117">
        <f t="shared" si="105"/>
        <v>0</v>
      </c>
      <c r="DH45" s="117">
        <f t="shared" si="105"/>
        <v>0</v>
      </c>
      <c r="DI45" s="117">
        <f t="shared" si="105"/>
        <v>0</v>
      </c>
      <c r="DJ45" s="117">
        <f t="shared" si="106"/>
        <v>0</v>
      </c>
      <c r="DK45" s="117">
        <f t="shared" si="106"/>
        <v>0</v>
      </c>
      <c r="DL45" s="117">
        <f t="shared" si="106"/>
        <v>0</v>
      </c>
      <c r="DM45" s="117">
        <f t="shared" si="106"/>
        <v>0</v>
      </c>
      <c r="DN45" s="117">
        <f t="shared" si="106"/>
        <v>0</v>
      </c>
      <c r="DO45" s="117">
        <f t="shared" si="106"/>
        <v>0</v>
      </c>
      <c r="DP45" s="117">
        <f t="shared" si="106"/>
        <v>0</v>
      </c>
      <c r="DQ45" s="117">
        <f t="shared" si="106"/>
        <v>0</v>
      </c>
      <c r="DR45" s="117">
        <f t="shared" si="106"/>
        <v>0</v>
      </c>
      <c r="DS45" s="117">
        <f t="shared" si="106"/>
        <v>0</v>
      </c>
      <c r="DT45" s="117">
        <f t="shared" si="107"/>
        <v>0</v>
      </c>
      <c r="DU45" s="117">
        <f t="shared" si="107"/>
        <v>0</v>
      </c>
      <c r="DV45" s="117">
        <f t="shared" si="107"/>
        <v>0</v>
      </c>
      <c r="DW45" s="117">
        <f t="shared" si="107"/>
        <v>0</v>
      </c>
      <c r="DX45" s="117">
        <f t="shared" si="107"/>
        <v>0</v>
      </c>
      <c r="DY45" s="117">
        <f t="shared" si="107"/>
        <v>0</v>
      </c>
      <c r="DZ45" s="117">
        <f t="shared" si="107"/>
        <v>0</v>
      </c>
      <c r="EA45" s="117">
        <f t="shared" si="107"/>
        <v>0</v>
      </c>
      <c r="EB45" s="117">
        <f t="shared" si="107"/>
        <v>0</v>
      </c>
      <c r="EC45" s="117">
        <f t="shared" si="107"/>
        <v>0</v>
      </c>
      <c r="ED45" s="117">
        <f t="shared" si="108"/>
        <v>0</v>
      </c>
      <c r="EE45" s="117">
        <f t="shared" si="108"/>
        <v>0</v>
      </c>
      <c r="EF45" s="117">
        <f t="shared" si="108"/>
        <v>0</v>
      </c>
      <c r="EG45" s="117">
        <f t="shared" si="108"/>
        <v>0</v>
      </c>
      <c r="EH45" s="117">
        <f t="shared" si="108"/>
        <v>0</v>
      </c>
      <c r="EI45" s="117">
        <f t="shared" si="108"/>
        <v>0</v>
      </c>
      <c r="EJ45" s="117">
        <f t="shared" si="108"/>
        <v>0</v>
      </c>
      <c r="EK45" s="117">
        <f t="shared" si="108"/>
        <v>0</v>
      </c>
      <c r="EL45" s="117">
        <f t="shared" si="108"/>
        <v>0</v>
      </c>
      <c r="EM45" s="117">
        <f t="shared" si="108"/>
        <v>0</v>
      </c>
      <c r="EN45" s="117">
        <f t="shared" si="109"/>
        <v>0</v>
      </c>
      <c r="EO45" s="117">
        <f t="shared" si="109"/>
        <v>0</v>
      </c>
      <c r="EP45" s="117">
        <f t="shared" si="109"/>
        <v>0</v>
      </c>
      <c r="EQ45" s="117">
        <f t="shared" si="109"/>
        <v>0</v>
      </c>
      <c r="ER45" s="117">
        <f t="shared" si="109"/>
        <v>0</v>
      </c>
      <c r="ES45" s="117">
        <f t="shared" si="109"/>
        <v>0</v>
      </c>
      <c r="ET45" s="117">
        <f t="shared" si="109"/>
        <v>0</v>
      </c>
      <c r="EU45" s="117">
        <f t="shared" si="109"/>
        <v>0</v>
      </c>
      <c r="EV45" s="117">
        <f t="shared" si="109"/>
        <v>0</v>
      </c>
      <c r="EW45" s="117">
        <f t="shared" si="109"/>
        <v>0</v>
      </c>
      <c r="EX45" s="117">
        <f t="shared" si="110"/>
        <v>0</v>
      </c>
      <c r="EY45" s="117">
        <f t="shared" si="110"/>
        <v>0</v>
      </c>
      <c r="EZ45" s="117">
        <f t="shared" si="110"/>
        <v>0</v>
      </c>
      <c r="FA45" s="117">
        <f t="shared" si="110"/>
        <v>0</v>
      </c>
      <c r="FB45" s="117">
        <f t="shared" si="110"/>
        <v>0</v>
      </c>
      <c r="FC45" s="117">
        <f t="shared" si="110"/>
        <v>0</v>
      </c>
      <c r="FD45" s="117">
        <f t="shared" si="110"/>
        <v>0</v>
      </c>
      <c r="FE45" s="117">
        <f t="shared" si="110"/>
        <v>0</v>
      </c>
      <c r="FF45" s="117">
        <f t="shared" si="110"/>
        <v>0</v>
      </c>
      <c r="FG45" s="117">
        <f t="shared" si="110"/>
        <v>0</v>
      </c>
      <c r="FH45" s="117">
        <f t="shared" si="111"/>
        <v>0</v>
      </c>
      <c r="FI45" s="117">
        <f t="shared" si="111"/>
        <v>0</v>
      </c>
      <c r="FJ45" s="117">
        <f t="shared" si="111"/>
        <v>0</v>
      </c>
      <c r="FK45" s="117">
        <f t="shared" si="111"/>
        <v>0</v>
      </c>
      <c r="FL45" s="117">
        <f t="shared" si="111"/>
        <v>0</v>
      </c>
      <c r="FM45" s="117">
        <f t="shared" si="111"/>
        <v>0</v>
      </c>
      <c r="FN45" s="117">
        <f t="shared" si="111"/>
        <v>0</v>
      </c>
      <c r="FO45" s="117">
        <f t="shared" si="111"/>
        <v>0</v>
      </c>
      <c r="FP45" s="117">
        <f t="shared" si="111"/>
        <v>0</v>
      </c>
      <c r="FQ45" s="117">
        <f t="shared" si="111"/>
        <v>0</v>
      </c>
      <c r="FR45" s="117">
        <f t="shared" si="112"/>
        <v>0</v>
      </c>
      <c r="FS45" s="117">
        <f t="shared" si="112"/>
        <v>0</v>
      </c>
      <c r="FT45" s="117">
        <f t="shared" si="112"/>
        <v>0</v>
      </c>
      <c r="FU45" s="117">
        <f t="shared" si="112"/>
        <v>0</v>
      </c>
      <c r="FV45" s="117">
        <f t="shared" si="112"/>
        <v>0</v>
      </c>
      <c r="FW45" s="117">
        <f t="shared" si="112"/>
        <v>0</v>
      </c>
      <c r="FX45" s="117">
        <f t="shared" si="112"/>
        <v>0</v>
      </c>
      <c r="FY45" s="117">
        <f t="shared" si="112"/>
        <v>0</v>
      </c>
      <c r="FZ45" s="117">
        <f t="shared" si="112"/>
        <v>0</v>
      </c>
      <c r="GA45" s="117">
        <f t="shared" si="112"/>
        <v>0</v>
      </c>
      <c r="GB45" s="117">
        <f t="shared" si="113"/>
        <v>0</v>
      </c>
      <c r="GC45" s="117">
        <f t="shared" si="113"/>
        <v>0</v>
      </c>
      <c r="GD45" s="117">
        <f t="shared" si="113"/>
        <v>0</v>
      </c>
      <c r="GE45" s="117">
        <f t="shared" si="113"/>
        <v>0</v>
      </c>
      <c r="GF45" s="117">
        <f t="shared" si="113"/>
        <v>0</v>
      </c>
      <c r="GG45" s="117">
        <f t="shared" si="113"/>
        <v>0</v>
      </c>
      <c r="GH45" s="117">
        <f t="shared" si="113"/>
        <v>0</v>
      </c>
      <c r="GI45" s="117">
        <f t="shared" si="113"/>
        <v>0</v>
      </c>
      <c r="GJ45" s="117">
        <f t="shared" si="113"/>
        <v>0</v>
      </c>
      <c r="GK45" s="117">
        <f t="shared" si="113"/>
        <v>0</v>
      </c>
      <c r="GL45" s="117">
        <f t="shared" si="114"/>
        <v>0</v>
      </c>
      <c r="GM45" s="117">
        <f t="shared" si="114"/>
        <v>0</v>
      </c>
      <c r="GN45" s="117">
        <f t="shared" si="114"/>
        <v>0</v>
      </c>
      <c r="GO45" s="117">
        <f t="shared" si="114"/>
        <v>0</v>
      </c>
      <c r="GP45" s="117">
        <f t="shared" si="114"/>
        <v>0</v>
      </c>
      <c r="GQ45" s="117">
        <f t="shared" si="114"/>
        <v>0</v>
      </c>
      <c r="GR45" s="117">
        <f t="shared" si="114"/>
        <v>0</v>
      </c>
      <c r="GS45" s="117">
        <f t="shared" si="114"/>
        <v>0</v>
      </c>
      <c r="GT45" s="117">
        <f t="shared" si="114"/>
        <v>0</v>
      </c>
      <c r="GU45" s="117">
        <f t="shared" si="114"/>
        <v>0</v>
      </c>
      <c r="GV45" s="117">
        <f t="shared" si="115"/>
        <v>0</v>
      </c>
      <c r="GW45" s="117">
        <f t="shared" si="115"/>
        <v>0</v>
      </c>
      <c r="GX45" s="117">
        <f t="shared" si="115"/>
        <v>0</v>
      </c>
      <c r="GY45" s="117">
        <f t="shared" si="115"/>
        <v>0</v>
      </c>
      <c r="GZ45" s="117">
        <f t="shared" si="115"/>
        <v>0</v>
      </c>
      <c r="HA45" s="117">
        <f t="shared" si="115"/>
        <v>0</v>
      </c>
      <c r="HB45" s="117">
        <f t="shared" si="115"/>
        <v>0</v>
      </c>
      <c r="HC45" s="117">
        <f t="shared" si="115"/>
        <v>0</v>
      </c>
      <c r="HD45" s="117">
        <f t="shared" si="115"/>
        <v>0</v>
      </c>
      <c r="HE45" s="117">
        <f t="shared" si="115"/>
        <v>0</v>
      </c>
      <c r="HF45" s="117">
        <f t="shared" si="116"/>
        <v>0</v>
      </c>
      <c r="HG45" s="117">
        <f t="shared" si="116"/>
        <v>0</v>
      </c>
      <c r="HH45" s="117">
        <f t="shared" si="116"/>
        <v>0</v>
      </c>
      <c r="HI45" s="117">
        <f t="shared" si="116"/>
        <v>0</v>
      </c>
      <c r="HJ45" s="117">
        <f t="shared" si="116"/>
        <v>0</v>
      </c>
      <c r="HK45" s="117">
        <f t="shared" si="116"/>
        <v>0</v>
      </c>
      <c r="HL45" s="117">
        <f t="shared" si="116"/>
        <v>0</v>
      </c>
      <c r="HM45" s="117">
        <f t="shared" si="116"/>
        <v>0</v>
      </c>
      <c r="HN45" s="117">
        <f t="shared" si="116"/>
        <v>0</v>
      </c>
      <c r="HO45" s="117">
        <f t="shared" si="116"/>
        <v>0</v>
      </c>
      <c r="HP45" s="117">
        <f t="shared" si="116"/>
        <v>0</v>
      </c>
      <c r="HQ45" s="117">
        <f t="shared" si="116"/>
        <v>0</v>
      </c>
      <c r="HR45" s="117">
        <f t="shared" si="116"/>
        <v>0</v>
      </c>
      <c r="HS45" s="117">
        <f t="shared" si="116"/>
        <v>0</v>
      </c>
      <c r="HT45" s="117">
        <f t="shared" si="116"/>
        <v>0</v>
      </c>
    </row>
    <row r="46" spans="1:228" x14ac:dyDescent="0.35">
      <c r="A46" s="117" t="s">
        <v>826</v>
      </c>
      <c r="B46" s="117">
        <f>IF(AND('PPG Phase Definition'!C461=1, 'PPG Phase Definition'!I227&lt;&gt;1,'PPG Phase Definition'!W227&lt;&gt;"Only TIA2"),1,0)</f>
        <v>0</v>
      </c>
      <c r="C46" s="117">
        <f>IF(ACQ_MODE="PPG",INT(1/INDEX(REFERENCE!$AG$12:$AG$22,MATCH('PPG Phase Definition'!H227,REFERENCE!$AF$12:$AF$22,0))),PPG_GBL_MASK_FATOR)</f>
        <v>5</v>
      </c>
      <c r="D46" s="117">
        <f>IF('PPG Phase Definition'!V227="",1,$C$66)</f>
        <v>1</v>
      </c>
      <c r="H46" s="117">
        <v>45</v>
      </c>
      <c r="I46" s="117" t="str">
        <f t="shared" si="5"/>
        <v>ECG</v>
      </c>
      <c r="J46" s="117">
        <f t="shared" si="28"/>
        <v>41</v>
      </c>
      <c r="K46" s="117" t="str">
        <f t="shared" si="29"/>
        <v>ECG</v>
      </c>
      <c r="L46" s="117" t="str">
        <f t="shared" si="30"/>
        <v/>
      </c>
      <c r="M46" s="398" t="str">
        <f t="shared" si="31"/>
        <v>ECG</v>
      </c>
      <c r="N46" s="117">
        <f t="shared" si="32"/>
        <v>45</v>
      </c>
      <c r="O46" s="117">
        <f t="shared" si="33"/>
        <v>45</v>
      </c>
      <c r="Q46" s="389">
        <f t="shared" si="6"/>
        <v>45</v>
      </c>
      <c r="R46" s="395" t="str">
        <f t="shared" si="34"/>
        <v>ECG</v>
      </c>
      <c r="S46" s="391"/>
      <c r="T46" s="391"/>
      <c r="U46" s="391" t="str">
        <f t="shared" si="35"/>
        <v/>
      </c>
      <c r="V46" s="117" t="str">
        <f t="shared" si="36"/>
        <v/>
      </c>
      <c r="W46" s="117">
        <f t="shared" si="7"/>
        <v>0</v>
      </c>
      <c r="X46" s="117">
        <f t="shared" si="97"/>
        <v>0</v>
      </c>
      <c r="Y46" s="117">
        <f t="shared" si="97"/>
        <v>0</v>
      </c>
      <c r="Z46" s="117">
        <f t="shared" si="97"/>
        <v>0</v>
      </c>
      <c r="AA46" s="117">
        <f t="shared" si="97"/>
        <v>0</v>
      </c>
      <c r="AB46" s="117">
        <f t="shared" si="97"/>
        <v>0</v>
      </c>
      <c r="AC46" s="117">
        <f t="shared" si="97"/>
        <v>0</v>
      </c>
      <c r="AD46" s="117">
        <f t="shared" si="97"/>
        <v>0</v>
      </c>
      <c r="AE46" s="117">
        <f t="shared" si="97"/>
        <v>0</v>
      </c>
      <c r="AF46" s="117">
        <f t="shared" si="97"/>
        <v>0</v>
      </c>
      <c r="AG46" s="117">
        <f t="shared" si="97"/>
        <v>0</v>
      </c>
      <c r="AH46" s="117">
        <f t="shared" si="98"/>
        <v>0</v>
      </c>
      <c r="AI46" s="117">
        <f t="shared" si="98"/>
        <v>0</v>
      </c>
      <c r="AJ46" s="117">
        <f t="shared" si="98"/>
        <v>0</v>
      </c>
      <c r="AK46" s="117">
        <f t="shared" si="98"/>
        <v>0</v>
      </c>
      <c r="AL46" s="117">
        <f t="shared" si="98"/>
        <v>0</v>
      </c>
      <c r="AM46" s="117">
        <f t="shared" si="98"/>
        <v>0</v>
      </c>
      <c r="AN46" s="117">
        <f t="shared" si="98"/>
        <v>0</v>
      </c>
      <c r="AO46" s="117">
        <f t="shared" si="98"/>
        <v>0</v>
      </c>
      <c r="AP46" s="117">
        <f t="shared" si="98"/>
        <v>0</v>
      </c>
      <c r="AQ46" s="117">
        <f t="shared" si="98"/>
        <v>0</v>
      </c>
      <c r="AR46" s="117">
        <f t="shared" si="99"/>
        <v>0</v>
      </c>
      <c r="AS46" s="117">
        <f t="shared" si="99"/>
        <v>0</v>
      </c>
      <c r="AT46" s="117">
        <f t="shared" si="99"/>
        <v>0</v>
      </c>
      <c r="AU46" s="117">
        <f t="shared" si="99"/>
        <v>0</v>
      </c>
      <c r="AV46" s="117">
        <f t="shared" si="99"/>
        <v>0</v>
      </c>
      <c r="AW46" s="117">
        <f t="shared" si="99"/>
        <v>0</v>
      </c>
      <c r="AX46" s="117">
        <f t="shared" si="99"/>
        <v>0</v>
      </c>
      <c r="AY46" s="117">
        <f t="shared" si="99"/>
        <v>0</v>
      </c>
      <c r="AZ46" s="117">
        <f t="shared" si="99"/>
        <v>0</v>
      </c>
      <c r="BA46" s="117">
        <f t="shared" si="99"/>
        <v>0</v>
      </c>
      <c r="BB46" s="117">
        <f t="shared" si="100"/>
        <v>0</v>
      </c>
      <c r="BC46" s="117">
        <f t="shared" si="100"/>
        <v>0</v>
      </c>
      <c r="BD46" s="117">
        <f t="shared" si="100"/>
        <v>0</v>
      </c>
      <c r="BE46" s="117">
        <f t="shared" si="100"/>
        <v>0</v>
      </c>
      <c r="BF46" s="117">
        <f t="shared" si="100"/>
        <v>0</v>
      </c>
      <c r="BG46" s="117">
        <f t="shared" si="100"/>
        <v>0</v>
      </c>
      <c r="BH46" s="117">
        <f t="shared" si="100"/>
        <v>0</v>
      </c>
      <c r="BI46" s="117">
        <f t="shared" si="100"/>
        <v>0</v>
      </c>
      <c r="BJ46" s="117">
        <f t="shared" si="100"/>
        <v>0</v>
      </c>
      <c r="BK46" s="117">
        <f t="shared" si="100"/>
        <v>0</v>
      </c>
      <c r="BL46" s="117">
        <f t="shared" si="101"/>
        <v>0</v>
      </c>
      <c r="BM46" s="117">
        <f t="shared" si="101"/>
        <v>0</v>
      </c>
      <c r="BN46" s="117">
        <f t="shared" si="101"/>
        <v>0</v>
      </c>
      <c r="BO46" s="117">
        <f t="shared" si="101"/>
        <v>0</v>
      </c>
      <c r="BP46" s="117">
        <f t="shared" si="101"/>
        <v>0</v>
      </c>
      <c r="BQ46" s="117">
        <f t="shared" si="101"/>
        <v>0</v>
      </c>
      <c r="BR46" s="117">
        <f t="shared" si="101"/>
        <v>0</v>
      </c>
      <c r="BS46" s="117">
        <f t="shared" si="101"/>
        <v>0</v>
      </c>
      <c r="BT46" s="117">
        <f t="shared" si="101"/>
        <v>0</v>
      </c>
      <c r="BU46" s="117">
        <f t="shared" si="101"/>
        <v>0</v>
      </c>
      <c r="BV46" s="117">
        <f t="shared" si="102"/>
        <v>0</v>
      </c>
      <c r="BW46" s="117">
        <f t="shared" si="102"/>
        <v>0</v>
      </c>
      <c r="BX46" s="117">
        <f t="shared" si="102"/>
        <v>0</v>
      </c>
      <c r="BY46" s="117">
        <f t="shared" si="102"/>
        <v>0</v>
      </c>
      <c r="BZ46" s="117">
        <f t="shared" si="102"/>
        <v>0</v>
      </c>
      <c r="CA46" s="117">
        <f t="shared" si="102"/>
        <v>0</v>
      </c>
      <c r="CB46" s="117">
        <f t="shared" si="102"/>
        <v>0</v>
      </c>
      <c r="CC46" s="117">
        <f t="shared" si="102"/>
        <v>0</v>
      </c>
      <c r="CD46" s="117">
        <f t="shared" si="102"/>
        <v>0</v>
      </c>
      <c r="CE46" s="117">
        <f t="shared" si="102"/>
        <v>0</v>
      </c>
      <c r="CF46" s="117">
        <f t="shared" si="103"/>
        <v>0</v>
      </c>
      <c r="CG46" s="117">
        <f t="shared" si="103"/>
        <v>0</v>
      </c>
      <c r="CH46" s="117">
        <f t="shared" si="103"/>
        <v>0</v>
      </c>
      <c r="CI46" s="117">
        <f t="shared" si="103"/>
        <v>0</v>
      </c>
      <c r="CJ46" s="117">
        <f t="shared" si="103"/>
        <v>0</v>
      </c>
      <c r="CK46" s="117">
        <f t="shared" si="103"/>
        <v>0</v>
      </c>
      <c r="CL46" s="117">
        <f t="shared" si="103"/>
        <v>0</v>
      </c>
      <c r="CM46" s="117">
        <f t="shared" si="103"/>
        <v>0</v>
      </c>
      <c r="CN46" s="117">
        <f t="shared" si="103"/>
        <v>0</v>
      </c>
      <c r="CO46" s="117">
        <f t="shared" si="103"/>
        <v>0</v>
      </c>
      <c r="CP46" s="117">
        <f t="shared" si="104"/>
        <v>0</v>
      </c>
      <c r="CQ46" s="117">
        <f t="shared" si="104"/>
        <v>0</v>
      </c>
      <c r="CR46" s="117">
        <f t="shared" si="104"/>
        <v>0</v>
      </c>
      <c r="CS46" s="117">
        <f t="shared" si="104"/>
        <v>0</v>
      </c>
      <c r="CT46" s="117">
        <f t="shared" si="104"/>
        <v>0</v>
      </c>
      <c r="CU46" s="117">
        <f t="shared" si="104"/>
        <v>0</v>
      </c>
      <c r="CV46" s="117">
        <f t="shared" si="104"/>
        <v>0</v>
      </c>
      <c r="CW46" s="117">
        <f t="shared" si="104"/>
        <v>0</v>
      </c>
      <c r="CX46" s="117">
        <f t="shared" si="104"/>
        <v>0</v>
      </c>
      <c r="CY46" s="117">
        <f t="shared" si="104"/>
        <v>0</v>
      </c>
      <c r="CZ46" s="117">
        <f t="shared" si="105"/>
        <v>0</v>
      </c>
      <c r="DA46" s="117">
        <f t="shared" si="105"/>
        <v>0</v>
      </c>
      <c r="DB46" s="117">
        <f t="shared" si="105"/>
        <v>0</v>
      </c>
      <c r="DC46" s="117">
        <f t="shared" si="105"/>
        <v>0</v>
      </c>
      <c r="DD46" s="117">
        <f t="shared" si="105"/>
        <v>0</v>
      </c>
      <c r="DE46" s="117">
        <f t="shared" si="105"/>
        <v>0</v>
      </c>
      <c r="DF46" s="117">
        <f t="shared" si="105"/>
        <v>0</v>
      </c>
      <c r="DG46" s="117">
        <f t="shared" si="105"/>
        <v>0</v>
      </c>
      <c r="DH46" s="117">
        <f t="shared" si="105"/>
        <v>0</v>
      </c>
      <c r="DI46" s="117">
        <f t="shared" si="105"/>
        <v>0</v>
      </c>
      <c r="DJ46" s="117">
        <f t="shared" si="106"/>
        <v>0</v>
      </c>
      <c r="DK46" s="117">
        <f t="shared" si="106"/>
        <v>0</v>
      </c>
      <c r="DL46" s="117">
        <f t="shared" si="106"/>
        <v>0</v>
      </c>
      <c r="DM46" s="117">
        <f t="shared" si="106"/>
        <v>0</v>
      </c>
      <c r="DN46" s="117">
        <f t="shared" si="106"/>
        <v>0</v>
      </c>
      <c r="DO46" s="117">
        <f t="shared" si="106"/>
        <v>0</v>
      </c>
      <c r="DP46" s="117">
        <f t="shared" si="106"/>
        <v>0</v>
      </c>
      <c r="DQ46" s="117">
        <f t="shared" si="106"/>
        <v>0</v>
      </c>
      <c r="DR46" s="117">
        <f t="shared" si="106"/>
        <v>0</v>
      </c>
      <c r="DS46" s="117">
        <f t="shared" si="106"/>
        <v>0</v>
      </c>
      <c r="DT46" s="117">
        <f t="shared" si="107"/>
        <v>0</v>
      </c>
      <c r="DU46" s="117">
        <f t="shared" si="107"/>
        <v>0</v>
      </c>
      <c r="DV46" s="117">
        <f t="shared" si="107"/>
        <v>0</v>
      </c>
      <c r="DW46" s="117">
        <f t="shared" si="107"/>
        <v>0</v>
      </c>
      <c r="DX46" s="117">
        <f t="shared" si="107"/>
        <v>0</v>
      </c>
      <c r="DY46" s="117">
        <f t="shared" si="107"/>
        <v>0</v>
      </c>
      <c r="DZ46" s="117">
        <f t="shared" si="107"/>
        <v>0</v>
      </c>
      <c r="EA46" s="117">
        <f t="shared" si="107"/>
        <v>0</v>
      </c>
      <c r="EB46" s="117">
        <f t="shared" si="107"/>
        <v>0</v>
      </c>
      <c r="EC46" s="117">
        <f t="shared" si="107"/>
        <v>0</v>
      </c>
      <c r="ED46" s="117">
        <f t="shared" si="108"/>
        <v>0</v>
      </c>
      <c r="EE46" s="117">
        <f t="shared" si="108"/>
        <v>0</v>
      </c>
      <c r="EF46" s="117">
        <f t="shared" si="108"/>
        <v>0</v>
      </c>
      <c r="EG46" s="117">
        <f t="shared" si="108"/>
        <v>0</v>
      </c>
      <c r="EH46" s="117">
        <f t="shared" si="108"/>
        <v>0</v>
      </c>
      <c r="EI46" s="117">
        <f t="shared" si="108"/>
        <v>0</v>
      </c>
      <c r="EJ46" s="117">
        <f t="shared" si="108"/>
        <v>0</v>
      </c>
      <c r="EK46" s="117">
        <f t="shared" si="108"/>
        <v>0</v>
      </c>
      <c r="EL46" s="117">
        <f t="shared" si="108"/>
        <v>0</v>
      </c>
      <c r="EM46" s="117">
        <f t="shared" si="108"/>
        <v>0</v>
      </c>
      <c r="EN46" s="117">
        <f t="shared" si="109"/>
        <v>0</v>
      </c>
      <c r="EO46" s="117">
        <f t="shared" si="109"/>
        <v>0</v>
      </c>
      <c r="EP46" s="117">
        <f t="shared" si="109"/>
        <v>0</v>
      </c>
      <c r="EQ46" s="117">
        <f t="shared" si="109"/>
        <v>0</v>
      </c>
      <c r="ER46" s="117">
        <f t="shared" si="109"/>
        <v>0</v>
      </c>
      <c r="ES46" s="117">
        <f t="shared" si="109"/>
        <v>0</v>
      </c>
      <c r="ET46" s="117">
        <f t="shared" si="109"/>
        <v>0</v>
      </c>
      <c r="EU46" s="117">
        <f t="shared" si="109"/>
        <v>0</v>
      </c>
      <c r="EV46" s="117">
        <f t="shared" si="109"/>
        <v>0</v>
      </c>
      <c r="EW46" s="117">
        <f t="shared" si="109"/>
        <v>0</v>
      </c>
      <c r="EX46" s="117">
        <f t="shared" si="110"/>
        <v>0</v>
      </c>
      <c r="EY46" s="117">
        <f t="shared" si="110"/>
        <v>0</v>
      </c>
      <c r="EZ46" s="117">
        <f t="shared" si="110"/>
        <v>0</v>
      </c>
      <c r="FA46" s="117">
        <f t="shared" si="110"/>
        <v>0</v>
      </c>
      <c r="FB46" s="117">
        <f t="shared" si="110"/>
        <v>0</v>
      </c>
      <c r="FC46" s="117">
        <f t="shared" si="110"/>
        <v>0</v>
      </c>
      <c r="FD46" s="117">
        <f t="shared" si="110"/>
        <v>0</v>
      </c>
      <c r="FE46" s="117">
        <f t="shared" si="110"/>
        <v>0</v>
      </c>
      <c r="FF46" s="117">
        <f t="shared" si="110"/>
        <v>0</v>
      </c>
      <c r="FG46" s="117">
        <f t="shared" si="110"/>
        <v>0</v>
      </c>
      <c r="FH46" s="117">
        <f t="shared" si="111"/>
        <v>0</v>
      </c>
      <c r="FI46" s="117">
        <f t="shared" si="111"/>
        <v>0</v>
      </c>
      <c r="FJ46" s="117">
        <f t="shared" si="111"/>
        <v>0</v>
      </c>
      <c r="FK46" s="117">
        <f t="shared" si="111"/>
        <v>0</v>
      </c>
      <c r="FL46" s="117">
        <f t="shared" si="111"/>
        <v>0</v>
      </c>
      <c r="FM46" s="117">
        <f t="shared" si="111"/>
        <v>0</v>
      </c>
      <c r="FN46" s="117">
        <f t="shared" si="111"/>
        <v>0</v>
      </c>
      <c r="FO46" s="117">
        <f t="shared" si="111"/>
        <v>0</v>
      </c>
      <c r="FP46" s="117">
        <f t="shared" si="111"/>
        <v>0</v>
      </c>
      <c r="FQ46" s="117">
        <f t="shared" si="111"/>
        <v>0</v>
      </c>
      <c r="FR46" s="117">
        <f t="shared" si="112"/>
        <v>0</v>
      </c>
      <c r="FS46" s="117">
        <f t="shared" si="112"/>
        <v>0</v>
      </c>
      <c r="FT46" s="117">
        <f t="shared" si="112"/>
        <v>0</v>
      </c>
      <c r="FU46" s="117">
        <f t="shared" si="112"/>
        <v>0</v>
      </c>
      <c r="FV46" s="117">
        <f t="shared" si="112"/>
        <v>0</v>
      </c>
      <c r="FW46" s="117">
        <f t="shared" si="112"/>
        <v>0</v>
      </c>
      <c r="FX46" s="117">
        <f t="shared" si="112"/>
        <v>0</v>
      </c>
      <c r="FY46" s="117">
        <f t="shared" si="112"/>
        <v>0</v>
      </c>
      <c r="FZ46" s="117">
        <f t="shared" si="112"/>
        <v>0</v>
      </c>
      <c r="GA46" s="117">
        <f t="shared" si="112"/>
        <v>0</v>
      </c>
      <c r="GB46" s="117">
        <f t="shared" si="113"/>
        <v>0</v>
      </c>
      <c r="GC46" s="117">
        <f t="shared" si="113"/>
        <v>0</v>
      </c>
      <c r="GD46" s="117">
        <f t="shared" si="113"/>
        <v>0</v>
      </c>
      <c r="GE46" s="117">
        <f t="shared" si="113"/>
        <v>0</v>
      </c>
      <c r="GF46" s="117">
        <f t="shared" si="113"/>
        <v>0</v>
      </c>
      <c r="GG46" s="117">
        <f t="shared" si="113"/>
        <v>0</v>
      </c>
      <c r="GH46" s="117">
        <f t="shared" si="113"/>
        <v>0</v>
      </c>
      <c r="GI46" s="117">
        <f t="shared" si="113"/>
        <v>0</v>
      </c>
      <c r="GJ46" s="117">
        <f t="shared" si="113"/>
        <v>0</v>
      </c>
      <c r="GK46" s="117">
        <f t="shared" si="113"/>
        <v>0</v>
      </c>
      <c r="GL46" s="117">
        <f t="shared" si="114"/>
        <v>0</v>
      </c>
      <c r="GM46" s="117">
        <f t="shared" si="114"/>
        <v>0</v>
      </c>
      <c r="GN46" s="117">
        <f t="shared" si="114"/>
        <v>0</v>
      </c>
      <c r="GO46" s="117">
        <f t="shared" si="114"/>
        <v>0</v>
      </c>
      <c r="GP46" s="117">
        <f t="shared" si="114"/>
        <v>0</v>
      </c>
      <c r="GQ46" s="117">
        <f t="shared" si="114"/>
        <v>0</v>
      </c>
      <c r="GR46" s="117">
        <f t="shared" si="114"/>
        <v>0</v>
      </c>
      <c r="GS46" s="117">
        <f t="shared" si="114"/>
        <v>0</v>
      </c>
      <c r="GT46" s="117">
        <f t="shared" si="114"/>
        <v>0</v>
      </c>
      <c r="GU46" s="117">
        <f t="shared" si="114"/>
        <v>0</v>
      </c>
      <c r="GV46" s="117">
        <f t="shared" si="115"/>
        <v>0</v>
      </c>
      <c r="GW46" s="117">
        <f t="shared" si="115"/>
        <v>0</v>
      </c>
      <c r="GX46" s="117">
        <f t="shared" si="115"/>
        <v>0</v>
      </c>
      <c r="GY46" s="117">
        <f t="shared" si="115"/>
        <v>0</v>
      </c>
      <c r="GZ46" s="117">
        <f t="shared" si="115"/>
        <v>0</v>
      </c>
      <c r="HA46" s="117">
        <f t="shared" si="115"/>
        <v>0</v>
      </c>
      <c r="HB46" s="117">
        <f t="shared" si="115"/>
        <v>0</v>
      </c>
      <c r="HC46" s="117">
        <f t="shared" si="115"/>
        <v>0</v>
      </c>
      <c r="HD46" s="117">
        <f t="shared" si="115"/>
        <v>0</v>
      </c>
      <c r="HE46" s="117">
        <f t="shared" si="115"/>
        <v>0</v>
      </c>
      <c r="HF46" s="117">
        <f t="shared" si="116"/>
        <v>0</v>
      </c>
      <c r="HG46" s="117">
        <f t="shared" si="116"/>
        <v>0</v>
      </c>
      <c r="HH46" s="117">
        <f t="shared" si="116"/>
        <v>0</v>
      </c>
      <c r="HI46" s="117">
        <f t="shared" si="116"/>
        <v>0</v>
      </c>
      <c r="HJ46" s="117">
        <f t="shared" si="116"/>
        <v>0</v>
      </c>
      <c r="HK46" s="117">
        <f t="shared" si="116"/>
        <v>0</v>
      </c>
      <c r="HL46" s="117">
        <f t="shared" si="116"/>
        <v>0</v>
      </c>
      <c r="HM46" s="117">
        <f t="shared" si="116"/>
        <v>0</v>
      </c>
      <c r="HN46" s="117">
        <f t="shared" si="116"/>
        <v>0</v>
      </c>
      <c r="HO46" s="117">
        <f t="shared" si="116"/>
        <v>0</v>
      </c>
      <c r="HP46" s="117">
        <f t="shared" si="116"/>
        <v>0</v>
      </c>
      <c r="HQ46" s="117">
        <f t="shared" si="116"/>
        <v>0</v>
      </c>
      <c r="HR46" s="117">
        <f t="shared" si="116"/>
        <v>0</v>
      </c>
      <c r="HS46" s="117">
        <f t="shared" si="116"/>
        <v>0</v>
      </c>
      <c r="HT46" s="117">
        <f t="shared" si="116"/>
        <v>0</v>
      </c>
    </row>
    <row r="47" spans="1:228" x14ac:dyDescent="0.35">
      <c r="A47" s="117" t="s">
        <v>827</v>
      </c>
      <c r="B47" s="117">
        <f>IF(AND('PPG Phase Definition'!C461=1, 'PPG Phase Definition'!I227&lt;&gt;1,'PPG Phase Definition'!W227&lt;&gt;"Only TIA1"),1,0)</f>
        <v>0</v>
      </c>
      <c r="C47" s="117">
        <f>C46</f>
        <v>5</v>
      </c>
      <c r="D47" s="117">
        <f>IF('PPG Phase Definition'!X227="",1,$C$66)</f>
        <v>1</v>
      </c>
      <c r="H47" s="117">
        <v>46</v>
      </c>
      <c r="I47" s="117" t="str">
        <f t="shared" si="5"/>
        <v>ECG</v>
      </c>
      <c r="J47" s="117">
        <f t="shared" si="28"/>
        <v>42</v>
      </c>
      <c r="K47" s="117" t="str">
        <f t="shared" si="29"/>
        <v>ECG</v>
      </c>
      <c r="L47" s="117" t="str">
        <f t="shared" si="30"/>
        <v/>
      </c>
      <c r="M47" s="398" t="str">
        <f t="shared" si="31"/>
        <v>ECG</v>
      </c>
      <c r="N47" s="117">
        <f t="shared" si="32"/>
        <v>46</v>
      </c>
      <c r="O47" s="117">
        <f t="shared" si="33"/>
        <v>46</v>
      </c>
      <c r="Q47" s="389">
        <f t="shared" si="6"/>
        <v>46</v>
      </c>
      <c r="R47" s="395" t="str">
        <f t="shared" si="34"/>
        <v>ECG</v>
      </c>
      <c r="S47" s="391"/>
      <c r="T47" s="391"/>
      <c r="U47" s="391" t="str">
        <f t="shared" si="35"/>
        <v/>
      </c>
      <c r="V47" s="117" t="str">
        <f t="shared" si="36"/>
        <v/>
      </c>
      <c r="W47" s="117">
        <f t="shared" si="7"/>
        <v>0</v>
      </c>
      <c r="X47" s="117">
        <f t="shared" si="97"/>
        <v>0</v>
      </c>
      <c r="Y47" s="117">
        <f t="shared" si="97"/>
        <v>0</v>
      </c>
      <c r="Z47" s="117">
        <f t="shared" si="97"/>
        <v>0</v>
      </c>
      <c r="AA47" s="117">
        <f t="shared" si="97"/>
        <v>0</v>
      </c>
      <c r="AB47" s="117">
        <f t="shared" si="97"/>
        <v>0</v>
      </c>
      <c r="AC47" s="117">
        <f t="shared" si="97"/>
        <v>0</v>
      </c>
      <c r="AD47" s="117">
        <f t="shared" si="97"/>
        <v>0</v>
      </c>
      <c r="AE47" s="117">
        <f t="shared" si="97"/>
        <v>0</v>
      </c>
      <c r="AF47" s="117">
        <f t="shared" si="97"/>
        <v>0</v>
      </c>
      <c r="AG47" s="117">
        <f t="shared" si="97"/>
        <v>0</v>
      </c>
      <c r="AH47" s="117">
        <f t="shared" si="98"/>
        <v>0</v>
      </c>
      <c r="AI47" s="117">
        <f t="shared" si="98"/>
        <v>0</v>
      </c>
      <c r="AJ47" s="117">
        <f t="shared" si="98"/>
        <v>0</v>
      </c>
      <c r="AK47" s="117">
        <f t="shared" si="98"/>
        <v>0</v>
      </c>
      <c r="AL47" s="117">
        <f t="shared" si="98"/>
        <v>0</v>
      </c>
      <c r="AM47" s="117">
        <f t="shared" si="98"/>
        <v>0</v>
      </c>
      <c r="AN47" s="117">
        <f t="shared" si="98"/>
        <v>0</v>
      </c>
      <c r="AO47" s="117">
        <f t="shared" si="98"/>
        <v>0</v>
      </c>
      <c r="AP47" s="117">
        <f t="shared" si="98"/>
        <v>0</v>
      </c>
      <c r="AQ47" s="117">
        <f t="shared" si="98"/>
        <v>0</v>
      </c>
      <c r="AR47" s="117">
        <f t="shared" si="99"/>
        <v>0</v>
      </c>
      <c r="AS47" s="117">
        <f t="shared" si="99"/>
        <v>0</v>
      </c>
      <c r="AT47" s="117">
        <f t="shared" si="99"/>
        <v>0</v>
      </c>
      <c r="AU47" s="117">
        <f t="shared" si="99"/>
        <v>0</v>
      </c>
      <c r="AV47" s="117">
        <f t="shared" si="99"/>
        <v>0</v>
      </c>
      <c r="AW47" s="117">
        <f t="shared" si="99"/>
        <v>0</v>
      </c>
      <c r="AX47" s="117">
        <f t="shared" si="99"/>
        <v>0</v>
      </c>
      <c r="AY47" s="117">
        <f t="shared" si="99"/>
        <v>0</v>
      </c>
      <c r="AZ47" s="117">
        <f t="shared" si="99"/>
        <v>0</v>
      </c>
      <c r="BA47" s="117">
        <f t="shared" si="99"/>
        <v>0</v>
      </c>
      <c r="BB47" s="117">
        <f t="shared" si="100"/>
        <v>0</v>
      </c>
      <c r="BC47" s="117">
        <f t="shared" si="100"/>
        <v>0</v>
      </c>
      <c r="BD47" s="117">
        <f t="shared" si="100"/>
        <v>0</v>
      </c>
      <c r="BE47" s="117">
        <f t="shared" si="100"/>
        <v>0</v>
      </c>
      <c r="BF47" s="117">
        <f t="shared" si="100"/>
        <v>0</v>
      </c>
      <c r="BG47" s="117">
        <f t="shared" si="100"/>
        <v>0</v>
      </c>
      <c r="BH47" s="117">
        <f t="shared" si="100"/>
        <v>0</v>
      </c>
      <c r="BI47" s="117">
        <f t="shared" si="100"/>
        <v>0</v>
      </c>
      <c r="BJ47" s="117">
        <f t="shared" si="100"/>
        <v>0</v>
      </c>
      <c r="BK47" s="117">
        <f t="shared" si="100"/>
        <v>0</v>
      </c>
      <c r="BL47" s="117">
        <f t="shared" si="101"/>
        <v>0</v>
      </c>
      <c r="BM47" s="117">
        <f t="shared" si="101"/>
        <v>0</v>
      </c>
      <c r="BN47" s="117">
        <f t="shared" si="101"/>
        <v>0</v>
      </c>
      <c r="BO47" s="117">
        <f t="shared" si="101"/>
        <v>0</v>
      </c>
      <c r="BP47" s="117">
        <f t="shared" si="101"/>
        <v>0</v>
      </c>
      <c r="BQ47" s="117">
        <f t="shared" si="101"/>
        <v>0</v>
      </c>
      <c r="BR47" s="117">
        <f t="shared" si="101"/>
        <v>0</v>
      </c>
      <c r="BS47" s="117">
        <f t="shared" si="101"/>
        <v>0</v>
      </c>
      <c r="BT47" s="117">
        <f t="shared" si="101"/>
        <v>0</v>
      </c>
      <c r="BU47" s="117">
        <f t="shared" si="101"/>
        <v>0</v>
      </c>
      <c r="BV47" s="117">
        <f t="shared" si="102"/>
        <v>0</v>
      </c>
      <c r="BW47" s="117">
        <f t="shared" si="102"/>
        <v>0</v>
      </c>
      <c r="BX47" s="117">
        <f t="shared" si="102"/>
        <v>0</v>
      </c>
      <c r="BY47" s="117">
        <f t="shared" si="102"/>
        <v>0</v>
      </c>
      <c r="BZ47" s="117">
        <f t="shared" si="102"/>
        <v>0</v>
      </c>
      <c r="CA47" s="117">
        <f t="shared" si="102"/>
        <v>0</v>
      </c>
      <c r="CB47" s="117">
        <f t="shared" si="102"/>
        <v>0</v>
      </c>
      <c r="CC47" s="117">
        <f t="shared" si="102"/>
        <v>0</v>
      </c>
      <c r="CD47" s="117">
        <f t="shared" si="102"/>
        <v>0</v>
      </c>
      <c r="CE47" s="117">
        <f t="shared" si="102"/>
        <v>0</v>
      </c>
      <c r="CF47" s="117">
        <f t="shared" si="103"/>
        <v>0</v>
      </c>
      <c r="CG47" s="117">
        <f t="shared" si="103"/>
        <v>0</v>
      </c>
      <c r="CH47" s="117">
        <f t="shared" si="103"/>
        <v>0</v>
      </c>
      <c r="CI47" s="117">
        <f t="shared" si="103"/>
        <v>0</v>
      </c>
      <c r="CJ47" s="117">
        <f t="shared" si="103"/>
        <v>0</v>
      </c>
      <c r="CK47" s="117">
        <f t="shared" si="103"/>
        <v>0</v>
      </c>
      <c r="CL47" s="117">
        <f t="shared" si="103"/>
        <v>0</v>
      </c>
      <c r="CM47" s="117">
        <f t="shared" si="103"/>
        <v>0</v>
      </c>
      <c r="CN47" s="117">
        <f t="shared" si="103"/>
        <v>0</v>
      </c>
      <c r="CO47" s="117">
        <f t="shared" si="103"/>
        <v>0</v>
      </c>
      <c r="CP47" s="117">
        <f t="shared" si="104"/>
        <v>0</v>
      </c>
      <c r="CQ47" s="117">
        <f t="shared" si="104"/>
        <v>0</v>
      </c>
      <c r="CR47" s="117">
        <f t="shared" si="104"/>
        <v>0</v>
      </c>
      <c r="CS47" s="117">
        <f t="shared" si="104"/>
        <v>0</v>
      </c>
      <c r="CT47" s="117">
        <f t="shared" si="104"/>
        <v>0</v>
      </c>
      <c r="CU47" s="117">
        <f t="shared" si="104"/>
        <v>0</v>
      </c>
      <c r="CV47" s="117">
        <f t="shared" si="104"/>
        <v>0</v>
      </c>
      <c r="CW47" s="117">
        <f t="shared" si="104"/>
        <v>0</v>
      </c>
      <c r="CX47" s="117">
        <f t="shared" si="104"/>
        <v>0</v>
      </c>
      <c r="CY47" s="117">
        <f t="shared" si="104"/>
        <v>0</v>
      </c>
      <c r="CZ47" s="117">
        <f t="shared" si="105"/>
        <v>0</v>
      </c>
      <c r="DA47" s="117">
        <f t="shared" si="105"/>
        <v>0</v>
      </c>
      <c r="DB47" s="117">
        <f t="shared" si="105"/>
        <v>0</v>
      </c>
      <c r="DC47" s="117">
        <f t="shared" si="105"/>
        <v>0</v>
      </c>
      <c r="DD47" s="117">
        <f t="shared" si="105"/>
        <v>0</v>
      </c>
      <c r="DE47" s="117">
        <f t="shared" si="105"/>
        <v>0</v>
      </c>
      <c r="DF47" s="117">
        <f t="shared" si="105"/>
        <v>0</v>
      </c>
      <c r="DG47" s="117">
        <f t="shared" si="105"/>
        <v>0</v>
      </c>
      <c r="DH47" s="117">
        <f t="shared" si="105"/>
        <v>0</v>
      </c>
      <c r="DI47" s="117">
        <f t="shared" si="105"/>
        <v>0</v>
      </c>
      <c r="DJ47" s="117">
        <f t="shared" si="106"/>
        <v>0</v>
      </c>
      <c r="DK47" s="117">
        <f t="shared" si="106"/>
        <v>0</v>
      </c>
      <c r="DL47" s="117">
        <f t="shared" si="106"/>
        <v>0</v>
      </c>
      <c r="DM47" s="117">
        <f t="shared" si="106"/>
        <v>0</v>
      </c>
      <c r="DN47" s="117">
        <f t="shared" si="106"/>
        <v>0</v>
      </c>
      <c r="DO47" s="117">
        <f t="shared" si="106"/>
        <v>0</v>
      </c>
      <c r="DP47" s="117">
        <f t="shared" si="106"/>
        <v>0</v>
      </c>
      <c r="DQ47" s="117">
        <f t="shared" si="106"/>
        <v>0</v>
      </c>
      <c r="DR47" s="117">
        <f t="shared" si="106"/>
        <v>0</v>
      </c>
      <c r="DS47" s="117">
        <f t="shared" si="106"/>
        <v>0</v>
      </c>
      <c r="DT47" s="117">
        <f t="shared" si="107"/>
        <v>0</v>
      </c>
      <c r="DU47" s="117">
        <f t="shared" si="107"/>
        <v>0</v>
      </c>
      <c r="DV47" s="117">
        <f t="shared" si="107"/>
        <v>0</v>
      </c>
      <c r="DW47" s="117">
        <f t="shared" si="107"/>
        <v>0</v>
      </c>
      <c r="DX47" s="117">
        <f t="shared" si="107"/>
        <v>0</v>
      </c>
      <c r="DY47" s="117">
        <f t="shared" si="107"/>
        <v>0</v>
      </c>
      <c r="DZ47" s="117">
        <f t="shared" si="107"/>
        <v>0</v>
      </c>
      <c r="EA47" s="117">
        <f t="shared" si="107"/>
        <v>0</v>
      </c>
      <c r="EB47" s="117">
        <f t="shared" si="107"/>
        <v>0</v>
      </c>
      <c r="EC47" s="117">
        <f t="shared" si="107"/>
        <v>0</v>
      </c>
      <c r="ED47" s="117">
        <f t="shared" si="108"/>
        <v>0</v>
      </c>
      <c r="EE47" s="117">
        <f t="shared" si="108"/>
        <v>0</v>
      </c>
      <c r="EF47" s="117">
        <f t="shared" si="108"/>
        <v>0</v>
      </c>
      <c r="EG47" s="117">
        <f t="shared" si="108"/>
        <v>0</v>
      </c>
      <c r="EH47" s="117">
        <f t="shared" si="108"/>
        <v>0</v>
      </c>
      <c r="EI47" s="117">
        <f t="shared" si="108"/>
        <v>0</v>
      </c>
      <c r="EJ47" s="117">
        <f t="shared" si="108"/>
        <v>0</v>
      </c>
      <c r="EK47" s="117">
        <f t="shared" si="108"/>
        <v>0</v>
      </c>
      <c r="EL47" s="117">
        <f t="shared" si="108"/>
        <v>0</v>
      </c>
      <c r="EM47" s="117">
        <f t="shared" si="108"/>
        <v>0</v>
      </c>
      <c r="EN47" s="117">
        <f t="shared" si="109"/>
        <v>0</v>
      </c>
      <c r="EO47" s="117">
        <f t="shared" si="109"/>
        <v>0</v>
      </c>
      <c r="EP47" s="117">
        <f t="shared" si="109"/>
        <v>0</v>
      </c>
      <c r="EQ47" s="117">
        <f t="shared" si="109"/>
        <v>0</v>
      </c>
      <c r="ER47" s="117">
        <f t="shared" si="109"/>
        <v>0</v>
      </c>
      <c r="ES47" s="117">
        <f t="shared" si="109"/>
        <v>0</v>
      </c>
      <c r="ET47" s="117">
        <f t="shared" si="109"/>
        <v>0</v>
      </c>
      <c r="EU47" s="117">
        <f t="shared" si="109"/>
        <v>0</v>
      </c>
      <c r="EV47" s="117">
        <f t="shared" si="109"/>
        <v>0</v>
      </c>
      <c r="EW47" s="117">
        <f t="shared" si="109"/>
        <v>0</v>
      </c>
      <c r="EX47" s="117">
        <f t="shared" si="110"/>
        <v>0</v>
      </c>
      <c r="EY47" s="117">
        <f t="shared" si="110"/>
        <v>0</v>
      </c>
      <c r="EZ47" s="117">
        <f t="shared" si="110"/>
        <v>0</v>
      </c>
      <c r="FA47" s="117">
        <f t="shared" si="110"/>
        <v>0</v>
      </c>
      <c r="FB47" s="117">
        <f t="shared" si="110"/>
        <v>0</v>
      </c>
      <c r="FC47" s="117">
        <f t="shared" si="110"/>
        <v>0</v>
      </c>
      <c r="FD47" s="117">
        <f t="shared" si="110"/>
        <v>0</v>
      </c>
      <c r="FE47" s="117">
        <f t="shared" si="110"/>
        <v>0</v>
      </c>
      <c r="FF47" s="117">
        <f t="shared" si="110"/>
        <v>0</v>
      </c>
      <c r="FG47" s="117">
        <f t="shared" si="110"/>
        <v>0</v>
      </c>
      <c r="FH47" s="117">
        <f t="shared" si="111"/>
        <v>0</v>
      </c>
      <c r="FI47" s="117">
        <f t="shared" si="111"/>
        <v>0</v>
      </c>
      <c r="FJ47" s="117">
        <f t="shared" si="111"/>
        <v>0</v>
      </c>
      <c r="FK47" s="117">
        <f t="shared" si="111"/>
        <v>0</v>
      </c>
      <c r="FL47" s="117">
        <f t="shared" si="111"/>
        <v>0</v>
      </c>
      <c r="FM47" s="117">
        <f t="shared" si="111"/>
        <v>0</v>
      </c>
      <c r="FN47" s="117">
        <f t="shared" si="111"/>
        <v>0</v>
      </c>
      <c r="FO47" s="117">
        <f t="shared" si="111"/>
        <v>0</v>
      </c>
      <c r="FP47" s="117">
        <f t="shared" si="111"/>
        <v>0</v>
      </c>
      <c r="FQ47" s="117">
        <f t="shared" si="111"/>
        <v>0</v>
      </c>
      <c r="FR47" s="117">
        <f t="shared" si="112"/>
        <v>0</v>
      </c>
      <c r="FS47" s="117">
        <f t="shared" si="112"/>
        <v>0</v>
      </c>
      <c r="FT47" s="117">
        <f t="shared" si="112"/>
        <v>0</v>
      </c>
      <c r="FU47" s="117">
        <f t="shared" si="112"/>
        <v>0</v>
      </c>
      <c r="FV47" s="117">
        <f t="shared" si="112"/>
        <v>0</v>
      </c>
      <c r="FW47" s="117">
        <f t="shared" si="112"/>
        <v>0</v>
      </c>
      <c r="FX47" s="117">
        <f t="shared" si="112"/>
        <v>0</v>
      </c>
      <c r="FY47" s="117">
        <f t="shared" si="112"/>
        <v>0</v>
      </c>
      <c r="FZ47" s="117">
        <f t="shared" si="112"/>
        <v>0</v>
      </c>
      <c r="GA47" s="117">
        <f t="shared" si="112"/>
        <v>0</v>
      </c>
      <c r="GB47" s="117">
        <f t="shared" si="113"/>
        <v>0</v>
      </c>
      <c r="GC47" s="117">
        <f t="shared" si="113"/>
        <v>0</v>
      </c>
      <c r="GD47" s="117">
        <f t="shared" si="113"/>
        <v>0</v>
      </c>
      <c r="GE47" s="117">
        <f t="shared" si="113"/>
        <v>0</v>
      </c>
      <c r="GF47" s="117">
        <f t="shared" si="113"/>
        <v>0</v>
      </c>
      <c r="GG47" s="117">
        <f t="shared" si="113"/>
        <v>0</v>
      </c>
      <c r="GH47" s="117">
        <f t="shared" si="113"/>
        <v>0</v>
      </c>
      <c r="GI47" s="117">
        <f t="shared" si="113"/>
        <v>0</v>
      </c>
      <c r="GJ47" s="117">
        <f t="shared" si="113"/>
        <v>0</v>
      </c>
      <c r="GK47" s="117">
        <f t="shared" si="113"/>
        <v>0</v>
      </c>
      <c r="GL47" s="117">
        <f t="shared" si="114"/>
        <v>0</v>
      </c>
      <c r="GM47" s="117">
        <f t="shared" si="114"/>
        <v>0</v>
      </c>
      <c r="GN47" s="117">
        <f t="shared" si="114"/>
        <v>0</v>
      </c>
      <c r="GO47" s="117">
        <f t="shared" si="114"/>
        <v>0</v>
      </c>
      <c r="GP47" s="117">
        <f t="shared" si="114"/>
        <v>0</v>
      </c>
      <c r="GQ47" s="117">
        <f t="shared" si="114"/>
        <v>0</v>
      </c>
      <c r="GR47" s="117">
        <f t="shared" si="114"/>
        <v>0</v>
      </c>
      <c r="GS47" s="117">
        <f t="shared" si="114"/>
        <v>0</v>
      </c>
      <c r="GT47" s="117">
        <f t="shared" si="114"/>
        <v>0</v>
      </c>
      <c r="GU47" s="117">
        <f t="shared" si="114"/>
        <v>0</v>
      </c>
      <c r="GV47" s="117">
        <f t="shared" si="115"/>
        <v>0</v>
      </c>
      <c r="GW47" s="117">
        <f t="shared" si="115"/>
        <v>0</v>
      </c>
      <c r="GX47" s="117">
        <f t="shared" si="115"/>
        <v>0</v>
      </c>
      <c r="GY47" s="117">
        <f t="shared" si="115"/>
        <v>0</v>
      </c>
      <c r="GZ47" s="117">
        <f t="shared" si="115"/>
        <v>0</v>
      </c>
      <c r="HA47" s="117">
        <f t="shared" si="115"/>
        <v>0</v>
      </c>
      <c r="HB47" s="117">
        <f t="shared" si="115"/>
        <v>0</v>
      </c>
      <c r="HC47" s="117">
        <f t="shared" si="115"/>
        <v>0</v>
      </c>
      <c r="HD47" s="117">
        <f t="shared" si="115"/>
        <v>0</v>
      </c>
      <c r="HE47" s="117">
        <f t="shared" si="115"/>
        <v>0</v>
      </c>
      <c r="HF47" s="117">
        <f t="shared" si="116"/>
        <v>0</v>
      </c>
      <c r="HG47" s="117">
        <f t="shared" si="116"/>
        <v>0</v>
      </c>
      <c r="HH47" s="117">
        <f t="shared" si="116"/>
        <v>0</v>
      </c>
      <c r="HI47" s="117">
        <f t="shared" si="116"/>
        <v>0</v>
      </c>
      <c r="HJ47" s="117">
        <f t="shared" si="116"/>
        <v>0</v>
      </c>
      <c r="HK47" s="117">
        <f t="shared" si="116"/>
        <v>0</v>
      </c>
      <c r="HL47" s="117">
        <f t="shared" si="116"/>
        <v>0</v>
      </c>
      <c r="HM47" s="117">
        <f t="shared" si="116"/>
        <v>0</v>
      </c>
      <c r="HN47" s="117">
        <f t="shared" si="116"/>
        <v>0</v>
      </c>
      <c r="HO47" s="117">
        <f t="shared" si="116"/>
        <v>0</v>
      </c>
      <c r="HP47" s="117">
        <f t="shared" si="116"/>
        <v>0</v>
      </c>
      <c r="HQ47" s="117">
        <f t="shared" si="116"/>
        <v>0</v>
      </c>
      <c r="HR47" s="117">
        <f t="shared" si="116"/>
        <v>0</v>
      </c>
      <c r="HS47" s="117">
        <f t="shared" si="116"/>
        <v>0</v>
      </c>
      <c r="HT47" s="117">
        <f t="shared" si="116"/>
        <v>0</v>
      </c>
    </row>
    <row r="48" spans="1:228" x14ac:dyDescent="0.35">
      <c r="A48" s="117" t="s">
        <v>828</v>
      </c>
      <c r="B48" s="117">
        <f>IF(AND('PPG Phase Definition'!C471=1, 'PPG Phase Definition'!I237&lt;&gt;1,'PPG Phase Definition'!W237&lt;&gt;"Only TIA2"),1,0)</f>
        <v>0</v>
      </c>
      <c r="C48" s="117">
        <f>IF(ACQ_MODE="PPG",INT(1/INDEX(REFERENCE!$AG$12:$AG$22,MATCH('PPG Phase Definition'!H237,REFERENCE!$AF$12:$AF$22,0))),PPG_GBL_MASK_FATOR)</f>
        <v>5</v>
      </c>
      <c r="D48" s="117">
        <f>IF('PPG Phase Definition'!V237="",1,$C$66)</f>
        <v>1</v>
      </c>
      <c r="H48" s="117">
        <v>47</v>
      </c>
      <c r="I48" s="117" t="str">
        <f t="shared" si="5"/>
        <v>ECG</v>
      </c>
      <c r="J48" s="117">
        <f t="shared" si="28"/>
        <v>43</v>
      </c>
      <c r="K48" s="117" t="str">
        <f t="shared" si="29"/>
        <v>ECG</v>
      </c>
      <c r="L48" s="117" t="str">
        <f t="shared" si="30"/>
        <v/>
      </c>
      <c r="M48" s="398" t="str">
        <f t="shared" si="31"/>
        <v>ECG</v>
      </c>
      <c r="N48" s="117">
        <f t="shared" si="32"/>
        <v>47</v>
      </c>
      <c r="O48" s="117">
        <f t="shared" si="33"/>
        <v>47</v>
      </c>
      <c r="Q48" s="389">
        <f t="shared" si="6"/>
        <v>47</v>
      </c>
      <c r="R48" s="395" t="str">
        <f t="shared" si="34"/>
        <v>ECG</v>
      </c>
      <c r="S48" s="391"/>
      <c r="T48" s="391"/>
      <c r="U48" s="391" t="str">
        <f t="shared" si="35"/>
        <v/>
      </c>
      <c r="V48" s="117" t="str">
        <f t="shared" si="36"/>
        <v/>
      </c>
      <c r="W48" s="117">
        <f t="shared" si="7"/>
        <v>0</v>
      </c>
      <c r="X48" s="117">
        <f t="shared" si="97"/>
        <v>0</v>
      </c>
      <c r="Y48" s="117">
        <f t="shared" si="97"/>
        <v>0</v>
      </c>
      <c r="Z48" s="117">
        <f t="shared" si="97"/>
        <v>0</v>
      </c>
      <c r="AA48" s="117">
        <f t="shared" si="97"/>
        <v>0</v>
      </c>
      <c r="AB48" s="117">
        <f t="shared" si="97"/>
        <v>0</v>
      </c>
      <c r="AC48" s="117">
        <f t="shared" si="97"/>
        <v>0</v>
      </c>
      <c r="AD48" s="117">
        <f t="shared" si="97"/>
        <v>0</v>
      </c>
      <c r="AE48" s="117">
        <f t="shared" si="97"/>
        <v>0</v>
      </c>
      <c r="AF48" s="117">
        <f t="shared" si="97"/>
        <v>0</v>
      </c>
      <c r="AG48" s="117">
        <f t="shared" si="97"/>
        <v>0</v>
      </c>
      <c r="AH48" s="117">
        <f t="shared" si="98"/>
        <v>0</v>
      </c>
      <c r="AI48" s="117">
        <f t="shared" si="98"/>
        <v>0</v>
      </c>
      <c r="AJ48" s="117">
        <f t="shared" si="98"/>
        <v>0</v>
      </c>
      <c r="AK48" s="117">
        <f t="shared" si="98"/>
        <v>0</v>
      </c>
      <c r="AL48" s="117">
        <f t="shared" si="98"/>
        <v>0</v>
      </c>
      <c r="AM48" s="117">
        <f t="shared" si="98"/>
        <v>0</v>
      </c>
      <c r="AN48" s="117">
        <f t="shared" si="98"/>
        <v>0</v>
      </c>
      <c r="AO48" s="117">
        <f t="shared" si="98"/>
        <v>0</v>
      </c>
      <c r="AP48" s="117">
        <f t="shared" si="98"/>
        <v>0</v>
      </c>
      <c r="AQ48" s="117">
        <f t="shared" si="98"/>
        <v>0</v>
      </c>
      <c r="AR48" s="117">
        <f t="shared" si="99"/>
        <v>0</v>
      </c>
      <c r="AS48" s="117">
        <f t="shared" si="99"/>
        <v>0</v>
      </c>
      <c r="AT48" s="117">
        <f t="shared" si="99"/>
        <v>0</v>
      </c>
      <c r="AU48" s="117">
        <f t="shared" si="99"/>
        <v>0</v>
      </c>
      <c r="AV48" s="117">
        <f t="shared" si="99"/>
        <v>0</v>
      </c>
      <c r="AW48" s="117">
        <f t="shared" si="99"/>
        <v>0</v>
      </c>
      <c r="AX48" s="117">
        <f t="shared" si="99"/>
        <v>0</v>
      </c>
      <c r="AY48" s="117">
        <f t="shared" si="99"/>
        <v>0</v>
      </c>
      <c r="AZ48" s="117">
        <f t="shared" si="99"/>
        <v>0</v>
      </c>
      <c r="BA48" s="117">
        <f t="shared" si="99"/>
        <v>0</v>
      </c>
      <c r="BB48" s="117">
        <f t="shared" si="100"/>
        <v>0</v>
      </c>
      <c r="BC48" s="117">
        <f t="shared" si="100"/>
        <v>0</v>
      </c>
      <c r="BD48" s="117">
        <f t="shared" si="100"/>
        <v>0</v>
      </c>
      <c r="BE48" s="117">
        <f t="shared" si="100"/>
        <v>0</v>
      </c>
      <c r="BF48" s="117">
        <f t="shared" si="100"/>
        <v>0</v>
      </c>
      <c r="BG48" s="117">
        <f t="shared" si="100"/>
        <v>0</v>
      </c>
      <c r="BH48" s="117">
        <f t="shared" si="100"/>
        <v>0</v>
      </c>
      <c r="BI48" s="117">
        <f t="shared" si="100"/>
        <v>0</v>
      </c>
      <c r="BJ48" s="117">
        <f t="shared" si="100"/>
        <v>0</v>
      </c>
      <c r="BK48" s="117">
        <f t="shared" si="100"/>
        <v>0</v>
      </c>
      <c r="BL48" s="117">
        <f t="shared" si="101"/>
        <v>0</v>
      </c>
      <c r="BM48" s="117">
        <f t="shared" si="101"/>
        <v>0</v>
      </c>
      <c r="BN48" s="117">
        <f t="shared" si="101"/>
        <v>0</v>
      </c>
      <c r="BO48" s="117">
        <f t="shared" si="101"/>
        <v>0</v>
      </c>
      <c r="BP48" s="117">
        <f t="shared" si="101"/>
        <v>0</v>
      </c>
      <c r="BQ48" s="117">
        <f t="shared" si="101"/>
        <v>0</v>
      </c>
      <c r="BR48" s="117">
        <f t="shared" si="101"/>
        <v>0</v>
      </c>
      <c r="BS48" s="117">
        <f t="shared" si="101"/>
        <v>0</v>
      </c>
      <c r="BT48" s="117">
        <f t="shared" si="101"/>
        <v>0</v>
      </c>
      <c r="BU48" s="117">
        <f t="shared" si="101"/>
        <v>0</v>
      </c>
      <c r="BV48" s="117">
        <f t="shared" si="102"/>
        <v>0</v>
      </c>
      <c r="BW48" s="117">
        <f t="shared" si="102"/>
        <v>0</v>
      </c>
      <c r="BX48" s="117">
        <f t="shared" si="102"/>
        <v>0</v>
      </c>
      <c r="BY48" s="117">
        <f t="shared" si="102"/>
        <v>0</v>
      </c>
      <c r="BZ48" s="117">
        <f t="shared" si="102"/>
        <v>0</v>
      </c>
      <c r="CA48" s="117">
        <f t="shared" si="102"/>
        <v>0</v>
      </c>
      <c r="CB48" s="117">
        <f t="shared" si="102"/>
        <v>0</v>
      </c>
      <c r="CC48" s="117">
        <f t="shared" si="102"/>
        <v>0</v>
      </c>
      <c r="CD48" s="117">
        <f t="shared" si="102"/>
        <v>0</v>
      </c>
      <c r="CE48" s="117">
        <f t="shared" si="102"/>
        <v>0</v>
      </c>
      <c r="CF48" s="117">
        <f t="shared" si="103"/>
        <v>0</v>
      </c>
      <c r="CG48" s="117">
        <f t="shared" si="103"/>
        <v>0</v>
      </c>
      <c r="CH48" s="117">
        <f t="shared" si="103"/>
        <v>0</v>
      </c>
      <c r="CI48" s="117">
        <f t="shared" si="103"/>
        <v>0</v>
      </c>
      <c r="CJ48" s="117">
        <f t="shared" si="103"/>
        <v>0</v>
      </c>
      <c r="CK48" s="117">
        <f t="shared" si="103"/>
        <v>0</v>
      </c>
      <c r="CL48" s="117">
        <f t="shared" si="103"/>
        <v>0</v>
      </c>
      <c r="CM48" s="117">
        <f t="shared" si="103"/>
        <v>0</v>
      </c>
      <c r="CN48" s="117">
        <f t="shared" si="103"/>
        <v>0</v>
      </c>
      <c r="CO48" s="117">
        <f t="shared" si="103"/>
        <v>0</v>
      </c>
      <c r="CP48" s="117">
        <f t="shared" si="104"/>
        <v>0</v>
      </c>
      <c r="CQ48" s="117">
        <f t="shared" si="104"/>
        <v>0</v>
      </c>
      <c r="CR48" s="117">
        <f t="shared" si="104"/>
        <v>0</v>
      </c>
      <c r="CS48" s="117">
        <f t="shared" si="104"/>
        <v>0</v>
      </c>
      <c r="CT48" s="117">
        <f t="shared" si="104"/>
        <v>0</v>
      </c>
      <c r="CU48" s="117">
        <f t="shared" si="104"/>
        <v>0</v>
      </c>
      <c r="CV48" s="117">
        <f t="shared" si="104"/>
        <v>0</v>
      </c>
      <c r="CW48" s="117">
        <f t="shared" si="104"/>
        <v>0</v>
      </c>
      <c r="CX48" s="117">
        <f t="shared" si="104"/>
        <v>0</v>
      </c>
      <c r="CY48" s="117">
        <f t="shared" si="104"/>
        <v>0</v>
      </c>
      <c r="CZ48" s="117">
        <f t="shared" si="105"/>
        <v>0</v>
      </c>
      <c r="DA48" s="117">
        <f t="shared" si="105"/>
        <v>0</v>
      </c>
      <c r="DB48" s="117">
        <f t="shared" si="105"/>
        <v>0</v>
      </c>
      <c r="DC48" s="117">
        <f t="shared" si="105"/>
        <v>0</v>
      </c>
      <c r="DD48" s="117">
        <f t="shared" si="105"/>
        <v>0</v>
      </c>
      <c r="DE48" s="117">
        <f t="shared" si="105"/>
        <v>0</v>
      </c>
      <c r="DF48" s="117">
        <f t="shared" si="105"/>
        <v>0</v>
      </c>
      <c r="DG48" s="117">
        <f t="shared" si="105"/>
        <v>0</v>
      </c>
      <c r="DH48" s="117">
        <f t="shared" si="105"/>
        <v>0</v>
      </c>
      <c r="DI48" s="117">
        <f t="shared" si="105"/>
        <v>0</v>
      </c>
      <c r="DJ48" s="117">
        <f t="shared" si="106"/>
        <v>0</v>
      </c>
      <c r="DK48" s="117">
        <f t="shared" si="106"/>
        <v>0</v>
      </c>
      <c r="DL48" s="117">
        <f t="shared" si="106"/>
        <v>0</v>
      </c>
      <c r="DM48" s="117">
        <f t="shared" si="106"/>
        <v>0</v>
      </c>
      <c r="DN48" s="117">
        <f t="shared" si="106"/>
        <v>0</v>
      </c>
      <c r="DO48" s="117">
        <f t="shared" si="106"/>
        <v>0</v>
      </c>
      <c r="DP48" s="117">
        <f t="shared" si="106"/>
        <v>0</v>
      </c>
      <c r="DQ48" s="117">
        <f t="shared" si="106"/>
        <v>0</v>
      </c>
      <c r="DR48" s="117">
        <f t="shared" si="106"/>
        <v>0</v>
      </c>
      <c r="DS48" s="117">
        <f t="shared" si="106"/>
        <v>0</v>
      </c>
      <c r="DT48" s="117">
        <f t="shared" si="107"/>
        <v>0</v>
      </c>
      <c r="DU48" s="117">
        <f t="shared" si="107"/>
        <v>0</v>
      </c>
      <c r="DV48" s="117">
        <f t="shared" si="107"/>
        <v>0</v>
      </c>
      <c r="DW48" s="117">
        <f t="shared" si="107"/>
        <v>0</v>
      </c>
      <c r="DX48" s="117">
        <f t="shared" si="107"/>
        <v>0</v>
      </c>
      <c r="DY48" s="117">
        <f t="shared" si="107"/>
        <v>0</v>
      </c>
      <c r="DZ48" s="117">
        <f t="shared" si="107"/>
        <v>0</v>
      </c>
      <c r="EA48" s="117">
        <f t="shared" si="107"/>
        <v>0</v>
      </c>
      <c r="EB48" s="117">
        <f t="shared" si="107"/>
        <v>0</v>
      </c>
      <c r="EC48" s="117">
        <f t="shared" si="107"/>
        <v>0</v>
      </c>
      <c r="ED48" s="117">
        <f t="shared" si="108"/>
        <v>0</v>
      </c>
      <c r="EE48" s="117">
        <f t="shared" si="108"/>
        <v>0</v>
      </c>
      <c r="EF48" s="117">
        <f t="shared" si="108"/>
        <v>0</v>
      </c>
      <c r="EG48" s="117">
        <f t="shared" si="108"/>
        <v>0</v>
      </c>
      <c r="EH48" s="117">
        <f t="shared" si="108"/>
        <v>0</v>
      </c>
      <c r="EI48" s="117">
        <f t="shared" si="108"/>
        <v>0</v>
      </c>
      <c r="EJ48" s="117">
        <f t="shared" si="108"/>
        <v>0</v>
      </c>
      <c r="EK48" s="117">
        <f t="shared" si="108"/>
        <v>0</v>
      </c>
      <c r="EL48" s="117">
        <f t="shared" si="108"/>
        <v>0</v>
      </c>
      <c r="EM48" s="117">
        <f t="shared" si="108"/>
        <v>0</v>
      </c>
      <c r="EN48" s="117">
        <f t="shared" si="109"/>
        <v>0</v>
      </c>
      <c r="EO48" s="117">
        <f t="shared" si="109"/>
        <v>0</v>
      </c>
      <c r="EP48" s="117">
        <f t="shared" si="109"/>
        <v>0</v>
      </c>
      <c r="EQ48" s="117">
        <f t="shared" si="109"/>
        <v>0</v>
      </c>
      <c r="ER48" s="117">
        <f t="shared" si="109"/>
        <v>0</v>
      </c>
      <c r="ES48" s="117">
        <f t="shared" si="109"/>
        <v>0</v>
      </c>
      <c r="ET48" s="117">
        <f t="shared" si="109"/>
        <v>0</v>
      </c>
      <c r="EU48" s="117">
        <f t="shared" si="109"/>
        <v>0</v>
      </c>
      <c r="EV48" s="117">
        <f t="shared" si="109"/>
        <v>0</v>
      </c>
      <c r="EW48" s="117">
        <f t="shared" si="109"/>
        <v>0</v>
      </c>
      <c r="EX48" s="117">
        <f t="shared" si="110"/>
        <v>0</v>
      </c>
      <c r="EY48" s="117">
        <f t="shared" si="110"/>
        <v>0</v>
      </c>
      <c r="EZ48" s="117">
        <f t="shared" si="110"/>
        <v>0</v>
      </c>
      <c r="FA48" s="117">
        <f t="shared" si="110"/>
        <v>0</v>
      </c>
      <c r="FB48" s="117">
        <f t="shared" si="110"/>
        <v>0</v>
      </c>
      <c r="FC48" s="117">
        <f t="shared" si="110"/>
        <v>0</v>
      </c>
      <c r="FD48" s="117">
        <f t="shared" si="110"/>
        <v>0</v>
      </c>
      <c r="FE48" s="117">
        <f t="shared" si="110"/>
        <v>0</v>
      </c>
      <c r="FF48" s="117">
        <f t="shared" si="110"/>
        <v>0</v>
      </c>
      <c r="FG48" s="117">
        <f t="shared" si="110"/>
        <v>0</v>
      </c>
      <c r="FH48" s="117">
        <f t="shared" si="111"/>
        <v>0</v>
      </c>
      <c r="FI48" s="117">
        <f t="shared" si="111"/>
        <v>0</v>
      </c>
      <c r="FJ48" s="117">
        <f t="shared" si="111"/>
        <v>0</v>
      </c>
      <c r="FK48" s="117">
        <f t="shared" si="111"/>
        <v>0</v>
      </c>
      <c r="FL48" s="117">
        <f t="shared" si="111"/>
        <v>0</v>
      </c>
      <c r="FM48" s="117">
        <f t="shared" si="111"/>
        <v>0</v>
      </c>
      <c r="FN48" s="117">
        <f t="shared" si="111"/>
        <v>0</v>
      </c>
      <c r="FO48" s="117">
        <f t="shared" si="111"/>
        <v>0</v>
      </c>
      <c r="FP48" s="117">
        <f t="shared" si="111"/>
        <v>0</v>
      </c>
      <c r="FQ48" s="117">
        <f t="shared" si="111"/>
        <v>0</v>
      </c>
      <c r="FR48" s="117">
        <f t="shared" si="112"/>
        <v>0</v>
      </c>
      <c r="FS48" s="117">
        <f t="shared" si="112"/>
        <v>0</v>
      </c>
      <c r="FT48" s="117">
        <f t="shared" si="112"/>
        <v>0</v>
      </c>
      <c r="FU48" s="117">
        <f t="shared" si="112"/>
        <v>0</v>
      </c>
      <c r="FV48" s="117">
        <f t="shared" si="112"/>
        <v>0</v>
      </c>
      <c r="FW48" s="117">
        <f t="shared" si="112"/>
        <v>0</v>
      </c>
      <c r="FX48" s="117">
        <f t="shared" si="112"/>
        <v>0</v>
      </c>
      <c r="FY48" s="117">
        <f t="shared" si="112"/>
        <v>0</v>
      </c>
      <c r="FZ48" s="117">
        <f t="shared" si="112"/>
        <v>0</v>
      </c>
      <c r="GA48" s="117">
        <f t="shared" si="112"/>
        <v>0</v>
      </c>
      <c r="GB48" s="117">
        <f t="shared" si="113"/>
        <v>0</v>
      </c>
      <c r="GC48" s="117">
        <f t="shared" si="113"/>
        <v>0</v>
      </c>
      <c r="GD48" s="117">
        <f t="shared" si="113"/>
        <v>0</v>
      </c>
      <c r="GE48" s="117">
        <f t="shared" si="113"/>
        <v>0</v>
      </c>
      <c r="GF48" s="117">
        <f t="shared" si="113"/>
        <v>0</v>
      </c>
      <c r="GG48" s="117">
        <f t="shared" si="113"/>
        <v>0</v>
      </c>
      <c r="GH48" s="117">
        <f t="shared" si="113"/>
        <v>0</v>
      </c>
      <c r="GI48" s="117">
        <f t="shared" si="113"/>
        <v>0</v>
      </c>
      <c r="GJ48" s="117">
        <f t="shared" si="113"/>
        <v>0</v>
      </c>
      <c r="GK48" s="117">
        <f t="shared" si="113"/>
        <v>0</v>
      </c>
      <c r="GL48" s="117">
        <f t="shared" si="114"/>
        <v>0</v>
      </c>
      <c r="GM48" s="117">
        <f t="shared" si="114"/>
        <v>0</v>
      </c>
      <c r="GN48" s="117">
        <f t="shared" si="114"/>
        <v>0</v>
      </c>
      <c r="GO48" s="117">
        <f t="shared" si="114"/>
        <v>0</v>
      </c>
      <c r="GP48" s="117">
        <f t="shared" si="114"/>
        <v>0</v>
      </c>
      <c r="GQ48" s="117">
        <f t="shared" si="114"/>
        <v>0</v>
      </c>
      <c r="GR48" s="117">
        <f t="shared" si="114"/>
        <v>0</v>
      </c>
      <c r="GS48" s="117">
        <f t="shared" si="114"/>
        <v>0</v>
      </c>
      <c r="GT48" s="117">
        <f t="shared" si="114"/>
        <v>0</v>
      </c>
      <c r="GU48" s="117">
        <f t="shared" si="114"/>
        <v>0</v>
      </c>
      <c r="GV48" s="117">
        <f t="shared" si="115"/>
        <v>0</v>
      </c>
      <c r="GW48" s="117">
        <f t="shared" si="115"/>
        <v>0</v>
      </c>
      <c r="GX48" s="117">
        <f t="shared" si="115"/>
        <v>0</v>
      </c>
      <c r="GY48" s="117">
        <f t="shared" si="115"/>
        <v>0</v>
      </c>
      <c r="GZ48" s="117">
        <f t="shared" si="115"/>
        <v>0</v>
      </c>
      <c r="HA48" s="117">
        <f t="shared" si="115"/>
        <v>0</v>
      </c>
      <c r="HB48" s="117">
        <f t="shared" si="115"/>
        <v>0</v>
      </c>
      <c r="HC48" s="117">
        <f t="shared" si="115"/>
        <v>0</v>
      </c>
      <c r="HD48" s="117">
        <f t="shared" si="115"/>
        <v>0</v>
      </c>
      <c r="HE48" s="117">
        <f t="shared" si="115"/>
        <v>0</v>
      </c>
      <c r="HF48" s="117">
        <f t="shared" si="116"/>
        <v>0</v>
      </c>
      <c r="HG48" s="117">
        <f t="shared" si="116"/>
        <v>0</v>
      </c>
      <c r="HH48" s="117">
        <f t="shared" si="116"/>
        <v>0</v>
      </c>
      <c r="HI48" s="117">
        <f t="shared" si="116"/>
        <v>0</v>
      </c>
      <c r="HJ48" s="117">
        <f t="shared" si="116"/>
        <v>0</v>
      </c>
      <c r="HK48" s="117">
        <f t="shared" si="116"/>
        <v>0</v>
      </c>
      <c r="HL48" s="117">
        <f t="shared" si="116"/>
        <v>0</v>
      </c>
      <c r="HM48" s="117">
        <f t="shared" si="116"/>
        <v>0</v>
      </c>
      <c r="HN48" s="117">
        <f t="shared" si="116"/>
        <v>0</v>
      </c>
      <c r="HO48" s="117">
        <f t="shared" si="116"/>
        <v>0</v>
      </c>
      <c r="HP48" s="117">
        <f t="shared" si="116"/>
        <v>0</v>
      </c>
      <c r="HQ48" s="117">
        <f t="shared" si="116"/>
        <v>0</v>
      </c>
      <c r="HR48" s="117">
        <f t="shared" si="116"/>
        <v>0</v>
      </c>
      <c r="HS48" s="117">
        <f t="shared" si="116"/>
        <v>0</v>
      </c>
      <c r="HT48" s="117">
        <f t="shared" si="116"/>
        <v>0</v>
      </c>
    </row>
    <row r="49" spans="1:230" x14ac:dyDescent="0.35">
      <c r="A49" s="117" t="s">
        <v>829</v>
      </c>
      <c r="B49" s="117">
        <f>IF(AND('PPG Phase Definition'!C471=1, 'PPG Phase Definition'!I237&lt;&gt;1,'PPG Phase Definition'!W237&lt;&gt;"Only TIA1"),1,0)</f>
        <v>0</v>
      </c>
      <c r="C49" s="117">
        <f>C48</f>
        <v>5</v>
      </c>
      <c r="D49" s="117">
        <f>IF('PPG Phase Definition'!X237="",1,$C$66)</f>
        <v>1</v>
      </c>
      <c r="H49" s="117">
        <v>48</v>
      </c>
      <c r="I49" s="117" t="str">
        <f t="shared" si="5"/>
        <v>ECG</v>
      </c>
      <c r="J49" s="117">
        <f t="shared" si="28"/>
        <v>44</v>
      </c>
      <c r="K49" s="117" t="str">
        <f t="shared" si="29"/>
        <v>ECG</v>
      </c>
      <c r="L49" s="117" t="str">
        <f t="shared" si="30"/>
        <v/>
      </c>
      <c r="M49" s="398" t="str">
        <f t="shared" si="31"/>
        <v>ECG</v>
      </c>
      <c r="N49" s="117">
        <f t="shared" si="32"/>
        <v>48</v>
      </c>
      <c r="O49" s="117">
        <f t="shared" si="33"/>
        <v>48</v>
      </c>
      <c r="Q49" s="389">
        <f t="shared" si="6"/>
        <v>48</v>
      </c>
      <c r="R49" s="395" t="str">
        <f t="shared" si="34"/>
        <v>ECG</v>
      </c>
      <c r="S49" s="391"/>
      <c r="T49" s="391"/>
      <c r="U49" s="391" t="str">
        <f t="shared" si="35"/>
        <v/>
      </c>
      <c r="V49" s="117" t="str">
        <f t="shared" si="36"/>
        <v/>
      </c>
      <c r="W49" s="117">
        <f t="shared" si="7"/>
        <v>0</v>
      </c>
      <c r="X49" s="117">
        <f t="shared" si="97"/>
        <v>0</v>
      </c>
      <c r="Y49" s="117">
        <f t="shared" si="97"/>
        <v>0</v>
      </c>
      <c r="Z49" s="117">
        <f t="shared" si="97"/>
        <v>0</v>
      </c>
      <c r="AA49" s="117">
        <f t="shared" si="97"/>
        <v>0</v>
      </c>
      <c r="AB49" s="117">
        <f t="shared" si="97"/>
        <v>0</v>
      </c>
      <c r="AC49" s="117">
        <f t="shared" si="97"/>
        <v>0</v>
      </c>
      <c r="AD49" s="117">
        <f t="shared" si="97"/>
        <v>0</v>
      </c>
      <c r="AE49" s="117">
        <f t="shared" si="97"/>
        <v>0</v>
      </c>
      <c r="AF49" s="117">
        <f t="shared" si="97"/>
        <v>0</v>
      </c>
      <c r="AG49" s="117">
        <f t="shared" si="97"/>
        <v>0</v>
      </c>
      <c r="AH49" s="117">
        <f t="shared" si="98"/>
        <v>0</v>
      </c>
      <c r="AI49" s="117">
        <f t="shared" si="98"/>
        <v>0</v>
      </c>
      <c r="AJ49" s="117">
        <f t="shared" si="98"/>
        <v>0</v>
      </c>
      <c r="AK49" s="117">
        <f t="shared" si="98"/>
        <v>0</v>
      </c>
      <c r="AL49" s="117">
        <f t="shared" si="98"/>
        <v>0</v>
      </c>
      <c r="AM49" s="117">
        <f t="shared" si="98"/>
        <v>0</v>
      </c>
      <c r="AN49" s="117">
        <f t="shared" si="98"/>
        <v>0</v>
      </c>
      <c r="AO49" s="117">
        <f t="shared" si="98"/>
        <v>0</v>
      </c>
      <c r="AP49" s="117">
        <f t="shared" si="98"/>
        <v>0</v>
      </c>
      <c r="AQ49" s="117">
        <f t="shared" si="98"/>
        <v>0</v>
      </c>
      <c r="AR49" s="117">
        <f t="shared" si="99"/>
        <v>0</v>
      </c>
      <c r="AS49" s="117">
        <f t="shared" si="99"/>
        <v>0</v>
      </c>
      <c r="AT49" s="117">
        <f t="shared" si="99"/>
        <v>0</v>
      </c>
      <c r="AU49" s="117">
        <f t="shared" si="99"/>
        <v>0</v>
      </c>
      <c r="AV49" s="117">
        <f t="shared" si="99"/>
        <v>0</v>
      </c>
      <c r="AW49" s="117">
        <f t="shared" si="99"/>
        <v>0</v>
      </c>
      <c r="AX49" s="117">
        <f t="shared" si="99"/>
        <v>0</v>
      </c>
      <c r="AY49" s="117">
        <f t="shared" si="99"/>
        <v>0</v>
      </c>
      <c r="AZ49" s="117">
        <f t="shared" si="99"/>
        <v>0</v>
      </c>
      <c r="BA49" s="117">
        <f t="shared" si="99"/>
        <v>0</v>
      </c>
      <c r="BB49" s="117">
        <f t="shared" si="100"/>
        <v>0</v>
      </c>
      <c r="BC49" s="117">
        <f t="shared" si="100"/>
        <v>0</v>
      </c>
      <c r="BD49" s="117">
        <f t="shared" si="100"/>
        <v>0</v>
      </c>
      <c r="BE49" s="117">
        <f t="shared" si="100"/>
        <v>0</v>
      </c>
      <c r="BF49" s="117">
        <f t="shared" si="100"/>
        <v>0</v>
      </c>
      <c r="BG49" s="117">
        <f t="shared" si="100"/>
        <v>0</v>
      </c>
      <c r="BH49" s="117">
        <f t="shared" si="100"/>
        <v>0</v>
      </c>
      <c r="BI49" s="117">
        <f t="shared" si="100"/>
        <v>0</v>
      </c>
      <c r="BJ49" s="117">
        <f t="shared" si="100"/>
        <v>0</v>
      </c>
      <c r="BK49" s="117">
        <f t="shared" si="100"/>
        <v>0</v>
      </c>
      <c r="BL49" s="117">
        <f t="shared" si="101"/>
        <v>0</v>
      </c>
      <c r="BM49" s="117">
        <f t="shared" si="101"/>
        <v>0</v>
      </c>
      <c r="BN49" s="117">
        <f t="shared" si="101"/>
        <v>0</v>
      </c>
      <c r="BO49" s="117">
        <f t="shared" si="101"/>
        <v>0</v>
      </c>
      <c r="BP49" s="117">
        <f t="shared" si="101"/>
        <v>0</v>
      </c>
      <c r="BQ49" s="117">
        <f t="shared" si="101"/>
        <v>0</v>
      </c>
      <c r="BR49" s="117">
        <f t="shared" si="101"/>
        <v>0</v>
      </c>
      <c r="BS49" s="117">
        <f t="shared" si="101"/>
        <v>0</v>
      </c>
      <c r="BT49" s="117">
        <f t="shared" si="101"/>
        <v>0</v>
      </c>
      <c r="BU49" s="117">
        <f t="shared" si="101"/>
        <v>0</v>
      </c>
      <c r="BV49" s="117">
        <f t="shared" si="102"/>
        <v>0</v>
      </c>
      <c r="BW49" s="117">
        <f t="shared" si="102"/>
        <v>0</v>
      </c>
      <c r="BX49" s="117">
        <f t="shared" si="102"/>
        <v>0</v>
      </c>
      <c r="BY49" s="117">
        <f t="shared" si="102"/>
        <v>0</v>
      </c>
      <c r="BZ49" s="117">
        <f t="shared" si="102"/>
        <v>0</v>
      </c>
      <c r="CA49" s="117">
        <f t="shared" si="102"/>
        <v>0</v>
      </c>
      <c r="CB49" s="117">
        <f t="shared" si="102"/>
        <v>0</v>
      </c>
      <c r="CC49" s="117">
        <f t="shared" si="102"/>
        <v>0</v>
      </c>
      <c r="CD49" s="117">
        <f t="shared" si="102"/>
        <v>0</v>
      </c>
      <c r="CE49" s="117">
        <f t="shared" si="102"/>
        <v>0</v>
      </c>
      <c r="CF49" s="117">
        <f t="shared" si="103"/>
        <v>0</v>
      </c>
      <c r="CG49" s="117">
        <f t="shared" si="103"/>
        <v>0</v>
      </c>
      <c r="CH49" s="117">
        <f t="shared" si="103"/>
        <v>0</v>
      </c>
      <c r="CI49" s="117">
        <f t="shared" si="103"/>
        <v>0</v>
      </c>
      <c r="CJ49" s="117">
        <f t="shared" si="103"/>
        <v>0</v>
      </c>
      <c r="CK49" s="117">
        <f t="shared" si="103"/>
        <v>0</v>
      </c>
      <c r="CL49" s="117">
        <f t="shared" si="103"/>
        <v>0</v>
      </c>
      <c r="CM49" s="117">
        <f t="shared" si="103"/>
        <v>0</v>
      </c>
      <c r="CN49" s="117">
        <f t="shared" si="103"/>
        <v>0</v>
      </c>
      <c r="CO49" s="117">
        <f t="shared" si="103"/>
        <v>0</v>
      </c>
      <c r="CP49" s="117">
        <f t="shared" si="104"/>
        <v>0</v>
      </c>
      <c r="CQ49" s="117">
        <f t="shared" si="104"/>
        <v>0</v>
      </c>
      <c r="CR49" s="117">
        <f t="shared" si="104"/>
        <v>0</v>
      </c>
      <c r="CS49" s="117">
        <f t="shared" si="104"/>
        <v>0</v>
      </c>
      <c r="CT49" s="117">
        <f t="shared" si="104"/>
        <v>0</v>
      </c>
      <c r="CU49" s="117">
        <f t="shared" si="104"/>
        <v>0</v>
      </c>
      <c r="CV49" s="117">
        <f t="shared" si="104"/>
        <v>0</v>
      </c>
      <c r="CW49" s="117">
        <f t="shared" si="104"/>
        <v>0</v>
      </c>
      <c r="CX49" s="117">
        <f t="shared" si="104"/>
        <v>0</v>
      </c>
      <c r="CY49" s="117">
        <f t="shared" si="104"/>
        <v>0</v>
      </c>
      <c r="CZ49" s="117">
        <f t="shared" si="105"/>
        <v>0</v>
      </c>
      <c r="DA49" s="117">
        <f t="shared" si="105"/>
        <v>0</v>
      </c>
      <c r="DB49" s="117">
        <f t="shared" si="105"/>
        <v>0</v>
      </c>
      <c r="DC49" s="117">
        <f t="shared" si="105"/>
        <v>0</v>
      </c>
      <c r="DD49" s="117">
        <f t="shared" si="105"/>
        <v>0</v>
      </c>
      <c r="DE49" s="117">
        <f t="shared" si="105"/>
        <v>0</v>
      </c>
      <c r="DF49" s="117">
        <f t="shared" si="105"/>
        <v>0</v>
      </c>
      <c r="DG49" s="117">
        <f t="shared" si="105"/>
        <v>0</v>
      </c>
      <c r="DH49" s="117">
        <f t="shared" si="105"/>
        <v>0</v>
      </c>
      <c r="DI49" s="117">
        <f t="shared" si="105"/>
        <v>0</v>
      </c>
      <c r="DJ49" s="117">
        <f t="shared" si="106"/>
        <v>0</v>
      </c>
      <c r="DK49" s="117">
        <f t="shared" si="106"/>
        <v>0</v>
      </c>
      <c r="DL49" s="117">
        <f t="shared" si="106"/>
        <v>0</v>
      </c>
      <c r="DM49" s="117">
        <f t="shared" si="106"/>
        <v>0</v>
      </c>
      <c r="DN49" s="117">
        <f t="shared" si="106"/>
        <v>0</v>
      </c>
      <c r="DO49" s="117">
        <f t="shared" si="106"/>
        <v>0</v>
      </c>
      <c r="DP49" s="117">
        <f t="shared" si="106"/>
        <v>0</v>
      </c>
      <c r="DQ49" s="117">
        <f t="shared" si="106"/>
        <v>0</v>
      </c>
      <c r="DR49" s="117">
        <f t="shared" si="106"/>
        <v>0</v>
      </c>
      <c r="DS49" s="117">
        <f t="shared" si="106"/>
        <v>0</v>
      </c>
      <c r="DT49" s="117">
        <f t="shared" si="107"/>
        <v>0</v>
      </c>
      <c r="DU49" s="117">
        <f t="shared" si="107"/>
        <v>0</v>
      </c>
      <c r="DV49" s="117">
        <f t="shared" si="107"/>
        <v>0</v>
      </c>
      <c r="DW49" s="117">
        <f t="shared" si="107"/>
        <v>0</v>
      </c>
      <c r="DX49" s="117">
        <f t="shared" si="107"/>
        <v>0</v>
      </c>
      <c r="DY49" s="117">
        <f t="shared" si="107"/>
        <v>0</v>
      </c>
      <c r="DZ49" s="117">
        <f t="shared" si="107"/>
        <v>0</v>
      </c>
      <c r="EA49" s="117">
        <f t="shared" si="107"/>
        <v>0</v>
      </c>
      <c r="EB49" s="117">
        <f t="shared" si="107"/>
        <v>0</v>
      </c>
      <c r="EC49" s="117">
        <f t="shared" si="107"/>
        <v>0</v>
      </c>
      <c r="ED49" s="117">
        <f t="shared" si="108"/>
        <v>0</v>
      </c>
      <c r="EE49" s="117">
        <f t="shared" si="108"/>
        <v>0</v>
      </c>
      <c r="EF49" s="117">
        <f t="shared" si="108"/>
        <v>0</v>
      </c>
      <c r="EG49" s="117">
        <f t="shared" si="108"/>
        <v>0</v>
      </c>
      <c r="EH49" s="117">
        <f t="shared" si="108"/>
        <v>0</v>
      </c>
      <c r="EI49" s="117">
        <f t="shared" si="108"/>
        <v>0</v>
      </c>
      <c r="EJ49" s="117">
        <f t="shared" si="108"/>
        <v>0</v>
      </c>
      <c r="EK49" s="117">
        <f t="shared" si="108"/>
        <v>0</v>
      </c>
      <c r="EL49" s="117">
        <f t="shared" si="108"/>
        <v>0</v>
      </c>
      <c r="EM49" s="117">
        <f t="shared" si="108"/>
        <v>0</v>
      </c>
      <c r="EN49" s="117">
        <f t="shared" si="109"/>
        <v>0</v>
      </c>
      <c r="EO49" s="117">
        <f t="shared" si="109"/>
        <v>0</v>
      </c>
      <c r="EP49" s="117">
        <f t="shared" si="109"/>
        <v>0</v>
      </c>
      <c r="EQ49" s="117">
        <f t="shared" si="109"/>
        <v>0</v>
      </c>
      <c r="ER49" s="117">
        <f t="shared" si="109"/>
        <v>0</v>
      </c>
      <c r="ES49" s="117">
        <f t="shared" si="109"/>
        <v>0</v>
      </c>
      <c r="ET49" s="117">
        <f t="shared" si="109"/>
        <v>0</v>
      </c>
      <c r="EU49" s="117">
        <f t="shared" si="109"/>
        <v>0</v>
      </c>
      <c r="EV49" s="117">
        <f t="shared" si="109"/>
        <v>0</v>
      </c>
      <c r="EW49" s="117">
        <f t="shared" si="109"/>
        <v>0</v>
      </c>
      <c r="EX49" s="117">
        <f t="shared" si="110"/>
        <v>0</v>
      </c>
      <c r="EY49" s="117">
        <f t="shared" si="110"/>
        <v>0</v>
      </c>
      <c r="EZ49" s="117">
        <f t="shared" si="110"/>
        <v>0</v>
      </c>
      <c r="FA49" s="117">
        <f t="shared" si="110"/>
        <v>0</v>
      </c>
      <c r="FB49" s="117">
        <f t="shared" si="110"/>
        <v>0</v>
      </c>
      <c r="FC49" s="117">
        <f t="shared" si="110"/>
        <v>0</v>
      </c>
      <c r="FD49" s="117">
        <f t="shared" si="110"/>
        <v>0</v>
      </c>
      <c r="FE49" s="117">
        <f t="shared" si="110"/>
        <v>0</v>
      </c>
      <c r="FF49" s="117">
        <f t="shared" si="110"/>
        <v>0</v>
      </c>
      <c r="FG49" s="117">
        <f t="shared" si="110"/>
        <v>0</v>
      </c>
      <c r="FH49" s="117">
        <f t="shared" si="111"/>
        <v>0</v>
      </c>
      <c r="FI49" s="117">
        <f t="shared" si="111"/>
        <v>0</v>
      </c>
      <c r="FJ49" s="117">
        <f t="shared" si="111"/>
        <v>0</v>
      </c>
      <c r="FK49" s="117">
        <f t="shared" si="111"/>
        <v>0</v>
      </c>
      <c r="FL49" s="117">
        <f t="shared" si="111"/>
        <v>0</v>
      </c>
      <c r="FM49" s="117">
        <f t="shared" si="111"/>
        <v>0</v>
      </c>
      <c r="FN49" s="117">
        <f t="shared" si="111"/>
        <v>0</v>
      </c>
      <c r="FO49" s="117">
        <f t="shared" si="111"/>
        <v>0</v>
      </c>
      <c r="FP49" s="117">
        <f t="shared" si="111"/>
        <v>0</v>
      </c>
      <c r="FQ49" s="117">
        <f t="shared" si="111"/>
        <v>0</v>
      </c>
      <c r="FR49" s="117">
        <f t="shared" si="112"/>
        <v>0</v>
      </c>
      <c r="FS49" s="117">
        <f t="shared" si="112"/>
        <v>0</v>
      </c>
      <c r="FT49" s="117">
        <f t="shared" si="112"/>
        <v>0</v>
      </c>
      <c r="FU49" s="117">
        <f t="shared" si="112"/>
        <v>0</v>
      </c>
      <c r="FV49" s="117">
        <f t="shared" si="112"/>
        <v>0</v>
      </c>
      <c r="FW49" s="117">
        <f t="shared" si="112"/>
        <v>0</v>
      </c>
      <c r="FX49" s="117">
        <f t="shared" si="112"/>
        <v>0</v>
      </c>
      <c r="FY49" s="117">
        <f t="shared" si="112"/>
        <v>0</v>
      </c>
      <c r="FZ49" s="117">
        <f t="shared" si="112"/>
        <v>0</v>
      </c>
      <c r="GA49" s="117">
        <f t="shared" si="112"/>
        <v>0</v>
      </c>
      <c r="GB49" s="117">
        <f t="shared" si="113"/>
        <v>0</v>
      </c>
      <c r="GC49" s="117">
        <f t="shared" si="113"/>
        <v>0</v>
      </c>
      <c r="GD49" s="117">
        <f t="shared" si="113"/>
        <v>0</v>
      </c>
      <c r="GE49" s="117">
        <f t="shared" si="113"/>
        <v>0</v>
      </c>
      <c r="GF49" s="117">
        <f t="shared" si="113"/>
        <v>0</v>
      </c>
      <c r="GG49" s="117">
        <f t="shared" si="113"/>
        <v>0</v>
      </c>
      <c r="GH49" s="117">
        <f t="shared" si="113"/>
        <v>0</v>
      </c>
      <c r="GI49" s="117">
        <f t="shared" si="113"/>
        <v>0</v>
      </c>
      <c r="GJ49" s="117">
        <f t="shared" si="113"/>
        <v>0</v>
      </c>
      <c r="GK49" s="117">
        <f t="shared" si="113"/>
        <v>0</v>
      </c>
      <c r="GL49" s="117">
        <f t="shared" si="114"/>
        <v>0</v>
      </c>
      <c r="GM49" s="117">
        <f t="shared" si="114"/>
        <v>0</v>
      </c>
      <c r="GN49" s="117">
        <f t="shared" si="114"/>
        <v>0</v>
      </c>
      <c r="GO49" s="117">
        <f t="shared" si="114"/>
        <v>0</v>
      </c>
      <c r="GP49" s="117">
        <f t="shared" si="114"/>
        <v>0</v>
      </c>
      <c r="GQ49" s="117">
        <f t="shared" si="114"/>
        <v>0</v>
      </c>
      <c r="GR49" s="117">
        <f t="shared" si="114"/>
        <v>0</v>
      </c>
      <c r="GS49" s="117">
        <f t="shared" si="114"/>
        <v>0</v>
      </c>
      <c r="GT49" s="117">
        <f t="shared" si="114"/>
        <v>0</v>
      </c>
      <c r="GU49" s="117">
        <f t="shared" si="114"/>
        <v>0</v>
      </c>
      <c r="GV49" s="117">
        <f t="shared" si="115"/>
        <v>0</v>
      </c>
      <c r="GW49" s="117">
        <f t="shared" si="115"/>
        <v>0</v>
      </c>
      <c r="GX49" s="117">
        <f t="shared" si="115"/>
        <v>0</v>
      </c>
      <c r="GY49" s="117">
        <f t="shared" si="115"/>
        <v>0</v>
      </c>
      <c r="GZ49" s="117">
        <f t="shared" si="115"/>
        <v>0</v>
      </c>
      <c r="HA49" s="117">
        <f t="shared" si="115"/>
        <v>0</v>
      </c>
      <c r="HB49" s="117">
        <f t="shared" si="115"/>
        <v>0</v>
      </c>
      <c r="HC49" s="117">
        <f t="shared" si="115"/>
        <v>0</v>
      </c>
      <c r="HD49" s="117">
        <f t="shared" si="115"/>
        <v>0</v>
      </c>
      <c r="HE49" s="117">
        <f t="shared" si="115"/>
        <v>0</v>
      </c>
      <c r="HF49" s="117">
        <f t="shared" si="116"/>
        <v>0</v>
      </c>
      <c r="HG49" s="117">
        <f t="shared" si="116"/>
        <v>0</v>
      </c>
      <c r="HH49" s="117">
        <f t="shared" si="116"/>
        <v>0</v>
      </c>
      <c r="HI49" s="117">
        <f t="shared" si="116"/>
        <v>0</v>
      </c>
      <c r="HJ49" s="117">
        <f t="shared" si="116"/>
        <v>0</v>
      </c>
      <c r="HK49" s="117">
        <f t="shared" si="116"/>
        <v>0</v>
      </c>
      <c r="HL49" s="117">
        <f t="shared" si="116"/>
        <v>0</v>
      </c>
      <c r="HM49" s="117">
        <f t="shared" si="116"/>
        <v>0</v>
      </c>
      <c r="HN49" s="117">
        <f t="shared" si="116"/>
        <v>0</v>
      </c>
      <c r="HO49" s="117">
        <f t="shared" si="116"/>
        <v>0</v>
      </c>
      <c r="HP49" s="117">
        <f t="shared" si="116"/>
        <v>0</v>
      </c>
      <c r="HQ49" s="117">
        <f t="shared" si="116"/>
        <v>0</v>
      </c>
      <c r="HR49" s="117">
        <f t="shared" si="116"/>
        <v>0</v>
      </c>
      <c r="HS49" s="117">
        <f t="shared" si="116"/>
        <v>0</v>
      </c>
      <c r="HT49" s="117">
        <f t="shared" si="116"/>
        <v>0</v>
      </c>
    </row>
    <row r="50" spans="1:230" x14ac:dyDescent="0.35">
      <c r="A50" s="117" t="s">
        <v>603</v>
      </c>
      <c r="B50" s="117">
        <v>1</v>
      </c>
      <c r="C50" s="117">
        <v>1</v>
      </c>
      <c r="D50" s="117">
        <v>1</v>
      </c>
      <c r="H50" s="117">
        <v>49</v>
      </c>
      <c r="I50" s="117" t="str">
        <f t="shared" si="5"/>
        <v>ECG</v>
      </c>
      <c r="J50" s="117">
        <f t="shared" si="28"/>
        <v>45</v>
      </c>
      <c r="K50" s="117" t="str">
        <f t="shared" si="29"/>
        <v>ECG</v>
      </c>
      <c r="L50" s="117" t="str">
        <f t="shared" si="30"/>
        <v/>
      </c>
      <c r="M50" s="398" t="str">
        <f t="shared" si="31"/>
        <v>ECG</v>
      </c>
      <c r="N50" s="117">
        <f t="shared" si="32"/>
        <v>49</v>
      </c>
      <c r="O50" s="117">
        <f t="shared" si="33"/>
        <v>49</v>
      </c>
      <c r="Q50" s="389">
        <f t="shared" si="6"/>
        <v>49</v>
      </c>
      <c r="R50" s="395" t="str">
        <f t="shared" si="34"/>
        <v>ECG</v>
      </c>
      <c r="S50" s="391"/>
      <c r="T50" s="391" t="s">
        <v>841</v>
      </c>
      <c r="U50" s="391">
        <f>SUM(U2:U49)</f>
        <v>1.1000000000000001</v>
      </c>
    </row>
    <row r="51" spans="1:230" x14ac:dyDescent="0.35">
      <c r="A51" s="392">
        <v>0</v>
      </c>
      <c r="B51" s="392">
        <v>0</v>
      </c>
      <c r="C51" s="392">
        <v>1</v>
      </c>
      <c r="D51" s="392">
        <v>1</v>
      </c>
      <c r="H51" s="117">
        <v>50</v>
      </c>
      <c r="I51" s="117" t="str">
        <f t="shared" si="5"/>
        <v>ECG</v>
      </c>
      <c r="J51" s="117">
        <f t="shared" si="28"/>
        <v>46</v>
      </c>
      <c r="K51" s="117" t="str">
        <f t="shared" si="29"/>
        <v>ECG</v>
      </c>
      <c r="L51" s="117" t="str">
        <f t="shared" si="30"/>
        <v/>
      </c>
      <c r="M51" s="398" t="str">
        <f t="shared" si="31"/>
        <v>ECG</v>
      </c>
      <c r="N51" s="117">
        <f t="shared" si="32"/>
        <v>50</v>
      </c>
      <c r="O51" s="117">
        <f t="shared" si="33"/>
        <v>50</v>
      </c>
      <c r="Q51" s="389">
        <f t="shared" si="6"/>
        <v>50</v>
      </c>
      <c r="R51" s="395" t="str">
        <f t="shared" si="34"/>
        <v>ECG</v>
      </c>
      <c r="S51" s="391"/>
      <c r="T51" s="391" t="s">
        <v>842</v>
      </c>
      <c r="U51" s="391">
        <f>1/MIN(U2:U49)</f>
        <v>10</v>
      </c>
      <c r="W51" s="117">
        <v>1</v>
      </c>
      <c r="X51" s="117" t="str">
        <f t="shared" ref="X51:CI51" si="117">IF(X2=1,INDEX($W$1:$W$49,ROW(X2)),"")</f>
        <v>ECG</v>
      </c>
      <c r="Y51" s="117" t="str">
        <f t="shared" si="117"/>
        <v>ECG</v>
      </c>
      <c r="Z51" s="117" t="str">
        <f t="shared" si="117"/>
        <v>ECG</v>
      </c>
      <c r="AA51" s="117" t="str">
        <f t="shared" si="117"/>
        <v>ECG</v>
      </c>
      <c r="AB51" s="117" t="str">
        <f t="shared" si="117"/>
        <v>ECG</v>
      </c>
      <c r="AC51" s="117" t="str">
        <f t="shared" si="117"/>
        <v>ECG</v>
      </c>
      <c r="AD51" s="117" t="str">
        <f t="shared" si="117"/>
        <v>ECG</v>
      </c>
      <c r="AE51" s="117" t="str">
        <f t="shared" si="117"/>
        <v>ECG</v>
      </c>
      <c r="AF51" s="117" t="str">
        <f t="shared" si="117"/>
        <v>ECG</v>
      </c>
      <c r="AG51" s="117" t="str">
        <f t="shared" si="117"/>
        <v>ECG</v>
      </c>
      <c r="AH51" s="117" t="str">
        <f t="shared" si="117"/>
        <v>ECG</v>
      </c>
      <c r="AI51" s="117" t="str">
        <f t="shared" si="117"/>
        <v>ECG</v>
      </c>
      <c r="AJ51" s="117" t="str">
        <f t="shared" si="117"/>
        <v>ECG</v>
      </c>
      <c r="AK51" s="117" t="str">
        <f t="shared" si="117"/>
        <v>ECG</v>
      </c>
      <c r="AL51" s="117" t="str">
        <f t="shared" si="117"/>
        <v>ECG</v>
      </c>
      <c r="AM51" s="117" t="str">
        <f t="shared" si="117"/>
        <v>ECG</v>
      </c>
      <c r="AN51" s="117" t="str">
        <f t="shared" si="117"/>
        <v>ECG</v>
      </c>
      <c r="AO51" s="117" t="str">
        <f t="shared" si="117"/>
        <v>ECG</v>
      </c>
      <c r="AP51" s="117" t="str">
        <f t="shared" si="117"/>
        <v>ECG</v>
      </c>
      <c r="AQ51" s="117" t="str">
        <f t="shared" si="117"/>
        <v>ECG</v>
      </c>
      <c r="AR51" s="117" t="str">
        <f t="shared" si="117"/>
        <v>ECG</v>
      </c>
      <c r="AS51" s="117" t="str">
        <f t="shared" si="117"/>
        <v>ECG</v>
      </c>
      <c r="AT51" s="117" t="str">
        <f t="shared" si="117"/>
        <v>ECG</v>
      </c>
      <c r="AU51" s="117" t="str">
        <f t="shared" si="117"/>
        <v>ECG</v>
      </c>
      <c r="AV51" s="117" t="str">
        <f t="shared" si="117"/>
        <v>ECG</v>
      </c>
      <c r="AW51" s="117" t="str">
        <f t="shared" si="117"/>
        <v>ECG</v>
      </c>
      <c r="AX51" s="117" t="str">
        <f t="shared" si="117"/>
        <v>ECG</v>
      </c>
      <c r="AY51" s="117" t="str">
        <f t="shared" si="117"/>
        <v>ECG</v>
      </c>
      <c r="AZ51" s="117" t="str">
        <f t="shared" si="117"/>
        <v>ECG</v>
      </c>
      <c r="BA51" s="117" t="str">
        <f t="shared" si="117"/>
        <v>ECG</v>
      </c>
      <c r="BB51" s="117" t="str">
        <f t="shared" si="117"/>
        <v>ECG</v>
      </c>
      <c r="BC51" s="117" t="str">
        <f t="shared" si="117"/>
        <v>ECG</v>
      </c>
      <c r="BD51" s="117" t="str">
        <f t="shared" si="117"/>
        <v>ECG</v>
      </c>
      <c r="BE51" s="117" t="str">
        <f t="shared" si="117"/>
        <v>ECG</v>
      </c>
      <c r="BF51" s="117" t="str">
        <f t="shared" si="117"/>
        <v>ECG</v>
      </c>
      <c r="BG51" s="117" t="str">
        <f t="shared" si="117"/>
        <v>ECG</v>
      </c>
      <c r="BH51" s="117" t="str">
        <f t="shared" si="117"/>
        <v>ECG</v>
      </c>
      <c r="BI51" s="117" t="str">
        <f t="shared" si="117"/>
        <v>ECG</v>
      </c>
      <c r="BJ51" s="117" t="str">
        <f t="shared" si="117"/>
        <v>ECG</v>
      </c>
      <c r="BK51" s="117" t="str">
        <f t="shared" si="117"/>
        <v>ECG</v>
      </c>
      <c r="BL51" s="117" t="str">
        <f t="shared" si="117"/>
        <v>ECG</v>
      </c>
      <c r="BM51" s="117" t="str">
        <f t="shared" si="117"/>
        <v>ECG</v>
      </c>
      <c r="BN51" s="117" t="str">
        <f t="shared" si="117"/>
        <v>ECG</v>
      </c>
      <c r="BO51" s="117" t="str">
        <f t="shared" si="117"/>
        <v>ECG</v>
      </c>
      <c r="BP51" s="117" t="str">
        <f t="shared" si="117"/>
        <v>ECG</v>
      </c>
      <c r="BQ51" s="117" t="str">
        <f t="shared" si="117"/>
        <v>ECG</v>
      </c>
      <c r="BR51" s="117" t="str">
        <f t="shared" si="117"/>
        <v>ECG</v>
      </c>
      <c r="BS51" s="117" t="str">
        <f t="shared" si="117"/>
        <v>ECG</v>
      </c>
      <c r="BT51" s="117" t="str">
        <f t="shared" si="117"/>
        <v>ECG</v>
      </c>
      <c r="BU51" s="117" t="str">
        <f t="shared" si="117"/>
        <v>ECG</v>
      </c>
      <c r="BV51" s="117" t="str">
        <f t="shared" si="117"/>
        <v>ECG</v>
      </c>
      <c r="BW51" s="117" t="str">
        <f t="shared" si="117"/>
        <v>ECG</v>
      </c>
      <c r="BX51" s="117" t="str">
        <f t="shared" si="117"/>
        <v>ECG</v>
      </c>
      <c r="BY51" s="117" t="str">
        <f t="shared" si="117"/>
        <v>ECG</v>
      </c>
      <c r="BZ51" s="117" t="str">
        <f t="shared" si="117"/>
        <v>ECG</v>
      </c>
      <c r="CA51" s="117" t="str">
        <f t="shared" si="117"/>
        <v>ECG</v>
      </c>
      <c r="CB51" s="117" t="str">
        <f t="shared" si="117"/>
        <v>ECG</v>
      </c>
      <c r="CC51" s="117" t="str">
        <f t="shared" si="117"/>
        <v>ECG</v>
      </c>
      <c r="CD51" s="117" t="str">
        <f t="shared" si="117"/>
        <v>ECG</v>
      </c>
      <c r="CE51" s="117" t="str">
        <f t="shared" si="117"/>
        <v>ECG</v>
      </c>
      <c r="CF51" s="117" t="str">
        <f t="shared" si="117"/>
        <v>ECG</v>
      </c>
      <c r="CG51" s="117" t="str">
        <f t="shared" si="117"/>
        <v>ECG</v>
      </c>
      <c r="CH51" s="117" t="str">
        <f t="shared" si="117"/>
        <v>ECG</v>
      </c>
      <c r="CI51" s="117" t="str">
        <f t="shared" si="117"/>
        <v>ECG</v>
      </c>
      <c r="CJ51" s="117" t="str">
        <f t="shared" ref="CJ51:EU51" si="118">IF(CJ2=1,INDEX($W$1:$W$49,ROW(CJ2)),"")</f>
        <v>ECG</v>
      </c>
      <c r="CK51" s="117" t="str">
        <f t="shared" si="118"/>
        <v>ECG</v>
      </c>
      <c r="CL51" s="117" t="str">
        <f t="shared" si="118"/>
        <v>ECG</v>
      </c>
      <c r="CM51" s="117" t="str">
        <f t="shared" si="118"/>
        <v>ECG</v>
      </c>
      <c r="CN51" s="117" t="str">
        <f t="shared" si="118"/>
        <v>ECG</v>
      </c>
      <c r="CO51" s="117" t="str">
        <f t="shared" si="118"/>
        <v>ECG</v>
      </c>
      <c r="CP51" s="117" t="str">
        <f t="shared" si="118"/>
        <v>ECG</v>
      </c>
      <c r="CQ51" s="117" t="str">
        <f t="shared" si="118"/>
        <v>ECG</v>
      </c>
      <c r="CR51" s="117" t="str">
        <f t="shared" si="118"/>
        <v>ECG</v>
      </c>
      <c r="CS51" s="117" t="str">
        <f t="shared" si="118"/>
        <v>ECG</v>
      </c>
      <c r="CT51" s="117" t="str">
        <f t="shared" si="118"/>
        <v>ECG</v>
      </c>
      <c r="CU51" s="117" t="str">
        <f t="shared" si="118"/>
        <v>ECG</v>
      </c>
      <c r="CV51" s="117" t="str">
        <f t="shared" si="118"/>
        <v>ECG</v>
      </c>
      <c r="CW51" s="117" t="str">
        <f t="shared" si="118"/>
        <v>ECG</v>
      </c>
      <c r="CX51" s="117" t="str">
        <f t="shared" si="118"/>
        <v>ECG</v>
      </c>
      <c r="CY51" s="117" t="str">
        <f t="shared" si="118"/>
        <v>ECG</v>
      </c>
      <c r="CZ51" s="117" t="str">
        <f t="shared" si="118"/>
        <v>ECG</v>
      </c>
      <c r="DA51" s="117" t="str">
        <f t="shared" si="118"/>
        <v>ECG</v>
      </c>
      <c r="DB51" s="117" t="str">
        <f t="shared" si="118"/>
        <v>ECG</v>
      </c>
      <c r="DC51" s="117" t="str">
        <f t="shared" si="118"/>
        <v>ECG</v>
      </c>
      <c r="DD51" s="117" t="str">
        <f t="shared" si="118"/>
        <v>ECG</v>
      </c>
      <c r="DE51" s="117" t="str">
        <f t="shared" si="118"/>
        <v>ECG</v>
      </c>
      <c r="DF51" s="117" t="str">
        <f t="shared" si="118"/>
        <v>ECG</v>
      </c>
      <c r="DG51" s="117" t="str">
        <f t="shared" si="118"/>
        <v>ECG</v>
      </c>
      <c r="DH51" s="117" t="str">
        <f t="shared" si="118"/>
        <v>ECG</v>
      </c>
      <c r="DI51" s="117" t="str">
        <f t="shared" si="118"/>
        <v>ECG</v>
      </c>
      <c r="DJ51" s="117" t="str">
        <f t="shared" si="118"/>
        <v>ECG</v>
      </c>
      <c r="DK51" s="117" t="str">
        <f t="shared" si="118"/>
        <v>ECG</v>
      </c>
      <c r="DL51" s="117" t="str">
        <f t="shared" si="118"/>
        <v>ECG</v>
      </c>
      <c r="DM51" s="117" t="str">
        <f t="shared" si="118"/>
        <v>ECG</v>
      </c>
      <c r="DN51" s="117" t="str">
        <f t="shared" si="118"/>
        <v>ECG</v>
      </c>
      <c r="DO51" s="117" t="str">
        <f t="shared" si="118"/>
        <v>ECG</v>
      </c>
      <c r="DP51" s="117" t="str">
        <f t="shared" si="118"/>
        <v>ECG</v>
      </c>
      <c r="DQ51" s="117" t="str">
        <f t="shared" si="118"/>
        <v>ECG</v>
      </c>
      <c r="DR51" s="117" t="str">
        <f t="shared" si="118"/>
        <v>ECG</v>
      </c>
      <c r="DS51" s="117" t="str">
        <f t="shared" si="118"/>
        <v>ECG</v>
      </c>
      <c r="DT51" s="117" t="str">
        <f t="shared" si="118"/>
        <v>ECG</v>
      </c>
      <c r="DU51" s="117" t="str">
        <f t="shared" si="118"/>
        <v>ECG</v>
      </c>
      <c r="DV51" s="117" t="str">
        <f t="shared" si="118"/>
        <v>ECG</v>
      </c>
      <c r="DW51" s="117" t="str">
        <f t="shared" si="118"/>
        <v>ECG</v>
      </c>
      <c r="DX51" s="117" t="str">
        <f t="shared" si="118"/>
        <v>ECG</v>
      </c>
      <c r="DY51" s="117" t="str">
        <f t="shared" si="118"/>
        <v>ECG</v>
      </c>
      <c r="DZ51" s="117" t="str">
        <f t="shared" si="118"/>
        <v>ECG</v>
      </c>
      <c r="EA51" s="117" t="str">
        <f t="shared" si="118"/>
        <v>ECG</v>
      </c>
      <c r="EB51" s="117" t="str">
        <f t="shared" si="118"/>
        <v>ECG</v>
      </c>
      <c r="EC51" s="117" t="str">
        <f t="shared" si="118"/>
        <v>ECG</v>
      </c>
      <c r="ED51" s="117" t="str">
        <f t="shared" si="118"/>
        <v>ECG</v>
      </c>
      <c r="EE51" s="117" t="str">
        <f t="shared" si="118"/>
        <v>ECG</v>
      </c>
      <c r="EF51" s="117" t="str">
        <f t="shared" si="118"/>
        <v>ECG</v>
      </c>
      <c r="EG51" s="117" t="str">
        <f t="shared" si="118"/>
        <v>ECG</v>
      </c>
      <c r="EH51" s="117" t="str">
        <f t="shared" si="118"/>
        <v>ECG</v>
      </c>
      <c r="EI51" s="117" t="str">
        <f t="shared" si="118"/>
        <v>ECG</v>
      </c>
      <c r="EJ51" s="117" t="str">
        <f t="shared" si="118"/>
        <v>ECG</v>
      </c>
      <c r="EK51" s="117" t="str">
        <f t="shared" si="118"/>
        <v>ECG</v>
      </c>
      <c r="EL51" s="117" t="str">
        <f t="shared" si="118"/>
        <v>ECG</v>
      </c>
      <c r="EM51" s="117" t="str">
        <f t="shared" si="118"/>
        <v>ECG</v>
      </c>
      <c r="EN51" s="117" t="str">
        <f t="shared" si="118"/>
        <v>ECG</v>
      </c>
      <c r="EO51" s="117" t="str">
        <f t="shared" si="118"/>
        <v>ECG</v>
      </c>
      <c r="EP51" s="117" t="str">
        <f t="shared" si="118"/>
        <v>ECG</v>
      </c>
      <c r="EQ51" s="117" t="str">
        <f t="shared" si="118"/>
        <v>ECG</v>
      </c>
      <c r="ER51" s="117" t="str">
        <f t="shared" si="118"/>
        <v>ECG</v>
      </c>
      <c r="ES51" s="117" t="str">
        <f t="shared" si="118"/>
        <v>ECG</v>
      </c>
      <c r="ET51" s="117" t="str">
        <f t="shared" si="118"/>
        <v>ECG</v>
      </c>
      <c r="EU51" s="117" t="str">
        <f t="shared" si="118"/>
        <v>ECG</v>
      </c>
      <c r="EV51" s="117" t="str">
        <f t="shared" ref="EV51:HG51" si="119">IF(EV2=1,INDEX($W$1:$W$49,ROW(EV2)),"")</f>
        <v>ECG</v>
      </c>
      <c r="EW51" s="117" t="str">
        <f t="shared" si="119"/>
        <v>ECG</v>
      </c>
      <c r="EX51" s="117" t="str">
        <f t="shared" si="119"/>
        <v>ECG</v>
      </c>
      <c r="EY51" s="117" t="str">
        <f t="shared" si="119"/>
        <v>ECG</v>
      </c>
      <c r="EZ51" s="117" t="str">
        <f t="shared" si="119"/>
        <v>ECG</v>
      </c>
      <c r="FA51" s="117" t="str">
        <f t="shared" si="119"/>
        <v>ECG</v>
      </c>
      <c r="FB51" s="117" t="str">
        <f t="shared" si="119"/>
        <v>ECG</v>
      </c>
      <c r="FC51" s="117" t="str">
        <f t="shared" si="119"/>
        <v>ECG</v>
      </c>
      <c r="FD51" s="117" t="str">
        <f t="shared" si="119"/>
        <v>ECG</v>
      </c>
      <c r="FE51" s="117" t="str">
        <f t="shared" si="119"/>
        <v>ECG</v>
      </c>
      <c r="FF51" s="117" t="str">
        <f t="shared" si="119"/>
        <v>ECG</v>
      </c>
      <c r="FG51" s="117" t="str">
        <f t="shared" si="119"/>
        <v>ECG</v>
      </c>
      <c r="FH51" s="117" t="str">
        <f t="shared" si="119"/>
        <v>ECG</v>
      </c>
      <c r="FI51" s="117" t="str">
        <f t="shared" si="119"/>
        <v>ECG</v>
      </c>
      <c r="FJ51" s="117" t="str">
        <f t="shared" si="119"/>
        <v>ECG</v>
      </c>
      <c r="FK51" s="117" t="str">
        <f t="shared" si="119"/>
        <v>ECG</v>
      </c>
      <c r="FL51" s="117" t="str">
        <f t="shared" si="119"/>
        <v>ECG</v>
      </c>
      <c r="FM51" s="117" t="str">
        <f t="shared" si="119"/>
        <v>ECG</v>
      </c>
      <c r="FN51" s="117" t="str">
        <f t="shared" si="119"/>
        <v>ECG</v>
      </c>
      <c r="FO51" s="117" t="str">
        <f t="shared" si="119"/>
        <v>ECG</v>
      </c>
      <c r="FP51" s="117" t="str">
        <f t="shared" si="119"/>
        <v>ECG</v>
      </c>
      <c r="FQ51" s="117" t="str">
        <f t="shared" si="119"/>
        <v>ECG</v>
      </c>
      <c r="FR51" s="117" t="str">
        <f t="shared" si="119"/>
        <v>ECG</v>
      </c>
      <c r="FS51" s="117" t="str">
        <f t="shared" si="119"/>
        <v>ECG</v>
      </c>
      <c r="FT51" s="117" t="str">
        <f t="shared" si="119"/>
        <v>ECG</v>
      </c>
      <c r="FU51" s="117" t="str">
        <f t="shared" si="119"/>
        <v>ECG</v>
      </c>
      <c r="FV51" s="117" t="str">
        <f t="shared" si="119"/>
        <v>ECG</v>
      </c>
      <c r="FW51" s="117" t="str">
        <f t="shared" si="119"/>
        <v>ECG</v>
      </c>
      <c r="FX51" s="117" t="str">
        <f t="shared" si="119"/>
        <v>ECG</v>
      </c>
      <c r="FY51" s="117" t="str">
        <f t="shared" si="119"/>
        <v>ECG</v>
      </c>
      <c r="FZ51" s="117" t="str">
        <f t="shared" si="119"/>
        <v>ECG</v>
      </c>
      <c r="GA51" s="117" t="str">
        <f t="shared" si="119"/>
        <v>ECG</v>
      </c>
      <c r="GB51" s="117" t="str">
        <f t="shared" si="119"/>
        <v>ECG</v>
      </c>
      <c r="GC51" s="117" t="str">
        <f t="shared" si="119"/>
        <v>ECG</v>
      </c>
      <c r="GD51" s="117" t="str">
        <f t="shared" si="119"/>
        <v>ECG</v>
      </c>
      <c r="GE51" s="117" t="str">
        <f t="shared" si="119"/>
        <v>ECG</v>
      </c>
      <c r="GF51" s="117" t="str">
        <f t="shared" si="119"/>
        <v>ECG</v>
      </c>
      <c r="GG51" s="117" t="str">
        <f t="shared" si="119"/>
        <v>ECG</v>
      </c>
      <c r="GH51" s="117" t="str">
        <f t="shared" si="119"/>
        <v>ECG</v>
      </c>
      <c r="GI51" s="117" t="str">
        <f t="shared" si="119"/>
        <v>ECG</v>
      </c>
      <c r="GJ51" s="117" t="str">
        <f t="shared" si="119"/>
        <v>ECG</v>
      </c>
      <c r="GK51" s="117" t="str">
        <f t="shared" si="119"/>
        <v>ECG</v>
      </c>
      <c r="GL51" s="117" t="str">
        <f t="shared" si="119"/>
        <v>ECG</v>
      </c>
      <c r="GM51" s="117" t="str">
        <f t="shared" si="119"/>
        <v>ECG</v>
      </c>
      <c r="GN51" s="117" t="str">
        <f t="shared" si="119"/>
        <v>ECG</v>
      </c>
      <c r="GO51" s="117" t="str">
        <f t="shared" si="119"/>
        <v>ECG</v>
      </c>
      <c r="GP51" s="117" t="str">
        <f t="shared" si="119"/>
        <v>ECG</v>
      </c>
      <c r="GQ51" s="117" t="str">
        <f t="shared" si="119"/>
        <v>ECG</v>
      </c>
      <c r="GR51" s="117" t="str">
        <f t="shared" si="119"/>
        <v>ECG</v>
      </c>
      <c r="GS51" s="117" t="str">
        <f t="shared" si="119"/>
        <v>ECG</v>
      </c>
      <c r="GT51" s="117" t="str">
        <f t="shared" si="119"/>
        <v>ECG</v>
      </c>
      <c r="GU51" s="117" t="str">
        <f t="shared" si="119"/>
        <v>ECG</v>
      </c>
      <c r="GV51" s="117" t="str">
        <f t="shared" si="119"/>
        <v>ECG</v>
      </c>
      <c r="GW51" s="117" t="str">
        <f t="shared" si="119"/>
        <v>ECG</v>
      </c>
      <c r="GX51" s="117" t="str">
        <f t="shared" si="119"/>
        <v>ECG</v>
      </c>
      <c r="GY51" s="117" t="str">
        <f t="shared" si="119"/>
        <v>ECG</v>
      </c>
      <c r="GZ51" s="117" t="str">
        <f t="shared" si="119"/>
        <v>ECG</v>
      </c>
      <c r="HA51" s="117" t="str">
        <f t="shared" si="119"/>
        <v>ECG</v>
      </c>
      <c r="HB51" s="117" t="str">
        <f t="shared" si="119"/>
        <v>ECG</v>
      </c>
      <c r="HC51" s="117" t="str">
        <f t="shared" si="119"/>
        <v>ECG</v>
      </c>
      <c r="HD51" s="117" t="str">
        <f t="shared" si="119"/>
        <v>ECG</v>
      </c>
      <c r="HE51" s="117" t="str">
        <f t="shared" si="119"/>
        <v>ECG</v>
      </c>
      <c r="HF51" s="117" t="str">
        <f t="shared" si="119"/>
        <v>ECG</v>
      </c>
      <c r="HG51" s="117" t="str">
        <f t="shared" si="119"/>
        <v>ECG</v>
      </c>
      <c r="HH51" s="117" t="str">
        <f t="shared" ref="HH51:HV51" si="120">IF(HH2=1,INDEX($W$1:$W$49,ROW(HH2)),"")</f>
        <v>ECG</v>
      </c>
      <c r="HI51" s="117" t="str">
        <f t="shared" si="120"/>
        <v>ECG</v>
      </c>
      <c r="HJ51" s="117" t="str">
        <f t="shared" si="120"/>
        <v>ECG</v>
      </c>
      <c r="HK51" s="117" t="str">
        <f t="shared" si="120"/>
        <v>ECG</v>
      </c>
      <c r="HL51" s="117" t="str">
        <f t="shared" si="120"/>
        <v>ECG</v>
      </c>
      <c r="HM51" s="117" t="str">
        <f t="shared" si="120"/>
        <v>ECG</v>
      </c>
      <c r="HN51" s="117" t="str">
        <f t="shared" si="120"/>
        <v>ECG</v>
      </c>
      <c r="HO51" s="117" t="str">
        <f t="shared" si="120"/>
        <v>ECG</v>
      </c>
      <c r="HP51" s="117" t="str">
        <f t="shared" si="120"/>
        <v>ECG</v>
      </c>
      <c r="HQ51" s="117" t="str">
        <f t="shared" si="120"/>
        <v>ECG</v>
      </c>
      <c r="HR51" s="117" t="str">
        <f t="shared" si="120"/>
        <v>ECG</v>
      </c>
      <c r="HS51" s="117" t="str">
        <f t="shared" si="120"/>
        <v>ECG</v>
      </c>
      <c r="HT51" s="117" t="str">
        <f t="shared" si="120"/>
        <v>ECG</v>
      </c>
      <c r="HU51" s="117" t="str">
        <f t="shared" si="120"/>
        <v/>
      </c>
      <c r="HV51" s="117" t="str">
        <f t="shared" si="120"/>
        <v/>
      </c>
    </row>
    <row r="52" spans="1:230" x14ac:dyDescent="0.35">
      <c r="H52" s="117">
        <v>51</v>
      </c>
      <c r="I52" s="117" t="str">
        <f t="shared" si="5"/>
        <v>TIA1-3</v>
      </c>
      <c r="J52" s="117">
        <f t="shared" si="28"/>
        <v>46</v>
      </c>
      <c r="K52" s="117" t="str">
        <f t="shared" si="29"/>
        <v/>
      </c>
      <c r="L52" s="117" t="str">
        <f t="shared" si="30"/>
        <v>TIA1-3</v>
      </c>
      <c r="M52" s="398" t="str">
        <f t="shared" si="31"/>
        <v>TIA1-3</v>
      </c>
      <c r="N52" s="117">
        <f t="shared" si="32"/>
        <v>51</v>
      </c>
      <c r="O52" s="117">
        <f t="shared" si="33"/>
        <v>51</v>
      </c>
      <c r="Q52" s="389">
        <f t="shared" si="6"/>
        <v>51</v>
      </c>
      <c r="R52" s="395" t="str">
        <f t="shared" si="34"/>
        <v>TIA1-3</v>
      </c>
      <c r="S52" s="391"/>
      <c r="T52" s="391"/>
      <c r="U52" s="391"/>
      <c r="W52" s="117">
        <v>2</v>
      </c>
      <c r="X52" s="117" t="str">
        <f t="shared" ref="X52:CI52" si="121">IF(X3=1,INDEX($W$1:$W$49,ROW(X3)),"")</f>
        <v/>
      </c>
      <c r="Y52" s="117" t="str">
        <f t="shared" si="121"/>
        <v/>
      </c>
      <c r="Z52" s="117" t="str">
        <f t="shared" si="121"/>
        <v/>
      </c>
      <c r="AA52" s="117" t="str">
        <f t="shared" si="121"/>
        <v/>
      </c>
      <c r="AB52" s="117" t="str">
        <f t="shared" si="121"/>
        <v/>
      </c>
      <c r="AC52" s="117" t="str">
        <f t="shared" si="121"/>
        <v>TIA1-3</v>
      </c>
      <c r="AD52" s="117" t="str">
        <f t="shared" si="121"/>
        <v/>
      </c>
      <c r="AE52" s="117" t="str">
        <f t="shared" si="121"/>
        <v/>
      </c>
      <c r="AF52" s="117" t="str">
        <f t="shared" si="121"/>
        <v/>
      </c>
      <c r="AG52" s="117" t="str">
        <f t="shared" si="121"/>
        <v/>
      </c>
      <c r="AH52" s="117" t="str">
        <f t="shared" si="121"/>
        <v/>
      </c>
      <c r="AI52" s="117" t="str">
        <f t="shared" si="121"/>
        <v/>
      </c>
      <c r="AJ52" s="117" t="str">
        <f t="shared" si="121"/>
        <v/>
      </c>
      <c r="AK52" s="117" t="str">
        <f t="shared" si="121"/>
        <v/>
      </c>
      <c r="AL52" s="117" t="str">
        <f t="shared" si="121"/>
        <v/>
      </c>
      <c r="AM52" s="117" t="str">
        <f t="shared" si="121"/>
        <v>TIA1-3</v>
      </c>
      <c r="AN52" s="117" t="str">
        <f t="shared" si="121"/>
        <v/>
      </c>
      <c r="AO52" s="117" t="str">
        <f t="shared" si="121"/>
        <v/>
      </c>
      <c r="AP52" s="117" t="str">
        <f t="shared" si="121"/>
        <v/>
      </c>
      <c r="AQ52" s="117" t="str">
        <f t="shared" si="121"/>
        <v/>
      </c>
      <c r="AR52" s="117" t="str">
        <f t="shared" si="121"/>
        <v/>
      </c>
      <c r="AS52" s="117" t="str">
        <f t="shared" si="121"/>
        <v/>
      </c>
      <c r="AT52" s="117" t="str">
        <f t="shared" si="121"/>
        <v/>
      </c>
      <c r="AU52" s="117" t="str">
        <f t="shared" si="121"/>
        <v/>
      </c>
      <c r="AV52" s="117" t="str">
        <f t="shared" si="121"/>
        <v/>
      </c>
      <c r="AW52" s="117" t="str">
        <f t="shared" si="121"/>
        <v>TIA1-3</v>
      </c>
      <c r="AX52" s="117" t="str">
        <f t="shared" si="121"/>
        <v/>
      </c>
      <c r="AY52" s="117" t="str">
        <f t="shared" si="121"/>
        <v/>
      </c>
      <c r="AZ52" s="117" t="str">
        <f t="shared" si="121"/>
        <v/>
      </c>
      <c r="BA52" s="117" t="str">
        <f t="shared" si="121"/>
        <v/>
      </c>
      <c r="BB52" s="117" t="str">
        <f t="shared" si="121"/>
        <v/>
      </c>
      <c r="BC52" s="117" t="str">
        <f t="shared" si="121"/>
        <v/>
      </c>
      <c r="BD52" s="117" t="str">
        <f t="shared" si="121"/>
        <v/>
      </c>
      <c r="BE52" s="117" t="str">
        <f t="shared" si="121"/>
        <v/>
      </c>
      <c r="BF52" s="117" t="str">
        <f t="shared" si="121"/>
        <v/>
      </c>
      <c r="BG52" s="117" t="str">
        <f t="shared" si="121"/>
        <v>TIA1-3</v>
      </c>
      <c r="BH52" s="117" t="str">
        <f t="shared" si="121"/>
        <v/>
      </c>
      <c r="BI52" s="117" t="str">
        <f t="shared" si="121"/>
        <v/>
      </c>
      <c r="BJ52" s="117" t="str">
        <f t="shared" si="121"/>
        <v/>
      </c>
      <c r="BK52" s="117" t="str">
        <f t="shared" si="121"/>
        <v/>
      </c>
      <c r="BL52" s="117" t="str">
        <f t="shared" si="121"/>
        <v/>
      </c>
      <c r="BM52" s="117" t="str">
        <f t="shared" si="121"/>
        <v/>
      </c>
      <c r="BN52" s="117" t="str">
        <f t="shared" si="121"/>
        <v/>
      </c>
      <c r="BO52" s="117" t="str">
        <f t="shared" si="121"/>
        <v/>
      </c>
      <c r="BP52" s="117" t="str">
        <f t="shared" si="121"/>
        <v/>
      </c>
      <c r="BQ52" s="117" t="str">
        <f t="shared" si="121"/>
        <v>TIA1-3</v>
      </c>
      <c r="BR52" s="117" t="str">
        <f t="shared" si="121"/>
        <v/>
      </c>
      <c r="BS52" s="117" t="str">
        <f t="shared" si="121"/>
        <v/>
      </c>
      <c r="BT52" s="117" t="str">
        <f t="shared" si="121"/>
        <v/>
      </c>
      <c r="BU52" s="117" t="str">
        <f t="shared" si="121"/>
        <v/>
      </c>
      <c r="BV52" s="117" t="str">
        <f t="shared" si="121"/>
        <v/>
      </c>
      <c r="BW52" s="117" t="str">
        <f t="shared" si="121"/>
        <v/>
      </c>
      <c r="BX52" s="117" t="str">
        <f t="shared" si="121"/>
        <v/>
      </c>
      <c r="BY52" s="117" t="str">
        <f t="shared" si="121"/>
        <v/>
      </c>
      <c r="BZ52" s="117" t="str">
        <f t="shared" si="121"/>
        <v/>
      </c>
      <c r="CA52" s="117" t="str">
        <f t="shared" si="121"/>
        <v>TIA1-3</v>
      </c>
      <c r="CB52" s="117" t="str">
        <f t="shared" si="121"/>
        <v/>
      </c>
      <c r="CC52" s="117" t="str">
        <f t="shared" si="121"/>
        <v/>
      </c>
      <c r="CD52" s="117" t="str">
        <f t="shared" si="121"/>
        <v/>
      </c>
      <c r="CE52" s="117" t="str">
        <f t="shared" si="121"/>
        <v/>
      </c>
      <c r="CF52" s="117" t="str">
        <f t="shared" si="121"/>
        <v/>
      </c>
      <c r="CG52" s="117" t="str">
        <f t="shared" si="121"/>
        <v/>
      </c>
      <c r="CH52" s="117" t="str">
        <f t="shared" si="121"/>
        <v/>
      </c>
      <c r="CI52" s="117" t="str">
        <f t="shared" si="121"/>
        <v/>
      </c>
      <c r="CJ52" s="117" t="str">
        <f t="shared" ref="CJ52:EU52" si="122">IF(CJ3=1,INDEX($W$1:$W$49,ROW(CJ3)),"")</f>
        <v/>
      </c>
      <c r="CK52" s="117" t="str">
        <f t="shared" si="122"/>
        <v>TIA1-3</v>
      </c>
      <c r="CL52" s="117" t="str">
        <f t="shared" si="122"/>
        <v/>
      </c>
      <c r="CM52" s="117" t="str">
        <f t="shared" si="122"/>
        <v/>
      </c>
      <c r="CN52" s="117" t="str">
        <f t="shared" si="122"/>
        <v/>
      </c>
      <c r="CO52" s="117" t="str">
        <f t="shared" si="122"/>
        <v/>
      </c>
      <c r="CP52" s="117" t="str">
        <f t="shared" si="122"/>
        <v/>
      </c>
      <c r="CQ52" s="117" t="str">
        <f t="shared" si="122"/>
        <v/>
      </c>
      <c r="CR52" s="117" t="str">
        <f t="shared" si="122"/>
        <v/>
      </c>
      <c r="CS52" s="117" t="str">
        <f t="shared" si="122"/>
        <v/>
      </c>
      <c r="CT52" s="117" t="str">
        <f t="shared" si="122"/>
        <v/>
      </c>
      <c r="CU52" s="117" t="str">
        <f t="shared" si="122"/>
        <v>TIA1-3</v>
      </c>
      <c r="CV52" s="117" t="str">
        <f t="shared" si="122"/>
        <v/>
      </c>
      <c r="CW52" s="117" t="str">
        <f t="shared" si="122"/>
        <v/>
      </c>
      <c r="CX52" s="117" t="str">
        <f t="shared" si="122"/>
        <v/>
      </c>
      <c r="CY52" s="117" t="str">
        <f t="shared" si="122"/>
        <v/>
      </c>
      <c r="CZ52" s="117" t="str">
        <f t="shared" si="122"/>
        <v/>
      </c>
      <c r="DA52" s="117" t="str">
        <f t="shared" si="122"/>
        <v/>
      </c>
      <c r="DB52" s="117" t="str">
        <f t="shared" si="122"/>
        <v/>
      </c>
      <c r="DC52" s="117" t="str">
        <f t="shared" si="122"/>
        <v/>
      </c>
      <c r="DD52" s="117" t="str">
        <f t="shared" si="122"/>
        <v/>
      </c>
      <c r="DE52" s="117" t="str">
        <f t="shared" si="122"/>
        <v>TIA1-3</v>
      </c>
      <c r="DF52" s="117" t="str">
        <f t="shared" si="122"/>
        <v/>
      </c>
      <c r="DG52" s="117" t="str">
        <f t="shared" si="122"/>
        <v/>
      </c>
      <c r="DH52" s="117" t="str">
        <f t="shared" si="122"/>
        <v/>
      </c>
      <c r="DI52" s="117" t="str">
        <f t="shared" si="122"/>
        <v/>
      </c>
      <c r="DJ52" s="117" t="str">
        <f t="shared" si="122"/>
        <v/>
      </c>
      <c r="DK52" s="117" t="str">
        <f t="shared" si="122"/>
        <v/>
      </c>
      <c r="DL52" s="117" t="str">
        <f t="shared" si="122"/>
        <v/>
      </c>
      <c r="DM52" s="117" t="str">
        <f t="shared" si="122"/>
        <v/>
      </c>
      <c r="DN52" s="117" t="str">
        <f t="shared" si="122"/>
        <v/>
      </c>
      <c r="DO52" s="117" t="str">
        <f t="shared" si="122"/>
        <v>TIA1-3</v>
      </c>
      <c r="DP52" s="117" t="str">
        <f t="shared" si="122"/>
        <v/>
      </c>
      <c r="DQ52" s="117" t="str">
        <f t="shared" si="122"/>
        <v/>
      </c>
      <c r="DR52" s="117" t="str">
        <f t="shared" si="122"/>
        <v/>
      </c>
      <c r="DS52" s="117" t="str">
        <f t="shared" si="122"/>
        <v/>
      </c>
      <c r="DT52" s="117" t="str">
        <f t="shared" si="122"/>
        <v/>
      </c>
      <c r="DU52" s="117" t="str">
        <f t="shared" si="122"/>
        <v/>
      </c>
      <c r="DV52" s="117" t="str">
        <f t="shared" si="122"/>
        <v/>
      </c>
      <c r="DW52" s="117" t="str">
        <f t="shared" si="122"/>
        <v/>
      </c>
      <c r="DX52" s="117" t="str">
        <f t="shared" si="122"/>
        <v/>
      </c>
      <c r="DY52" s="117" t="str">
        <f t="shared" si="122"/>
        <v>TIA1-3</v>
      </c>
      <c r="DZ52" s="117" t="str">
        <f t="shared" si="122"/>
        <v/>
      </c>
      <c r="EA52" s="117" t="str">
        <f t="shared" si="122"/>
        <v/>
      </c>
      <c r="EB52" s="117" t="str">
        <f t="shared" si="122"/>
        <v/>
      </c>
      <c r="EC52" s="117" t="str">
        <f t="shared" si="122"/>
        <v/>
      </c>
      <c r="ED52" s="117" t="str">
        <f t="shared" si="122"/>
        <v/>
      </c>
      <c r="EE52" s="117" t="str">
        <f t="shared" si="122"/>
        <v/>
      </c>
      <c r="EF52" s="117" t="str">
        <f t="shared" si="122"/>
        <v/>
      </c>
      <c r="EG52" s="117" t="str">
        <f t="shared" si="122"/>
        <v/>
      </c>
      <c r="EH52" s="117" t="str">
        <f t="shared" si="122"/>
        <v/>
      </c>
      <c r="EI52" s="117" t="str">
        <f t="shared" si="122"/>
        <v>TIA1-3</v>
      </c>
      <c r="EJ52" s="117" t="str">
        <f t="shared" si="122"/>
        <v/>
      </c>
      <c r="EK52" s="117" t="str">
        <f t="shared" si="122"/>
        <v/>
      </c>
      <c r="EL52" s="117" t="str">
        <f t="shared" si="122"/>
        <v/>
      </c>
      <c r="EM52" s="117" t="str">
        <f t="shared" si="122"/>
        <v/>
      </c>
      <c r="EN52" s="117" t="str">
        <f t="shared" si="122"/>
        <v/>
      </c>
      <c r="EO52" s="117" t="str">
        <f t="shared" si="122"/>
        <v/>
      </c>
      <c r="EP52" s="117" t="str">
        <f t="shared" si="122"/>
        <v/>
      </c>
      <c r="EQ52" s="117" t="str">
        <f t="shared" si="122"/>
        <v/>
      </c>
      <c r="ER52" s="117" t="str">
        <f t="shared" si="122"/>
        <v/>
      </c>
      <c r="ES52" s="117" t="str">
        <f t="shared" si="122"/>
        <v>TIA1-3</v>
      </c>
      <c r="ET52" s="117" t="str">
        <f t="shared" si="122"/>
        <v/>
      </c>
      <c r="EU52" s="117" t="str">
        <f t="shared" si="122"/>
        <v/>
      </c>
      <c r="EV52" s="117" t="str">
        <f t="shared" ref="EV52:HG52" si="123">IF(EV3=1,INDEX($W$1:$W$49,ROW(EV3)),"")</f>
        <v/>
      </c>
      <c r="EW52" s="117" t="str">
        <f t="shared" si="123"/>
        <v/>
      </c>
      <c r="EX52" s="117" t="str">
        <f t="shared" si="123"/>
        <v/>
      </c>
      <c r="EY52" s="117" t="str">
        <f t="shared" si="123"/>
        <v/>
      </c>
      <c r="EZ52" s="117" t="str">
        <f t="shared" si="123"/>
        <v/>
      </c>
      <c r="FA52" s="117" t="str">
        <f t="shared" si="123"/>
        <v/>
      </c>
      <c r="FB52" s="117" t="str">
        <f t="shared" si="123"/>
        <v/>
      </c>
      <c r="FC52" s="117" t="str">
        <f t="shared" si="123"/>
        <v>TIA1-3</v>
      </c>
      <c r="FD52" s="117" t="str">
        <f t="shared" si="123"/>
        <v/>
      </c>
      <c r="FE52" s="117" t="str">
        <f t="shared" si="123"/>
        <v/>
      </c>
      <c r="FF52" s="117" t="str">
        <f t="shared" si="123"/>
        <v/>
      </c>
      <c r="FG52" s="117" t="str">
        <f t="shared" si="123"/>
        <v/>
      </c>
      <c r="FH52" s="117" t="str">
        <f t="shared" si="123"/>
        <v/>
      </c>
      <c r="FI52" s="117" t="str">
        <f t="shared" si="123"/>
        <v/>
      </c>
      <c r="FJ52" s="117" t="str">
        <f t="shared" si="123"/>
        <v/>
      </c>
      <c r="FK52" s="117" t="str">
        <f t="shared" si="123"/>
        <v/>
      </c>
      <c r="FL52" s="117" t="str">
        <f t="shared" si="123"/>
        <v/>
      </c>
      <c r="FM52" s="117" t="str">
        <f t="shared" si="123"/>
        <v>TIA1-3</v>
      </c>
      <c r="FN52" s="117" t="str">
        <f t="shared" si="123"/>
        <v/>
      </c>
      <c r="FO52" s="117" t="str">
        <f t="shared" si="123"/>
        <v/>
      </c>
      <c r="FP52" s="117" t="str">
        <f t="shared" si="123"/>
        <v/>
      </c>
      <c r="FQ52" s="117" t="str">
        <f t="shared" si="123"/>
        <v/>
      </c>
      <c r="FR52" s="117" t="str">
        <f t="shared" si="123"/>
        <v/>
      </c>
      <c r="FS52" s="117" t="str">
        <f t="shared" si="123"/>
        <v/>
      </c>
      <c r="FT52" s="117" t="str">
        <f t="shared" si="123"/>
        <v/>
      </c>
      <c r="FU52" s="117" t="str">
        <f t="shared" si="123"/>
        <v/>
      </c>
      <c r="FV52" s="117" t="str">
        <f t="shared" si="123"/>
        <v/>
      </c>
      <c r="FW52" s="117" t="str">
        <f t="shared" si="123"/>
        <v>TIA1-3</v>
      </c>
      <c r="FX52" s="117" t="str">
        <f t="shared" si="123"/>
        <v/>
      </c>
      <c r="FY52" s="117" t="str">
        <f t="shared" si="123"/>
        <v/>
      </c>
      <c r="FZ52" s="117" t="str">
        <f t="shared" si="123"/>
        <v/>
      </c>
      <c r="GA52" s="117" t="str">
        <f t="shared" si="123"/>
        <v/>
      </c>
      <c r="GB52" s="117" t="str">
        <f t="shared" si="123"/>
        <v/>
      </c>
      <c r="GC52" s="117" t="str">
        <f t="shared" si="123"/>
        <v/>
      </c>
      <c r="GD52" s="117" t="str">
        <f t="shared" si="123"/>
        <v/>
      </c>
      <c r="GE52" s="117" t="str">
        <f t="shared" si="123"/>
        <v/>
      </c>
      <c r="GF52" s="117" t="str">
        <f t="shared" si="123"/>
        <v/>
      </c>
      <c r="GG52" s="117" t="str">
        <f t="shared" si="123"/>
        <v>TIA1-3</v>
      </c>
      <c r="GH52" s="117" t="str">
        <f t="shared" si="123"/>
        <v/>
      </c>
      <c r="GI52" s="117" t="str">
        <f t="shared" si="123"/>
        <v/>
      </c>
      <c r="GJ52" s="117" t="str">
        <f t="shared" si="123"/>
        <v/>
      </c>
      <c r="GK52" s="117" t="str">
        <f t="shared" si="123"/>
        <v/>
      </c>
      <c r="GL52" s="117" t="str">
        <f t="shared" si="123"/>
        <v/>
      </c>
      <c r="GM52" s="117" t="str">
        <f t="shared" si="123"/>
        <v/>
      </c>
      <c r="GN52" s="117" t="str">
        <f t="shared" si="123"/>
        <v/>
      </c>
      <c r="GO52" s="117" t="str">
        <f t="shared" si="123"/>
        <v/>
      </c>
      <c r="GP52" s="117" t="str">
        <f t="shared" si="123"/>
        <v/>
      </c>
      <c r="GQ52" s="117" t="str">
        <f t="shared" si="123"/>
        <v>TIA1-3</v>
      </c>
      <c r="GR52" s="117" t="str">
        <f t="shared" si="123"/>
        <v/>
      </c>
      <c r="GS52" s="117" t="str">
        <f t="shared" si="123"/>
        <v/>
      </c>
      <c r="GT52" s="117" t="str">
        <f t="shared" si="123"/>
        <v/>
      </c>
      <c r="GU52" s="117" t="str">
        <f t="shared" si="123"/>
        <v/>
      </c>
      <c r="GV52" s="117" t="str">
        <f t="shared" si="123"/>
        <v/>
      </c>
      <c r="GW52" s="117" t="str">
        <f t="shared" si="123"/>
        <v/>
      </c>
      <c r="GX52" s="117" t="str">
        <f t="shared" si="123"/>
        <v/>
      </c>
      <c r="GY52" s="117" t="str">
        <f t="shared" si="123"/>
        <v/>
      </c>
      <c r="GZ52" s="117" t="str">
        <f t="shared" si="123"/>
        <v/>
      </c>
      <c r="HA52" s="117" t="str">
        <f t="shared" si="123"/>
        <v>TIA1-3</v>
      </c>
      <c r="HB52" s="117" t="str">
        <f t="shared" si="123"/>
        <v/>
      </c>
      <c r="HC52" s="117" t="str">
        <f t="shared" si="123"/>
        <v/>
      </c>
      <c r="HD52" s="117" t="str">
        <f t="shared" si="123"/>
        <v/>
      </c>
      <c r="HE52" s="117" t="str">
        <f t="shared" si="123"/>
        <v/>
      </c>
      <c r="HF52" s="117" t="str">
        <f t="shared" si="123"/>
        <v/>
      </c>
      <c r="HG52" s="117" t="str">
        <f t="shared" si="123"/>
        <v/>
      </c>
      <c r="HH52" s="117" t="str">
        <f t="shared" ref="HH52:HV52" si="124">IF(HH3=1,INDEX($W$1:$W$49,ROW(HH3)),"")</f>
        <v/>
      </c>
      <c r="HI52" s="117" t="str">
        <f t="shared" si="124"/>
        <v/>
      </c>
      <c r="HJ52" s="117" t="str">
        <f t="shared" si="124"/>
        <v/>
      </c>
      <c r="HK52" s="117" t="str">
        <f t="shared" si="124"/>
        <v>TIA1-3</v>
      </c>
      <c r="HL52" s="117" t="str">
        <f t="shared" si="124"/>
        <v/>
      </c>
      <c r="HM52" s="117" t="str">
        <f t="shared" si="124"/>
        <v/>
      </c>
      <c r="HN52" s="117" t="str">
        <f t="shared" si="124"/>
        <v/>
      </c>
      <c r="HO52" s="117" t="str">
        <f t="shared" si="124"/>
        <v/>
      </c>
      <c r="HP52" s="117" t="str">
        <f t="shared" si="124"/>
        <v/>
      </c>
      <c r="HQ52" s="117" t="str">
        <f t="shared" si="124"/>
        <v/>
      </c>
      <c r="HR52" s="117" t="str">
        <f t="shared" si="124"/>
        <v/>
      </c>
      <c r="HS52" s="117" t="str">
        <f t="shared" si="124"/>
        <v/>
      </c>
      <c r="HT52" s="117" t="str">
        <f t="shared" si="124"/>
        <v/>
      </c>
      <c r="HU52" s="117" t="str">
        <f t="shared" si="124"/>
        <v/>
      </c>
      <c r="HV52" s="117" t="str">
        <f t="shared" si="124"/>
        <v/>
      </c>
    </row>
    <row r="53" spans="1:230" x14ac:dyDescent="0.35">
      <c r="A53" s="117" t="s">
        <v>830</v>
      </c>
      <c r="B53" s="117">
        <f>IF(ACQ_MODE="PPG",0,IF(ACQ_MODE="ECG",1,IF(1&lt;($B$58+1),1,0)))</f>
        <v>1</v>
      </c>
      <c r="E53" s="117">
        <f>IF(ACQ_MODE="PPG",1,IF(ACQ_MODE="ECG",25,START_PH_PSAW1))</f>
        <v>1</v>
      </c>
      <c r="F53" s="117">
        <f>IF(ACQ_MODE="PPG",24,IF(ACQ_MODE="ECG",26,END_PH_PSAW1))</f>
        <v>3</v>
      </c>
      <c r="H53" s="117">
        <v>52</v>
      </c>
      <c r="I53" s="117" t="str">
        <f t="shared" si="5"/>
        <v>ECG</v>
      </c>
      <c r="J53" s="117">
        <f t="shared" si="28"/>
        <v>47</v>
      </c>
      <c r="K53" s="117" t="str">
        <f t="shared" si="29"/>
        <v>ECG</v>
      </c>
      <c r="L53" s="117" t="str">
        <f t="shared" si="30"/>
        <v/>
      </c>
      <c r="M53" s="398" t="str">
        <f t="shared" si="31"/>
        <v>ECG</v>
      </c>
      <c r="N53" s="117">
        <f t="shared" si="32"/>
        <v>52</v>
      </c>
      <c r="O53" s="117">
        <f t="shared" si="33"/>
        <v>52</v>
      </c>
      <c r="Q53" s="389">
        <f t="shared" si="6"/>
        <v>52</v>
      </c>
      <c r="R53" s="395" t="str">
        <f t="shared" si="34"/>
        <v>ECG</v>
      </c>
      <c r="S53" s="391"/>
      <c r="T53" s="391"/>
      <c r="U53" s="391"/>
      <c r="W53" s="117">
        <v>3</v>
      </c>
      <c r="X53" s="117" t="str">
        <f t="shared" ref="X53:CI53" si="125">IF(X4=1,INDEX($W$1:$W$49,ROW(X4)),"")</f>
        <v/>
      </c>
      <c r="Y53" s="117" t="str">
        <f t="shared" si="125"/>
        <v/>
      </c>
      <c r="Z53" s="117" t="str">
        <f t="shared" si="125"/>
        <v/>
      </c>
      <c r="AA53" s="117" t="str">
        <f t="shared" si="125"/>
        <v/>
      </c>
      <c r="AB53" s="117" t="str">
        <f t="shared" si="125"/>
        <v/>
      </c>
      <c r="AC53" s="117" t="str">
        <f t="shared" si="125"/>
        <v/>
      </c>
      <c r="AD53" s="117" t="str">
        <f t="shared" si="125"/>
        <v/>
      </c>
      <c r="AE53" s="117" t="str">
        <f t="shared" si="125"/>
        <v/>
      </c>
      <c r="AF53" s="117" t="str">
        <f t="shared" si="125"/>
        <v/>
      </c>
      <c r="AG53" s="117" t="str">
        <f t="shared" si="125"/>
        <v/>
      </c>
      <c r="AH53" s="117" t="str">
        <f t="shared" si="125"/>
        <v/>
      </c>
      <c r="AI53" s="117" t="str">
        <f t="shared" si="125"/>
        <v/>
      </c>
      <c r="AJ53" s="117" t="str">
        <f t="shared" si="125"/>
        <v/>
      </c>
      <c r="AK53" s="117" t="str">
        <f t="shared" si="125"/>
        <v/>
      </c>
      <c r="AL53" s="117" t="str">
        <f t="shared" si="125"/>
        <v/>
      </c>
      <c r="AM53" s="117" t="str">
        <f t="shared" si="125"/>
        <v/>
      </c>
      <c r="AN53" s="117" t="str">
        <f t="shared" si="125"/>
        <v/>
      </c>
      <c r="AO53" s="117" t="str">
        <f t="shared" si="125"/>
        <v/>
      </c>
      <c r="AP53" s="117" t="str">
        <f t="shared" si="125"/>
        <v/>
      </c>
      <c r="AQ53" s="117" t="str">
        <f t="shared" si="125"/>
        <v/>
      </c>
      <c r="AR53" s="117" t="str">
        <f t="shared" si="125"/>
        <v/>
      </c>
      <c r="AS53" s="117" t="str">
        <f t="shared" si="125"/>
        <v/>
      </c>
      <c r="AT53" s="117" t="str">
        <f t="shared" si="125"/>
        <v/>
      </c>
      <c r="AU53" s="117" t="str">
        <f t="shared" si="125"/>
        <v/>
      </c>
      <c r="AV53" s="117" t="str">
        <f t="shared" si="125"/>
        <v/>
      </c>
      <c r="AW53" s="117" t="str">
        <f t="shared" si="125"/>
        <v/>
      </c>
      <c r="AX53" s="117" t="str">
        <f t="shared" si="125"/>
        <v/>
      </c>
      <c r="AY53" s="117" t="str">
        <f t="shared" si="125"/>
        <v/>
      </c>
      <c r="AZ53" s="117" t="str">
        <f t="shared" si="125"/>
        <v/>
      </c>
      <c r="BA53" s="117" t="str">
        <f t="shared" si="125"/>
        <v/>
      </c>
      <c r="BB53" s="117" t="str">
        <f t="shared" si="125"/>
        <v/>
      </c>
      <c r="BC53" s="117" t="str">
        <f t="shared" si="125"/>
        <v/>
      </c>
      <c r="BD53" s="117" t="str">
        <f t="shared" si="125"/>
        <v/>
      </c>
      <c r="BE53" s="117" t="str">
        <f t="shared" si="125"/>
        <v/>
      </c>
      <c r="BF53" s="117" t="str">
        <f t="shared" si="125"/>
        <v/>
      </c>
      <c r="BG53" s="117" t="str">
        <f t="shared" si="125"/>
        <v/>
      </c>
      <c r="BH53" s="117" t="str">
        <f t="shared" si="125"/>
        <v/>
      </c>
      <c r="BI53" s="117" t="str">
        <f t="shared" si="125"/>
        <v/>
      </c>
      <c r="BJ53" s="117" t="str">
        <f t="shared" si="125"/>
        <v/>
      </c>
      <c r="BK53" s="117" t="str">
        <f t="shared" si="125"/>
        <v/>
      </c>
      <c r="BL53" s="117" t="str">
        <f t="shared" si="125"/>
        <v/>
      </c>
      <c r="BM53" s="117" t="str">
        <f t="shared" si="125"/>
        <v/>
      </c>
      <c r="BN53" s="117" t="str">
        <f t="shared" si="125"/>
        <v/>
      </c>
      <c r="BO53" s="117" t="str">
        <f t="shared" si="125"/>
        <v/>
      </c>
      <c r="BP53" s="117" t="str">
        <f t="shared" si="125"/>
        <v/>
      </c>
      <c r="BQ53" s="117" t="str">
        <f t="shared" si="125"/>
        <v/>
      </c>
      <c r="BR53" s="117" t="str">
        <f t="shared" si="125"/>
        <v/>
      </c>
      <c r="BS53" s="117" t="str">
        <f t="shared" si="125"/>
        <v/>
      </c>
      <c r="BT53" s="117" t="str">
        <f t="shared" si="125"/>
        <v/>
      </c>
      <c r="BU53" s="117" t="str">
        <f t="shared" si="125"/>
        <v/>
      </c>
      <c r="BV53" s="117" t="str">
        <f t="shared" si="125"/>
        <v/>
      </c>
      <c r="BW53" s="117" t="str">
        <f t="shared" si="125"/>
        <v/>
      </c>
      <c r="BX53" s="117" t="str">
        <f t="shared" si="125"/>
        <v/>
      </c>
      <c r="BY53" s="117" t="str">
        <f t="shared" si="125"/>
        <v/>
      </c>
      <c r="BZ53" s="117" t="str">
        <f t="shared" si="125"/>
        <v/>
      </c>
      <c r="CA53" s="117" t="str">
        <f t="shared" si="125"/>
        <v/>
      </c>
      <c r="CB53" s="117" t="str">
        <f t="shared" si="125"/>
        <v/>
      </c>
      <c r="CC53" s="117" t="str">
        <f t="shared" si="125"/>
        <v/>
      </c>
      <c r="CD53" s="117" t="str">
        <f t="shared" si="125"/>
        <v/>
      </c>
      <c r="CE53" s="117" t="str">
        <f t="shared" si="125"/>
        <v/>
      </c>
      <c r="CF53" s="117" t="str">
        <f t="shared" si="125"/>
        <v/>
      </c>
      <c r="CG53" s="117" t="str">
        <f t="shared" si="125"/>
        <v/>
      </c>
      <c r="CH53" s="117" t="str">
        <f t="shared" si="125"/>
        <v/>
      </c>
      <c r="CI53" s="117" t="str">
        <f t="shared" si="125"/>
        <v/>
      </c>
      <c r="CJ53" s="117" t="str">
        <f t="shared" ref="CJ53:EU53" si="126">IF(CJ4=1,INDEX($W$1:$W$49,ROW(CJ4)),"")</f>
        <v/>
      </c>
      <c r="CK53" s="117" t="str">
        <f t="shared" si="126"/>
        <v/>
      </c>
      <c r="CL53" s="117" t="str">
        <f t="shared" si="126"/>
        <v/>
      </c>
      <c r="CM53" s="117" t="str">
        <f t="shared" si="126"/>
        <v/>
      </c>
      <c r="CN53" s="117" t="str">
        <f t="shared" si="126"/>
        <v/>
      </c>
      <c r="CO53" s="117" t="str">
        <f t="shared" si="126"/>
        <v/>
      </c>
      <c r="CP53" s="117" t="str">
        <f t="shared" si="126"/>
        <v/>
      </c>
      <c r="CQ53" s="117" t="str">
        <f t="shared" si="126"/>
        <v/>
      </c>
      <c r="CR53" s="117" t="str">
        <f t="shared" si="126"/>
        <v/>
      </c>
      <c r="CS53" s="117" t="str">
        <f t="shared" si="126"/>
        <v/>
      </c>
      <c r="CT53" s="117" t="str">
        <f t="shared" si="126"/>
        <v/>
      </c>
      <c r="CU53" s="117" t="str">
        <f t="shared" si="126"/>
        <v/>
      </c>
      <c r="CV53" s="117" t="str">
        <f t="shared" si="126"/>
        <v/>
      </c>
      <c r="CW53" s="117" t="str">
        <f t="shared" si="126"/>
        <v/>
      </c>
      <c r="CX53" s="117" t="str">
        <f t="shared" si="126"/>
        <v/>
      </c>
      <c r="CY53" s="117" t="str">
        <f t="shared" si="126"/>
        <v/>
      </c>
      <c r="CZ53" s="117" t="str">
        <f t="shared" si="126"/>
        <v/>
      </c>
      <c r="DA53" s="117" t="str">
        <f t="shared" si="126"/>
        <v/>
      </c>
      <c r="DB53" s="117" t="str">
        <f t="shared" si="126"/>
        <v/>
      </c>
      <c r="DC53" s="117" t="str">
        <f t="shared" si="126"/>
        <v/>
      </c>
      <c r="DD53" s="117" t="str">
        <f t="shared" si="126"/>
        <v/>
      </c>
      <c r="DE53" s="117" t="str">
        <f t="shared" si="126"/>
        <v/>
      </c>
      <c r="DF53" s="117" t="str">
        <f t="shared" si="126"/>
        <v/>
      </c>
      <c r="DG53" s="117" t="str">
        <f t="shared" si="126"/>
        <v/>
      </c>
      <c r="DH53" s="117" t="str">
        <f t="shared" si="126"/>
        <v/>
      </c>
      <c r="DI53" s="117" t="str">
        <f t="shared" si="126"/>
        <v/>
      </c>
      <c r="DJ53" s="117" t="str">
        <f t="shared" si="126"/>
        <v/>
      </c>
      <c r="DK53" s="117" t="str">
        <f t="shared" si="126"/>
        <v/>
      </c>
      <c r="DL53" s="117" t="str">
        <f t="shared" si="126"/>
        <v/>
      </c>
      <c r="DM53" s="117" t="str">
        <f t="shared" si="126"/>
        <v/>
      </c>
      <c r="DN53" s="117" t="str">
        <f t="shared" si="126"/>
        <v/>
      </c>
      <c r="DO53" s="117" t="str">
        <f t="shared" si="126"/>
        <v/>
      </c>
      <c r="DP53" s="117" t="str">
        <f t="shared" si="126"/>
        <v/>
      </c>
      <c r="DQ53" s="117" t="str">
        <f t="shared" si="126"/>
        <v/>
      </c>
      <c r="DR53" s="117" t="str">
        <f t="shared" si="126"/>
        <v/>
      </c>
      <c r="DS53" s="117" t="str">
        <f t="shared" si="126"/>
        <v/>
      </c>
      <c r="DT53" s="117" t="str">
        <f t="shared" si="126"/>
        <v/>
      </c>
      <c r="DU53" s="117" t="str">
        <f t="shared" si="126"/>
        <v/>
      </c>
      <c r="DV53" s="117" t="str">
        <f t="shared" si="126"/>
        <v/>
      </c>
      <c r="DW53" s="117" t="str">
        <f t="shared" si="126"/>
        <v/>
      </c>
      <c r="DX53" s="117" t="str">
        <f t="shared" si="126"/>
        <v/>
      </c>
      <c r="DY53" s="117" t="str">
        <f t="shared" si="126"/>
        <v/>
      </c>
      <c r="DZ53" s="117" t="str">
        <f t="shared" si="126"/>
        <v/>
      </c>
      <c r="EA53" s="117" t="str">
        <f t="shared" si="126"/>
        <v/>
      </c>
      <c r="EB53" s="117" t="str">
        <f t="shared" si="126"/>
        <v/>
      </c>
      <c r="EC53" s="117" t="str">
        <f t="shared" si="126"/>
        <v/>
      </c>
      <c r="ED53" s="117" t="str">
        <f t="shared" si="126"/>
        <v/>
      </c>
      <c r="EE53" s="117" t="str">
        <f t="shared" si="126"/>
        <v/>
      </c>
      <c r="EF53" s="117" t="str">
        <f t="shared" si="126"/>
        <v/>
      </c>
      <c r="EG53" s="117" t="str">
        <f t="shared" si="126"/>
        <v/>
      </c>
      <c r="EH53" s="117" t="str">
        <f t="shared" si="126"/>
        <v/>
      </c>
      <c r="EI53" s="117" t="str">
        <f t="shared" si="126"/>
        <v/>
      </c>
      <c r="EJ53" s="117" t="str">
        <f t="shared" si="126"/>
        <v/>
      </c>
      <c r="EK53" s="117" t="str">
        <f t="shared" si="126"/>
        <v/>
      </c>
      <c r="EL53" s="117" t="str">
        <f t="shared" si="126"/>
        <v/>
      </c>
      <c r="EM53" s="117" t="str">
        <f t="shared" si="126"/>
        <v/>
      </c>
      <c r="EN53" s="117" t="str">
        <f t="shared" si="126"/>
        <v/>
      </c>
      <c r="EO53" s="117" t="str">
        <f t="shared" si="126"/>
        <v/>
      </c>
      <c r="EP53" s="117" t="str">
        <f t="shared" si="126"/>
        <v/>
      </c>
      <c r="EQ53" s="117" t="str">
        <f t="shared" si="126"/>
        <v/>
      </c>
      <c r="ER53" s="117" t="str">
        <f t="shared" si="126"/>
        <v/>
      </c>
      <c r="ES53" s="117" t="str">
        <f t="shared" si="126"/>
        <v/>
      </c>
      <c r="ET53" s="117" t="str">
        <f t="shared" si="126"/>
        <v/>
      </c>
      <c r="EU53" s="117" t="str">
        <f t="shared" si="126"/>
        <v/>
      </c>
      <c r="EV53" s="117" t="str">
        <f t="shared" ref="EV53:HG53" si="127">IF(EV4=1,INDEX($W$1:$W$49,ROW(EV4)),"")</f>
        <v/>
      </c>
      <c r="EW53" s="117" t="str">
        <f t="shared" si="127"/>
        <v/>
      </c>
      <c r="EX53" s="117" t="str">
        <f t="shared" si="127"/>
        <v/>
      </c>
      <c r="EY53" s="117" t="str">
        <f t="shared" si="127"/>
        <v/>
      </c>
      <c r="EZ53" s="117" t="str">
        <f t="shared" si="127"/>
        <v/>
      </c>
      <c r="FA53" s="117" t="str">
        <f t="shared" si="127"/>
        <v/>
      </c>
      <c r="FB53" s="117" t="str">
        <f t="shared" si="127"/>
        <v/>
      </c>
      <c r="FC53" s="117" t="str">
        <f t="shared" si="127"/>
        <v/>
      </c>
      <c r="FD53" s="117" t="str">
        <f t="shared" si="127"/>
        <v/>
      </c>
      <c r="FE53" s="117" t="str">
        <f t="shared" si="127"/>
        <v/>
      </c>
      <c r="FF53" s="117" t="str">
        <f t="shared" si="127"/>
        <v/>
      </c>
      <c r="FG53" s="117" t="str">
        <f t="shared" si="127"/>
        <v/>
      </c>
      <c r="FH53" s="117" t="str">
        <f t="shared" si="127"/>
        <v/>
      </c>
      <c r="FI53" s="117" t="str">
        <f t="shared" si="127"/>
        <v/>
      </c>
      <c r="FJ53" s="117" t="str">
        <f t="shared" si="127"/>
        <v/>
      </c>
      <c r="FK53" s="117" t="str">
        <f t="shared" si="127"/>
        <v/>
      </c>
      <c r="FL53" s="117" t="str">
        <f t="shared" si="127"/>
        <v/>
      </c>
      <c r="FM53" s="117" t="str">
        <f t="shared" si="127"/>
        <v/>
      </c>
      <c r="FN53" s="117" t="str">
        <f t="shared" si="127"/>
        <v/>
      </c>
      <c r="FO53" s="117" t="str">
        <f t="shared" si="127"/>
        <v/>
      </c>
      <c r="FP53" s="117" t="str">
        <f t="shared" si="127"/>
        <v/>
      </c>
      <c r="FQ53" s="117" t="str">
        <f t="shared" si="127"/>
        <v/>
      </c>
      <c r="FR53" s="117" t="str">
        <f t="shared" si="127"/>
        <v/>
      </c>
      <c r="FS53" s="117" t="str">
        <f t="shared" si="127"/>
        <v/>
      </c>
      <c r="FT53" s="117" t="str">
        <f t="shared" si="127"/>
        <v/>
      </c>
      <c r="FU53" s="117" t="str">
        <f t="shared" si="127"/>
        <v/>
      </c>
      <c r="FV53" s="117" t="str">
        <f t="shared" si="127"/>
        <v/>
      </c>
      <c r="FW53" s="117" t="str">
        <f t="shared" si="127"/>
        <v/>
      </c>
      <c r="FX53" s="117" t="str">
        <f t="shared" si="127"/>
        <v/>
      </c>
      <c r="FY53" s="117" t="str">
        <f t="shared" si="127"/>
        <v/>
      </c>
      <c r="FZ53" s="117" t="str">
        <f t="shared" si="127"/>
        <v/>
      </c>
      <c r="GA53" s="117" t="str">
        <f t="shared" si="127"/>
        <v/>
      </c>
      <c r="GB53" s="117" t="str">
        <f t="shared" si="127"/>
        <v/>
      </c>
      <c r="GC53" s="117" t="str">
        <f t="shared" si="127"/>
        <v/>
      </c>
      <c r="GD53" s="117" t="str">
        <f t="shared" si="127"/>
        <v/>
      </c>
      <c r="GE53" s="117" t="str">
        <f t="shared" si="127"/>
        <v/>
      </c>
      <c r="GF53" s="117" t="str">
        <f t="shared" si="127"/>
        <v/>
      </c>
      <c r="GG53" s="117" t="str">
        <f t="shared" si="127"/>
        <v/>
      </c>
      <c r="GH53" s="117" t="str">
        <f t="shared" si="127"/>
        <v/>
      </c>
      <c r="GI53" s="117" t="str">
        <f t="shared" si="127"/>
        <v/>
      </c>
      <c r="GJ53" s="117" t="str">
        <f t="shared" si="127"/>
        <v/>
      </c>
      <c r="GK53" s="117" t="str">
        <f t="shared" si="127"/>
        <v/>
      </c>
      <c r="GL53" s="117" t="str">
        <f t="shared" si="127"/>
        <v/>
      </c>
      <c r="GM53" s="117" t="str">
        <f t="shared" si="127"/>
        <v/>
      </c>
      <c r="GN53" s="117" t="str">
        <f t="shared" si="127"/>
        <v/>
      </c>
      <c r="GO53" s="117" t="str">
        <f t="shared" si="127"/>
        <v/>
      </c>
      <c r="GP53" s="117" t="str">
        <f t="shared" si="127"/>
        <v/>
      </c>
      <c r="GQ53" s="117" t="str">
        <f t="shared" si="127"/>
        <v/>
      </c>
      <c r="GR53" s="117" t="str">
        <f t="shared" si="127"/>
        <v/>
      </c>
      <c r="GS53" s="117" t="str">
        <f t="shared" si="127"/>
        <v/>
      </c>
      <c r="GT53" s="117" t="str">
        <f t="shared" si="127"/>
        <v/>
      </c>
      <c r="GU53" s="117" t="str">
        <f t="shared" si="127"/>
        <v/>
      </c>
      <c r="GV53" s="117" t="str">
        <f t="shared" si="127"/>
        <v/>
      </c>
      <c r="GW53" s="117" t="str">
        <f t="shared" si="127"/>
        <v/>
      </c>
      <c r="GX53" s="117" t="str">
        <f t="shared" si="127"/>
        <v/>
      </c>
      <c r="GY53" s="117" t="str">
        <f t="shared" si="127"/>
        <v/>
      </c>
      <c r="GZ53" s="117" t="str">
        <f t="shared" si="127"/>
        <v/>
      </c>
      <c r="HA53" s="117" t="str">
        <f t="shared" si="127"/>
        <v/>
      </c>
      <c r="HB53" s="117" t="str">
        <f t="shared" si="127"/>
        <v/>
      </c>
      <c r="HC53" s="117" t="str">
        <f t="shared" si="127"/>
        <v/>
      </c>
      <c r="HD53" s="117" t="str">
        <f t="shared" si="127"/>
        <v/>
      </c>
      <c r="HE53" s="117" t="str">
        <f t="shared" si="127"/>
        <v/>
      </c>
      <c r="HF53" s="117" t="str">
        <f t="shared" si="127"/>
        <v/>
      </c>
      <c r="HG53" s="117" t="str">
        <f t="shared" si="127"/>
        <v/>
      </c>
      <c r="HH53" s="117" t="str">
        <f t="shared" ref="HH53:HV53" si="128">IF(HH4=1,INDEX($W$1:$W$49,ROW(HH4)),"")</f>
        <v/>
      </c>
      <c r="HI53" s="117" t="str">
        <f t="shared" si="128"/>
        <v/>
      </c>
      <c r="HJ53" s="117" t="str">
        <f t="shared" si="128"/>
        <v/>
      </c>
      <c r="HK53" s="117" t="str">
        <f t="shared" si="128"/>
        <v/>
      </c>
      <c r="HL53" s="117" t="str">
        <f t="shared" si="128"/>
        <v/>
      </c>
      <c r="HM53" s="117" t="str">
        <f t="shared" si="128"/>
        <v/>
      </c>
      <c r="HN53" s="117" t="str">
        <f t="shared" si="128"/>
        <v/>
      </c>
      <c r="HO53" s="117" t="str">
        <f t="shared" si="128"/>
        <v/>
      </c>
      <c r="HP53" s="117" t="str">
        <f t="shared" si="128"/>
        <v/>
      </c>
      <c r="HQ53" s="117" t="str">
        <f t="shared" si="128"/>
        <v/>
      </c>
      <c r="HR53" s="117" t="str">
        <f t="shared" si="128"/>
        <v/>
      </c>
      <c r="HS53" s="117" t="str">
        <f t="shared" si="128"/>
        <v/>
      </c>
      <c r="HT53" s="117" t="str">
        <f t="shared" si="128"/>
        <v/>
      </c>
      <c r="HU53" s="117" t="str">
        <f t="shared" si="128"/>
        <v/>
      </c>
      <c r="HV53" s="117" t="str">
        <f t="shared" si="128"/>
        <v/>
      </c>
    </row>
    <row r="54" spans="1:230" x14ac:dyDescent="0.35">
      <c r="A54" s="117" t="s">
        <v>831</v>
      </c>
      <c r="B54" s="117">
        <f>IF(ACQ_MODE="PPG",0,IF(ACQ_MODE="ECG",0,IF(2&lt;($B$58+1),1,0)))</f>
        <v>0</v>
      </c>
      <c r="E54" s="117">
        <f>IF(ACQ_MODE="MIX",IF(NUM_PSAW_MIX&gt;1,START_PH_PSAW2,25),25)</f>
        <v>25</v>
      </c>
      <c r="F54" s="117">
        <f>IF(ACQ_MODE="MIX",IF(NUM_PSAW_MIX&gt;1,END_PH_PSAW2,26),26)</f>
        <v>26</v>
      </c>
      <c r="H54" s="117">
        <v>53</v>
      </c>
      <c r="I54" s="117" t="str">
        <f t="shared" si="5"/>
        <v>ECG</v>
      </c>
      <c r="J54" s="117">
        <f t="shared" si="28"/>
        <v>48</v>
      </c>
      <c r="K54" s="117" t="str">
        <f t="shared" si="29"/>
        <v>ECG</v>
      </c>
      <c r="L54" s="117" t="str">
        <f t="shared" si="30"/>
        <v/>
      </c>
      <c r="M54" s="398" t="str">
        <f t="shared" si="31"/>
        <v>ECG</v>
      </c>
      <c r="N54" s="117">
        <f t="shared" si="32"/>
        <v>53</v>
      </c>
      <c r="O54" s="117">
        <f t="shared" si="33"/>
        <v>53</v>
      </c>
      <c r="Q54" s="389">
        <f t="shared" si="6"/>
        <v>53</v>
      </c>
      <c r="R54" s="395" t="str">
        <f t="shared" si="34"/>
        <v>ECG</v>
      </c>
      <c r="S54" s="391"/>
      <c r="T54" s="391"/>
      <c r="U54" s="391"/>
      <c r="W54" s="117">
        <v>4</v>
      </c>
      <c r="X54" s="117" t="str">
        <f t="shared" ref="X54:CI54" si="129">IF(X5=1,INDEX($W$1:$W$49,ROW(X5)),"")</f>
        <v/>
      </c>
      <c r="Y54" s="117" t="str">
        <f t="shared" si="129"/>
        <v/>
      </c>
      <c r="Z54" s="117" t="str">
        <f t="shared" si="129"/>
        <v/>
      </c>
      <c r="AA54" s="117" t="str">
        <f t="shared" si="129"/>
        <v/>
      </c>
      <c r="AB54" s="117" t="str">
        <f t="shared" si="129"/>
        <v/>
      </c>
      <c r="AC54" s="117" t="str">
        <f t="shared" si="129"/>
        <v/>
      </c>
      <c r="AD54" s="117" t="str">
        <f t="shared" si="129"/>
        <v/>
      </c>
      <c r="AE54" s="117" t="str">
        <f t="shared" si="129"/>
        <v/>
      </c>
      <c r="AF54" s="117" t="str">
        <f t="shared" si="129"/>
        <v/>
      </c>
      <c r="AG54" s="117" t="str">
        <f t="shared" si="129"/>
        <v/>
      </c>
      <c r="AH54" s="117" t="str">
        <f t="shared" si="129"/>
        <v/>
      </c>
      <c r="AI54" s="117" t="str">
        <f t="shared" si="129"/>
        <v/>
      </c>
      <c r="AJ54" s="117" t="str">
        <f t="shared" si="129"/>
        <v/>
      </c>
      <c r="AK54" s="117" t="str">
        <f t="shared" si="129"/>
        <v/>
      </c>
      <c r="AL54" s="117" t="str">
        <f t="shared" si="129"/>
        <v/>
      </c>
      <c r="AM54" s="117" t="str">
        <f t="shared" si="129"/>
        <v/>
      </c>
      <c r="AN54" s="117" t="str">
        <f t="shared" si="129"/>
        <v/>
      </c>
      <c r="AO54" s="117" t="str">
        <f t="shared" si="129"/>
        <v/>
      </c>
      <c r="AP54" s="117" t="str">
        <f t="shared" si="129"/>
        <v/>
      </c>
      <c r="AQ54" s="117" t="str">
        <f t="shared" si="129"/>
        <v/>
      </c>
      <c r="AR54" s="117" t="str">
        <f t="shared" si="129"/>
        <v/>
      </c>
      <c r="AS54" s="117" t="str">
        <f t="shared" si="129"/>
        <v/>
      </c>
      <c r="AT54" s="117" t="str">
        <f t="shared" si="129"/>
        <v/>
      </c>
      <c r="AU54" s="117" t="str">
        <f t="shared" si="129"/>
        <v/>
      </c>
      <c r="AV54" s="117" t="str">
        <f t="shared" si="129"/>
        <v/>
      </c>
      <c r="AW54" s="117" t="str">
        <f t="shared" si="129"/>
        <v/>
      </c>
      <c r="AX54" s="117" t="str">
        <f t="shared" si="129"/>
        <v/>
      </c>
      <c r="AY54" s="117" t="str">
        <f t="shared" si="129"/>
        <v/>
      </c>
      <c r="AZ54" s="117" t="str">
        <f t="shared" si="129"/>
        <v/>
      </c>
      <c r="BA54" s="117" t="str">
        <f t="shared" si="129"/>
        <v/>
      </c>
      <c r="BB54" s="117" t="str">
        <f t="shared" si="129"/>
        <v/>
      </c>
      <c r="BC54" s="117" t="str">
        <f t="shared" si="129"/>
        <v/>
      </c>
      <c r="BD54" s="117" t="str">
        <f t="shared" si="129"/>
        <v/>
      </c>
      <c r="BE54" s="117" t="str">
        <f t="shared" si="129"/>
        <v/>
      </c>
      <c r="BF54" s="117" t="str">
        <f t="shared" si="129"/>
        <v/>
      </c>
      <c r="BG54" s="117" t="str">
        <f t="shared" si="129"/>
        <v/>
      </c>
      <c r="BH54" s="117" t="str">
        <f t="shared" si="129"/>
        <v/>
      </c>
      <c r="BI54" s="117" t="str">
        <f t="shared" si="129"/>
        <v/>
      </c>
      <c r="BJ54" s="117" t="str">
        <f t="shared" si="129"/>
        <v/>
      </c>
      <c r="BK54" s="117" t="str">
        <f t="shared" si="129"/>
        <v/>
      </c>
      <c r="BL54" s="117" t="str">
        <f t="shared" si="129"/>
        <v/>
      </c>
      <c r="BM54" s="117" t="str">
        <f t="shared" si="129"/>
        <v/>
      </c>
      <c r="BN54" s="117" t="str">
        <f t="shared" si="129"/>
        <v/>
      </c>
      <c r="BO54" s="117" t="str">
        <f t="shared" si="129"/>
        <v/>
      </c>
      <c r="BP54" s="117" t="str">
        <f t="shared" si="129"/>
        <v/>
      </c>
      <c r="BQ54" s="117" t="str">
        <f t="shared" si="129"/>
        <v/>
      </c>
      <c r="BR54" s="117" t="str">
        <f t="shared" si="129"/>
        <v/>
      </c>
      <c r="BS54" s="117" t="str">
        <f t="shared" si="129"/>
        <v/>
      </c>
      <c r="BT54" s="117" t="str">
        <f t="shared" si="129"/>
        <v/>
      </c>
      <c r="BU54" s="117" t="str">
        <f t="shared" si="129"/>
        <v/>
      </c>
      <c r="BV54" s="117" t="str">
        <f t="shared" si="129"/>
        <v/>
      </c>
      <c r="BW54" s="117" t="str">
        <f t="shared" si="129"/>
        <v/>
      </c>
      <c r="BX54" s="117" t="str">
        <f t="shared" si="129"/>
        <v/>
      </c>
      <c r="BY54" s="117" t="str">
        <f t="shared" si="129"/>
        <v/>
      </c>
      <c r="BZ54" s="117" t="str">
        <f t="shared" si="129"/>
        <v/>
      </c>
      <c r="CA54" s="117" t="str">
        <f t="shared" si="129"/>
        <v/>
      </c>
      <c r="CB54" s="117" t="str">
        <f t="shared" si="129"/>
        <v/>
      </c>
      <c r="CC54" s="117" t="str">
        <f t="shared" si="129"/>
        <v/>
      </c>
      <c r="CD54" s="117" t="str">
        <f t="shared" si="129"/>
        <v/>
      </c>
      <c r="CE54" s="117" t="str">
        <f t="shared" si="129"/>
        <v/>
      </c>
      <c r="CF54" s="117" t="str">
        <f t="shared" si="129"/>
        <v/>
      </c>
      <c r="CG54" s="117" t="str">
        <f t="shared" si="129"/>
        <v/>
      </c>
      <c r="CH54" s="117" t="str">
        <f t="shared" si="129"/>
        <v/>
      </c>
      <c r="CI54" s="117" t="str">
        <f t="shared" si="129"/>
        <v/>
      </c>
      <c r="CJ54" s="117" t="str">
        <f t="shared" ref="CJ54:EU54" si="130">IF(CJ5=1,INDEX($W$1:$W$49,ROW(CJ5)),"")</f>
        <v/>
      </c>
      <c r="CK54" s="117" t="str">
        <f t="shared" si="130"/>
        <v/>
      </c>
      <c r="CL54" s="117" t="str">
        <f t="shared" si="130"/>
        <v/>
      </c>
      <c r="CM54" s="117" t="str">
        <f t="shared" si="130"/>
        <v/>
      </c>
      <c r="CN54" s="117" t="str">
        <f t="shared" si="130"/>
        <v/>
      </c>
      <c r="CO54" s="117" t="str">
        <f t="shared" si="130"/>
        <v/>
      </c>
      <c r="CP54" s="117" t="str">
        <f t="shared" si="130"/>
        <v/>
      </c>
      <c r="CQ54" s="117" t="str">
        <f t="shared" si="130"/>
        <v/>
      </c>
      <c r="CR54" s="117" t="str">
        <f t="shared" si="130"/>
        <v/>
      </c>
      <c r="CS54" s="117" t="str">
        <f t="shared" si="130"/>
        <v/>
      </c>
      <c r="CT54" s="117" t="str">
        <f t="shared" si="130"/>
        <v/>
      </c>
      <c r="CU54" s="117" t="str">
        <f t="shared" si="130"/>
        <v/>
      </c>
      <c r="CV54" s="117" t="str">
        <f t="shared" si="130"/>
        <v/>
      </c>
      <c r="CW54" s="117" t="str">
        <f t="shared" si="130"/>
        <v/>
      </c>
      <c r="CX54" s="117" t="str">
        <f t="shared" si="130"/>
        <v/>
      </c>
      <c r="CY54" s="117" t="str">
        <f t="shared" si="130"/>
        <v/>
      </c>
      <c r="CZ54" s="117" t="str">
        <f t="shared" si="130"/>
        <v/>
      </c>
      <c r="DA54" s="117" t="str">
        <f t="shared" si="130"/>
        <v/>
      </c>
      <c r="DB54" s="117" t="str">
        <f t="shared" si="130"/>
        <v/>
      </c>
      <c r="DC54" s="117" t="str">
        <f t="shared" si="130"/>
        <v/>
      </c>
      <c r="DD54" s="117" t="str">
        <f t="shared" si="130"/>
        <v/>
      </c>
      <c r="DE54" s="117" t="str">
        <f t="shared" si="130"/>
        <v/>
      </c>
      <c r="DF54" s="117" t="str">
        <f t="shared" si="130"/>
        <v/>
      </c>
      <c r="DG54" s="117" t="str">
        <f t="shared" si="130"/>
        <v/>
      </c>
      <c r="DH54" s="117" t="str">
        <f t="shared" si="130"/>
        <v/>
      </c>
      <c r="DI54" s="117" t="str">
        <f t="shared" si="130"/>
        <v/>
      </c>
      <c r="DJ54" s="117" t="str">
        <f t="shared" si="130"/>
        <v/>
      </c>
      <c r="DK54" s="117" t="str">
        <f t="shared" si="130"/>
        <v/>
      </c>
      <c r="DL54" s="117" t="str">
        <f t="shared" si="130"/>
        <v/>
      </c>
      <c r="DM54" s="117" t="str">
        <f t="shared" si="130"/>
        <v/>
      </c>
      <c r="DN54" s="117" t="str">
        <f t="shared" si="130"/>
        <v/>
      </c>
      <c r="DO54" s="117" t="str">
        <f t="shared" si="130"/>
        <v/>
      </c>
      <c r="DP54" s="117" t="str">
        <f t="shared" si="130"/>
        <v/>
      </c>
      <c r="DQ54" s="117" t="str">
        <f t="shared" si="130"/>
        <v/>
      </c>
      <c r="DR54" s="117" t="str">
        <f t="shared" si="130"/>
        <v/>
      </c>
      <c r="DS54" s="117" t="str">
        <f t="shared" si="130"/>
        <v/>
      </c>
      <c r="DT54" s="117" t="str">
        <f t="shared" si="130"/>
        <v/>
      </c>
      <c r="DU54" s="117" t="str">
        <f t="shared" si="130"/>
        <v/>
      </c>
      <c r="DV54" s="117" t="str">
        <f t="shared" si="130"/>
        <v/>
      </c>
      <c r="DW54" s="117" t="str">
        <f t="shared" si="130"/>
        <v/>
      </c>
      <c r="DX54" s="117" t="str">
        <f t="shared" si="130"/>
        <v/>
      </c>
      <c r="DY54" s="117" t="str">
        <f t="shared" si="130"/>
        <v/>
      </c>
      <c r="DZ54" s="117" t="str">
        <f t="shared" si="130"/>
        <v/>
      </c>
      <c r="EA54" s="117" t="str">
        <f t="shared" si="130"/>
        <v/>
      </c>
      <c r="EB54" s="117" t="str">
        <f t="shared" si="130"/>
        <v/>
      </c>
      <c r="EC54" s="117" t="str">
        <f t="shared" si="130"/>
        <v/>
      </c>
      <c r="ED54" s="117" t="str">
        <f t="shared" si="130"/>
        <v/>
      </c>
      <c r="EE54" s="117" t="str">
        <f t="shared" si="130"/>
        <v/>
      </c>
      <c r="EF54" s="117" t="str">
        <f t="shared" si="130"/>
        <v/>
      </c>
      <c r="EG54" s="117" t="str">
        <f t="shared" si="130"/>
        <v/>
      </c>
      <c r="EH54" s="117" t="str">
        <f t="shared" si="130"/>
        <v/>
      </c>
      <c r="EI54" s="117" t="str">
        <f t="shared" si="130"/>
        <v/>
      </c>
      <c r="EJ54" s="117" t="str">
        <f t="shared" si="130"/>
        <v/>
      </c>
      <c r="EK54" s="117" t="str">
        <f t="shared" si="130"/>
        <v/>
      </c>
      <c r="EL54" s="117" t="str">
        <f t="shared" si="130"/>
        <v/>
      </c>
      <c r="EM54" s="117" t="str">
        <f t="shared" si="130"/>
        <v/>
      </c>
      <c r="EN54" s="117" t="str">
        <f t="shared" si="130"/>
        <v/>
      </c>
      <c r="EO54" s="117" t="str">
        <f t="shared" si="130"/>
        <v/>
      </c>
      <c r="EP54" s="117" t="str">
        <f t="shared" si="130"/>
        <v/>
      </c>
      <c r="EQ54" s="117" t="str">
        <f t="shared" si="130"/>
        <v/>
      </c>
      <c r="ER54" s="117" t="str">
        <f t="shared" si="130"/>
        <v/>
      </c>
      <c r="ES54" s="117" t="str">
        <f t="shared" si="130"/>
        <v/>
      </c>
      <c r="ET54" s="117" t="str">
        <f t="shared" si="130"/>
        <v/>
      </c>
      <c r="EU54" s="117" t="str">
        <f t="shared" si="130"/>
        <v/>
      </c>
      <c r="EV54" s="117" t="str">
        <f t="shared" ref="EV54:HG54" si="131">IF(EV5=1,INDEX($W$1:$W$49,ROW(EV5)),"")</f>
        <v/>
      </c>
      <c r="EW54" s="117" t="str">
        <f t="shared" si="131"/>
        <v/>
      </c>
      <c r="EX54" s="117" t="str">
        <f t="shared" si="131"/>
        <v/>
      </c>
      <c r="EY54" s="117" t="str">
        <f t="shared" si="131"/>
        <v/>
      </c>
      <c r="EZ54" s="117" t="str">
        <f t="shared" si="131"/>
        <v/>
      </c>
      <c r="FA54" s="117" t="str">
        <f t="shared" si="131"/>
        <v/>
      </c>
      <c r="FB54" s="117" t="str">
        <f t="shared" si="131"/>
        <v/>
      </c>
      <c r="FC54" s="117" t="str">
        <f t="shared" si="131"/>
        <v/>
      </c>
      <c r="FD54" s="117" t="str">
        <f t="shared" si="131"/>
        <v/>
      </c>
      <c r="FE54" s="117" t="str">
        <f t="shared" si="131"/>
        <v/>
      </c>
      <c r="FF54" s="117" t="str">
        <f t="shared" si="131"/>
        <v/>
      </c>
      <c r="FG54" s="117" t="str">
        <f t="shared" si="131"/>
        <v/>
      </c>
      <c r="FH54" s="117" t="str">
        <f t="shared" si="131"/>
        <v/>
      </c>
      <c r="FI54" s="117" t="str">
        <f t="shared" si="131"/>
        <v/>
      </c>
      <c r="FJ54" s="117" t="str">
        <f t="shared" si="131"/>
        <v/>
      </c>
      <c r="FK54" s="117" t="str">
        <f t="shared" si="131"/>
        <v/>
      </c>
      <c r="FL54" s="117" t="str">
        <f t="shared" si="131"/>
        <v/>
      </c>
      <c r="FM54" s="117" t="str">
        <f t="shared" si="131"/>
        <v/>
      </c>
      <c r="FN54" s="117" t="str">
        <f t="shared" si="131"/>
        <v/>
      </c>
      <c r="FO54" s="117" t="str">
        <f t="shared" si="131"/>
        <v/>
      </c>
      <c r="FP54" s="117" t="str">
        <f t="shared" si="131"/>
        <v/>
      </c>
      <c r="FQ54" s="117" t="str">
        <f t="shared" si="131"/>
        <v/>
      </c>
      <c r="FR54" s="117" t="str">
        <f t="shared" si="131"/>
        <v/>
      </c>
      <c r="FS54" s="117" t="str">
        <f t="shared" si="131"/>
        <v/>
      </c>
      <c r="FT54" s="117" t="str">
        <f t="shared" si="131"/>
        <v/>
      </c>
      <c r="FU54" s="117" t="str">
        <f t="shared" si="131"/>
        <v/>
      </c>
      <c r="FV54" s="117" t="str">
        <f t="shared" si="131"/>
        <v/>
      </c>
      <c r="FW54" s="117" t="str">
        <f t="shared" si="131"/>
        <v/>
      </c>
      <c r="FX54" s="117" t="str">
        <f t="shared" si="131"/>
        <v/>
      </c>
      <c r="FY54" s="117" t="str">
        <f t="shared" si="131"/>
        <v/>
      </c>
      <c r="FZ54" s="117" t="str">
        <f t="shared" si="131"/>
        <v/>
      </c>
      <c r="GA54" s="117" t="str">
        <f t="shared" si="131"/>
        <v/>
      </c>
      <c r="GB54" s="117" t="str">
        <f t="shared" si="131"/>
        <v/>
      </c>
      <c r="GC54" s="117" t="str">
        <f t="shared" si="131"/>
        <v/>
      </c>
      <c r="GD54" s="117" t="str">
        <f t="shared" si="131"/>
        <v/>
      </c>
      <c r="GE54" s="117" t="str">
        <f t="shared" si="131"/>
        <v/>
      </c>
      <c r="GF54" s="117" t="str">
        <f t="shared" si="131"/>
        <v/>
      </c>
      <c r="GG54" s="117" t="str">
        <f t="shared" si="131"/>
        <v/>
      </c>
      <c r="GH54" s="117" t="str">
        <f t="shared" si="131"/>
        <v/>
      </c>
      <c r="GI54" s="117" t="str">
        <f t="shared" si="131"/>
        <v/>
      </c>
      <c r="GJ54" s="117" t="str">
        <f t="shared" si="131"/>
        <v/>
      </c>
      <c r="GK54" s="117" t="str">
        <f t="shared" si="131"/>
        <v/>
      </c>
      <c r="GL54" s="117" t="str">
        <f t="shared" si="131"/>
        <v/>
      </c>
      <c r="GM54" s="117" t="str">
        <f t="shared" si="131"/>
        <v/>
      </c>
      <c r="GN54" s="117" t="str">
        <f t="shared" si="131"/>
        <v/>
      </c>
      <c r="GO54" s="117" t="str">
        <f t="shared" si="131"/>
        <v/>
      </c>
      <c r="GP54" s="117" t="str">
        <f t="shared" si="131"/>
        <v/>
      </c>
      <c r="GQ54" s="117" t="str">
        <f t="shared" si="131"/>
        <v/>
      </c>
      <c r="GR54" s="117" t="str">
        <f t="shared" si="131"/>
        <v/>
      </c>
      <c r="GS54" s="117" t="str">
        <f t="shared" si="131"/>
        <v/>
      </c>
      <c r="GT54" s="117" t="str">
        <f t="shared" si="131"/>
        <v/>
      </c>
      <c r="GU54" s="117" t="str">
        <f t="shared" si="131"/>
        <v/>
      </c>
      <c r="GV54" s="117" t="str">
        <f t="shared" si="131"/>
        <v/>
      </c>
      <c r="GW54" s="117" t="str">
        <f t="shared" si="131"/>
        <v/>
      </c>
      <c r="GX54" s="117" t="str">
        <f t="shared" si="131"/>
        <v/>
      </c>
      <c r="GY54" s="117" t="str">
        <f t="shared" si="131"/>
        <v/>
      </c>
      <c r="GZ54" s="117" t="str">
        <f t="shared" si="131"/>
        <v/>
      </c>
      <c r="HA54" s="117" t="str">
        <f t="shared" si="131"/>
        <v/>
      </c>
      <c r="HB54" s="117" t="str">
        <f t="shared" si="131"/>
        <v/>
      </c>
      <c r="HC54" s="117" t="str">
        <f t="shared" si="131"/>
        <v/>
      </c>
      <c r="HD54" s="117" t="str">
        <f t="shared" si="131"/>
        <v/>
      </c>
      <c r="HE54" s="117" t="str">
        <f t="shared" si="131"/>
        <v/>
      </c>
      <c r="HF54" s="117" t="str">
        <f t="shared" si="131"/>
        <v/>
      </c>
      <c r="HG54" s="117" t="str">
        <f t="shared" si="131"/>
        <v/>
      </c>
      <c r="HH54" s="117" t="str">
        <f t="shared" ref="HH54:HV54" si="132">IF(HH5=1,INDEX($W$1:$W$49,ROW(HH5)),"")</f>
        <v/>
      </c>
      <c r="HI54" s="117" t="str">
        <f t="shared" si="132"/>
        <v/>
      </c>
      <c r="HJ54" s="117" t="str">
        <f t="shared" si="132"/>
        <v/>
      </c>
      <c r="HK54" s="117" t="str">
        <f t="shared" si="132"/>
        <v/>
      </c>
      <c r="HL54" s="117" t="str">
        <f t="shared" si="132"/>
        <v/>
      </c>
      <c r="HM54" s="117" t="str">
        <f t="shared" si="132"/>
        <v/>
      </c>
      <c r="HN54" s="117" t="str">
        <f t="shared" si="132"/>
        <v/>
      </c>
      <c r="HO54" s="117" t="str">
        <f t="shared" si="132"/>
        <v/>
      </c>
      <c r="HP54" s="117" t="str">
        <f t="shared" si="132"/>
        <v/>
      </c>
      <c r="HQ54" s="117" t="str">
        <f t="shared" si="132"/>
        <v/>
      </c>
      <c r="HR54" s="117" t="str">
        <f t="shared" si="132"/>
        <v/>
      </c>
      <c r="HS54" s="117" t="str">
        <f t="shared" si="132"/>
        <v/>
      </c>
      <c r="HT54" s="117" t="str">
        <f t="shared" si="132"/>
        <v/>
      </c>
      <c r="HU54" s="117" t="str">
        <f t="shared" si="132"/>
        <v/>
      </c>
      <c r="HV54" s="117" t="str">
        <f t="shared" si="132"/>
        <v/>
      </c>
    </row>
    <row r="55" spans="1:230" x14ac:dyDescent="0.35">
      <c r="A55" s="117" t="s">
        <v>832</v>
      </c>
      <c r="B55" s="117">
        <f>IF(ACQ_MODE="PPG",0,IF(ACQ_MODE="ECG",0,IF(3&lt;($B$58+1),1,0)))</f>
        <v>0</v>
      </c>
      <c r="E55" s="117">
        <f>IF(ACQ_MODE="MIX",IF(NUM_PSAW_MIX&gt;2,START_PH_PSAW3,25),25)</f>
        <v>25</v>
      </c>
      <c r="F55" s="117">
        <f>IF(ACQ_MODE="MIX",IF(NUM_PSAW_MIX&gt;2,END_PH_PSAW3,26),26)</f>
        <v>26</v>
      </c>
      <c r="H55" s="117">
        <v>54</v>
      </c>
      <c r="I55" s="117" t="str">
        <f t="shared" si="5"/>
        <v>ECG</v>
      </c>
      <c r="J55" s="117">
        <f t="shared" si="28"/>
        <v>49</v>
      </c>
      <c r="K55" s="117" t="str">
        <f t="shared" si="29"/>
        <v>ECG</v>
      </c>
      <c r="L55" s="117" t="str">
        <f t="shared" si="30"/>
        <v/>
      </c>
      <c r="M55" s="398" t="str">
        <f t="shared" si="31"/>
        <v>ECG</v>
      </c>
      <c r="N55" s="117">
        <f t="shared" si="32"/>
        <v>54</v>
      </c>
      <c r="O55" s="117">
        <f t="shared" si="33"/>
        <v>54</v>
      </c>
      <c r="Q55" s="389">
        <f t="shared" si="6"/>
        <v>54</v>
      </c>
      <c r="R55" s="395" t="str">
        <f t="shared" si="34"/>
        <v>ECG</v>
      </c>
      <c r="S55" s="391"/>
      <c r="T55" s="391"/>
      <c r="U55" s="391"/>
      <c r="W55" s="117">
        <v>5</v>
      </c>
      <c r="X55" s="117" t="str">
        <f t="shared" ref="X55:CI55" si="133">IF(X6=1,INDEX($W$1:$W$49,ROW(X6)),"")</f>
        <v/>
      </c>
      <c r="Y55" s="117" t="str">
        <f t="shared" si="133"/>
        <v/>
      </c>
      <c r="Z55" s="117" t="str">
        <f t="shared" si="133"/>
        <v/>
      </c>
      <c r="AA55" s="117" t="str">
        <f t="shared" si="133"/>
        <v/>
      </c>
      <c r="AB55" s="117" t="str">
        <f t="shared" si="133"/>
        <v/>
      </c>
      <c r="AC55" s="117" t="str">
        <f t="shared" si="133"/>
        <v/>
      </c>
      <c r="AD55" s="117" t="str">
        <f t="shared" si="133"/>
        <v/>
      </c>
      <c r="AE55" s="117" t="str">
        <f t="shared" si="133"/>
        <v/>
      </c>
      <c r="AF55" s="117" t="str">
        <f t="shared" si="133"/>
        <v/>
      </c>
      <c r="AG55" s="117" t="str">
        <f t="shared" si="133"/>
        <v/>
      </c>
      <c r="AH55" s="117" t="str">
        <f t="shared" si="133"/>
        <v/>
      </c>
      <c r="AI55" s="117" t="str">
        <f t="shared" si="133"/>
        <v/>
      </c>
      <c r="AJ55" s="117" t="str">
        <f t="shared" si="133"/>
        <v/>
      </c>
      <c r="AK55" s="117" t="str">
        <f t="shared" si="133"/>
        <v/>
      </c>
      <c r="AL55" s="117" t="str">
        <f t="shared" si="133"/>
        <v/>
      </c>
      <c r="AM55" s="117" t="str">
        <f t="shared" si="133"/>
        <v/>
      </c>
      <c r="AN55" s="117" t="str">
        <f t="shared" si="133"/>
        <v/>
      </c>
      <c r="AO55" s="117" t="str">
        <f t="shared" si="133"/>
        <v/>
      </c>
      <c r="AP55" s="117" t="str">
        <f t="shared" si="133"/>
        <v/>
      </c>
      <c r="AQ55" s="117" t="str">
        <f t="shared" si="133"/>
        <v/>
      </c>
      <c r="AR55" s="117" t="str">
        <f t="shared" si="133"/>
        <v/>
      </c>
      <c r="AS55" s="117" t="str">
        <f t="shared" si="133"/>
        <v/>
      </c>
      <c r="AT55" s="117" t="str">
        <f t="shared" si="133"/>
        <v/>
      </c>
      <c r="AU55" s="117" t="str">
        <f t="shared" si="133"/>
        <v/>
      </c>
      <c r="AV55" s="117" t="str">
        <f t="shared" si="133"/>
        <v/>
      </c>
      <c r="AW55" s="117" t="str">
        <f t="shared" si="133"/>
        <v/>
      </c>
      <c r="AX55" s="117" t="str">
        <f t="shared" si="133"/>
        <v/>
      </c>
      <c r="AY55" s="117" t="str">
        <f t="shared" si="133"/>
        <v/>
      </c>
      <c r="AZ55" s="117" t="str">
        <f t="shared" si="133"/>
        <v/>
      </c>
      <c r="BA55" s="117" t="str">
        <f t="shared" si="133"/>
        <v/>
      </c>
      <c r="BB55" s="117" t="str">
        <f t="shared" si="133"/>
        <v/>
      </c>
      <c r="BC55" s="117" t="str">
        <f t="shared" si="133"/>
        <v/>
      </c>
      <c r="BD55" s="117" t="str">
        <f t="shared" si="133"/>
        <v/>
      </c>
      <c r="BE55" s="117" t="str">
        <f t="shared" si="133"/>
        <v/>
      </c>
      <c r="BF55" s="117" t="str">
        <f t="shared" si="133"/>
        <v/>
      </c>
      <c r="BG55" s="117" t="str">
        <f t="shared" si="133"/>
        <v/>
      </c>
      <c r="BH55" s="117" t="str">
        <f t="shared" si="133"/>
        <v/>
      </c>
      <c r="BI55" s="117" t="str">
        <f t="shared" si="133"/>
        <v/>
      </c>
      <c r="BJ55" s="117" t="str">
        <f t="shared" si="133"/>
        <v/>
      </c>
      <c r="BK55" s="117" t="str">
        <f t="shared" si="133"/>
        <v/>
      </c>
      <c r="BL55" s="117" t="str">
        <f t="shared" si="133"/>
        <v/>
      </c>
      <c r="BM55" s="117" t="str">
        <f t="shared" si="133"/>
        <v/>
      </c>
      <c r="BN55" s="117" t="str">
        <f t="shared" si="133"/>
        <v/>
      </c>
      <c r="BO55" s="117" t="str">
        <f t="shared" si="133"/>
        <v/>
      </c>
      <c r="BP55" s="117" t="str">
        <f t="shared" si="133"/>
        <v/>
      </c>
      <c r="BQ55" s="117" t="str">
        <f t="shared" si="133"/>
        <v/>
      </c>
      <c r="BR55" s="117" t="str">
        <f t="shared" si="133"/>
        <v/>
      </c>
      <c r="BS55" s="117" t="str">
        <f t="shared" si="133"/>
        <v/>
      </c>
      <c r="BT55" s="117" t="str">
        <f t="shared" si="133"/>
        <v/>
      </c>
      <c r="BU55" s="117" t="str">
        <f t="shared" si="133"/>
        <v/>
      </c>
      <c r="BV55" s="117" t="str">
        <f t="shared" si="133"/>
        <v/>
      </c>
      <c r="BW55" s="117" t="str">
        <f t="shared" si="133"/>
        <v/>
      </c>
      <c r="BX55" s="117" t="str">
        <f t="shared" si="133"/>
        <v/>
      </c>
      <c r="BY55" s="117" t="str">
        <f t="shared" si="133"/>
        <v/>
      </c>
      <c r="BZ55" s="117" t="str">
        <f t="shared" si="133"/>
        <v/>
      </c>
      <c r="CA55" s="117" t="str">
        <f t="shared" si="133"/>
        <v/>
      </c>
      <c r="CB55" s="117" t="str">
        <f t="shared" si="133"/>
        <v/>
      </c>
      <c r="CC55" s="117" t="str">
        <f t="shared" si="133"/>
        <v/>
      </c>
      <c r="CD55" s="117" t="str">
        <f t="shared" si="133"/>
        <v/>
      </c>
      <c r="CE55" s="117" t="str">
        <f t="shared" si="133"/>
        <v/>
      </c>
      <c r="CF55" s="117" t="str">
        <f t="shared" si="133"/>
        <v/>
      </c>
      <c r="CG55" s="117" t="str">
        <f t="shared" si="133"/>
        <v/>
      </c>
      <c r="CH55" s="117" t="str">
        <f t="shared" si="133"/>
        <v/>
      </c>
      <c r="CI55" s="117" t="str">
        <f t="shared" si="133"/>
        <v/>
      </c>
      <c r="CJ55" s="117" t="str">
        <f t="shared" ref="CJ55:EU55" si="134">IF(CJ6=1,INDEX($W$1:$W$49,ROW(CJ6)),"")</f>
        <v/>
      </c>
      <c r="CK55" s="117" t="str">
        <f t="shared" si="134"/>
        <v/>
      </c>
      <c r="CL55" s="117" t="str">
        <f t="shared" si="134"/>
        <v/>
      </c>
      <c r="CM55" s="117" t="str">
        <f t="shared" si="134"/>
        <v/>
      </c>
      <c r="CN55" s="117" t="str">
        <f t="shared" si="134"/>
        <v/>
      </c>
      <c r="CO55" s="117" t="str">
        <f t="shared" si="134"/>
        <v/>
      </c>
      <c r="CP55" s="117" t="str">
        <f t="shared" si="134"/>
        <v/>
      </c>
      <c r="CQ55" s="117" t="str">
        <f t="shared" si="134"/>
        <v/>
      </c>
      <c r="CR55" s="117" t="str">
        <f t="shared" si="134"/>
        <v/>
      </c>
      <c r="CS55" s="117" t="str">
        <f t="shared" si="134"/>
        <v/>
      </c>
      <c r="CT55" s="117" t="str">
        <f t="shared" si="134"/>
        <v/>
      </c>
      <c r="CU55" s="117" t="str">
        <f t="shared" si="134"/>
        <v/>
      </c>
      <c r="CV55" s="117" t="str">
        <f t="shared" si="134"/>
        <v/>
      </c>
      <c r="CW55" s="117" t="str">
        <f t="shared" si="134"/>
        <v/>
      </c>
      <c r="CX55" s="117" t="str">
        <f t="shared" si="134"/>
        <v/>
      </c>
      <c r="CY55" s="117" t="str">
        <f t="shared" si="134"/>
        <v/>
      </c>
      <c r="CZ55" s="117" t="str">
        <f t="shared" si="134"/>
        <v/>
      </c>
      <c r="DA55" s="117" t="str">
        <f t="shared" si="134"/>
        <v/>
      </c>
      <c r="DB55" s="117" t="str">
        <f t="shared" si="134"/>
        <v/>
      </c>
      <c r="DC55" s="117" t="str">
        <f t="shared" si="134"/>
        <v/>
      </c>
      <c r="DD55" s="117" t="str">
        <f t="shared" si="134"/>
        <v/>
      </c>
      <c r="DE55" s="117" t="str">
        <f t="shared" si="134"/>
        <v/>
      </c>
      <c r="DF55" s="117" t="str">
        <f t="shared" si="134"/>
        <v/>
      </c>
      <c r="DG55" s="117" t="str">
        <f t="shared" si="134"/>
        <v/>
      </c>
      <c r="DH55" s="117" t="str">
        <f t="shared" si="134"/>
        <v/>
      </c>
      <c r="DI55" s="117" t="str">
        <f t="shared" si="134"/>
        <v/>
      </c>
      <c r="DJ55" s="117" t="str">
        <f t="shared" si="134"/>
        <v/>
      </c>
      <c r="DK55" s="117" t="str">
        <f t="shared" si="134"/>
        <v/>
      </c>
      <c r="DL55" s="117" t="str">
        <f t="shared" si="134"/>
        <v/>
      </c>
      <c r="DM55" s="117" t="str">
        <f t="shared" si="134"/>
        <v/>
      </c>
      <c r="DN55" s="117" t="str">
        <f t="shared" si="134"/>
        <v/>
      </c>
      <c r="DO55" s="117" t="str">
        <f t="shared" si="134"/>
        <v/>
      </c>
      <c r="DP55" s="117" t="str">
        <f t="shared" si="134"/>
        <v/>
      </c>
      <c r="DQ55" s="117" t="str">
        <f t="shared" si="134"/>
        <v/>
      </c>
      <c r="DR55" s="117" t="str">
        <f t="shared" si="134"/>
        <v/>
      </c>
      <c r="DS55" s="117" t="str">
        <f t="shared" si="134"/>
        <v/>
      </c>
      <c r="DT55" s="117" t="str">
        <f t="shared" si="134"/>
        <v/>
      </c>
      <c r="DU55" s="117" t="str">
        <f t="shared" si="134"/>
        <v/>
      </c>
      <c r="DV55" s="117" t="str">
        <f t="shared" si="134"/>
        <v/>
      </c>
      <c r="DW55" s="117" t="str">
        <f t="shared" si="134"/>
        <v/>
      </c>
      <c r="DX55" s="117" t="str">
        <f t="shared" si="134"/>
        <v/>
      </c>
      <c r="DY55" s="117" t="str">
        <f t="shared" si="134"/>
        <v/>
      </c>
      <c r="DZ55" s="117" t="str">
        <f t="shared" si="134"/>
        <v/>
      </c>
      <c r="EA55" s="117" t="str">
        <f t="shared" si="134"/>
        <v/>
      </c>
      <c r="EB55" s="117" t="str">
        <f t="shared" si="134"/>
        <v/>
      </c>
      <c r="EC55" s="117" t="str">
        <f t="shared" si="134"/>
        <v/>
      </c>
      <c r="ED55" s="117" t="str">
        <f t="shared" si="134"/>
        <v/>
      </c>
      <c r="EE55" s="117" t="str">
        <f t="shared" si="134"/>
        <v/>
      </c>
      <c r="EF55" s="117" t="str">
        <f t="shared" si="134"/>
        <v/>
      </c>
      <c r="EG55" s="117" t="str">
        <f t="shared" si="134"/>
        <v/>
      </c>
      <c r="EH55" s="117" t="str">
        <f t="shared" si="134"/>
        <v/>
      </c>
      <c r="EI55" s="117" t="str">
        <f t="shared" si="134"/>
        <v/>
      </c>
      <c r="EJ55" s="117" t="str">
        <f t="shared" si="134"/>
        <v/>
      </c>
      <c r="EK55" s="117" t="str">
        <f t="shared" si="134"/>
        <v/>
      </c>
      <c r="EL55" s="117" t="str">
        <f t="shared" si="134"/>
        <v/>
      </c>
      <c r="EM55" s="117" t="str">
        <f t="shared" si="134"/>
        <v/>
      </c>
      <c r="EN55" s="117" t="str">
        <f t="shared" si="134"/>
        <v/>
      </c>
      <c r="EO55" s="117" t="str">
        <f t="shared" si="134"/>
        <v/>
      </c>
      <c r="EP55" s="117" t="str">
        <f t="shared" si="134"/>
        <v/>
      </c>
      <c r="EQ55" s="117" t="str">
        <f t="shared" si="134"/>
        <v/>
      </c>
      <c r="ER55" s="117" t="str">
        <f t="shared" si="134"/>
        <v/>
      </c>
      <c r="ES55" s="117" t="str">
        <f t="shared" si="134"/>
        <v/>
      </c>
      <c r="ET55" s="117" t="str">
        <f t="shared" si="134"/>
        <v/>
      </c>
      <c r="EU55" s="117" t="str">
        <f t="shared" si="134"/>
        <v/>
      </c>
      <c r="EV55" s="117" t="str">
        <f t="shared" ref="EV55:HG55" si="135">IF(EV6=1,INDEX($W$1:$W$49,ROW(EV6)),"")</f>
        <v/>
      </c>
      <c r="EW55" s="117" t="str">
        <f t="shared" si="135"/>
        <v/>
      </c>
      <c r="EX55" s="117" t="str">
        <f t="shared" si="135"/>
        <v/>
      </c>
      <c r="EY55" s="117" t="str">
        <f t="shared" si="135"/>
        <v/>
      </c>
      <c r="EZ55" s="117" t="str">
        <f t="shared" si="135"/>
        <v/>
      </c>
      <c r="FA55" s="117" t="str">
        <f t="shared" si="135"/>
        <v/>
      </c>
      <c r="FB55" s="117" t="str">
        <f t="shared" si="135"/>
        <v/>
      </c>
      <c r="FC55" s="117" t="str">
        <f t="shared" si="135"/>
        <v/>
      </c>
      <c r="FD55" s="117" t="str">
        <f t="shared" si="135"/>
        <v/>
      </c>
      <c r="FE55" s="117" t="str">
        <f t="shared" si="135"/>
        <v/>
      </c>
      <c r="FF55" s="117" t="str">
        <f t="shared" si="135"/>
        <v/>
      </c>
      <c r="FG55" s="117" t="str">
        <f t="shared" si="135"/>
        <v/>
      </c>
      <c r="FH55" s="117" t="str">
        <f t="shared" si="135"/>
        <v/>
      </c>
      <c r="FI55" s="117" t="str">
        <f t="shared" si="135"/>
        <v/>
      </c>
      <c r="FJ55" s="117" t="str">
        <f t="shared" si="135"/>
        <v/>
      </c>
      <c r="FK55" s="117" t="str">
        <f t="shared" si="135"/>
        <v/>
      </c>
      <c r="FL55" s="117" t="str">
        <f t="shared" si="135"/>
        <v/>
      </c>
      <c r="FM55" s="117" t="str">
        <f t="shared" si="135"/>
        <v/>
      </c>
      <c r="FN55" s="117" t="str">
        <f t="shared" si="135"/>
        <v/>
      </c>
      <c r="FO55" s="117" t="str">
        <f t="shared" si="135"/>
        <v/>
      </c>
      <c r="FP55" s="117" t="str">
        <f t="shared" si="135"/>
        <v/>
      </c>
      <c r="FQ55" s="117" t="str">
        <f t="shared" si="135"/>
        <v/>
      </c>
      <c r="FR55" s="117" t="str">
        <f t="shared" si="135"/>
        <v/>
      </c>
      <c r="FS55" s="117" t="str">
        <f t="shared" si="135"/>
        <v/>
      </c>
      <c r="FT55" s="117" t="str">
        <f t="shared" si="135"/>
        <v/>
      </c>
      <c r="FU55" s="117" t="str">
        <f t="shared" si="135"/>
        <v/>
      </c>
      <c r="FV55" s="117" t="str">
        <f t="shared" si="135"/>
        <v/>
      </c>
      <c r="FW55" s="117" t="str">
        <f t="shared" si="135"/>
        <v/>
      </c>
      <c r="FX55" s="117" t="str">
        <f t="shared" si="135"/>
        <v/>
      </c>
      <c r="FY55" s="117" t="str">
        <f t="shared" si="135"/>
        <v/>
      </c>
      <c r="FZ55" s="117" t="str">
        <f t="shared" si="135"/>
        <v/>
      </c>
      <c r="GA55" s="117" t="str">
        <f t="shared" si="135"/>
        <v/>
      </c>
      <c r="GB55" s="117" t="str">
        <f t="shared" si="135"/>
        <v/>
      </c>
      <c r="GC55" s="117" t="str">
        <f t="shared" si="135"/>
        <v/>
      </c>
      <c r="GD55" s="117" t="str">
        <f t="shared" si="135"/>
        <v/>
      </c>
      <c r="GE55" s="117" t="str">
        <f t="shared" si="135"/>
        <v/>
      </c>
      <c r="GF55" s="117" t="str">
        <f t="shared" si="135"/>
        <v/>
      </c>
      <c r="GG55" s="117" t="str">
        <f t="shared" si="135"/>
        <v/>
      </c>
      <c r="GH55" s="117" t="str">
        <f t="shared" si="135"/>
        <v/>
      </c>
      <c r="GI55" s="117" t="str">
        <f t="shared" si="135"/>
        <v/>
      </c>
      <c r="GJ55" s="117" t="str">
        <f t="shared" si="135"/>
        <v/>
      </c>
      <c r="GK55" s="117" t="str">
        <f t="shared" si="135"/>
        <v/>
      </c>
      <c r="GL55" s="117" t="str">
        <f t="shared" si="135"/>
        <v/>
      </c>
      <c r="GM55" s="117" t="str">
        <f t="shared" si="135"/>
        <v/>
      </c>
      <c r="GN55" s="117" t="str">
        <f t="shared" si="135"/>
        <v/>
      </c>
      <c r="GO55" s="117" t="str">
        <f t="shared" si="135"/>
        <v/>
      </c>
      <c r="GP55" s="117" t="str">
        <f t="shared" si="135"/>
        <v/>
      </c>
      <c r="GQ55" s="117" t="str">
        <f t="shared" si="135"/>
        <v/>
      </c>
      <c r="GR55" s="117" t="str">
        <f t="shared" si="135"/>
        <v/>
      </c>
      <c r="GS55" s="117" t="str">
        <f t="shared" si="135"/>
        <v/>
      </c>
      <c r="GT55" s="117" t="str">
        <f t="shared" si="135"/>
        <v/>
      </c>
      <c r="GU55" s="117" t="str">
        <f t="shared" si="135"/>
        <v/>
      </c>
      <c r="GV55" s="117" t="str">
        <f t="shared" si="135"/>
        <v/>
      </c>
      <c r="GW55" s="117" t="str">
        <f t="shared" si="135"/>
        <v/>
      </c>
      <c r="GX55" s="117" t="str">
        <f t="shared" si="135"/>
        <v/>
      </c>
      <c r="GY55" s="117" t="str">
        <f t="shared" si="135"/>
        <v/>
      </c>
      <c r="GZ55" s="117" t="str">
        <f t="shared" si="135"/>
        <v/>
      </c>
      <c r="HA55" s="117" t="str">
        <f t="shared" si="135"/>
        <v/>
      </c>
      <c r="HB55" s="117" t="str">
        <f t="shared" si="135"/>
        <v/>
      </c>
      <c r="HC55" s="117" t="str">
        <f t="shared" si="135"/>
        <v/>
      </c>
      <c r="HD55" s="117" t="str">
        <f t="shared" si="135"/>
        <v/>
      </c>
      <c r="HE55" s="117" t="str">
        <f t="shared" si="135"/>
        <v/>
      </c>
      <c r="HF55" s="117" t="str">
        <f t="shared" si="135"/>
        <v/>
      </c>
      <c r="HG55" s="117" t="str">
        <f t="shared" si="135"/>
        <v/>
      </c>
      <c r="HH55" s="117" t="str">
        <f t="shared" ref="HH55:HV55" si="136">IF(HH6=1,INDEX($W$1:$W$49,ROW(HH6)),"")</f>
        <v/>
      </c>
      <c r="HI55" s="117" t="str">
        <f t="shared" si="136"/>
        <v/>
      </c>
      <c r="HJ55" s="117" t="str">
        <f t="shared" si="136"/>
        <v/>
      </c>
      <c r="HK55" s="117" t="str">
        <f t="shared" si="136"/>
        <v/>
      </c>
      <c r="HL55" s="117" t="str">
        <f t="shared" si="136"/>
        <v/>
      </c>
      <c r="HM55" s="117" t="str">
        <f t="shared" si="136"/>
        <v/>
      </c>
      <c r="HN55" s="117" t="str">
        <f t="shared" si="136"/>
        <v/>
      </c>
      <c r="HO55" s="117" t="str">
        <f t="shared" si="136"/>
        <v/>
      </c>
      <c r="HP55" s="117" t="str">
        <f t="shared" si="136"/>
        <v/>
      </c>
      <c r="HQ55" s="117" t="str">
        <f t="shared" si="136"/>
        <v/>
      </c>
      <c r="HR55" s="117" t="str">
        <f t="shared" si="136"/>
        <v/>
      </c>
      <c r="HS55" s="117" t="str">
        <f t="shared" si="136"/>
        <v/>
      </c>
      <c r="HT55" s="117" t="str">
        <f t="shared" si="136"/>
        <v/>
      </c>
      <c r="HU55" s="117" t="str">
        <f t="shared" si="136"/>
        <v/>
      </c>
      <c r="HV55" s="117" t="str">
        <f t="shared" si="136"/>
        <v/>
      </c>
    </row>
    <row r="56" spans="1:230" x14ac:dyDescent="0.35">
      <c r="A56" s="117" t="s">
        <v>833</v>
      </c>
      <c r="B56" s="117">
        <f>IF(ACQ_MODE="PPG",0,IF(ACQ_MODE="ECG",0,IF(4&lt;($B$58+1),1,0)))</f>
        <v>0</v>
      </c>
      <c r="E56" s="117">
        <f>IF(ACQ_MODE="MIX",IF(NUM_PSAW_MIX&gt;3,START_PH_PSAW4,25),25)</f>
        <v>25</v>
      </c>
      <c r="F56" s="117">
        <f>IF(ACQ_MODE="MIX",IF(NUM_PSAW_MIX&gt;3,END_PH_PSAW4,26),26)</f>
        <v>26</v>
      </c>
      <c r="H56" s="117">
        <v>55</v>
      </c>
      <c r="I56" s="117" t="str">
        <f t="shared" si="5"/>
        <v>ECG</v>
      </c>
      <c r="J56" s="117">
        <f t="shared" si="28"/>
        <v>50</v>
      </c>
      <c r="K56" s="117" t="str">
        <f t="shared" si="29"/>
        <v>ECG</v>
      </c>
      <c r="L56" s="117" t="str">
        <f t="shared" si="30"/>
        <v/>
      </c>
      <c r="M56" s="398" t="str">
        <f t="shared" si="31"/>
        <v>ECG</v>
      </c>
      <c r="N56" s="117">
        <f t="shared" si="32"/>
        <v>55</v>
      </c>
      <c r="O56" s="117">
        <f t="shared" si="33"/>
        <v>55</v>
      </c>
      <c r="Q56" s="389">
        <f t="shared" si="6"/>
        <v>55</v>
      </c>
      <c r="R56" s="395" t="str">
        <f t="shared" si="34"/>
        <v>ECG</v>
      </c>
      <c r="S56" s="391"/>
      <c r="T56" s="391"/>
      <c r="U56" s="391"/>
      <c r="W56" s="117">
        <v>6</v>
      </c>
      <c r="X56" s="117" t="str">
        <f t="shared" ref="X56:CI56" si="137">IF(X7=1,INDEX($W$1:$W$49,ROW(X7)),"")</f>
        <v/>
      </c>
      <c r="Y56" s="117" t="str">
        <f t="shared" si="137"/>
        <v/>
      </c>
      <c r="Z56" s="117" t="str">
        <f t="shared" si="137"/>
        <v/>
      </c>
      <c r="AA56" s="117" t="str">
        <f t="shared" si="137"/>
        <v/>
      </c>
      <c r="AB56" s="117" t="str">
        <f t="shared" si="137"/>
        <v/>
      </c>
      <c r="AC56" s="117" t="str">
        <f t="shared" si="137"/>
        <v/>
      </c>
      <c r="AD56" s="117" t="str">
        <f t="shared" si="137"/>
        <v/>
      </c>
      <c r="AE56" s="117" t="str">
        <f t="shared" si="137"/>
        <v/>
      </c>
      <c r="AF56" s="117" t="str">
        <f t="shared" si="137"/>
        <v/>
      </c>
      <c r="AG56" s="117" t="str">
        <f t="shared" si="137"/>
        <v/>
      </c>
      <c r="AH56" s="117" t="str">
        <f t="shared" si="137"/>
        <v/>
      </c>
      <c r="AI56" s="117" t="str">
        <f t="shared" si="137"/>
        <v/>
      </c>
      <c r="AJ56" s="117" t="str">
        <f t="shared" si="137"/>
        <v/>
      </c>
      <c r="AK56" s="117" t="str">
        <f t="shared" si="137"/>
        <v/>
      </c>
      <c r="AL56" s="117" t="str">
        <f t="shared" si="137"/>
        <v/>
      </c>
      <c r="AM56" s="117" t="str">
        <f t="shared" si="137"/>
        <v/>
      </c>
      <c r="AN56" s="117" t="str">
        <f t="shared" si="137"/>
        <v/>
      </c>
      <c r="AO56" s="117" t="str">
        <f t="shared" si="137"/>
        <v/>
      </c>
      <c r="AP56" s="117" t="str">
        <f t="shared" si="137"/>
        <v/>
      </c>
      <c r="AQ56" s="117" t="str">
        <f t="shared" si="137"/>
        <v/>
      </c>
      <c r="AR56" s="117" t="str">
        <f t="shared" si="137"/>
        <v/>
      </c>
      <c r="AS56" s="117" t="str">
        <f t="shared" si="137"/>
        <v/>
      </c>
      <c r="AT56" s="117" t="str">
        <f t="shared" si="137"/>
        <v/>
      </c>
      <c r="AU56" s="117" t="str">
        <f t="shared" si="137"/>
        <v/>
      </c>
      <c r="AV56" s="117" t="str">
        <f t="shared" si="137"/>
        <v/>
      </c>
      <c r="AW56" s="117" t="str">
        <f t="shared" si="137"/>
        <v/>
      </c>
      <c r="AX56" s="117" t="str">
        <f t="shared" si="137"/>
        <v/>
      </c>
      <c r="AY56" s="117" t="str">
        <f t="shared" si="137"/>
        <v/>
      </c>
      <c r="AZ56" s="117" t="str">
        <f t="shared" si="137"/>
        <v/>
      </c>
      <c r="BA56" s="117" t="str">
        <f t="shared" si="137"/>
        <v/>
      </c>
      <c r="BB56" s="117" t="str">
        <f t="shared" si="137"/>
        <v/>
      </c>
      <c r="BC56" s="117" t="str">
        <f t="shared" si="137"/>
        <v/>
      </c>
      <c r="BD56" s="117" t="str">
        <f t="shared" si="137"/>
        <v/>
      </c>
      <c r="BE56" s="117" t="str">
        <f t="shared" si="137"/>
        <v/>
      </c>
      <c r="BF56" s="117" t="str">
        <f t="shared" si="137"/>
        <v/>
      </c>
      <c r="BG56" s="117" t="str">
        <f t="shared" si="137"/>
        <v/>
      </c>
      <c r="BH56" s="117" t="str">
        <f t="shared" si="137"/>
        <v/>
      </c>
      <c r="BI56" s="117" t="str">
        <f t="shared" si="137"/>
        <v/>
      </c>
      <c r="BJ56" s="117" t="str">
        <f t="shared" si="137"/>
        <v/>
      </c>
      <c r="BK56" s="117" t="str">
        <f t="shared" si="137"/>
        <v/>
      </c>
      <c r="BL56" s="117" t="str">
        <f t="shared" si="137"/>
        <v/>
      </c>
      <c r="BM56" s="117" t="str">
        <f t="shared" si="137"/>
        <v/>
      </c>
      <c r="BN56" s="117" t="str">
        <f t="shared" si="137"/>
        <v/>
      </c>
      <c r="BO56" s="117" t="str">
        <f t="shared" si="137"/>
        <v/>
      </c>
      <c r="BP56" s="117" t="str">
        <f t="shared" si="137"/>
        <v/>
      </c>
      <c r="BQ56" s="117" t="str">
        <f t="shared" si="137"/>
        <v/>
      </c>
      <c r="BR56" s="117" t="str">
        <f t="shared" si="137"/>
        <v/>
      </c>
      <c r="BS56" s="117" t="str">
        <f t="shared" si="137"/>
        <v/>
      </c>
      <c r="BT56" s="117" t="str">
        <f t="shared" si="137"/>
        <v/>
      </c>
      <c r="BU56" s="117" t="str">
        <f t="shared" si="137"/>
        <v/>
      </c>
      <c r="BV56" s="117" t="str">
        <f t="shared" si="137"/>
        <v/>
      </c>
      <c r="BW56" s="117" t="str">
        <f t="shared" si="137"/>
        <v/>
      </c>
      <c r="BX56" s="117" t="str">
        <f t="shared" si="137"/>
        <v/>
      </c>
      <c r="BY56" s="117" t="str">
        <f t="shared" si="137"/>
        <v/>
      </c>
      <c r="BZ56" s="117" t="str">
        <f t="shared" si="137"/>
        <v/>
      </c>
      <c r="CA56" s="117" t="str">
        <f t="shared" si="137"/>
        <v/>
      </c>
      <c r="CB56" s="117" t="str">
        <f t="shared" si="137"/>
        <v/>
      </c>
      <c r="CC56" s="117" t="str">
        <f t="shared" si="137"/>
        <v/>
      </c>
      <c r="CD56" s="117" t="str">
        <f t="shared" si="137"/>
        <v/>
      </c>
      <c r="CE56" s="117" t="str">
        <f t="shared" si="137"/>
        <v/>
      </c>
      <c r="CF56" s="117" t="str">
        <f t="shared" si="137"/>
        <v/>
      </c>
      <c r="CG56" s="117" t="str">
        <f t="shared" si="137"/>
        <v/>
      </c>
      <c r="CH56" s="117" t="str">
        <f t="shared" si="137"/>
        <v/>
      </c>
      <c r="CI56" s="117" t="str">
        <f t="shared" si="137"/>
        <v/>
      </c>
      <c r="CJ56" s="117" t="str">
        <f t="shared" ref="CJ56:EU56" si="138">IF(CJ7=1,INDEX($W$1:$W$49,ROW(CJ7)),"")</f>
        <v/>
      </c>
      <c r="CK56" s="117" t="str">
        <f t="shared" si="138"/>
        <v/>
      </c>
      <c r="CL56" s="117" t="str">
        <f t="shared" si="138"/>
        <v/>
      </c>
      <c r="CM56" s="117" t="str">
        <f t="shared" si="138"/>
        <v/>
      </c>
      <c r="CN56" s="117" t="str">
        <f t="shared" si="138"/>
        <v/>
      </c>
      <c r="CO56" s="117" t="str">
        <f t="shared" si="138"/>
        <v/>
      </c>
      <c r="CP56" s="117" t="str">
        <f t="shared" si="138"/>
        <v/>
      </c>
      <c r="CQ56" s="117" t="str">
        <f t="shared" si="138"/>
        <v/>
      </c>
      <c r="CR56" s="117" t="str">
        <f t="shared" si="138"/>
        <v/>
      </c>
      <c r="CS56" s="117" t="str">
        <f t="shared" si="138"/>
        <v/>
      </c>
      <c r="CT56" s="117" t="str">
        <f t="shared" si="138"/>
        <v/>
      </c>
      <c r="CU56" s="117" t="str">
        <f t="shared" si="138"/>
        <v/>
      </c>
      <c r="CV56" s="117" t="str">
        <f t="shared" si="138"/>
        <v/>
      </c>
      <c r="CW56" s="117" t="str">
        <f t="shared" si="138"/>
        <v/>
      </c>
      <c r="CX56" s="117" t="str">
        <f t="shared" si="138"/>
        <v/>
      </c>
      <c r="CY56" s="117" t="str">
        <f t="shared" si="138"/>
        <v/>
      </c>
      <c r="CZ56" s="117" t="str">
        <f t="shared" si="138"/>
        <v/>
      </c>
      <c r="DA56" s="117" t="str">
        <f t="shared" si="138"/>
        <v/>
      </c>
      <c r="DB56" s="117" t="str">
        <f t="shared" si="138"/>
        <v/>
      </c>
      <c r="DC56" s="117" t="str">
        <f t="shared" si="138"/>
        <v/>
      </c>
      <c r="DD56" s="117" t="str">
        <f t="shared" si="138"/>
        <v/>
      </c>
      <c r="DE56" s="117" t="str">
        <f t="shared" si="138"/>
        <v/>
      </c>
      <c r="DF56" s="117" t="str">
        <f t="shared" si="138"/>
        <v/>
      </c>
      <c r="DG56" s="117" t="str">
        <f t="shared" si="138"/>
        <v/>
      </c>
      <c r="DH56" s="117" t="str">
        <f t="shared" si="138"/>
        <v/>
      </c>
      <c r="DI56" s="117" t="str">
        <f t="shared" si="138"/>
        <v/>
      </c>
      <c r="DJ56" s="117" t="str">
        <f t="shared" si="138"/>
        <v/>
      </c>
      <c r="DK56" s="117" t="str">
        <f t="shared" si="138"/>
        <v/>
      </c>
      <c r="DL56" s="117" t="str">
        <f t="shared" si="138"/>
        <v/>
      </c>
      <c r="DM56" s="117" t="str">
        <f t="shared" si="138"/>
        <v/>
      </c>
      <c r="DN56" s="117" t="str">
        <f t="shared" si="138"/>
        <v/>
      </c>
      <c r="DO56" s="117" t="str">
        <f t="shared" si="138"/>
        <v/>
      </c>
      <c r="DP56" s="117" t="str">
        <f t="shared" si="138"/>
        <v/>
      </c>
      <c r="DQ56" s="117" t="str">
        <f t="shared" si="138"/>
        <v/>
      </c>
      <c r="DR56" s="117" t="str">
        <f t="shared" si="138"/>
        <v/>
      </c>
      <c r="DS56" s="117" t="str">
        <f t="shared" si="138"/>
        <v/>
      </c>
      <c r="DT56" s="117" t="str">
        <f t="shared" si="138"/>
        <v/>
      </c>
      <c r="DU56" s="117" t="str">
        <f t="shared" si="138"/>
        <v/>
      </c>
      <c r="DV56" s="117" t="str">
        <f t="shared" si="138"/>
        <v/>
      </c>
      <c r="DW56" s="117" t="str">
        <f t="shared" si="138"/>
        <v/>
      </c>
      <c r="DX56" s="117" t="str">
        <f t="shared" si="138"/>
        <v/>
      </c>
      <c r="DY56" s="117" t="str">
        <f t="shared" si="138"/>
        <v/>
      </c>
      <c r="DZ56" s="117" t="str">
        <f t="shared" si="138"/>
        <v/>
      </c>
      <c r="EA56" s="117" t="str">
        <f t="shared" si="138"/>
        <v/>
      </c>
      <c r="EB56" s="117" t="str">
        <f t="shared" si="138"/>
        <v/>
      </c>
      <c r="EC56" s="117" t="str">
        <f t="shared" si="138"/>
        <v/>
      </c>
      <c r="ED56" s="117" t="str">
        <f t="shared" si="138"/>
        <v/>
      </c>
      <c r="EE56" s="117" t="str">
        <f t="shared" si="138"/>
        <v/>
      </c>
      <c r="EF56" s="117" t="str">
        <f t="shared" si="138"/>
        <v/>
      </c>
      <c r="EG56" s="117" t="str">
        <f t="shared" si="138"/>
        <v/>
      </c>
      <c r="EH56" s="117" t="str">
        <f t="shared" si="138"/>
        <v/>
      </c>
      <c r="EI56" s="117" t="str">
        <f t="shared" si="138"/>
        <v/>
      </c>
      <c r="EJ56" s="117" t="str">
        <f t="shared" si="138"/>
        <v/>
      </c>
      <c r="EK56" s="117" t="str">
        <f t="shared" si="138"/>
        <v/>
      </c>
      <c r="EL56" s="117" t="str">
        <f t="shared" si="138"/>
        <v/>
      </c>
      <c r="EM56" s="117" t="str">
        <f t="shared" si="138"/>
        <v/>
      </c>
      <c r="EN56" s="117" t="str">
        <f t="shared" si="138"/>
        <v/>
      </c>
      <c r="EO56" s="117" t="str">
        <f t="shared" si="138"/>
        <v/>
      </c>
      <c r="EP56" s="117" t="str">
        <f t="shared" si="138"/>
        <v/>
      </c>
      <c r="EQ56" s="117" t="str">
        <f t="shared" si="138"/>
        <v/>
      </c>
      <c r="ER56" s="117" t="str">
        <f t="shared" si="138"/>
        <v/>
      </c>
      <c r="ES56" s="117" t="str">
        <f t="shared" si="138"/>
        <v/>
      </c>
      <c r="ET56" s="117" t="str">
        <f t="shared" si="138"/>
        <v/>
      </c>
      <c r="EU56" s="117" t="str">
        <f t="shared" si="138"/>
        <v/>
      </c>
      <c r="EV56" s="117" t="str">
        <f t="shared" ref="EV56:HG56" si="139">IF(EV7=1,INDEX($W$1:$W$49,ROW(EV7)),"")</f>
        <v/>
      </c>
      <c r="EW56" s="117" t="str">
        <f t="shared" si="139"/>
        <v/>
      </c>
      <c r="EX56" s="117" t="str">
        <f t="shared" si="139"/>
        <v/>
      </c>
      <c r="EY56" s="117" t="str">
        <f t="shared" si="139"/>
        <v/>
      </c>
      <c r="EZ56" s="117" t="str">
        <f t="shared" si="139"/>
        <v/>
      </c>
      <c r="FA56" s="117" t="str">
        <f t="shared" si="139"/>
        <v/>
      </c>
      <c r="FB56" s="117" t="str">
        <f t="shared" si="139"/>
        <v/>
      </c>
      <c r="FC56" s="117" t="str">
        <f t="shared" si="139"/>
        <v/>
      </c>
      <c r="FD56" s="117" t="str">
        <f t="shared" si="139"/>
        <v/>
      </c>
      <c r="FE56" s="117" t="str">
        <f t="shared" si="139"/>
        <v/>
      </c>
      <c r="FF56" s="117" t="str">
        <f t="shared" si="139"/>
        <v/>
      </c>
      <c r="FG56" s="117" t="str">
        <f t="shared" si="139"/>
        <v/>
      </c>
      <c r="FH56" s="117" t="str">
        <f t="shared" si="139"/>
        <v/>
      </c>
      <c r="FI56" s="117" t="str">
        <f t="shared" si="139"/>
        <v/>
      </c>
      <c r="FJ56" s="117" t="str">
        <f t="shared" si="139"/>
        <v/>
      </c>
      <c r="FK56" s="117" t="str">
        <f t="shared" si="139"/>
        <v/>
      </c>
      <c r="FL56" s="117" t="str">
        <f t="shared" si="139"/>
        <v/>
      </c>
      <c r="FM56" s="117" t="str">
        <f t="shared" si="139"/>
        <v/>
      </c>
      <c r="FN56" s="117" t="str">
        <f t="shared" si="139"/>
        <v/>
      </c>
      <c r="FO56" s="117" t="str">
        <f t="shared" si="139"/>
        <v/>
      </c>
      <c r="FP56" s="117" t="str">
        <f t="shared" si="139"/>
        <v/>
      </c>
      <c r="FQ56" s="117" t="str">
        <f t="shared" si="139"/>
        <v/>
      </c>
      <c r="FR56" s="117" t="str">
        <f t="shared" si="139"/>
        <v/>
      </c>
      <c r="FS56" s="117" t="str">
        <f t="shared" si="139"/>
        <v/>
      </c>
      <c r="FT56" s="117" t="str">
        <f t="shared" si="139"/>
        <v/>
      </c>
      <c r="FU56" s="117" t="str">
        <f t="shared" si="139"/>
        <v/>
      </c>
      <c r="FV56" s="117" t="str">
        <f t="shared" si="139"/>
        <v/>
      </c>
      <c r="FW56" s="117" t="str">
        <f t="shared" si="139"/>
        <v/>
      </c>
      <c r="FX56" s="117" t="str">
        <f t="shared" si="139"/>
        <v/>
      </c>
      <c r="FY56" s="117" t="str">
        <f t="shared" si="139"/>
        <v/>
      </c>
      <c r="FZ56" s="117" t="str">
        <f t="shared" si="139"/>
        <v/>
      </c>
      <c r="GA56" s="117" t="str">
        <f t="shared" si="139"/>
        <v/>
      </c>
      <c r="GB56" s="117" t="str">
        <f t="shared" si="139"/>
        <v/>
      </c>
      <c r="GC56" s="117" t="str">
        <f t="shared" si="139"/>
        <v/>
      </c>
      <c r="GD56" s="117" t="str">
        <f t="shared" si="139"/>
        <v/>
      </c>
      <c r="GE56" s="117" t="str">
        <f t="shared" si="139"/>
        <v/>
      </c>
      <c r="GF56" s="117" t="str">
        <f t="shared" si="139"/>
        <v/>
      </c>
      <c r="GG56" s="117" t="str">
        <f t="shared" si="139"/>
        <v/>
      </c>
      <c r="GH56" s="117" t="str">
        <f t="shared" si="139"/>
        <v/>
      </c>
      <c r="GI56" s="117" t="str">
        <f t="shared" si="139"/>
        <v/>
      </c>
      <c r="GJ56" s="117" t="str">
        <f t="shared" si="139"/>
        <v/>
      </c>
      <c r="GK56" s="117" t="str">
        <f t="shared" si="139"/>
        <v/>
      </c>
      <c r="GL56" s="117" t="str">
        <f t="shared" si="139"/>
        <v/>
      </c>
      <c r="GM56" s="117" t="str">
        <f t="shared" si="139"/>
        <v/>
      </c>
      <c r="GN56" s="117" t="str">
        <f t="shared" si="139"/>
        <v/>
      </c>
      <c r="GO56" s="117" t="str">
        <f t="shared" si="139"/>
        <v/>
      </c>
      <c r="GP56" s="117" t="str">
        <f t="shared" si="139"/>
        <v/>
      </c>
      <c r="GQ56" s="117" t="str">
        <f t="shared" si="139"/>
        <v/>
      </c>
      <c r="GR56" s="117" t="str">
        <f t="shared" si="139"/>
        <v/>
      </c>
      <c r="GS56" s="117" t="str">
        <f t="shared" si="139"/>
        <v/>
      </c>
      <c r="GT56" s="117" t="str">
        <f t="shared" si="139"/>
        <v/>
      </c>
      <c r="GU56" s="117" t="str">
        <f t="shared" si="139"/>
        <v/>
      </c>
      <c r="GV56" s="117" t="str">
        <f t="shared" si="139"/>
        <v/>
      </c>
      <c r="GW56" s="117" t="str">
        <f t="shared" si="139"/>
        <v/>
      </c>
      <c r="GX56" s="117" t="str">
        <f t="shared" si="139"/>
        <v/>
      </c>
      <c r="GY56" s="117" t="str">
        <f t="shared" si="139"/>
        <v/>
      </c>
      <c r="GZ56" s="117" t="str">
        <f t="shared" si="139"/>
        <v/>
      </c>
      <c r="HA56" s="117" t="str">
        <f t="shared" si="139"/>
        <v/>
      </c>
      <c r="HB56" s="117" t="str">
        <f t="shared" si="139"/>
        <v/>
      </c>
      <c r="HC56" s="117" t="str">
        <f t="shared" si="139"/>
        <v/>
      </c>
      <c r="HD56" s="117" t="str">
        <f t="shared" si="139"/>
        <v/>
      </c>
      <c r="HE56" s="117" t="str">
        <f t="shared" si="139"/>
        <v/>
      </c>
      <c r="HF56" s="117" t="str">
        <f t="shared" si="139"/>
        <v/>
      </c>
      <c r="HG56" s="117" t="str">
        <f t="shared" si="139"/>
        <v/>
      </c>
      <c r="HH56" s="117" t="str">
        <f t="shared" ref="HH56:HV56" si="140">IF(HH7=1,INDEX($W$1:$W$49,ROW(HH7)),"")</f>
        <v/>
      </c>
      <c r="HI56" s="117" t="str">
        <f t="shared" si="140"/>
        <v/>
      </c>
      <c r="HJ56" s="117" t="str">
        <f t="shared" si="140"/>
        <v/>
      </c>
      <c r="HK56" s="117" t="str">
        <f t="shared" si="140"/>
        <v/>
      </c>
      <c r="HL56" s="117" t="str">
        <f t="shared" si="140"/>
        <v/>
      </c>
      <c r="HM56" s="117" t="str">
        <f t="shared" si="140"/>
        <v/>
      </c>
      <c r="HN56" s="117" t="str">
        <f t="shared" si="140"/>
        <v/>
      </c>
      <c r="HO56" s="117" t="str">
        <f t="shared" si="140"/>
        <v/>
      </c>
      <c r="HP56" s="117" t="str">
        <f t="shared" si="140"/>
        <v/>
      </c>
      <c r="HQ56" s="117" t="str">
        <f t="shared" si="140"/>
        <v/>
      </c>
      <c r="HR56" s="117" t="str">
        <f t="shared" si="140"/>
        <v/>
      </c>
      <c r="HS56" s="117" t="str">
        <f t="shared" si="140"/>
        <v/>
      </c>
      <c r="HT56" s="117" t="str">
        <f t="shared" si="140"/>
        <v/>
      </c>
      <c r="HU56" s="117" t="str">
        <f t="shared" si="140"/>
        <v/>
      </c>
      <c r="HV56" s="117" t="str">
        <f t="shared" si="140"/>
        <v/>
      </c>
    </row>
    <row r="57" spans="1:230" x14ac:dyDescent="0.35">
      <c r="A57" s="117" t="s">
        <v>834</v>
      </c>
      <c r="B57" s="117">
        <f>IF(ACQ_MODE="PPG",0,IF(ACQ_MODE="ECG",0,IF(5&lt;($B$58+1),1,0)))</f>
        <v>0</v>
      </c>
      <c r="H57" s="117">
        <v>56</v>
      </c>
      <c r="I57" s="117" t="str">
        <f t="shared" si="5"/>
        <v>ECG</v>
      </c>
      <c r="J57" s="117">
        <f t="shared" si="28"/>
        <v>51</v>
      </c>
      <c r="K57" s="117" t="str">
        <f t="shared" si="29"/>
        <v>ECG</v>
      </c>
      <c r="L57" s="117" t="str">
        <f t="shared" si="30"/>
        <v/>
      </c>
      <c r="M57" s="398" t="str">
        <f t="shared" si="31"/>
        <v>ECG</v>
      </c>
      <c r="N57" s="117">
        <f t="shared" si="32"/>
        <v>56</v>
      </c>
      <c r="O57" s="117">
        <f t="shared" si="33"/>
        <v>56</v>
      </c>
      <c r="Q57" s="389">
        <f t="shared" si="6"/>
        <v>56</v>
      </c>
      <c r="R57" s="395" t="str">
        <f t="shared" si="34"/>
        <v>ECG</v>
      </c>
      <c r="S57" s="391"/>
      <c r="T57" s="391"/>
      <c r="U57" s="391"/>
      <c r="W57" s="117">
        <v>7</v>
      </c>
      <c r="X57" s="117" t="str">
        <f t="shared" ref="X57:CI57" si="141">IF(X8=1,INDEX($W$1:$W$49,ROW(X8)),"")</f>
        <v/>
      </c>
      <c r="Y57" s="117" t="str">
        <f t="shared" si="141"/>
        <v/>
      </c>
      <c r="Z57" s="117" t="str">
        <f t="shared" si="141"/>
        <v/>
      </c>
      <c r="AA57" s="117" t="str">
        <f t="shared" si="141"/>
        <v/>
      </c>
      <c r="AB57" s="117" t="str">
        <f t="shared" si="141"/>
        <v/>
      </c>
      <c r="AC57" s="117" t="str">
        <f t="shared" si="141"/>
        <v/>
      </c>
      <c r="AD57" s="117" t="str">
        <f t="shared" si="141"/>
        <v/>
      </c>
      <c r="AE57" s="117" t="str">
        <f t="shared" si="141"/>
        <v/>
      </c>
      <c r="AF57" s="117" t="str">
        <f t="shared" si="141"/>
        <v/>
      </c>
      <c r="AG57" s="117" t="str">
        <f t="shared" si="141"/>
        <v/>
      </c>
      <c r="AH57" s="117" t="str">
        <f t="shared" si="141"/>
        <v/>
      </c>
      <c r="AI57" s="117" t="str">
        <f t="shared" si="141"/>
        <v/>
      </c>
      <c r="AJ57" s="117" t="str">
        <f t="shared" si="141"/>
        <v/>
      </c>
      <c r="AK57" s="117" t="str">
        <f t="shared" si="141"/>
        <v/>
      </c>
      <c r="AL57" s="117" t="str">
        <f t="shared" si="141"/>
        <v/>
      </c>
      <c r="AM57" s="117" t="str">
        <f t="shared" si="141"/>
        <v/>
      </c>
      <c r="AN57" s="117" t="str">
        <f t="shared" si="141"/>
        <v/>
      </c>
      <c r="AO57" s="117" t="str">
        <f t="shared" si="141"/>
        <v/>
      </c>
      <c r="AP57" s="117" t="str">
        <f t="shared" si="141"/>
        <v/>
      </c>
      <c r="AQ57" s="117" t="str">
        <f t="shared" si="141"/>
        <v/>
      </c>
      <c r="AR57" s="117" t="str">
        <f t="shared" si="141"/>
        <v/>
      </c>
      <c r="AS57" s="117" t="str">
        <f t="shared" si="141"/>
        <v/>
      </c>
      <c r="AT57" s="117" t="str">
        <f t="shared" si="141"/>
        <v/>
      </c>
      <c r="AU57" s="117" t="str">
        <f t="shared" si="141"/>
        <v/>
      </c>
      <c r="AV57" s="117" t="str">
        <f t="shared" si="141"/>
        <v/>
      </c>
      <c r="AW57" s="117" t="str">
        <f t="shared" si="141"/>
        <v/>
      </c>
      <c r="AX57" s="117" t="str">
        <f t="shared" si="141"/>
        <v/>
      </c>
      <c r="AY57" s="117" t="str">
        <f t="shared" si="141"/>
        <v/>
      </c>
      <c r="AZ57" s="117" t="str">
        <f t="shared" si="141"/>
        <v/>
      </c>
      <c r="BA57" s="117" t="str">
        <f t="shared" si="141"/>
        <v/>
      </c>
      <c r="BB57" s="117" t="str">
        <f t="shared" si="141"/>
        <v/>
      </c>
      <c r="BC57" s="117" t="str">
        <f t="shared" si="141"/>
        <v/>
      </c>
      <c r="BD57" s="117" t="str">
        <f t="shared" si="141"/>
        <v/>
      </c>
      <c r="BE57" s="117" t="str">
        <f t="shared" si="141"/>
        <v/>
      </c>
      <c r="BF57" s="117" t="str">
        <f t="shared" si="141"/>
        <v/>
      </c>
      <c r="BG57" s="117" t="str">
        <f t="shared" si="141"/>
        <v/>
      </c>
      <c r="BH57" s="117" t="str">
        <f t="shared" si="141"/>
        <v/>
      </c>
      <c r="BI57" s="117" t="str">
        <f t="shared" si="141"/>
        <v/>
      </c>
      <c r="BJ57" s="117" t="str">
        <f t="shared" si="141"/>
        <v/>
      </c>
      <c r="BK57" s="117" t="str">
        <f t="shared" si="141"/>
        <v/>
      </c>
      <c r="BL57" s="117" t="str">
        <f t="shared" si="141"/>
        <v/>
      </c>
      <c r="BM57" s="117" t="str">
        <f t="shared" si="141"/>
        <v/>
      </c>
      <c r="BN57" s="117" t="str">
        <f t="shared" si="141"/>
        <v/>
      </c>
      <c r="BO57" s="117" t="str">
        <f t="shared" si="141"/>
        <v/>
      </c>
      <c r="BP57" s="117" t="str">
        <f t="shared" si="141"/>
        <v/>
      </c>
      <c r="BQ57" s="117" t="str">
        <f t="shared" si="141"/>
        <v/>
      </c>
      <c r="BR57" s="117" t="str">
        <f t="shared" si="141"/>
        <v/>
      </c>
      <c r="BS57" s="117" t="str">
        <f t="shared" si="141"/>
        <v/>
      </c>
      <c r="BT57" s="117" t="str">
        <f t="shared" si="141"/>
        <v/>
      </c>
      <c r="BU57" s="117" t="str">
        <f t="shared" si="141"/>
        <v/>
      </c>
      <c r="BV57" s="117" t="str">
        <f t="shared" si="141"/>
        <v/>
      </c>
      <c r="BW57" s="117" t="str">
        <f t="shared" si="141"/>
        <v/>
      </c>
      <c r="BX57" s="117" t="str">
        <f t="shared" si="141"/>
        <v/>
      </c>
      <c r="BY57" s="117" t="str">
        <f t="shared" si="141"/>
        <v/>
      </c>
      <c r="BZ57" s="117" t="str">
        <f t="shared" si="141"/>
        <v/>
      </c>
      <c r="CA57" s="117" t="str">
        <f t="shared" si="141"/>
        <v/>
      </c>
      <c r="CB57" s="117" t="str">
        <f t="shared" si="141"/>
        <v/>
      </c>
      <c r="CC57" s="117" t="str">
        <f t="shared" si="141"/>
        <v/>
      </c>
      <c r="CD57" s="117" t="str">
        <f t="shared" si="141"/>
        <v/>
      </c>
      <c r="CE57" s="117" t="str">
        <f t="shared" si="141"/>
        <v/>
      </c>
      <c r="CF57" s="117" t="str">
        <f t="shared" si="141"/>
        <v/>
      </c>
      <c r="CG57" s="117" t="str">
        <f t="shared" si="141"/>
        <v/>
      </c>
      <c r="CH57" s="117" t="str">
        <f t="shared" si="141"/>
        <v/>
      </c>
      <c r="CI57" s="117" t="str">
        <f t="shared" si="141"/>
        <v/>
      </c>
      <c r="CJ57" s="117" t="str">
        <f t="shared" ref="CJ57:EU57" si="142">IF(CJ8=1,INDEX($W$1:$W$49,ROW(CJ8)),"")</f>
        <v/>
      </c>
      <c r="CK57" s="117" t="str">
        <f t="shared" si="142"/>
        <v/>
      </c>
      <c r="CL57" s="117" t="str">
        <f t="shared" si="142"/>
        <v/>
      </c>
      <c r="CM57" s="117" t="str">
        <f t="shared" si="142"/>
        <v/>
      </c>
      <c r="CN57" s="117" t="str">
        <f t="shared" si="142"/>
        <v/>
      </c>
      <c r="CO57" s="117" t="str">
        <f t="shared" si="142"/>
        <v/>
      </c>
      <c r="CP57" s="117" t="str">
        <f t="shared" si="142"/>
        <v/>
      </c>
      <c r="CQ57" s="117" t="str">
        <f t="shared" si="142"/>
        <v/>
      </c>
      <c r="CR57" s="117" t="str">
        <f t="shared" si="142"/>
        <v/>
      </c>
      <c r="CS57" s="117" t="str">
        <f t="shared" si="142"/>
        <v/>
      </c>
      <c r="CT57" s="117" t="str">
        <f t="shared" si="142"/>
        <v/>
      </c>
      <c r="CU57" s="117" t="str">
        <f t="shared" si="142"/>
        <v/>
      </c>
      <c r="CV57" s="117" t="str">
        <f t="shared" si="142"/>
        <v/>
      </c>
      <c r="CW57" s="117" t="str">
        <f t="shared" si="142"/>
        <v/>
      </c>
      <c r="CX57" s="117" t="str">
        <f t="shared" si="142"/>
        <v/>
      </c>
      <c r="CY57" s="117" t="str">
        <f t="shared" si="142"/>
        <v/>
      </c>
      <c r="CZ57" s="117" t="str">
        <f t="shared" si="142"/>
        <v/>
      </c>
      <c r="DA57" s="117" t="str">
        <f t="shared" si="142"/>
        <v/>
      </c>
      <c r="DB57" s="117" t="str">
        <f t="shared" si="142"/>
        <v/>
      </c>
      <c r="DC57" s="117" t="str">
        <f t="shared" si="142"/>
        <v/>
      </c>
      <c r="DD57" s="117" t="str">
        <f t="shared" si="142"/>
        <v/>
      </c>
      <c r="DE57" s="117" t="str">
        <f t="shared" si="142"/>
        <v/>
      </c>
      <c r="DF57" s="117" t="str">
        <f t="shared" si="142"/>
        <v/>
      </c>
      <c r="DG57" s="117" t="str">
        <f t="shared" si="142"/>
        <v/>
      </c>
      <c r="DH57" s="117" t="str">
        <f t="shared" si="142"/>
        <v/>
      </c>
      <c r="DI57" s="117" t="str">
        <f t="shared" si="142"/>
        <v/>
      </c>
      <c r="DJ57" s="117" t="str">
        <f t="shared" si="142"/>
        <v/>
      </c>
      <c r="DK57" s="117" t="str">
        <f t="shared" si="142"/>
        <v/>
      </c>
      <c r="DL57" s="117" t="str">
        <f t="shared" si="142"/>
        <v/>
      </c>
      <c r="DM57" s="117" t="str">
        <f t="shared" si="142"/>
        <v/>
      </c>
      <c r="DN57" s="117" t="str">
        <f t="shared" si="142"/>
        <v/>
      </c>
      <c r="DO57" s="117" t="str">
        <f t="shared" si="142"/>
        <v/>
      </c>
      <c r="DP57" s="117" t="str">
        <f t="shared" si="142"/>
        <v/>
      </c>
      <c r="DQ57" s="117" t="str">
        <f t="shared" si="142"/>
        <v/>
      </c>
      <c r="DR57" s="117" t="str">
        <f t="shared" si="142"/>
        <v/>
      </c>
      <c r="DS57" s="117" t="str">
        <f t="shared" si="142"/>
        <v/>
      </c>
      <c r="DT57" s="117" t="str">
        <f t="shared" si="142"/>
        <v/>
      </c>
      <c r="DU57" s="117" t="str">
        <f t="shared" si="142"/>
        <v/>
      </c>
      <c r="DV57" s="117" t="str">
        <f t="shared" si="142"/>
        <v/>
      </c>
      <c r="DW57" s="117" t="str">
        <f t="shared" si="142"/>
        <v/>
      </c>
      <c r="DX57" s="117" t="str">
        <f t="shared" si="142"/>
        <v/>
      </c>
      <c r="DY57" s="117" t="str">
        <f t="shared" si="142"/>
        <v/>
      </c>
      <c r="DZ57" s="117" t="str">
        <f t="shared" si="142"/>
        <v/>
      </c>
      <c r="EA57" s="117" t="str">
        <f t="shared" si="142"/>
        <v/>
      </c>
      <c r="EB57" s="117" t="str">
        <f t="shared" si="142"/>
        <v/>
      </c>
      <c r="EC57" s="117" t="str">
        <f t="shared" si="142"/>
        <v/>
      </c>
      <c r="ED57" s="117" t="str">
        <f t="shared" si="142"/>
        <v/>
      </c>
      <c r="EE57" s="117" t="str">
        <f t="shared" si="142"/>
        <v/>
      </c>
      <c r="EF57" s="117" t="str">
        <f t="shared" si="142"/>
        <v/>
      </c>
      <c r="EG57" s="117" t="str">
        <f t="shared" si="142"/>
        <v/>
      </c>
      <c r="EH57" s="117" t="str">
        <f t="shared" si="142"/>
        <v/>
      </c>
      <c r="EI57" s="117" t="str">
        <f t="shared" si="142"/>
        <v/>
      </c>
      <c r="EJ57" s="117" t="str">
        <f t="shared" si="142"/>
        <v/>
      </c>
      <c r="EK57" s="117" t="str">
        <f t="shared" si="142"/>
        <v/>
      </c>
      <c r="EL57" s="117" t="str">
        <f t="shared" si="142"/>
        <v/>
      </c>
      <c r="EM57" s="117" t="str">
        <f t="shared" si="142"/>
        <v/>
      </c>
      <c r="EN57" s="117" t="str">
        <f t="shared" si="142"/>
        <v/>
      </c>
      <c r="EO57" s="117" t="str">
        <f t="shared" si="142"/>
        <v/>
      </c>
      <c r="EP57" s="117" t="str">
        <f t="shared" si="142"/>
        <v/>
      </c>
      <c r="EQ57" s="117" t="str">
        <f t="shared" si="142"/>
        <v/>
      </c>
      <c r="ER57" s="117" t="str">
        <f t="shared" si="142"/>
        <v/>
      </c>
      <c r="ES57" s="117" t="str">
        <f t="shared" si="142"/>
        <v/>
      </c>
      <c r="ET57" s="117" t="str">
        <f t="shared" si="142"/>
        <v/>
      </c>
      <c r="EU57" s="117" t="str">
        <f t="shared" si="142"/>
        <v/>
      </c>
      <c r="EV57" s="117" t="str">
        <f t="shared" ref="EV57:HG57" si="143">IF(EV8=1,INDEX($W$1:$W$49,ROW(EV8)),"")</f>
        <v/>
      </c>
      <c r="EW57" s="117" t="str">
        <f t="shared" si="143"/>
        <v/>
      </c>
      <c r="EX57" s="117" t="str">
        <f t="shared" si="143"/>
        <v/>
      </c>
      <c r="EY57" s="117" t="str">
        <f t="shared" si="143"/>
        <v/>
      </c>
      <c r="EZ57" s="117" t="str">
        <f t="shared" si="143"/>
        <v/>
      </c>
      <c r="FA57" s="117" t="str">
        <f t="shared" si="143"/>
        <v/>
      </c>
      <c r="FB57" s="117" t="str">
        <f t="shared" si="143"/>
        <v/>
      </c>
      <c r="FC57" s="117" t="str">
        <f t="shared" si="143"/>
        <v/>
      </c>
      <c r="FD57" s="117" t="str">
        <f t="shared" si="143"/>
        <v/>
      </c>
      <c r="FE57" s="117" t="str">
        <f t="shared" si="143"/>
        <v/>
      </c>
      <c r="FF57" s="117" t="str">
        <f t="shared" si="143"/>
        <v/>
      </c>
      <c r="FG57" s="117" t="str">
        <f t="shared" si="143"/>
        <v/>
      </c>
      <c r="FH57" s="117" t="str">
        <f t="shared" si="143"/>
        <v/>
      </c>
      <c r="FI57" s="117" t="str">
        <f t="shared" si="143"/>
        <v/>
      </c>
      <c r="FJ57" s="117" t="str">
        <f t="shared" si="143"/>
        <v/>
      </c>
      <c r="FK57" s="117" t="str">
        <f t="shared" si="143"/>
        <v/>
      </c>
      <c r="FL57" s="117" t="str">
        <f t="shared" si="143"/>
        <v/>
      </c>
      <c r="FM57" s="117" t="str">
        <f t="shared" si="143"/>
        <v/>
      </c>
      <c r="FN57" s="117" t="str">
        <f t="shared" si="143"/>
        <v/>
      </c>
      <c r="FO57" s="117" t="str">
        <f t="shared" si="143"/>
        <v/>
      </c>
      <c r="FP57" s="117" t="str">
        <f t="shared" si="143"/>
        <v/>
      </c>
      <c r="FQ57" s="117" t="str">
        <f t="shared" si="143"/>
        <v/>
      </c>
      <c r="FR57" s="117" t="str">
        <f t="shared" si="143"/>
        <v/>
      </c>
      <c r="FS57" s="117" t="str">
        <f t="shared" si="143"/>
        <v/>
      </c>
      <c r="FT57" s="117" t="str">
        <f t="shared" si="143"/>
        <v/>
      </c>
      <c r="FU57" s="117" t="str">
        <f t="shared" si="143"/>
        <v/>
      </c>
      <c r="FV57" s="117" t="str">
        <f t="shared" si="143"/>
        <v/>
      </c>
      <c r="FW57" s="117" t="str">
        <f t="shared" si="143"/>
        <v/>
      </c>
      <c r="FX57" s="117" t="str">
        <f t="shared" si="143"/>
        <v/>
      </c>
      <c r="FY57" s="117" t="str">
        <f t="shared" si="143"/>
        <v/>
      </c>
      <c r="FZ57" s="117" t="str">
        <f t="shared" si="143"/>
        <v/>
      </c>
      <c r="GA57" s="117" t="str">
        <f t="shared" si="143"/>
        <v/>
      </c>
      <c r="GB57" s="117" t="str">
        <f t="shared" si="143"/>
        <v/>
      </c>
      <c r="GC57" s="117" t="str">
        <f t="shared" si="143"/>
        <v/>
      </c>
      <c r="GD57" s="117" t="str">
        <f t="shared" si="143"/>
        <v/>
      </c>
      <c r="GE57" s="117" t="str">
        <f t="shared" si="143"/>
        <v/>
      </c>
      <c r="GF57" s="117" t="str">
        <f t="shared" si="143"/>
        <v/>
      </c>
      <c r="GG57" s="117" t="str">
        <f t="shared" si="143"/>
        <v/>
      </c>
      <c r="GH57" s="117" t="str">
        <f t="shared" si="143"/>
        <v/>
      </c>
      <c r="GI57" s="117" t="str">
        <f t="shared" si="143"/>
        <v/>
      </c>
      <c r="GJ57" s="117" t="str">
        <f t="shared" si="143"/>
        <v/>
      </c>
      <c r="GK57" s="117" t="str">
        <f t="shared" si="143"/>
        <v/>
      </c>
      <c r="GL57" s="117" t="str">
        <f t="shared" si="143"/>
        <v/>
      </c>
      <c r="GM57" s="117" t="str">
        <f t="shared" si="143"/>
        <v/>
      </c>
      <c r="GN57" s="117" t="str">
        <f t="shared" si="143"/>
        <v/>
      </c>
      <c r="GO57" s="117" t="str">
        <f t="shared" si="143"/>
        <v/>
      </c>
      <c r="GP57" s="117" t="str">
        <f t="shared" si="143"/>
        <v/>
      </c>
      <c r="GQ57" s="117" t="str">
        <f t="shared" si="143"/>
        <v/>
      </c>
      <c r="GR57" s="117" t="str">
        <f t="shared" si="143"/>
        <v/>
      </c>
      <c r="GS57" s="117" t="str">
        <f t="shared" si="143"/>
        <v/>
      </c>
      <c r="GT57" s="117" t="str">
        <f t="shared" si="143"/>
        <v/>
      </c>
      <c r="GU57" s="117" t="str">
        <f t="shared" si="143"/>
        <v/>
      </c>
      <c r="GV57" s="117" t="str">
        <f t="shared" si="143"/>
        <v/>
      </c>
      <c r="GW57" s="117" t="str">
        <f t="shared" si="143"/>
        <v/>
      </c>
      <c r="GX57" s="117" t="str">
        <f t="shared" si="143"/>
        <v/>
      </c>
      <c r="GY57" s="117" t="str">
        <f t="shared" si="143"/>
        <v/>
      </c>
      <c r="GZ57" s="117" t="str">
        <f t="shared" si="143"/>
        <v/>
      </c>
      <c r="HA57" s="117" t="str">
        <f t="shared" si="143"/>
        <v/>
      </c>
      <c r="HB57" s="117" t="str">
        <f t="shared" si="143"/>
        <v/>
      </c>
      <c r="HC57" s="117" t="str">
        <f t="shared" si="143"/>
        <v/>
      </c>
      <c r="HD57" s="117" t="str">
        <f t="shared" si="143"/>
        <v/>
      </c>
      <c r="HE57" s="117" t="str">
        <f t="shared" si="143"/>
        <v/>
      </c>
      <c r="HF57" s="117" t="str">
        <f t="shared" si="143"/>
        <v/>
      </c>
      <c r="HG57" s="117" t="str">
        <f t="shared" si="143"/>
        <v/>
      </c>
      <c r="HH57" s="117" t="str">
        <f t="shared" ref="HH57:HV57" si="144">IF(HH8=1,INDEX($W$1:$W$49,ROW(HH8)),"")</f>
        <v/>
      </c>
      <c r="HI57" s="117" t="str">
        <f t="shared" si="144"/>
        <v/>
      </c>
      <c r="HJ57" s="117" t="str">
        <f t="shared" si="144"/>
        <v/>
      </c>
      <c r="HK57" s="117" t="str">
        <f t="shared" si="144"/>
        <v/>
      </c>
      <c r="HL57" s="117" t="str">
        <f t="shared" si="144"/>
        <v/>
      </c>
      <c r="HM57" s="117" t="str">
        <f t="shared" si="144"/>
        <v/>
      </c>
      <c r="HN57" s="117" t="str">
        <f t="shared" si="144"/>
        <v/>
      </c>
      <c r="HO57" s="117" t="str">
        <f t="shared" si="144"/>
        <v/>
      </c>
      <c r="HP57" s="117" t="str">
        <f t="shared" si="144"/>
        <v/>
      </c>
      <c r="HQ57" s="117" t="str">
        <f t="shared" si="144"/>
        <v/>
      </c>
      <c r="HR57" s="117" t="str">
        <f t="shared" si="144"/>
        <v/>
      </c>
      <c r="HS57" s="117" t="str">
        <f t="shared" si="144"/>
        <v/>
      </c>
      <c r="HT57" s="117" t="str">
        <f t="shared" si="144"/>
        <v/>
      </c>
      <c r="HU57" s="117" t="str">
        <f t="shared" si="144"/>
        <v/>
      </c>
      <c r="HV57" s="117" t="str">
        <f t="shared" si="144"/>
        <v/>
      </c>
    </row>
    <row r="58" spans="1:230" x14ac:dyDescent="0.35">
      <c r="B58" s="117">
        <f>COUNTIF('ECG MIX Config'!G20:N24,"ECG")</f>
        <v>1</v>
      </c>
      <c r="H58" s="117">
        <v>57</v>
      </c>
      <c r="I58" s="117" t="str">
        <f t="shared" si="5"/>
        <v>ECG</v>
      </c>
      <c r="J58" s="117">
        <f t="shared" si="28"/>
        <v>52</v>
      </c>
      <c r="K58" s="117" t="str">
        <f t="shared" si="29"/>
        <v>ECG</v>
      </c>
      <c r="L58" s="117" t="str">
        <f t="shared" si="30"/>
        <v/>
      </c>
      <c r="M58" s="398" t="str">
        <f t="shared" si="31"/>
        <v>ECG</v>
      </c>
      <c r="N58" s="117">
        <f t="shared" si="32"/>
        <v>57</v>
      </c>
      <c r="O58" s="117">
        <f t="shared" si="33"/>
        <v>57</v>
      </c>
      <c r="Q58" s="389">
        <f t="shared" si="6"/>
        <v>57</v>
      </c>
      <c r="R58" s="395" t="str">
        <f t="shared" si="34"/>
        <v>ECG</v>
      </c>
      <c r="S58" s="391"/>
      <c r="T58" s="391"/>
      <c r="U58" s="391"/>
      <c r="W58" s="117">
        <v>8</v>
      </c>
      <c r="X58" s="117" t="str">
        <f t="shared" ref="X58:CI58" si="145">IF(X9=1,INDEX($W$1:$W$49,ROW(X9)),"")</f>
        <v/>
      </c>
      <c r="Y58" s="117" t="str">
        <f t="shared" si="145"/>
        <v/>
      </c>
      <c r="Z58" s="117" t="str">
        <f t="shared" si="145"/>
        <v/>
      </c>
      <c r="AA58" s="117" t="str">
        <f t="shared" si="145"/>
        <v/>
      </c>
      <c r="AB58" s="117" t="str">
        <f t="shared" si="145"/>
        <v/>
      </c>
      <c r="AC58" s="117" t="str">
        <f t="shared" si="145"/>
        <v/>
      </c>
      <c r="AD58" s="117" t="str">
        <f t="shared" si="145"/>
        <v/>
      </c>
      <c r="AE58" s="117" t="str">
        <f t="shared" si="145"/>
        <v/>
      </c>
      <c r="AF58" s="117" t="str">
        <f t="shared" si="145"/>
        <v/>
      </c>
      <c r="AG58" s="117" t="str">
        <f t="shared" si="145"/>
        <v/>
      </c>
      <c r="AH58" s="117" t="str">
        <f t="shared" si="145"/>
        <v/>
      </c>
      <c r="AI58" s="117" t="str">
        <f t="shared" si="145"/>
        <v/>
      </c>
      <c r="AJ58" s="117" t="str">
        <f t="shared" si="145"/>
        <v/>
      </c>
      <c r="AK58" s="117" t="str">
        <f t="shared" si="145"/>
        <v/>
      </c>
      <c r="AL58" s="117" t="str">
        <f t="shared" si="145"/>
        <v/>
      </c>
      <c r="AM58" s="117" t="str">
        <f t="shared" si="145"/>
        <v/>
      </c>
      <c r="AN58" s="117" t="str">
        <f t="shared" si="145"/>
        <v/>
      </c>
      <c r="AO58" s="117" t="str">
        <f t="shared" si="145"/>
        <v/>
      </c>
      <c r="AP58" s="117" t="str">
        <f t="shared" si="145"/>
        <v/>
      </c>
      <c r="AQ58" s="117" t="str">
        <f t="shared" si="145"/>
        <v/>
      </c>
      <c r="AR58" s="117" t="str">
        <f t="shared" si="145"/>
        <v/>
      </c>
      <c r="AS58" s="117" t="str">
        <f t="shared" si="145"/>
        <v/>
      </c>
      <c r="AT58" s="117" t="str">
        <f t="shared" si="145"/>
        <v/>
      </c>
      <c r="AU58" s="117" t="str">
        <f t="shared" si="145"/>
        <v/>
      </c>
      <c r="AV58" s="117" t="str">
        <f t="shared" si="145"/>
        <v/>
      </c>
      <c r="AW58" s="117" t="str">
        <f t="shared" si="145"/>
        <v/>
      </c>
      <c r="AX58" s="117" t="str">
        <f t="shared" si="145"/>
        <v/>
      </c>
      <c r="AY58" s="117" t="str">
        <f t="shared" si="145"/>
        <v/>
      </c>
      <c r="AZ58" s="117" t="str">
        <f t="shared" si="145"/>
        <v/>
      </c>
      <c r="BA58" s="117" t="str">
        <f t="shared" si="145"/>
        <v/>
      </c>
      <c r="BB58" s="117" t="str">
        <f t="shared" si="145"/>
        <v/>
      </c>
      <c r="BC58" s="117" t="str">
        <f t="shared" si="145"/>
        <v/>
      </c>
      <c r="BD58" s="117" t="str">
        <f t="shared" si="145"/>
        <v/>
      </c>
      <c r="BE58" s="117" t="str">
        <f t="shared" si="145"/>
        <v/>
      </c>
      <c r="BF58" s="117" t="str">
        <f t="shared" si="145"/>
        <v/>
      </c>
      <c r="BG58" s="117" t="str">
        <f t="shared" si="145"/>
        <v/>
      </c>
      <c r="BH58" s="117" t="str">
        <f t="shared" si="145"/>
        <v/>
      </c>
      <c r="BI58" s="117" t="str">
        <f t="shared" si="145"/>
        <v/>
      </c>
      <c r="BJ58" s="117" t="str">
        <f t="shared" si="145"/>
        <v/>
      </c>
      <c r="BK58" s="117" t="str">
        <f t="shared" si="145"/>
        <v/>
      </c>
      <c r="BL58" s="117" t="str">
        <f t="shared" si="145"/>
        <v/>
      </c>
      <c r="BM58" s="117" t="str">
        <f t="shared" si="145"/>
        <v/>
      </c>
      <c r="BN58" s="117" t="str">
        <f t="shared" si="145"/>
        <v/>
      </c>
      <c r="BO58" s="117" t="str">
        <f t="shared" si="145"/>
        <v/>
      </c>
      <c r="BP58" s="117" t="str">
        <f t="shared" si="145"/>
        <v/>
      </c>
      <c r="BQ58" s="117" t="str">
        <f t="shared" si="145"/>
        <v/>
      </c>
      <c r="BR58" s="117" t="str">
        <f t="shared" si="145"/>
        <v/>
      </c>
      <c r="BS58" s="117" t="str">
        <f t="shared" si="145"/>
        <v/>
      </c>
      <c r="BT58" s="117" t="str">
        <f t="shared" si="145"/>
        <v/>
      </c>
      <c r="BU58" s="117" t="str">
        <f t="shared" si="145"/>
        <v/>
      </c>
      <c r="BV58" s="117" t="str">
        <f t="shared" si="145"/>
        <v/>
      </c>
      <c r="BW58" s="117" t="str">
        <f t="shared" si="145"/>
        <v/>
      </c>
      <c r="BX58" s="117" t="str">
        <f t="shared" si="145"/>
        <v/>
      </c>
      <c r="BY58" s="117" t="str">
        <f t="shared" si="145"/>
        <v/>
      </c>
      <c r="BZ58" s="117" t="str">
        <f t="shared" si="145"/>
        <v/>
      </c>
      <c r="CA58" s="117" t="str">
        <f t="shared" si="145"/>
        <v/>
      </c>
      <c r="CB58" s="117" t="str">
        <f t="shared" si="145"/>
        <v/>
      </c>
      <c r="CC58" s="117" t="str">
        <f t="shared" si="145"/>
        <v/>
      </c>
      <c r="CD58" s="117" t="str">
        <f t="shared" si="145"/>
        <v/>
      </c>
      <c r="CE58" s="117" t="str">
        <f t="shared" si="145"/>
        <v/>
      </c>
      <c r="CF58" s="117" t="str">
        <f t="shared" si="145"/>
        <v/>
      </c>
      <c r="CG58" s="117" t="str">
        <f t="shared" si="145"/>
        <v/>
      </c>
      <c r="CH58" s="117" t="str">
        <f t="shared" si="145"/>
        <v/>
      </c>
      <c r="CI58" s="117" t="str">
        <f t="shared" si="145"/>
        <v/>
      </c>
      <c r="CJ58" s="117" t="str">
        <f t="shared" ref="CJ58:EU58" si="146">IF(CJ9=1,INDEX($W$1:$W$49,ROW(CJ9)),"")</f>
        <v/>
      </c>
      <c r="CK58" s="117" t="str">
        <f t="shared" si="146"/>
        <v/>
      </c>
      <c r="CL58" s="117" t="str">
        <f t="shared" si="146"/>
        <v/>
      </c>
      <c r="CM58" s="117" t="str">
        <f t="shared" si="146"/>
        <v/>
      </c>
      <c r="CN58" s="117" t="str">
        <f t="shared" si="146"/>
        <v/>
      </c>
      <c r="CO58" s="117" t="str">
        <f t="shared" si="146"/>
        <v/>
      </c>
      <c r="CP58" s="117" t="str">
        <f t="shared" si="146"/>
        <v/>
      </c>
      <c r="CQ58" s="117" t="str">
        <f t="shared" si="146"/>
        <v/>
      </c>
      <c r="CR58" s="117" t="str">
        <f t="shared" si="146"/>
        <v/>
      </c>
      <c r="CS58" s="117" t="str">
        <f t="shared" si="146"/>
        <v/>
      </c>
      <c r="CT58" s="117" t="str">
        <f t="shared" si="146"/>
        <v/>
      </c>
      <c r="CU58" s="117" t="str">
        <f t="shared" si="146"/>
        <v/>
      </c>
      <c r="CV58" s="117" t="str">
        <f t="shared" si="146"/>
        <v/>
      </c>
      <c r="CW58" s="117" t="str">
        <f t="shared" si="146"/>
        <v/>
      </c>
      <c r="CX58" s="117" t="str">
        <f t="shared" si="146"/>
        <v/>
      </c>
      <c r="CY58" s="117" t="str">
        <f t="shared" si="146"/>
        <v/>
      </c>
      <c r="CZ58" s="117" t="str">
        <f t="shared" si="146"/>
        <v/>
      </c>
      <c r="DA58" s="117" t="str">
        <f t="shared" si="146"/>
        <v/>
      </c>
      <c r="DB58" s="117" t="str">
        <f t="shared" si="146"/>
        <v/>
      </c>
      <c r="DC58" s="117" t="str">
        <f t="shared" si="146"/>
        <v/>
      </c>
      <c r="DD58" s="117" t="str">
        <f t="shared" si="146"/>
        <v/>
      </c>
      <c r="DE58" s="117" t="str">
        <f t="shared" si="146"/>
        <v/>
      </c>
      <c r="DF58" s="117" t="str">
        <f t="shared" si="146"/>
        <v/>
      </c>
      <c r="DG58" s="117" t="str">
        <f t="shared" si="146"/>
        <v/>
      </c>
      <c r="DH58" s="117" t="str">
        <f t="shared" si="146"/>
        <v/>
      </c>
      <c r="DI58" s="117" t="str">
        <f t="shared" si="146"/>
        <v/>
      </c>
      <c r="DJ58" s="117" t="str">
        <f t="shared" si="146"/>
        <v/>
      </c>
      <c r="DK58" s="117" t="str">
        <f t="shared" si="146"/>
        <v/>
      </c>
      <c r="DL58" s="117" t="str">
        <f t="shared" si="146"/>
        <v/>
      </c>
      <c r="DM58" s="117" t="str">
        <f t="shared" si="146"/>
        <v/>
      </c>
      <c r="DN58" s="117" t="str">
        <f t="shared" si="146"/>
        <v/>
      </c>
      <c r="DO58" s="117" t="str">
        <f t="shared" si="146"/>
        <v/>
      </c>
      <c r="DP58" s="117" t="str">
        <f t="shared" si="146"/>
        <v/>
      </c>
      <c r="DQ58" s="117" t="str">
        <f t="shared" si="146"/>
        <v/>
      </c>
      <c r="DR58" s="117" t="str">
        <f t="shared" si="146"/>
        <v/>
      </c>
      <c r="DS58" s="117" t="str">
        <f t="shared" si="146"/>
        <v/>
      </c>
      <c r="DT58" s="117" t="str">
        <f t="shared" si="146"/>
        <v/>
      </c>
      <c r="DU58" s="117" t="str">
        <f t="shared" si="146"/>
        <v/>
      </c>
      <c r="DV58" s="117" t="str">
        <f t="shared" si="146"/>
        <v/>
      </c>
      <c r="DW58" s="117" t="str">
        <f t="shared" si="146"/>
        <v/>
      </c>
      <c r="DX58" s="117" t="str">
        <f t="shared" si="146"/>
        <v/>
      </c>
      <c r="DY58" s="117" t="str">
        <f t="shared" si="146"/>
        <v/>
      </c>
      <c r="DZ58" s="117" t="str">
        <f t="shared" si="146"/>
        <v/>
      </c>
      <c r="EA58" s="117" t="str">
        <f t="shared" si="146"/>
        <v/>
      </c>
      <c r="EB58" s="117" t="str">
        <f t="shared" si="146"/>
        <v/>
      </c>
      <c r="EC58" s="117" t="str">
        <f t="shared" si="146"/>
        <v/>
      </c>
      <c r="ED58" s="117" t="str">
        <f t="shared" si="146"/>
        <v/>
      </c>
      <c r="EE58" s="117" t="str">
        <f t="shared" si="146"/>
        <v/>
      </c>
      <c r="EF58" s="117" t="str">
        <f t="shared" si="146"/>
        <v/>
      </c>
      <c r="EG58" s="117" t="str">
        <f t="shared" si="146"/>
        <v/>
      </c>
      <c r="EH58" s="117" t="str">
        <f t="shared" si="146"/>
        <v/>
      </c>
      <c r="EI58" s="117" t="str">
        <f t="shared" si="146"/>
        <v/>
      </c>
      <c r="EJ58" s="117" t="str">
        <f t="shared" si="146"/>
        <v/>
      </c>
      <c r="EK58" s="117" t="str">
        <f t="shared" si="146"/>
        <v/>
      </c>
      <c r="EL58" s="117" t="str">
        <f t="shared" si="146"/>
        <v/>
      </c>
      <c r="EM58" s="117" t="str">
        <f t="shared" si="146"/>
        <v/>
      </c>
      <c r="EN58" s="117" t="str">
        <f t="shared" si="146"/>
        <v/>
      </c>
      <c r="EO58" s="117" t="str">
        <f t="shared" si="146"/>
        <v/>
      </c>
      <c r="EP58" s="117" t="str">
        <f t="shared" si="146"/>
        <v/>
      </c>
      <c r="EQ58" s="117" t="str">
        <f t="shared" si="146"/>
        <v/>
      </c>
      <c r="ER58" s="117" t="str">
        <f t="shared" si="146"/>
        <v/>
      </c>
      <c r="ES58" s="117" t="str">
        <f t="shared" si="146"/>
        <v/>
      </c>
      <c r="ET58" s="117" t="str">
        <f t="shared" si="146"/>
        <v/>
      </c>
      <c r="EU58" s="117" t="str">
        <f t="shared" si="146"/>
        <v/>
      </c>
      <c r="EV58" s="117" t="str">
        <f t="shared" ref="EV58:HG58" si="147">IF(EV9=1,INDEX($W$1:$W$49,ROW(EV9)),"")</f>
        <v/>
      </c>
      <c r="EW58" s="117" t="str">
        <f t="shared" si="147"/>
        <v/>
      </c>
      <c r="EX58" s="117" t="str">
        <f t="shared" si="147"/>
        <v/>
      </c>
      <c r="EY58" s="117" t="str">
        <f t="shared" si="147"/>
        <v/>
      </c>
      <c r="EZ58" s="117" t="str">
        <f t="shared" si="147"/>
        <v/>
      </c>
      <c r="FA58" s="117" t="str">
        <f t="shared" si="147"/>
        <v/>
      </c>
      <c r="FB58" s="117" t="str">
        <f t="shared" si="147"/>
        <v/>
      </c>
      <c r="FC58" s="117" t="str">
        <f t="shared" si="147"/>
        <v/>
      </c>
      <c r="FD58" s="117" t="str">
        <f t="shared" si="147"/>
        <v/>
      </c>
      <c r="FE58" s="117" t="str">
        <f t="shared" si="147"/>
        <v/>
      </c>
      <c r="FF58" s="117" t="str">
        <f t="shared" si="147"/>
        <v/>
      </c>
      <c r="FG58" s="117" t="str">
        <f t="shared" si="147"/>
        <v/>
      </c>
      <c r="FH58" s="117" t="str">
        <f t="shared" si="147"/>
        <v/>
      </c>
      <c r="FI58" s="117" t="str">
        <f t="shared" si="147"/>
        <v/>
      </c>
      <c r="FJ58" s="117" t="str">
        <f t="shared" si="147"/>
        <v/>
      </c>
      <c r="FK58" s="117" t="str">
        <f t="shared" si="147"/>
        <v/>
      </c>
      <c r="FL58" s="117" t="str">
        <f t="shared" si="147"/>
        <v/>
      </c>
      <c r="FM58" s="117" t="str">
        <f t="shared" si="147"/>
        <v/>
      </c>
      <c r="FN58" s="117" t="str">
        <f t="shared" si="147"/>
        <v/>
      </c>
      <c r="FO58" s="117" t="str">
        <f t="shared" si="147"/>
        <v/>
      </c>
      <c r="FP58" s="117" t="str">
        <f t="shared" si="147"/>
        <v/>
      </c>
      <c r="FQ58" s="117" t="str">
        <f t="shared" si="147"/>
        <v/>
      </c>
      <c r="FR58" s="117" t="str">
        <f t="shared" si="147"/>
        <v/>
      </c>
      <c r="FS58" s="117" t="str">
        <f t="shared" si="147"/>
        <v/>
      </c>
      <c r="FT58" s="117" t="str">
        <f t="shared" si="147"/>
        <v/>
      </c>
      <c r="FU58" s="117" t="str">
        <f t="shared" si="147"/>
        <v/>
      </c>
      <c r="FV58" s="117" t="str">
        <f t="shared" si="147"/>
        <v/>
      </c>
      <c r="FW58" s="117" t="str">
        <f t="shared" si="147"/>
        <v/>
      </c>
      <c r="FX58" s="117" t="str">
        <f t="shared" si="147"/>
        <v/>
      </c>
      <c r="FY58" s="117" t="str">
        <f t="shared" si="147"/>
        <v/>
      </c>
      <c r="FZ58" s="117" t="str">
        <f t="shared" si="147"/>
        <v/>
      </c>
      <c r="GA58" s="117" t="str">
        <f t="shared" si="147"/>
        <v/>
      </c>
      <c r="GB58" s="117" t="str">
        <f t="shared" si="147"/>
        <v/>
      </c>
      <c r="GC58" s="117" t="str">
        <f t="shared" si="147"/>
        <v/>
      </c>
      <c r="GD58" s="117" t="str">
        <f t="shared" si="147"/>
        <v/>
      </c>
      <c r="GE58" s="117" t="str">
        <f t="shared" si="147"/>
        <v/>
      </c>
      <c r="GF58" s="117" t="str">
        <f t="shared" si="147"/>
        <v/>
      </c>
      <c r="GG58" s="117" t="str">
        <f t="shared" si="147"/>
        <v/>
      </c>
      <c r="GH58" s="117" t="str">
        <f t="shared" si="147"/>
        <v/>
      </c>
      <c r="GI58" s="117" t="str">
        <f t="shared" si="147"/>
        <v/>
      </c>
      <c r="GJ58" s="117" t="str">
        <f t="shared" si="147"/>
        <v/>
      </c>
      <c r="GK58" s="117" t="str">
        <f t="shared" si="147"/>
        <v/>
      </c>
      <c r="GL58" s="117" t="str">
        <f t="shared" si="147"/>
        <v/>
      </c>
      <c r="GM58" s="117" t="str">
        <f t="shared" si="147"/>
        <v/>
      </c>
      <c r="GN58" s="117" t="str">
        <f t="shared" si="147"/>
        <v/>
      </c>
      <c r="GO58" s="117" t="str">
        <f t="shared" si="147"/>
        <v/>
      </c>
      <c r="GP58" s="117" t="str">
        <f t="shared" si="147"/>
        <v/>
      </c>
      <c r="GQ58" s="117" t="str">
        <f t="shared" si="147"/>
        <v/>
      </c>
      <c r="GR58" s="117" t="str">
        <f t="shared" si="147"/>
        <v/>
      </c>
      <c r="GS58" s="117" t="str">
        <f t="shared" si="147"/>
        <v/>
      </c>
      <c r="GT58" s="117" t="str">
        <f t="shared" si="147"/>
        <v/>
      </c>
      <c r="GU58" s="117" t="str">
        <f t="shared" si="147"/>
        <v/>
      </c>
      <c r="GV58" s="117" t="str">
        <f t="shared" si="147"/>
        <v/>
      </c>
      <c r="GW58" s="117" t="str">
        <f t="shared" si="147"/>
        <v/>
      </c>
      <c r="GX58" s="117" t="str">
        <f t="shared" si="147"/>
        <v/>
      </c>
      <c r="GY58" s="117" t="str">
        <f t="shared" si="147"/>
        <v/>
      </c>
      <c r="GZ58" s="117" t="str">
        <f t="shared" si="147"/>
        <v/>
      </c>
      <c r="HA58" s="117" t="str">
        <f t="shared" si="147"/>
        <v/>
      </c>
      <c r="HB58" s="117" t="str">
        <f t="shared" si="147"/>
        <v/>
      </c>
      <c r="HC58" s="117" t="str">
        <f t="shared" si="147"/>
        <v/>
      </c>
      <c r="HD58" s="117" t="str">
        <f t="shared" si="147"/>
        <v/>
      </c>
      <c r="HE58" s="117" t="str">
        <f t="shared" si="147"/>
        <v/>
      </c>
      <c r="HF58" s="117" t="str">
        <f t="shared" si="147"/>
        <v/>
      </c>
      <c r="HG58" s="117" t="str">
        <f t="shared" si="147"/>
        <v/>
      </c>
      <c r="HH58" s="117" t="str">
        <f t="shared" ref="HH58:HV58" si="148">IF(HH9=1,INDEX($W$1:$W$49,ROW(HH9)),"")</f>
        <v/>
      </c>
      <c r="HI58" s="117" t="str">
        <f t="shared" si="148"/>
        <v/>
      </c>
      <c r="HJ58" s="117" t="str">
        <f t="shared" si="148"/>
        <v/>
      </c>
      <c r="HK58" s="117" t="str">
        <f t="shared" si="148"/>
        <v/>
      </c>
      <c r="HL58" s="117" t="str">
        <f t="shared" si="148"/>
        <v/>
      </c>
      <c r="HM58" s="117" t="str">
        <f t="shared" si="148"/>
        <v/>
      </c>
      <c r="HN58" s="117" t="str">
        <f t="shared" si="148"/>
        <v/>
      </c>
      <c r="HO58" s="117" t="str">
        <f t="shared" si="148"/>
        <v/>
      </c>
      <c r="HP58" s="117" t="str">
        <f t="shared" si="148"/>
        <v/>
      </c>
      <c r="HQ58" s="117" t="str">
        <f t="shared" si="148"/>
        <v/>
      </c>
      <c r="HR58" s="117" t="str">
        <f t="shared" si="148"/>
        <v/>
      </c>
      <c r="HS58" s="117" t="str">
        <f t="shared" si="148"/>
        <v/>
      </c>
      <c r="HT58" s="117" t="str">
        <f t="shared" si="148"/>
        <v/>
      </c>
      <c r="HU58" s="117" t="str">
        <f t="shared" si="148"/>
        <v/>
      </c>
      <c r="HV58" s="117" t="str">
        <f t="shared" si="148"/>
        <v/>
      </c>
    </row>
    <row r="59" spans="1:230" x14ac:dyDescent="0.35">
      <c r="H59" s="117">
        <v>58</v>
      </c>
      <c r="I59" s="117" t="str">
        <f t="shared" si="5"/>
        <v>ECG</v>
      </c>
      <c r="J59" s="117">
        <f t="shared" si="28"/>
        <v>53</v>
      </c>
      <c r="K59" s="117" t="str">
        <f t="shared" si="29"/>
        <v>ECG</v>
      </c>
      <c r="L59" s="117" t="str">
        <f t="shared" si="30"/>
        <v/>
      </c>
      <c r="M59" s="398" t="str">
        <f t="shared" si="31"/>
        <v>ECG</v>
      </c>
      <c r="N59" s="117">
        <f t="shared" si="32"/>
        <v>58</v>
      </c>
      <c r="O59" s="117">
        <f t="shared" si="33"/>
        <v>58</v>
      </c>
      <c r="Q59" s="389">
        <f t="shared" si="6"/>
        <v>58</v>
      </c>
      <c r="R59" s="395" t="str">
        <f t="shared" si="34"/>
        <v>ECG</v>
      </c>
      <c r="S59" s="391"/>
      <c r="T59" s="391"/>
      <c r="U59" s="391"/>
      <c r="W59" s="117">
        <v>9</v>
      </c>
      <c r="X59" s="117" t="str">
        <f t="shared" ref="X59:CI59" si="149">IF(X10=1,INDEX($W$1:$W$49,ROW(X10)),"")</f>
        <v/>
      </c>
      <c r="Y59" s="117" t="str">
        <f t="shared" si="149"/>
        <v/>
      </c>
      <c r="Z59" s="117" t="str">
        <f t="shared" si="149"/>
        <v/>
      </c>
      <c r="AA59" s="117" t="str">
        <f t="shared" si="149"/>
        <v/>
      </c>
      <c r="AB59" s="117" t="str">
        <f t="shared" si="149"/>
        <v/>
      </c>
      <c r="AC59" s="117" t="str">
        <f t="shared" si="149"/>
        <v/>
      </c>
      <c r="AD59" s="117" t="str">
        <f t="shared" si="149"/>
        <v/>
      </c>
      <c r="AE59" s="117" t="str">
        <f t="shared" si="149"/>
        <v/>
      </c>
      <c r="AF59" s="117" t="str">
        <f t="shared" si="149"/>
        <v/>
      </c>
      <c r="AG59" s="117" t="str">
        <f t="shared" si="149"/>
        <v/>
      </c>
      <c r="AH59" s="117" t="str">
        <f t="shared" si="149"/>
        <v/>
      </c>
      <c r="AI59" s="117" t="str">
        <f t="shared" si="149"/>
        <v/>
      </c>
      <c r="AJ59" s="117" t="str">
        <f t="shared" si="149"/>
        <v/>
      </c>
      <c r="AK59" s="117" t="str">
        <f t="shared" si="149"/>
        <v/>
      </c>
      <c r="AL59" s="117" t="str">
        <f t="shared" si="149"/>
        <v/>
      </c>
      <c r="AM59" s="117" t="str">
        <f t="shared" si="149"/>
        <v/>
      </c>
      <c r="AN59" s="117" t="str">
        <f t="shared" si="149"/>
        <v/>
      </c>
      <c r="AO59" s="117" t="str">
        <f t="shared" si="149"/>
        <v/>
      </c>
      <c r="AP59" s="117" t="str">
        <f t="shared" si="149"/>
        <v/>
      </c>
      <c r="AQ59" s="117" t="str">
        <f t="shared" si="149"/>
        <v/>
      </c>
      <c r="AR59" s="117" t="str">
        <f t="shared" si="149"/>
        <v/>
      </c>
      <c r="AS59" s="117" t="str">
        <f t="shared" si="149"/>
        <v/>
      </c>
      <c r="AT59" s="117" t="str">
        <f t="shared" si="149"/>
        <v/>
      </c>
      <c r="AU59" s="117" t="str">
        <f t="shared" si="149"/>
        <v/>
      </c>
      <c r="AV59" s="117" t="str">
        <f t="shared" si="149"/>
        <v/>
      </c>
      <c r="AW59" s="117" t="str">
        <f t="shared" si="149"/>
        <v/>
      </c>
      <c r="AX59" s="117" t="str">
        <f t="shared" si="149"/>
        <v/>
      </c>
      <c r="AY59" s="117" t="str">
        <f t="shared" si="149"/>
        <v/>
      </c>
      <c r="AZ59" s="117" t="str">
        <f t="shared" si="149"/>
        <v/>
      </c>
      <c r="BA59" s="117" t="str">
        <f t="shared" si="149"/>
        <v/>
      </c>
      <c r="BB59" s="117" t="str">
        <f t="shared" si="149"/>
        <v/>
      </c>
      <c r="BC59" s="117" t="str">
        <f t="shared" si="149"/>
        <v/>
      </c>
      <c r="BD59" s="117" t="str">
        <f t="shared" si="149"/>
        <v/>
      </c>
      <c r="BE59" s="117" t="str">
        <f t="shared" si="149"/>
        <v/>
      </c>
      <c r="BF59" s="117" t="str">
        <f t="shared" si="149"/>
        <v/>
      </c>
      <c r="BG59" s="117" t="str">
        <f t="shared" si="149"/>
        <v/>
      </c>
      <c r="BH59" s="117" t="str">
        <f t="shared" si="149"/>
        <v/>
      </c>
      <c r="BI59" s="117" t="str">
        <f t="shared" si="149"/>
        <v/>
      </c>
      <c r="BJ59" s="117" t="str">
        <f t="shared" si="149"/>
        <v/>
      </c>
      <c r="BK59" s="117" t="str">
        <f t="shared" si="149"/>
        <v/>
      </c>
      <c r="BL59" s="117" t="str">
        <f t="shared" si="149"/>
        <v/>
      </c>
      <c r="BM59" s="117" t="str">
        <f t="shared" si="149"/>
        <v/>
      </c>
      <c r="BN59" s="117" t="str">
        <f t="shared" si="149"/>
        <v/>
      </c>
      <c r="BO59" s="117" t="str">
        <f t="shared" si="149"/>
        <v/>
      </c>
      <c r="BP59" s="117" t="str">
        <f t="shared" si="149"/>
        <v/>
      </c>
      <c r="BQ59" s="117" t="str">
        <f t="shared" si="149"/>
        <v/>
      </c>
      <c r="BR59" s="117" t="str">
        <f t="shared" si="149"/>
        <v/>
      </c>
      <c r="BS59" s="117" t="str">
        <f t="shared" si="149"/>
        <v/>
      </c>
      <c r="BT59" s="117" t="str">
        <f t="shared" si="149"/>
        <v/>
      </c>
      <c r="BU59" s="117" t="str">
        <f t="shared" si="149"/>
        <v/>
      </c>
      <c r="BV59" s="117" t="str">
        <f t="shared" si="149"/>
        <v/>
      </c>
      <c r="BW59" s="117" t="str">
        <f t="shared" si="149"/>
        <v/>
      </c>
      <c r="BX59" s="117" t="str">
        <f t="shared" si="149"/>
        <v/>
      </c>
      <c r="BY59" s="117" t="str">
        <f t="shared" si="149"/>
        <v/>
      </c>
      <c r="BZ59" s="117" t="str">
        <f t="shared" si="149"/>
        <v/>
      </c>
      <c r="CA59" s="117" t="str">
        <f t="shared" si="149"/>
        <v/>
      </c>
      <c r="CB59" s="117" t="str">
        <f t="shared" si="149"/>
        <v/>
      </c>
      <c r="CC59" s="117" t="str">
        <f t="shared" si="149"/>
        <v/>
      </c>
      <c r="CD59" s="117" t="str">
        <f t="shared" si="149"/>
        <v/>
      </c>
      <c r="CE59" s="117" t="str">
        <f t="shared" si="149"/>
        <v/>
      </c>
      <c r="CF59" s="117" t="str">
        <f t="shared" si="149"/>
        <v/>
      </c>
      <c r="CG59" s="117" t="str">
        <f t="shared" si="149"/>
        <v/>
      </c>
      <c r="CH59" s="117" t="str">
        <f t="shared" si="149"/>
        <v/>
      </c>
      <c r="CI59" s="117" t="str">
        <f t="shared" si="149"/>
        <v/>
      </c>
      <c r="CJ59" s="117" t="str">
        <f t="shared" ref="CJ59:EU59" si="150">IF(CJ10=1,INDEX($W$1:$W$49,ROW(CJ10)),"")</f>
        <v/>
      </c>
      <c r="CK59" s="117" t="str">
        <f t="shared" si="150"/>
        <v/>
      </c>
      <c r="CL59" s="117" t="str">
        <f t="shared" si="150"/>
        <v/>
      </c>
      <c r="CM59" s="117" t="str">
        <f t="shared" si="150"/>
        <v/>
      </c>
      <c r="CN59" s="117" t="str">
        <f t="shared" si="150"/>
        <v/>
      </c>
      <c r="CO59" s="117" t="str">
        <f t="shared" si="150"/>
        <v/>
      </c>
      <c r="CP59" s="117" t="str">
        <f t="shared" si="150"/>
        <v/>
      </c>
      <c r="CQ59" s="117" t="str">
        <f t="shared" si="150"/>
        <v/>
      </c>
      <c r="CR59" s="117" t="str">
        <f t="shared" si="150"/>
        <v/>
      </c>
      <c r="CS59" s="117" t="str">
        <f t="shared" si="150"/>
        <v/>
      </c>
      <c r="CT59" s="117" t="str">
        <f t="shared" si="150"/>
        <v/>
      </c>
      <c r="CU59" s="117" t="str">
        <f t="shared" si="150"/>
        <v/>
      </c>
      <c r="CV59" s="117" t="str">
        <f t="shared" si="150"/>
        <v/>
      </c>
      <c r="CW59" s="117" t="str">
        <f t="shared" si="150"/>
        <v/>
      </c>
      <c r="CX59" s="117" t="str">
        <f t="shared" si="150"/>
        <v/>
      </c>
      <c r="CY59" s="117" t="str">
        <f t="shared" si="150"/>
        <v/>
      </c>
      <c r="CZ59" s="117" t="str">
        <f t="shared" si="150"/>
        <v/>
      </c>
      <c r="DA59" s="117" t="str">
        <f t="shared" si="150"/>
        <v/>
      </c>
      <c r="DB59" s="117" t="str">
        <f t="shared" si="150"/>
        <v/>
      </c>
      <c r="DC59" s="117" t="str">
        <f t="shared" si="150"/>
        <v/>
      </c>
      <c r="DD59" s="117" t="str">
        <f t="shared" si="150"/>
        <v/>
      </c>
      <c r="DE59" s="117" t="str">
        <f t="shared" si="150"/>
        <v/>
      </c>
      <c r="DF59" s="117" t="str">
        <f t="shared" si="150"/>
        <v/>
      </c>
      <c r="DG59" s="117" t="str">
        <f t="shared" si="150"/>
        <v/>
      </c>
      <c r="DH59" s="117" t="str">
        <f t="shared" si="150"/>
        <v/>
      </c>
      <c r="DI59" s="117" t="str">
        <f t="shared" si="150"/>
        <v/>
      </c>
      <c r="DJ59" s="117" t="str">
        <f t="shared" si="150"/>
        <v/>
      </c>
      <c r="DK59" s="117" t="str">
        <f t="shared" si="150"/>
        <v/>
      </c>
      <c r="DL59" s="117" t="str">
        <f t="shared" si="150"/>
        <v/>
      </c>
      <c r="DM59" s="117" t="str">
        <f t="shared" si="150"/>
        <v/>
      </c>
      <c r="DN59" s="117" t="str">
        <f t="shared" si="150"/>
        <v/>
      </c>
      <c r="DO59" s="117" t="str">
        <f t="shared" si="150"/>
        <v/>
      </c>
      <c r="DP59" s="117" t="str">
        <f t="shared" si="150"/>
        <v/>
      </c>
      <c r="DQ59" s="117" t="str">
        <f t="shared" si="150"/>
        <v/>
      </c>
      <c r="DR59" s="117" t="str">
        <f t="shared" si="150"/>
        <v/>
      </c>
      <c r="DS59" s="117" t="str">
        <f t="shared" si="150"/>
        <v/>
      </c>
      <c r="DT59" s="117" t="str">
        <f t="shared" si="150"/>
        <v/>
      </c>
      <c r="DU59" s="117" t="str">
        <f t="shared" si="150"/>
        <v/>
      </c>
      <c r="DV59" s="117" t="str">
        <f t="shared" si="150"/>
        <v/>
      </c>
      <c r="DW59" s="117" t="str">
        <f t="shared" si="150"/>
        <v/>
      </c>
      <c r="DX59" s="117" t="str">
        <f t="shared" si="150"/>
        <v/>
      </c>
      <c r="DY59" s="117" t="str">
        <f t="shared" si="150"/>
        <v/>
      </c>
      <c r="DZ59" s="117" t="str">
        <f t="shared" si="150"/>
        <v/>
      </c>
      <c r="EA59" s="117" t="str">
        <f t="shared" si="150"/>
        <v/>
      </c>
      <c r="EB59" s="117" t="str">
        <f t="shared" si="150"/>
        <v/>
      </c>
      <c r="EC59" s="117" t="str">
        <f t="shared" si="150"/>
        <v/>
      </c>
      <c r="ED59" s="117" t="str">
        <f t="shared" si="150"/>
        <v/>
      </c>
      <c r="EE59" s="117" t="str">
        <f t="shared" si="150"/>
        <v/>
      </c>
      <c r="EF59" s="117" t="str">
        <f t="shared" si="150"/>
        <v/>
      </c>
      <c r="EG59" s="117" t="str">
        <f t="shared" si="150"/>
        <v/>
      </c>
      <c r="EH59" s="117" t="str">
        <f t="shared" si="150"/>
        <v/>
      </c>
      <c r="EI59" s="117" t="str">
        <f t="shared" si="150"/>
        <v/>
      </c>
      <c r="EJ59" s="117" t="str">
        <f t="shared" si="150"/>
        <v/>
      </c>
      <c r="EK59" s="117" t="str">
        <f t="shared" si="150"/>
        <v/>
      </c>
      <c r="EL59" s="117" t="str">
        <f t="shared" si="150"/>
        <v/>
      </c>
      <c r="EM59" s="117" t="str">
        <f t="shared" si="150"/>
        <v/>
      </c>
      <c r="EN59" s="117" t="str">
        <f t="shared" si="150"/>
        <v/>
      </c>
      <c r="EO59" s="117" t="str">
        <f t="shared" si="150"/>
        <v/>
      </c>
      <c r="EP59" s="117" t="str">
        <f t="shared" si="150"/>
        <v/>
      </c>
      <c r="EQ59" s="117" t="str">
        <f t="shared" si="150"/>
        <v/>
      </c>
      <c r="ER59" s="117" t="str">
        <f t="shared" si="150"/>
        <v/>
      </c>
      <c r="ES59" s="117" t="str">
        <f t="shared" si="150"/>
        <v/>
      </c>
      <c r="ET59" s="117" t="str">
        <f t="shared" si="150"/>
        <v/>
      </c>
      <c r="EU59" s="117" t="str">
        <f t="shared" si="150"/>
        <v/>
      </c>
      <c r="EV59" s="117" t="str">
        <f t="shared" ref="EV59:HG59" si="151">IF(EV10=1,INDEX($W$1:$W$49,ROW(EV10)),"")</f>
        <v/>
      </c>
      <c r="EW59" s="117" t="str">
        <f t="shared" si="151"/>
        <v/>
      </c>
      <c r="EX59" s="117" t="str">
        <f t="shared" si="151"/>
        <v/>
      </c>
      <c r="EY59" s="117" t="str">
        <f t="shared" si="151"/>
        <v/>
      </c>
      <c r="EZ59" s="117" t="str">
        <f t="shared" si="151"/>
        <v/>
      </c>
      <c r="FA59" s="117" t="str">
        <f t="shared" si="151"/>
        <v/>
      </c>
      <c r="FB59" s="117" t="str">
        <f t="shared" si="151"/>
        <v/>
      </c>
      <c r="FC59" s="117" t="str">
        <f t="shared" si="151"/>
        <v/>
      </c>
      <c r="FD59" s="117" t="str">
        <f t="shared" si="151"/>
        <v/>
      </c>
      <c r="FE59" s="117" t="str">
        <f t="shared" si="151"/>
        <v/>
      </c>
      <c r="FF59" s="117" t="str">
        <f t="shared" si="151"/>
        <v/>
      </c>
      <c r="FG59" s="117" t="str">
        <f t="shared" si="151"/>
        <v/>
      </c>
      <c r="FH59" s="117" t="str">
        <f t="shared" si="151"/>
        <v/>
      </c>
      <c r="FI59" s="117" t="str">
        <f t="shared" si="151"/>
        <v/>
      </c>
      <c r="FJ59" s="117" t="str">
        <f t="shared" si="151"/>
        <v/>
      </c>
      <c r="FK59" s="117" t="str">
        <f t="shared" si="151"/>
        <v/>
      </c>
      <c r="FL59" s="117" t="str">
        <f t="shared" si="151"/>
        <v/>
      </c>
      <c r="FM59" s="117" t="str">
        <f t="shared" si="151"/>
        <v/>
      </c>
      <c r="FN59" s="117" t="str">
        <f t="shared" si="151"/>
        <v/>
      </c>
      <c r="FO59" s="117" t="str">
        <f t="shared" si="151"/>
        <v/>
      </c>
      <c r="FP59" s="117" t="str">
        <f t="shared" si="151"/>
        <v/>
      </c>
      <c r="FQ59" s="117" t="str">
        <f t="shared" si="151"/>
        <v/>
      </c>
      <c r="FR59" s="117" t="str">
        <f t="shared" si="151"/>
        <v/>
      </c>
      <c r="FS59" s="117" t="str">
        <f t="shared" si="151"/>
        <v/>
      </c>
      <c r="FT59" s="117" t="str">
        <f t="shared" si="151"/>
        <v/>
      </c>
      <c r="FU59" s="117" t="str">
        <f t="shared" si="151"/>
        <v/>
      </c>
      <c r="FV59" s="117" t="str">
        <f t="shared" si="151"/>
        <v/>
      </c>
      <c r="FW59" s="117" t="str">
        <f t="shared" si="151"/>
        <v/>
      </c>
      <c r="FX59" s="117" t="str">
        <f t="shared" si="151"/>
        <v/>
      </c>
      <c r="FY59" s="117" t="str">
        <f t="shared" si="151"/>
        <v/>
      </c>
      <c r="FZ59" s="117" t="str">
        <f t="shared" si="151"/>
        <v/>
      </c>
      <c r="GA59" s="117" t="str">
        <f t="shared" si="151"/>
        <v/>
      </c>
      <c r="GB59" s="117" t="str">
        <f t="shared" si="151"/>
        <v/>
      </c>
      <c r="GC59" s="117" t="str">
        <f t="shared" si="151"/>
        <v/>
      </c>
      <c r="GD59" s="117" t="str">
        <f t="shared" si="151"/>
        <v/>
      </c>
      <c r="GE59" s="117" t="str">
        <f t="shared" si="151"/>
        <v/>
      </c>
      <c r="GF59" s="117" t="str">
        <f t="shared" si="151"/>
        <v/>
      </c>
      <c r="GG59" s="117" t="str">
        <f t="shared" si="151"/>
        <v/>
      </c>
      <c r="GH59" s="117" t="str">
        <f t="shared" si="151"/>
        <v/>
      </c>
      <c r="GI59" s="117" t="str">
        <f t="shared" si="151"/>
        <v/>
      </c>
      <c r="GJ59" s="117" t="str">
        <f t="shared" si="151"/>
        <v/>
      </c>
      <c r="GK59" s="117" t="str">
        <f t="shared" si="151"/>
        <v/>
      </c>
      <c r="GL59" s="117" t="str">
        <f t="shared" si="151"/>
        <v/>
      </c>
      <c r="GM59" s="117" t="str">
        <f t="shared" si="151"/>
        <v/>
      </c>
      <c r="GN59" s="117" t="str">
        <f t="shared" si="151"/>
        <v/>
      </c>
      <c r="GO59" s="117" t="str">
        <f t="shared" si="151"/>
        <v/>
      </c>
      <c r="GP59" s="117" t="str">
        <f t="shared" si="151"/>
        <v/>
      </c>
      <c r="GQ59" s="117" t="str">
        <f t="shared" si="151"/>
        <v/>
      </c>
      <c r="GR59" s="117" t="str">
        <f t="shared" si="151"/>
        <v/>
      </c>
      <c r="GS59" s="117" t="str">
        <f t="shared" si="151"/>
        <v/>
      </c>
      <c r="GT59" s="117" t="str">
        <f t="shared" si="151"/>
        <v/>
      </c>
      <c r="GU59" s="117" t="str">
        <f t="shared" si="151"/>
        <v/>
      </c>
      <c r="GV59" s="117" t="str">
        <f t="shared" si="151"/>
        <v/>
      </c>
      <c r="GW59" s="117" t="str">
        <f t="shared" si="151"/>
        <v/>
      </c>
      <c r="GX59" s="117" t="str">
        <f t="shared" si="151"/>
        <v/>
      </c>
      <c r="GY59" s="117" t="str">
        <f t="shared" si="151"/>
        <v/>
      </c>
      <c r="GZ59" s="117" t="str">
        <f t="shared" si="151"/>
        <v/>
      </c>
      <c r="HA59" s="117" t="str">
        <f t="shared" si="151"/>
        <v/>
      </c>
      <c r="HB59" s="117" t="str">
        <f t="shared" si="151"/>
        <v/>
      </c>
      <c r="HC59" s="117" t="str">
        <f t="shared" si="151"/>
        <v/>
      </c>
      <c r="HD59" s="117" t="str">
        <f t="shared" si="151"/>
        <v/>
      </c>
      <c r="HE59" s="117" t="str">
        <f t="shared" si="151"/>
        <v/>
      </c>
      <c r="HF59" s="117" t="str">
        <f t="shared" si="151"/>
        <v/>
      </c>
      <c r="HG59" s="117" t="str">
        <f t="shared" si="151"/>
        <v/>
      </c>
      <c r="HH59" s="117" t="str">
        <f t="shared" ref="HH59:HV59" si="152">IF(HH10=1,INDEX($W$1:$W$49,ROW(HH10)),"")</f>
        <v/>
      </c>
      <c r="HI59" s="117" t="str">
        <f t="shared" si="152"/>
        <v/>
      </c>
      <c r="HJ59" s="117" t="str">
        <f t="shared" si="152"/>
        <v/>
      </c>
      <c r="HK59" s="117" t="str">
        <f t="shared" si="152"/>
        <v/>
      </c>
      <c r="HL59" s="117" t="str">
        <f t="shared" si="152"/>
        <v/>
      </c>
      <c r="HM59" s="117" t="str">
        <f t="shared" si="152"/>
        <v/>
      </c>
      <c r="HN59" s="117" t="str">
        <f t="shared" si="152"/>
        <v/>
      </c>
      <c r="HO59" s="117" t="str">
        <f t="shared" si="152"/>
        <v/>
      </c>
      <c r="HP59" s="117" t="str">
        <f t="shared" si="152"/>
        <v/>
      </c>
      <c r="HQ59" s="117" t="str">
        <f t="shared" si="152"/>
        <v/>
      </c>
      <c r="HR59" s="117" t="str">
        <f t="shared" si="152"/>
        <v/>
      </c>
      <c r="HS59" s="117" t="str">
        <f t="shared" si="152"/>
        <v/>
      </c>
      <c r="HT59" s="117" t="str">
        <f t="shared" si="152"/>
        <v/>
      </c>
      <c r="HU59" s="117" t="str">
        <f t="shared" si="152"/>
        <v/>
      </c>
      <c r="HV59" s="117" t="str">
        <f t="shared" si="152"/>
        <v/>
      </c>
    </row>
    <row r="60" spans="1:230" x14ac:dyDescent="0.35">
      <c r="H60" s="117">
        <v>59</v>
      </c>
      <c r="I60" s="117" t="str">
        <f t="shared" si="5"/>
        <v>ECG</v>
      </c>
      <c r="J60" s="117">
        <f t="shared" si="28"/>
        <v>54</v>
      </c>
      <c r="K60" s="117" t="str">
        <f t="shared" si="29"/>
        <v>ECG</v>
      </c>
      <c r="L60" s="117" t="str">
        <f t="shared" si="30"/>
        <v/>
      </c>
      <c r="M60" s="398" t="str">
        <f t="shared" si="31"/>
        <v>ECG</v>
      </c>
      <c r="N60" s="117">
        <f t="shared" si="32"/>
        <v>59</v>
      </c>
      <c r="O60" s="117">
        <f t="shared" si="33"/>
        <v>59</v>
      </c>
      <c r="Q60" s="389">
        <f t="shared" si="6"/>
        <v>59</v>
      </c>
      <c r="R60" s="395" t="str">
        <f t="shared" si="34"/>
        <v>ECG</v>
      </c>
      <c r="S60" s="391"/>
      <c r="T60" s="391"/>
      <c r="U60" s="391"/>
      <c r="W60" s="117">
        <v>10</v>
      </c>
      <c r="X60" s="117" t="str">
        <f t="shared" ref="X60:CI60" si="153">IF(X11=1,INDEX($W$1:$W$49,ROW(X11)),"")</f>
        <v/>
      </c>
      <c r="Y60" s="117" t="str">
        <f t="shared" si="153"/>
        <v/>
      </c>
      <c r="Z60" s="117" t="str">
        <f t="shared" si="153"/>
        <v/>
      </c>
      <c r="AA60" s="117" t="str">
        <f t="shared" si="153"/>
        <v/>
      </c>
      <c r="AB60" s="117" t="str">
        <f t="shared" si="153"/>
        <v/>
      </c>
      <c r="AC60" s="117" t="str">
        <f t="shared" si="153"/>
        <v/>
      </c>
      <c r="AD60" s="117" t="str">
        <f t="shared" si="153"/>
        <v/>
      </c>
      <c r="AE60" s="117" t="str">
        <f t="shared" si="153"/>
        <v/>
      </c>
      <c r="AF60" s="117" t="str">
        <f t="shared" si="153"/>
        <v/>
      </c>
      <c r="AG60" s="117" t="str">
        <f t="shared" si="153"/>
        <v/>
      </c>
      <c r="AH60" s="117" t="str">
        <f t="shared" si="153"/>
        <v/>
      </c>
      <c r="AI60" s="117" t="str">
        <f t="shared" si="153"/>
        <v/>
      </c>
      <c r="AJ60" s="117" t="str">
        <f t="shared" si="153"/>
        <v/>
      </c>
      <c r="AK60" s="117" t="str">
        <f t="shared" si="153"/>
        <v/>
      </c>
      <c r="AL60" s="117" t="str">
        <f t="shared" si="153"/>
        <v/>
      </c>
      <c r="AM60" s="117" t="str">
        <f t="shared" si="153"/>
        <v/>
      </c>
      <c r="AN60" s="117" t="str">
        <f t="shared" si="153"/>
        <v/>
      </c>
      <c r="AO60" s="117" t="str">
        <f t="shared" si="153"/>
        <v/>
      </c>
      <c r="AP60" s="117" t="str">
        <f t="shared" si="153"/>
        <v/>
      </c>
      <c r="AQ60" s="117" t="str">
        <f t="shared" si="153"/>
        <v/>
      </c>
      <c r="AR60" s="117" t="str">
        <f t="shared" si="153"/>
        <v/>
      </c>
      <c r="AS60" s="117" t="str">
        <f t="shared" si="153"/>
        <v/>
      </c>
      <c r="AT60" s="117" t="str">
        <f t="shared" si="153"/>
        <v/>
      </c>
      <c r="AU60" s="117" t="str">
        <f t="shared" si="153"/>
        <v/>
      </c>
      <c r="AV60" s="117" t="str">
        <f t="shared" si="153"/>
        <v/>
      </c>
      <c r="AW60" s="117" t="str">
        <f t="shared" si="153"/>
        <v/>
      </c>
      <c r="AX60" s="117" t="str">
        <f t="shared" si="153"/>
        <v/>
      </c>
      <c r="AY60" s="117" t="str">
        <f t="shared" si="153"/>
        <v/>
      </c>
      <c r="AZ60" s="117" t="str">
        <f t="shared" si="153"/>
        <v/>
      </c>
      <c r="BA60" s="117" t="str">
        <f t="shared" si="153"/>
        <v/>
      </c>
      <c r="BB60" s="117" t="str">
        <f t="shared" si="153"/>
        <v/>
      </c>
      <c r="BC60" s="117" t="str">
        <f t="shared" si="153"/>
        <v/>
      </c>
      <c r="BD60" s="117" t="str">
        <f t="shared" si="153"/>
        <v/>
      </c>
      <c r="BE60" s="117" t="str">
        <f t="shared" si="153"/>
        <v/>
      </c>
      <c r="BF60" s="117" t="str">
        <f t="shared" si="153"/>
        <v/>
      </c>
      <c r="BG60" s="117" t="str">
        <f t="shared" si="153"/>
        <v/>
      </c>
      <c r="BH60" s="117" t="str">
        <f t="shared" si="153"/>
        <v/>
      </c>
      <c r="BI60" s="117" t="str">
        <f t="shared" si="153"/>
        <v/>
      </c>
      <c r="BJ60" s="117" t="str">
        <f t="shared" si="153"/>
        <v/>
      </c>
      <c r="BK60" s="117" t="str">
        <f t="shared" si="153"/>
        <v/>
      </c>
      <c r="BL60" s="117" t="str">
        <f t="shared" si="153"/>
        <v/>
      </c>
      <c r="BM60" s="117" t="str">
        <f t="shared" si="153"/>
        <v/>
      </c>
      <c r="BN60" s="117" t="str">
        <f t="shared" si="153"/>
        <v/>
      </c>
      <c r="BO60" s="117" t="str">
        <f t="shared" si="153"/>
        <v/>
      </c>
      <c r="BP60" s="117" t="str">
        <f t="shared" si="153"/>
        <v/>
      </c>
      <c r="BQ60" s="117" t="str">
        <f t="shared" si="153"/>
        <v/>
      </c>
      <c r="BR60" s="117" t="str">
        <f t="shared" si="153"/>
        <v/>
      </c>
      <c r="BS60" s="117" t="str">
        <f t="shared" si="153"/>
        <v/>
      </c>
      <c r="BT60" s="117" t="str">
        <f t="shared" si="153"/>
        <v/>
      </c>
      <c r="BU60" s="117" t="str">
        <f t="shared" si="153"/>
        <v/>
      </c>
      <c r="BV60" s="117" t="str">
        <f t="shared" si="153"/>
        <v/>
      </c>
      <c r="BW60" s="117" t="str">
        <f t="shared" si="153"/>
        <v/>
      </c>
      <c r="BX60" s="117" t="str">
        <f t="shared" si="153"/>
        <v/>
      </c>
      <c r="BY60" s="117" t="str">
        <f t="shared" si="153"/>
        <v/>
      </c>
      <c r="BZ60" s="117" t="str">
        <f t="shared" si="153"/>
        <v/>
      </c>
      <c r="CA60" s="117" t="str">
        <f t="shared" si="153"/>
        <v/>
      </c>
      <c r="CB60" s="117" t="str">
        <f t="shared" si="153"/>
        <v/>
      </c>
      <c r="CC60" s="117" t="str">
        <f t="shared" si="153"/>
        <v/>
      </c>
      <c r="CD60" s="117" t="str">
        <f t="shared" si="153"/>
        <v/>
      </c>
      <c r="CE60" s="117" t="str">
        <f t="shared" si="153"/>
        <v/>
      </c>
      <c r="CF60" s="117" t="str">
        <f t="shared" si="153"/>
        <v/>
      </c>
      <c r="CG60" s="117" t="str">
        <f t="shared" si="153"/>
        <v/>
      </c>
      <c r="CH60" s="117" t="str">
        <f t="shared" si="153"/>
        <v/>
      </c>
      <c r="CI60" s="117" t="str">
        <f t="shared" si="153"/>
        <v/>
      </c>
      <c r="CJ60" s="117" t="str">
        <f t="shared" ref="CJ60:EU60" si="154">IF(CJ11=1,INDEX($W$1:$W$49,ROW(CJ11)),"")</f>
        <v/>
      </c>
      <c r="CK60" s="117" t="str">
        <f t="shared" si="154"/>
        <v/>
      </c>
      <c r="CL60" s="117" t="str">
        <f t="shared" si="154"/>
        <v/>
      </c>
      <c r="CM60" s="117" t="str">
        <f t="shared" si="154"/>
        <v/>
      </c>
      <c r="CN60" s="117" t="str">
        <f t="shared" si="154"/>
        <v/>
      </c>
      <c r="CO60" s="117" t="str">
        <f t="shared" si="154"/>
        <v/>
      </c>
      <c r="CP60" s="117" t="str">
        <f t="shared" si="154"/>
        <v/>
      </c>
      <c r="CQ60" s="117" t="str">
        <f t="shared" si="154"/>
        <v/>
      </c>
      <c r="CR60" s="117" t="str">
        <f t="shared" si="154"/>
        <v/>
      </c>
      <c r="CS60" s="117" t="str">
        <f t="shared" si="154"/>
        <v/>
      </c>
      <c r="CT60" s="117" t="str">
        <f t="shared" si="154"/>
        <v/>
      </c>
      <c r="CU60" s="117" t="str">
        <f t="shared" si="154"/>
        <v/>
      </c>
      <c r="CV60" s="117" t="str">
        <f t="shared" si="154"/>
        <v/>
      </c>
      <c r="CW60" s="117" t="str">
        <f t="shared" si="154"/>
        <v/>
      </c>
      <c r="CX60" s="117" t="str">
        <f t="shared" si="154"/>
        <v/>
      </c>
      <c r="CY60" s="117" t="str">
        <f t="shared" si="154"/>
        <v/>
      </c>
      <c r="CZ60" s="117" t="str">
        <f t="shared" si="154"/>
        <v/>
      </c>
      <c r="DA60" s="117" t="str">
        <f t="shared" si="154"/>
        <v/>
      </c>
      <c r="DB60" s="117" t="str">
        <f t="shared" si="154"/>
        <v/>
      </c>
      <c r="DC60" s="117" t="str">
        <f t="shared" si="154"/>
        <v/>
      </c>
      <c r="DD60" s="117" t="str">
        <f t="shared" si="154"/>
        <v/>
      </c>
      <c r="DE60" s="117" t="str">
        <f t="shared" si="154"/>
        <v/>
      </c>
      <c r="DF60" s="117" t="str">
        <f t="shared" si="154"/>
        <v/>
      </c>
      <c r="DG60" s="117" t="str">
        <f t="shared" si="154"/>
        <v/>
      </c>
      <c r="DH60" s="117" t="str">
        <f t="shared" si="154"/>
        <v/>
      </c>
      <c r="DI60" s="117" t="str">
        <f t="shared" si="154"/>
        <v/>
      </c>
      <c r="DJ60" s="117" t="str">
        <f t="shared" si="154"/>
        <v/>
      </c>
      <c r="DK60" s="117" t="str">
        <f t="shared" si="154"/>
        <v/>
      </c>
      <c r="DL60" s="117" t="str">
        <f t="shared" si="154"/>
        <v/>
      </c>
      <c r="DM60" s="117" t="str">
        <f t="shared" si="154"/>
        <v/>
      </c>
      <c r="DN60" s="117" t="str">
        <f t="shared" si="154"/>
        <v/>
      </c>
      <c r="DO60" s="117" t="str">
        <f t="shared" si="154"/>
        <v/>
      </c>
      <c r="DP60" s="117" t="str">
        <f t="shared" si="154"/>
        <v/>
      </c>
      <c r="DQ60" s="117" t="str">
        <f t="shared" si="154"/>
        <v/>
      </c>
      <c r="DR60" s="117" t="str">
        <f t="shared" si="154"/>
        <v/>
      </c>
      <c r="DS60" s="117" t="str">
        <f t="shared" si="154"/>
        <v/>
      </c>
      <c r="DT60" s="117" t="str">
        <f t="shared" si="154"/>
        <v/>
      </c>
      <c r="DU60" s="117" t="str">
        <f t="shared" si="154"/>
        <v/>
      </c>
      <c r="DV60" s="117" t="str">
        <f t="shared" si="154"/>
        <v/>
      </c>
      <c r="DW60" s="117" t="str">
        <f t="shared" si="154"/>
        <v/>
      </c>
      <c r="DX60" s="117" t="str">
        <f t="shared" si="154"/>
        <v/>
      </c>
      <c r="DY60" s="117" t="str">
        <f t="shared" si="154"/>
        <v/>
      </c>
      <c r="DZ60" s="117" t="str">
        <f t="shared" si="154"/>
        <v/>
      </c>
      <c r="EA60" s="117" t="str">
        <f t="shared" si="154"/>
        <v/>
      </c>
      <c r="EB60" s="117" t="str">
        <f t="shared" si="154"/>
        <v/>
      </c>
      <c r="EC60" s="117" t="str">
        <f t="shared" si="154"/>
        <v/>
      </c>
      <c r="ED60" s="117" t="str">
        <f t="shared" si="154"/>
        <v/>
      </c>
      <c r="EE60" s="117" t="str">
        <f t="shared" si="154"/>
        <v/>
      </c>
      <c r="EF60" s="117" t="str">
        <f t="shared" si="154"/>
        <v/>
      </c>
      <c r="EG60" s="117" t="str">
        <f t="shared" si="154"/>
        <v/>
      </c>
      <c r="EH60" s="117" t="str">
        <f t="shared" si="154"/>
        <v/>
      </c>
      <c r="EI60" s="117" t="str">
        <f t="shared" si="154"/>
        <v/>
      </c>
      <c r="EJ60" s="117" t="str">
        <f t="shared" si="154"/>
        <v/>
      </c>
      <c r="EK60" s="117" t="str">
        <f t="shared" si="154"/>
        <v/>
      </c>
      <c r="EL60" s="117" t="str">
        <f t="shared" si="154"/>
        <v/>
      </c>
      <c r="EM60" s="117" t="str">
        <f t="shared" si="154"/>
        <v/>
      </c>
      <c r="EN60" s="117" t="str">
        <f t="shared" si="154"/>
        <v/>
      </c>
      <c r="EO60" s="117" t="str">
        <f t="shared" si="154"/>
        <v/>
      </c>
      <c r="EP60" s="117" t="str">
        <f t="shared" si="154"/>
        <v/>
      </c>
      <c r="EQ60" s="117" t="str">
        <f t="shared" si="154"/>
        <v/>
      </c>
      <c r="ER60" s="117" t="str">
        <f t="shared" si="154"/>
        <v/>
      </c>
      <c r="ES60" s="117" t="str">
        <f t="shared" si="154"/>
        <v/>
      </c>
      <c r="ET60" s="117" t="str">
        <f t="shared" si="154"/>
        <v/>
      </c>
      <c r="EU60" s="117" t="str">
        <f t="shared" si="154"/>
        <v/>
      </c>
      <c r="EV60" s="117" t="str">
        <f t="shared" ref="EV60:HG60" si="155">IF(EV11=1,INDEX($W$1:$W$49,ROW(EV11)),"")</f>
        <v/>
      </c>
      <c r="EW60" s="117" t="str">
        <f t="shared" si="155"/>
        <v/>
      </c>
      <c r="EX60" s="117" t="str">
        <f t="shared" si="155"/>
        <v/>
      </c>
      <c r="EY60" s="117" t="str">
        <f t="shared" si="155"/>
        <v/>
      </c>
      <c r="EZ60" s="117" t="str">
        <f t="shared" si="155"/>
        <v/>
      </c>
      <c r="FA60" s="117" t="str">
        <f t="shared" si="155"/>
        <v/>
      </c>
      <c r="FB60" s="117" t="str">
        <f t="shared" si="155"/>
        <v/>
      </c>
      <c r="FC60" s="117" t="str">
        <f t="shared" si="155"/>
        <v/>
      </c>
      <c r="FD60" s="117" t="str">
        <f t="shared" si="155"/>
        <v/>
      </c>
      <c r="FE60" s="117" t="str">
        <f t="shared" si="155"/>
        <v/>
      </c>
      <c r="FF60" s="117" t="str">
        <f t="shared" si="155"/>
        <v/>
      </c>
      <c r="FG60" s="117" t="str">
        <f t="shared" si="155"/>
        <v/>
      </c>
      <c r="FH60" s="117" t="str">
        <f t="shared" si="155"/>
        <v/>
      </c>
      <c r="FI60" s="117" t="str">
        <f t="shared" si="155"/>
        <v/>
      </c>
      <c r="FJ60" s="117" t="str">
        <f t="shared" si="155"/>
        <v/>
      </c>
      <c r="FK60" s="117" t="str">
        <f t="shared" si="155"/>
        <v/>
      </c>
      <c r="FL60" s="117" t="str">
        <f t="shared" si="155"/>
        <v/>
      </c>
      <c r="FM60" s="117" t="str">
        <f t="shared" si="155"/>
        <v/>
      </c>
      <c r="FN60" s="117" t="str">
        <f t="shared" si="155"/>
        <v/>
      </c>
      <c r="FO60" s="117" t="str">
        <f t="shared" si="155"/>
        <v/>
      </c>
      <c r="FP60" s="117" t="str">
        <f t="shared" si="155"/>
        <v/>
      </c>
      <c r="FQ60" s="117" t="str">
        <f t="shared" si="155"/>
        <v/>
      </c>
      <c r="FR60" s="117" t="str">
        <f t="shared" si="155"/>
        <v/>
      </c>
      <c r="FS60" s="117" t="str">
        <f t="shared" si="155"/>
        <v/>
      </c>
      <c r="FT60" s="117" t="str">
        <f t="shared" si="155"/>
        <v/>
      </c>
      <c r="FU60" s="117" t="str">
        <f t="shared" si="155"/>
        <v/>
      </c>
      <c r="FV60" s="117" t="str">
        <f t="shared" si="155"/>
        <v/>
      </c>
      <c r="FW60" s="117" t="str">
        <f t="shared" si="155"/>
        <v/>
      </c>
      <c r="FX60" s="117" t="str">
        <f t="shared" si="155"/>
        <v/>
      </c>
      <c r="FY60" s="117" t="str">
        <f t="shared" si="155"/>
        <v/>
      </c>
      <c r="FZ60" s="117" t="str">
        <f t="shared" si="155"/>
        <v/>
      </c>
      <c r="GA60" s="117" t="str">
        <f t="shared" si="155"/>
        <v/>
      </c>
      <c r="GB60" s="117" t="str">
        <f t="shared" si="155"/>
        <v/>
      </c>
      <c r="GC60" s="117" t="str">
        <f t="shared" si="155"/>
        <v/>
      </c>
      <c r="GD60" s="117" t="str">
        <f t="shared" si="155"/>
        <v/>
      </c>
      <c r="GE60" s="117" t="str">
        <f t="shared" si="155"/>
        <v/>
      </c>
      <c r="GF60" s="117" t="str">
        <f t="shared" si="155"/>
        <v/>
      </c>
      <c r="GG60" s="117" t="str">
        <f t="shared" si="155"/>
        <v/>
      </c>
      <c r="GH60" s="117" t="str">
        <f t="shared" si="155"/>
        <v/>
      </c>
      <c r="GI60" s="117" t="str">
        <f t="shared" si="155"/>
        <v/>
      </c>
      <c r="GJ60" s="117" t="str">
        <f t="shared" si="155"/>
        <v/>
      </c>
      <c r="GK60" s="117" t="str">
        <f t="shared" si="155"/>
        <v/>
      </c>
      <c r="GL60" s="117" t="str">
        <f t="shared" si="155"/>
        <v/>
      </c>
      <c r="GM60" s="117" t="str">
        <f t="shared" si="155"/>
        <v/>
      </c>
      <c r="GN60" s="117" t="str">
        <f t="shared" si="155"/>
        <v/>
      </c>
      <c r="GO60" s="117" t="str">
        <f t="shared" si="155"/>
        <v/>
      </c>
      <c r="GP60" s="117" t="str">
        <f t="shared" si="155"/>
        <v/>
      </c>
      <c r="GQ60" s="117" t="str">
        <f t="shared" si="155"/>
        <v/>
      </c>
      <c r="GR60" s="117" t="str">
        <f t="shared" si="155"/>
        <v/>
      </c>
      <c r="GS60" s="117" t="str">
        <f t="shared" si="155"/>
        <v/>
      </c>
      <c r="GT60" s="117" t="str">
        <f t="shared" si="155"/>
        <v/>
      </c>
      <c r="GU60" s="117" t="str">
        <f t="shared" si="155"/>
        <v/>
      </c>
      <c r="GV60" s="117" t="str">
        <f t="shared" si="155"/>
        <v/>
      </c>
      <c r="GW60" s="117" t="str">
        <f t="shared" si="155"/>
        <v/>
      </c>
      <c r="GX60" s="117" t="str">
        <f t="shared" si="155"/>
        <v/>
      </c>
      <c r="GY60" s="117" t="str">
        <f t="shared" si="155"/>
        <v/>
      </c>
      <c r="GZ60" s="117" t="str">
        <f t="shared" si="155"/>
        <v/>
      </c>
      <c r="HA60" s="117" t="str">
        <f t="shared" si="155"/>
        <v/>
      </c>
      <c r="HB60" s="117" t="str">
        <f t="shared" si="155"/>
        <v/>
      </c>
      <c r="HC60" s="117" t="str">
        <f t="shared" si="155"/>
        <v/>
      </c>
      <c r="HD60" s="117" t="str">
        <f t="shared" si="155"/>
        <v/>
      </c>
      <c r="HE60" s="117" t="str">
        <f t="shared" si="155"/>
        <v/>
      </c>
      <c r="HF60" s="117" t="str">
        <f t="shared" si="155"/>
        <v/>
      </c>
      <c r="HG60" s="117" t="str">
        <f t="shared" si="155"/>
        <v/>
      </c>
      <c r="HH60" s="117" t="str">
        <f t="shared" ref="HH60:HV60" si="156">IF(HH11=1,INDEX($W$1:$W$49,ROW(HH11)),"")</f>
        <v/>
      </c>
      <c r="HI60" s="117" t="str">
        <f t="shared" si="156"/>
        <v/>
      </c>
      <c r="HJ60" s="117" t="str">
        <f t="shared" si="156"/>
        <v/>
      </c>
      <c r="HK60" s="117" t="str">
        <f t="shared" si="156"/>
        <v/>
      </c>
      <c r="HL60" s="117" t="str">
        <f t="shared" si="156"/>
        <v/>
      </c>
      <c r="HM60" s="117" t="str">
        <f t="shared" si="156"/>
        <v/>
      </c>
      <c r="HN60" s="117" t="str">
        <f t="shared" si="156"/>
        <v/>
      </c>
      <c r="HO60" s="117" t="str">
        <f t="shared" si="156"/>
        <v/>
      </c>
      <c r="HP60" s="117" t="str">
        <f t="shared" si="156"/>
        <v/>
      </c>
      <c r="HQ60" s="117" t="str">
        <f t="shared" si="156"/>
        <v/>
      </c>
      <c r="HR60" s="117" t="str">
        <f t="shared" si="156"/>
        <v/>
      </c>
      <c r="HS60" s="117" t="str">
        <f t="shared" si="156"/>
        <v/>
      </c>
      <c r="HT60" s="117" t="str">
        <f t="shared" si="156"/>
        <v/>
      </c>
      <c r="HU60" s="117" t="str">
        <f t="shared" si="156"/>
        <v/>
      </c>
      <c r="HV60" s="117" t="str">
        <f t="shared" si="156"/>
        <v/>
      </c>
    </row>
    <row r="61" spans="1:230" x14ac:dyDescent="0.35">
      <c r="B61" s="117" t="s">
        <v>845</v>
      </c>
      <c r="C61" s="117">
        <f>IF(AND(ACQ_MODE="MIX",EN_ECG_DEC_MIX="YES"),ECG_DEC_FACTOR_MIX,IF(AND(ACQ_MODE="ECG",EN_ECG_DEC_ECG="YES"),ECG_DEC_FACTOR_ECG,1))</f>
        <v>1</v>
      </c>
      <c r="H61" s="117">
        <v>60</v>
      </c>
      <c r="I61" s="117" t="str">
        <f t="shared" si="5"/>
        <v>ECG</v>
      </c>
      <c r="J61" s="117">
        <f t="shared" si="28"/>
        <v>55</v>
      </c>
      <c r="K61" s="117" t="str">
        <f t="shared" si="29"/>
        <v>ECG</v>
      </c>
      <c r="L61" s="117" t="str">
        <f t="shared" si="30"/>
        <v/>
      </c>
      <c r="M61" s="398" t="str">
        <f t="shared" si="31"/>
        <v>ECG</v>
      </c>
      <c r="N61" s="117">
        <f t="shared" si="32"/>
        <v>60</v>
      </c>
      <c r="O61" s="117">
        <f t="shared" si="33"/>
        <v>60</v>
      </c>
      <c r="Q61" s="389">
        <f t="shared" si="6"/>
        <v>60</v>
      </c>
      <c r="R61" s="395" t="str">
        <f t="shared" si="34"/>
        <v>ECG</v>
      </c>
      <c r="S61" s="391"/>
      <c r="T61" s="391"/>
      <c r="U61" s="391"/>
      <c r="W61" s="117">
        <v>11</v>
      </c>
      <c r="X61" s="117" t="str">
        <f t="shared" ref="X61:CI61" si="157">IF(X12=1,INDEX($W$1:$W$49,ROW(X12)),"")</f>
        <v/>
      </c>
      <c r="Y61" s="117" t="str">
        <f t="shared" si="157"/>
        <v/>
      </c>
      <c r="Z61" s="117" t="str">
        <f t="shared" si="157"/>
        <v/>
      </c>
      <c r="AA61" s="117" t="str">
        <f t="shared" si="157"/>
        <v/>
      </c>
      <c r="AB61" s="117" t="str">
        <f t="shared" si="157"/>
        <v/>
      </c>
      <c r="AC61" s="117" t="str">
        <f t="shared" si="157"/>
        <v/>
      </c>
      <c r="AD61" s="117" t="str">
        <f t="shared" si="157"/>
        <v/>
      </c>
      <c r="AE61" s="117" t="str">
        <f t="shared" si="157"/>
        <v/>
      </c>
      <c r="AF61" s="117" t="str">
        <f t="shared" si="157"/>
        <v/>
      </c>
      <c r="AG61" s="117" t="str">
        <f t="shared" si="157"/>
        <v/>
      </c>
      <c r="AH61" s="117" t="str">
        <f t="shared" si="157"/>
        <v/>
      </c>
      <c r="AI61" s="117" t="str">
        <f t="shared" si="157"/>
        <v/>
      </c>
      <c r="AJ61" s="117" t="str">
        <f t="shared" si="157"/>
        <v/>
      </c>
      <c r="AK61" s="117" t="str">
        <f t="shared" si="157"/>
        <v/>
      </c>
      <c r="AL61" s="117" t="str">
        <f t="shared" si="157"/>
        <v/>
      </c>
      <c r="AM61" s="117" t="str">
        <f t="shared" si="157"/>
        <v/>
      </c>
      <c r="AN61" s="117" t="str">
        <f t="shared" si="157"/>
        <v/>
      </c>
      <c r="AO61" s="117" t="str">
        <f t="shared" si="157"/>
        <v/>
      </c>
      <c r="AP61" s="117" t="str">
        <f t="shared" si="157"/>
        <v/>
      </c>
      <c r="AQ61" s="117" t="str">
        <f t="shared" si="157"/>
        <v/>
      </c>
      <c r="AR61" s="117" t="str">
        <f t="shared" si="157"/>
        <v/>
      </c>
      <c r="AS61" s="117" t="str">
        <f t="shared" si="157"/>
        <v/>
      </c>
      <c r="AT61" s="117" t="str">
        <f t="shared" si="157"/>
        <v/>
      </c>
      <c r="AU61" s="117" t="str">
        <f t="shared" si="157"/>
        <v/>
      </c>
      <c r="AV61" s="117" t="str">
        <f t="shared" si="157"/>
        <v/>
      </c>
      <c r="AW61" s="117" t="str">
        <f t="shared" si="157"/>
        <v/>
      </c>
      <c r="AX61" s="117" t="str">
        <f t="shared" si="157"/>
        <v/>
      </c>
      <c r="AY61" s="117" t="str">
        <f t="shared" si="157"/>
        <v/>
      </c>
      <c r="AZ61" s="117" t="str">
        <f t="shared" si="157"/>
        <v/>
      </c>
      <c r="BA61" s="117" t="str">
        <f t="shared" si="157"/>
        <v/>
      </c>
      <c r="BB61" s="117" t="str">
        <f t="shared" si="157"/>
        <v/>
      </c>
      <c r="BC61" s="117" t="str">
        <f t="shared" si="157"/>
        <v/>
      </c>
      <c r="BD61" s="117" t="str">
        <f t="shared" si="157"/>
        <v/>
      </c>
      <c r="BE61" s="117" t="str">
        <f t="shared" si="157"/>
        <v/>
      </c>
      <c r="BF61" s="117" t="str">
        <f t="shared" si="157"/>
        <v/>
      </c>
      <c r="BG61" s="117" t="str">
        <f t="shared" si="157"/>
        <v/>
      </c>
      <c r="BH61" s="117" t="str">
        <f t="shared" si="157"/>
        <v/>
      </c>
      <c r="BI61" s="117" t="str">
        <f t="shared" si="157"/>
        <v/>
      </c>
      <c r="BJ61" s="117" t="str">
        <f t="shared" si="157"/>
        <v/>
      </c>
      <c r="BK61" s="117" t="str">
        <f t="shared" si="157"/>
        <v/>
      </c>
      <c r="BL61" s="117" t="str">
        <f t="shared" si="157"/>
        <v/>
      </c>
      <c r="BM61" s="117" t="str">
        <f t="shared" si="157"/>
        <v/>
      </c>
      <c r="BN61" s="117" t="str">
        <f t="shared" si="157"/>
        <v/>
      </c>
      <c r="BO61" s="117" t="str">
        <f t="shared" si="157"/>
        <v/>
      </c>
      <c r="BP61" s="117" t="str">
        <f t="shared" si="157"/>
        <v/>
      </c>
      <c r="BQ61" s="117" t="str">
        <f t="shared" si="157"/>
        <v/>
      </c>
      <c r="BR61" s="117" t="str">
        <f t="shared" si="157"/>
        <v/>
      </c>
      <c r="BS61" s="117" t="str">
        <f t="shared" si="157"/>
        <v/>
      </c>
      <c r="BT61" s="117" t="str">
        <f t="shared" si="157"/>
        <v/>
      </c>
      <c r="BU61" s="117" t="str">
        <f t="shared" si="157"/>
        <v/>
      </c>
      <c r="BV61" s="117" t="str">
        <f t="shared" si="157"/>
        <v/>
      </c>
      <c r="BW61" s="117" t="str">
        <f t="shared" si="157"/>
        <v/>
      </c>
      <c r="BX61" s="117" t="str">
        <f t="shared" si="157"/>
        <v/>
      </c>
      <c r="BY61" s="117" t="str">
        <f t="shared" si="157"/>
        <v/>
      </c>
      <c r="BZ61" s="117" t="str">
        <f t="shared" si="157"/>
        <v/>
      </c>
      <c r="CA61" s="117" t="str">
        <f t="shared" si="157"/>
        <v/>
      </c>
      <c r="CB61" s="117" t="str">
        <f t="shared" si="157"/>
        <v/>
      </c>
      <c r="CC61" s="117" t="str">
        <f t="shared" si="157"/>
        <v/>
      </c>
      <c r="CD61" s="117" t="str">
        <f t="shared" si="157"/>
        <v/>
      </c>
      <c r="CE61" s="117" t="str">
        <f t="shared" si="157"/>
        <v/>
      </c>
      <c r="CF61" s="117" t="str">
        <f t="shared" si="157"/>
        <v/>
      </c>
      <c r="CG61" s="117" t="str">
        <f t="shared" si="157"/>
        <v/>
      </c>
      <c r="CH61" s="117" t="str">
        <f t="shared" si="157"/>
        <v/>
      </c>
      <c r="CI61" s="117" t="str">
        <f t="shared" si="157"/>
        <v/>
      </c>
      <c r="CJ61" s="117" t="str">
        <f t="shared" ref="CJ61:EU61" si="158">IF(CJ12=1,INDEX($W$1:$W$49,ROW(CJ12)),"")</f>
        <v/>
      </c>
      <c r="CK61" s="117" t="str">
        <f t="shared" si="158"/>
        <v/>
      </c>
      <c r="CL61" s="117" t="str">
        <f t="shared" si="158"/>
        <v/>
      </c>
      <c r="CM61" s="117" t="str">
        <f t="shared" si="158"/>
        <v/>
      </c>
      <c r="CN61" s="117" t="str">
        <f t="shared" si="158"/>
        <v/>
      </c>
      <c r="CO61" s="117" t="str">
        <f t="shared" si="158"/>
        <v/>
      </c>
      <c r="CP61" s="117" t="str">
        <f t="shared" si="158"/>
        <v/>
      </c>
      <c r="CQ61" s="117" t="str">
        <f t="shared" si="158"/>
        <v/>
      </c>
      <c r="CR61" s="117" t="str">
        <f t="shared" si="158"/>
        <v/>
      </c>
      <c r="CS61" s="117" t="str">
        <f t="shared" si="158"/>
        <v/>
      </c>
      <c r="CT61" s="117" t="str">
        <f t="shared" si="158"/>
        <v/>
      </c>
      <c r="CU61" s="117" t="str">
        <f t="shared" si="158"/>
        <v/>
      </c>
      <c r="CV61" s="117" t="str">
        <f t="shared" si="158"/>
        <v/>
      </c>
      <c r="CW61" s="117" t="str">
        <f t="shared" si="158"/>
        <v/>
      </c>
      <c r="CX61" s="117" t="str">
        <f t="shared" si="158"/>
        <v/>
      </c>
      <c r="CY61" s="117" t="str">
        <f t="shared" si="158"/>
        <v/>
      </c>
      <c r="CZ61" s="117" t="str">
        <f t="shared" si="158"/>
        <v/>
      </c>
      <c r="DA61" s="117" t="str">
        <f t="shared" si="158"/>
        <v/>
      </c>
      <c r="DB61" s="117" t="str">
        <f t="shared" si="158"/>
        <v/>
      </c>
      <c r="DC61" s="117" t="str">
        <f t="shared" si="158"/>
        <v/>
      </c>
      <c r="DD61" s="117" t="str">
        <f t="shared" si="158"/>
        <v/>
      </c>
      <c r="DE61" s="117" t="str">
        <f t="shared" si="158"/>
        <v/>
      </c>
      <c r="DF61" s="117" t="str">
        <f t="shared" si="158"/>
        <v/>
      </c>
      <c r="DG61" s="117" t="str">
        <f t="shared" si="158"/>
        <v/>
      </c>
      <c r="DH61" s="117" t="str">
        <f t="shared" si="158"/>
        <v/>
      </c>
      <c r="DI61" s="117" t="str">
        <f t="shared" si="158"/>
        <v/>
      </c>
      <c r="DJ61" s="117" t="str">
        <f t="shared" si="158"/>
        <v/>
      </c>
      <c r="DK61" s="117" t="str">
        <f t="shared" si="158"/>
        <v/>
      </c>
      <c r="DL61" s="117" t="str">
        <f t="shared" si="158"/>
        <v/>
      </c>
      <c r="DM61" s="117" t="str">
        <f t="shared" si="158"/>
        <v/>
      </c>
      <c r="DN61" s="117" t="str">
        <f t="shared" si="158"/>
        <v/>
      </c>
      <c r="DO61" s="117" t="str">
        <f t="shared" si="158"/>
        <v/>
      </c>
      <c r="DP61" s="117" t="str">
        <f t="shared" si="158"/>
        <v/>
      </c>
      <c r="DQ61" s="117" t="str">
        <f t="shared" si="158"/>
        <v/>
      </c>
      <c r="DR61" s="117" t="str">
        <f t="shared" si="158"/>
        <v/>
      </c>
      <c r="DS61" s="117" t="str">
        <f t="shared" si="158"/>
        <v/>
      </c>
      <c r="DT61" s="117" t="str">
        <f t="shared" si="158"/>
        <v/>
      </c>
      <c r="DU61" s="117" t="str">
        <f t="shared" si="158"/>
        <v/>
      </c>
      <c r="DV61" s="117" t="str">
        <f t="shared" si="158"/>
        <v/>
      </c>
      <c r="DW61" s="117" t="str">
        <f t="shared" si="158"/>
        <v/>
      </c>
      <c r="DX61" s="117" t="str">
        <f t="shared" si="158"/>
        <v/>
      </c>
      <c r="DY61" s="117" t="str">
        <f t="shared" si="158"/>
        <v/>
      </c>
      <c r="DZ61" s="117" t="str">
        <f t="shared" si="158"/>
        <v/>
      </c>
      <c r="EA61" s="117" t="str">
        <f t="shared" si="158"/>
        <v/>
      </c>
      <c r="EB61" s="117" t="str">
        <f t="shared" si="158"/>
        <v/>
      </c>
      <c r="EC61" s="117" t="str">
        <f t="shared" si="158"/>
        <v/>
      </c>
      <c r="ED61" s="117" t="str">
        <f t="shared" si="158"/>
        <v/>
      </c>
      <c r="EE61" s="117" t="str">
        <f t="shared" si="158"/>
        <v/>
      </c>
      <c r="EF61" s="117" t="str">
        <f t="shared" si="158"/>
        <v/>
      </c>
      <c r="EG61" s="117" t="str">
        <f t="shared" si="158"/>
        <v/>
      </c>
      <c r="EH61" s="117" t="str">
        <f t="shared" si="158"/>
        <v/>
      </c>
      <c r="EI61" s="117" t="str">
        <f t="shared" si="158"/>
        <v/>
      </c>
      <c r="EJ61" s="117" t="str">
        <f t="shared" si="158"/>
        <v/>
      </c>
      <c r="EK61" s="117" t="str">
        <f t="shared" si="158"/>
        <v/>
      </c>
      <c r="EL61" s="117" t="str">
        <f t="shared" si="158"/>
        <v/>
      </c>
      <c r="EM61" s="117" t="str">
        <f t="shared" si="158"/>
        <v/>
      </c>
      <c r="EN61" s="117" t="str">
        <f t="shared" si="158"/>
        <v/>
      </c>
      <c r="EO61" s="117" t="str">
        <f t="shared" si="158"/>
        <v/>
      </c>
      <c r="EP61" s="117" t="str">
        <f t="shared" si="158"/>
        <v/>
      </c>
      <c r="EQ61" s="117" t="str">
        <f t="shared" si="158"/>
        <v/>
      </c>
      <c r="ER61" s="117" t="str">
        <f t="shared" si="158"/>
        <v/>
      </c>
      <c r="ES61" s="117" t="str">
        <f t="shared" si="158"/>
        <v/>
      </c>
      <c r="ET61" s="117" t="str">
        <f t="shared" si="158"/>
        <v/>
      </c>
      <c r="EU61" s="117" t="str">
        <f t="shared" si="158"/>
        <v/>
      </c>
      <c r="EV61" s="117" t="str">
        <f t="shared" ref="EV61:HG61" si="159">IF(EV12=1,INDEX($W$1:$W$49,ROW(EV12)),"")</f>
        <v/>
      </c>
      <c r="EW61" s="117" t="str">
        <f t="shared" si="159"/>
        <v/>
      </c>
      <c r="EX61" s="117" t="str">
        <f t="shared" si="159"/>
        <v/>
      </c>
      <c r="EY61" s="117" t="str">
        <f t="shared" si="159"/>
        <v/>
      </c>
      <c r="EZ61" s="117" t="str">
        <f t="shared" si="159"/>
        <v/>
      </c>
      <c r="FA61" s="117" t="str">
        <f t="shared" si="159"/>
        <v/>
      </c>
      <c r="FB61" s="117" t="str">
        <f t="shared" si="159"/>
        <v/>
      </c>
      <c r="FC61" s="117" t="str">
        <f t="shared" si="159"/>
        <v/>
      </c>
      <c r="FD61" s="117" t="str">
        <f t="shared" si="159"/>
        <v/>
      </c>
      <c r="FE61" s="117" t="str">
        <f t="shared" si="159"/>
        <v/>
      </c>
      <c r="FF61" s="117" t="str">
        <f t="shared" si="159"/>
        <v/>
      </c>
      <c r="FG61" s="117" t="str">
        <f t="shared" si="159"/>
        <v/>
      </c>
      <c r="FH61" s="117" t="str">
        <f t="shared" si="159"/>
        <v/>
      </c>
      <c r="FI61" s="117" t="str">
        <f t="shared" si="159"/>
        <v/>
      </c>
      <c r="FJ61" s="117" t="str">
        <f t="shared" si="159"/>
        <v/>
      </c>
      <c r="FK61" s="117" t="str">
        <f t="shared" si="159"/>
        <v/>
      </c>
      <c r="FL61" s="117" t="str">
        <f t="shared" si="159"/>
        <v/>
      </c>
      <c r="FM61" s="117" t="str">
        <f t="shared" si="159"/>
        <v/>
      </c>
      <c r="FN61" s="117" t="str">
        <f t="shared" si="159"/>
        <v/>
      </c>
      <c r="FO61" s="117" t="str">
        <f t="shared" si="159"/>
        <v/>
      </c>
      <c r="FP61" s="117" t="str">
        <f t="shared" si="159"/>
        <v/>
      </c>
      <c r="FQ61" s="117" t="str">
        <f t="shared" si="159"/>
        <v/>
      </c>
      <c r="FR61" s="117" t="str">
        <f t="shared" si="159"/>
        <v/>
      </c>
      <c r="FS61" s="117" t="str">
        <f t="shared" si="159"/>
        <v/>
      </c>
      <c r="FT61" s="117" t="str">
        <f t="shared" si="159"/>
        <v/>
      </c>
      <c r="FU61" s="117" t="str">
        <f t="shared" si="159"/>
        <v/>
      </c>
      <c r="FV61" s="117" t="str">
        <f t="shared" si="159"/>
        <v/>
      </c>
      <c r="FW61" s="117" t="str">
        <f t="shared" si="159"/>
        <v/>
      </c>
      <c r="FX61" s="117" t="str">
        <f t="shared" si="159"/>
        <v/>
      </c>
      <c r="FY61" s="117" t="str">
        <f t="shared" si="159"/>
        <v/>
      </c>
      <c r="FZ61" s="117" t="str">
        <f t="shared" si="159"/>
        <v/>
      </c>
      <c r="GA61" s="117" t="str">
        <f t="shared" si="159"/>
        <v/>
      </c>
      <c r="GB61" s="117" t="str">
        <f t="shared" si="159"/>
        <v/>
      </c>
      <c r="GC61" s="117" t="str">
        <f t="shared" si="159"/>
        <v/>
      </c>
      <c r="GD61" s="117" t="str">
        <f t="shared" si="159"/>
        <v/>
      </c>
      <c r="GE61" s="117" t="str">
        <f t="shared" si="159"/>
        <v/>
      </c>
      <c r="GF61" s="117" t="str">
        <f t="shared" si="159"/>
        <v/>
      </c>
      <c r="GG61" s="117" t="str">
        <f t="shared" si="159"/>
        <v/>
      </c>
      <c r="GH61" s="117" t="str">
        <f t="shared" si="159"/>
        <v/>
      </c>
      <c r="GI61" s="117" t="str">
        <f t="shared" si="159"/>
        <v/>
      </c>
      <c r="GJ61" s="117" t="str">
        <f t="shared" si="159"/>
        <v/>
      </c>
      <c r="GK61" s="117" t="str">
        <f t="shared" si="159"/>
        <v/>
      </c>
      <c r="GL61" s="117" t="str">
        <f t="shared" si="159"/>
        <v/>
      </c>
      <c r="GM61" s="117" t="str">
        <f t="shared" si="159"/>
        <v/>
      </c>
      <c r="GN61" s="117" t="str">
        <f t="shared" si="159"/>
        <v/>
      </c>
      <c r="GO61" s="117" t="str">
        <f t="shared" si="159"/>
        <v/>
      </c>
      <c r="GP61" s="117" t="str">
        <f t="shared" si="159"/>
        <v/>
      </c>
      <c r="GQ61" s="117" t="str">
        <f t="shared" si="159"/>
        <v/>
      </c>
      <c r="GR61" s="117" t="str">
        <f t="shared" si="159"/>
        <v/>
      </c>
      <c r="GS61" s="117" t="str">
        <f t="shared" si="159"/>
        <v/>
      </c>
      <c r="GT61" s="117" t="str">
        <f t="shared" si="159"/>
        <v/>
      </c>
      <c r="GU61" s="117" t="str">
        <f t="shared" si="159"/>
        <v/>
      </c>
      <c r="GV61" s="117" t="str">
        <f t="shared" si="159"/>
        <v/>
      </c>
      <c r="GW61" s="117" t="str">
        <f t="shared" si="159"/>
        <v/>
      </c>
      <c r="GX61" s="117" t="str">
        <f t="shared" si="159"/>
        <v/>
      </c>
      <c r="GY61" s="117" t="str">
        <f t="shared" si="159"/>
        <v/>
      </c>
      <c r="GZ61" s="117" t="str">
        <f t="shared" si="159"/>
        <v/>
      </c>
      <c r="HA61" s="117" t="str">
        <f t="shared" si="159"/>
        <v/>
      </c>
      <c r="HB61" s="117" t="str">
        <f t="shared" si="159"/>
        <v/>
      </c>
      <c r="HC61" s="117" t="str">
        <f t="shared" si="159"/>
        <v/>
      </c>
      <c r="HD61" s="117" t="str">
        <f t="shared" si="159"/>
        <v/>
      </c>
      <c r="HE61" s="117" t="str">
        <f t="shared" si="159"/>
        <v/>
      </c>
      <c r="HF61" s="117" t="str">
        <f t="shared" si="159"/>
        <v/>
      </c>
      <c r="HG61" s="117" t="str">
        <f t="shared" si="159"/>
        <v/>
      </c>
      <c r="HH61" s="117" t="str">
        <f t="shared" ref="HH61:HV61" si="160">IF(HH12=1,INDEX($W$1:$W$49,ROW(HH12)),"")</f>
        <v/>
      </c>
      <c r="HI61" s="117" t="str">
        <f t="shared" si="160"/>
        <v/>
      </c>
      <c r="HJ61" s="117" t="str">
        <f t="shared" si="160"/>
        <v/>
      </c>
      <c r="HK61" s="117" t="str">
        <f t="shared" si="160"/>
        <v/>
      </c>
      <c r="HL61" s="117" t="str">
        <f t="shared" si="160"/>
        <v/>
      </c>
      <c r="HM61" s="117" t="str">
        <f t="shared" si="160"/>
        <v/>
      </c>
      <c r="HN61" s="117" t="str">
        <f t="shared" si="160"/>
        <v/>
      </c>
      <c r="HO61" s="117" t="str">
        <f t="shared" si="160"/>
        <v/>
      </c>
      <c r="HP61" s="117" t="str">
        <f t="shared" si="160"/>
        <v/>
      </c>
      <c r="HQ61" s="117" t="str">
        <f t="shared" si="160"/>
        <v/>
      </c>
      <c r="HR61" s="117" t="str">
        <f t="shared" si="160"/>
        <v/>
      </c>
      <c r="HS61" s="117" t="str">
        <f t="shared" si="160"/>
        <v/>
      </c>
      <c r="HT61" s="117" t="str">
        <f t="shared" si="160"/>
        <v/>
      </c>
      <c r="HU61" s="117" t="str">
        <f t="shared" si="160"/>
        <v/>
      </c>
      <c r="HV61" s="117" t="str">
        <f t="shared" si="160"/>
        <v/>
      </c>
    </row>
    <row r="62" spans="1:230" x14ac:dyDescent="0.35">
      <c r="B62" s="117" t="s">
        <v>835</v>
      </c>
      <c r="C62" s="117">
        <f>IF(ACQ_MODE="MIX",1,1-Global!C22)</f>
        <v>1</v>
      </c>
      <c r="H62" s="117">
        <v>61</v>
      </c>
      <c r="I62" s="117" t="str">
        <f t="shared" si="5"/>
        <v>ECG</v>
      </c>
      <c r="J62" s="117">
        <f t="shared" si="28"/>
        <v>56</v>
      </c>
      <c r="K62" s="117" t="str">
        <f t="shared" si="29"/>
        <v>ECG</v>
      </c>
      <c r="L62" s="117" t="str">
        <f t="shared" si="30"/>
        <v/>
      </c>
      <c r="M62" s="398" t="str">
        <f t="shared" si="31"/>
        <v>ECG</v>
      </c>
      <c r="N62" s="117">
        <f t="shared" si="32"/>
        <v>61</v>
      </c>
      <c r="O62" s="117">
        <f t="shared" si="33"/>
        <v>61</v>
      </c>
      <c r="Q62" s="389">
        <f t="shared" si="6"/>
        <v>61</v>
      </c>
      <c r="R62" s="395" t="str">
        <f t="shared" si="34"/>
        <v>ECG</v>
      </c>
      <c r="S62" s="391"/>
      <c r="T62" s="391"/>
      <c r="U62" s="391"/>
      <c r="W62" s="117">
        <v>12</v>
      </c>
      <c r="X62" s="117" t="str">
        <f t="shared" ref="X62:CI62" si="161">IF(X13=1,INDEX($W$1:$W$49,ROW(X13)),"")</f>
        <v/>
      </c>
      <c r="Y62" s="117" t="str">
        <f t="shared" si="161"/>
        <v/>
      </c>
      <c r="Z62" s="117" t="str">
        <f t="shared" si="161"/>
        <v/>
      </c>
      <c r="AA62" s="117" t="str">
        <f t="shared" si="161"/>
        <v/>
      </c>
      <c r="AB62" s="117" t="str">
        <f t="shared" si="161"/>
        <v/>
      </c>
      <c r="AC62" s="117" t="str">
        <f t="shared" si="161"/>
        <v/>
      </c>
      <c r="AD62" s="117" t="str">
        <f t="shared" si="161"/>
        <v/>
      </c>
      <c r="AE62" s="117" t="str">
        <f t="shared" si="161"/>
        <v/>
      </c>
      <c r="AF62" s="117" t="str">
        <f t="shared" si="161"/>
        <v/>
      </c>
      <c r="AG62" s="117" t="str">
        <f t="shared" si="161"/>
        <v/>
      </c>
      <c r="AH62" s="117" t="str">
        <f t="shared" si="161"/>
        <v/>
      </c>
      <c r="AI62" s="117" t="str">
        <f t="shared" si="161"/>
        <v/>
      </c>
      <c r="AJ62" s="117" t="str">
        <f t="shared" si="161"/>
        <v/>
      </c>
      <c r="AK62" s="117" t="str">
        <f t="shared" si="161"/>
        <v/>
      </c>
      <c r="AL62" s="117" t="str">
        <f t="shared" si="161"/>
        <v/>
      </c>
      <c r="AM62" s="117" t="str">
        <f t="shared" si="161"/>
        <v/>
      </c>
      <c r="AN62" s="117" t="str">
        <f t="shared" si="161"/>
        <v/>
      </c>
      <c r="AO62" s="117" t="str">
        <f t="shared" si="161"/>
        <v/>
      </c>
      <c r="AP62" s="117" t="str">
        <f t="shared" si="161"/>
        <v/>
      </c>
      <c r="AQ62" s="117" t="str">
        <f t="shared" si="161"/>
        <v/>
      </c>
      <c r="AR62" s="117" t="str">
        <f t="shared" si="161"/>
        <v/>
      </c>
      <c r="AS62" s="117" t="str">
        <f t="shared" si="161"/>
        <v/>
      </c>
      <c r="AT62" s="117" t="str">
        <f t="shared" si="161"/>
        <v/>
      </c>
      <c r="AU62" s="117" t="str">
        <f t="shared" si="161"/>
        <v/>
      </c>
      <c r="AV62" s="117" t="str">
        <f t="shared" si="161"/>
        <v/>
      </c>
      <c r="AW62" s="117" t="str">
        <f t="shared" si="161"/>
        <v/>
      </c>
      <c r="AX62" s="117" t="str">
        <f t="shared" si="161"/>
        <v/>
      </c>
      <c r="AY62" s="117" t="str">
        <f t="shared" si="161"/>
        <v/>
      </c>
      <c r="AZ62" s="117" t="str">
        <f t="shared" si="161"/>
        <v/>
      </c>
      <c r="BA62" s="117" t="str">
        <f t="shared" si="161"/>
        <v/>
      </c>
      <c r="BB62" s="117" t="str">
        <f t="shared" si="161"/>
        <v/>
      </c>
      <c r="BC62" s="117" t="str">
        <f t="shared" si="161"/>
        <v/>
      </c>
      <c r="BD62" s="117" t="str">
        <f t="shared" si="161"/>
        <v/>
      </c>
      <c r="BE62" s="117" t="str">
        <f t="shared" si="161"/>
        <v/>
      </c>
      <c r="BF62" s="117" t="str">
        <f t="shared" si="161"/>
        <v/>
      </c>
      <c r="BG62" s="117" t="str">
        <f t="shared" si="161"/>
        <v/>
      </c>
      <c r="BH62" s="117" t="str">
        <f t="shared" si="161"/>
        <v/>
      </c>
      <c r="BI62" s="117" t="str">
        <f t="shared" si="161"/>
        <v/>
      </c>
      <c r="BJ62" s="117" t="str">
        <f t="shared" si="161"/>
        <v/>
      </c>
      <c r="BK62" s="117" t="str">
        <f t="shared" si="161"/>
        <v/>
      </c>
      <c r="BL62" s="117" t="str">
        <f t="shared" si="161"/>
        <v/>
      </c>
      <c r="BM62" s="117" t="str">
        <f t="shared" si="161"/>
        <v/>
      </c>
      <c r="BN62" s="117" t="str">
        <f t="shared" si="161"/>
        <v/>
      </c>
      <c r="BO62" s="117" t="str">
        <f t="shared" si="161"/>
        <v/>
      </c>
      <c r="BP62" s="117" t="str">
        <f t="shared" si="161"/>
        <v/>
      </c>
      <c r="BQ62" s="117" t="str">
        <f t="shared" si="161"/>
        <v/>
      </c>
      <c r="BR62" s="117" t="str">
        <f t="shared" si="161"/>
        <v/>
      </c>
      <c r="BS62" s="117" t="str">
        <f t="shared" si="161"/>
        <v/>
      </c>
      <c r="BT62" s="117" t="str">
        <f t="shared" si="161"/>
        <v/>
      </c>
      <c r="BU62" s="117" t="str">
        <f t="shared" si="161"/>
        <v/>
      </c>
      <c r="BV62" s="117" t="str">
        <f t="shared" si="161"/>
        <v/>
      </c>
      <c r="BW62" s="117" t="str">
        <f t="shared" si="161"/>
        <v/>
      </c>
      <c r="BX62" s="117" t="str">
        <f t="shared" si="161"/>
        <v/>
      </c>
      <c r="BY62" s="117" t="str">
        <f t="shared" si="161"/>
        <v/>
      </c>
      <c r="BZ62" s="117" t="str">
        <f t="shared" si="161"/>
        <v/>
      </c>
      <c r="CA62" s="117" t="str">
        <f t="shared" si="161"/>
        <v/>
      </c>
      <c r="CB62" s="117" t="str">
        <f t="shared" si="161"/>
        <v/>
      </c>
      <c r="CC62" s="117" t="str">
        <f t="shared" si="161"/>
        <v/>
      </c>
      <c r="CD62" s="117" t="str">
        <f t="shared" si="161"/>
        <v/>
      </c>
      <c r="CE62" s="117" t="str">
        <f t="shared" si="161"/>
        <v/>
      </c>
      <c r="CF62" s="117" t="str">
        <f t="shared" si="161"/>
        <v/>
      </c>
      <c r="CG62" s="117" t="str">
        <f t="shared" si="161"/>
        <v/>
      </c>
      <c r="CH62" s="117" t="str">
        <f t="shared" si="161"/>
        <v/>
      </c>
      <c r="CI62" s="117" t="str">
        <f t="shared" si="161"/>
        <v/>
      </c>
      <c r="CJ62" s="117" t="str">
        <f t="shared" ref="CJ62:EU62" si="162">IF(CJ13=1,INDEX($W$1:$W$49,ROW(CJ13)),"")</f>
        <v/>
      </c>
      <c r="CK62" s="117" t="str">
        <f t="shared" si="162"/>
        <v/>
      </c>
      <c r="CL62" s="117" t="str">
        <f t="shared" si="162"/>
        <v/>
      </c>
      <c r="CM62" s="117" t="str">
        <f t="shared" si="162"/>
        <v/>
      </c>
      <c r="CN62" s="117" t="str">
        <f t="shared" si="162"/>
        <v/>
      </c>
      <c r="CO62" s="117" t="str">
        <f t="shared" si="162"/>
        <v/>
      </c>
      <c r="CP62" s="117" t="str">
        <f t="shared" si="162"/>
        <v/>
      </c>
      <c r="CQ62" s="117" t="str">
        <f t="shared" si="162"/>
        <v/>
      </c>
      <c r="CR62" s="117" t="str">
        <f t="shared" si="162"/>
        <v/>
      </c>
      <c r="CS62" s="117" t="str">
        <f t="shared" si="162"/>
        <v/>
      </c>
      <c r="CT62" s="117" t="str">
        <f t="shared" si="162"/>
        <v/>
      </c>
      <c r="CU62" s="117" t="str">
        <f t="shared" si="162"/>
        <v/>
      </c>
      <c r="CV62" s="117" t="str">
        <f t="shared" si="162"/>
        <v/>
      </c>
      <c r="CW62" s="117" t="str">
        <f t="shared" si="162"/>
        <v/>
      </c>
      <c r="CX62" s="117" t="str">
        <f t="shared" si="162"/>
        <v/>
      </c>
      <c r="CY62" s="117" t="str">
        <f t="shared" si="162"/>
        <v/>
      </c>
      <c r="CZ62" s="117" t="str">
        <f t="shared" si="162"/>
        <v/>
      </c>
      <c r="DA62" s="117" t="str">
        <f t="shared" si="162"/>
        <v/>
      </c>
      <c r="DB62" s="117" t="str">
        <f t="shared" si="162"/>
        <v/>
      </c>
      <c r="DC62" s="117" t="str">
        <f t="shared" si="162"/>
        <v/>
      </c>
      <c r="DD62" s="117" t="str">
        <f t="shared" si="162"/>
        <v/>
      </c>
      <c r="DE62" s="117" t="str">
        <f t="shared" si="162"/>
        <v/>
      </c>
      <c r="DF62" s="117" t="str">
        <f t="shared" si="162"/>
        <v/>
      </c>
      <c r="DG62" s="117" t="str">
        <f t="shared" si="162"/>
        <v/>
      </c>
      <c r="DH62" s="117" t="str">
        <f t="shared" si="162"/>
        <v/>
      </c>
      <c r="DI62" s="117" t="str">
        <f t="shared" si="162"/>
        <v/>
      </c>
      <c r="DJ62" s="117" t="str">
        <f t="shared" si="162"/>
        <v/>
      </c>
      <c r="DK62" s="117" t="str">
        <f t="shared" si="162"/>
        <v/>
      </c>
      <c r="DL62" s="117" t="str">
        <f t="shared" si="162"/>
        <v/>
      </c>
      <c r="DM62" s="117" t="str">
        <f t="shared" si="162"/>
        <v/>
      </c>
      <c r="DN62" s="117" t="str">
        <f t="shared" si="162"/>
        <v/>
      </c>
      <c r="DO62" s="117" t="str">
        <f t="shared" si="162"/>
        <v/>
      </c>
      <c r="DP62" s="117" t="str">
        <f t="shared" si="162"/>
        <v/>
      </c>
      <c r="DQ62" s="117" t="str">
        <f t="shared" si="162"/>
        <v/>
      </c>
      <c r="DR62" s="117" t="str">
        <f t="shared" si="162"/>
        <v/>
      </c>
      <c r="DS62" s="117" t="str">
        <f t="shared" si="162"/>
        <v/>
      </c>
      <c r="DT62" s="117" t="str">
        <f t="shared" si="162"/>
        <v/>
      </c>
      <c r="DU62" s="117" t="str">
        <f t="shared" si="162"/>
        <v/>
      </c>
      <c r="DV62" s="117" t="str">
        <f t="shared" si="162"/>
        <v/>
      </c>
      <c r="DW62" s="117" t="str">
        <f t="shared" si="162"/>
        <v/>
      </c>
      <c r="DX62" s="117" t="str">
        <f t="shared" si="162"/>
        <v/>
      </c>
      <c r="DY62" s="117" t="str">
        <f t="shared" si="162"/>
        <v/>
      </c>
      <c r="DZ62" s="117" t="str">
        <f t="shared" si="162"/>
        <v/>
      </c>
      <c r="EA62" s="117" t="str">
        <f t="shared" si="162"/>
        <v/>
      </c>
      <c r="EB62" s="117" t="str">
        <f t="shared" si="162"/>
        <v/>
      </c>
      <c r="EC62" s="117" t="str">
        <f t="shared" si="162"/>
        <v/>
      </c>
      <c r="ED62" s="117" t="str">
        <f t="shared" si="162"/>
        <v/>
      </c>
      <c r="EE62" s="117" t="str">
        <f t="shared" si="162"/>
        <v/>
      </c>
      <c r="EF62" s="117" t="str">
        <f t="shared" si="162"/>
        <v/>
      </c>
      <c r="EG62" s="117" t="str">
        <f t="shared" si="162"/>
        <v/>
      </c>
      <c r="EH62" s="117" t="str">
        <f t="shared" si="162"/>
        <v/>
      </c>
      <c r="EI62" s="117" t="str">
        <f t="shared" si="162"/>
        <v/>
      </c>
      <c r="EJ62" s="117" t="str">
        <f t="shared" si="162"/>
        <v/>
      </c>
      <c r="EK62" s="117" t="str">
        <f t="shared" si="162"/>
        <v/>
      </c>
      <c r="EL62" s="117" t="str">
        <f t="shared" si="162"/>
        <v/>
      </c>
      <c r="EM62" s="117" t="str">
        <f t="shared" si="162"/>
        <v/>
      </c>
      <c r="EN62" s="117" t="str">
        <f t="shared" si="162"/>
        <v/>
      </c>
      <c r="EO62" s="117" t="str">
        <f t="shared" si="162"/>
        <v/>
      </c>
      <c r="EP62" s="117" t="str">
        <f t="shared" si="162"/>
        <v/>
      </c>
      <c r="EQ62" s="117" t="str">
        <f t="shared" si="162"/>
        <v/>
      </c>
      <c r="ER62" s="117" t="str">
        <f t="shared" si="162"/>
        <v/>
      </c>
      <c r="ES62" s="117" t="str">
        <f t="shared" si="162"/>
        <v/>
      </c>
      <c r="ET62" s="117" t="str">
        <f t="shared" si="162"/>
        <v/>
      </c>
      <c r="EU62" s="117" t="str">
        <f t="shared" si="162"/>
        <v/>
      </c>
      <c r="EV62" s="117" t="str">
        <f t="shared" ref="EV62:HG62" si="163">IF(EV13=1,INDEX($W$1:$W$49,ROW(EV13)),"")</f>
        <v/>
      </c>
      <c r="EW62" s="117" t="str">
        <f t="shared" si="163"/>
        <v/>
      </c>
      <c r="EX62" s="117" t="str">
        <f t="shared" si="163"/>
        <v/>
      </c>
      <c r="EY62" s="117" t="str">
        <f t="shared" si="163"/>
        <v/>
      </c>
      <c r="EZ62" s="117" t="str">
        <f t="shared" si="163"/>
        <v/>
      </c>
      <c r="FA62" s="117" t="str">
        <f t="shared" si="163"/>
        <v/>
      </c>
      <c r="FB62" s="117" t="str">
        <f t="shared" si="163"/>
        <v/>
      </c>
      <c r="FC62" s="117" t="str">
        <f t="shared" si="163"/>
        <v/>
      </c>
      <c r="FD62" s="117" t="str">
        <f t="shared" si="163"/>
        <v/>
      </c>
      <c r="FE62" s="117" t="str">
        <f t="shared" si="163"/>
        <v/>
      </c>
      <c r="FF62" s="117" t="str">
        <f t="shared" si="163"/>
        <v/>
      </c>
      <c r="FG62" s="117" t="str">
        <f t="shared" si="163"/>
        <v/>
      </c>
      <c r="FH62" s="117" t="str">
        <f t="shared" si="163"/>
        <v/>
      </c>
      <c r="FI62" s="117" t="str">
        <f t="shared" si="163"/>
        <v/>
      </c>
      <c r="FJ62" s="117" t="str">
        <f t="shared" si="163"/>
        <v/>
      </c>
      <c r="FK62" s="117" t="str">
        <f t="shared" si="163"/>
        <v/>
      </c>
      <c r="FL62" s="117" t="str">
        <f t="shared" si="163"/>
        <v/>
      </c>
      <c r="FM62" s="117" t="str">
        <f t="shared" si="163"/>
        <v/>
      </c>
      <c r="FN62" s="117" t="str">
        <f t="shared" si="163"/>
        <v/>
      </c>
      <c r="FO62" s="117" t="str">
        <f t="shared" si="163"/>
        <v/>
      </c>
      <c r="FP62" s="117" t="str">
        <f t="shared" si="163"/>
        <v/>
      </c>
      <c r="FQ62" s="117" t="str">
        <f t="shared" si="163"/>
        <v/>
      </c>
      <c r="FR62" s="117" t="str">
        <f t="shared" si="163"/>
        <v/>
      </c>
      <c r="FS62" s="117" t="str">
        <f t="shared" si="163"/>
        <v/>
      </c>
      <c r="FT62" s="117" t="str">
        <f t="shared" si="163"/>
        <v/>
      </c>
      <c r="FU62" s="117" t="str">
        <f t="shared" si="163"/>
        <v/>
      </c>
      <c r="FV62" s="117" t="str">
        <f t="shared" si="163"/>
        <v/>
      </c>
      <c r="FW62" s="117" t="str">
        <f t="shared" si="163"/>
        <v/>
      </c>
      <c r="FX62" s="117" t="str">
        <f t="shared" si="163"/>
        <v/>
      </c>
      <c r="FY62" s="117" t="str">
        <f t="shared" si="163"/>
        <v/>
      </c>
      <c r="FZ62" s="117" t="str">
        <f t="shared" si="163"/>
        <v/>
      </c>
      <c r="GA62" s="117" t="str">
        <f t="shared" si="163"/>
        <v/>
      </c>
      <c r="GB62" s="117" t="str">
        <f t="shared" si="163"/>
        <v/>
      </c>
      <c r="GC62" s="117" t="str">
        <f t="shared" si="163"/>
        <v/>
      </c>
      <c r="GD62" s="117" t="str">
        <f t="shared" si="163"/>
        <v/>
      </c>
      <c r="GE62" s="117" t="str">
        <f t="shared" si="163"/>
        <v/>
      </c>
      <c r="GF62" s="117" t="str">
        <f t="shared" si="163"/>
        <v/>
      </c>
      <c r="GG62" s="117" t="str">
        <f t="shared" si="163"/>
        <v/>
      </c>
      <c r="GH62" s="117" t="str">
        <f t="shared" si="163"/>
        <v/>
      </c>
      <c r="GI62" s="117" t="str">
        <f t="shared" si="163"/>
        <v/>
      </c>
      <c r="GJ62" s="117" t="str">
        <f t="shared" si="163"/>
        <v/>
      </c>
      <c r="GK62" s="117" t="str">
        <f t="shared" si="163"/>
        <v/>
      </c>
      <c r="GL62" s="117" t="str">
        <f t="shared" si="163"/>
        <v/>
      </c>
      <c r="GM62" s="117" t="str">
        <f t="shared" si="163"/>
        <v/>
      </c>
      <c r="GN62" s="117" t="str">
        <f t="shared" si="163"/>
        <v/>
      </c>
      <c r="GO62" s="117" t="str">
        <f t="shared" si="163"/>
        <v/>
      </c>
      <c r="GP62" s="117" t="str">
        <f t="shared" si="163"/>
        <v/>
      </c>
      <c r="GQ62" s="117" t="str">
        <f t="shared" si="163"/>
        <v/>
      </c>
      <c r="GR62" s="117" t="str">
        <f t="shared" si="163"/>
        <v/>
      </c>
      <c r="GS62" s="117" t="str">
        <f t="shared" si="163"/>
        <v/>
      </c>
      <c r="GT62" s="117" t="str">
        <f t="shared" si="163"/>
        <v/>
      </c>
      <c r="GU62" s="117" t="str">
        <f t="shared" si="163"/>
        <v/>
      </c>
      <c r="GV62" s="117" t="str">
        <f t="shared" si="163"/>
        <v/>
      </c>
      <c r="GW62" s="117" t="str">
        <f t="shared" si="163"/>
        <v/>
      </c>
      <c r="GX62" s="117" t="str">
        <f t="shared" si="163"/>
        <v/>
      </c>
      <c r="GY62" s="117" t="str">
        <f t="shared" si="163"/>
        <v/>
      </c>
      <c r="GZ62" s="117" t="str">
        <f t="shared" si="163"/>
        <v/>
      </c>
      <c r="HA62" s="117" t="str">
        <f t="shared" si="163"/>
        <v/>
      </c>
      <c r="HB62" s="117" t="str">
        <f t="shared" si="163"/>
        <v/>
      </c>
      <c r="HC62" s="117" t="str">
        <f t="shared" si="163"/>
        <v/>
      </c>
      <c r="HD62" s="117" t="str">
        <f t="shared" si="163"/>
        <v/>
      </c>
      <c r="HE62" s="117" t="str">
        <f t="shared" si="163"/>
        <v/>
      </c>
      <c r="HF62" s="117" t="str">
        <f t="shared" si="163"/>
        <v/>
      </c>
      <c r="HG62" s="117" t="str">
        <f t="shared" si="163"/>
        <v/>
      </c>
      <c r="HH62" s="117" t="str">
        <f t="shared" ref="HH62:HV62" si="164">IF(HH13=1,INDEX($W$1:$W$49,ROW(HH13)),"")</f>
        <v/>
      </c>
      <c r="HI62" s="117" t="str">
        <f t="shared" si="164"/>
        <v/>
      </c>
      <c r="HJ62" s="117" t="str">
        <f t="shared" si="164"/>
        <v/>
      </c>
      <c r="HK62" s="117" t="str">
        <f t="shared" si="164"/>
        <v/>
      </c>
      <c r="HL62" s="117" t="str">
        <f t="shared" si="164"/>
        <v/>
      </c>
      <c r="HM62" s="117" t="str">
        <f t="shared" si="164"/>
        <v/>
      </c>
      <c r="HN62" s="117" t="str">
        <f t="shared" si="164"/>
        <v/>
      </c>
      <c r="HO62" s="117" t="str">
        <f t="shared" si="164"/>
        <v/>
      </c>
      <c r="HP62" s="117" t="str">
        <f t="shared" si="164"/>
        <v/>
      </c>
      <c r="HQ62" s="117" t="str">
        <f t="shared" si="164"/>
        <v/>
      </c>
      <c r="HR62" s="117" t="str">
        <f t="shared" si="164"/>
        <v/>
      </c>
      <c r="HS62" s="117" t="str">
        <f t="shared" si="164"/>
        <v/>
      </c>
      <c r="HT62" s="117" t="str">
        <f t="shared" si="164"/>
        <v/>
      </c>
      <c r="HU62" s="117" t="str">
        <f t="shared" si="164"/>
        <v/>
      </c>
      <c r="HV62" s="117" t="str">
        <f t="shared" si="164"/>
        <v/>
      </c>
    </row>
    <row r="63" spans="1:230" x14ac:dyDescent="0.35">
      <c r="B63" s="117" t="s">
        <v>836</v>
      </c>
      <c r="C63" s="393">
        <f>Global!C21</f>
        <v>110.00000000000001</v>
      </c>
      <c r="H63" s="117">
        <v>62</v>
      </c>
      <c r="I63" s="117" t="str">
        <f t="shared" si="5"/>
        <v>TIA1-3</v>
      </c>
      <c r="J63" s="117">
        <f t="shared" si="28"/>
        <v>56</v>
      </c>
      <c r="K63" s="117" t="str">
        <f t="shared" si="29"/>
        <v/>
      </c>
      <c r="L63" s="117" t="str">
        <f t="shared" si="30"/>
        <v>TIA1-3</v>
      </c>
      <c r="M63" s="398" t="str">
        <f t="shared" si="31"/>
        <v>TIA1-3</v>
      </c>
      <c r="N63" s="117">
        <f t="shared" si="32"/>
        <v>62</v>
      </c>
      <c r="O63" s="117">
        <f t="shared" si="33"/>
        <v>62</v>
      </c>
      <c r="Q63" s="389">
        <f t="shared" si="6"/>
        <v>62</v>
      </c>
      <c r="R63" s="395" t="str">
        <f t="shared" si="34"/>
        <v>TIA1-3</v>
      </c>
      <c r="S63" s="391"/>
      <c r="T63" s="391"/>
      <c r="U63" s="391"/>
      <c r="W63" s="117">
        <v>13</v>
      </c>
      <c r="X63" s="117" t="str">
        <f t="shared" ref="X63:CI63" si="165">IF(X14=1,INDEX($W$1:$W$49,ROW(X14)),"")</f>
        <v/>
      </c>
      <c r="Y63" s="117" t="str">
        <f t="shared" si="165"/>
        <v/>
      </c>
      <c r="Z63" s="117" t="str">
        <f t="shared" si="165"/>
        <v/>
      </c>
      <c r="AA63" s="117" t="str">
        <f t="shared" si="165"/>
        <v/>
      </c>
      <c r="AB63" s="117" t="str">
        <f t="shared" si="165"/>
        <v/>
      </c>
      <c r="AC63" s="117" t="str">
        <f t="shared" si="165"/>
        <v/>
      </c>
      <c r="AD63" s="117" t="str">
        <f t="shared" si="165"/>
        <v/>
      </c>
      <c r="AE63" s="117" t="str">
        <f t="shared" si="165"/>
        <v/>
      </c>
      <c r="AF63" s="117" t="str">
        <f t="shared" si="165"/>
        <v/>
      </c>
      <c r="AG63" s="117" t="str">
        <f t="shared" si="165"/>
        <v/>
      </c>
      <c r="AH63" s="117" t="str">
        <f t="shared" si="165"/>
        <v/>
      </c>
      <c r="AI63" s="117" t="str">
        <f t="shared" si="165"/>
        <v/>
      </c>
      <c r="AJ63" s="117" t="str">
        <f t="shared" si="165"/>
        <v/>
      </c>
      <c r="AK63" s="117" t="str">
        <f t="shared" si="165"/>
        <v/>
      </c>
      <c r="AL63" s="117" t="str">
        <f t="shared" si="165"/>
        <v/>
      </c>
      <c r="AM63" s="117" t="str">
        <f t="shared" si="165"/>
        <v/>
      </c>
      <c r="AN63" s="117" t="str">
        <f t="shared" si="165"/>
        <v/>
      </c>
      <c r="AO63" s="117" t="str">
        <f t="shared" si="165"/>
        <v/>
      </c>
      <c r="AP63" s="117" t="str">
        <f t="shared" si="165"/>
        <v/>
      </c>
      <c r="AQ63" s="117" t="str">
        <f t="shared" si="165"/>
        <v/>
      </c>
      <c r="AR63" s="117" t="str">
        <f t="shared" si="165"/>
        <v/>
      </c>
      <c r="AS63" s="117" t="str">
        <f t="shared" si="165"/>
        <v/>
      </c>
      <c r="AT63" s="117" t="str">
        <f t="shared" si="165"/>
        <v/>
      </c>
      <c r="AU63" s="117" t="str">
        <f t="shared" si="165"/>
        <v/>
      </c>
      <c r="AV63" s="117" t="str">
        <f t="shared" si="165"/>
        <v/>
      </c>
      <c r="AW63" s="117" t="str">
        <f t="shared" si="165"/>
        <v/>
      </c>
      <c r="AX63" s="117" t="str">
        <f t="shared" si="165"/>
        <v/>
      </c>
      <c r="AY63" s="117" t="str">
        <f t="shared" si="165"/>
        <v/>
      </c>
      <c r="AZ63" s="117" t="str">
        <f t="shared" si="165"/>
        <v/>
      </c>
      <c r="BA63" s="117" t="str">
        <f t="shared" si="165"/>
        <v/>
      </c>
      <c r="BB63" s="117" t="str">
        <f t="shared" si="165"/>
        <v/>
      </c>
      <c r="BC63" s="117" t="str">
        <f t="shared" si="165"/>
        <v/>
      </c>
      <c r="BD63" s="117" t="str">
        <f t="shared" si="165"/>
        <v/>
      </c>
      <c r="BE63" s="117" t="str">
        <f t="shared" si="165"/>
        <v/>
      </c>
      <c r="BF63" s="117" t="str">
        <f t="shared" si="165"/>
        <v/>
      </c>
      <c r="BG63" s="117" t="str">
        <f t="shared" si="165"/>
        <v/>
      </c>
      <c r="BH63" s="117" t="str">
        <f t="shared" si="165"/>
        <v/>
      </c>
      <c r="BI63" s="117" t="str">
        <f t="shared" si="165"/>
        <v/>
      </c>
      <c r="BJ63" s="117" t="str">
        <f t="shared" si="165"/>
        <v/>
      </c>
      <c r="BK63" s="117" t="str">
        <f t="shared" si="165"/>
        <v/>
      </c>
      <c r="BL63" s="117" t="str">
        <f t="shared" si="165"/>
        <v/>
      </c>
      <c r="BM63" s="117" t="str">
        <f t="shared" si="165"/>
        <v/>
      </c>
      <c r="BN63" s="117" t="str">
        <f t="shared" si="165"/>
        <v/>
      </c>
      <c r="BO63" s="117" t="str">
        <f t="shared" si="165"/>
        <v/>
      </c>
      <c r="BP63" s="117" t="str">
        <f t="shared" si="165"/>
        <v/>
      </c>
      <c r="BQ63" s="117" t="str">
        <f t="shared" si="165"/>
        <v/>
      </c>
      <c r="BR63" s="117" t="str">
        <f t="shared" si="165"/>
        <v/>
      </c>
      <c r="BS63" s="117" t="str">
        <f t="shared" si="165"/>
        <v/>
      </c>
      <c r="BT63" s="117" t="str">
        <f t="shared" si="165"/>
        <v/>
      </c>
      <c r="BU63" s="117" t="str">
        <f t="shared" si="165"/>
        <v/>
      </c>
      <c r="BV63" s="117" t="str">
        <f t="shared" si="165"/>
        <v/>
      </c>
      <c r="BW63" s="117" t="str">
        <f t="shared" si="165"/>
        <v/>
      </c>
      <c r="BX63" s="117" t="str">
        <f t="shared" si="165"/>
        <v/>
      </c>
      <c r="BY63" s="117" t="str">
        <f t="shared" si="165"/>
        <v/>
      </c>
      <c r="BZ63" s="117" t="str">
        <f t="shared" si="165"/>
        <v/>
      </c>
      <c r="CA63" s="117" t="str">
        <f t="shared" si="165"/>
        <v/>
      </c>
      <c r="CB63" s="117" t="str">
        <f t="shared" si="165"/>
        <v/>
      </c>
      <c r="CC63" s="117" t="str">
        <f t="shared" si="165"/>
        <v/>
      </c>
      <c r="CD63" s="117" t="str">
        <f t="shared" si="165"/>
        <v/>
      </c>
      <c r="CE63" s="117" t="str">
        <f t="shared" si="165"/>
        <v/>
      </c>
      <c r="CF63" s="117" t="str">
        <f t="shared" si="165"/>
        <v/>
      </c>
      <c r="CG63" s="117" t="str">
        <f t="shared" si="165"/>
        <v/>
      </c>
      <c r="CH63" s="117" t="str">
        <f t="shared" si="165"/>
        <v/>
      </c>
      <c r="CI63" s="117" t="str">
        <f t="shared" si="165"/>
        <v/>
      </c>
      <c r="CJ63" s="117" t="str">
        <f t="shared" ref="CJ63:EU63" si="166">IF(CJ14=1,INDEX($W$1:$W$49,ROW(CJ14)),"")</f>
        <v/>
      </c>
      <c r="CK63" s="117" t="str">
        <f t="shared" si="166"/>
        <v/>
      </c>
      <c r="CL63" s="117" t="str">
        <f t="shared" si="166"/>
        <v/>
      </c>
      <c r="CM63" s="117" t="str">
        <f t="shared" si="166"/>
        <v/>
      </c>
      <c r="CN63" s="117" t="str">
        <f t="shared" si="166"/>
        <v/>
      </c>
      <c r="CO63" s="117" t="str">
        <f t="shared" si="166"/>
        <v/>
      </c>
      <c r="CP63" s="117" t="str">
        <f t="shared" si="166"/>
        <v/>
      </c>
      <c r="CQ63" s="117" t="str">
        <f t="shared" si="166"/>
        <v/>
      </c>
      <c r="CR63" s="117" t="str">
        <f t="shared" si="166"/>
        <v/>
      </c>
      <c r="CS63" s="117" t="str">
        <f t="shared" si="166"/>
        <v/>
      </c>
      <c r="CT63" s="117" t="str">
        <f t="shared" si="166"/>
        <v/>
      </c>
      <c r="CU63" s="117" t="str">
        <f t="shared" si="166"/>
        <v/>
      </c>
      <c r="CV63" s="117" t="str">
        <f t="shared" si="166"/>
        <v/>
      </c>
      <c r="CW63" s="117" t="str">
        <f t="shared" si="166"/>
        <v/>
      </c>
      <c r="CX63" s="117" t="str">
        <f t="shared" si="166"/>
        <v/>
      </c>
      <c r="CY63" s="117" t="str">
        <f t="shared" si="166"/>
        <v/>
      </c>
      <c r="CZ63" s="117" t="str">
        <f t="shared" si="166"/>
        <v/>
      </c>
      <c r="DA63" s="117" t="str">
        <f t="shared" si="166"/>
        <v/>
      </c>
      <c r="DB63" s="117" t="str">
        <f t="shared" si="166"/>
        <v/>
      </c>
      <c r="DC63" s="117" t="str">
        <f t="shared" si="166"/>
        <v/>
      </c>
      <c r="DD63" s="117" t="str">
        <f t="shared" si="166"/>
        <v/>
      </c>
      <c r="DE63" s="117" t="str">
        <f t="shared" si="166"/>
        <v/>
      </c>
      <c r="DF63" s="117" t="str">
        <f t="shared" si="166"/>
        <v/>
      </c>
      <c r="DG63" s="117" t="str">
        <f t="shared" si="166"/>
        <v/>
      </c>
      <c r="DH63" s="117" t="str">
        <f t="shared" si="166"/>
        <v/>
      </c>
      <c r="DI63" s="117" t="str">
        <f t="shared" si="166"/>
        <v/>
      </c>
      <c r="DJ63" s="117" t="str">
        <f t="shared" si="166"/>
        <v/>
      </c>
      <c r="DK63" s="117" t="str">
        <f t="shared" si="166"/>
        <v/>
      </c>
      <c r="DL63" s="117" t="str">
        <f t="shared" si="166"/>
        <v/>
      </c>
      <c r="DM63" s="117" t="str">
        <f t="shared" si="166"/>
        <v/>
      </c>
      <c r="DN63" s="117" t="str">
        <f t="shared" si="166"/>
        <v/>
      </c>
      <c r="DO63" s="117" t="str">
        <f t="shared" si="166"/>
        <v/>
      </c>
      <c r="DP63" s="117" t="str">
        <f t="shared" si="166"/>
        <v/>
      </c>
      <c r="DQ63" s="117" t="str">
        <f t="shared" si="166"/>
        <v/>
      </c>
      <c r="DR63" s="117" t="str">
        <f t="shared" si="166"/>
        <v/>
      </c>
      <c r="DS63" s="117" t="str">
        <f t="shared" si="166"/>
        <v/>
      </c>
      <c r="DT63" s="117" t="str">
        <f t="shared" si="166"/>
        <v/>
      </c>
      <c r="DU63" s="117" t="str">
        <f t="shared" si="166"/>
        <v/>
      </c>
      <c r="DV63" s="117" t="str">
        <f t="shared" si="166"/>
        <v/>
      </c>
      <c r="DW63" s="117" t="str">
        <f t="shared" si="166"/>
        <v/>
      </c>
      <c r="DX63" s="117" t="str">
        <f t="shared" si="166"/>
        <v/>
      </c>
      <c r="DY63" s="117" t="str">
        <f t="shared" si="166"/>
        <v/>
      </c>
      <c r="DZ63" s="117" t="str">
        <f t="shared" si="166"/>
        <v/>
      </c>
      <c r="EA63" s="117" t="str">
        <f t="shared" si="166"/>
        <v/>
      </c>
      <c r="EB63" s="117" t="str">
        <f t="shared" si="166"/>
        <v/>
      </c>
      <c r="EC63" s="117" t="str">
        <f t="shared" si="166"/>
        <v/>
      </c>
      <c r="ED63" s="117" t="str">
        <f t="shared" si="166"/>
        <v/>
      </c>
      <c r="EE63" s="117" t="str">
        <f t="shared" si="166"/>
        <v/>
      </c>
      <c r="EF63" s="117" t="str">
        <f t="shared" si="166"/>
        <v/>
      </c>
      <c r="EG63" s="117" t="str">
        <f t="shared" si="166"/>
        <v/>
      </c>
      <c r="EH63" s="117" t="str">
        <f t="shared" si="166"/>
        <v/>
      </c>
      <c r="EI63" s="117" t="str">
        <f t="shared" si="166"/>
        <v/>
      </c>
      <c r="EJ63" s="117" t="str">
        <f t="shared" si="166"/>
        <v/>
      </c>
      <c r="EK63" s="117" t="str">
        <f t="shared" si="166"/>
        <v/>
      </c>
      <c r="EL63" s="117" t="str">
        <f t="shared" si="166"/>
        <v/>
      </c>
      <c r="EM63" s="117" t="str">
        <f t="shared" si="166"/>
        <v/>
      </c>
      <c r="EN63" s="117" t="str">
        <f t="shared" si="166"/>
        <v/>
      </c>
      <c r="EO63" s="117" t="str">
        <f t="shared" si="166"/>
        <v/>
      </c>
      <c r="EP63" s="117" t="str">
        <f t="shared" si="166"/>
        <v/>
      </c>
      <c r="EQ63" s="117" t="str">
        <f t="shared" si="166"/>
        <v/>
      </c>
      <c r="ER63" s="117" t="str">
        <f t="shared" si="166"/>
        <v/>
      </c>
      <c r="ES63" s="117" t="str">
        <f t="shared" si="166"/>
        <v/>
      </c>
      <c r="ET63" s="117" t="str">
        <f t="shared" si="166"/>
        <v/>
      </c>
      <c r="EU63" s="117" t="str">
        <f t="shared" si="166"/>
        <v/>
      </c>
      <c r="EV63" s="117" t="str">
        <f t="shared" ref="EV63:HG63" si="167">IF(EV14=1,INDEX($W$1:$W$49,ROW(EV14)),"")</f>
        <v/>
      </c>
      <c r="EW63" s="117" t="str">
        <f t="shared" si="167"/>
        <v/>
      </c>
      <c r="EX63" s="117" t="str">
        <f t="shared" si="167"/>
        <v/>
      </c>
      <c r="EY63" s="117" t="str">
        <f t="shared" si="167"/>
        <v/>
      </c>
      <c r="EZ63" s="117" t="str">
        <f t="shared" si="167"/>
        <v/>
      </c>
      <c r="FA63" s="117" t="str">
        <f t="shared" si="167"/>
        <v/>
      </c>
      <c r="FB63" s="117" t="str">
        <f t="shared" si="167"/>
        <v/>
      </c>
      <c r="FC63" s="117" t="str">
        <f t="shared" si="167"/>
        <v/>
      </c>
      <c r="FD63" s="117" t="str">
        <f t="shared" si="167"/>
        <v/>
      </c>
      <c r="FE63" s="117" t="str">
        <f t="shared" si="167"/>
        <v/>
      </c>
      <c r="FF63" s="117" t="str">
        <f t="shared" si="167"/>
        <v/>
      </c>
      <c r="FG63" s="117" t="str">
        <f t="shared" si="167"/>
        <v/>
      </c>
      <c r="FH63" s="117" t="str">
        <f t="shared" si="167"/>
        <v/>
      </c>
      <c r="FI63" s="117" t="str">
        <f t="shared" si="167"/>
        <v/>
      </c>
      <c r="FJ63" s="117" t="str">
        <f t="shared" si="167"/>
        <v/>
      </c>
      <c r="FK63" s="117" t="str">
        <f t="shared" si="167"/>
        <v/>
      </c>
      <c r="FL63" s="117" t="str">
        <f t="shared" si="167"/>
        <v/>
      </c>
      <c r="FM63" s="117" t="str">
        <f t="shared" si="167"/>
        <v/>
      </c>
      <c r="FN63" s="117" t="str">
        <f t="shared" si="167"/>
        <v/>
      </c>
      <c r="FO63" s="117" t="str">
        <f t="shared" si="167"/>
        <v/>
      </c>
      <c r="FP63" s="117" t="str">
        <f t="shared" si="167"/>
        <v/>
      </c>
      <c r="FQ63" s="117" t="str">
        <f t="shared" si="167"/>
        <v/>
      </c>
      <c r="FR63" s="117" t="str">
        <f t="shared" si="167"/>
        <v/>
      </c>
      <c r="FS63" s="117" t="str">
        <f t="shared" si="167"/>
        <v/>
      </c>
      <c r="FT63" s="117" t="str">
        <f t="shared" si="167"/>
        <v/>
      </c>
      <c r="FU63" s="117" t="str">
        <f t="shared" si="167"/>
        <v/>
      </c>
      <c r="FV63" s="117" t="str">
        <f t="shared" si="167"/>
        <v/>
      </c>
      <c r="FW63" s="117" t="str">
        <f t="shared" si="167"/>
        <v/>
      </c>
      <c r="FX63" s="117" t="str">
        <f t="shared" si="167"/>
        <v/>
      </c>
      <c r="FY63" s="117" t="str">
        <f t="shared" si="167"/>
        <v/>
      </c>
      <c r="FZ63" s="117" t="str">
        <f t="shared" si="167"/>
        <v/>
      </c>
      <c r="GA63" s="117" t="str">
        <f t="shared" si="167"/>
        <v/>
      </c>
      <c r="GB63" s="117" t="str">
        <f t="shared" si="167"/>
        <v/>
      </c>
      <c r="GC63" s="117" t="str">
        <f t="shared" si="167"/>
        <v/>
      </c>
      <c r="GD63" s="117" t="str">
        <f t="shared" si="167"/>
        <v/>
      </c>
      <c r="GE63" s="117" t="str">
        <f t="shared" si="167"/>
        <v/>
      </c>
      <c r="GF63" s="117" t="str">
        <f t="shared" si="167"/>
        <v/>
      </c>
      <c r="GG63" s="117" t="str">
        <f t="shared" si="167"/>
        <v/>
      </c>
      <c r="GH63" s="117" t="str">
        <f t="shared" si="167"/>
        <v/>
      </c>
      <c r="GI63" s="117" t="str">
        <f t="shared" si="167"/>
        <v/>
      </c>
      <c r="GJ63" s="117" t="str">
        <f t="shared" si="167"/>
        <v/>
      </c>
      <c r="GK63" s="117" t="str">
        <f t="shared" si="167"/>
        <v/>
      </c>
      <c r="GL63" s="117" t="str">
        <f t="shared" si="167"/>
        <v/>
      </c>
      <c r="GM63" s="117" t="str">
        <f t="shared" si="167"/>
        <v/>
      </c>
      <c r="GN63" s="117" t="str">
        <f t="shared" si="167"/>
        <v/>
      </c>
      <c r="GO63" s="117" t="str">
        <f t="shared" si="167"/>
        <v/>
      </c>
      <c r="GP63" s="117" t="str">
        <f t="shared" si="167"/>
        <v/>
      </c>
      <c r="GQ63" s="117" t="str">
        <f t="shared" si="167"/>
        <v/>
      </c>
      <c r="GR63" s="117" t="str">
        <f t="shared" si="167"/>
        <v/>
      </c>
      <c r="GS63" s="117" t="str">
        <f t="shared" si="167"/>
        <v/>
      </c>
      <c r="GT63" s="117" t="str">
        <f t="shared" si="167"/>
        <v/>
      </c>
      <c r="GU63" s="117" t="str">
        <f t="shared" si="167"/>
        <v/>
      </c>
      <c r="GV63" s="117" t="str">
        <f t="shared" si="167"/>
        <v/>
      </c>
      <c r="GW63" s="117" t="str">
        <f t="shared" si="167"/>
        <v/>
      </c>
      <c r="GX63" s="117" t="str">
        <f t="shared" si="167"/>
        <v/>
      </c>
      <c r="GY63" s="117" t="str">
        <f t="shared" si="167"/>
        <v/>
      </c>
      <c r="GZ63" s="117" t="str">
        <f t="shared" si="167"/>
        <v/>
      </c>
      <c r="HA63" s="117" t="str">
        <f t="shared" si="167"/>
        <v/>
      </c>
      <c r="HB63" s="117" t="str">
        <f t="shared" si="167"/>
        <v/>
      </c>
      <c r="HC63" s="117" t="str">
        <f t="shared" si="167"/>
        <v/>
      </c>
      <c r="HD63" s="117" t="str">
        <f t="shared" si="167"/>
        <v/>
      </c>
      <c r="HE63" s="117" t="str">
        <f t="shared" si="167"/>
        <v/>
      </c>
      <c r="HF63" s="117" t="str">
        <f t="shared" si="167"/>
        <v/>
      </c>
      <c r="HG63" s="117" t="str">
        <f t="shared" si="167"/>
        <v/>
      </c>
      <c r="HH63" s="117" t="str">
        <f t="shared" ref="HH63:HV63" si="168">IF(HH14=1,INDEX($W$1:$W$49,ROW(HH14)),"")</f>
        <v/>
      </c>
      <c r="HI63" s="117" t="str">
        <f t="shared" si="168"/>
        <v/>
      </c>
      <c r="HJ63" s="117" t="str">
        <f t="shared" si="168"/>
        <v/>
      </c>
      <c r="HK63" s="117" t="str">
        <f t="shared" si="168"/>
        <v/>
      </c>
      <c r="HL63" s="117" t="str">
        <f t="shared" si="168"/>
        <v/>
      </c>
      <c r="HM63" s="117" t="str">
        <f t="shared" si="168"/>
        <v/>
      </c>
      <c r="HN63" s="117" t="str">
        <f t="shared" si="168"/>
        <v/>
      </c>
      <c r="HO63" s="117" t="str">
        <f t="shared" si="168"/>
        <v/>
      </c>
      <c r="HP63" s="117" t="str">
        <f t="shared" si="168"/>
        <v/>
      </c>
      <c r="HQ63" s="117" t="str">
        <f t="shared" si="168"/>
        <v/>
      </c>
      <c r="HR63" s="117" t="str">
        <f t="shared" si="168"/>
        <v/>
      </c>
      <c r="HS63" s="117" t="str">
        <f t="shared" si="168"/>
        <v/>
      </c>
      <c r="HT63" s="117" t="str">
        <f t="shared" si="168"/>
        <v/>
      </c>
      <c r="HU63" s="117" t="str">
        <f t="shared" si="168"/>
        <v/>
      </c>
      <c r="HV63" s="117" t="str">
        <f t="shared" si="168"/>
        <v/>
      </c>
    </row>
    <row r="64" spans="1:230" x14ac:dyDescent="0.35">
      <c r="B64" s="117" t="s">
        <v>837</v>
      </c>
      <c r="C64" s="117">
        <v>1</v>
      </c>
      <c r="H64" s="117">
        <v>63</v>
      </c>
      <c r="I64" s="117" t="str">
        <f t="shared" si="5"/>
        <v>ECG</v>
      </c>
      <c r="J64" s="117">
        <f t="shared" si="28"/>
        <v>57</v>
      </c>
      <c r="K64" s="117" t="str">
        <f t="shared" si="29"/>
        <v>ECG</v>
      </c>
      <c r="L64" s="117" t="str">
        <f t="shared" si="30"/>
        <v/>
      </c>
      <c r="M64" s="398" t="str">
        <f t="shared" si="31"/>
        <v>ECG</v>
      </c>
      <c r="N64" s="117">
        <f t="shared" si="32"/>
        <v>63</v>
      </c>
      <c r="O64" s="117">
        <f t="shared" si="33"/>
        <v>63</v>
      </c>
      <c r="Q64" s="389">
        <f t="shared" si="6"/>
        <v>63</v>
      </c>
      <c r="R64" s="395" t="str">
        <f t="shared" si="34"/>
        <v>ECG</v>
      </c>
      <c r="S64" s="391"/>
      <c r="T64" s="391"/>
      <c r="U64" s="391"/>
      <c r="W64" s="117">
        <v>14</v>
      </c>
      <c r="X64" s="117" t="str">
        <f t="shared" ref="X64:CI64" si="169">IF(X15=1,INDEX($W$1:$W$49,ROW(X15)),"")</f>
        <v/>
      </c>
      <c r="Y64" s="117" t="str">
        <f t="shared" si="169"/>
        <v/>
      </c>
      <c r="Z64" s="117" t="str">
        <f t="shared" si="169"/>
        <v/>
      </c>
      <c r="AA64" s="117" t="str">
        <f t="shared" si="169"/>
        <v/>
      </c>
      <c r="AB64" s="117" t="str">
        <f t="shared" si="169"/>
        <v/>
      </c>
      <c r="AC64" s="117" t="str">
        <f t="shared" si="169"/>
        <v/>
      </c>
      <c r="AD64" s="117" t="str">
        <f t="shared" si="169"/>
        <v/>
      </c>
      <c r="AE64" s="117" t="str">
        <f t="shared" si="169"/>
        <v/>
      </c>
      <c r="AF64" s="117" t="str">
        <f t="shared" si="169"/>
        <v/>
      </c>
      <c r="AG64" s="117" t="str">
        <f t="shared" si="169"/>
        <v/>
      </c>
      <c r="AH64" s="117" t="str">
        <f t="shared" si="169"/>
        <v/>
      </c>
      <c r="AI64" s="117" t="str">
        <f t="shared" si="169"/>
        <v/>
      </c>
      <c r="AJ64" s="117" t="str">
        <f t="shared" si="169"/>
        <v/>
      </c>
      <c r="AK64" s="117" t="str">
        <f t="shared" si="169"/>
        <v/>
      </c>
      <c r="AL64" s="117" t="str">
        <f t="shared" si="169"/>
        <v/>
      </c>
      <c r="AM64" s="117" t="str">
        <f t="shared" si="169"/>
        <v/>
      </c>
      <c r="AN64" s="117" t="str">
        <f t="shared" si="169"/>
        <v/>
      </c>
      <c r="AO64" s="117" t="str">
        <f t="shared" si="169"/>
        <v/>
      </c>
      <c r="AP64" s="117" t="str">
        <f t="shared" si="169"/>
        <v/>
      </c>
      <c r="AQ64" s="117" t="str">
        <f t="shared" si="169"/>
        <v/>
      </c>
      <c r="AR64" s="117" t="str">
        <f t="shared" si="169"/>
        <v/>
      </c>
      <c r="AS64" s="117" t="str">
        <f t="shared" si="169"/>
        <v/>
      </c>
      <c r="AT64" s="117" t="str">
        <f t="shared" si="169"/>
        <v/>
      </c>
      <c r="AU64" s="117" t="str">
        <f t="shared" si="169"/>
        <v/>
      </c>
      <c r="AV64" s="117" t="str">
        <f t="shared" si="169"/>
        <v/>
      </c>
      <c r="AW64" s="117" t="str">
        <f t="shared" si="169"/>
        <v/>
      </c>
      <c r="AX64" s="117" t="str">
        <f t="shared" si="169"/>
        <v/>
      </c>
      <c r="AY64" s="117" t="str">
        <f t="shared" si="169"/>
        <v/>
      </c>
      <c r="AZ64" s="117" t="str">
        <f t="shared" si="169"/>
        <v/>
      </c>
      <c r="BA64" s="117" t="str">
        <f t="shared" si="169"/>
        <v/>
      </c>
      <c r="BB64" s="117" t="str">
        <f t="shared" si="169"/>
        <v/>
      </c>
      <c r="BC64" s="117" t="str">
        <f t="shared" si="169"/>
        <v/>
      </c>
      <c r="BD64" s="117" t="str">
        <f t="shared" si="169"/>
        <v/>
      </c>
      <c r="BE64" s="117" t="str">
        <f t="shared" si="169"/>
        <v/>
      </c>
      <c r="BF64" s="117" t="str">
        <f t="shared" si="169"/>
        <v/>
      </c>
      <c r="BG64" s="117" t="str">
        <f t="shared" si="169"/>
        <v/>
      </c>
      <c r="BH64" s="117" t="str">
        <f t="shared" si="169"/>
        <v/>
      </c>
      <c r="BI64" s="117" t="str">
        <f t="shared" si="169"/>
        <v/>
      </c>
      <c r="BJ64" s="117" t="str">
        <f t="shared" si="169"/>
        <v/>
      </c>
      <c r="BK64" s="117" t="str">
        <f t="shared" si="169"/>
        <v/>
      </c>
      <c r="BL64" s="117" t="str">
        <f t="shared" si="169"/>
        <v/>
      </c>
      <c r="BM64" s="117" t="str">
        <f t="shared" si="169"/>
        <v/>
      </c>
      <c r="BN64" s="117" t="str">
        <f t="shared" si="169"/>
        <v/>
      </c>
      <c r="BO64" s="117" t="str">
        <f t="shared" si="169"/>
        <v/>
      </c>
      <c r="BP64" s="117" t="str">
        <f t="shared" si="169"/>
        <v/>
      </c>
      <c r="BQ64" s="117" t="str">
        <f t="shared" si="169"/>
        <v/>
      </c>
      <c r="BR64" s="117" t="str">
        <f t="shared" si="169"/>
        <v/>
      </c>
      <c r="BS64" s="117" t="str">
        <f t="shared" si="169"/>
        <v/>
      </c>
      <c r="BT64" s="117" t="str">
        <f t="shared" si="169"/>
        <v/>
      </c>
      <c r="BU64" s="117" t="str">
        <f t="shared" si="169"/>
        <v/>
      </c>
      <c r="BV64" s="117" t="str">
        <f t="shared" si="169"/>
        <v/>
      </c>
      <c r="BW64" s="117" t="str">
        <f t="shared" si="169"/>
        <v/>
      </c>
      <c r="BX64" s="117" t="str">
        <f t="shared" si="169"/>
        <v/>
      </c>
      <c r="BY64" s="117" t="str">
        <f t="shared" si="169"/>
        <v/>
      </c>
      <c r="BZ64" s="117" t="str">
        <f t="shared" si="169"/>
        <v/>
      </c>
      <c r="CA64" s="117" t="str">
        <f t="shared" si="169"/>
        <v/>
      </c>
      <c r="CB64" s="117" t="str">
        <f t="shared" si="169"/>
        <v/>
      </c>
      <c r="CC64" s="117" t="str">
        <f t="shared" si="169"/>
        <v/>
      </c>
      <c r="CD64" s="117" t="str">
        <f t="shared" si="169"/>
        <v/>
      </c>
      <c r="CE64" s="117" t="str">
        <f t="shared" si="169"/>
        <v/>
      </c>
      <c r="CF64" s="117" t="str">
        <f t="shared" si="169"/>
        <v/>
      </c>
      <c r="CG64" s="117" t="str">
        <f t="shared" si="169"/>
        <v/>
      </c>
      <c r="CH64" s="117" t="str">
        <f t="shared" si="169"/>
        <v/>
      </c>
      <c r="CI64" s="117" t="str">
        <f t="shared" si="169"/>
        <v/>
      </c>
      <c r="CJ64" s="117" t="str">
        <f t="shared" ref="CJ64:EU64" si="170">IF(CJ15=1,INDEX($W$1:$W$49,ROW(CJ15)),"")</f>
        <v/>
      </c>
      <c r="CK64" s="117" t="str">
        <f t="shared" si="170"/>
        <v/>
      </c>
      <c r="CL64" s="117" t="str">
        <f t="shared" si="170"/>
        <v/>
      </c>
      <c r="CM64" s="117" t="str">
        <f t="shared" si="170"/>
        <v/>
      </c>
      <c r="CN64" s="117" t="str">
        <f t="shared" si="170"/>
        <v/>
      </c>
      <c r="CO64" s="117" t="str">
        <f t="shared" si="170"/>
        <v/>
      </c>
      <c r="CP64" s="117" t="str">
        <f t="shared" si="170"/>
        <v/>
      </c>
      <c r="CQ64" s="117" t="str">
        <f t="shared" si="170"/>
        <v/>
      </c>
      <c r="CR64" s="117" t="str">
        <f t="shared" si="170"/>
        <v/>
      </c>
      <c r="CS64" s="117" t="str">
        <f t="shared" si="170"/>
        <v/>
      </c>
      <c r="CT64" s="117" t="str">
        <f t="shared" si="170"/>
        <v/>
      </c>
      <c r="CU64" s="117" t="str">
        <f t="shared" si="170"/>
        <v/>
      </c>
      <c r="CV64" s="117" t="str">
        <f t="shared" si="170"/>
        <v/>
      </c>
      <c r="CW64" s="117" t="str">
        <f t="shared" si="170"/>
        <v/>
      </c>
      <c r="CX64" s="117" t="str">
        <f t="shared" si="170"/>
        <v/>
      </c>
      <c r="CY64" s="117" t="str">
        <f t="shared" si="170"/>
        <v/>
      </c>
      <c r="CZ64" s="117" t="str">
        <f t="shared" si="170"/>
        <v/>
      </c>
      <c r="DA64" s="117" t="str">
        <f t="shared" si="170"/>
        <v/>
      </c>
      <c r="DB64" s="117" t="str">
        <f t="shared" si="170"/>
        <v/>
      </c>
      <c r="DC64" s="117" t="str">
        <f t="shared" si="170"/>
        <v/>
      </c>
      <c r="DD64" s="117" t="str">
        <f t="shared" si="170"/>
        <v/>
      </c>
      <c r="DE64" s="117" t="str">
        <f t="shared" si="170"/>
        <v/>
      </c>
      <c r="DF64" s="117" t="str">
        <f t="shared" si="170"/>
        <v/>
      </c>
      <c r="DG64" s="117" t="str">
        <f t="shared" si="170"/>
        <v/>
      </c>
      <c r="DH64" s="117" t="str">
        <f t="shared" si="170"/>
        <v/>
      </c>
      <c r="DI64" s="117" t="str">
        <f t="shared" si="170"/>
        <v/>
      </c>
      <c r="DJ64" s="117" t="str">
        <f t="shared" si="170"/>
        <v/>
      </c>
      <c r="DK64" s="117" t="str">
        <f t="shared" si="170"/>
        <v/>
      </c>
      <c r="DL64" s="117" t="str">
        <f t="shared" si="170"/>
        <v/>
      </c>
      <c r="DM64" s="117" t="str">
        <f t="shared" si="170"/>
        <v/>
      </c>
      <c r="DN64" s="117" t="str">
        <f t="shared" si="170"/>
        <v/>
      </c>
      <c r="DO64" s="117" t="str">
        <f t="shared" si="170"/>
        <v/>
      </c>
      <c r="DP64" s="117" t="str">
        <f t="shared" si="170"/>
        <v/>
      </c>
      <c r="DQ64" s="117" t="str">
        <f t="shared" si="170"/>
        <v/>
      </c>
      <c r="DR64" s="117" t="str">
        <f t="shared" si="170"/>
        <v/>
      </c>
      <c r="DS64" s="117" t="str">
        <f t="shared" si="170"/>
        <v/>
      </c>
      <c r="DT64" s="117" t="str">
        <f t="shared" si="170"/>
        <v/>
      </c>
      <c r="DU64" s="117" t="str">
        <f t="shared" si="170"/>
        <v/>
      </c>
      <c r="DV64" s="117" t="str">
        <f t="shared" si="170"/>
        <v/>
      </c>
      <c r="DW64" s="117" t="str">
        <f t="shared" si="170"/>
        <v/>
      </c>
      <c r="DX64" s="117" t="str">
        <f t="shared" si="170"/>
        <v/>
      </c>
      <c r="DY64" s="117" t="str">
        <f t="shared" si="170"/>
        <v/>
      </c>
      <c r="DZ64" s="117" t="str">
        <f t="shared" si="170"/>
        <v/>
      </c>
      <c r="EA64" s="117" t="str">
        <f t="shared" si="170"/>
        <v/>
      </c>
      <c r="EB64" s="117" t="str">
        <f t="shared" si="170"/>
        <v/>
      </c>
      <c r="EC64" s="117" t="str">
        <f t="shared" si="170"/>
        <v/>
      </c>
      <c r="ED64" s="117" t="str">
        <f t="shared" si="170"/>
        <v/>
      </c>
      <c r="EE64" s="117" t="str">
        <f t="shared" si="170"/>
        <v/>
      </c>
      <c r="EF64" s="117" t="str">
        <f t="shared" si="170"/>
        <v/>
      </c>
      <c r="EG64" s="117" t="str">
        <f t="shared" si="170"/>
        <v/>
      </c>
      <c r="EH64" s="117" t="str">
        <f t="shared" si="170"/>
        <v/>
      </c>
      <c r="EI64" s="117" t="str">
        <f t="shared" si="170"/>
        <v/>
      </c>
      <c r="EJ64" s="117" t="str">
        <f t="shared" si="170"/>
        <v/>
      </c>
      <c r="EK64" s="117" t="str">
        <f t="shared" si="170"/>
        <v/>
      </c>
      <c r="EL64" s="117" t="str">
        <f t="shared" si="170"/>
        <v/>
      </c>
      <c r="EM64" s="117" t="str">
        <f t="shared" si="170"/>
        <v/>
      </c>
      <c r="EN64" s="117" t="str">
        <f t="shared" si="170"/>
        <v/>
      </c>
      <c r="EO64" s="117" t="str">
        <f t="shared" si="170"/>
        <v/>
      </c>
      <c r="EP64" s="117" t="str">
        <f t="shared" si="170"/>
        <v/>
      </c>
      <c r="EQ64" s="117" t="str">
        <f t="shared" si="170"/>
        <v/>
      </c>
      <c r="ER64" s="117" t="str">
        <f t="shared" si="170"/>
        <v/>
      </c>
      <c r="ES64" s="117" t="str">
        <f t="shared" si="170"/>
        <v/>
      </c>
      <c r="ET64" s="117" t="str">
        <f t="shared" si="170"/>
        <v/>
      </c>
      <c r="EU64" s="117" t="str">
        <f t="shared" si="170"/>
        <v/>
      </c>
      <c r="EV64" s="117" t="str">
        <f t="shared" ref="EV64:HG64" si="171">IF(EV15=1,INDEX($W$1:$W$49,ROW(EV15)),"")</f>
        <v/>
      </c>
      <c r="EW64" s="117" t="str">
        <f t="shared" si="171"/>
        <v/>
      </c>
      <c r="EX64" s="117" t="str">
        <f t="shared" si="171"/>
        <v/>
      </c>
      <c r="EY64" s="117" t="str">
        <f t="shared" si="171"/>
        <v/>
      </c>
      <c r="EZ64" s="117" t="str">
        <f t="shared" si="171"/>
        <v/>
      </c>
      <c r="FA64" s="117" t="str">
        <f t="shared" si="171"/>
        <v/>
      </c>
      <c r="FB64" s="117" t="str">
        <f t="shared" si="171"/>
        <v/>
      </c>
      <c r="FC64" s="117" t="str">
        <f t="shared" si="171"/>
        <v/>
      </c>
      <c r="FD64" s="117" t="str">
        <f t="shared" si="171"/>
        <v/>
      </c>
      <c r="FE64" s="117" t="str">
        <f t="shared" si="171"/>
        <v/>
      </c>
      <c r="FF64" s="117" t="str">
        <f t="shared" si="171"/>
        <v/>
      </c>
      <c r="FG64" s="117" t="str">
        <f t="shared" si="171"/>
        <v/>
      </c>
      <c r="FH64" s="117" t="str">
        <f t="shared" si="171"/>
        <v/>
      </c>
      <c r="FI64" s="117" t="str">
        <f t="shared" si="171"/>
        <v/>
      </c>
      <c r="FJ64" s="117" t="str">
        <f t="shared" si="171"/>
        <v/>
      </c>
      <c r="FK64" s="117" t="str">
        <f t="shared" si="171"/>
        <v/>
      </c>
      <c r="FL64" s="117" t="str">
        <f t="shared" si="171"/>
        <v/>
      </c>
      <c r="FM64" s="117" t="str">
        <f t="shared" si="171"/>
        <v/>
      </c>
      <c r="FN64" s="117" t="str">
        <f t="shared" si="171"/>
        <v/>
      </c>
      <c r="FO64" s="117" t="str">
        <f t="shared" si="171"/>
        <v/>
      </c>
      <c r="FP64" s="117" t="str">
        <f t="shared" si="171"/>
        <v/>
      </c>
      <c r="FQ64" s="117" t="str">
        <f t="shared" si="171"/>
        <v/>
      </c>
      <c r="FR64" s="117" t="str">
        <f t="shared" si="171"/>
        <v/>
      </c>
      <c r="FS64" s="117" t="str">
        <f t="shared" si="171"/>
        <v/>
      </c>
      <c r="FT64" s="117" t="str">
        <f t="shared" si="171"/>
        <v/>
      </c>
      <c r="FU64" s="117" t="str">
        <f t="shared" si="171"/>
        <v/>
      </c>
      <c r="FV64" s="117" t="str">
        <f t="shared" si="171"/>
        <v/>
      </c>
      <c r="FW64" s="117" t="str">
        <f t="shared" si="171"/>
        <v/>
      </c>
      <c r="FX64" s="117" t="str">
        <f t="shared" si="171"/>
        <v/>
      </c>
      <c r="FY64" s="117" t="str">
        <f t="shared" si="171"/>
        <v/>
      </c>
      <c r="FZ64" s="117" t="str">
        <f t="shared" si="171"/>
        <v/>
      </c>
      <c r="GA64" s="117" t="str">
        <f t="shared" si="171"/>
        <v/>
      </c>
      <c r="GB64" s="117" t="str">
        <f t="shared" si="171"/>
        <v/>
      </c>
      <c r="GC64" s="117" t="str">
        <f t="shared" si="171"/>
        <v/>
      </c>
      <c r="GD64" s="117" t="str">
        <f t="shared" si="171"/>
        <v/>
      </c>
      <c r="GE64" s="117" t="str">
        <f t="shared" si="171"/>
        <v/>
      </c>
      <c r="GF64" s="117" t="str">
        <f t="shared" si="171"/>
        <v/>
      </c>
      <c r="GG64" s="117" t="str">
        <f t="shared" si="171"/>
        <v/>
      </c>
      <c r="GH64" s="117" t="str">
        <f t="shared" si="171"/>
        <v/>
      </c>
      <c r="GI64" s="117" t="str">
        <f t="shared" si="171"/>
        <v/>
      </c>
      <c r="GJ64" s="117" t="str">
        <f t="shared" si="171"/>
        <v/>
      </c>
      <c r="GK64" s="117" t="str">
        <f t="shared" si="171"/>
        <v/>
      </c>
      <c r="GL64" s="117" t="str">
        <f t="shared" si="171"/>
        <v/>
      </c>
      <c r="GM64" s="117" t="str">
        <f t="shared" si="171"/>
        <v/>
      </c>
      <c r="GN64" s="117" t="str">
        <f t="shared" si="171"/>
        <v/>
      </c>
      <c r="GO64" s="117" t="str">
        <f t="shared" si="171"/>
        <v/>
      </c>
      <c r="GP64" s="117" t="str">
        <f t="shared" si="171"/>
        <v/>
      </c>
      <c r="GQ64" s="117" t="str">
        <f t="shared" si="171"/>
        <v/>
      </c>
      <c r="GR64" s="117" t="str">
        <f t="shared" si="171"/>
        <v/>
      </c>
      <c r="GS64" s="117" t="str">
        <f t="shared" si="171"/>
        <v/>
      </c>
      <c r="GT64" s="117" t="str">
        <f t="shared" si="171"/>
        <v/>
      </c>
      <c r="GU64" s="117" t="str">
        <f t="shared" si="171"/>
        <v/>
      </c>
      <c r="GV64" s="117" t="str">
        <f t="shared" si="171"/>
        <v/>
      </c>
      <c r="GW64" s="117" t="str">
        <f t="shared" si="171"/>
        <v/>
      </c>
      <c r="GX64" s="117" t="str">
        <f t="shared" si="171"/>
        <v/>
      </c>
      <c r="GY64" s="117" t="str">
        <f t="shared" si="171"/>
        <v/>
      </c>
      <c r="GZ64" s="117" t="str">
        <f t="shared" si="171"/>
        <v/>
      </c>
      <c r="HA64" s="117" t="str">
        <f t="shared" si="171"/>
        <v/>
      </c>
      <c r="HB64" s="117" t="str">
        <f t="shared" si="171"/>
        <v/>
      </c>
      <c r="HC64" s="117" t="str">
        <f t="shared" si="171"/>
        <v/>
      </c>
      <c r="HD64" s="117" t="str">
        <f t="shared" si="171"/>
        <v/>
      </c>
      <c r="HE64" s="117" t="str">
        <f t="shared" si="171"/>
        <v/>
      </c>
      <c r="HF64" s="117" t="str">
        <f t="shared" si="171"/>
        <v/>
      </c>
      <c r="HG64" s="117" t="str">
        <f t="shared" si="171"/>
        <v/>
      </c>
      <c r="HH64" s="117" t="str">
        <f t="shared" ref="HH64:HV64" si="172">IF(HH15=1,INDEX($W$1:$W$49,ROW(HH15)),"")</f>
        <v/>
      </c>
      <c r="HI64" s="117" t="str">
        <f t="shared" si="172"/>
        <v/>
      </c>
      <c r="HJ64" s="117" t="str">
        <f t="shared" si="172"/>
        <v/>
      </c>
      <c r="HK64" s="117" t="str">
        <f t="shared" si="172"/>
        <v/>
      </c>
      <c r="HL64" s="117" t="str">
        <f t="shared" si="172"/>
        <v/>
      </c>
      <c r="HM64" s="117" t="str">
        <f t="shared" si="172"/>
        <v/>
      </c>
      <c r="HN64" s="117" t="str">
        <f t="shared" si="172"/>
        <v/>
      </c>
      <c r="HO64" s="117" t="str">
        <f t="shared" si="172"/>
        <v/>
      </c>
      <c r="HP64" s="117" t="str">
        <f t="shared" si="172"/>
        <v/>
      </c>
      <c r="HQ64" s="117" t="str">
        <f t="shared" si="172"/>
        <v/>
      </c>
      <c r="HR64" s="117" t="str">
        <f t="shared" si="172"/>
        <v/>
      </c>
      <c r="HS64" s="117" t="str">
        <f t="shared" si="172"/>
        <v/>
      </c>
      <c r="HT64" s="117" t="str">
        <f t="shared" si="172"/>
        <v/>
      </c>
      <c r="HU64" s="117" t="str">
        <f t="shared" si="172"/>
        <v/>
      </c>
      <c r="HV64" s="117" t="str">
        <f t="shared" si="172"/>
        <v/>
      </c>
    </row>
    <row r="65" spans="1:230" x14ac:dyDescent="0.35">
      <c r="B65" s="117" t="s">
        <v>838</v>
      </c>
      <c r="C65" s="117">
        <f>MAX(B69:F117)</f>
        <v>2</v>
      </c>
      <c r="H65" s="117">
        <v>64</v>
      </c>
      <c r="I65" s="117" t="str">
        <f t="shared" si="5"/>
        <v>ECG</v>
      </c>
      <c r="J65" s="117">
        <f t="shared" si="28"/>
        <v>58</v>
      </c>
      <c r="K65" s="117" t="str">
        <f t="shared" si="29"/>
        <v>ECG</v>
      </c>
      <c r="L65" s="117" t="str">
        <f t="shared" si="30"/>
        <v/>
      </c>
      <c r="M65" s="398" t="str">
        <f t="shared" si="31"/>
        <v>ECG</v>
      </c>
      <c r="N65" s="117">
        <f t="shared" si="32"/>
        <v>64</v>
      </c>
      <c r="O65" s="117">
        <f t="shared" si="33"/>
        <v>64</v>
      </c>
      <c r="Q65" s="389">
        <f t="shared" si="6"/>
        <v>64</v>
      </c>
      <c r="R65" s="395" t="str">
        <f t="shared" si="34"/>
        <v>ECG</v>
      </c>
      <c r="S65" s="391"/>
      <c r="T65" s="391"/>
      <c r="U65" s="391"/>
      <c r="W65" s="117">
        <v>15</v>
      </c>
      <c r="X65" s="117" t="str">
        <f t="shared" ref="X65:CI65" si="173">IF(X16=1,INDEX($W$1:$W$49,ROW(X16)),"")</f>
        <v/>
      </c>
      <c r="Y65" s="117" t="str">
        <f t="shared" si="173"/>
        <v/>
      </c>
      <c r="Z65" s="117" t="str">
        <f t="shared" si="173"/>
        <v/>
      </c>
      <c r="AA65" s="117" t="str">
        <f t="shared" si="173"/>
        <v/>
      </c>
      <c r="AB65" s="117" t="str">
        <f t="shared" si="173"/>
        <v/>
      </c>
      <c r="AC65" s="117" t="str">
        <f t="shared" si="173"/>
        <v/>
      </c>
      <c r="AD65" s="117" t="str">
        <f t="shared" si="173"/>
        <v/>
      </c>
      <c r="AE65" s="117" t="str">
        <f t="shared" si="173"/>
        <v/>
      </c>
      <c r="AF65" s="117" t="str">
        <f t="shared" si="173"/>
        <v/>
      </c>
      <c r="AG65" s="117" t="str">
        <f t="shared" si="173"/>
        <v/>
      </c>
      <c r="AH65" s="117" t="str">
        <f t="shared" si="173"/>
        <v/>
      </c>
      <c r="AI65" s="117" t="str">
        <f t="shared" si="173"/>
        <v/>
      </c>
      <c r="AJ65" s="117" t="str">
        <f t="shared" si="173"/>
        <v/>
      </c>
      <c r="AK65" s="117" t="str">
        <f t="shared" si="173"/>
        <v/>
      </c>
      <c r="AL65" s="117" t="str">
        <f t="shared" si="173"/>
        <v/>
      </c>
      <c r="AM65" s="117" t="str">
        <f t="shared" si="173"/>
        <v/>
      </c>
      <c r="AN65" s="117" t="str">
        <f t="shared" si="173"/>
        <v/>
      </c>
      <c r="AO65" s="117" t="str">
        <f t="shared" si="173"/>
        <v/>
      </c>
      <c r="AP65" s="117" t="str">
        <f t="shared" si="173"/>
        <v/>
      </c>
      <c r="AQ65" s="117" t="str">
        <f t="shared" si="173"/>
        <v/>
      </c>
      <c r="AR65" s="117" t="str">
        <f t="shared" si="173"/>
        <v/>
      </c>
      <c r="AS65" s="117" t="str">
        <f t="shared" si="173"/>
        <v/>
      </c>
      <c r="AT65" s="117" t="str">
        <f t="shared" si="173"/>
        <v/>
      </c>
      <c r="AU65" s="117" t="str">
        <f t="shared" si="173"/>
        <v/>
      </c>
      <c r="AV65" s="117" t="str">
        <f t="shared" si="173"/>
        <v/>
      </c>
      <c r="AW65" s="117" t="str">
        <f t="shared" si="173"/>
        <v/>
      </c>
      <c r="AX65" s="117" t="str">
        <f t="shared" si="173"/>
        <v/>
      </c>
      <c r="AY65" s="117" t="str">
        <f t="shared" si="173"/>
        <v/>
      </c>
      <c r="AZ65" s="117" t="str">
        <f t="shared" si="173"/>
        <v/>
      </c>
      <c r="BA65" s="117" t="str">
        <f t="shared" si="173"/>
        <v/>
      </c>
      <c r="BB65" s="117" t="str">
        <f t="shared" si="173"/>
        <v/>
      </c>
      <c r="BC65" s="117" t="str">
        <f t="shared" si="173"/>
        <v/>
      </c>
      <c r="BD65" s="117" t="str">
        <f t="shared" si="173"/>
        <v/>
      </c>
      <c r="BE65" s="117" t="str">
        <f t="shared" si="173"/>
        <v/>
      </c>
      <c r="BF65" s="117" t="str">
        <f t="shared" si="173"/>
        <v/>
      </c>
      <c r="BG65" s="117" t="str">
        <f t="shared" si="173"/>
        <v/>
      </c>
      <c r="BH65" s="117" t="str">
        <f t="shared" si="173"/>
        <v/>
      </c>
      <c r="BI65" s="117" t="str">
        <f t="shared" si="173"/>
        <v/>
      </c>
      <c r="BJ65" s="117" t="str">
        <f t="shared" si="173"/>
        <v/>
      </c>
      <c r="BK65" s="117" t="str">
        <f t="shared" si="173"/>
        <v/>
      </c>
      <c r="BL65" s="117" t="str">
        <f t="shared" si="173"/>
        <v/>
      </c>
      <c r="BM65" s="117" t="str">
        <f t="shared" si="173"/>
        <v/>
      </c>
      <c r="BN65" s="117" t="str">
        <f t="shared" si="173"/>
        <v/>
      </c>
      <c r="BO65" s="117" t="str">
        <f t="shared" si="173"/>
        <v/>
      </c>
      <c r="BP65" s="117" t="str">
        <f t="shared" si="173"/>
        <v/>
      </c>
      <c r="BQ65" s="117" t="str">
        <f t="shared" si="173"/>
        <v/>
      </c>
      <c r="BR65" s="117" t="str">
        <f t="shared" si="173"/>
        <v/>
      </c>
      <c r="BS65" s="117" t="str">
        <f t="shared" si="173"/>
        <v/>
      </c>
      <c r="BT65" s="117" t="str">
        <f t="shared" si="173"/>
        <v/>
      </c>
      <c r="BU65" s="117" t="str">
        <f t="shared" si="173"/>
        <v/>
      </c>
      <c r="BV65" s="117" t="str">
        <f t="shared" si="173"/>
        <v/>
      </c>
      <c r="BW65" s="117" t="str">
        <f t="shared" si="173"/>
        <v/>
      </c>
      <c r="BX65" s="117" t="str">
        <f t="shared" si="173"/>
        <v/>
      </c>
      <c r="BY65" s="117" t="str">
        <f t="shared" si="173"/>
        <v/>
      </c>
      <c r="BZ65" s="117" t="str">
        <f t="shared" si="173"/>
        <v/>
      </c>
      <c r="CA65" s="117" t="str">
        <f t="shared" si="173"/>
        <v/>
      </c>
      <c r="CB65" s="117" t="str">
        <f t="shared" si="173"/>
        <v/>
      </c>
      <c r="CC65" s="117" t="str">
        <f t="shared" si="173"/>
        <v/>
      </c>
      <c r="CD65" s="117" t="str">
        <f t="shared" si="173"/>
        <v/>
      </c>
      <c r="CE65" s="117" t="str">
        <f t="shared" si="173"/>
        <v/>
      </c>
      <c r="CF65" s="117" t="str">
        <f t="shared" si="173"/>
        <v/>
      </c>
      <c r="CG65" s="117" t="str">
        <f t="shared" si="173"/>
        <v/>
      </c>
      <c r="CH65" s="117" t="str">
        <f t="shared" si="173"/>
        <v/>
      </c>
      <c r="CI65" s="117" t="str">
        <f t="shared" si="173"/>
        <v/>
      </c>
      <c r="CJ65" s="117" t="str">
        <f t="shared" ref="CJ65:EU65" si="174">IF(CJ16=1,INDEX($W$1:$W$49,ROW(CJ16)),"")</f>
        <v/>
      </c>
      <c r="CK65" s="117" t="str">
        <f t="shared" si="174"/>
        <v/>
      </c>
      <c r="CL65" s="117" t="str">
        <f t="shared" si="174"/>
        <v/>
      </c>
      <c r="CM65" s="117" t="str">
        <f t="shared" si="174"/>
        <v/>
      </c>
      <c r="CN65" s="117" t="str">
        <f t="shared" si="174"/>
        <v/>
      </c>
      <c r="CO65" s="117" t="str">
        <f t="shared" si="174"/>
        <v/>
      </c>
      <c r="CP65" s="117" t="str">
        <f t="shared" si="174"/>
        <v/>
      </c>
      <c r="CQ65" s="117" t="str">
        <f t="shared" si="174"/>
        <v/>
      </c>
      <c r="CR65" s="117" t="str">
        <f t="shared" si="174"/>
        <v/>
      </c>
      <c r="CS65" s="117" t="str">
        <f t="shared" si="174"/>
        <v/>
      </c>
      <c r="CT65" s="117" t="str">
        <f t="shared" si="174"/>
        <v/>
      </c>
      <c r="CU65" s="117" t="str">
        <f t="shared" si="174"/>
        <v/>
      </c>
      <c r="CV65" s="117" t="str">
        <f t="shared" si="174"/>
        <v/>
      </c>
      <c r="CW65" s="117" t="str">
        <f t="shared" si="174"/>
        <v/>
      </c>
      <c r="CX65" s="117" t="str">
        <f t="shared" si="174"/>
        <v/>
      </c>
      <c r="CY65" s="117" t="str">
        <f t="shared" si="174"/>
        <v/>
      </c>
      <c r="CZ65" s="117" t="str">
        <f t="shared" si="174"/>
        <v/>
      </c>
      <c r="DA65" s="117" t="str">
        <f t="shared" si="174"/>
        <v/>
      </c>
      <c r="DB65" s="117" t="str">
        <f t="shared" si="174"/>
        <v/>
      </c>
      <c r="DC65" s="117" t="str">
        <f t="shared" si="174"/>
        <v/>
      </c>
      <c r="DD65" s="117" t="str">
        <f t="shared" si="174"/>
        <v/>
      </c>
      <c r="DE65" s="117" t="str">
        <f t="shared" si="174"/>
        <v/>
      </c>
      <c r="DF65" s="117" t="str">
        <f t="shared" si="174"/>
        <v/>
      </c>
      <c r="DG65" s="117" t="str">
        <f t="shared" si="174"/>
        <v/>
      </c>
      <c r="DH65" s="117" t="str">
        <f t="shared" si="174"/>
        <v/>
      </c>
      <c r="DI65" s="117" t="str">
        <f t="shared" si="174"/>
        <v/>
      </c>
      <c r="DJ65" s="117" t="str">
        <f t="shared" si="174"/>
        <v/>
      </c>
      <c r="DK65" s="117" t="str">
        <f t="shared" si="174"/>
        <v/>
      </c>
      <c r="DL65" s="117" t="str">
        <f t="shared" si="174"/>
        <v/>
      </c>
      <c r="DM65" s="117" t="str">
        <f t="shared" si="174"/>
        <v/>
      </c>
      <c r="DN65" s="117" t="str">
        <f t="shared" si="174"/>
        <v/>
      </c>
      <c r="DO65" s="117" t="str">
        <f t="shared" si="174"/>
        <v/>
      </c>
      <c r="DP65" s="117" t="str">
        <f t="shared" si="174"/>
        <v/>
      </c>
      <c r="DQ65" s="117" t="str">
        <f t="shared" si="174"/>
        <v/>
      </c>
      <c r="DR65" s="117" t="str">
        <f t="shared" si="174"/>
        <v/>
      </c>
      <c r="DS65" s="117" t="str">
        <f t="shared" si="174"/>
        <v/>
      </c>
      <c r="DT65" s="117" t="str">
        <f t="shared" si="174"/>
        <v/>
      </c>
      <c r="DU65" s="117" t="str">
        <f t="shared" si="174"/>
        <v/>
      </c>
      <c r="DV65" s="117" t="str">
        <f t="shared" si="174"/>
        <v/>
      </c>
      <c r="DW65" s="117" t="str">
        <f t="shared" si="174"/>
        <v/>
      </c>
      <c r="DX65" s="117" t="str">
        <f t="shared" si="174"/>
        <v/>
      </c>
      <c r="DY65" s="117" t="str">
        <f t="shared" si="174"/>
        <v/>
      </c>
      <c r="DZ65" s="117" t="str">
        <f t="shared" si="174"/>
        <v/>
      </c>
      <c r="EA65" s="117" t="str">
        <f t="shared" si="174"/>
        <v/>
      </c>
      <c r="EB65" s="117" t="str">
        <f t="shared" si="174"/>
        <v/>
      </c>
      <c r="EC65" s="117" t="str">
        <f t="shared" si="174"/>
        <v/>
      </c>
      <c r="ED65" s="117" t="str">
        <f t="shared" si="174"/>
        <v/>
      </c>
      <c r="EE65" s="117" t="str">
        <f t="shared" si="174"/>
        <v/>
      </c>
      <c r="EF65" s="117" t="str">
        <f t="shared" si="174"/>
        <v/>
      </c>
      <c r="EG65" s="117" t="str">
        <f t="shared" si="174"/>
        <v/>
      </c>
      <c r="EH65" s="117" t="str">
        <f t="shared" si="174"/>
        <v/>
      </c>
      <c r="EI65" s="117" t="str">
        <f t="shared" si="174"/>
        <v/>
      </c>
      <c r="EJ65" s="117" t="str">
        <f t="shared" si="174"/>
        <v/>
      </c>
      <c r="EK65" s="117" t="str">
        <f t="shared" si="174"/>
        <v/>
      </c>
      <c r="EL65" s="117" t="str">
        <f t="shared" si="174"/>
        <v/>
      </c>
      <c r="EM65" s="117" t="str">
        <f t="shared" si="174"/>
        <v/>
      </c>
      <c r="EN65" s="117" t="str">
        <f t="shared" si="174"/>
        <v/>
      </c>
      <c r="EO65" s="117" t="str">
        <f t="shared" si="174"/>
        <v/>
      </c>
      <c r="EP65" s="117" t="str">
        <f t="shared" si="174"/>
        <v/>
      </c>
      <c r="EQ65" s="117" t="str">
        <f t="shared" si="174"/>
        <v/>
      </c>
      <c r="ER65" s="117" t="str">
        <f t="shared" si="174"/>
        <v/>
      </c>
      <c r="ES65" s="117" t="str">
        <f t="shared" si="174"/>
        <v/>
      </c>
      <c r="ET65" s="117" t="str">
        <f t="shared" si="174"/>
        <v/>
      </c>
      <c r="EU65" s="117" t="str">
        <f t="shared" si="174"/>
        <v/>
      </c>
      <c r="EV65" s="117" t="str">
        <f t="shared" ref="EV65:HG65" si="175">IF(EV16=1,INDEX($W$1:$W$49,ROW(EV16)),"")</f>
        <v/>
      </c>
      <c r="EW65" s="117" t="str">
        <f t="shared" si="175"/>
        <v/>
      </c>
      <c r="EX65" s="117" t="str">
        <f t="shared" si="175"/>
        <v/>
      </c>
      <c r="EY65" s="117" t="str">
        <f t="shared" si="175"/>
        <v/>
      </c>
      <c r="EZ65" s="117" t="str">
        <f t="shared" si="175"/>
        <v/>
      </c>
      <c r="FA65" s="117" t="str">
        <f t="shared" si="175"/>
        <v/>
      </c>
      <c r="FB65" s="117" t="str">
        <f t="shared" si="175"/>
        <v/>
      </c>
      <c r="FC65" s="117" t="str">
        <f t="shared" si="175"/>
        <v/>
      </c>
      <c r="FD65" s="117" t="str">
        <f t="shared" si="175"/>
        <v/>
      </c>
      <c r="FE65" s="117" t="str">
        <f t="shared" si="175"/>
        <v/>
      </c>
      <c r="FF65" s="117" t="str">
        <f t="shared" si="175"/>
        <v/>
      </c>
      <c r="FG65" s="117" t="str">
        <f t="shared" si="175"/>
        <v/>
      </c>
      <c r="FH65" s="117" t="str">
        <f t="shared" si="175"/>
        <v/>
      </c>
      <c r="FI65" s="117" t="str">
        <f t="shared" si="175"/>
        <v/>
      </c>
      <c r="FJ65" s="117" t="str">
        <f t="shared" si="175"/>
        <v/>
      </c>
      <c r="FK65" s="117" t="str">
        <f t="shared" si="175"/>
        <v/>
      </c>
      <c r="FL65" s="117" t="str">
        <f t="shared" si="175"/>
        <v/>
      </c>
      <c r="FM65" s="117" t="str">
        <f t="shared" si="175"/>
        <v/>
      </c>
      <c r="FN65" s="117" t="str">
        <f t="shared" si="175"/>
        <v/>
      </c>
      <c r="FO65" s="117" t="str">
        <f t="shared" si="175"/>
        <v/>
      </c>
      <c r="FP65" s="117" t="str">
        <f t="shared" si="175"/>
        <v/>
      </c>
      <c r="FQ65" s="117" t="str">
        <f t="shared" si="175"/>
        <v/>
      </c>
      <c r="FR65" s="117" t="str">
        <f t="shared" si="175"/>
        <v/>
      </c>
      <c r="FS65" s="117" t="str">
        <f t="shared" si="175"/>
        <v/>
      </c>
      <c r="FT65" s="117" t="str">
        <f t="shared" si="175"/>
        <v/>
      </c>
      <c r="FU65" s="117" t="str">
        <f t="shared" si="175"/>
        <v/>
      </c>
      <c r="FV65" s="117" t="str">
        <f t="shared" si="175"/>
        <v/>
      </c>
      <c r="FW65" s="117" t="str">
        <f t="shared" si="175"/>
        <v/>
      </c>
      <c r="FX65" s="117" t="str">
        <f t="shared" si="175"/>
        <v/>
      </c>
      <c r="FY65" s="117" t="str">
        <f t="shared" si="175"/>
        <v/>
      </c>
      <c r="FZ65" s="117" t="str">
        <f t="shared" si="175"/>
        <v/>
      </c>
      <c r="GA65" s="117" t="str">
        <f t="shared" si="175"/>
        <v/>
      </c>
      <c r="GB65" s="117" t="str">
        <f t="shared" si="175"/>
        <v/>
      </c>
      <c r="GC65" s="117" t="str">
        <f t="shared" si="175"/>
        <v/>
      </c>
      <c r="GD65" s="117" t="str">
        <f t="shared" si="175"/>
        <v/>
      </c>
      <c r="GE65" s="117" t="str">
        <f t="shared" si="175"/>
        <v/>
      </c>
      <c r="GF65" s="117" t="str">
        <f t="shared" si="175"/>
        <v/>
      </c>
      <c r="GG65" s="117" t="str">
        <f t="shared" si="175"/>
        <v/>
      </c>
      <c r="GH65" s="117" t="str">
        <f t="shared" si="175"/>
        <v/>
      </c>
      <c r="GI65" s="117" t="str">
        <f t="shared" si="175"/>
        <v/>
      </c>
      <c r="GJ65" s="117" t="str">
        <f t="shared" si="175"/>
        <v/>
      </c>
      <c r="GK65" s="117" t="str">
        <f t="shared" si="175"/>
        <v/>
      </c>
      <c r="GL65" s="117" t="str">
        <f t="shared" si="175"/>
        <v/>
      </c>
      <c r="GM65" s="117" t="str">
        <f t="shared" si="175"/>
        <v/>
      </c>
      <c r="GN65" s="117" t="str">
        <f t="shared" si="175"/>
        <v/>
      </c>
      <c r="GO65" s="117" t="str">
        <f t="shared" si="175"/>
        <v/>
      </c>
      <c r="GP65" s="117" t="str">
        <f t="shared" si="175"/>
        <v/>
      </c>
      <c r="GQ65" s="117" t="str">
        <f t="shared" si="175"/>
        <v/>
      </c>
      <c r="GR65" s="117" t="str">
        <f t="shared" si="175"/>
        <v/>
      </c>
      <c r="GS65" s="117" t="str">
        <f t="shared" si="175"/>
        <v/>
      </c>
      <c r="GT65" s="117" t="str">
        <f t="shared" si="175"/>
        <v/>
      </c>
      <c r="GU65" s="117" t="str">
        <f t="shared" si="175"/>
        <v/>
      </c>
      <c r="GV65" s="117" t="str">
        <f t="shared" si="175"/>
        <v/>
      </c>
      <c r="GW65" s="117" t="str">
        <f t="shared" si="175"/>
        <v/>
      </c>
      <c r="GX65" s="117" t="str">
        <f t="shared" si="175"/>
        <v/>
      </c>
      <c r="GY65" s="117" t="str">
        <f t="shared" si="175"/>
        <v/>
      </c>
      <c r="GZ65" s="117" t="str">
        <f t="shared" si="175"/>
        <v/>
      </c>
      <c r="HA65" s="117" t="str">
        <f t="shared" si="175"/>
        <v/>
      </c>
      <c r="HB65" s="117" t="str">
        <f t="shared" si="175"/>
        <v/>
      </c>
      <c r="HC65" s="117" t="str">
        <f t="shared" si="175"/>
        <v/>
      </c>
      <c r="HD65" s="117" t="str">
        <f t="shared" si="175"/>
        <v/>
      </c>
      <c r="HE65" s="117" t="str">
        <f t="shared" si="175"/>
        <v/>
      </c>
      <c r="HF65" s="117" t="str">
        <f t="shared" si="175"/>
        <v/>
      </c>
      <c r="HG65" s="117" t="str">
        <f t="shared" si="175"/>
        <v/>
      </c>
      <c r="HH65" s="117" t="str">
        <f t="shared" ref="HH65:HV65" si="176">IF(HH16=1,INDEX($W$1:$W$49,ROW(HH16)),"")</f>
        <v/>
      </c>
      <c r="HI65" s="117" t="str">
        <f t="shared" si="176"/>
        <v/>
      </c>
      <c r="HJ65" s="117" t="str">
        <f t="shared" si="176"/>
        <v/>
      </c>
      <c r="HK65" s="117" t="str">
        <f t="shared" si="176"/>
        <v/>
      </c>
      <c r="HL65" s="117" t="str">
        <f t="shared" si="176"/>
        <v/>
      </c>
      <c r="HM65" s="117" t="str">
        <f t="shared" si="176"/>
        <v/>
      </c>
      <c r="HN65" s="117" t="str">
        <f t="shared" si="176"/>
        <v/>
      </c>
      <c r="HO65" s="117" t="str">
        <f t="shared" si="176"/>
        <v/>
      </c>
      <c r="HP65" s="117" t="str">
        <f t="shared" si="176"/>
        <v/>
      </c>
      <c r="HQ65" s="117" t="str">
        <f t="shared" si="176"/>
        <v/>
      </c>
      <c r="HR65" s="117" t="str">
        <f t="shared" si="176"/>
        <v/>
      </c>
      <c r="HS65" s="117" t="str">
        <f t="shared" si="176"/>
        <v/>
      </c>
      <c r="HT65" s="117" t="str">
        <f t="shared" si="176"/>
        <v/>
      </c>
      <c r="HU65" s="117" t="str">
        <f t="shared" si="176"/>
        <v/>
      </c>
      <c r="HV65" s="117" t="str">
        <f t="shared" si="176"/>
        <v/>
      </c>
    </row>
    <row r="66" spans="1:230" x14ac:dyDescent="0.35">
      <c r="B66" s="117" t="s">
        <v>839</v>
      </c>
      <c r="C66" s="117">
        <f>IF(ACQ_MODE="MIX",IF(EN_PPG_DEC_MIX="YES",PPG_DEC_FACTOR_MIX,1),IF(EN_PPG_DEC = "YES",PPG_DEC_FACTOR_PPG,1))</f>
        <v>2</v>
      </c>
      <c r="H66" s="117">
        <v>65</v>
      </c>
      <c r="I66" s="117" t="str">
        <f t="shared" ref="I66:I129" si="177">IFERROR(INDEX($1:$1048576,SUMPRODUCT(($X$149:$HV$196=H66)*ROW($X$149:$HV$196))-98,SUMPRODUCT(($X$149:$HV$196=H66)*COLUMN($X$149:$HV$196))),"")</f>
        <v>ECG</v>
      </c>
      <c r="J66" s="117">
        <f t="shared" si="28"/>
        <v>59</v>
      </c>
      <c r="K66" s="117" t="str">
        <f t="shared" si="29"/>
        <v>ECG</v>
      </c>
      <c r="L66" s="117" t="str">
        <f t="shared" si="30"/>
        <v/>
      </c>
      <c r="M66" s="398" t="str">
        <f t="shared" si="31"/>
        <v>ECG</v>
      </c>
      <c r="N66" s="117">
        <f t="shared" si="32"/>
        <v>65</v>
      </c>
      <c r="O66" s="117">
        <f t="shared" si="33"/>
        <v>65</v>
      </c>
      <c r="Q66" s="389">
        <f t="shared" ref="Q66:Q129" si="178">IF(Q65&lt;($C$63),Q65+1,"")</f>
        <v>65</v>
      </c>
      <c r="R66" s="395" t="str">
        <f t="shared" si="34"/>
        <v>ECG</v>
      </c>
      <c r="S66" s="391"/>
      <c r="T66" s="391"/>
      <c r="U66" s="391"/>
      <c r="W66" s="117">
        <v>16</v>
      </c>
      <c r="X66" s="117" t="str">
        <f t="shared" ref="X66:CI66" si="179">IF(X17=1,INDEX($W$1:$W$49,ROW(X17)),"")</f>
        <v/>
      </c>
      <c r="Y66" s="117" t="str">
        <f t="shared" si="179"/>
        <v/>
      </c>
      <c r="Z66" s="117" t="str">
        <f t="shared" si="179"/>
        <v/>
      </c>
      <c r="AA66" s="117" t="str">
        <f t="shared" si="179"/>
        <v/>
      </c>
      <c r="AB66" s="117" t="str">
        <f t="shared" si="179"/>
        <v/>
      </c>
      <c r="AC66" s="117" t="str">
        <f t="shared" si="179"/>
        <v/>
      </c>
      <c r="AD66" s="117" t="str">
        <f t="shared" si="179"/>
        <v/>
      </c>
      <c r="AE66" s="117" t="str">
        <f t="shared" si="179"/>
        <v/>
      </c>
      <c r="AF66" s="117" t="str">
        <f t="shared" si="179"/>
        <v/>
      </c>
      <c r="AG66" s="117" t="str">
        <f t="shared" si="179"/>
        <v/>
      </c>
      <c r="AH66" s="117" t="str">
        <f t="shared" si="179"/>
        <v/>
      </c>
      <c r="AI66" s="117" t="str">
        <f t="shared" si="179"/>
        <v/>
      </c>
      <c r="AJ66" s="117" t="str">
        <f t="shared" si="179"/>
        <v/>
      </c>
      <c r="AK66" s="117" t="str">
        <f t="shared" si="179"/>
        <v/>
      </c>
      <c r="AL66" s="117" t="str">
        <f t="shared" si="179"/>
        <v/>
      </c>
      <c r="AM66" s="117" t="str">
        <f t="shared" si="179"/>
        <v/>
      </c>
      <c r="AN66" s="117" t="str">
        <f t="shared" si="179"/>
        <v/>
      </c>
      <c r="AO66" s="117" t="str">
        <f t="shared" si="179"/>
        <v/>
      </c>
      <c r="AP66" s="117" t="str">
        <f t="shared" si="179"/>
        <v/>
      </c>
      <c r="AQ66" s="117" t="str">
        <f t="shared" si="179"/>
        <v/>
      </c>
      <c r="AR66" s="117" t="str">
        <f t="shared" si="179"/>
        <v/>
      </c>
      <c r="AS66" s="117" t="str">
        <f t="shared" si="179"/>
        <v/>
      </c>
      <c r="AT66" s="117" t="str">
        <f t="shared" si="179"/>
        <v/>
      </c>
      <c r="AU66" s="117" t="str">
        <f t="shared" si="179"/>
        <v/>
      </c>
      <c r="AV66" s="117" t="str">
        <f t="shared" si="179"/>
        <v/>
      </c>
      <c r="AW66" s="117" t="str">
        <f t="shared" si="179"/>
        <v/>
      </c>
      <c r="AX66" s="117" t="str">
        <f t="shared" si="179"/>
        <v/>
      </c>
      <c r="AY66" s="117" t="str">
        <f t="shared" si="179"/>
        <v/>
      </c>
      <c r="AZ66" s="117" t="str">
        <f t="shared" si="179"/>
        <v/>
      </c>
      <c r="BA66" s="117" t="str">
        <f t="shared" si="179"/>
        <v/>
      </c>
      <c r="BB66" s="117" t="str">
        <f t="shared" si="179"/>
        <v/>
      </c>
      <c r="BC66" s="117" t="str">
        <f t="shared" si="179"/>
        <v/>
      </c>
      <c r="BD66" s="117" t="str">
        <f t="shared" si="179"/>
        <v/>
      </c>
      <c r="BE66" s="117" t="str">
        <f t="shared" si="179"/>
        <v/>
      </c>
      <c r="BF66" s="117" t="str">
        <f t="shared" si="179"/>
        <v/>
      </c>
      <c r="BG66" s="117" t="str">
        <f t="shared" si="179"/>
        <v/>
      </c>
      <c r="BH66" s="117" t="str">
        <f t="shared" si="179"/>
        <v/>
      </c>
      <c r="BI66" s="117" t="str">
        <f t="shared" si="179"/>
        <v/>
      </c>
      <c r="BJ66" s="117" t="str">
        <f t="shared" si="179"/>
        <v/>
      </c>
      <c r="BK66" s="117" t="str">
        <f t="shared" si="179"/>
        <v/>
      </c>
      <c r="BL66" s="117" t="str">
        <f t="shared" si="179"/>
        <v/>
      </c>
      <c r="BM66" s="117" t="str">
        <f t="shared" si="179"/>
        <v/>
      </c>
      <c r="BN66" s="117" t="str">
        <f t="shared" si="179"/>
        <v/>
      </c>
      <c r="BO66" s="117" t="str">
        <f t="shared" si="179"/>
        <v/>
      </c>
      <c r="BP66" s="117" t="str">
        <f t="shared" si="179"/>
        <v/>
      </c>
      <c r="BQ66" s="117" t="str">
        <f t="shared" si="179"/>
        <v/>
      </c>
      <c r="BR66" s="117" t="str">
        <f t="shared" si="179"/>
        <v/>
      </c>
      <c r="BS66" s="117" t="str">
        <f t="shared" si="179"/>
        <v/>
      </c>
      <c r="BT66" s="117" t="str">
        <f t="shared" si="179"/>
        <v/>
      </c>
      <c r="BU66" s="117" t="str">
        <f t="shared" si="179"/>
        <v/>
      </c>
      <c r="BV66" s="117" t="str">
        <f t="shared" si="179"/>
        <v/>
      </c>
      <c r="BW66" s="117" t="str">
        <f t="shared" si="179"/>
        <v/>
      </c>
      <c r="BX66" s="117" t="str">
        <f t="shared" si="179"/>
        <v/>
      </c>
      <c r="BY66" s="117" t="str">
        <f t="shared" si="179"/>
        <v/>
      </c>
      <c r="BZ66" s="117" t="str">
        <f t="shared" si="179"/>
        <v/>
      </c>
      <c r="CA66" s="117" t="str">
        <f t="shared" si="179"/>
        <v/>
      </c>
      <c r="CB66" s="117" t="str">
        <f t="shared" si="179"/>
        <v/>
      </c>
      <c r="CC66" s="117" t="str">
        <f t="shared" si="179"/>
        <v/>
      </c>
      <c r="CD66" s="117" t="str">
        <f t="shared" si="179"/>
        <v/>
      </c>
      <c r="CE66" s="117" t="str">
        <f t="shared" si="179"/>
        <v/>
      </c>
      <c r="CF66" s="117" t="str">
        <f t="shared" si="179"/>
        <v/>
      </c>
      <c r="CG66" s="117" t="str">
        <f t="shared" si="179"/>
        <v/>
      </c>
      <c r="CH66" s="117" t="str">
        <f t="shared" si="179"/>
        <v/>
      </c>
      <c r="CI66" s="117" t="str">
        <f t="shared" si="179"/>
        <v/>
      </c>
      <c r="CJ66" s="117" t="str">
        <f t="shared" ref="CJ66:EU66" si="180">IF(CJ17=1,INDEX($W$1:$W$49,ROW(CJ17)),"")</f>
        <v/>
      </c>
      <c r="CK66" s="117" t="str">
        <f t="shared" si="180"/>
        <v/>
      </c>
      <c r="CL66" s="117" t="str">
        <f t="shared" si="180"/>
        <v/>
      </c>
      <c r="CM66" s="117" t="str">
        <f t="shared" si="180"/>
        <v/>
      </c>
      <c r="CN66" s="117" t="str">
        <f t="shared" si="180"/>
        <v/>
      </c>
      <c r="CO66" s="117" t="str">
        <f t="shared" si="180"/>
        <v/>
      </c>
      <c r="CP66" s="117" t="str">
        <f t="shared" si="180"/>
        <v/>
      </c>
      <c r="CQ66" s="117" t="str">
        <f t="shared" si="180"/>
        <v/>
      </c>
      <c r="CR66" s="117" t="str">
        <f t="shared" si="180"/>
        <v/>
      </c>
      <c r="CS66" s="117" t="str">
        <f t="shared" si="180"/>
        <v/>
      </c>
      <c r="CT66" s="117" t="str">
        <f t="shared" si="180"/>
        <v/>
      </c>
      <c r="CU66" s="117" t="str">
        <f t="shared" si="180"/>
        <v/>
      </c>
      <c r="CV66" s="117" t="str">
        <f t="shared" si="180"/>
        <v/>
      </c>
      <c r="CW66" s="117" t="str">
        <f t="shared" si="180"/>
        <v/>
      </c>
      <c r="CX66" s="117" t="str">
        <f t="shared" si="180"/>
        <v/>
      </c>
      <c r="CY66" s="117" t="str">
        <f t="shared" si="180"/>
        <v/>
      </c>
      <c r="CZ66" s="117" t="str">
        <f t="shared" si="180"/>
        <v/>
      </c>
      <c r="DA66" s="117" t="str">
        <f t="shared" si="180"/>
        <v/>
      </c>
      <c r="DB66" s="117" t="str">
        <f t="shared" si="180"/>
        <v/>
      </c>
      <c r="DC66" s="117" t="str">
        <f t="shared" si="180"/>
        <v/>
      </c>
      <c r="DD66" s="117" t="str">
        <f t="shared" si="180"/>
        <v/>
      </c>
      <c r="DE66" s="117" t="str">
        <f t="shared" si="180"/>
        <v/>
      </c>
      <c r="DF66" s="117" t="str">
        <f t="shared" si="180"/>
        <v/>
      </c>
      <c r="DG66" s="117" t="str">
        <f t="shared" si="180"/>
        <v/>
      </c>
      <c r="DH66" s="117" t="str">
        <f t="shared" si="180"/>
        <v/>
      </c>
      <c r="DI66" s="117" t="str">
        <f t="shared" si="180"/>
        <v/>
      </c>
      <c r="DJ66" s="117" t="str">
        <f t="shared" si="180"/>
        <v/>
      </c>
      <c r="DK66" s="117" t="str">
        <f t="shared" si="180"/>
        <v/>
      </c>
      <c r="DL66" s="117" t="str">
        <f t="shared" si="180"/>
        <v/>
      </c>
      <c r="DM66" s="117" t="str">
        <f t="shared" si="180"/>
        <v/>
      </c>
      <c r="DN66" s="117" t="str">
        <f t="shared" si="180"/>
        <v/>
      </c>
      <c r="DO66" s="117" t="str">
        <f t="shared" si="180"/>
        <v/>
      </c>
      <c r="DP66" s="117" t="str">
        <f t="shared" si="180"/>
        <v/>
      </c>
      <c r="DQ66" s="117" t="str">
        <f t="shared" si="180"/>
        <v/>
      </c>
      <c r="DR66" s="117" t="str">
        <f t="shared" si="180"/>
        <v/>
      </c>
      <c r="DS66" s="117" t="str">
        <f t="shared" si="180"/>
        <v/>
      </c>
      <c r="DT66" s="117" t="str">
        <f t="shared" si="180"/>
        <v/>
      </c>
      <c r="DU66" s="117" t="str">
        <f t="shared" si="180"/>
        <v/>
      </c>
      <c r="DV66" s="117" t="str">
        <f t="shared" si="180"/>
        <v/>
      </c>
      <c r="DW66" s="117" t="str">
        <f t="shared" si="180"/>
        <v/>
      </c>
      <c r="DX66" s="117" t="str">
        <f t="shared" si="180"/>
        <v/>
      </c>
      <c r="DY66" s="117" t="str">
        <f t="shared" si="180"/>
        <v/>
      </c>
      <c r="DZ66" s="117" t="str">
        <f t="shared" si="180"/>
        <v/>
      </c>
      <c r="EA66" s="117" t="str">
        <f t="shared" si="180"/>
        <v/>
      </c>
      <c r="EB66" s="117" t="str">
        <f t="shared" si="180"/>
        <v/>
      </c>
      <c r="EC66" s="117" t="str">
        <f t="shared" si="180"/>
        <v/>
      </c>
      <c r="ED66" s="117" t="str">
        <f t="shared" si="180"/>
        <v/>
      </c>
      <c r="EE66" s="117" t="str">
        <f t="shared" si="180"/>
        <v/>
      </c>
      <c r="EF66" s="117" t="str">
        <f t="shared" si="180"/>
        <v/>
      </c>
      <c r="EG66" s="117" t="str">
        <f t="shared" si="180"/>
        <v/>
      </c>
      <c r="EH66" s="117" t="str">
        <f t="shared" si="180"/>
        <v/>
      </c>
      <c r="EI66" s="117" t="str">
        <f t="shared" si="180"/>
        <v/>
      </c>
      <c r="EJ66" s="117" t="str">
        <f t="shared" si="180"/>
        <v/>
      </c>
      <c r="EK66" s="117" t="str">
        <f t="shared" si="180"/>
        <v/>
      </c>
      <c r="EL66" s="117" t="str">
        <f t="shared" si="180"/>
        <v/>
      </c>
      <c r="EM66" s="117" t="str">
        <f t="shared" si="180"/>
        <v/>
      </c>
      <c r="EN66" s="117" t="str">
        <f t="shared" si="180"/>
        <v/>
      </c>
      <c r="EO66" s="117" t="str">
        <f t="shared" si="180"/>
        <v/>
      </c>
      <c r="EP66" s="117" t="str">
        <f t="shared" si="180"/>
        <v/>
      </c>
      <c r="EQ66" s="117" t="str">
        <f t="shared" si="180"/>
        <v/>
      </c>
      <c r="ER66" s="117" t="str">
        <f t="shared" si="180"/>
        <v/>
      </c>
      <c r="ES66" s="117" t="str">
        <f t="shared" si="180"/>
        <v/>
      </c>
      <c r="ET66" s="117" t="str">
        <f t="shared" si="180"/>
        <v/>
      </c>
      <c r="EU66" s="117" t="str">
        <f t="shared" si="180"/>
        <v/>
      </c>
      <c r="EV66" s="117" t="str">
        <f t="shared" ref="EV66:HG66" si="181">IF(EV17=1,INDEX($W$1:$W$49,ROW(EV17)),"")</f>
        <v/>
      </c>
      <c r="EW66" s="117" t="str">
        <f t="shared" si="181"/>
        <v/>
      </c>
      <c r="EX66" s="117" t="str">
        <f t="shared" si="181"/>
        <v/>
      </c>
      <c r="EY66" s="117" t="str">
        <f t="shared" si="181"/>
        <v/>
      </c>
      <c r="EZ66" s="117" t="str">
        <f t="shared" si="181"/>
        <v/>
      </c>
      <c r="FA66" s="117" t="str">
        <f t="shared" si="181"/>
        <v/>
      </c>
      <c r="FB66" s="117" t="str">
        <f t="shared" si="181"/>
        <v/>
      </c>
      <c r="FC66" s="117" t="str">
        <f t="shared" si="181"/>
        <v/>
      </c>
      <c r="FD66" s="117" t="str">
        <f t="shared" si="181"/>
        <v/>
      </c>
      <c r="FE66" s="117" t="str">
        <f t="shared" si="181"/>
        <v/>
      </c>
      <c r="FF66" s="117" t="str">
        <f t="shared" si="181"/>
        <v/>
      </c>
      <c r="FG66" s="117" t="str">
        <f t="shared" si="181"/>
        <v/>
      </c>
      <c r="FH66" s="117" t="str">
        <f t="shared" si="181"/>
        <v/>
      </c>
      <c r="FI66" s="117" t="str">
        <f t="shared" si="181"/>
        <v/>
      </c>
      <c r="FJ66" s="117" t="str">
        <f t="shared" si="181"/>
        <v/>
      </c>
      <c r="FK66" s="117" t="str">
        <f t="shared" si="181"/>
        <v/>
      </c>
      <c r="FL66" s="117" t="str">
        <f t="shared" si="181"/>
        <v/>
      </c>
      <c r="FM66" s="117" t="str">
        <f t="shared" si="181"/>
        <v/>
      </c>
      <c r="FN66" s="117" t="str">
        <f t="shared" si="181"/>
        <v/>
      </c>
      <c r="FO66" s="117" t="str">
        <f t="shared" si="181"/>
        <v/>
      </c>
      <c r="FP66" s="117" t="str">
        <f t="shared" si="181"/>
        <v/>
      </c>
      <c r="FQ66" s="117" t="str">
        <f t="shared" si="181"/>
        <v/>
      </c>
      <c r="FR66" s="117" t="str">
        <f t="shared" si="181"/>
        <v/>
      </c>
      <c r="FS66" s="117" t="str">
        <f t="shared" si="181"/>
        <v/>
      </c>
      <c r="FT66" s="117" t="str">
        <f t="shared" si="181"/>
        <v/>
      </c>
      <c r="FU66" s="117" t="str">
        <f t="shared" si="181"/>
        <v/>
      </c>
      <c r="FV66" s="117" t="str">
        <f t="shared" si="181"/>
        <v/>
      </c>
      <c r="FW66" s="117" t="str">
        <f t="shared" si="181"/>
        <v/>
      </c>
      <c r="FX66" s="117" t="str">
        <f t="shared" si="181"/>
        <v/>
      </c>
      <c r="FY66" s="117" t="str">
        <f t="shared" si="181"/>
        <v/>
      </c>
      <c r="FZ66" s="117" t="str">
        <f t="shared" si="181"/>
        <v/>
      </c>
      <c r="GA66" s="117" t="str">
        <f t="shared" si="181"/>
        <v/>
      </c>
      <c r="GB66" s="117" t="str">
        <f t="shared" si="181"/>
        <v/>
      </c>
      <c r="GC66" s="117" t="str">
        <f t="shared" si="181"/>
        <v/>
      </c>
      <c r="GD66" s="117" t="str">
        <f t="shared" si="181"/>
        <v/>
      </c>
      <c r="GE66" s="117" t="str">
        <f t="shared" si="181"/>
        <v/>
      </c>
      <c r="GF66" s="117" t="str">
        <f t="shared" si="181"/>
        <v/>
      </c>
      <c r="GG66" s="117" t="str">
        <f t="shared" si="181"/>
        <v/>
      </c>
      <c r="GH66" s="117" t="str">
        <f t="shared" si="181"/>
        <v/>
      </c>
      <c r="GI66" s="117" t="str">
        <f t="shared" si="181"/>
        <v/>
      </c>
      <c r="GJ66" s="117" t="str">
        <f t="shared" si="181"/>
        <v/>
      </c>
      <c r="GK66" s="117" t="str">
        <f t="shared" si="181"/>
        <v/>
      </c>
      <c r="GL66" s="117" t="str">
        <f t="shared" si="181"/>
        <v/>
      </c>
      <c r="GM66" s="117" t="str">
        <f t="shared" si="181"/>
        <v/>
      </c>
      <c r="GN66" s="117" t="str">
        <f t="shared" si="181"/>
        <v/>
      </c>
      <c r="GO66" s="117" t="str">
        <f t="shared" si="181"/>
        <v/>
      </c>
      <c r="GP66" s="117" t="str">
        <f t="shared" si="181"/>
        <v/>
      </c>
      <c r="GQ66" s="117" t="str">
        <f t="shared" si="181"/>
        <v/>
      </c>
      <c r="GR66" s="117" t="str">
        <f t="shared" si="181"/>
        <v/>
      </c>
      <c r="GS66" s="117" t="str">
        <f t="shared" si="181"/>
        <v/>
      </c>
      <c r="GT66" s="117" t="str">
        <f t="shared" si="181"/>
        <v/>
      </c>
      <c r="GU66" s="117" t="str">
        <f t="shared" si="181"/>
        <v/>
      </c>
      <c r="GV66" s="117" t="str">
        <f t="shared" si="181"/>
        <v/>
      </c>
      <c r="GW66" s="117" t="str">
        <f t="shared" si="181"/>
        <v/>
      </c>
      <c r="GX66" s="117" t="str">
        <f t="shared" si="181"/>
        <v/>
      </c>
      <c r="GY66" s="117" t="str">
        <f t="shared" si="181"/>
        <v/>
      </c>
      <c r="GZ66" s="117" t="str">
        <f t="shared" si="181"/>
        <v/>
      </c>
      <c r="HA66" s="117" t="str">
        <f t="shared" si="181"/>
        <v/>
      </c>
      <c r="HB66" s="117" t="str">
        <f t="shared" si="181"/>
        <v/>
      </c>
      <c r="HC66" s="117" t="str">
        <f t="shared" si="181"/>
        <v/>
      </c>
      <c r="HD66" s="117" t="str">
        <f t="shared" si="181"/>
        <v/>
      </c>
      <c r="HE66" s="117" t="str">
        <f t="shared" si="181"/>
        <v/>
      </c>
      <c r="HF66" s="117" t="str">
        <f t="shared" si="181"/>
        <v/>
      </c>
      <c r="HG66" s="117" t="str">
        <f t="shared" si="181"/>
        <v/>
      </c>
      <c r="HH66" s="117" t="str">
        <f t="shared" ref="HH66:HV66" si="182">IF(HH17=1,INDEX($W$1:$W$49,ROW(HH17)),"")</f>
        <v/>
      </c>
      <c r="HI66" s="117" t="str">
        <f t="shared" si="182"/>
        <v/>
      </c>
      <c r="HJ66" s="117" t="str">
        <f t="shared" si="182"/>
        <v/>
      </c>
      <c r="HK66" s="117" t="str">
        <f t="shared" si="182"/>
        <v/>
      </c>
      <c r="HL66" s="117" t="str">
        <f t="shared" si="182"/>
        <v/>
      </c>
      <c r="HM66" s="117" t="str">
        <f t="shared" si="182"/>
        <v/>
      </c>
      <c r="HN66" s="117" t="str">
        <f t="shared" si="182"/>
        <v/>
      </c>
      <c r="HO66" s="117" t="str">
        <f t="shared" si="182"/>
        <v/>
      </c>
      <c r="HP66" s="117" t="str">
        <f t="shared" si="182"/>
        <v/>
      </c>
      <c r="HQ66" s="117" t="str">
        <f t="shared" si="182"/>
        <v/>
      </c>
      <c r="HR66" s="117" t="str">
        <f t="shared" si="182"/>
        <v/>
      </c>
      <c r="HS66" s="117" t="str">
        <f t="shared" si="182"/>
        <v/>
      </c>
      <c r="HT66" s="117" t="str">
        <f t="shared" si="182"/>
        <v/>
      </c>
      <c r="HU66" s="117" t="str">
        <f t="shared" si="182"/>
        <v/>
      </c>
      <c r="HV66" s="117" t="str">
        <f t="shared" si="182"/>
        <v/>
      </c>
    </row>
    <row r="67" spans="1:230" x14ac:dyDescent="0.35">
      <c r="H67" s="117">
        <v>66</v>
      </c>
      <c r="I67" s="117" t="str">
        <f t="shared" si="177"/>
        <v>ECG</v>
      </c>
      <c r="J67" s="117">
        <f t="shared" ref="J67:J130" si="183">IF(I67="ECG",J66+1,J66)</f>
        <v>60</v>
      </c>
      <c r="K67" s="117" t="str">
        <f t="shared" ref="K67:K130" si="184">IF(J67=J66,"",IF(MOD(J67,$C$61)=0,"ECG",""))</f>
        <v>ECG</v>
      </c>
      <c r="L67" s="117" t="str">
        <f t="shared" ref="L67:L130" si="185">IF(I67&lt;&gt;"ECG",I67,"")</f>
        <v/>
      </c>
      <c r="M67" s="398" t="str">
        <f t="shared" ref="M67:M130" si="186">CONCATENATE(L67,K67)</f>
        <v>ECG</v>
      </c>
      <c r="N67" s="117">
        <f t="shared" ref="N67:N130" si="187">IF(M67="",N66,N66+1)</f>
        <v>66</v>
      </c>
      <c r="O67" s="117">
        <f t="shared" ref="O67:O130" si="188">IF(N67=N66,"",N67)</f>
        <v>66</v>
      </c>
      <c r="Q67" s="389">
        <f t="shared" si="178"/>
        <v>66</v>
      </c>
      <c r="R67" s="395" t="str">
        <f t="shared" ref="R67:R130" si="189">IF(Q67="","",INDEX($M$2:$M$799,MATCH(Q67,$O$2:$O$799,0)))</f>
        <v>ECG</v>
      </c>
      <c r="S67" s="391"/>
      <c r="T67" s="391"/>
      <c r="U67" s="391"/>
      <c r="W67" s="117">
        <v>17</v>
      </c>
      <c r="X67" s="117" t="str">
        <f t="shared" ref="X67:CI67" si="190">IF(X18=1,INDEX($W$1:$W$49,ROW(X18)),"")</f>
        <v/>
      </c>
      <c r="Y67" s="117" t="str">
        <f t="shared" si="190"/>
        <v/>
      </c>
      <c r="Z67" s="117" t="str">
        <f t="shared" si="190"/>
        <v/>
      </c>
      <c r="AA67" s="117" t="str">
        <f t="shared" si="190"/>
        <v/>
      </c>
      <c r="AB67" s="117" t="str">
        <f t="shared" si="190"/>
        <v/>
      </c>
      <c r="AC67" s="117" t="str">
        <f t="shared" si="190"/>
        <v/>
      </c>
      <c r="AD67" s="117" t="str">
        <f t="shared" si="190"/>
        <v/>
      </c>
      <c r="AE67" s="117" t="str">
        <f t="shared" si="190"/>
        <v/>
      </c>
      <c r="AF67" s="117" t="str">
        <f t="shared" si="190"/>
        <v/>
      </c>
      <c r="AG67" s="117" t="str">
        <f t="shared" si="190"/>
        <v/>
      </c>
      <c r="AH67" s="117" t="str">
        <f t="shared" si="190"/>
        <v/>
      </c>
      <c r="AI67" s="117" t="str">
        <f t="shared" si="190"/>
        <v/>
      </c>
      <c r="AJ67" s="117" t="str">
        <f t="shared" si="190"/>
        <v/>
      </c>
      <c r="AK67" s="117" t="str">
        <f t="shared" si="190"/>
        <v/>
      </c>
      <c r="AL67" s="117" t="str">
        <f t="shared" si="190"/>
        <v/>
      </c>
      <c r="AM67" s="117" t="str">
        <f t="shared" si="190"/>
        <v/>
      </c>
      <c r="AN67" s="117" t="str">
        <f t="shared" si="190"/>
        <v/>
      </c>
      <c r="AO67" s="117" t="str">
        <f t="shared" si="190"/>
        <v/>
      </c>
      <c r="AP67" s="117" t="str">
        <f t="shared" si="190"/>
        <v/>
      </c>
      <c r="AQ67" s="117" t="str">
        <f t="shared" si="190"/>
        <v/>
      </c>
      <c r="AR67" s="117" t="str">
        <f t="shared" si="190"/>
        <v/>
      </c>
      <c r="AS67" s="117" t="str">
        <f t="shared" si="190"/>
        <v/>
      </c>
      <c r="AT67" s="117" t="str">
        <f t="shared" si="190"/>
        <v/>
      </c>
      <c r="AU67" s="117" t="str">
        <f t="shared" si="190"/>
        <v/>
      </c>
      <c r="AV67" s="117" t="str">
        <f t="shared" si="190"/>
        <v/>
      </c>
      <c r="AW67" s="117" t="str">
        <f t="shared" si="190"/>
        <v/>
      </c>
      <c r="AX67" s="117" t="str">
        <f t="shared" si="190"/>
        <v/>
      </c>
      <c r="AY67" s="117" t="str">
        <f t="shared" si="190"/>
        <v/>
      </c>
      <c r="AZ67" s="117" t="str">
        <f t="shared" si="190"/>
        <v/>
      </c>
      <c r="BA67" s="117" t="str">
        <f t="shared" si="190"/>
        <v/>
      </c>
      <c r="BB67" s="117" t="str">
        <f t="shared" si="190"/>
        <v/>
      </c>
      <c r="BC67" s="117" t="str">
        <f t="shared" si="190"/>
        <v/>
      </c>
      <c r="BD67" s="117" t="str">
        <f t="shared" si="190"/>
        <v/>
      </c>
      <c r="BE67" s="117" t="str">
        <f t="shared" si="190"/>
        <v/>
      </c>
      <c r="BF67" s="117" t="str">
        <f t="shared" si="190"/>
        <v/>
      </c>
      <c r="BG67" s="117" t="str">
        <f t="shared" si="190"/>
        <v/>
      </c>
      <c r="BH67" s="117" t="str">
        <f t="shared" si="190"/>
        <v/>
      </c>
      <c r="BI67" s="117" t="str">
        <f t="shared" si="190"/>
        <v/>
      </c>
      <c r="BJ67" s="117" t="str">
        <f t="shared" si="190"/>
        <v/>
      </c>
      <c r="BK67" s="117" t="str">
        <f t="shared" si="190"/>
        <v/>
      </c>
      <c r="BL67" s="117" t="str">
        <f t="shared" si="190"/>
        <v/>
      </c>
      <c r="BM67" s="117" t="str">
        <f t="shared" si="190"/>
        <v/>
      </c>
      <c r="BN67" s="117" t="str">
        <f t="shared" si="190"/>
        <v/>
      </c>
      <c r="BO67" s="117" t="str">
        <f t="shared" si="190"/>
        <v/>
      </c>
      <c r="BP67" s="117" t="str">
        <f t="shared" si="190"/>
        <v/>
      </c>
      <c r="BQ67" s="117" t="str">
        <f t="shared" si="190"/>
        <v/>
      </c>
      <c r="BR67" s="117" t="str">
        <f t="shared" si="190"/>
        <v/>
      </c>
      <c r="BS67" s="117" t="str">
        <f t="shared" si="190"/>
        <v/>
      </c>
      <c r="BT67" s="117" t="str">
        <f t="shared" si="190"/>
        <v/>
      </c>
      <c r="BU67" s="117" t="str">
        <f t="shared" si="190"/>
        <v/>
      </c>
      <c r="BV67" s="117" t="str">
        <f t="shared" si="190"/>
        <v/>
      </c>
      <c r="BW67" s="117" t="str">
        <f t="shared" si="190"/>
        <v/>
      </c>
      <c r="BX67" s="117" t="str">
        <f t="shared" si="190"/>
        <v/>
      </c>
      <c r="BY67" s="117" t="str">
        <f t="shared" si="190"/>
        <v/>
      </c>
      <c r="BZ67" s="117" t="str">
        <f t="shared" si="190"/>
        <v/>
      </c>
      <c r="CA67" s="117" t="str">
        <f t="shared" si="190"/>
        <v/>
      </c>
      <c r="CB67" s="117" t="str">
        <f t="shared" si="190"/>
        <v/>
      </c>
      <c r="CC67" s="117" t="str">
        <f t="shared" si="190"/>
        <v/>
      </c>
      <c r="CD67" s="117" t="str">
        <f t="shared" si="190"/>
        <v/>
      </c>
      <c r="CE67" s="117" t="str">
        <f t="shared" si="190"/>
        <v/>
      </c>
      <c r="CF67" s="117" t="str">
        <f t="shared" si="190"/>
        <v/>
      </c>
      <c r="CG67" s="117" t="str">
        <f t="shared" si="190"/>
        <v/>
      </c>
      <c r="CH67" s="117" t="str">
        <f t="shared" si="190"/>
        <v/>
      </c>
      <c r="CI67" s="117" t="str">
        <f t="shared" si="190"/>
        <v/>
      </c>
      <c r="CJ67" s="117" t="str">
        <f t="shared" ref="CJ67:EU67" si="191">IF(CJ18=1,INDEX($W$1:$W$49,ROW(CJ18)),"")</f>
        <v/>
      </c>
      <c r="CK67" s="117" t="str">
        <f t="shared" si="191"/>
        <v/>
      </c>
      <c r="CL67" s="117" t="str">
        <f t="shared" si="191"/>
        <v/>
      </c>
      <c r="CM67" s="117" t="str">
        <f t="shared" si="191"/>
        <v/>
      </c>
      <c r="CN67" s="117" t="str">
        <f t="shared" si="191"/>
        <v/>
      </c>
      <c r="CO67" s="117" t="str">
        <f t="shared" si="191"/>
        <v/>
      </c>
      <c r="CP67" s="117" t="str">
        <f t="shared" si="191"/>
        <v/>
      </c>
      <c r="CQ67" s="117" t="str">
        <f t="shared" si="191"/>
        <v/>
      </c>
      <c r="CR67" s="117" t="str">
        <f t="shared" si="191"/>
        <v/>
      </c>
      <c r="CS67" s="117" t="str">
        <f t="shared" si="191"/>
        <v/>
      </c>
      <c r="CT67" s="117" t="str">
        <f t="shared" si="191"/>
        <v/>
      </c>
      <c r="CU67" s="117" t="str">
        <f t="shared" si="191"/>
        <v/>
      </c>
      <c r="CV67" s="117" t="str">
        <f t="shared" si="191"/>
        <v/>
      </c>
      <c r="CW67" s="117" t="str">
        <f t="shared" si="191"/>
        <v/>
      </c>
      <c r="CX67" s="117" t="str">
        <f t="shared" si="191"/>
        <v/>
      </c>
      <c r="CY67" s="117" t="str">
        <f t="shared" si="191"/>
        <v/>
      </c>
      <c r="CZ67" s="117" t="str">
        <f t="shared" si="191"/>
        <v/>
      </c>
      <c r="DA67" s="117" t="str">
        <f t="shared" si="191"/>
        <v/>
      </c>
      <c r="DB67" s="117" t="str">
        <f t="shared" si="191"/>
        <v/>
      </c>
      <c r="DC67" s="117" t="str">
        <f t="shared" si="191"/>
        <v/>
      </c>
      <c r="DD67" s="117" t="str">
        <f t="shared" si="191"/>
        <v/>
      </c>
      <c r="DE67" s="117" t="str">
        <f t="shared" si="191"/>
        <v/>
      </c>
      <c r="DF67" s="117" t="str">
        <f t="shared" si="191"/>
        <v/>
      </c>
      <c r="DG67" s="117" t="str">
        <f t="shared" si="191"/>
        <v/>
      </c>
      <c r="DH67" s="117" t="str">
        <f t="shared" si="191"/>
        <v/>
      </c>
      <c r="DI67" s="117" t="str">
        <f t="shared" si="191"/>
        <v/>
      </c>
      <c r="DJ67" s="117" t="str">
        <f t="shared" si="191"/>
        <v/>
      </c>
      <c r="DK67" s="117" t="str">
        <f t="shared" si="191"/>
        <v/>
      </c>
      <c r="DL67" s="117" t="str">
        <f t="shared" si="191"/>
        <v/>
      </c>
      <c r="DM67" s="117" t="str">
        <f t="shared" si="191"/>
        <v/>
      </c>
      <c r="DN67" s="117" t="str">
        <f t="shared" si="191"/>
        <v/>
      </c>
      <c r="DO67" s="117" t="str">
        <f t="shared" si="191"/>
        <v/>
      </c>
      <c r="DP67" s="117" t="str">
        <f t="shared" si="191"/>
        <v/>
      </c>
      <c r="DQ67" s="117" t="str">
        <f t="shared" si="191"/>
        <v/>
      </c>
      <c r="DR67" s="117" t="str">
        <f t="shared" si="191"/>
        <v/>
      </c>
      <c r="DS67" s="117" t="str">
        <f t="shared" si="191"/>
        <v/>
      </c>
      <c r="DT67" s="117" t="str">
        <f t="shared" si="191"/>
        <v/>
      </c>
      <c r="DU67" s="117" t="str">
        <f t="shared" si="191"/>
        <v/>
      </c>
      <c r="DV67" s="117" t="str">
        <f t="shared" si="191"/>
        <v/>
      </c>
      <c r="DW67" s="117" t="str">
        <f t="shared" si="191"/>
        <v/>
      </c>
      <c r="DX67" s="117" t="str">
        <f t="shared" si="191"/>
        <v/>
      </c>
      <c r="DY67" s="117" t="str">
        <f t="shared" si="191"/>
        <v/>
      </c>
      <c r="DZ67" s="117" t="str">
        <f t="shared" si="191"/>
        <v/>
      </c>
      <c r="EA67" s="117" t="str">
        <f t="shared" si="191"/>
        <v/>
      </c>
      <c r="EB67" s="117" t="str">
        <f t="shared" si="191"/>
        <v/>
      </c>
      <c r="EC67" s="117" t="str">
        <f t="shared" si="191"/>
        <v/>
      </c>
      <c r="ED67" s="117" t="str">
        <f t="shared" si="191"/>
        <v/>
      </c>
      <c r="EE67" s="117" t="str">
        <f t="shared" si="191"/>
        <v/>
      </c>
      <c r="EF67" s="117" t="str">
        <f t="shared" si="191"/>
        <v/>
      </c>
      <c r="EG67" s="117" t="str">
        <f t="shared" si="191"/>
        <v/>
      </c>
      <c r="EH67" s="117" t="str">
        <f t="shared" si="191"/>
        <v/>
      </c>
      <c r="EI67" s="117" t="str">
        <f t="shared" si="191"/>
        <v/>
      </c>
      <c r="EJ67" s="117" t="str">
        <f t="shared" si="191"/>
        <v/>
      </c>
      <c r="EK67" s="117" t="str">
        <f t="shared" si="191"/>
        <v/>
      </c>
      <c r="EL67" s="117" t="str">
        <f t="shared" si="191"/>
        <v/>
      </c>
      <c r="EM67" s="117" t="str">
        <f t="shared" si="191"/>
        <v/>
      </c>
      <c r="EN67" s="117" t="str">
        <f t="shared" si="191"/>
        <v/>
      </c>
      <c r="EO67" s="117" t="str">
        <f t="shared" si="191"/>
        <v/>
      </c>
      <c r="EP67" s="117" t="str">
        <f t="shared" si="191"/>
        <v/>
      </c>
      <c r="EQ67" s="117" t="str">
        <f t="shared" si="191"/>
        <v/>
      </c>
      <c r="ER67" s="117" t="str">
        <f t="shared" si="191"/>
        <v/>
      </c>
      <c r="ES67" s="117" t="str">
        <f t="shared" si="191"/>
        <v/>
      </c>
      <c r="ET67" s="117" t="str">
        <f t="shared" si="191"/>
        <v/>
      </c>
      <c r="EU67" s="117" t="str">
        <f t="shared" si="191"/>
        <v/>
      </c>
      <c r="EV67" s="117" t="str">
        <f t="shared" ref="EV67:HG67" si="192">IF(EV18=1,INDEX($W$1:$W$49,ROW(EV18)),"")</f>
        <v/>
      </c>
      <c r="EW67" s="117" t="str">
        <f t="shared" si="192"/>
        <v/>
      </c>
      <c r="EX67" s="117" t="str">
        <f t="shared" si="192"/>
        <v/>
      </c>
      <c r="EY67" s="117" t="str">
        <f t="shared" si="192"/>
        <v/>
      </c>
      <c r="EZ67" s="117" t="str">
        <f t="shared" si="192"/>
        <v/>
      </c>
      <c r="FA67" s="117" t="str">
        <f t="shared" si="192"/>
        <v/>
      </c>
      <c r="FB67" s="117" t="str">
        <f t="shared" si="192"/>
        <v/>
      </c>
      <c r="FC67" s="117" t="str">
        <f t="shared" si="192"/>
        <v/>
      </c>
      <c r="FD67" s="117" t="str">
        <f t="shared" si="192"/>
        <v/>
      </c>
      <c r="FE67" s="117" t="str">
        <f t="shared" si="192"/>
        <v/>
      </c>
      <c r="FF67" s="117" t="str">
        <f t="shared" si="192"/>
        <v/>
      </c>
      <c r="FG67" s="117" t="str">
        <f t="shared" si="192"/>
        <v/>
      </c>
      <c r="FH67" s="117" t="str">
        <f t="shared" si="192"/>
        <v/>
      </c>
      <c r="FI67" s="117" t="str">
        <f t="shared" si="192"/>
        <v/>
      </c>
      <c r="FJ67" s="117" t="str">
        <f t="shared" si="192"/>
        <v/>
      </c>
      <c r="FK67" s="117" t="str">
        <f t="shared" si="192"/>
        <v/>
      </c>
      <c r="FL67" s="117" t="str">
        <f t="shared" si="192"/>
        <v/>
      </c>
      <c r="FM67" s="117" t="str">
        <f t="shared" si="192"/>
        <v/>
      </c>
      <c r="FN67" s="117" t="str">
        <f t="shared" si="192"/>
        <v/>
      </c>
      <c r="FO67" s="117" t="str">
        <f t="shared" si="192"/>
        <v/>
      </c>
      <c r="FP67" s="117" t="str">
        <f t="shared" si="192"/>
        <v/>
      </c>
      <c r="FQ67" s="117" t="str">
        <f t="shared" si="192"/>
        <v/>
      </c>
      <c r="FR67" s="117" t="str">
        <f t="shared" si="192"/>
        <v/>
      </c>
      <c r="FS67" s="117" t="str">
        <f t="shared" si="192"/>
        <v/>
      </c>
      <c r="FT67" s="117" t="str">
        <f t="shared" si="192"/>
        <v/>
      </c>
      <c r="FU67" s="117" t="str">
        <f t="shared" si="192"/>
        <v/>
      </c>
      <c r="FV67" s="117" t="str">
        <f t="shared" si="192"/>
        <v/>
      </c>
      <c r="FW67" s="117" t="str">
        <f t="shared" si="192"/>
        <v/>
      </c>
      <c r="FX67" s="117" t="str">
        <f t="shared" si="192"/>
        <v/>
      </c>
      <c r="FY67" s="117" t="str">
        <f t="shared" si="192"/>
        <v/>
      </c>
      <c r="FZ67" s="117" t="str">
        <f t="shared" si="192"/>
        <v/>
      </c>
      <c r="GA67" s="117" t="str">
        <f t="shared" si="192"/>
        <v/>
      </c>
      <c r="GB67" s="117" t="str">
        <f t="shared" si="192"/>
        <v/>
      </c>
      <c r="GC67" s="117" t="str">
        <f t="shared" si="192"/>
        <v/>
      </c>
      <c r="GD67" s="117" t="str">
        <f t="shared" si="192"/>
        <v/>
      </c>
      <c r="GE67" s="117" t="str">
        <f t="shared" si="192"/>
        <v/>
      </c>
      <c r="GF67" s="117" t="str">
        <f t="shared" si="192"/>
        <v/>
      </c>
      <c r="GG67" s="117" t="str">
        <f t="shared" si="192"/>
        <v/>
      </c>
      <c r="GH67" s="117" t="str">
        <f t="shared" si="192"/>
        <v/>
      </c>
      <c r="GI67" s="117" t="str">
        <f t="shared" si="192"/>
        <v/>
      </c>
      <c r="GJ67" s="117" t="str">
        <f t="shared" si="192"/>
        <v/>
      </c>
      <c r="GK67" s="117" t="str">
        <f t="shared" si="192"/>
        <v/>
      </c>
      <c r="GL67" s="117" t="str">
        <f t="shared" si="192"/>
        <v/>
      </c>
      <c r="GM67" s="117" t="str">
        <f t="shared" si="192"/>
        <v/>
      </c>
      <c r="GN67" s="117" t="str">
        <f t="shared" si="192"/>
        <v/>
      </c>
      <c r="GO67" s="117" t="str">
        <f t="shared" si="192"/>
        <v/>
      </c>
      <c r="GP67" s="117" t="str">
        <f t="shared" si="192"/>
        <v/>
      </c>
      <c r="GQ67" s="117" t="str">
        <f t="shared" si="192"/>
        <v/>
      </c>
      <c r="GR67" s="117" t="str">
        <f t="shared" si="192"/>
        <v/>
      </c>
      <c r="GS67" s="117" t="str">
        <f t="shared" si="192"/>
        <v/>
      </c>
      <c r="GT67" s="117" t="str">
        <f t="shared" si="192"/>
        <v/>
      </c>
      <c r="GU67" s="117" t="str">
        <f t="shared" si="192"/>
        <v/>
      </c>
      <c r="GV67" s="117" t="str">
        <f t="shared" si="192"/>
        <v/>
      </c>
      <c r="GW67" s="117" t="str">
        <f t="shared" si="192"/>
        <v/>
      </c>
      <c r="GX67" s="117" t="str">
        <f t="shared" si="192"/>
        <v/>
      </c>
      <c r="GY67" s="117" t="str">
        <f t="shared" si="192"/>
        <v/>
      </c>
      <c r="GZ67" s="117" t="str">
        <f t="shared" si="192"/>
        <v/>
      </c>
      <c r="HA67" s="117" t="str">
        <f t="shared" si="192"/>
        <v/>
      </c>
      <c r="HB67" s="117" t="str">
        <f t="shared" si="192"/>
        <v/>
      </c>
      <c r="HC67" s="117" t="str">
        <f t="shared" si="192"/>
        <v/>
      </c>
      <c r="HD67" s="117" t="str">
        <f t="shared" si="192"/>
        <v/>
      </c>
      <c r="HE67" s="117" t="str">
        <f t="shared" si="192"/>
        <v/>
      </c>
      <c r="HF67" s="117" t="str">
        <f t="shared" si="192"/>
        <v/>
      </c>
      <c r="HG67" s="117" t="str">
        <f t="shared" si="192"/>
        <v/>
      </c>
      <c r="HH67" s="117" t="str">
        <f t="shared" ref="HH67:HV67" si="193">IF(HH18=1,INDEX($W$1:$W$49,ROW(HH18)),"")</f>
        <v/>
      </c>
      <c r="HI67" s="117" t="str">
        <f t="shared" si="193"/>
        <v/>
      </c>
      <c r="HJ67" s="117" t="str">
        <f t="shared" si="193"/>
        <v/>
      </c>
      <c r="HK67" s="117" t="str">
        <f t="shared" si="193"/>
        <v/>
      </c>
      <c r="HL67" s="117" t="str">
        <f t="shared" si="193"/>
        <v/>
      </c>
      <c r="HM67" s="117" t="str">
        <f t="shared" si="193"/>
        <v/>
      </c>
      <c r="HN67" s="117" t="str">
        <f t="shared" si="193"/>
        <v/>
      </c>
      <c r="HO67" s="117" t="str">
        <f t="shared" si="193"/>
        <v/>
      </c>
      <c r="HP67" s="117" t="str">
        <f t="shared" si="193"/>
        <v/>
      </c>
      <c r="HQ67" s="117" t="str">
        <f t="shared" si="193"/>
        <v/>
      </c>
      <c r="HR67" s="117" t="str">
        <f t="shared" si="193"/>
        <v/>
      </c>
      <c r="HS67" s="117" t="str">
        <f t="shared" si="193"/>
        <v/>
      </c>
      <c r="HT67" s="117" t="str">
        <f t="shared" si="193"/>
        <v/>
      </c>
      <c r="HU67" s="117" t="str">
        <f t="shared" si="193"/>
        <v/>
      </c>
      <c r="HV67" s="117" t="str">
        <f t="shared" si="193"/>
        <v/>
      </c>
    </row>
    <row r="68" spans="1:230" x14ac:dyDescent="0.35">
      <c r="H68" s="117">
        <v>67</v>
      </c>
      <c r="I68" s="117" t="str">
        <f t="shared" si="177"/>
        <v>ECG</v>
      </c>
      <c r="J68" s="117">
        <f t="shared" si="183"/>
        <v>61</v>
      </c>
      <c r="K68" s="117" t="str">
        <f t="shared" si="184"/>
        <v>ECG</v>
      </c>
      <c r="L68" s="117" t="str">
        <f t="shared" si="185"/>
        <v/>
      </c>
      <c r="M68" s="398" t="str">
        <f t="shared" si="186"/>
        <v>ECG</v>
      </c>
      <c r="N68" s="117">
        <f t="shared" si="187"/>
        <v>67</v>
      </c>
      <c r="O68" s="117">
        <f t="shared" si="188"/>
        <v>67</v>
      </c>
      <c r="Q68" s="389">
        <f t="shared" si="178"/>
        <v>67</v>
      </c>
      <c r="R68" s="395" t="str">
        <f t="shared" si="189"/>
        <v>ECG</v>
      </c>
      <c r="S68" s="391"/>
      <c r="T68" s="391"/>
      <c r="U68" s="391"/>
      <c r="W68" s="117">
        <v>18</v>
      </c>
      <c r="X68" s="117" t="str">
        <f t="shared" ref="X68:CI68" si="194">IF(X19=1,INDEX($W$1:$W$49,ROW(X19)),"")</f>
        <v/>
      </c>
      <c r="Y68" s="117" t="str">
        <f t="shared" si="194"/>
        <v/>
      </c>
      <c r="Z68" s="117" t="str">
        <f t="shared" si="194"/>
        <v/>
      </c>
      <c r="AA68" s="117" t="str">
        <f t="shared" si="194"/>
        <v/>
      </c>
      <c r="AB68" s="117" t="str">
        <f t="shared" si="194"/>
        <v/>
      </c>
      <c r="AC68" s="117" t="str">
        <f t="shared" si="194"/>
        <v/>
      </c>
      <c r="AD68" s="117" t="str">
        <f t="shared" si="194"/>
        <v/>
      </c>
      <c r="AE68" s="117" t="str">
        <f t="shared" si="194"/>
        <v/>
      </c>
      <c r="AF68" s="117" t="str">
        <f t="shared" si="194"/>
        <v/>
      </c>
      <c r="AG68" s="117" t="str">
        <f t="shared" si="194"/>
        <v/>
      </c>
      <c r="AH68" s="117" t="str">
        <f t="shared" si="194"/>
        <v/>
      </c>
      <c r="AI68" s="117" t="str">
        <f t="shared" si="194"/>
        <v/>
      </c>
      <c r="AJ68" s="117" t="str">
        <f t="shared" si="194"/>
        <v/>
      </c>
      <c r="AK68" s="117" t="str">
        <f t="shared" si="194"/>
        <v/>
      </c>
      <c r="AL68" s="117" t="str">
        <f t="shared" si="194"/>
        <v/>
      </c>
      <c r="AM68" s="117" t="str">
        <f t="shared" si="194"/>
        <v/>
      </c>
      <c r="AN68" s="117" t="str">
        <f t="shared" si="194"/>
        <v/>
      </c>
      <c r="AO68" s="117" t="str">
        <f t="shared" si="194"/>
        <v/>
      </c>
      <c r="AP68" s="117" t="str">
        <f t="shared" si="194"/>
        <v/>
      </c>
      <c r="AQ68" s="117" t="str">
        <f t="shared" si="194"/>
        <v/>
      </c>
      <c r="AR68" s="117" t="str">
        <f t="shared" si="194"/>
        <v/>
      </c>
      <c r="AS68" s="117" t="str">
        <f t="shared" si="194"/>
        <v/>
      </c>
      <c r="AT68" s="117" t="str">
        <f t="shared" si="194"/>
        <v/>
      </c>
      <c r="AU68" s="117" t="str">
        <f t="shared" si="194"/>
        <v/>
      </c>
      <c r="AV68" s="117" t="str">
        <f t="shared" si="194"/>
        <v/>
      </c>
      <c r="AW68" s="117" t="str">
        <f t="shared" si="194"/>
        <v/>
      </c>
      <c r="AX68" s="117" t="str">
        <f t="shared" si="194"/>
        <v/>
      </c>
      <c r="AY68" s="117" t="str">
        <f t="shared" si="194"/>
        <v/>
      </c>
      <c r="AZ68" s="117" t="str">
        <f t="shared" si="194"/>
        <v/>
      </c>
      <c r="BA68" s="117" t="str">
        <f t="shared" si="194"/>
        <v/>
      </c>
      <c r="BB68" s="117" t="str">
        <f t="shared" si="194"/>
        <v/>
      </c>
      <c r="BC68" s="117" t="str">
        <f t="shared" si="194"/>
        <v/>
      </c>
      <c r="BD68" s="117" t="str">
        <f t="shared" si="194"/>
        <v/>
      </c>
      <c r="BE68" s="117" t="str">
        <f t="shared" si="194"/>
        <v/>
      </c>
      <c r="BF68" s="117" t="str">
        <f t="shared" si="194"/>
        <v/>
      </c>
      <c r="BG68" s="117" t="str">
        <f t="shared" si="194"/>
        <v/>
      </c>
      <c r="BH68" s="117" t="str">
        <f t="shared" si="194"/>
        <v/>
      </c>
      <c r="BI68" s="117" t="str">
        <f t="shared" si="194"/>
        <v/>
      </c>
      <c r="BJ68" s="117" t="str">
        <f t="shared" si="194"/>
        <v/>
      </c>
      <c r="BK68" s="117" t="str">
        <f t="shared" si="194"/>
        <v/>
      </c>
      <c r="BL68" s="117" t="str">
        <f t="shared" si="194"/>
        <v/>
      </c>
      <c r="BM68" s="117" t="str">
        <f t="shared" si="194"/>
        <v/>
      </c>
      <c r="BN68" s="117" t="str">
        <f t="shared" si="194"/>
        <v/>
      </c>
      <c r="BO68" s="117" t="str">
        <f t="shared" si="194"/>
        <v/>
      </c>
      <c r="BP68" s="117" t="str">
        <f t="shared" si="194"/>
        <v/>
      </c>
      <c r="BQ68" s="117" t="str">
        <f t="shared" si="194"/>
        <v/>
      </c>
      <c r="BR68" s="117" t="str">
        <f t="shared" si="194"/>
        <v/>
      </c>
      <c r="BS68" s="117" t="str">
        <f t="shared" si="194"/>
        <v/>
      </c>
      <c r="BT68" s="117" t="str">
        <f t="shared" si="194"/>
        <v/>
      </c>
      <c r="BU68" s="117" t="str">
        <f t="shared" si="194"/>
        <v/>
      </c>
      <c r="BV68" s="117" t="str">
        <f t="shared" si="194"/>
        <v/>
      </c>
      <c r="BW68" s="117" t="str">
        <f t="shared" si="194"/>
        <v/>
      </c>
      <c r="BX68" s="117" t="str">
        <f t="shared" si="194"/>
        <v/>
      </c>
      <c r="BY68" s="117" t="str">
        <f t="shared" si="194"/>
        <v/>
      </c>
      <c r="BZ68" s="117" t="str">
        <f t="shared" si="194"/>
        <v/>
      </c>
      <c r="CA68" s="117" t="str">
        <f t="shared" si="194"/>
        <v/>
      </c>
      <c r="CB68" s="117" t="str">
        <f t="shared" si="194"/>
        <v/>
      </c>
      <c r="CC68" s="117" t="str">
        <f t="shared" si="194"/>
        <v/>
      </c>
      <c r="CD68" s="117" t="str">
        <f t="shared" si="194"/>
        <v/>
      </c>
      <c r="CE68" s="117" t="str">
        <f t="shared" si="194"/>
        <v/>
      </c>
      <c r="CF68" s="117" t="str">
        <f t="shared" si="194"/>
        <v/>
      </c>
      <c r="CG68" s="117" t="str">
        <f t="shared" si="194"/>
        <v/>
      </c>
      <c r="CH68" s="117" t="str">
        <f t="shared" si="194"/>
        <v/>
      </c>
      <c r="CI68" s="117" t="str">
        <f t="shared" si="194"/>
        <v/>
      </c>
      <c r="CJ68" s="117" t="str">
        <f t="shared" ref="CJ68:EU68" si="195">IF(CJ19=1,INDEX($W$1:$W$49,ROW(CJ19)),"")</f>
        <v/>
      </c>
      <c r="CK68" s="117" t="str">
        <f t="shared" si="195"/>
        <v/>
      </c>
      <c r="CL68" s="117" t="str">
        <f t="shared" si="195"/>
        <v/>
      </c>
      <c r="CM68" s="117" t="str">
        <f t="shared" si="195"/>
        <v/>
      </c>
      <c r="CN68" s="117" t="str">
        <f t="shared" si="195"/>
        <v/>
      </c>
      <c r="CO68" s="117" t="str">
        <f t="shared" si="195"/>
        <v/>
      </c>
      <c r="CP68" s="117" t="str">
        <f t="shared" si="195"/>
        <v/>
      </c>
      <c r="CQ68" s="117" t="str">
        <f t="shared" si="195"/>
        <v/>
      </c>
      <c r="CR68" s="117" t="str">
        <f t="shared" si="195"/>
        <v/>
      </c>
      <c r="CS68" s="117" t="str">
        <f t="shared" si="195"/>
        <v/>
      </c>
      <c r="CT68" s="117" t="str">
        <f t="shared" si="195"/>
        <v/>
      </c>
      <c r="CU68" s="117" t="str">
        <f t="shared" si="195"/>
        <v/>
      </c>
      <c r="CV68" s="117" t="str">
        <f t="shared" si="195"/>
        <v/>
      </c>
      <c r="CW68" s="117" t="str">
        <f t="shared" si="195"/>
        <v/>
      </c>
      <c r="CX68" s="117" t="str">
        <f t="shared" si="195"/>
        <v/>
      </c>
      <c r="CY68" s="117" t="str">
        <f t="shared" si="195"/>
        <v/>
      </c>
      <c r="CZ68" s="117" t="str">
        <f t="shared" si="195"/>
        <v/>
      </c>
      <c r="DA68" s="117" t="str">
        <f t="shared" si="195"/>
        <v/>
      </c>
      <c r="DB68" s="117" t="str">
        <f t="shared" si="195"/>
        <v/>
      </c>
      <c r="DC68" s="117" t="str">
        <f t="shared" si="195"/>
        <v/>
      </c>
      <c r="DD68" s="117" t="str">
        <f t="shared" si="195"/>
        <v/>
      </c>
      <c r="DE68" s="117" t="str">
        <f t="shared" si="195"/>
        <v/>
      </c>
      <c r="DF68" s="117" t="str">
        <f t="shared" si="195"/>
        <v/>
      </c>
      <c r="DG68" s="117" t="str">
        <f t="shared" si="195"/>
        <v/>
      </c>
      <c r="DH68" s="117" t="str">
        <f t="shared" si="195"/>
        <v/>
      </c>
      <c r="DI68" s="117" t="str">
        <f t="shared" si="195"/>
        <v/>
      </c>
      <c r="DJ68" s="117" t="str">
        <f t="shared" si="195"/>
        <v/>
      </c>
      <c r="DK68" s="117" t="str">
        <f t="shared" si="195"/>
        <v/>
      </c>
      <c r="DL68" s="117" t="str">
        <f t="shared" si="195"/>
        <v/>
      </c>
      <c r="DM68" s="117" t="str">
        <f t="shared" si="195"/>
        <v/>
      </c>
      <c r="DN68" s="117" t="str">
        <f t="shared" si="195"/>
        <v/>
      </c>
      <c r="DO68" s="117" t="str">
        <f t="shared" si="195"/>
        <v/>
      </c>
      <c r="DP68" s="117" t="str">
        <f t="shared" si="195"/>
        <v/>
      </c>
      <c r="DQ68" s="117" t="str">
        <f t="shared" si="195"/>
        <v/>
      </c>
      <c r="DR68" s="117" t="str">
        <f t="shared" si="195"/>
        <v/>
      </c>
      <c r="DS68" s="117" t="str">
        <f t="shared" si="195"/>
        <v/>
      </c>
      <c r="DT68" s="117" t="str">
        <f t="shared" si="195"/>
        <v/>
      </c>
      <c r="DU68" s="117" t="str">
        <f t="shared" si="195"/>
        <v/>
      </c>
      <c r="DV68" s="117" t="str">
        <f t="shared" si="195"/>
        <v/>
      </c>
      <c r="DW68" s="117" t="str">
        <f t="shared" si="195"/>
        <v/>
      </c>
      <c r="DX68" s="117" t="str">
        <f t="shared" si="195"/>
        <v/>
      </c>
      <c r="DY68" s="117" t="str">
        <f t="shared" si="195"/>
        <v/>
      </c>
      <c r="DZ68" s="117" t="str">
        <f t="shared" si="195"/>
        <v/>
      </c>
      <c r="EA68" s="117" t="str">
        <f t="shared" si="195"/>
        <v/>
      </c>
      <c r="EB68" s="117" t="str">
        <f t="shared" si="195"/>
        <v/>
      </c>
      <c r="EC68" s="117" t="str">
        <f t="shared" si="195"/>
        <v/>
      </c>
      <c r="ED68" s="117" t="str">
        <f t="shared" si="195"/>
        <v/>
      </c>
      <c r="EE68" s="117" t="str">
        <f t="shared" si="195"/>
        <v/>
      </c>
      <c r="EF68" s="117" t="str">
        <f t="shared" si="195"/>
        <v/>
      </c>
      <c r="EG68" s="117" t="str">
        <f t="shared" si="195"/>
        <v/>
      </c>
      <c r="EH68" s="117" t="str">
        <f t="shared" si="195"/>
        <v/>
      </c>
      <c r="EI68" s="117" t="str">
        <f t="shared" si="195"/>
        <v/>
      </c>
      <c r="EJ68" s="117" t="str">
        <f t="shared" si="195"/>
        <v/>
      </c>
      <c r="EK68" s="117" t="str">
        <f t="shared" si="195"/>
        <v/>
      </c>
      <c r="EL68" s="117" t="str">
        <f t="shared" si="195"/>
        <v/>
      </c>
      <c r="EM68" s="117" t="str">
        <f t="shared" si="195"/>
        <v/>
      </c>
      <c r="EN68" s="117" t="str">
        <f t="shared" si="195"/>
        <v/>
      </c>
      <c r="EO68" s="117" t="str">
        <f t="shared" si="195"/>
        <v/>
      </c>
      <c r="EP68" s="117" t="str">
        <f t="shared" si="195"/>
        <v/>
      </c>
      <c r="EQ68" s="117" t="str">
        <f t="shared" si="195"/>
        <v/>
      </c>
      <c r="ER68" s="117" t="str">
        <f t="shared" si="195"/>
        <v/>
      </c>
      <c r="ES68" s="117" t="str">
        <f t="shared" si="195"/>
        <v/>
      </c>
      <c r="ET68" s="117" t="str">
        <f t="shared" si="195"/>
        <v/>
      </c>
      <c r="EU68" s="117" t="str">
        <f t="shared" si="195"/>
        <v/>
      </c>
      <c r="EV68" s="117" t="str">
        <f t="shared" ref="EV68:HG68" si="196">IF(EV19=1,INDEX($W$1:$W$49,ROW(EV19)),"")</f>
        <v/>
      </c>
      <c r="EW68" s="117" t="str">
        <f t="shared" si="196"/>
        <v/>
      </c>
      <c r="EX68" s="117" t="str">
        <f t="shared" si="196"/>
        <v/>
      </c>
      <c r="EY68" s="117" t="str">
        <f t="shared" si="196"/>
        <v/>
      </c>
      <c r="EZ68" s="117" t="str">
        <f t="shared" si="196"/>
        <v/>
      </c>
      <c r="FA68" s="117" t="str">
        <f t="shared" si="196"/>
        <v/>
      </c>
      <c r="FB68" s="117" t="str">
        <f t="shared" si="196"/>
        <v/>
      </c>
      <c r="FC68" s="117" t="str">
        <f t="shared" si="196"/>
        <v/>
      </c>
      <c r="FD68" s="117" t="str">
        <f t="shared" si="196"/>
        <v/>
      </c>
      <c r="FE68" s="117" t="str">
        <f t="shared" si="196"/>
        <v/>
      </c>
      <c r="FF68" s="117" t="str">
        <f t="shared" si="196"/>
        <v/>
      </c>
      <c r="FG68" s="117" t="str">
        <f t="shared" si="196"/>
        <v/>
      </c>
      <c r="FH68" s="117" t="str">
        <f t="shared" si="196"/>
        <v/>
      </c>
      <c r="FI68" s="117" t="str">
        <f t="shared" si="196"/>
        <v/>
      </c>
      <c r="FJ68" s="117" t="str">
        <f t="shared" si="196"/>
        <v/>
      </c>
      <c r="FK68" s="117" t="str">
        <f t="shared" si="196"/>
        <v/>
      </c>
      <c r="FL68" s="117" t="str">
        <f t="shared" si="196"/>
        <v/>
      </c>
      <c r="FM68" s="117" t="str">
        <f t="shared" si="196"/>
        <v/>
      </c>
      <c r="FN68" s="117" t="str">
        <f t="shared" si="196"/>
        <v/>
      </c>
      <c r="FO68" s="117" t="str">
        <f t="shared" si="196"/>
        <v/>
      </c>
      <c r="FP68" s="117" t="str">
        <f t="shared" si="196"/>
        <v/>
      </c>
      <c r="FQ68" s="117" t="str">
        <f t="shared" si="196"/>
        <v/>
      </c>
      <c r="FR68" s="117" t="str">
        <f t="shared" si="196"/>
        <v/>
      </c>
      <c r="FS68" s="117" t="str">
        <f t="shared" si="196"/>
        <v/>
      </c>
      <c r="FT68" s="117" t="str">
        <f t="shared" si="196"/>
        <v/>
      </c>
      <c r="FU68" s="117" t="str">
        <f t="shared" si="196"/>
        <v/>
      </c>
      <c r="FV68" s="117" t="str">
        <f t="shared" si="196"/>
        <v/>
      </c>
      <c r="FW68" s="117" t="str">
        <f t="shared" si="196"/>
        <v/>
      </c>
      <c r="FX68" s="117" t="str">
        <f t="shared" si="196"/>
        <v/>
      </c>
      <c r="FY68" s="117" t="str">
        <f t="shared" si="196"/>
        <v/>
      </c>
      <c r="FZ68" s="117" t="str">
        <f t="shared" si="196"/>
        <v/>
      </c>
      <c r="GA68" s="117" t="str">
        <f t="shared" si="196"/>
        <v/>
      </c>
      <c r="GB68" s="117" t="str">
        <f t="shared" si="196"/>
        <v/>
      </c>
      <c r="GC68" s="117" t="str">
        <f t="shared" si="196"/>
        <v/>
      </c>
      <c r="GD68" s="117" t="str">
        <f t="shared" si="196"/>
        <v/>
      </c>
      <c r="GE68" s="117" t="str">
        <f t="shared" si="196"/>
        <v/>
      </c>
      <c r="GF68" s="117" t="str">
        <f t="shared" si="196"/>
        <v/>
      </c>
      <c r="GG68" s="117" t="str">
        <f t="shared" si="196"/>
        <v/>
      </c>
      <c r="GH68" s="117" t="str">
        <f t="shared" si="196"/>
        <v/>
      </c>
      <c r="GI68" s="117" t="str">
        <f t="shared" si="196"/>
        <v/>
      </c>
      <c r="GJ68" s="117" t="str">
        <f t="shared" si="196"/>
        <v/>
      </c>
      <c r="GK68" s="117" t="str">
        <f t="shared" si="196"/>
        <v/>
      </c>
      <c r="GL68" s="117" t="str">
        <f t="shared" si="196"/>
        <v/>
      </c>
      <c r="GM68" s="117" t="str">
        <f t="shared" si="196"/>
        <v/>
      </c>
      <c r="GN68" s="117" t="str">
        <f t="shared" si="196"/>
        <v/>
      </c>
      <c r="GO68" s="117" t="str">
        <f t="shared" si="196"/>
        <v/>
      </c>
      <c r="GP68" s="117" t="str">
        <f t="shared" si="196"/>
        <v/>
      </c>
      <c r="GQ68" s="117" t="str">
        <f t="shared" si="196"/>
        <v/>
      </c>
      <c r="GR68" s="117" t="str">
        <f t="shared" si="196"/>
        <v/>
      </c>
      <c r="GS68" s="117" t="str">
        <f t="shared" si="196"/>
        <v/>
      </c>
      <c r="GT68" s="117" t="str">
        <f t="shared" si="196"/>
        <v/>
      </c>
      <c r="GU68" s="117" t="str">
        <f t="shared" si="196"/>
        <v/>
      </c>
      <c r="GV68" s="117" t="str">
        <f t="shared" si="196"/>
        <v/>
      </c>
      <c r="GW68" s="117" t="str">
        <f t="shared" si="196"/>
        <v/>
      </c>
      <c r="GX68" s="117" t="str">
        <f t="shared" si="196"/>
        <v/>
      </c>
      <c r="GY68" s="117" t="str">
        <f t="shared" si="196"/>
        <v/>
      </c>
      <c r="GZ68" s="117" t="str">
        <f t="shared" si="196"/>
        <v/>
      </c>
      <c r="HA68" s="117" t="str">
        <f t="shared" si="196"/>
        <v/>
      </c>
      <c r="HB68" s="117" t="str">
        <f t="shared" si="196"/>
        <v/>
      </c>
      <c r="HC68" s="117" t="str">
        <f t="shared" si="196"/>
        <v/>
      </c>
      <c r="HD68" s="117" t="str">
        <f t="shared" si="196"/>
        <v/>
      </c>
      <c r="HE68" s="117" t="str">
        <f t="shared" si="196"/>
        <v/>
      </c>
      <c r="HF68" s="117" t="str">
        <f t="shared" si="196"/>
        <v/>
      </c>
      <c r="HG68" s="117" t="str">
        <f t="shared" si="196"/>
        <v/>
      </c>
      <c r="HH68" s="117" t="str">
        <f t="shared" ref="HH68:HV68" si="197">IF(HH19=1,INDEX($W$1:$W$49,ROW(HH19)),"")</f>
        <v/>
      </c>
      <c r="HI68" s="117" t="str">
        <f t="shared" si="197"/>
        <v/>
      </c>
      <c r="HJ68" s="117" t="str">
        <f t="shared" si="197"/>
        <v/>
      </c>
      <c r="HK68" s="117" t="str">
        <f t="shared" si="197"/>
        <v/>
      </c>
      <c r="HL68" s="117" t="str">
        <f t="shared" si="197"/>
        <v/>
      </c>
      <c r="HM68" s="117" t="str">
        <f t="shared" si="197"/>
        <v/>
      </c>
      <c r="HN68" s="117" t="str">
        <f t="shared" si="197"/>
        <v/>
      </c>
      <c r="HO68" s="117" t="str">
        <f t="shared" si="197"/>
        <v/>
      </c>
      <c r="HP68" s="117" t="str">
        <f t="shared" si="197"/>
        <v/>
      </c>
      <c r="HQ68" s="117" t="str">
        <f t="shared" si="197"/>
        <v/>
      </c>
      <c r="HR68" s="117" t="str">
        <f t="shared" si="197"/>
        <v/>
      </c>
      <c r="HS68" s="117" t="str">
        <f t="shared" si="197"/>
        <v/>
      </c>
      <c r="HT68" s="117" t="str">
        <f t="shared" si="197"/>
        <v/>
      </c>
      <c r="HU68" s="117" t="str">
        <f t="shared" si="197"/>
        <v/>
      </c>
      <c r="HV68" s="117" t="str">
        <f t="shared" si="197"/>
        <v/>
      </c>
    </row>
    <row r="69" spans="1:230" x14ac:dyDescent="0.35">
      <c r="A69" s="117" t="s">
        <v>603</v>
      </c>
      <c r="B69" s="117">
        <f>B53</f>
        <v>1</v>
      </c>
      <c r="C69" s="117">
        <f>B117+B54</f>
        <v>2</v>
      </c>
      <c r="D69" s="117">
        <f>C117+B55</f>
        <v>2</v>
      </c>
      <c r="E69" s="117">
        <f>D117+B56</f>
        <v>2</v>
      </c>
      <c r="F69" s="117">
        <f>E117+B57</f>
        <v>2</v>
      </c>
      <c r="H69" s="117">
        <v>68</v>
      </c>
      <c r="I69" s="117" t="str">
        <f t="shared" si="177"/>
        <v>ECG</v>
      </c>
      <c r="J69" s="117">
        <f t="shared" si="183"/>
        <v>62</v>
      </c>
      <c r="K69" s="117" t="str">
        <f t="shared" si="184"/>
        <v>ECG</v>
      </c>
      <c r="L69" s="117" t="str">
        <f t="shared" si="185"/>
        <v/>
      </c>
      <c r="M69" s="398" t="str">
        <f t="shared" si="186"/>
        <v>ECG</v>
      </c>
      <c r="N69" s="117">
        <f t="shared" si="187"/>
        <v>68</v>
      </c>
      <c r="O69" s="117">
        <f t="shared" si="188"/>
        <v>68</v>
      </c>
      <c r="Q69" s="389">
        <f t="shared" si="178"/>
        <v>68</v>
      </c>
      <c r="R69" s="395" t="str">
        <f t="shared" si="189"/>
        <v>ECG</v>
      </c>
      <c r="S69" s="391"/>
      <c r="T69" s="391"/>
      <c r="U69" s="391"/>
      <c r="W69" s="117">
        <v>19</v>
      </c>
      <c r="X69" s="117" t="str">
        <f t="shared" ref="X69:CI69" si="198">IF(X20=1,INDEX($W$1:$W$49,ROW(X20)),"")</f>
        <v/>
      </c>
      <c r="Y69" s="117" t="str">
        <f t="shared" si="198"/>
        <v/>
      </c>
      <c r="Z69" s="117" t="str">
        <f t="shared" si="198"/>
        <v/>
      </c>
      <c r="AA69" s="117" t="str">
        <f t="shared" si="198"/>
        <v/>
      </c>
      <c r="AB69" s="117" t="str">
        <f t="shared" si="198"/>
        <v/>
      </c>
      <c r="AC69" s="117" t="str">
        <f t="shared" si="198"/>
        <v/>
      </c>
      <c r="AD69" s="117" t="str">
        <f t="shared" si="198"/>
        <v/>
      </c>
      <c r="AE69" s="117" t="str">
        <f t="shared" si="198"/>
        <v/>
      </c>
      <c r="AF69" s="117" t="str">
        <f t="shared" si="198"/>
        <v/>
      </c>
      <c r="AG69" s="117" t="str">
        <f t="shared" si="198"/>
        <v/>
      </c>
      <c r="AH69" s="117" t="str">
        <f t="shared" si="198"/>
        <v/>
      </c>
      <c r="AI69" s="117" t="str">
        <f t="shared" si="198"/>
        <v/>
      </c>
      <c r="AJ69" s="117" t="str">
        <f t="shared" si="198"/>
        <v/>
      </c>
      <c r="AK69" s="117" t="str">
        <f t="shared" si="198"/>
        <v/>
      </c>
      <c r="AL69" s="117" t="str">
        <f t="shared" si="198"/>
        <v/>
      </c>
      <c r="AM69" s="117" t="str">
        <f t="shared" si="198"/>
        <v/>
      </c>
      <c r="AN69" s="117" t="str">
        <f t="shared" si="198"/>
        <v/>
      </c>
      <c r="AO69" s="117" t="str">
        <f t="shared" si="198"/>
        <v/>
      </c>
      <c r="AP69" s="117" t="str">
        <f t="shared" si="198"/>
        <v/>
      </c>
      <c r="AQ69" s="117" t="str">
        <f t="shared" si="198"/>
        <v/>
      </c>
      <c r="AR69" s="117" t="str">
        <f t="shared" si="198"/>
        <v/>
      </c>
      <c r="AS69" s="117" t="str">
        <f t="shared" si="198"/>
        <v/>
      </c>
      <c r="AT69" s="117" t="str">
        <f t="shared" si="198"/>
        <v/>
      </c>
      <c r="AU69" s="117" t="str">
        <f t="shared" si="198"/>
        <v/>
      </c>
      <c r="AV69" s="117" t="str">
        <f t="shared" si="198"/>
        <v/>
      </c>
      <c r="AW69" s="117" t="str">
        <f t="shared" si="198"/>
        <v/>
      </c>
      <c r="AX69" s="117" t="str">
        <f t="shared" si="198"/>
        <v/>
      </c>
      <c r="AY69" s="117" t="str">
        <f t="shared" si="198"/>
        <v/>
      </c>
      <c r="AZ69" s="117" t="str">
        <f t="shared" si="198"/>
        <v/>
      </c>
      <c r="BA69" s="117" t="str">
        <f t="shared" si="198"/>
        <v/>
      </c>
      <c r="BB69" s="117" t="str">
        <f t="shared" si="198"/>
        <v/>
      </c>
      <c r="BC69" s="117" t="str">
        <f t="shared" si="198"/>
        <v/>
      </c>
      <c r="BD69" s="117" t="str">
        <f t="shared" si="198"/>
        <v/>
      </c>
      <c r="BE69" s="117" t="str">
        <f t="shared" si="198"/>
        <v/>
      </c>
      <c r="BF69" s="117" t="str">
        <f t="shared" si="198"/>
        <v/>
      </c>
      <c r="BG69" s="117" t="str">
        <f t="shared" si="198"/>
        <v/>
      </c>
      <c r="BH69" s="117" t="str">
        <f t="shared" si="198"/>
        <v/>
      </c>
      <c r="BI69" s="117" t="str">
        <f t="shared" si="198"/>
        <v/>
      </c>
      <c r="BJ69" s="117" t="str">
        <f t="shared" si="198"/>
        <v/>
      </c>
      <c r="BK69" s="117" t="str">
        <f t="shared" si="198"/>
        <v/>
      </c>
      <c r="BL69" s="117" t="str">
        <f t="shared" si="198"/>
        <v/>
      </c>
      <c r="BM69" s="117" t="str">
        <f t="shared" si="198"/>
        <v/>
      </c>
      <c r="BN69" s="117" t="str">
        <f t="shared" si="198"/>
        <v/>
      </c>
      <c r="BO69" s="117" t="str">
        <f t="shared" si="198"/>
        <v/>
      </c>
      <c r="BP69" s="117" t="str">
        <f t="shared" si="198"/>
        <v/>
      </c>
      <c r="BQ69" s="117" t="str">
        <f t="shared" si="198"/>
        <v/>
      </c>
      <c r="BR69" s="117" t="str">
        <f t="shared" si="198"/>
        <v/>
      </c>
      <c r="BS69" s="117" t="str">
        <f t="shared" si="198"/>
        <v/>
      </c>
      <c r="BT69" s="117" t="str">
        <f t="shared" si="198"/>
        <v/>
      </c>
      <c r="BU69" s="117" t="str">
        <f t="shared" si="198"/>
        <v/>
      </c>
      <c r="BV69" s="117" t="str">
        <f t="shared" si="198"/>
        <v/>
      </c>
      <c r="BW69" s="117" t="str">
        <f t="shared" si="198"/>
        <v/>
      </c>
      <c r="BX69" s="117" t="str">
        <f t="shared" si="198"/>
        <v/>
      </c>
      <c r="BY69" s="117" t="str">
        <f t="shared" si="198"/>
        <v/>
      </c>
      <c r="BZ69" s="117" t="str">
        <f t="shared" si="198"/>
        <v/>
      </c>
      <c r="CA69" s="117" t="str">
        <f t="shared" si="198"/>
        <v/>
      </c>
      <c r="CB69" s="117" t="str">
        <f t="shared" si="198"/>
        <v/>
      </c>
      <c r="CC69" s="117" t="str">
        <f t="shared" si="198"/>
        <v/>
      </c>
      <c r="CD69" s="117" t="str">
        <f t="shared" si="198"/>
        <v/>
      </c>
      <c r="CE69" s="117" t="str">
        <f t="shared" si="198"/>
        <v/>
      </c>
      <c r="CF69" s="117" t="str">
        <f t="shared" si="198"/>
        <v/>
      </c>
      <c r="CG69" s="117" t="str">
        <f t="shared" si="198"/>
        <v/>
      </c>
      <c r="CH69" s="117" t="str">
        <f t="shared" si="198"/>
        <v/>
      </c>
      <c r="CI69" s="117" t="str">
        <f t="shared" si="198"/>
        <v/>
      </c>
      <c r="CJ69" s="117" t="str">
        <f t="shared" ref="CJ69:EU69" si="199">IF(CJ20=1,INDEX($W$1:$W$49,ROW(CJ20)),"")</f>
        <v/>
      </c>
      <c r="CK69" s="117" t="str">
        <f t="shared" si="199"/>
        <v/>
      </c>
      <c r="CL69" s="117" t="str">
        <f t="shared" si="199"/>
        <v/>
      </c>
      <c r="CM69" s="117" t="str">
        <f t="shared" si="199"/>
        <v/>
      </c>
      <c r="CN69" s="117" t="str">
        <f t="shared" si="199"/>
        <v/>
      </c>
      <c r="CO69" s="117" t="str">
        <f t="shared" si="199"/>
        <v/>
      </c>
      <c r="CP69" s="117" t="str">
        <f t="shared" si="199"/>
        <v/>
      </c>
      <c r="CQ69" s="117" t="str">
        <f t="shared" si="199"/>
        <v/>
      </c>
      <c r="CR69" s="117" t="str">
        <f t="shared" si="199"/>
        <v/>
      </c>
      <c r="CS69" s="117" t="str">
        <f t="shared" si="199"/>
        <v/>
      </c>
      <c r="CT69" s="117" t="str">
        <f t="shared" si="199"/>
        <v/>
      </c>
      <c r="CU69" s="117" t="str">
        <f t="shared" si="199"/>
        <v/>
      </c>
      <c r="CV69" s="117" t="str">
        <f t="shared" si="199"/>
        <v/>
      </c>
      <c r="CW69" s="117" t="str">
        <f t="shared" si="199"/>
        <v/>
      </c>
      <c r="CX69" s="117" t="str">
        <f t="shared" si="199"/>
        <v/>
      </c>
      <c r="CY69" s="117" t="str">
        <f t="shared" si="199"/>
        <v/>
      </c>
      <c r="CZ69" s="117" t="str">
        <f t="shared" si="199"/>
        <v/>
      </c>
      <c r="DA69" s="117" t="str">
        <f t="shared" si="199"/>
        <v/>
      </c>
      <c r="DB69" s="117" t="str">
        <f t="shared" si="199"/>
        <v/>
      </c>
      <c r="DC69" s="117" t="str">
        <f t="shared" si="199"/>
        <v/>
      </c>
      <c r="DD69" s="117" t="str">
        <f t="shared" si="199"/>
        <v/>
      </c>
      <c r="DE69" s="117" t="str">
        <f t="shared" si="199"/>
        <v/>
      </c>
      <c r="DF69" s="117" t="str">
        <f t="shared" si="199"/>
        <v/>
      </c>
      <c r="DG69" s="117" t="str">
        <f t="shared" si="199"/>
        <v/>
      </c>
      <c r="DH69" s="117" t="str">
        <f t="shared" si="199"/>
        <v/>
      </c>
      <c r="DI69" s="117" t="str">
        <f t="shared" si="199"/>
        <v/>
      </c>
      <c r="DJ69" s="117" t="str">
        <f t="shared" si="199"/>
        <v/>
      </c>
      <c r="DK69" s="117" t="str">
        <f t="shared" si="199"/>
        <v/>
      </c>
      <c r="DL69" s="117" t="str">
        <f t="shared" si="199"/>
        <v/>
      </c>
      <c r="DM69" s="117" t="str">
        <f t="shared" si="199"/>
        <v/>
      </c>
      <c r="DN69" s="117" t="str">
        <f t="shared" si="199"/>
        <v/>
      </c>
      <c r="DO69" s="117" t="str">
        <f t="shared" si="199"/>
        <v/>
      </c>
      <c r="DP69" s="117" t="str">
        <f t="shared" si="199"/>
        <v/>
      </c>
      <c r="DQ69" s="117" t="str">
        <f t="shared" si="199"/>
        <v/>
      </c>
      <c r="DR69" s="117" t="str">
        <f t="shared" si="199"/>
        <v/>
      </c>
      <c r="DS69" s="117" t="str">
        <f t="shared" si="199"/>
        <v/>
      </c>
      <c r="DT69" s="117" t="str">
        <f t="shared" si="199"/>
        <v/>
      </c>
      <c r="DU69" s="117" t="str">
        <f t="shared" si="199"/>
        <v/>
      </c>
      <c r="DV69" s="117" t="str">
        <f t="shared" si="199"/>
        <v/>
      </c>
      <c r="DW69" s="117" t="str">
        <f t="shared" si="199"/>
        <v/>
      </c>
      <c r="DX69" s="117" t="str">
        <f t="shared" si="199"/>
        <v/>
      </c>
      <c r="DY69" s="117" t="str">
        <f t="shared" si="199"/>
        <v/>
      </c>
      <c r="DZ69" s="117" t="str">
        <f t="shared" si="199"/>
        <v/>
      </c>
      <c r="EA69" s="117" t="str">
        <f t="shared" si="199"/>
        <v/>
      </c>
      <c r="EB69" s="117" t="str">
        <f t="shared" si="199"/>
        <v/>
      </c>
      <c r="EC69" s="117" t="str">
        <f t="shared" si="199"/>
        <v/>
      </c>
      <c r="ED69" s="117" t="str">
        <f t="shared" si="199"/>
        <v/>
      </c>
      <c r="EE69" s="117" t="str">
        <f t="shared" si="199"/>
        <v/>
      </c>
      <c r="EF69" s="117" t="str">
        <f t="shared" si="199"/>
        <v/>
      </c>
      <c r="EG69" s="117" t="str">
        <f t="shared" si="199"/>
        <v/>
      </c>
      <c r="EH69" s="117" t="str">
        <f t="shared" si="199"/>
        <v/>
      </c>
      <c r="EI69" s="117" t="str">
        <f t="shared" si="199"/>
        <v/>
      </c>
      <c r="EJ69" s="117" t="str">
        <f t="shared" si="199"/>
        <v/>
      </c>
      <c r="EK69" s="117" t="str">
        <f t="shared" si="199"/>
        <v/>
      </c>
      <c r="EL69" s="117" t="str">
        <f t="shared" si="199"/>
        <v/>
      </c>
      <c r="EM69" s="117" t="str">
        <f t="shared" si="199"/>
        <v/>
      </c>
      <c r="EN69" s="117" t="str">
        <f t="shared" si="199"/>
        <v/>
      </c>
      <c r="EO69" s="117" t="str">
        <f t="shared" si="199"/>
        <v/>
      </c>
      <c r="EP69" s="117" t="str">
        <f t="shared" si="199"/>
        <v/>
      </c>
      <c r="EQ69" s="117" t="str">
        <f t="shared" si="199"/>
        <v/>
      </c>
      <c r="ER69" s="117" t="str">
        <f t="shared" si="199"/>
        <v/>
      </c>
      <c r="ES69" s="117" t="str">
        <f t="shared" si="199"/>
        <v/>
      </c>
      <c r="ET69" s="117" t="str">
        <f t="shared" si="199"/>
        <v/>
      </c>
      <c r="EU69" s="117" t="str">
        <f t="shared" si="199"/>
        <v/>
      </c>
      <c r="EV69" s="117" t="str">
        <f t="shared" ref="EV69:HG69" si="200">IF(EV20=1,INDEX($W$1:$W$49,ROW(EV20)),"")</f>
        <v/>
      </c>
      <c r="EW69" s="117" t="str">
        <f t="shared" si="200"/>
        <v/>
      </c>
      <c r="EX69" s="117" t="str">
        <f t="shared" si="200"/>
        <v/>
      </c>
      <c r="EY69" s="117" t="str">
        <f t="shared" si="200"/>
        <v/>
      </c>
      <c r="EZ69" s="117" t="str">
        <f t="shared" si="200"/>
        <v/>
      </c>
      <c r="FA69" s="117" t="str">
        <f t="shared" si="200"/>
        <v/>
      </c>
      <c r="FB69" s="117" t="str">
        <f t="shared" si="200"/>
        <v/>
      </c>
      <c r="FC69" s="117" t="str">
        <f t="shared" si="200"/>
        <v/>
      </c>
      <c r="FD69" s="117" t="str">
        <f t="shared" si="200"/>
        <v/>
      </c>
      <c r="FE69" s="117" t="str">
        <f t="shared" si="200"/>
        <v/>
      </c>
      <c r="FF69" s="117" t="str">
        <f t="shared" si="200"/>
        <v/>
      </c>
      <c r="FG69" s="117" t="str">
        <f t="shared" si="200"/>
        <v/>
      </c>
      <c r="FH69" s="117" t="str">
        <f t="shared" si="200"/>
        <v/>
      </c>
      <c r="FI69" s="117" t="str">
        <f t="shared" si="200"/>
        <v/>
      </c>
      <c r="FJ69" s="117" t="str">
        <f t="shared" si="200"/>
        <v/>
      </c>
      <c r="FK69" s="117" t="str">
        <f t="shared" si="200"/>
        <v/>
      </c>
      <c r="FL69" s="117" t="str">
        <f t="shared" si="200"/>
        <v/>
      </c>
      <c r="FM69" s="117" t="str">
        <f t="shared" si="200"/>
        <v/>
      </c>
      <c r="FN69" s="117" t="str">
        <f t="shared" si="200"/>
        <v/>
      </c>
      <c r="FO69" s="117" t="str">
        <f t="shared" si="200"/>
        <v/>
      </c>
      <c r="FP69" s="117" t="str">
        <f t="shared" si="200"/>
        <v/>
      </c>
      <c r="FQ69" s="117" t="str">
        <f t="shared" si="200"/>
        <v/>
      </c>
      <c r="FR69" s="117" t="str">
        <f t="shared" si="200"/>
        <v/>
      </c>
      <c r="FS69" s="117" t="str">
        <f t="shared" si="200"/>
        <v/>
      </c>
      <c r="FT69" s="117" t="str">
        <f t="shared" si="200"/>
        <v/>
      </c>
      <c r="FU69" s="117" t="str">
        <f t="shared" si="200"/>
        <v/>
      </c>
      <c r="FV69" s="117" t="str">
        <f t="shared" si="200"/>
        <v/>
      </c>
      <c r="FW69" s="117" t="str">
        <f t="shared" si="200"/>
        <v/>
      </c>
      <c r="FX69" s="117" t="str">
        <f t="shared" si="200"/>
        <v/>
      </c>
      <c r="FY69" s="117" t="str">
        <f t="shared" si="200"/>
        <v/>
      </c>
      <c r="FZ69" s="117" t="str">
        <f t="shared" si="200"/>
        <v/>
      </c>
      <c r="GA69" s="117" t="str">
        <f t="shared" si="200"/>
        <v/>
      </c>
      <c r="GB69" s="117" t="str">
        <f t="shared" si="200"/>
        <v/>
      </c>
      <c r="GC69" s="117" t="str">
        <f t="shared" si="200"/>
        <v/>
      </c>
      <c r="GD69" s="117" t="str">
        <f t="shared" si="200"/>
        <v/>
      </c>
      <c r="GE69" s="117" t="str">
        <f t="shared" si="200"/>
        <v/>
      </c>
      <c r="GF69" s="117" t="str">
        <f t="shared" si="200"/>
        <v/>
      </c>
      <c r="GG69" s="117" t="str">
        <f t="shared" si="200"/>
        <v/>
      </c>
      <c r="GH69" s="117" t="str">
        <f t="shared" si="200"/>
        <v/>
      </c>
      <c r="GI69" s="117" t="str">
        <f t="shared" si="200"/>
        <v/>
      </c>
      <c r="GJ69" s="117" t="str">
        <f t="shared" si="200"/>
        <v/>
      </c>
      <c r="GK69" s="117" t="str">
        <f t="shared" si="200"/>
        <v/>
      </c>
      <c r="GL69" s="117" t="str">
        <f t="shared" si="200"/>
        <v/>
      </c>
      <c r="GM69" s="117" t="str">
        <f t="shared" si="200"/>
        <v/>
      </c>
      <c r="GN69" s="117" t="str">
        <f t="shared" si="200"/>
        <v/>
      </c>
      <c r="GO69" s="117" t="str">
        <f t="shared" si="200"/>
        <v/>
      </c>
      <c r="GP69" s="117" t="str">
        <f t="shared" si="200"/>
        <v/>
      </c>
      <c r="GQ69" s="117" t="str">
        <f t="shared" si="200"/>
        <v/>
      </c>
      <c r="GR69" s="117" t="str">
        <f t="shared" si="200"/>
        <v/>
      </c>
      <c r="GS69" s="117" t="str">
        <f t="shared" si="200"/>
        <v/>
      </c>
      <c r="GT69" s="117" t="str">
        <f t="shared" si="200"/>
        <v/>
      </c>
      <c r="GU69" s="117" t="str">
        <f t="shared" si="200"/>
        <v/>
      </c>
      <c r="GV69" s="117" t="str">
        <f t="shared" si="200"/>
        <v/>
      </c>
      <c r="GW69" s="117" t="str">
        <f t="shared" si="200"/>
        <v/>
      </c>
      <c r="GX69" s="117" t="str">
        <f t="shared" si="200"/>
        <v/>
      </c>
      <c r="GY69" s="117" t="str">
        <f t="shared" si="200"/>
        <v/>
      </c>
      <c r="GZ69" s="117" t="str">
        <f t="shared" si="200"/>
        <v/>
      </c>
      <c r="HA69" s="117" t="str">
        <f t="shared" si="200"/>
        <v/>
      </c>
      <c r="HB69" s="117" t="str">
        <f t="shared" si="200"/>
        <v/>
      </c>
      <c r="HC69" s="117" t="str">
        <f t="shared" si="200"/>
        <v/>
      </c>
      <c r="HD69" s="117" t="str">
        <f t="shared" si="200"/>
        <v/>
      </c>
      <c r="HE69" s="117" t="str">
        <f t="shared" si="200"/>
        <v/>
      </c>
      <c r="HF69" s="117" t="str">
        <f t="shared" si="200"/>
        <v/>
      </c>
      <c r="HG69" s="117" t="str">
        <f t="shared" si="200"/>
        <v/>
      </c>
      <c r="HH69" s="117" t="str">
        <f t="shared" ref="HH69:HV69" si="201">IF(HH20=1,INDEX($W$1:$W$49,ROW(HH20)),"")</f>
        <v/>
      </c>
      <c r="HI69" s="117" t="str">
        <f t="shared" si="201"/>
        <v/>
      </c>
      <c r="HJ69" s="117" t="str">
        <f t="shared" si="201"/>
        <v/>
      </c>
      <c r="HK69" s="117" t="str">
        <f t="shared" si="201"/>
        <v/>
      </c>
      <c r="HL69" s="117" t="str">
        <f t="shared" si="201"/>
        <v/>
      </c>
      <c r="HM69" s="117" t="str">
        <f t="shared" si="201"/>
        <v/>
      </c>
      <c r="HN69" s="117" t="str">
        <f t="shared" si="201"/>
        <v/>
      </c>
      <c r="HO69" s="117" t="str">
        <f t="shared" si="201"/>
        <v/>
      </c>
      <c r="HP69" s="117" t="str">
        <f t="shared" si="201"/>
        <v/>
      </c>
      <c r="HQ69" s="117" t="str">
        <f t="shared" si="201"/>
        <v/>
      </c>
      <c r="HR69" s="117" t="str">
        <f t="shared" si="201"/>
        <v/>
      </c>
      <c r="HS69" s="117" t="str">
        <f t="shared" si="201"/>
        <v/>
      </c>
      <c r="HT69" s="117" t="str">
        <f t="shared" si="201"/>
        <v/>
      </c>
      <c r="HU69" s="117" t="str">
        <f t="shared" si="201"/>
        <v/>
      </c>
      <c r="HV69" s="117" t="str">
        <f t="shared" si="201"/>
        <v/>
      </c>
    </row>
    <row r="70" spans="1:230" x14ac:dyDescent="0.35">
      <c r="A70" s="117">
        <v>1</v>
      </c>
      <c r="B70" s="117">
        <f>(IF(AND($A70&gt;=$E$53,$A70&lt;=$F$53),1,0)*$B2)+B69</f>
        <v>1</v>
      </c>
      <c r="C70" s="117">
        <f>(IF(AND($A70&gt;=$E$54,$A70&lt;=$F$54),1,0)*$B2)+C69</f>
        <v>2</v>
      </c>
      <c r="D70" s="117">
        <f>(IF(AND($A70&gt;=$E$55,$A70&lt;=$F$55),1,0)*$B2)+D69</f>
        <v>2</v>
      </c>
      <c r="E70" s="117">
        <f>(IF(AND($A70&gt;=$E$56,$A70&lt;=$F$56),1,0)*$B2)+E69</f>
        <v>2</v>
      </c>
      <c r="H70" s="117">
        <v>69</v>
      </c>
      <c r="I70" s="117" t="str">
        <f t="shared" si="177"/>
        <v>ECG</v>
      </c>
      <c r="J70" s="117">
        <f t="shared" si="183"/>
        <v>63</v>
      </c>
      <c r="K70" s="117" t="str">
        <f t="shared" si="184"/>
        <v>ECG</v>
      </c>
      <c r="L70" s="117" t="str">
        <f t="shared" si="185"/>
        <v/>
      </c>
      <c r="M70" s="398" t="str">
        <f t="shared" si="186"/>
        <v>ECG</v>
      </c>
      <c r="N70" s="117">
        <f t="shared" si="187"/>
        <v>69</v>
      </c>
      <c r="O70" s="117">
        <f t="shared" si="188"/>
        <v>69</v>
      </c>
      <c r="Q70" s="389">
        <f t="shared" si="178"/>
        <v>69</v>
      </c>
      <c r="R70" s="395" t="str">
        <f t="shared" si="189"/>
        <v>ECG</v>
      </c>
      <c r="S70" s="391"/>
      <c r="T70" s="391"/>
      <c r="U70" s="391"/>
      <c r="W70" s="117">
        <v>20</v>
      </c>
      <c r="X70" s="117" t="str">
        <f t="shared" ref="X70:CI70" si="202">IF(X21=1,INDEX($W$1:$W$49,ROW(X21)),"")</f>
        <v/>
      </c>
      <c r="Y70" s="117" t="str">
        <f t="shared" si="202"/>
        <v/>
      </c>
      <c r="Z70" s="117" t="str">
        <f t="shared" si="202"/>
        <v/>
      </c>
      <c r="AA70" s="117" t="str">
        <f t="shared" si="202"/>
        <v/>
      </c>
      <c r="AB70" s="117" t="str">
        <f t="shared" si="202"/>
        <v/>
      </c>
      <c r="AC70" s="117" t="str">
        <f t="shared" si="202"/>
        <v/>
      </c>
      <c r="AD70" s="117" t="str">
        <f t="shared" si="202"/>
        <v/>
      </c>
      <c r="AE70" s="117" t="str">
        <f t="shared" si="202"/>
        <v/>
      </c>
      <c r="AF70" s="117" t="str">
        <f t="shared" si="202"/>
        <v/>
      </c>
      <c r="AG70" s="117" t="str">
        <f t="shared" si="202"/>
        <v/>
      </c>
      <c r="AH70" s="117" t="str">
        <f t="shared" si="202"/>
        <v/>
      </c>
      <c r="AI70" s="117" t="str">
        <f t="shared" si="202"/>
        <v/>
      </c>
      <c r="AJ70" s="117" t="str">
        <f t="shared" si="202"/>
        <v/>
      </c>
      <c r="AK70" s="117" t="str">
        <f t="shared" si="202"/>
        <v/>
      </c>
      <c r="AL70" s="117" t="str">
        <f t="shared" si="202"/>
        <v/>
      </c>
      <c r="AM70" s="117" t="str">
        <f t="shared" si="202"/>
        <v/>
      </c>
      <c r="AN70" s="117" t="str">
        <f t="shared" si="202"/>
        <v/>
      </c>
      <c r="AO70" s="117" t="str">
        <f t="shared" si="202"/>
        <v/>
      </c>
      <c r="AP70" s="117" t="str">
        <f t="shared" si="202"/>
        <v/>
      </c>
      <c r="AQ70" s="117" t="str">
        <f t="shared" si="202"/>
        <v/>
      </c>
      <c r="AR70" s="117" t="str">
        <f t="shared" si="202"/>
        <v/>
      </c>
      <c r="AS70" s="117" t="str">
        <f t="shared" si="202"/>
        <v/>
      </c>
      <c r="AT70" s="117" t="str">
        <f t="shared" si="202"/>
        <v/>
      </c>
      <c r="AU70" s="117" t="str">
        <f t="shared" si="202"/>
        <v/>
      </c>
      <c r="AV70" s="117" t="str">
        <f t="shared" si="202"/>
        <v/>
      </c>
      <c r="AW70" s="117" t="str">
        <f t="shared" si="202"/>
        <v/>
      </c>
      <c r="AX70" s="117" t="str">
        <f t="shared" si="202"/>
        <v/>
      </c>
      <c r="AY70" s="117" t="str">
        <f t="shared" si="202"/>
        <v/>
      </c>
      <c r="AZ70" s="117" t="str">
        <f t="shared" si="202"/>
        <v/>
      </c>
      <c r="BA70" s="117" t="str">
        <f t="shared" si="202"/>
        <v/>
      </c>
      <c r="BB70" s="117" t="str">
        <f t="shared" si="202"/>
        <v/>
      </c>
      <c r="BC70" s="117" t="str">
        <f t="shared" si="202"/>
        <v/>
      </c>
      <c r="BD70" s="117" t="str">
        <f t="shared" si="202"/>
        <v/>
      </c>
      <c r="BE70" s="117" t="str">
        <f t="shared" si="202"/>
        <v/>
      </c>
      <c r="BF70" s="117" t="str">
        <f t="shared" si="202"/>
        <v/>
      </c>
      <c r="BG70" s="117" t="str">
        <f t="shared" si="202"/>
        <v/>
      </c>
      <c r="BH70" s="117" t="str">
        <f t="shared" si="202"/>
        <v/>
      </c>
      <c r="BI70" s="117" t="str">
        <f t="shared" si="202"/>
        <v/>
      </c>
      <c r="BJ70" s="117" t="str">
        <f t="shared" si="202"/>
        <v/>
      </c>
      <c r="BK70" s="117" t="str">
        <f t="shared" si="202"/>
        <v/>
      </c>
      <c r="BL70" s="117" t="str">
        <f t="shared" si="202"/>
        <v/>
      </c>
      <c r="BM70" s="117" t="str">
        <f t="shared" si="202"/>
        <v/>
      </c>
      <c r="BN70" s="117" t="str">
        <f t="shared" si="202"/>
        <v/>
      </c>
      <c r="BO70" s="117" t="str">
        <f t="shared" si="202"/>
        <v/>
      </c>
      <c r="BP70" s="117" t="str">
        <f t="shared" si="202"/>
        <v/>
      </c>
      <c r="BQ70" s="117" t="str">
        <f t="shared" si="202"/>
        <v/>
      </c>
      <c r="BR70" s="117" t="str">
        <f t="shared" si="202"/>
        <v/>
      </c>
      <c r="BS70" s="117" t="str">
        <f t="shared" si="202"/>
        <v/>
      </c>
      <c r="BT70" s="117" t="str">
        <f t="shared" si="202"/>
        <v/>
      </c>
      <c r="BU70" s="117" t="str">
        <f t="shared" si="202"/>
        <v/>
      </c>
      <c r="BV70" s="117" t="str">
        <f t="shared" si="202"/>
        <v/>
      </c>
      <c r="BW70" s="117" t="str">
        <f t="shared" si="202"/>
        <v/>
      </c>
      <c r="BX70" s="117" t="str">
        <f t="shared" si="202"/>
        <v/>
      </c>
      <c r="BY70" s="117" t="str">
        <f t="shared" si="202"/>
        <v/>
      </c>
      <c r="BZ70" s="117" t="str">
        <f t="shared" si="202"/>
        <v/>
      </c>
      <c r="CA70" s="117" t="str">
        <f t="shared" si="202"/>
        <v/>
      </c>
      <c r="CB70" s="117" t="str">
        <f t="shared" si="202"/>
        <v/>
      </c>
      <c r="CC70" s="117" t="str">
        <f t="shared" si="202"/>
        <v/>
      </c>
      <c r="CD70" s="117" t="str">
        <f t="shared" si="202"/>
        <v/>
      </c>
      <c r="CE70" s="117" t="str">
        <f t="shared" si="202"/>
        <v/>
      </c>
      <c r="CF70" s="117" t="str">
        <f t="shared" si="202"/>
        <v/>
      </c>
      <c r="CG70" s="117" t="str">
        <f t="shared" si="202"/>
        <v/>
      </c>
      <c r="CH70" s="117" t="str">
        <f t="shared" si="202"/>
        <v/>
      </c>
      <c r="CI70" s="117" t="str">
        <f t="shared" si="202"/>
        <v/>
      </c>
      <c r="CJ70" s="117" t="str">
        <f t="shared" ref="CJ70:EU70" si="203">IF(CJ21=1,INDEX($W$1:$W$49,ROW(CJ21)),"")</f>
        <v/>
      </c>
      <c r="CK70" s="117" t="str">
        <f t="shared" si="203"/>
        <v/>
      </c>
      <c r="CL70" s="117" t="str">
        <f t="shared" si="203"/>
        <v/>
      </c>
      <c r="CM70" s="117" t="str">
        <f t="shared" si="203"/>
        <v/>
      </c>
      <c r="CN70" s="117" t="str">
        <f t="shared" si="203"/>
        <v/>
      </c>
      <c r="CO70" s="117" t="str">
        <f t="shared" si="203"/>
        <v/>
      </c>
      <c r="CP70" s="117" t="str">
        <f t="shared" si="203"/>
        <v/>
      </c>
      <c r="CQ70" s="117" t="str">
        <f t="shared" si="203"/>
        <v/>
      </c>
      <c r="CR70" s="117" t="str">
        <f t="shared" si="203"/>
        <v/>
      </c>
      <c r="CS70" s="117" t="str">
        <f t="shared" si="203"/>
        <v/>
      </c>
      <c r="CT70" s="117" t="str">
        <f t="shared" si="203"/>
        <v/>
      </c>
      <c r="CU70" s="117" t="str">
        <f t="shared" si="203"/>
        <v/>
      </c>
      <c r="CV70" s="117" t="str">
        <f t="shared" si="203"/>
        <v/>
      </c>
      <c r="CW70" s="117" t="str">
        <f t="shared" si="203"/>
        <v/>
      </c>
      <c r="CX70" s="117" t="str">
        <f t="shared" si="203"/>
        <v/>
      </c>
      <c r="CY70" s="117" t="str">
        <f t="shared" si="203"/>
        <v/>
      </c>
      <c r="CZ70" s="117" t="str">
        <f t="shared" si="203"/>
        <v/>
      </c>
      <c r="DA70" s="117" t="str">
        <f t="shared" si="203"/>
        <v/>
      </c>
      <c r="DB70" s="117" t="str">
        <f t="shared" si="203"/>
        <v/>
      </c>
      <c r="DC70" s="117" t="str">
        <f t="shared" si="203"/>
        <v/>
      </c>
      <c r="DD70" s="117" t="str">
        <f t="shared" si="203"/>
        <v/>
      </c>
      <c r="DE70" s="117" t="str">
        <f t="shared" si="203"/>
        <v/>
      </c>
      <c r="DF70" s="117" t="str">
        <f t="shared" si="203"/>
        <v/>
      </c>
      <c r="DG70" s="117" t="str">
        <f t="shared" si="203"/>
        <v/>
      </c>
      <c r="DH70" s="117" t="str">
        <f t="shared" si="203"/>
        <v/>
      </c>
      <c r="DI70" s="117" t="str">
        <f t="shared" si="203"/>
        <v/>
      </c>
      <c r="DJ70" s="117" t="str">
        <f t="shared" si="203"/>
        <v/>
      </c>
      <c r="DK70" s="117" t="str">
        <f t="shared" si="203"/>
        <v/>
      </c>
      <c r="DL70" s="117" t="str">
        <f t="shared" si="203"/>
        <v/>
      </c>
      <c r="DM70" s="117" t="str">
        <f t="shared" si="203"/>
        <v/>
      </c>
      <c r="DN70" s="117" t="str">
        <f t="shared" si="203"/>
        <v/>
      </c>
      <c r="DO70" s="117" t="str">
        <f t="shared" si="203"/>
        <v/>
      </c>
      <c r="DP70" s="117" t="str">
        <f t="shared" si="203"/>
        <v/>
      </c>
      <c r="DQ70" s="117" t="str">
        <f t="shared" si="203"/>
        <v/>
      </c>
      <c r="DR70" s="117" t="str">
        <f t="shared" si="203"/>
        <v/>
      </c>
      <c r="DS70" s="117" t="str">
        <f t="shared" si="203"/>
        <v/>
      </c>
      <c r="DT70" s="117" t="str">
        <f t="shared" si="203"/>
        <v/>
      </c>
      <c r="DU70" s="117" t="str">
        <f t="shared" si="203"/>
        <v/>
      </c>
      <c r="DV70" s="117" t="str">
        <f t="shared" si="203"/>
        <v/>
      </c>
      <c r="DW70" s="117" t="str">
        <f t="shared" si="203"/>
        <v/>
      </c>
      <c r="DX70" s="117" t="str">
        <f t="shared" si="203"/>
        <v/>
      </c>
      <c r="DY70" s="117" t="str">
        <f t="shared" si="203"/>
        <v/>
      </c>
      <c r="DZ70" s="117" t="str">
        <f t="shared" si="203"/>
        <v/>
      </c>
      <c r="EA70" s="117" t="str">
        <f t="shared" si="203"/>
        <v/>
      </c>
      <c r="EB70" s="117" t="str">
        <f t="shared" si="203"/>
        <v/>
      </c>
      <c r="EC70" s="117" t="str">
        <f t="shared" si="203"/>
        <v/>
      </c>
      <c r="ED70" s="117" t="str">
        <f t="shared" si="203"/>
        <v/>
      </c>
      <c r="EE70" s="117" t="str">
        <f t="shared" si="203"/>
        <v/>
      </c>
      <c r="EF70" s="117" t="str">
        <f t="shared" si="203"/>
        <v/>
      </c>
      <c r="EG70" s="117" t="str">
        <f t="shared" si="203"/>
        <v/>
      </c>
      <c r="EH70" s="117" t="str">
        <f t="shared" si="203"/>
        <v/>
      </c>
      <c r="EI70" s="117" t="str">
        <f t="shared" si="203"/>
        <v/>
      </c>
      <c r="EJ70" s="117" t="str">
        <f t="shared" si="203"/>
        <v/>
      </c>
      <c r="EK70" s="117" t="str">
        <f t="shared" si="203"/>
        <v/>
      </c>
      <c r="EL70" s="117" t="str">
        <f t="shared" si="203"/>
        <v/>
      </c>
      <c r="EM70" s="117" t="str">
        <f t="shared" si="203"/>
        <v/>
      </c>
      <c r="EN70" s="117" t="str">
        <f t="shared" si="203"/>
        <v/>
      </c>
      <c r="EO70" s="117" t="str">
        <f t="shared" si="203"/>
        <v/>
      </c>
      <c r="EP70" s="117" t="str">
        <f t="shared" si="203"/>
        <v/>
      </c>
      <c r="EQ70" s="117" t="str">
        <f t="shared" si="203"/>
        <v/>
      </c>
      <c r="ER70" s="117" t="str">
        <f t="shared" si="203"/>
        <v/>
      </c>
      <c r="ES70" s="117" t="str">
        <f t="shared" si="203"/>
        <v/>
      </c>
      <c r="ET70" s="117" t="str">
        <f t="shared" si="203"/>
        <v/>
      </c>
      <c r="EU70" s="117" t="str">
        <f t="shared" si="203"/>
        <v/>
      </c>
      <c r="EV70" s="117" t="str">
        <f t="shared" ref="EV70:HG70" si="204">IF(EV21=1,INDEX($W$1:$W$49,ROW(EV21)),"")</f>
        <v/>
      </c>
      <c r="EW70" s="117" t="str">
        <f t="shared" si="204"/>
        <v/>
      </c>
      <c r="EX70" s="117" t="str">
        <f t="shared" si="204"/>
        <v/>
      </c>
      <c r="EY70" s="117" t="str">
        <f t="shared" si="204"/>
        <v/>
      </c>
      <c r="EZ70" s="117" t="str">
        <f t="shared" si="204"/>
        <v/>
      </c>
      <c r="FA70" s="117" t="str">
        <f t="shared" si="204"/>
        <v/>
      </c>
      <c r="FB70" s="117" t="str">
        <f t="shared" si="204"/>
        <v/>
      </c>
      <c r="FC70" s="117" t="str">
        <f t="shared" si="204"/>
        <v/>
      </c>
      <c r="FD70" s="117" t="str">
        <f t="shared" si="204"/>
        <v/>
      </c>
      <c r="FE70" s="117" t="str">
        <f t="shared" si="204"/>
        <v/>
      </c>
      <c r="FF70" s="117" t="str">
        <f t="shared" si="204"/>
        <v/>
      </c>
      <c r="FG70" s="117" t="str">
        <f t="shared" si="204"/>
        <v/>
      </c>
      <c r="FH70" s="117" t="str">
        <f t="shared" si="204"/>
        <v/>
      </c>
      <c r="FI70" s="117" t="str">
        <f t="shared" si="204"/>
        <v/>
      </c>
      <c r="FJ70" s="117" t="str">
        <f t="shared" si="204"/>
        <v/>
      </c>
      <c r="FK70" s="117" t="str">
        <f t="shared" si="204"/>
        <v/>
      </c>
      <c r="FL70" s="117" t="str">
        <f t="shared" si="204"/>
        <v/>
      </c>
      <c r="FM70" s="117" t="str">
        <f t="shared" si="204"/>
        <v/>
      </c>
      <c r="FN70" s="117" t="str">
        <f t="shared" si="204"/>
        <v/>
      </c>
      <c r="FO70" s="117" t="str">
        <f t="shared" si="204"/>
        <v/>
      </c>
      <c r="FP70" s="117" t="str">
        <f t="shared" si="204"/>
        <v/>
      </c>
      <c r="FQ70" s="117" t="str">
        <f t="shared" si="204"/>
        <v/>
      </c>
      <c r="FR70" s="117" t="str">
        <f t="shared" si="204"/>
        <v/>
      </c>
      <c r="FS70" s="117" t="str">
        <f t="shared" si="204"/>
        <v/>
      </c>
      <c r="FT70" s="117" t="str">
        <f t="shared" si="204"/>
        <v/>
      </c>
      <c r="FU70" s="117" t="str">
        <f t="shared" si="204"/>
        <v/>
      </c>
      <c r="FV70" s="117" t="str">
        <f t="shared" si="204"/>
        <v/>
      </c>
      <c r="FW70" s="117" t="str">
        <f t="shared" si="204"/>
        <v/>
      </c>
      <c r="FX70" s="117" t="str">
        <f t="shared" si="204"/>
        <v/>
      </c>
      <c r="FY70" s="117" t="str">
        <f t="shared" si="204"/>
        <v/>
      </c>
      <c r="FZ70" s="117" t="str">
        <f t="shared" si="204"/>
        <v/>
      </c>
      <c r="GA70" s="117" t="str">
        <f t="shared" si="204"/>
        <v/>
      </c>
      <c r="GB70" s="117" t="str">
        <f t="shared" si="204"/>
        <v/>
      </c>
      <c r="GC70" s="117" t="str">
        <f t="shared" si="204"/>
        <v/>
      </c>
      <c r="GD70" s="117" t="str">
        <f t="shared" si="204"/>
        <v/>
      </c>
      <c r="GE70" s="117" t="str">
        <f t="shared" si="204"/>
        <v/>
      </c>
      <c r="GF70" s="117" t="str">
        <f t="shared" si="204"/>
        <v/>
      </c>
      <c r="GG70" s="117" t="str">
        <f t="shared" si="204"/>
        <v/>
      </c>
      <c r="GH70" s="117" t="str">
        <f t="shared" si="204"/>
        <v/>
      </c>
      <c r="GI70" s="117" t="str">
        <f t="shared" si="204"/>
        <v/>
      </c>
      <c r="GJ70" s="117" t="str">
        <f t="shared" si="204"/>
        <v/>
      </c>
      <c r="GK70" s="117" t="str">
        <f t="shared" si="204"/>
        <v/>
      </c>
      <c r="GL70" s="117" t="str">
        <f t="shared" si="204"/>
        <v/>
      </c>
      <c r="GM70" s="117" t="str">
        <f t="shared" si="204"/>
        <v/>
      </c>
      <c r="GN70" s="117" t="str">
        <f t="shared" si="204"/>
        <v/>
      </c>
      <c r="GO70" s="117" t="str">
        <f t="shared" si="204"/>
        <v/>
      </c>
      <c r="GP70" s="117" t="str">
        <f t="shared" si="204"/>
        <v/>
      </c>
      <c r="GQ70" s="117" t="str">
        <f t="shared" si="204"/>
        <v/>
      </c>
      <c r="GR70" s="117" t="str">
        <f t="shared" si="204"/>
        <v/>
      </c>
      <c r="GS70" s="117" t="str">
        <f t="shared" si="204"/>
        <v/>
      </c>
      <c r="GT70" s="117" t="str">
        <f t="shared" si="204"/>
        <v/>
      </c>
      <c r="GU70" s="117" t="str">
        <f t="shared" si="204"/>
        <v/>
      </c>
      <c r="GV70" s="117" t="str">
        <f t="shared" si="204"/>
        <v/>
      </c>
      <c r="GW70" s="117" t="str">
        <f t="shared" si="204"/>
        <v/>
      </c>
      <c r="GX70" s="117" t="str">
        <f t="shared" si="204"/>
        <v/>
      </c>
      <c r="GY70" s="117" t="str">
        <f t="shared" si="204"/>
        <v/>
      </c>
      <c r="GZ70" s="117" t="str">
        <f t="shared" si="204"/>
        <v/>
      </c>
      <c r="HA70" s="117" t="str">
        <f t="shared" si="204"/>
        <v/>
      </c>
      <c r="HB70" s="117" t="str">
        <f t="shared" si="204"/>
        <v/>
      </c>
      <c r="HC70" s="117" t="str">
        <f t="shared" si="204"/>
        <v/>
      </c>
      <c r="HD70" s="117" t="str">
        <f t="shared" si="204"/>
        <v/>
      </c>
      <c r="HE70" s="117" t="str">
        <f t="shared" si="204"/>
        <v/>
      </c>
      <c r="HF70" s="117" t="str">
        <f t="shared" si="204"/>
        <v/>
      </c>
      <c r="HG70" s="117" t="str">
        <f t="shared" si="204"/>
        <v/>
      </c>
      <c r="HH70" s="117" t="str">
        <f t="shared" ref="HH70:HV70" si="205">IF(HH21=1,INDEX($W$1:$W$49,ROW(HH21)),"")</f>
        <v/>
      </c>
      <c r="HI70" s="117" t="str">
        <f t="shared" si="205"/>
        <v/>
      </c>
      <c r="HJ70" s="117" t="str">
        <f t="shared" si="205"/>
        <v/>
      </c>
      <c r="HK70" s="117" t="str">
        <f t="shared" si="205"/>
        <v/>
      </c>
      <c r="HL70" s="117" t="str">
        <f t="shared" si="205"/>
        <v/>
      </c>
      <c r="HM70" s="117" t="str">
        <f t="shared" si="205"/>
        <v/>
      </c>
      <c r="HN70" s="117" t="str">
        <f t="shared" si="205"/>
        <v/>
      </c>
      <c r="HO70" s="117" t="str">
        <f t="shared" si="205"/>
        <v/>
      </c>
      <c r="HP70" s="117" t="str">
        <f t="shared" si="205"/>
        <v/>
      </c>
      <c r="HQ70" s="117" t="str">
        <f t="shared" si="205"/>
        <v/>
      </c>
      <c r="HR70" s="117" t="str">
        <f t="shared" si="205"/>
        <v/>
      </c>
      <c r="HS70" s="117" t="str">
        <f t="shared" si="205"/>
        <v/>
      </c>
      <c r="HT70" s="117" t="str">
        <f t="shared" si="205"/>
        <v/>
      </c>
      <c r="HU70" s="117" t="str">
        <f t="shared" si="205"/>
        <v/>
      </c>
      <c r="HV70" s="117" t="str">
        <f t="shared" si="205"/>
        <v/>
      </c>
    </row>
    <row r="71" spans="1:230" x14ac:dyDescent="0.35">
      <c r="A71" s="117">
        <v>1</v>
      </c>
      <c r="B71" s="117">
        <f t="shared" ref="B71:B117" si="206">(IF(AND($A71&gt;=$E$53,$A71&lt;=$F$53),1,0)*$B3)+B70</f>
        <v>1</v>
      </c>
      <c r="C71" s="117">
        <f t="shared" ref="C71:C117" si="207">(IF(AND($A71&gt;=$E$54,$A71&lt;=$F$54),1,0)*$B3)+C70</f>
        <v>2</v>
      </c>
      <c r="D71" s="117">
        <f t="shared" ref="D71:D117" si="208">(IF(AND($A71&gt;=$E$55,$A71&lt;=$F$55),1,0)*$B3)+D70</f>
        <v>2</v>
      </c>
      <c r="E71" s="117">
        <f t="shared" ref="E71:E117" si="209">(IF(AND($A71&gt;=$E$56,$A71&lt;=$F$56),1,0)*$B3)+E70</f>
        <v>2</v>
      </c>
      <c r="H71" s="117">
        <v>70</v>
      </c>
      <c r="I71" s="117" t="str">
        <f t="shared" si="177"/>
        <v>ECG</v>
      </c>
      <c r="J71" s="117">
        <f t="shared" si="183"/>
        <v>64</v>
      </c>
      <c r="K71" s="117" t="str">
        <f t="shared" si="184"/>
        <v>ECG</v>
      </c>
      <c r="L71" s="117" t="str">
        <f t="shared" si="185"/>
        <v/>
      </c>
      <c r="M71" s="398" t="str">
        <f t="shared" si="186"/>
        <v>ECG</v>
      </c>
      <c r="N71" s="117">
        <f t="shared" si="187"/>
        <v>70</v>
      </c>
      <c r="O71" s="117">
        <f t="shared" si="188"/>
        <v>70</v>
      </c>
      <c r="Q71" s="389">
        <f t="shared" si="178"/>
        <v>70</v>
      </c>
      <c r="R71" s="395" t="str">
        <f t="shared" si="189"/>
        <v>ECG</v>
      </c>
      <c r="S71" s="391"/>
      <c r="T71" s="391"/>
      <c r="U71" s="391"/>
      <c r="W71" s="117">
        <v>21</v>
      </c>
      <c r="X71" s="117" t="str">
        <f t="shared" ref="X71:CI71" si="210">IF(X22=1,INDEX($W$1:$W$49,ROW(X22)),"")</f>
        <v/>
      </c>
      <c r="Y71" s="117" t="str">
        <f t="shared" si="210"/>
        <v/>
      </c>
      <c r="Z71" s="117" t="str">
        <f t="shared" si="210"/>
        <v/>
      </c>
      <c r="AA71" s="117" t="str">
        <f t="shared" si="210"/>
        <v/>
      </c>
      <c r="AB71" s="117" t="str">
        <f t="shared" si="210"/>
        <v/>
      </c>
      <c r="AC71" s="117" t="str">
        <f t="shared" si="210"/>
        <v/>
      </c>
      <c r="AD71" s="117" t="str">
        <f t="shared" si="210"/>
        <v/>
      </c>
      <c r="AE71" s="117" t="str">
        <f t="shared" si="210"/>
        <v/>
      </c>
      <c r="AF71" s="117" t="str">
        <f t="shared" si="210"/>
        <v/>
      </c>
      <c r="AG71" s="117" t="str">
        <f t="shared" si="210"/>
        <v/>
      </c>
      <c r="AH71" s="117" t="str">
        <f t="shared" si="210"/>
        <v/>
      </c>
      <c r="AI71" s="117" t="str">
        <f t="shared" si="210"/>
        <v/>
      </c>
      <c r="AJ71" s="117" t="str">
        <f t="shared" si="210"/>
        <v/>
      </c>
      <c r="AK71" s="117" t="str">
        <f t="shared" si="210"/>
        <v/>
      </c>
      <c r="AL71" s="117" t="str">
        <f t="shared" si="210"/>
        <v/>
      </c>
      <c r="AM71" s="117" t="str">
        <f t="shared" si="210"/>
        <v/>
      </c>
      <c r="AN71" s="117" t="str">
        <f t="shared" si="210"/>
        <v/>
      </c>
      <c r="AO71" s="117" t="str">
        <f t="shared" si="210"/>
        <v/>
      </c>
      <c r="AP71" s="117" t="str">
        <f t="shared" si="210"/>
        <v/>
      </c>
      <c r="AQ71" s="117" t="str">
        <f t="shared" si="210"/>
        <v/>
      </c>
      <c r="AR71" s="117" t="str">
        <f t="shared" si="210"/>
        <v/>
      </c>
      <c r="AS71" s="117" t="str">
        <f t="shared" si="210"/>
        <v/>
      </c>
      <c r="AT71" s="117" t="str">
        <f t="shared" si="210"/>
        <v/>
      </c>
      <c r="AU71" s="117" t="str">
        <f t="shared" si="210"/>
        <v/>
      </c>
      <c r="AV71" s="117" t="str">
        <f t="shared" si="210"/>
        <v/>
      </c>
      <c r="AW71" s="117" t="str">
        <f t="shared" si="210"/>
        <v/>
      </c>
      <c r="AX71" s="117" t="str">
        <f t="shared" si="210"/>
        <v/>
      </c>
      <c r="AY71" s="117" t="str">
        <f t="shared" si="210"/>
        <v/>
      </c>
      <c r="AZ71" s="117" t="str">
        <f t="shared" si="210"/>
        <v/>
      </c>
      <c r="BA71" s="117" t="str">
        <f t="shared" si="210"/>
        <v/>
      </c>
      <c r="BB71" s="117" t="str">
        <f t="shared" si="210"/>
        <v/>
      </c>
      <c r="BC71" s="117" t="str">
        <f t="shared" si="210"/>
        <v/>
      </c>
      <c r="BD71" s="117" t="str">
        <f t="shared" si="210"/>
        <v/>
      </c>
      <c r="BE71" s="117" t="str">
        <f t="shared" si="210"/>
        <v/>
      </c>
      <c r="BF71" s="117" t="str">
        <f t="shared" si="210"/>
        <v/>
      </c>
      <c r="BG71" s="117" t="str">
        <f t="shared" si="210"/>
        <v/>
      </c>
      <c r="BH71" s="117" t="str">
        <f t="shared" si="210"/>
        <v/>
      </c>
      <c r="BI71" s="117" t="str">
        <f t="shared" si="210"/>
        <v/>
      </c>
      <c r="BJ71" s="117" t="str">
        <f t="shared" si="210"/>
        <v/>
      </c>
      <c r="BK71" s="117" t="str">
        <f t="shared" si="210"/>
        <v/>
      </c>
      <c r="BL71" s="117" t="str">
        <f t="shared" si="210"/>
        <v/>
      </c>
      <c r="BM71" s="117" t="str">
        <f t="shared" si="210"/>
        <v/>
      </c>
      <c r="BN71" s="117" t="str">
        <f t="shared" si="210"/>
        <v/>
      </c>
      <c r="BO71" s="117" t="str">
        <f t="shared" si="210"/>
        <v/>
      </c>
      <c r="BP71" s="117" t="str">
        <f t="shared" si="210"/>
        <v/>
      </c>
      <c r="BQ71" s="117" t="str">
        <f t="shared" si="210"/>
        <v/>
      </c>
      <c r="BR71" s="117" t="str">
        <f t="shared" si="210"/>
        <v/>
      </c>
      <c r="BS71" s="117" t="str">
        <f t="shared" si="210"/>
        <v/>
      </c>
      <c r="BT71" s="117" t="str">
        <f t="shared" si="210"/>
        <v/>
      </c>
      <c r="BU71" s="117" t="str">
        <f t="shared" si="210"/>
        <v/>
      </c>
      <c r="BV71" s="117" t="str">
        <f t="shared" si="210"/>
        <v/>
      </c>
      <c r="BW71" s="117" t="str">
        <f t="shared" si="210"/>
        <v/>
      </c>
      <c r="BX71" s="117" t="str">
        <f t="shared" si="210"/>
        <v/>
      </c>
      <c r="BY71" s="117" t="str">
        <f t="shared" si="210"/>
        <v/>
      </c>
      <c r="BZ71" s="117" t="str">
        <f t="shared" si="210"/>
        <v/>
      </c>
      <c r="CA71" s="117" t="str">
        <f t="shared" si="210"/>
        <v/>
      </c>
      <c r="CB71" s="117" t="str">
        <f t="shared" si="210"/>
        <v/>
      </c>
      <c r="CC71" s="117" t="str">
        <f t="shared" si="210"/>
        <v/>
      </c>
      <c r="CD71" s="117" t="str">
        <f t="shared" si="210"/>
        <v/>
      </c>
      <c r="CE71" s="117" t="str">
        <f t="shared" si="210"/>
        <v/>
      </c>
      <c r="CF71" s="117" t="str">
        <f t="shared" si="210"/>
        <v/>
      </c>
      <c r="CG71" s="117" t="str">
        <f t="shared" si="210"/>
        <v/>
      </c>
      <c r="CH71" s="117" t="str">
        <f t="shared" si="210"/>
        <v/>
      </c>
      <c r="CI71" s="117" t="str">
        <f t="shared" si="210"/>
        <v/>
      </c>
      <c r="CJ71" s="117" t="str">
        <f t="shared" ref="CJ71:EU71" si="211">IF(CJ22=1,INDEX($W$1:$W$49,ROW(CJ22)),"")</f>
        <v/>
      </c>
      <c r="CK71" s="117" t="str">
        <f t="shared" si="211"/>
        <v/>
      </c>
      <c r="CL71" s="117" t="str">
        <f t="shared" si="211"/>
        <v/>
      </c>
      <c r="CM71" s="117" t="str">
        <f t="shared" si="211"/>
        <v/>
      </c>
      <c r="CN71" s="117" t="str">
        <f t="shared" si="211"/>
        <v/>
      </c>
      <c r="CO71" s="117" t="str">
        <f t="shared" si="211"/>
        <v/>
      </c>
      <c r="CP71" s="117" t="str">
        <f t="shared" si="211"/>
        <v/>
      </c>
      <c r="CQ71" s="117" t="str">
        <f t="shared" si="211"/>
        <v/>
      </c>
      <c r="CR71" s="117" t="str">
        <f t="shared" si="211"/>
        <v/>
      </c>
      <c r="CS71" s="117" t="str">
        <f t="shared" si="211"/>
        <v/>
      </c>
      <c r="CT71" s="117" t="str">
        <f t="shared" si="211"/>
        <v/>
      </c>
      <c r="CU71" s="117" t="str">
        <f t="shared" si="211"/>
        <v/>
      </c>
      <c r="CV71" s="117" t="str">
        <f t="shared" si="211"/>
        <v/>
      </c>
      <c r="CW71" s="117" t="str">
        <f t="shared" si="211"/>
        <v/>
      </c>
      <c r="CX71" s="117" t="str">
        <f t="shared" si="211"/>
        <v/>
      </c>
      <c r="CY71" s="117" t="str">
        <f t="shared" si="211"/>
        <v/>
      </c>
      <c r="CZ71" s="117" t="str">
        <f t="shared" si="211"/>
        <v/>
      </c>
      <c r="DA71" s="117" t="str">
        <f t="shared" si="211"/>
        <v/>
      </c>
      <c r="DB71" s="117" t="str">
        <f t="shared" si="211"/>
        <v/>
      </c>
      <c r="DC71" s="117" t="str">
        <f t="shared" si="211"/>
        <v/>
      </c>
      <c r="DD71" s="117" t="str">
        <f t="shared" si="211"/>
        <v/>
      </c>
      <c r="DE71" s="117" t="str">
        <f t="shared" si="211"/>
        <v/>
      </c>
      <c r="DF71" s="117" t="str">
        <f t="shared" si="211"/>
        <v/>
      </c>
      <c r="DG71" s="117" t="str">
        <f t="shared" si="211"/>
        <v/>
      </c>
      <c r="DH71" s="117" t="str">
        <f t="shared" si="211"/>
        <v/>
      </c>
      <c r="DI71" s="117" t="str">
        <f t="shared" si="211"/>
        <v/>
      </c>
      <c r="DJ71" s="117" t="str">
        <f t="shared" si="211"/>
        <v/>
      </c>
      <c r="DK71" s="117" t="str">
        <f t="shared" si="211"/>
        <v/>
      </c>
      <c r="DL71" s="117" t="str">
        <f t="shared" si="211"/>
        <v/>
      </c>
      <c r="DM71" s="117" t="str">
        <f t="shared" si="211"/>
        <v/>
      </c>
      <c r="DN71" s="117" t="str">
        <f t="shared" si="211"/>
        <v/>
      </c>
      <c r="DO71" s="117" t="str">
        <f t="shared" si="211"/>
        <v/>
      </c>
      <c r="DP71" s="117" t="str">
        <f t="shared" si="211"/>
        <v/>
      </c>
      <c r="DQ71" s="117" t="str">
        <f t="shared" si="211"/>
        <v/>
      </c>
      <c r="DR71" s="117" t="str">
        <f t="shared" si="211"/>
        <v/>
      </c>
      <c r="DS71" s="117" t="str">
        <f t="shared" si="211"/>
        <v/>
      </c>
      <c r="DT71" s="117" t="str">
        <f t="shared" si="211"/>
        <v/>
      </c>
      <c r="DU71" s="117" t="str">
        <f t="shared" si="211"/>
        <v/>
      </c>
      <c r="DV71" s="117" t="str">
        <f t="shared" si="211"/>
        <v/>
      </c>
      <c r="DW71" s="117" t="str">
        <f t="shared" si="211"/>
        <v/>
      </c>
      <c r="DX71" s="117" t="str">
        <f t="shared" si="211"/>
        <v/>
      </c>
      <c r="DY71" s="117" t="str">
        <f t="shared" si="211"/>
        <v/>
      </c>
      <c r="DZ71" s="117" t="str">
        <f t="shared" si="211"/>
        <v/>
      </c>
      <c r="EA71" s="117" t="str">
        <f t="shared" si="211"/>
        <v/>
      </c>
      <c r="EB71" s="117" t="str">
        <f t="shared" si="211"/>
        <v/>
      </c>
      <c r="EC71" s="117" t="str">
        <f t="shared" si="211"/>
        <v/>
      </c>
      <c r="ED71" s="117" t="str">
        <f t="shared" si="211"/>
        <v/>
      </c>
      <c r="EE71" s="117" t="str">
        <f t="shared" si="211"/>
        <v/>
      </c>
      <c r="EF71" s="117" t="str">
        <f t="shared" si="211"/>
        <v/>
      </c>
      <c r="EG71" s="117" t="str">
        <f t="shared" si="211"/>
        <v/>
      </c>
      <c r="EH71" s="117" t="str">
        <f t="shared" si="211"/>
        <v/>
      </c>
      <c r="EI71" s="117" t="str">
        <f t="shared" si="211"/>
        <v/>
      </c>
      <c r="EJ71" s="117" t="str">
        <f t="shared" si="211"/>
        <v/>
      </c>
      <c r="EK71" s="117" t="str">
        <f t="shared" si="211"/>
        <v/>
      </c>
      <c r="EL71" s="117" t="str">
        <f t="shared" si="211"/>
        <v/>
      </c>
      <c r="EM71" s="117" t="str">
        <f t="shared" si="211"/>
        <v/>
      </c>
      <c r="EN71" s="117" t="str">
        <f t="shared" si="211"/>
        <v/>
      </c>
      <c r="EO71" s="117" t="str">
        <f t="shared" si="211"/>
        <v/>
      </c>
      <c r="EP71" s="117" t="str">
        <f t="shared" si="211"/>
        <v/>
      </c>
      <c r="EQ71" s="117" t="str">
        <f t="shared" si="211"/>
        <v/>
      </c>
      <c r="ER71" s="117" t="str">
        <f t="shared" si="211"/>
        <v/>
      </c>
      <c r="ES71" s="117" t="str">
        <f t="shared" si="211"/>
        <v/>
      </c>
      <c r="ET71" s="117" t="str">
        <f t="shared" si="211"/>
        <v/>
      </c>
      <c r="EU71" s="117" t="str">
        <f t="shared" si="211"/>
        <v/>
      </c>
      <c r="EV71" s="117" t="str">
        <f t="shared" ref="EV71:HG71" si="212">IF(EV22=1,INDEX($W$1:$W$49,ROW(EV22)),"")</f>
        <v/>
      </c>
      <c r="EW71" s="117" t="str">
        <f t="shared" si="212"/>
        <v/>
      </c>
      <c r="EX71" s="117" t="str">
        <f t="shared" si="212"/>
        <v/>
      </c>
      <c r="EY71" s="117" t="str">
        <f t="shared" si="212"/>
        <v/>
      </c>
      <c r="EZ71" s="117" t="str">
        <f t="shared" si="212"/>
        <v/>
      </c>
      <c r="FA71" s="117" t="str">
        <f t="shared" si="212"/>
        <v/>
      </c>
      <c r="FB71" s="117" t="str">
        <f t="shared" si="212"/>
        <v/>
      </c>
      <c r="FC71" s="117" t="str">
        <f t="shared" si="212"/>
        <v/>
      </c>
      <c r="FD71" s="117" t="str">
        <f t="shared" si="212"/>
        <v/>
      </c>
      <c r="FE71" s="117" t="str">
        <f t="shared" si="212"/>
        <v/>
      </c>
      <c r="FF71" s="117" t="str">
        <f t="shared" si="212"/>
        <v/>
      </c>
      <c r="FG71" s="117" t="str">
        <f t="shared" si="212"/>
        <v/>
      </c>
      <c r="FH71" s="117" t="str">
        <f t="shared" si="212"/>
        <v/>
      </c>
      <c r="FI71" s="117" t="str">
        <f t="shared" si="212"/>
        <v/>
      </c>
      <c r="FJ71" s="117" t="str">
        <f t="shared" si="212"/>
        <v/>
      </c>
      <c r="FK71" s="117" t="str">
        <f t="shared" si="212"/>
        <v/>
      </c>
      <c r="FL71" s="117" t="str">
        <f t="shared" si="212"/>
        <v/>
      </c>
      <c r="FM71" s="117" t="str">
        <f t="shared" si="212"/>
        <v/>
      </c>
      <c r="FN71" s="117" t="str">
        <f t="shared" si="212"/>
        <v/>
      </c>
      <c r="FO71" s="117" t="str">
        <f t="shared" si="212"/>
        <v/>
      </c>
      <c r="FP71" s="117" t="str">
        <f t="shared" si="212"/>
        <v/>
      </c>
      <c r="FQ71" s="117" t="str">
        <f t="shared" si="212"/>
        <v/>
      </c>
      <c r="FR71" s="117" t="str">
        <f t="shared" si="212"/>
        <v/>
      </c>
      <c r="FS71" s="117" t="str">
        <f t="shared" si="212"/>
        <v/>
      </c>
      <c r="FT71" s="117" t="str">
        <f t="shared" si="212"/>
        <v/>
      </c>
      <c r="FU71" s="117" t="str">
        <f t="shared" si="212"/>
        <v/>
      </c>
      <c r="FV71" s="117" t="str">
        <f t="shared" si="212"/>
        <v/>
      </c>
      <c r="FW71" s="117" t="str">
        <f t="shared" si="212"/>
        <v/>
      </c>
      <c r="FX71" s="117" t="str">
        <f t="shared" si="212"/>
        <v/>
      </c>
      <c r="FY71" s="117" t="str">
        <f t="shared" si="212"/>
        <v/>
      </c>
      <c r="FZ71" s="117" t="str">
        <f t="shared" si="212"/>
        <v/>
      </c>
      <c r="GA71" s="117" t="str">
        <f t="shared" si="212"/>
        <v/>
      </c>
      <c r="GB71" s="117" t="str">
        <f t="shared" si="212"/>
        <v/>
      </c>
      <c r="GC71" s="117" t="str">
        <f t="shared" si="212"/>
        <v/>
      </c>
      <c r="GD71" s="117" t="str">
        <f t="shared" si="212"/>
        <v/>
      </c>
      <c r="GE71" s="117" t="str">
        <f t="shared" si="212"/>
        <v/>
      </c>
      <c r="GF71" s="117" t="str">
        <f t="shared" si="212"/>
        <v/>
      </c>
      <c r="GG71" s="117" t="str">
        <f t="shared" si="212"/>
        <v/>
      </c>
      <c r="GH71" s="117" t="str">
        <f t="shared" si="212"/>
        <v/>
      </c>
      <c r="GI71" s="117" t="str">
        <f t="shared" si="212"/>
        <v/>
      </c>
      <c r="GJ71" s="117" t="str">
        <f t="shared" si="212"/>
        <v/>
      </c>
      <c r="GK71" s="117" t="str">
        <f t="shared" si="212"/>
        <v/>
      </c>
      <c r="GL71" s="117" t="str">
        <f t="shared" si="212"/>
        <v/>
      </c>
      <c r="GM71" s="117" t="str">
        <f t="shared" si="212"/>
        <v/>
      </c>
      <c r="GN71" s="117" t="str">
        <f t="shared" si="212"/>
        <v/>
      </c>
      <c r="GO71" s="117" t="str">
        <f t="shared" si="212"/>
        <v/>
      </c>
      <c r="GP71" s="117" t="str">
        <f t="shared" si="212"/>
        <v/>
      </c>
      <c r="GQ71" s="117" t="str">
        <f t="shared" si="212"/>
        <v/>
      </c>
      <c r="GR71" s="117" t="str">
        <f t="shared" si="212"/>
        <v/>
      </c>
      <c r="GS71" s="117" t="str">
        <f t="shared" si="212"/>
        <v/>
      </c>
      <c r="GT71" s="117" t="str">
        <f t="shared" si="212"/>
        <v/>
      </c>
      <c r="GU71" s="117" t="str">
        <f t="shared" si="212"/>
        <v/>
      </c>
      <c r="GV71" s="117" t="str">
        <f t="shared" si="212"/>
        <v/>
      </c>
      <c r="GW71" s="117" t="str">
        <f t="shared" si="212"/>
        <v/>
      </c>
      <c r="GX71" s="117" t="str">
        <f t="shared" si="212"/>
        <v/>
      </c>
      <c r="GY71" s="117" t="str">
        <f t="shared" si="212"/>
        <v/>
      </c>
      <c r="GZ71" s="117" t="str">
        <f t="shared" si="212"/>
        <v/>
      </c>
      <c r="HA71" s="117" t="str">
        <f t="shared" si="212"/>
        <v/>
      </c>
      <c r="HB71" s="117" t="str">
        <f t="shared" si="212"/>
        <v/>
      </c>
      <c r="HC71" s="117" t="str">
        <f t="shared" si="212"/>
        <v/>
      </c>
      <c r="HD71" s="117" t="str">
        <f t="shared" si="212"/>
        <v/>
      </c>
      <c r="HE71" s="117" t="str">
        <f t="shared" si="212"/>
        <v/>
      </c>
      <c r="HF71" s="117" t="str">
        <f t="shared" si="212"/>
        <v/>
      </c>
      <c r="HG71" s="117" t="str">
        <f t="shared" si="212"/>
        <v/>
      </c>
      <c r="HH71" s="117" t="str">
        <f t="shared" ref="HH71:HV71" si="213">IF(HH22=1,INDEX($W$1:$W$49,ROW(HH22)),"")</f>
        <v/>
      </c>
      <c r="HI71" s="117" t="str">
        <f t="shared" si="213"/>
        <v/>
      </c>
      <c r="HJ71" s="117" t="str">
        <f t="shared" si="213"/>
        <v/>
      </c>
      <c r="HK71" s="117" t="str">
        <f t="shared" si="213"/>
        <v/>
      </c>
      <c r="HL71" s="117" t="str">
        <f t="shared" si="213"/>
        <v/>
      </c>
      <c r="HM71" s="117" t="str">
        <f t="shared" si="213"/>
        <v/>
      </c>
      <c r="HN71" s="117" t="str">
        <f t="shared" si="213"/>
        <v/>
      </c>
      <c r="HO71" s="117" t="str">
        <f t="shared" si="213"/>
        <v/>
      </c>
      <c r="HP71" s="117" t="str">
        <f t="shared" si="213"/>
        <v/>
      </c>
      <c r="HQ71" s="117" t="str">
        <f t="shared" si="213"/>
        <v/>
      </c>
      <c r="HR71" s="117" t="str">
        <f t="shared" si="213"/>
        <v/>
      </c>
      <c r="HS71" s="117" t="str">
        <f t="shared" si="213"/>
        <v/>
      </c>
      <c r="HT71" s="117" t="str">
        <f t="shared" si="213"/>
        <v/>
      </c>
      <c r="HU71" s="117" t="str">
        <f t="shared" si="213"/>
        <v/>
      </c>
      <c r="HV71" s="117" t="str">
        <f t="shared" si="213"/>
        <v/>
      </c>
    </row>
    <row r="72" spans="1:230" x14ac:dyDescent="0.35">
      <c r="A72" s="117">
        <v>2</v>
      </c>
      <c r="B72" s="117">
        <f t="shared" si="206"/>
        <v>1</v>
      </c>
      <c r="C72" s="117">
        <f t="shared" si="207"/>
        <v>2</v>
      </c>
      <c r="D72" s="117">
        <f t="shared" si="208"/>
        <v>2</v>
      </c>
      <c r="E72" s="117">
        <f t="shared" si="209"/>
        <v>2</v>
      </c>
      <c r="H72" s="117">
        <v>71</v>
      </c>
      <c r="I72" s="117" t="str">
        <f t="shared" si="177"/>
        <v>ECG</v>
      </c>
      <c r="J72" s="117">
        <f t="shared" si="183"/>
        <v>65</v>
      </c>
      <c r="K72" s="117" t="str">
        <f t="shared" si="184"/>
        <v>ECG</v>
      </c>
      <c r="L72" s="117" t="str">
        <f t="shared" si="185"/>
        <v/>
      </c>
      <c r="M72" s="398" t="str">
        <f t="shared" si="186"/>
        <v>ECG</v>
      </c>
      <c r="N72" s="117">
        <f t="shared" si="187"/>
        <v>71</v>
      </c>
      <c r="O72" s="117">
        <f t="shared" si="188"/>
        <v>71</v>
      </c>
      <c r="Q72" s="389">
        <f t="shared" si="178"/>
        <v>71</v>
      </c>
      <c r="R72" s="395" t="str">
        <f t="shared" si="189"/>
        <v>ECG</v>
      </c>
      <c r="S72" s="391"/>
      <c r="T72" s="391"/>
      <c r="U72" s="391"/>
      <c r="W72" s="117">
        <v>22</v>
      </c>
      <c r="X72" s="117" t="str">
        <f t="shared" ref="X72:CI72" si="214">IF(X23=1,INDEX($W$1:$W$49,ROW(X23)),"")</f>
        <v/>
      </c>
      <c r="Y72" s="117" t="str">
        <f t="shared" si="214"/>
        <v/>
      </c>
      <c r="Z72" s="117" t="str">
        <f t="shared" si="214"/>
        <v/>
      </c>
      <c r="AA72" s="117" t="str">
        <f t="shared" si="214"/>
        <v/>
      </c>
      <c r="AB72" s="117" t="str">
        <f t="shared" si="214"/>
        <v/>
      </c>
      <c r="AC72" s="117" t="str">
        <f t="shared" si="214"/>
        <v/>
      </c>
      <c r="AD72" s="117" t="str">
        <f t="shared" si="214"/>
        <v/>
      </c>
      <c r="AE72" s="117" t="str">
        <f t="shared" si="214"/>
        <v/>
      </c>
      <c r="AF72" s="117" t="str">
        <f t="shared" si="214"/>
        <v/>
      </c>
      <c r="AG72" s="117" t="str">
        <f t="shared" si="214"/>
        <v/>
      </c>
      <c r="AH72" s="117" t="str">
        <f t="shared" si="214"/>
        <v/>
      </c>
      <c r="AI72" s="117" t="str">
        <f t="shared" si="214"/>
        <v/>
      </c>
      <c r="AJ72" s="117" t="str">
        <f t="shared" si="214"/>
        <v/>
      </c>
      <c r="AK72" s="117" t="str">
        <f t="shared" si="214"/>
        <v/>
      </c>
      <c r="AL72" s="117" t="str">
        <f t="shared" si="214"/>
        <v/>
      </c>
      <c r="AM72" s="117" t="str">
        <f t="shared" si="214"/>
        <v/>
      </c>
      <c r="AN72" s="117" t="str">
        <f t="shared" si="214"/>
        <v/>
      </c>
      <c r="AO72" s="117" t="str">
        <f t="shared" si="214"/>
        <v/>
      </c>
      <c r="AP72" s="117" t="str">
        <f t="shared" si="214"/>
        <v/>
      </c>
      <c r="AQ72" s="117" t="str">
        <f t="shared" si="214"/>
        <v/>
      </c>
      <c r="AR72" s="117" t="str">
        <f t="shared" si="214"/>
        <v/>
      </c>
      <c r="AS72" s="117" t="str">
        <f t="shared" si="214"/>
        <v/>
      </c>
      <c r="AT72" s="117" t="str">
        <f t="shared" si="214"/>
        <v/>
      </c>
      <c r="AU72" s="117" t="str">
        <f t="shared" si="214"/>
        <v/>
      </c>
      <c r="AV72" s="117" t="str">
        <f t="shared" si="214"/>
        <v/>
      </c>
      <c r="AW72" s="117" t="str">
        <f t="shared" si="214"/>
        <v/>
      </c>
      <c r="AX72" s="117" t="str">
        <f t="shared" si="214"/>
        <v/>
      </c>
      <c r="AY72" s="117" t="str">
        <f t="shared" si="214"/>
        <v/>
      </c>
      <c r="AZ72" s="117" t="str">
        <f t="shared" si="214"/>
        <v/>
      </c>
      <c r="BA72" s="117" t="str">
        <f t="shared" si="214"/>
        <v/>
      </c>
      <c r="BB72" s="117" t="str">
        <f t="shared" si="214"/>
        <v/>
      </c>
      <c r="BC72" s="117" t="str">
        <f t="shared" si="214"/>
        <v/>
      </c>
      <c r="BD72" s="117" t="str">
        <f t="shared" si="214"/>
        <v/>
      </c>
      <c r="BE72" s="117" t="str">
        <f t="shared" si="214"/>
        <v/>
      </c>
      <c r="BF72" s="117" t="str">
        <f t="shared" si="214"/>
        <v/>
      </c>
      <c r="BG72" s="117" t="str">
        <f t="shared" si="214"/>
        <v/>
      </c>
      <c r="BH72" s="117" t="str">
        <f t="shared" si="214"/>
        <v/>
      </c>
      <c r="BI72" s="117" t="str">
        <f t="shared" si="214"/>
        <v/>
      </c>
      <c r="BJ72" s="117" t="str">
        <f t="shared" si="214"/>
        <v/>
      </c>
      <c r="BK72" s="117" t="str">
        <f t="shared" si="214"/>
        <v/>
      </c>
      <c r="BL72" s="117" t="str">
        <f t="shared" si="214"/>
        <v/>
      </c>
      <c r="BM72" s="117" t="str">
        <f t="shared" si="214"/>
        <v/>
      </c>
      <c r="BN72" s="117" t="str">
        <f t="shared" si="214"/>
        <v/>
      </c>
      <c r="BO72" s="117" t="str">
        <f t="shared" si="214"/>
        <v/>
      </c>
      <c r="BP72" s="117" t="str">
        <f t="shared" si="214"/>
        <v/>
      </c>
      <c r="BQ72" s="117" t="str">
        <f t="shared" si="214"/>
        <v/>
      </c>
      <c r="BR72" s="117" t="str">
        <f t="shared" si="214"/>
        <v/>
      </c>
      <c r="BS72" s="117" t="str">
        <f t="shared" si="214"/>
        <v/>
      </c>
      <c r="BT72" s="117" t="str">
        <f t="shared" si="214"/>
        <v/>
      </c>
      <c r="BU72" s="117" t="str">
        <f t="shared" si="214"/>
        <v/>
      </c>
      <c r="BV72" s="117" t="str">
        <f t="shared" si="214"/>
        <v/>
      </c>
      <c r="BW72" s="117" t="str">
        <f t="shared" si="214"/>
        <v/>
      </c>
      <c r="BX72" s="117" t="str">
        <f t="shared" si="214"/>
        <v/>
      </c>
      <c r="BY72" s="117" t="str">
        <f t="shared" si="214"/>
        <v/>
      </c>
      <c r="BZ72" s="117" t="str">
        <f t="shared" si="214"/>
        <v/>
      </c>
      <c r="CA72" s="117" t="str">
        <f t="shared" si="214"/>
        <v/>
      </c>
      <c r="CB72" s="117" t="str">
        <f t="shared" si="214"/>
        <v/>
      </c>
      <c r="CC72" s="117" t="str">
        <f t="shared" si="214"/>
        <v/>
      </c>
      <c r="CD72" s="117" t="str">
        <f t="shared" si="214"/>
        <v/>
      </c>
      <c r="CE72" s="117" t="str">
        <f t="shared" si="214"/>
        <v/>
      </c>
      <c r="CF72" s="117" t="str">
        <f t="shared" si="214"/>
        <v/>
      </c>
      <c r="CG72" s="117" t="str">
        <f t="shared" si="214"/>
        <v/>
      </c>
      <c r="CH72" s="117" t="str">
        <f t="shared" si="214"/>
        <v/>
      </c>
      <c r="CI72" s="117" t="str">
        <f t="shared" si="214"/>
        <v/>
      </c>
      <c r="CJ72" s="117" t="str">
        <f t="shared" ref="CJ72:EU72" si="215">IF(CJ23=1,INDEX($W$1:$W$49,ROW(CJ23)),"")</f>
        <v/>
      </c>
      <c r="CK72" s="117" t="str">
        <f t="shared" si="215"/>
        <v/>
      </c>
      <c r="CL72" s="117" t="str">
        <f t="shared" si="215"/>
        <v/>
      </c>
      <c r="CM72" s="117" t="str">
        <f t="shared" si="215"/>
        <v/>
      </c>
      <c r="CN72" s="117" t="str">
        <f t="shared" si="215"/>
        <v/>
      </c>
      <c r="CO72" s="117" t="str">
        <f t="shared" si="215"/>
        <v/>
      </c>
      <c r="CP72" s="117" t="str">
        <f t="shared" si="215"/>
        <v/>
      </c>
      <c r="CQ72" s="117" t="str">
        <f t="shared" si="215"/>
        <v/>
      </c>
      <c r="CR72" s="117" t="str">
        <f t="shared" si="215"/>
        <v/>
      </c>
      <c r="CS72" s="117" t="str">
        <f t="shared" si="215"/>
        <v/>
      </c>
      <c r="CT72" s="117" t="str">
        <f t="shared" si="215"/>
        <v/>
      </c>
      <c r="CU72" s="117" t="str">
        <f t="shared" si="215"/>
        <v/>
      </c>
      <c r="CV72" s="117" t="str">
        <f t="shared" si="215"/>
        <v/>
      </c>
      <c r="CW72" s="117" t="str">
        <f t="shared" si="215"/>
        <v/>
      </c>
      <c r="CX72" s="117" t="str">
        <f t="shared" si="215"/>
        <v/>
      </c>
      <c r="CY72" s="117" t="str">
        <f t="shared" si="215"/>
        <v/>
      </c>
      <c r="CZ72" s="117" t="str">
        <f t="shared" si="215"/>
        <v/>
      </c>
      <c r="DA72" s="117" t="str">
        <f t="shared" si="215"/>
        <v/>
      </c>
      <c r="DB72" s="117" t="str">
        <f t="shared" si="215"/>
        <v/>
      </c>
      <c r="DC72" s="117" t="str">
        <f t="shared" si="215"/>
        <v/>
      </c>
      <c r="DD72" s="117" t="str">
        <f t="shared" si="215"/>
        <v/>
      </c>
      <c r="DE72" s="117" t="str">
        <f t="shared" si="215"/>
        <v/>
      </c>
      <c r="DF72" s="117" t="str">
        <f t="shared" si="215"/>
        <v/>
      </c>
      <c r="DG72" s="117" t="str">
        <f t="shared" si="215"/>
        <v/>
      </c>
      <c r="DH72" s="117" t="str">
        <f t="shared" si="215"/>
        <v/>
      </c>
      <c r="DI72" s="117" t="str">
        <f t="shared" si="215"/>
        <v/>
      </c>
      <c r="DJ72" s="117" t="str">
        <f t="shared" si="215"/>
        <v/>
      </c>
      <c r="DK72" s="117" t="str">
        <f t="shared" si="215"/>
        <v/>
      </c>
      <c r="DL72" s="117" t="str">
        <f t="shared" si="215"/>
        <v/>
      </c>
      <c r="DM72" s="117" t="str">
        <f t="shared" si="215"/>
        <v/>
      </c>
      <c r="DN72" s="117" t="str">
        <f t="shared" si="215"/>
        <v/>
      </c>
      <c r="DO72" s="117" t="str">
        <f t="shared" si="215"/>
        <v/>
      </c>
      <c r="DP72" s="117" t="str">
        <f t="shared" si="215"/>
        <v/>
      </c>
      <c r="DQ72" s="117" t="str">
        <f t="shared" si="215"/>
        <v/>
      </c>
      <c r="DR72" s="117" t="str">
        <f t="shared" si="215"/>
        <v/>
      </c>
      <c r="DS72" s="117" t="str">
        <f t="shared" si="215"/>
        <v/>
      </c>
      <c r="DT72" s="117" t="str">
        <f t="shared" si="215"/>
        <v/>
      </c>
      <c r="DU72" s="117" t="str">
        <f t="shared" si="215"/>
        <v/>
      </c>
      <c r="DV72" s="117" t="str">
        <f t="shared" si="215"/>
        <v/>
      </c>
      <c r="DW72" s="117" t="str">
        <f t="shared" si="215"/>
        <v/>
      </c>
      <c r="DX72" s="117" t="str">
        <f t="shared" si="215"/>
        <v/>
      </c>
      <c r="DY72" s="117" t="str">
        <f t="shared" si="215"/>
        <v/>
      </c>
      <c r="DZ72" s="117" t="str">
        <f t="shared" si="215"/>
        <v/>
      </c>
      <c r="EA72" s="117" t="str">
        <f t="shared" si="215"/>
        <v/>
      </c>
      <c r="EB72" s="117" t="str">
        <f t="shared" si="215"/>
        <v/>
      </c>
      <c r="EC72" s="117" t="str">
        <f t="shared" si="215"/>
        <v/>
      </c>
      <c r="ED72" s="117" t="str">
        <f t="shared" si="215"/>
        <v/>
      </c>
      <c r="EE72" s="117" t="str">
        <f t="shared" si="215"/>
        <v/>
      </c>
      <c r="EF72" s="117" t="str">
        <f t="shared" si="215"/>
        <v/>
      </c>
      <c r="EG72" s="117" t="str">
        <f t="shared" si="215"/>
        <v/>
      </c>
      <c r="EH72" s="117" t="str">
        <f t="shared" si="215"/>
        <v/>
      </c>
      <c r="EI72" s="117" t="str">
        <f t="shared" si="215"/>
        <v/>
      </c>
      <c r="EJ72" s="117" t="str">
        <f t="shared" si="215"/>
        <v/>
      </c>
      <c r="EK72" s="117" t="str">
        <f t="shared" si="215"/>
        <v/>
      </c>
      <c r="EL72" s="117" t="str">
        <f t="shared" si="215"/>
        <v/>
      </c>
      <c r="EM72" s="117" t="str">
        <f t="shared" si="215"/>
        <v/>
      </c>
      <c r="EN72" s="117" t="str">
        <f t="shared" si="215"/>
        <v/>
      </c>
      <c r="EO72" s="117" t="str">
        <f t="shared" si="215"/>
        <v/>
      </c>
      <c r="EP72" s="117" t="str">
        <f t="shared" si="215"/>
        <v/>
      </c>
      <c r="EQ72" s="117" t="str">
        <f t="shared" si="215"/>
        <v/>
      </c>
      <c r="ER72" s="117" t="str">
        <f t="shared" si="215"/>
        <v/>
      </c>
      <c r="ES72" s="117" t="str">
        <f t="shared" si="215"/>
        <v/>
      </c>
      <c r="ET72" s="117" t="str">
        <f t="shared" si="215"/>
        <v/>
      </c>
      <c r="EU72" s="117" t="str">
        <f t="shared" si="215"/>
        <v/>
      </c>
      <c r="EV72" s="117" t="str">
        <f t="shared" ref="EV72:HG72" si="216">IF(EV23=1,INDEX($W$1:$W$49,ROW(EV23)),"")</f>
        <v/>
      </c>
      <c r="EW72" s="117" t="str">
        <f t="shared" si="216"/>
        <v/>
      </c>
      <c r="EX72" s="117" t="str">
        <f t="shared" si="216"/>
        <v/>
      </c>
      <c r="EY72" s="117" t="str">
        <f t="shared" si="216"/>
        <v/>
      </c>
      <c r="EZ72" s="117" t="str">
        <f t="shared" si="216"/>
        <v/>
      </c>
      <c r="FA72" s="117" t="str">
        <f t="shared" si="216"/>
        <v/>
      </c>
      <c r="FB72" s="117" t="str">
        <f t="shared" si="216"/>
        <v/>
      </c>
      <c r="FC72" s="117" t="str">
        <f t="shared" si="216"/>
        <v/>
      </c>
      <c r="FD72" s="117" t="str">
        <f t="shared" si="216"/>
        <v/>
      </c>
      <c r="FE72" s="117" t="str">
        <f t="shared" si="216"/>
        <v/>
      </c>
      <c r="FF72" s="117" t="str">
        <f t="shared" si="216"/>
        <v/>
      </c>
      <c r="FG72" s="117" t="str">
        <f t="shared" si="216"/>
        <v/>
      </c>
      <c r="FH72" s="117" t="str">
        <f t="shared" si="216"/>
        <v/>
      </c>
      <c r="FI72" s="117" t="str">
        <f t="shared" si="216"/>
        <v/>
      </c>
      <c r="FJ72" s="117" t="str">
        <f t="shared" si="216"/>
        <v/>
      </c>
      <c r="FK72" s="117" t="str">
        <f t="shared" si="216"/>
        <v/>
      </c>
      <c r="FL72" s="117" t="str">
        <f t="shared" si="216"/>
        <v/>
      </c>
      <c r="FM72" s="117" t="str">
        <f t="shared" si="216"/>
        <v/>
      </c>
      <c r="FN72" s="117" t="str">
        <f t="shared" si="216"/>
        <v/>
      </c>
      <c r="FO72" s="117" t="str">
        <f t="shared" si="216"/>
        <v/>
      </c>
      <c r="FP72" s="117" t="str">
        <f t="shared" si="216"/>
        <v/>
      </c>
      <c r="FQ72" s="117" t="str">
        <f t="shared" si="216"/>
        <v/>
      </c>
      <c r="FR72" s="117" t="str">
        <f t="shared" si="216"/>
        <v/>
      </c>
      <c r="FS72" s="117" t="str">
        <f t="shared" si="216"/>
        <v/>
      </c>
      <c r="FT72" s="117" t="str">
        <f t="shared" si="216"/>
        <v/>
      </c>
      <c r="FU72" s="117" t="str">
        <f t="shared" si="216"/>
        <v/>
      </c>
      <c r="FV72" s="117" t="str">
        <f t="shared" si="216"/>
        <v/>
      </c>
      <c r="FW72" s="117" t="str">
        <f t="shared" si="216"/>
        <v/>
      </c>
      <c r="FX72" s="117" t="str">
        <f t="shared" si="216"/>
        <v/>
      </c>
      <c r="FY72" s="117" t="str">
        <f t="shared" si="216"/>
        <v/>
      </c>
      <c r="FZ72" s="117" t="str">
        <f t="shared" si="216"/>
        <v/>
      </c>
      <c r="GA72" s="117" t="str">
        <f t="shared" si="216"/>
        <v/>
      </c>
      <c r="GB72" s="117" t="str">
        <f t="shared" si="216"/>
        <v/>
      </c>
      <c r="GC72" s="117" t="str">
        <f t="shared" si="216"/>
        <v/>
      </c>
      <c r="GD72" s="117" t="str">
        <f t="shared" si="216"/>
        <v/>
      </c>
      <c r="GE72" s="117" t="str">
        <f t="shared" si="216"/>
        <v/>
      </c>
      <c r="GF72" s="117" t="str">
        <f t="shared" si="216"/>
        <v/>
      </c>
      <c r="GG72" s="117" t="str">
        <f t="shared" si="216"/>
        <v/>
      </c>
      <c r="GH72" s="117" t="str">
        <f t="shared" si="216"/>
        <v/>
      </c>
      <c r="GI72" s="117" t="str">
        <f t="shared" si="216"/>
        <v/>
      </c>
      <c r="GJ72" s="117" t="str">
        <f t="shared" si="216"/>
        <v/>
      </c>
      <c r="GK72" s="117" t="str">
        <f t="shared" si="216"/>
        <v/>
      </c>
      <c r="GL72" s="117" t="str">
        <f t="shared" si="216"/>
        <v/>
      </c>
      <c r="GM72" s="117" t="str">
        <f t="shared" si="216"/>
        <v/>
      </c>
      <c r="GN72" s="117" t="str">
        <f t="shared" si="216"/>
        <v/>
      </c>
      <c r="GO72" s="117" t="str">
        <f t="shared" si="216"/>
        <v/>
      </c>
      <c r="GP72" s="117" t="str">
        <f t="shared" si="216"/>
        <v/>
      </c>
      <c r="GQ72" s="117" t="str">
        <f t="shared" si="216"/>
        <v/>
      </c>
      <c r="GR72" s="117" t="str">
        <f t="shared" si="216"/>
        <v/>
      </c>
      <c r="GS72" s="117" t="str">
        <f t="shared" si="216"/>
        <v/>
      </c>
      <c r="GT72" s="117" t="str">
        <f t="shared" si="216"/>
        <v/>
      </c>
      <c r="GU72" s="117" t="str">
        <f t="shared" si="216"/>
        <v/>
      </c>
      <c r="GV72" s="117" t="str">
        <f t="shared" si="216"/>
        <v/>
      </c>
      <c r="GW72" s="117" t="str">
        <f t="shared" si="216"/>
        <v/>
      </c>
      <c r="GX72" s="117" t="str">
        <f t="shared" si="216"/>
        <v/>
      </c>
      <c r="GY72" s="117" t="str">
        <f t="shared" si="216"/>
        <v/>
      </c>
      <c r="GZ72" s="117" t="str">
        <f t="shared" si="216"/>
        <v/>
      </c>
      <c r="HA72" s="117" t="str">
        <f t="shared" si="216"/>
        <v/>
      </c>
      <c r="HB72" s="117" t="str">
        <f t="shared" si="216"/>
        <v/>
      </c>
      <c r="HC72" s="117" t="str">
        <f t="shared" si="216"/>
        <v/>
      </c>
      <c r="HD72" s="117" t="str">
        <f t="shared" si="216"/>
        <v/>
      </c>
      <c r="HE72" s="117" t="str">
        <f t="shared" si="216"/>
        <v/>
      </c>
      <c r="HF72" s="117" t="str">
        <f t="shared" si="216"/>
        <v/>
      </c>
      <c r="HG72" s="117" t="str">
        <f t="shared" si="216"/>
        <v/>
      </c>
      <c r="HH72" s="117" t="str">
        <f t="shared" ref="HH72:HV72" si="217">IF(HH23=1,INDEX($W$1:$W$49,ROW(HH23)),"")</f>
        <v/>
      </c>
      <c r="HI72" s="117" t="str">
        <f t="shared" si="217"/>
        <v/>
      </c>
      <c r="HJ72" s="117" t="str">
        <f t="shared" si="217"/>
        <v/>
      </c>
      <c r="HK72" s="117" t="str">
        <f t="shared" si="217"/>
        <v/>
      </c>
      <c r="HL72" s="117" t="str">
        <f t="shared" si="217"/>
        <v/>
      </c>
      <c r="HM72" s="117" t="str">
        <f t="shared" si="217"/>
        <v/>
      </c>
      <c r="HN72" s="117" t="str">
        <f t="shared" si="217"/>
        <v/>
      </c>
      <c r="HO72" s="117" t="str">
        <f t="shared" si="217"/>
        <v/>
      </c>
      <c r="HP72" s="117" t="str">
        <f t="shared" si="217"/>
        <v/>
      </c>
      <c r="HQ72" s="117" t="str">
        <f t="shared" si="217"/>
        <v/>
      </c>
      <c r="HR72" s="117" t="str">
        <f t="shared" si="217"/>
        <v/>
      </c>
      <c r="HS72" s="117" t="str">
        <f t="shared" si="217"/>
        <v/>
      </c>
      <c r="HT72" s="117" t="str">
        <f t="shared" si="217"/>
        <v/>
      </c>
      <c r="HU72" s="117" t="str">
        <f t="shared" si="217"/>
        <v/>
      </c>
      <c r="HV72" s="117" t="str">
        <f t="shared" si="217"/>
        <v/>
      </c>
    </row>
    <row r="73" spans="1:230" x14ac:dyDescent="0.35">
      <c r="A73" s="117">
        <v>2</v>
      </c>
      <c r="B73" s="117">
        <f t="shared" si="206"/>
        <v>1</v>
      </c>
      <c r="C73" s="117">
        <f t="shared" si="207"/>
        <v>2</v>
      </c>
      <c r="D73" s="117">
        <f t="shared" si="208"/>
        <v>2</v>
      </c>
      <c r="E73" s="117">
        <f t="shared" si="209"/>
        <v>2</v>
      </c>
      <c r="H73" s="117">
        <v>72</v>
      </c>
      <c r="I73" s="117" t="str">
        <f t="shared" si="177"/>
        <v>ECG</v>
      </c>
      <c r="J73" s="117">
        <f t="shared" si="183"/>
        <v>66</v>
      </c>
      <c r="K73" s="117" t="str">
        <f t="shared" si="184"/>
        <v>ECG</v>
      </c>
      <c r="L73" s="117" t="str">
        <f t="shared" si="185"/>
        <v/>
      </c>
      <c r="M73" s="398" t="str">
        <f t="shared" si="186"/>
        <v>ECG</v>
      </c>
      <c r="N73" s="117">
        <f t="shared" si="187"/>
        <v>72</v>
      </c>
      <c r="O73" s="117">
        <f t="shared" si="188"/>
        <v>72</v>
      </c>
      <c r="Q73" s="389">
        <f t="shared" si="178"/>
        <v>72</v>
      </c>
      <c r="R73" s="395" t="str">
        <f t="shared" si="189"/>
        <v>ECG</v>
      </c>
      <c r="S73" s="391"/>
      <c r="T73" s="391"/>
      <c r="U73" s="391"/>
      <c r="W73" s="117">
        <v>23</v>
      </c>
      <c r="X73" s="117" t="str">
        <f t="shared" ref="X73:CI73" si="218">IF(X24=1,INDEX($W$1:$W$49,ROW(X24)),"")</f>
        <v/>
      </c>
      <c r="Y73" s="117" t="str">
        <f t="shared" si="218"/>
        <v/>
      </c>
      <c r="Z73" s="117" t="str">
        <f t="shared" si="218"/>
        <v/>
      </c>
      <c r="AA73" s="117" t="str">
        <f t="shared" si="218"/>
        <v/>
      </c>
      <c r="AB73" s="117" t="str">
        <f t="shared" si="218"/>
        <v/>
      </c>
      <c r="AC73" s="117" t="str">
        <f t="shared" si="218"/>
        <v/>
      </c>
      <c r="AD73" s="117" t="str">
        <f t="shared" si="218"/>
        <v/>
      </c>
      <c r="AE73" s="117" t="str">
        <f t="shared" si="218"/>
        <v/>
      </c>
      <c r="AF73" s="117" t="str">
        <f t="shared" si="218"/>
        <v/>
      </c>
      <c r="AG73" s="117" t="str">
        <f t="shared" si="218"/>
        <v/>
      </c>
      <c r="AH73" s="117" t="str">
        <f t="shared" si="218"/>
        <v/>
      </c>
      <c r="AI73" s="117" t="str">
        <f t="shared" si="218"/>
        <v/>
      </c>
      <c r="AJ73" s="117" t="str">
        <f t="shared" si="218"/>
        <v/>
      </c>
      <c r="AK73" s="117" t="str">
        <f t="shared" si="218"/>
        <v/>
      </c>
      <c r="AL73" s="117" t="str">
        <f t="shared" si="218"/>
        <v/>
      </c>
      <c r="AM73" s="117" t="str">
        <f t="shared" si="218"/>
        <v/>
      </c>
      <c r="AN73" s="117" t="str">
        <f t="shared" si="218"/>
        <v/>
      </c>
      <c r="AO73" s="117" t="str">
        <f t="shared" si="218"/>
        <v/>
      </c>
      <c r="AP73" s="117" t="str">
        <f t="shared" si="218"/>
        <v/>
      </c>
      <c r="AQ73" s="117" t="str">
        <f t="shared" si="218"/>
        <v/>
      </c>
      <c r="AR73" s="117" t="str">
        <f t="shared" si="218"/>
        <v/>
      </c>
      <c r="AS73" s="117" t="str">
        <f t="shared" si="218"/>
        <v/>
      </c>
      <c r="AT73" s="117" t="str">
        <f t="shared" si="218"/>
        <v/>
      </c>
      <c r="AU73" s="117" t="str">
        <f t="shared" si="218"/>
        <v/>
      </c>
      <c r="AV73" s="117" t="str">
        <f t="shared" si="218"/>
        <v/>
      </c>
      <c r="AW73" s="117" t="str">
        <f t="shared" si="218"/>
        <v/>
      </c>
      <c r="AX73" s="117" t="str">
        <f t="shared" si="218"/>
        <v/>
      </c>
      <c r="AY73" s="117" t="str">
        <f t="shared" si="218"/>
        <v/>
      </c>
      <c r="AZ73" s="117" t="str">
        <f t="shared" si="218"/>
        <v/>
      </c>
      <c r="BA73" s="117" t="str">
        <f t="shared" si="218"/>
        <v/>
      </c>
      <c r="BB73" s="117" t="str">
        <f t="shared" si="218"/>
        <v/>
      </c>
      <c r="BC73" s="117" t="str">
        <f t="shared" si="218"/>
        <v/>
      </c>
      <c r="BD73" s="117" t="str">
        <f t="shared" si="218"/>
        <v/>
      </c>
      <c r="BE73" s="117" t="str">
        <f t="shared" si="218"/>
        <v/>
      </c>
      <c r="BF73" s="117" t="str">
        <f t="shared" si="218"/>
        <v/>
      </c>
      <c r="BG73" s="117" t="str">
        <f t="shared" si="218"/>
        <v/>
      </c>
      <c r="BH73" s="117" t="str">
        <f t="shared" si="218"/>
        <v/>
      </c>
      <c r="BI73" s="117" t="str">
        <f t="shared" si="218"/>
        <v/>
      </c>
      <c r="BJ73" s="117" t="str">
        <f t="shared" si="218"/>
        <v/>
      </c>
      <c r="BK73" s="117" t="str">
        <f t="shared" si="218"/>
        <v/>
      </c>
      <c r="BL73" s="117" t="str">
        <f t="shared" si="218"/>
        <v/>
      </c>
      <c r="BM73" s="117" t="str">
        <f t="shared" si="218"/>
        <v/>
      </c>
      <c r="BN73" s="117" t="str">
        <f t="shared" si="218"/>
        <v/>
      </c>
      <c r="BO73" s="117" t="str">
        <f t="shared" si="218"/>
        <v/>
      </c>
      <c r="BP73" s="117" t="str">
        <f t="shared" si="218"/>
        <v/>
      </c>
      <c r="BQ73" s="117" t="str">
        <f t="shared" si="218"/>
        <v/>
      </c>
      <c r="BR73" s="117" t="str">
        <f t="shared" si="218"/>
        <v/>
      </c>
      <c r="BS73" s="117" t="str">
        <f t="shared" si="218"/>
        <v/>
      </c>
      <c r="BT73" s="117" t="str">
        <f t="shared" si="218"/>
        <v/>
      </c>
      <c r="BU73" s="117" t="str">
        <f t="shared" si="218"/>
        <v/>
      </c>
      <c r="BV73" s="117" t="str">
        <f t="shared" si="218"/>
        <v/>
      </c>
      <c r="BW73" s="117" t="str">
        <f t="shared" si="218"/>
        <v/>
      </c>
      <c r="BX73" s="117" t="str">
        <f t="shared" si="218"/>
        <v/>
      </c>
      <c r="BY73" s="117" t="str">
        <f t="shared" si="218"/>
        <v/>
      </c>
      <c r="BZ73" s="117" t="str">
        <f t="shared" si="218"/>
        <v/>
      </c>
      <c r="CA73" s="117" t="str">
        <f t="shared" si="218"/>
        <v/>
      </c>
      <c r="CB73" s="117" t="str">
        <f t="shared" si="218"/>
        <v/>
      </c>
      <c r="CC73" s="117" t="str">
        <f t="shared" si="218"/>
        <v/>
      </c>
      <c r="CD73" s="117" t="str">
        <f t="shared" si="218"/>
        <v/>
      </c>
      <c r="CE73" s="117" t="str">
        <f t="shared" si="218"/>
        <v/>
      </c>
      <c r="CF73" s="117" t="str">
        <f t="shared" si="218"/>
        <v/>
      </c>
      <c r="CG73" s="117" t="str">
        <f t="shared" si="218"/>
        <v/>
      </c>
      <c r="CH73" s="117" t="str">
        <f t="shared" si="218"/>
        <v/>
      </c>
      <c r="CI73" s="117" t="str">
        <f t="shared" si="218"/>
        <v/>
      </c>
      <c r="CJ73" s="117" t="str">
        <f t="shared" ref="CJ73:EU73" si="219">IF(CJ24=1,INDEX($W$1:$W$49,ROW(CJ24)),"")</f>
        <v/>
      </c>
      <c r="CK73" s="117" t="str">
        <f t="shared" si="219"/>
        <v/>
      </c>
      <c r="CL73" s="117" t="str">
        <f t="shared" si="219"/>
        <v/>
      </c>
      <c r="CM73" s="117" t="str">
        <f t="shared" si="219"/>
        <v/>
      </c>
      <c r="CN73" s="117" t="str">
        <f t="shared" si="219"/>
        <v/>
      </c>
      <c r="CO73" s="117" t="str">
        <f t="shared" si="219"/>
        <v/>
      </c>
      <c r="CP73" s="117" t="str">
        <f t="shared" si="219"/>
        <v/>
      </c>
      <c r="CQ73" s="117" t="str">
        <f t="shared" si="219"/>
        <v/>
      </c>
      <c r="CR73" s="117" t="str">
        <f t="shared" si="219"/>
        <v/>
      </c>
      <c r="CS73" s="117" t="str">
        <f t="shared" si="219"/>
        <v/>
      </c>
      <c r="CT73" s="117" t="str">
        <f t="shared" si="219"/>
        <v/>
      </c>
      <c r="CU73" s="117" t="str">
        <f t="shared" si="219"/>
        <v/>
      </c>
      <c r="CV73" s="117" t="str">
        <f t="shared" si="219"/>
        <v/>
      </c>
      <c r="CW73" s="117" t="str">
        <f t="shared" si="219"/>
        <v/>
      </c>
      <c r="CX73" s="117" t="str">
        <f t="shared" si="219"/>
        <v/>
      </c>
      <c r="CY73" s="117" t="str">
        <f t="shared" si="219"/>
        <v/>
      </c>
      <c r="CZ73" s="117" t="str">
        <f t="shared" si="219"/>
        <v/>
      </c>
      <c r="DA73" s="117" t="str">
        <f t="shared" si="219"/>
        <v/>
      </c>
      <c r="DB73" s="117" t="str">
        <f t="shared" si="219"/>
        <v/>
      </c>
      <c r="DC73" s="117" t="str">
        <f t="shared" si="219"/>
        <v/>
      </c>
      <c r="DD73" s="117" t="str">
        <f t="shared" si="219"/>
        <v/>
      </c>
      <c r="DE73" s="117" t="str">
        <f t="shared" si="219"/>
        <v/>
      </c>
      <c r="DF73" s="117" t="str">
        <f t="shared" si="219"/>
        <v/>
      </c>
      <c r="DG73" s="117" t="str">
        <f t="shared" si="219"/>
        <v/>
      </c>
      <c r="DH73" s="117" t="str">
        <f t="shared" si="219"/>
        <v/>
      </c>
      <c r="DI73" s="117" t="str">
        <f t="shared" si="219"/>
        <v/>
      </c>
      <c r="DJ73" s="117" t="str">
        <f t="shared" si="219"/>
        <v/>
      </c>
      <c r="DK73" s="117" t="str">
        <f t="shared" si="219"/>
        <v/>
      </c>
      <c r="DL73" s="117" t="str">
        <f t="shared" si="219"/>
        <v/>
      </c>
      <c r="DM73" s="117" t="str">
        <f t="shared" si="219"/>
        <v/>
      </c>
      <c r="DN73" s="117" t="str">
        <f t="shared" si="219"/>
        <v/>
      </c>
      <c r="DO73" s="117" t="str">
        <f t="shared" si="219"/>
        <v/>
      </c>
      <c r="DP73" s="117" t="str">
        <f t="shared" si="219"/>
        <v/>
      </c>
      <c r="DQ73" s="117" t="str">
        <f t="shared" si="219"/>
        <v/>
      </c>
      <c r="DR73" s="117" t="str">
        <f t="shared" si="219"/>
        <v/>
      </c>
      <c r="DS73" s="117" t="str">
        <f t="shared" si="219"/>
        <v/>
      </c>
      <c r="DT73" s="117" t="str">
        <f t="shared" si="219"/>
        <v/>
      </c>
      <c r="DU73" s="117" t="str">
        <f t="shared" si="219"/>
        <v/>
      </c>
      <c r="DV73" s="117" t="str">
        <f t="shared" si="219"/>
        <v/>
      </c>
      <c r="DW73" s="117" t="str">
        <f t="shared" si="219"/>
        <v/>
      </c>
      <c r="DX73" s="117" t="str">
        <f t="shared" si="219"/>
        <v/>
      </c>
      <c r="DY73" s="117" t="str">
        <f t="shared" si="219"/>
        <v/>
      </c>
      <c r="DZ73" s="117" t="str">
        <f t="shared" si="219"/>
        <v/>
      </c>
      <c r="EA73" s="117" t="str">
        <f t="shared" si="219"/>
        <v/>
      </c>
      <c r="EB73" s="117" t="str">
        <f t="shared" si="219"/>
        <v/>
      </c>
      <c r="EC73" s="117" t="str">
        <f t="shared" si="219"/>
        <v/>
      </c>
      <c r="ED73" s="117" t="str">
        <f t="shared" si="219"/>
        <v/>
      </c>
      <c r="EE73" s="117" t="str">
        <f t="shared" si="219"/>
        <v/>
      </c>
      <c r="EF73" s="117" t="str">
        <f t="shared" si="219"/>
        <v/>
      </c>
      <c r="EG73" s="117" t="str">
        <f t="shared" si="219"/>
        <v/>
      </c>
      <c r="EH73" s="117" t="str">
        <f t="shared" si="219"/>
        <v/>
      </c>
      <c r="EI73" s="117" t="str">
        <f t="shared" si="219"/>
        <v/>
      </c>
      <c r="EJ73" s="117" t="str">
        <f t="shared" si="219"/>
        <v/>
      </c>
      <c r="EK73" s="117" t="str">
        <f t="shared" si="219"/>
        <v/>
      </c>
      <c r="EL73" s="117" t="str">
        <f t="shared" si="219"/>
        <v/>
      </c>
      <c r="EM73" s="117" t="str">
        <f t="shared" si="219"/>
        <v/>
      </c>
      <c r="EN73" s="117" t="str">
        <f t="shared" si="219"/>
        <v/>
      </c>
      <c r="EO73" s="117" t="str">
        <f t="shared" si="219"/>
        <v/>
      </c>
      <c r="EP73" s="117" t="str">
        <f t="shared" si="219"/>
        <v/>
      </c>
      <c r="EQ73" s="117" t="str">
        <f t="shared" si="219"/>
        <v/>
      </c>
      <c r="ER73" s="117" t="str">
        <f t="shared" si="219"/>
        <v/>
      </c>
      <c r="ES73" s="117" t="str">
        <f t="shared" si="219"/>
        <v/>
      </c>
      <c r="ET73" s="117" t="str">
        <f t="shared" si="219"/>
        <v/>
      </c>
      <c r="EU73" s="117" t="str">
        <f t="shared" si="219"/>
        <v/>
      </c>
      <c r="EV73" s="117" t="str">
        <f t="shared" ref="EV73:HG73" si="220">IF(EV24=1,INDEX($W$1:$W$49,ROW(EV24)),"")</f>
        <v/>
      </c>
      <c r="EW73" s="117" t="str">
        <f t="shared" si="220"/>
        <v/>
      </c>
      <c r="EX73" s="117" t="str">
        <f t="shared" si="220"/>
        <v/>
      </c>
      <c r="EY73" s="117" t="str">
        <f t="shared" si="220"/>
        <v/>
      </c>
      <c r="EZ73" s="117" t="str">
        <f t="shared" si="220"/>
        <v/>
      </c>
      <c r="FA73" s="117" t="str">
        <f t="shared" si="220"/>
        <v/>
      </c>
      <c r="FB73" s="117" t="str">
        <f t="shared" si="220"/>
        <v/>
      </c>
      <c r="FC73" s="117" t="str">
        <f t="shared" si="220"/>
        <v/>
      </c>
      <c r="FD73" s="117" t="str">
        <f t="shared" si="220"/>
        <v/>
      </c>
      <c r="FE73" s="117" t="str">
        <f t="shared" si="220"/>
        <v/>
      </c>
      <c r="FF73" s="117" t="str">
        <f t="shared" si="220"/>
        <v/>
      </c>
      <c r="FG73" s="117" t="str">
        <f t="shared" si="220"/>
        <v/>
      </c>
      <c r="FH73" s="117" t="str">
        <f t="shared" si="220"/>
        <v/>
      </c>
      <c r="FI73" s="117" t="str">
        <f t="shared" si="220"/>
        <v/>
      </c>
      <c r="FJ73" s="117" t="str">
        <f t="shared" si="220"/>
        <v/>
      </c>
      <c r="FK73" s="117" t="str">
        <f t="shared" si="220"/>
        <v/>
      </c>
      <c r="FL73" s="117" t="str">
        <f t="shared" si="220"/>
        <v/>
      </c>
      <c r="FM73" s="117" t="str">
        <f t="shared" si="220"/>
        <v/>
      </c>
      <c r="FN73" s="117" t="str">
        <f t="shared" si="220"/>
        <v/>
      </c>
      <c r="FO73" s="117" t="str">
        <f t="shared" si="220"/>
        <v/>
      </c>
      <c r="FP73" s="117" t="str">
        <f t="shared" si="220"/>
        <v/>
      </c>
      <c r="FQ73" s="117" t="str">
        <f t="shared" si="220"/>
        <v/>
      </c>
      <c r="FR73" s="117" t="str">
        <f t="shared" si="220"/>
        <v/>
      </c>
      <c r="FS73" s="117" t="str">
        <f t="shared" si="220"/>
        <v/>
      </c>
      <c r="FT73" s="117" t="str">
        <f t="shared" si="220"/>
        <v/>
      </c>
      <c r="FU73" s="117" t="str">
        <f t="shared" si="220"/>
        <v/>
      </c>
      <c r="FV73" s="117" t="str">
        <f t="shared" si="220"/>
        <v/>
      </c>
      <c r="FW73" s="117" t="str">
        <f t="shared" si="220"/>
        <v/>
      </c>
      <c r="FX73" s="117" t="str">
        <f t="shared" si="220"/>
        <v/>
      </c>
      <c r="FY73" s="117" t="str">
        <f t="shared" si="220"/>
        <v/>
      </c>
      <c r="FZ73" s="117" t="str">
        <f t="shared" si="220"/>
        <v/>
      </c>
      <c r="GA73" s="117" t="str">
        <f t="shared" si="220"/>
        <v/>
      </c>
      <c r="GB73" s="117" t="str">
        <f t="shared" si="220"/>
        <v/>
      </c>
      <c r="GC73" s="117" t="str">
        <f t="shared" si="220"/>
        <v/>
      </c>
      <c r="GD73" s="117" t="str">
        <f t="shared" si="220"/>
        <v/>
      </c>
      <c r="GE73" s="117" t="str">
        <f t="shared" si="220"/>
        <v/>
      </c>
      <c r="GF73" s="117" t="str">
        <f t="shared" si="220"/>
        <v/>
      </c>
      <c r="GG73" s="117" t="str">
        <f t="shared" si="220"/>
        <v/>
      </c>
      <c r="GH73" s="117" t="str">
        <f t="shared" si="220"/>
        <v/>
      </c>
      <c r="GI73" s="117" t="str">
        <f t="shared" si="220"/>
        <v/>
      </c>
      <c r="GJ73" s="117" t="str">
        <f t="shared" si="220"/>
        <v/>
      </c>
      <c r="GK73" s="117" t="str">
        <f t="shared" si="220"/>
        <v/>
      </c>
      <c r="GL73" s="117" t="str">
        <f t="shared" si="220"/>
        <v/>
      </c>
      <c r="GM73" s="117" t="str">
        <f t="shared" si="220"/>
        <v/>
      </c>
      <c r="GN73" s="117" t="str">
        <f t="shared" si="220"/>
        <v/>
      </c>
      <c r="GO73" s="117" t="str">
        <f t="shared" si="220"/>
        <v/>
      </c>
      <c r="GP73" s="117" t="str">
        <f t="shared" si="220"/>
        <v/>
      </c>
      <c r="GQ73" s="117" t="str">
        <f t="shared" si="220"/>
        <v/>
      </c>
      <c r="GR73" s="117" t="str">
        <f t="shared" si="220"/>
        <v/>
      </c>
      <c r="GS73" s="117" t="str">
        <f t="shared" si="220"/>
        <v/>
      </c>
      <c r="GT73" s="117" t="str">
        <f t="shared" si="220"/>
        <v/>
      </c>
      <c r="GU73" s="117" t="str">
        <f t="shared" si="220"/>
        <v/>
      </c>
      <c r="GV73" s="117" t="str">
        <f t="shared" si="220"/>
        <v/>
      </c>
      <c r="GW73" s="117" t="str">
        <f t="shared" si="220"/>
        <v/>
      </c>
      <c r="GX73" s="117" t="str">
        <f t="shared" si="220"/>
        <v/>
      </c>
      <c r="GY73" s="117" t="str">
        <f t="shared" si="220"/>
        <v/>
      </c>
      <c r="GZ73" s="117" t="str">
        <f t="shared" si="220"/>
        <v/>
      </c>
      <c r="HA73" s="117" t="str">
        <f t="shared" si="220"/>
        <v/>
      </c>
      <c r="HB73" s="117" t="str">
        <f t="shared" si="220"/>
        <v/>
      </c>
      <c r="HC73" s="117" t="str">
        <f t="shared" si="220"/>
        <v/>
      </c>
      <c r="HD73" s="117" t="str">
        <f t="shared" si="220"/>
        <v/>
      </c>
      <c r="HE73" s="117" t="str">
        <f t="shared" si="220"/>
        <v/>
      </c>
      <c r="HF73" s="117" t="str">
        <f t="shared" si="220"/>
        <v/>
      </c>
      <c r="HG73" s="117" t="str">
        <f t="shared" si="220"/>
        <v/>
      </c>
      <c r="HH73" s="117" t="str">
        <f t="shared" ref="HH73:HV73" si="221">IF(HH24=1,INDEX($W$1:$W$49,ROW(HH24)),"")</f>
        <v/>
      </c>
      <c r="HI73" s="117" t="str">
        <f t="shared" si="221"/>
        <v/>
      </c>
      <c r="HJ73" s="117" t="str">
        <f t="shared" si="221"/>
        <v/>
      </c>
      <c r="HK73" s="117" t="str">
        <f t="shared" si="221"/>
        <v/>
      </c>
      <c r="HL73" s="117" t="str">
        <f t="shared" si="221"/>
        <v/>
      </c>
      <c r="HM73" s="117" t="str">
        <f t="shared" si="221"/>
        <v/>
      </c>
      <c r="HN73" s="117" t="str">
        <f t="shared" si="221"/>
        <v/>
      </c>
      <c r="HO73" s="117" t="str">
        <f t="shared" si="221"/>
        <v/>
      </c>
      <c r="HP73" s="117" t="str">
        <f t="shared" si="221"/>
        <v/>
      </c>
      <c r="HQ73" s="117" t="str">
        <f t="shared" si="221"/>
        <v/>
      </c>
      <c r="HR73" s="117" t="str">
        <f t="shared" si="221"/>
        <v/>
      </c>
      <c r="HS73" s="117" t="str">
        <f t="shared" si="221"/>
        <v/>
      </c>
      <c r="HT73" s="117" t="str">
        <f t="shared" si="221"/>
        <v/>
      </c>
      <c r="HU73" s="117" t="str">
        <f t="shared" si="221"/>
        <v/>
      </c>
      <c r="HV73" s="117" t="str">
        <f t="shared" si="221"/>
        <v/>
      </c>
    </row>
    <row r="74" spans="1:230" x14ac:dyDescent="0.35">
      <c r="A74" s="117">
        <v>3</v>
      </c>
      <c r="B74" s="117">
        <f t="shared" si="206"/>
        <v>2</v>
      </c>
      <c r="C74" s="117">
        <f t="shared" si="207"/>
        <v>2</v>
      </c>
      <c r="D74" s="117">
        <f t="shared" si="208"/>
        <v>2</v>
      </c>
      <c r="E74" s="117">
        <f t="shared" si="209"/>
        <v>2</v>
      </c>
      <c r="H74" s="117">
        <v>73</v>
      </c>
      <c r="I74" s="117" t="str">
        <f t="shared" si="177"/>
        <v>TIA1-3</v>
      </c>
      <c r="J74" s="117">
        <f t="shared" si="183"/>
        <v>66</v>
      </c>
      <c r="K74" s="117" t="str">
        <f t="shared" si="184"/>
        <v/>
      </c>
      <c r="L74" s="117" t="str">
        <f t="shared" si="185"/>
        <v>TIA1-3</v>
      </c>
      <c r="M74" s="398" t="str">
        <f t="shared" si="186"/>
        <v>TIA1-3</v>
      </c>
      <c r="N74" s="117">
        <f t="shared" si="187"/>
        <v>73</v>
      </c>
      <c r="O74" s="117">
        <f t="shared" si="188"/>
        <v>73</v>
      </c>
      <c r="Q74" s="389">
        <f t="shared" si="178"/>
        <v>73</v>
      </c>
      <c r="R74" s="395" t="str">
        <f t="shared" si="189"/>
        <v>TIA1-3</v>
      </c>
      <c r="S74" s="391"/>
      <c r="T74" s="391"/>
      <c r="U74" s="391"/>
      <c r="W74" s="117">
        <v>24</v>
      </c>
      <c r="X74" s="117" t="str">
        <f t="shared" ref="X74:CI74" si="222">IF(X25=1,INDEX($W$1:$W$49,ROW(X25)),"")</f>
        <v/>
      </c>
      <c r="Y74" s="117" t="str">
        <f t="shared" si="222"/>
        <v/>
      </c>
      <c r="Z74" s="117" t="str">
        <f t="shared" si="222"/>
        <v/>
      </c>
      <c r="AA74" s="117" t="str">
        <f t="shared" si="222"/>
        <v/>
      </c>
      <c r="AB74" s="117" t="str">
        <f t="shared" si="222"/>
        <v/>
      </c>
      <c r="AC74" s="117" t="str">
        <f t="shared" si="222"/>
        <v/>
      </c>
      <c r="AD74" s="117" t="str">
        <f t="shared" si="222"/>
        <v/>
      </c>
      <c r="AE74" s="117" t="str">
        <f t="shared" si="222"/>
        <v/>
      </c>
      <c r="AF74" s="117" t="str">
        <f t="shared" si="222"/>
        <v/>
      </c>
      <c r="AG74" s="117" t="str">
        <f t="shared" si="222"/>
        <v/>
      </c>
      <c r="AH74" s="117" t="str">
        <f t="shared" si="222"/>
        <v/>
      </c>
      <c r="AI74" s="117" t="str">
        <f t="shared" si="222"/>
        <v/>
      </c>
      <c r="AJ74" s="117" t="str">
        <f t="shared" si="222"/>
        <v/>
      </c>
      <c r="AK74" s="117" t="str">
        <f t="shared" si="222"/>
        <v/>
      </c>
      <c r="AL74" s="117" t="str">
        <f t="shared" si="222"/>
        <v/>
      </c>
      <c r="AM74" s="117" t="str">
        <f t="shared" si="222"/>
        <v/>
      </c>
      <c r="AN74" s="117" t="str">
        <f t="shared" si="222"/>
        <v/>
      </c>
      <c r="AO74" s="117" t="str">
        <f t="shared" si="222"/>
        <v/>
      </c>
      <c r="AP74" s="117" t="str">
        <f t="shared" si="222"/>
        <v/>
      </c>
      <c r="AQ74" s="117" t="str">
        <f t="shared" si="222"/>
        <v/>
      </c>
      <c r="AR74" s="117" t="str">
        <f t="shared" si="222"/>
        <v/>
      </c>
      <c r="AS74" s="117" t="str">
        <f t="shared" si="222"/>
        <v/>
      </c>
      <c r="AT74" s="117" t="str">
        <f t="shared" si="222"/>
        <v/>
      </c>
      <c r="AU74" s="117" t="str">
        <f t="shared" si="222"/>
        <v/>
      </c>
      <c r="AV74" s="117" t="str">
        <f t="shared" si="222"/>
        <v/>
      </c>
      <c r="AW74" s="117" t="str">
        <f t="shared" si="222"/>
        <v/>
      </c>
      <c r="AX74" s="117" t="str">
        <f t="shared" si="222"/>
        <v/>
      </c>
      <c r="AY74" s="117" t="str">
        <f t="shared" si="222"/>
        <v/>
      </c>
      <c r="AZ74" s="117" t="str">
        <f t="shared" si="222"/>
        <v/>
      </c>
      <c r="BA74" s="117" t="str">
        <f t="shared" si="222"/>
        <v/>
      </c>
      <c r="BB74" s="117" t="str">
        <f t="shared" si="222"/>
        <v/>
      </c>
      <c r="BC74" s="117" t="str">
        <f t="shared" si="222"/>
        <v/>
      </c>
      <c r="BD74" s="117" t="str">
        <f t="shared" si="222"/>
        <v/>
      </c>
      <c r="BE74" s="117" t="str">
        <f t="shared" si="222"/>
        <v/>
      </c>
      <c r="BF74" s="117" t="str">
        <f t="shared" si="222"/>
        <v/>
      </c>
      <c r="BG74" s="117" t="str">
        <f t="shared" si="222"/>
        <v/>
      </c>
      <c r="BH74" s="117" t="str">
        <f t="shared" si="222"/>
        <v/>
      </c>
      <c r="BI74" s="117" t="str">
        <f t="shared" si="222"/>
        <v/>
      </c>
      <c r="BJ74" s="117" t="str">
        <f t="shared" si="222"/>
        <v/>
      </c>
      <c r="BK74" s="117" t="str">
        <f t="shared" si="222"/>
        <v/>
      </c>
      <c r="BL74" s="117" t="str">
        <f t="shared" si="222"/>
        <v/>
      </c>
      <c r="BM74" s="117" t="str">
        <f t="shared" si="222"/>
        <v/>
      </c>
      <c r="BN74" s="117" t="str">
        <f t="shared" si="222"/>
        <v/>
      </c>
      <c r="BO74" s="117" t="str">
        <f t="shared" si="222"/>
        <v/>
      </c>
      <c r="BP74" s="117" t="str">
        <f t="shared" si="222"/>
        <v/>
      </c>
      <c r="BQ74" s="117" t="str">
        <f t="shared" si="222"/>
        <v/>
      </c>
      <c r="BR74" s="117" t="str">
        <f t="shared" si="222"/>
        <v/>
      </c>
      <c r="BS74" s="117" t="str">
        <f t="shared" si="222"/>
        <v/>
      </c>
      <c r="BT74" s="117" t="str">
        <f t="shared" si="222"/>
        <v/>
      </c>
      <c r="BU74" s="117" t="str">
        <f t="shared" si="222"/>
        <v/>
      </c>
      <c r="BV74" s="117" t="str">
        <f t="shared" si="222"/>
        <v/>
      </c>
      <c r="BW74" s="117" t="str">
        <f t="shared" si="222"/>
        <v/>
      </c>
      <c r="BX74" s="117" t="str">
        <f t="shared" si="222"/>
        <v/>
      </c>
      <c r="BY74" s="117" t="str">
        <f t="shared" si="222"/>
        <v/>
      </c>
      <c r="BZ74" s="117" t="str">
        <f t="shared" si="222"/>
        <v/>
      </c>
      <c r="CA74" s="117" t="str">
        <f t="shared" si="222"/>
        <v/>
      </c>
      <c r="CB74" s="117" t="str">
        <f t="shared" si="222"/>
        <v/>
      </c>
      <c r="CC74" s="117" t="str">
        <f t="shared" si="222"/>
        <v/>
      </c>
      <c r="CD74" s="117" t="str">
        <f t="shared" si="222"/>
        <v/>
      </c>
      <c r="CE74" s="117" t="str">
        <f t="shared" si="222"/>
        <v/>
      </c>
      <c r="CF74" s="117" t="str">
        <f t="shared" si="222"/>
        <v/>
      </c>
      <c r="CG74" s="117" t="str">
        <f t="shared" si="222"/>
        <v/>
      </c>
      <c r="CH74" s="117" t="str">
        <f t="shared" si="222"/>
        <v/>
      </c>
      <c r="CI74" s="117" t="str">
        <f t="shared" si="222"/>
        <v/>
      </c>
      <c r="CJ74" s="117" t="str">
        <f t="shared" ref="CJ74:EU74" si="223">IF(CJ25=1,INDEX($W$1:$W$49,ROW(CJ25)),"")</f>
        <v/>
      </c>
      <c r="CK74" s="117" t="str">
        <f t="shared" si="223"/>
        <v/>
      </c>
      <c r="CL74" s="117" t="str">
        <f t="shared" si="223"/>
        <v/>
      </c>
      <c r="CM74" s="117" t="str">
        <f t="shared" si="223"/>
        <v/>
      </c>
      <c r="CN74" s="117" t="str">
        <f t="shared" si="223"/>
        <v/>
      </c>
      <c r="CO74" s="117" t="str">
        <f t="shared" si="223"/>
        <v/>
      </c>
      <c r="CP74" s="117" t="str">
        <f t="shared" si="223"/>
        <v/>
      </c>
      <c r="CQ74" s="117" t="str">
        <f t="shared" si="223"/>
        <v/>
      </c>
      <c r="CR74" s="117" t="str">
        <f t="shared" si="223"/>
        <v/>
      </c>
      <c r="CS74" s="117" t="str">
        <f t="shared" si="223"/>
        <v/>
      </c>
      <c r="CT74" s="117" t="str">
        <f t="shared" si="223"/>
        <v/>
      </c>
      <c r="CU74" s="117" t="str">
        <f t="shared" si="223"/>
        <v/>
      </c>
      <c r="CV74" s="117" t="str">
        <f t="shared" si="223"/>
        <v/>
      </c>
      <c r="CW74" s="117" t="str">
        <f t="shared" si="223"/>
        <v/>
      </c>
      <c r="CX74" s="117" t="str">
        <f t="shared" si="223"/>
        <v/>
      </c>
      <c r="CY74" s="117" t="str">
        <f t="shared" si="223"/>
        <v/>
      </c>
      <c r="CZ74" s="117" t="str">
        <f t="shared" si="223"/>
        <v/>
      </c>
      <c r="DA74" s="117" t="str">
        <f t="shared" si="223"/>
        <v/>
      </c>
      <c r="DB74" s="117" t="str">
        <f t="shared" si="223"/>
        <v/>
      </c>
      <c r="DC74" s="117" t="str">
        <f t="shared" si="223"/>
        <v/>
      </c>
      <c r="DD74" s="117" t="str">
        <f t="shared" si="223"/>
        <v/>
      </c>
      <c r="DE74" s="117" t="str">
        <f t="shared" si="223"/>
        <v/>
      </c>
      <c r="DF74" s="117" t="str">
        <f t="shared" si="223"/>
        <v/>
      </c>
      <c r="DG74" s="117" t="str">
        <f t="shared" si="223"/>
        <v/>
      </c>
      <c r="DH74" s="117" t="str">
        <f t="shared" si="223"/>
        <v/>
      </c>
      <c r="DI74" s="117" t="str">
        <f t="shared" si="223"/>
        <v/>
      </c>
      <c r="DJ74" s="117" t="str">
        <f t="shared" si="223"/>
        <v/>
      </c>
      <c r="DK74" s="117" t="str">
        <f t="shared" si="223"/>
        <v/>
      </c>
      <c r="DL74" s="117" t="str">
        <f t="shared" si="223"/>
        <v/>
      </c>
      <c r="DM74" s="117" t="str">
        <f t="shared" si="223"/>
        <v/>
      </c>
      <c r="DN74" s="117" t="str">
        <f t="shared" si="223"/>
        <v/>
      </c>
      <c r="DO74" s="117" t="str">
        <f t="shared" si="223"/>
        <v/>
      </c>
      <c r="DP74" s="117" t="str">
        <f t="shared" si="223"/>
        <v/>
      </c>
      <c r="DQ74" s="117" t="str">
        <f t="shared" si="223"/>
        <v/>
      </c>
      <c r="DR74" s="117" t="str">
        <f t="shared" si="223"/>
        <v/>
      </c>
      <c r="DS74" s="117" t="str">
        <f t="shared" si="223"/>
        <v/>
      </c>
      <c r="DT74" s="117" t="str">
        <f t="shared" si="223"/>
        <v/>
      </c>
      <c r="DU74" s="117" t="str">
        <f t="shared" si="223"/>
        <v/>
      </c>
      <c r="DV74" s="117" t="str">
        <f t="shared" si="223"/>
        <v/>
      </c>
      <c r="DW74" s="117" t="str">
        <f t="shared" si="223"/>
        <v/>
      </c>
      <c r="DX74" s="117" t="str">
        <f t="shared" si="223"/>
        <v/>
      </c>
      <c r="DY74" s="117" t="str">
        <f t="shared" si="223"/>
        <v/>
      </c>
      <c r="DZ74" s="117" t="str">
        <f t="shared" si="223"/>
        <v/>
      </c>
      <c r="EA74" s="117" t="str">
        <f t="shared" si="223"/>
        <v/>
      </c>
      <c r="EB74" s="117" t="str">
        <f t="shared" si="223"/>
        <v/>
      </c>
      <c r="EC74" s="117" t="str">
        <f t="shared" si="223"/>
        <v/>
      </c>
      <c r="ED74" s="117" t="str">
        <f t="shared" si="223"/>
        <v/>
      </c>
      <c r="EE74" s="117" t="str">
        <f t="shared" si="223"/>
        <v/>
      </c>
      <c r="EF74" s="117" t="str">
        <f t="shared" si="223"/>
        <v/>
      </c>
      <c r="EG74" s="117" t="str">
        <f t="shared" si="223"/>
        <v/>
      </c>
      <c r="EH74" s="117" t="str">
        <f t="shared" si="223"/>
        <v/>
      </c>
      <c r="EI74" s="117" t="str">
        <f t="shared" si="223"/>
        <v/>
      </c>
      <c r="EJ74" s="117" t="str">
        <f t="shared" si="223"/>
        <v/>
      </c>
      <c r="EK74" s="117" t="str">
        <f t="shared" si="223"/>
        <v/>
      </c>
      <c r="EL74" s="117" t="str">
        <f t="shared" si="223"/>
        <v/>
      </c>
      <c r="EM74" s="117" t="str">
        <f t="shared" si="223"/>
        <v/>
      </c>
      <c r="EN74" s="117" t="str">
        <f t="shared" si="223"/>
        <v/>
      </c>
      <c r="EO74" s="117" t="str">
        <f t="shared" si="223"/>
        <v/>
      </c>
      <c r="EP74" s="117" t="str">
        <f t="shared" si="223"/>
        <v/>
      </c>
      <c r="EQ74" s="117" t="str">
        <f t="shared" si="223"/>
        <v/>
      </c>
      <c r="ER74" s="117" t="str">
        <f t="shared" si="223"/>
        <v/>
      </c>
      <c r="ES74" s="117" t="str">
        <f t="shared" si="223"/>
        <v/>
      </c>
      <c r="ET74" s="117" t="str">
        <f t="shared" si="223"/>
        <v/>
      </c>
      <c r="EU74" s="117" t="str">
        <f t="shared" si="223"/>
        <v/>
      </c>
      <c r="EV74" s="117" t="str">
        <f t="shared" ref="EV74:HG74" si="224">IF(EV25=1,INDEX($W$1:$W$49,ROW(EV25)),"")</f>
        <v/>
      </c>
      <c r="EW74" s="117" t="str">
        <f t="shared" si="224"/>
        <v/>
      </c>
      <c r="EX74" s="117" t="str">
        <f t="shared" si="224"/>
        <v/>
      </c>
      <c r="EY74" s="117" t="str">
        <f t="shared" si="224"/>
        <v/>
      </c>
      <c r="EZ74" s="117" t="str">
        <f t="shared" si="224"/>
        <v/>
      </c>
      <c r="FA74" s="117" t="str">
        <f t="shared" si="224"/>
        <v/>
      </c>
      <c r="FB74" s="117" t="str">
        <f t="shared" si="224"/>
        <v/>
      </c>
      <c r="FC74" s="117" t="str">
        <f t="shared" si="224"/>
        <v/>
      </c>
      <c r="FD74" s="117" t="str">
        <f t="shared" si="224"/>
        <v/>
      </c>
      <c r="FE74" s="117" t="str">
        <f t="shared" si="224"/>
        <v/>
      </c>
      <c r="FF74" s="117" t="str">
        <f t="shared" si="224"/>
        <v/>
      </c>
      <c r="FG74" s="117" t="str">
        <f t="shared" si="224"/>
        <v/>
      </c>
      <c r="FH74" s="117" t="str">
        <f t="shared" si="224"/>
        <v/>
      </c>
      <c r="FI74" s="117" t="str">
        <f t="shared" si="224"/>
        <v/>
      </c>
      <c r="FJ74" s="117" t="str">
        <f t="shared" si="224"/>
        <v/>
      </c>
      <c r="FK74" s="117" t="str">
        <f t="shared" si="224"/>
        <v/>
      </c>
      <c r="FL74" s="117" t="str">
        <f t="shared" si="224"/>
        <v/>
      </c>
      <c r="FM74" s="117" t="str">
        <f t="shared" si="224"/>
        <v/>
      </c>
      <c r="FN74" s="117" t="str">
        <f t="shared" si="224"/>
        <v/>
      </c>
      <c r="FO74" s="117" t="str">
        <f t="shared" si="224"/>
        <v/>
      </c>
      <c r="FP74" s="117" t="str">
        <f t="shared" si="224"/>
        <v/>
      </c>
      <c r="FQ74" s="117" t="str">
        <f t="shared" si="224"/>
        <v/>
      </c>
      <c r="FR74" s="117" t="str">
        <f t="shared" si="224"/>
        <v/>
      </c>
      <c r="FS74" s="117" t="str">
        <f t="shared" si="224"/>
        <v/>
      </c>
      <c r="FT74" s="117" t="str">
        <f t="shared" si="224"/>
        <v/>
      </c>
      <c r="FU74" s="117" t="str">
        <f t="shared" si="224"/>
        <v/>
      </c>
      <c r="FV74" s="117" t="str">
        <f t="shared" si="224"/>
        <v/>
      </c>
      <c r="FW74" s="117" t="str">
        <f t="shared" si="224"/>
        <v/>
      </c>
      <c r="FX74" s="117" t="str">
        <f t="shared" si="224"/>
        <v/>
      </c>
      <c r="FY74" s="117" t="str">
        <f t="shared" si="224"/>
        <v/>
      </c>
      <c r="FZ74" s="117" t="str">
        <f t="shared" si="224"/>
        <v/>
      </c>
      <c r="GA74" s="117" t="str">
        <f t="shared" si="224"/>
        <v/>
      </c>
      <c r="GB74" s="117" t="str">
        <f t="shared" si="224"/>
        <v/>
      </c>
      <c r="GC74" s="117" t="str">
        <f t="shared" si="224"/>
        <v/>
      </c>
      <c r="GD74" s="117" t="str">
        <f t="shared" si="224"/>
        <v/>
      </c>
      <c r="GE74" s="117" t="str">
        <f t="shared" si="224"/>
        <v/>
      </c>
      <c r="GF74" s="117" t="str">
        <f t="shared" si="224"/>
        <v/>
      </c>
      <c r="GG74" s="117" t="str">
        <f t="shared" si="224"/>
        <v/>
      </c>
      <c r="GH74" s="117" t="str">
        <f t="shared" si="224"/>
        <v/>
      </c>
      <c r="GI74" s="117" t="str">
        <f t="shared" si="224"/>
        <v/>
      </c>
      <c r="GJ74" s="117" t="str">
        <f t="shared" si="224"/>
        <v/>
      </c>
      <c r="GK74" s="117" t="str">
        <f t="shared" si="224"/>
        <v/>
      </c>
      <c r="GL74" s="117" t="str">
        <f t="shared" si="224"/>
        <v/>
      </c>
      <c r="GM74" s="117" t="str">
        <f t="shared" si="224"/>
        <v/>
      </c>
      <c r="GN74" s="117" t="str">
        <f t="shared" si="224"/>
        <v/>
      </c>
      <c r="GO74" s="117" t="str">
        <f t="shared" si="224"/>
        <v/>
      </c>
      <c r="GP74" s="117" t="str">
        <f t="shared" si="224"/>
        <v/>
      </c>
      <c r="GQ74" s="117" t="str">
        <f t="shared" si="224"/>
        <v/>
      </c>
      <c r="GR74" s="117" t="str">
        <f t="shared" si="224"/>
        <v/>
      </c>
      <c r="GS74" s="117" t="str">
        <f t="shared" si="224"/>
        <v/>
      </c>
      <c r="GT74" s="117" t="str">
        <f t="shared" si="224"/>
        <v/>
      </c>
      <c r="GU74" s="117" t="str">
        <f t="shared" si="224"/>
        <v/>
      </c>
      <c r="GV74" s="117" t="str">
        <f t="shared" si="224"/>
        <v/>
      </c>
      <c r="GW74" s="117" t="str">
        <f t="shared" si="224"/>
        <v/>
      </c>
      <c r="GX74" s="117" t="str">
        <f t="shared" si="224"/>
        <v/>
      </c>
      <c r="GY74" s="117" t="str">
        <f t="shared" si="224"/>
        <v/>
      </c>
      <c r="GZ74" s="117" t="str">
        <f t="shared" si="224"/>
        <v/>
      </c>
      <c r="HA74" s="117" t="str">
        <f t="shared" si="224"/>
        <v/>
      </c>
      <c r="HB74" s="117" t="str">
        <f t="shared" si="224"/>
        <v/>
      </c>
      <c r="HC74" s="117" t="str">
        <f t="shared" si="224"/>
        <v/>
      </c>
      <c r="HD74" s="117" t="str">
        <f t="shared" si="224"/>
        <v/>
      </c>
      <c r="HE74" s="117" t="str">
        <f t="shared" si="224"/>
        <v/>
      </c>
      <c r="HF74" s="117" t="str">
        <f t="shared" si="224"/>
        <v/>
      </c>
      <c r="HG74" s="117" t="str">
        <f t="shared" si="224"/>
        <v/>
      </c>
      <c r="HH74" s="117" t="str">
        <f t="shared" ref="HH74:HV74" si="225">IF(HH25=1,INDEX($W$1:$W$49,ROW(HH25)),"")</f>
        <v/>
      </c>
      <c r="HI74" s="117" t="str">
        <f t="shared" si="225"/>
        <v/>
      </c>
      <c r="HJ74" s="117" t="str">
        <f t="shared" si="225"/>
        <v/>
      </c>
      <c r="HK74" s="117" t="str">
        <f t="shared" si="225"/>
        <v/>
      </c>
      <c r="HL74" s="117" t="str">
        <f t="shared" si="225"/>
        <v/>
      </c>
      <c r="HM74" s="117" t="str">
        <f t="shared" si="225"/>
        <v/>
      </c>
      <c r="HN74" s="117" t="str">
        <f t="shared" si="225"/>
        <v/>
      </c>
      <c r="HO74" s="117" t="str">
        <f t="shared" si="225"/>
        <v/>
      </c>
      <c r="HP74" s="117" t="str">
        <f t="shared" si="225"/>
        <v/>
      </c>
      <c r="HQ74" s="117" t="str">
        <f t="shared" si="225"/>
        <v/>
      </c>
      <c r="HR74" s="117" t="str">
        <f t="shared" si="225"/>
        <v/>
      </c>
      <c r="HS74" s="117" t="str">
        <f t="shared" si="225"/>
        <v/>
      </c>
      <c r="HT74" s="117" t="str">
        <f t="shared" si="225"/>
        <v/>
      </c>
      <c r="HU74" s="117" t="str">
        <f t="shared" si="225"/>
        <v/>
      </c>
      <c r="HV74" s="117" t="str">
        <f t="shared" si="225"/>
        <v/>
      </c>
    </row>
    <row r="75" spans="1:230" x14ac:dyDescent="0.35">
      <c r="A75" s="117">
        <v>3</v>
      </c>
      <c r="B75" s="117">
        <f t="shared" si="206"/>
        <v>2</v>
      </c>
      <c r="C75" s="117">
        <f t="shared" si="207"/>
        <v>2</v>
      </c>
      <c r="D75" s="117">
        <f t="shared" si="208"/>
        <v>2</v>
      </c>
      <c r="E75" s="117">
        <f t="shared" si="209"/>
        <v>2</v>
      </c>
      <c r="H75" s="117">
        <v>74</v>
      </c>
      <c r="I75" s="117" t="str">
        <f t="shared" si="177"/>
        <v>ECG</v>
      </c>
      <c r="J75" s="117">
        <f t="shared" si="183"/>
        <v>67</v>
      </c>
      <c r="K75" s="117" t="str">
        <f t="shared" si="184"/>
        <v>ECG</v>
      </c>
      <c r="L75" s="117" t="str">
        <f t="shared" si="185"/>
        <v/>
      </c>
      <c r="M75" s="398" t="str">
        <f t="shared" si="186"/>
        <v>ECG</v>
      </c>
      <c r="N75" s="117">
        <f t="shared" si="187"/>
        <v>74</v>
      </c>
      <c r="O75" s="117">
        <f t="shared" si="188"/>
        <v>74</v>
      </c>
      <c r="Q75" s="389">
        <f t="shared" si="178"/>
        <v>74</v>
      </c>
      <c r="R75" s="395" t="str">
        <f t="shared" si="189"/>
        <v>ECG</v>
      </c>
      <c r="S75" s="391"/>
      <c r="T75" s="391"/>
      <c r="U75" s="391"/>
      <c r="W75" s="117">
        <v>25</v>
      </c>
      <c r="X75" s="117" t="str">
        <f t="shared" ref="X75:CI75" si="226">IF(X26=1,INDEX($W$1:$W$49,ROW(X26)),"")</f>
        <v/>
      </c>
      <c r="Y75" s="117" t="str">
        <f t="shared" si="226"/>
        <v/>
      </c>
      <c r="Z75" s="117" t="str">
        <f t="shared" si="226"/>
        <v/>
      </c>
      <c r="AA75" s="117" t="str">
        <f t="shared" si="226"/>
        <v/>
      </c>
      <c r="AB75" s="117" t="str">
        <f t="shared" si="226"/>
        <v/>
      </c>
      <c r="AC75" s="117" t="str">
        <f t="shared" si="226"/>
        <v/>
      </c>
      <c r="AD75" s="117" t="str">
        <f t="shared" si="226"/>
        <v/>
      </c>
      <c r="AE75" s="117" t="str">
        <f t="shared" si="226"/>
        <v/>
      </c>
      <c r="AF75" s="117" t="str">
        <f t="shared" si="226"/>
        <v/>
      </c>
      <c r="AG75" s="117" t="str">
        <f t="shared" si="226"/>
        <v/>
      </c>
      <c r="AH75" s="117" t="str">
        <f t="shared" si="226"/>
        <v/>
      </c>
      <c r="AI75" s="117" t="str">
        <f t="shared" si="226"/>
        <v/>
      </c>
      <c r="AJ75" s="117" t="str">
        <f t="shared" si="226"/>
        <v/>
      </c>
      <c r="AK75" s="117" t="str">
        <f t="shared" si="226"/>
        <v/>
      </c>
      <c r="AL75" s="117" t="str">
        <f t="shared" si="226"/>
        <v/>
      </c>
      <c r="AM75" s="117" t="str">
        <f t="shared" si="226"/>
        <v/>
      </c>
      <c r="AN75" s="117" t="str">
        <f t="shared" si="226"/>
        <v/>
      </c>
      <c r="AO75" s="117" t="str">
        <f t="shared" si="226"/>
        <v/>
      </c>
      <c r="AP75" s="117" t="str">
        <f t="shared" si="226"/>
        <v/>
      </c>
      <c r="AQ75" s="117" t="str">
        <f t="shared" si="226"/>
        <v/>
      </c>
      <c r="AR75" s="117" t="str">
        <f t="shared" si="226"/>
        <v/>
      </c>
      <c r="AS75" s="117" t="str">
        <f t="shared" si="226"/>
        <v/>
      </c>
      <c r="AT75" s="117" t="str">
        <f t="shared" si="226"/>
        <v/>
      </c>
      <c r="AU75" s="117" t="str">
        <f t="shared" si="226"/>
        <v/>
      </c>
      <c r="AV75" s="117" t="str">
        <f t="shared" si="226"/>
        <v/>
      </c>
      <c r="AW75" s="117" t="str">
        <f t="shared" si="226"/>
        <v/>
      </c>
      <c r="AX75" s="117" t="str">
        <f t="shared" si="226"/>
        <v/>
      </c>
      <c r="AY75" s="117" t="str">
        <f t="shared" si="226"/>
        <v/>
      </c>
      <c r="AZ75" s="117" t="str">
        <f t="shared" si="226"/>
        <v/>
      </c>
      <c r="BA75" s="117" t="str">
        <f t="shared" si="226"/>
        <v/>
      </c>
      <c r="BB75" s="117" t="str">
        <f t="shared" si="226"/>
        <v/>
      </c>
      <c r="BC75" s="117" t="str">
        <f t="shared" si="226"/>
        <v/>
      </c>
      <c r="BD75" s="117" t="str">
        <f t="shared" si="226"/>
        <v/>
      </c>
      <c r="BE75" s="117" t="str">
        <f t="shared" si="226"/>
        <v/>
      </c>
      <c r="BF75" s="117" t="str">
        <f t="shared" si="226"/>
        <v/>
      </c>
      <c r="BG75" s="117" t="str">
        <f t="shared" si="226"/>
        <v/>
      </c>
      <c r="BH75" s="117" t="str">
        <f t="shared" si="226"/>
        <v/>
      </c>
      <c r="BI75" s="117" t="str">
        <f t="shared" si="226"/>
        <v/>
      </c>
      <c r="BJ75" s="117" t="str">
        <f t="shared" si="226"/>
        <v/>
      </c>
      <c r="BK75" s="117" t="str">
        <f t="shared" si="226"/>
        <v/>
      </c>
      <c r="BL75" s="117" t="str">
        <f t="shared" si="226"/>
        <v/>
      </c>
      <c r="BM75" s="117" t="str">
        <f t="shared" si="226"/>
        <v/>
      </c>
      <c r="BN75" s="117" t="str">
        <f t="shared" si="226"/>
        <v/>
      </c>
      <c r="BO75" s="117" t="str">
        <f t="shared" si="226"/>
        <v/>
      </c>
      <c r="BP75" s="117" t="str">
        <f t="shared" si="226"/>
        <v/>
      </c>
      <c r="BQ75" s="117" t="str">
        <f t="shared" si="226"/>
        <v/>
      </c>
      <c r="BR75" s="117" t="str">
        <f t="shared" si="226"/>
        <v/>
      </c>
      <c r="BS75" s="117" t="str">
        <f t="shared" si="226"/>
        <v/>
      </c>
      <c r="BT75" s="117" t="str">
        <f t="shared" si="226"/>
        <v/>
      </c>
      <c r="BU75" s="117" t="str">
        <f t="shared" si="226"/>
        <v/>
      </c>
      <c r="BV75" s="117" t="str">
        <f t="shared" si="226"/>
        <v/>
      </c>
      <c r="BW75" s="117" t="str">
        <f t="shared" si="226"/>
        <v/>
      </c>
      <c r="BX75" s="117" t="str">
        <f t="shared" si="226"/>
        <v/>
      </c>
      <c r="BY75" s="117" t="str">
        <f t="shared" si="226"/>
        <v/>
      </c>
      <c r="BZ75" s="117" t="str">
        <f t="shared" si="226"/>
        <v/>
      </c>
      <c r="CA75" s="117" t="str">
        <f t="shared" si="226"/>
        <v/>
      </c>
      <c r="CB75" s="117" t="str">
        <f t="shared" si="226"/>
        <v/>
      </c>
      <c r="CC75" s="117" t="str">
        <f t="shared" si="226"/>
        <v/>
      </c>
      <c r="CD75" s="117" t="str">
        <f t="shared" si="226"/>
        <v/>
      </c>
      <c r="CE75" s="117" t="str">
        <f t="shared" si="226"/>
        <v/>
      </c>
      <c r="CF75" s="117" t="str">
        <f t="shared" si="226"/>
        <v/>
      </c>
      <c r="CG75" s="117" t="str">
        <f t="shared" si="226"/>
        <v/>
      </c>
      <c r="CH75" s="117" t="str">
        <f t="shared" si="226"/>
        <v/>
      </c>
      <c r="CI75" s="117" t="str">
        <f t="shared" si="226"/>
        <v/>
      </c>
      <c r="CJ75" s="117" t="str">
        <f t="shared" ref="CJ75:EU75" si="227">IF(CJ26=1,INDEX($W$1:$W$49,ROW(CJ26)),"")</f>
        <v/>
      </c>
      <c r="CK75" s="117" t="str">
        <f t="shared" si="227"/>
        <v/>
      </c>
      <c r="CL75" s="117" t="str">
        <f t="shared" si="227"/>
        <v/>
      </c>
      <c r="CM75" s="117" t="str">
        <f t="shared" si="227"/>
        <v/>
      </c>
      <c r="CN75" s="117" t="str">
        <f t="shared" si="227"/>
        <v/>
      </c>
      <c r="CO75" s="117" t="str">
        <f t="shared" si="227"/>
        <v/>
      </c>
      <c r="CP75" s="117" t="str">
        <f t="shared" si="227"/>
        <v/>
      </c>
      <c r="CQ75" s="117" t="str">
        <f t="shared" si="227"/>
        <v/>
      </c>
      <c r="CR75" s="117" t="str">
        <f t="shared" si="227"/>
        <v/>
      </c>
      <c r="CS75" s="117" t="str">
        <f t="shared" si="227"/>
        <v/>
      </c>
      <c r="CT75" s="117" t="str">
        <f t="shared" si="227"/>
        <v/>
      </c>
      <c r="CU75" s="117" t="str">
        <f t="shared" si="227"/>
        <v/>
      </c>
      <c r="CV75" s="117" t="str">
        <f t="shared" si="227"/>
        <v/>
      </c>
      <c r="CW75" s="117" t="str">
        <f t="shared" si="227"/>
        <v/>
      </c>
      <c r="CX75" s="117" t="str">
        <f t="shared" si="227"/>
        <v/>
      </c>
      <c r="CY75" s="117" t="str">
        <f t="shared" si="227"/>
        <v/>
      </c>
      <c r="CZ75" s="117" t="str">
        <f t="shared" si="227"/>
        <v/>
      </c>
      <c r="DA75" s="117" t="str">
        <f t="shared" si="227"/>
        <v/>
      </c>
      <c r="DB75" s="117" t="str">
        <f t="shared" si="227"/>
        <v/>
      </c>
      <c r="DC75" s="117" t="str">
        <f t="shared" si="227"/>
        <v/>
      </c>
      <c r="DD75" s="117" t="str">
        <f t="shared" si="227"/>
        <v/>
      </c>
      <c r="DE75" s="117" t="str">
        <f t="shared" si="227"/>
        <v/>
      </c>
      <c r="DF75" s="117" t="str">
        <f t="shared" si="227"/>
        <v/>
      </c>
      <c r="DG75" s="117" t="str">
        <f t="shared" si="227"/>
        <v/>
      </c>
      <c r="DH75" s="117" t="str">
        <f t="shared" si="227"/>
        <v/>
      </c>
      <c r="DI75" s="117" t="str">
        <f t="shared" si="227"/>
        <v/>
      </c>
      <c r="DJ75" s="117" t="str">
        <f t="shared" si="227"/>
        <v/>
      </c>
      <c r="DK75" s="117" t="str">
        <f t="shared" si="227"/>
        <v/>
      </c>
      <c r="DL75" s="117" t="str">
        <f t="shared" si="227"/>
        <v/>
      </c>
      <c r="DM75" s="117" t="str">
        <f t="shared" si="227"/>
        <v/>
      </c>
      <c r="DN75" s="117" t="str">
        <f t="shared" si="227"/>
        <v/>
      </c>
      <c r="DO75" s="117" t="str">
        <f t="shared" si="227"/>
        <v/>
      </c>
      <c r="DP75" s="117" t="str">
        <f t="shared" si="227"/>
        <v/>
      </c>
      <c r="DQ75" s="117" t="str">
        <f t="shared" si="227"/>
        <v/>
      </c>
      <c r="DR75" s="117" t="str">
        <f t="shared" si="227"/>
        <v/>
      </c>
      <c r="DS75" s="117" t="str">
        <f t="shared" si="227"/>
        <v/>
      </c>
      <c r="DT75" s="117" t="str">
        <f t="shared" si="227"/>
        <v/>
      </c>
      <c r="DU75" s="117" t="str">
        <f t="shared" si="227"/>
        <v/>
      </c>
      <c r="DV75" s="117" t="str">
        <f t="shared" si="227"/>
        <v/>
      </c>
      <c r="DW75" s="117" t="str">
        <f t="shared" si="227"/>
        <v/>
      </c>
      <c r="DX75" s="117" t="str">
        <f t="shared" si="227"/>
        <v/>
      </c>
      <c r="DY75" s="117" t="str">
        <f t="shared" si="227"/>
        <v/>
      </c>
      <c r="DZ75" s="117" t="str">
        <f t="shared" si="227"/>
        <v/>
      </c>
      <c r="EA75" s="117" t="str">
        <f t="shared" si="227"/>
        <v/>
      </c>
      <c r="EB75" s="117" t="str">
        <f t="shared" si="227"/>
        <v/>
      </c>
      <c r="EC75" s="117" t="str">
        <f t="shared" si="227"/>
        <v/>
      </c>
      <c r="ED75" s="117" t="str">
        <f t="shared" si="227"/>
        <v/>
      </c>
      <c r="EE75" s="117" t="str">
        <f t="shared" si="227"/>
        <v/>
      </c>
      <c r="EF75" s="117" t="str">
        <f t="shared" si="227"/>
        <v/>
      </c>
      <c r="EG75" s="117" t="str">
        <f t="shared" si="227"/>
        <v/>
      </c>
      <c r="EH75" s="117" t="str">
        <f t="shared" si="227"/>
        <v/>
      </c>
      <c r="EI75" s="117" t="str">
        <f t="shared" si="227"/>
        <v/>
      </c>
      <c r="EJ75" s="117" t="str">
        <f t="shared" si="227"/>
        <v/>
      </c>
      <c r="EK75" s="117" t="str">
        <f t="shared" si="227"/>
        <v/>
      </c>
      <c r="EL75" s="117" t="str">
        <f t="shared" si="227"/>
        <v/>
      </c>
      <c r="EM75" s="117" t="str">
        <f t="shared" si="227"/>
        <v/>
      </c>
      <c r="EN75" s="117" t="str">
        <f t="shared" si="227"/>
        <v/>
      </c>
      <c r="EO75" s="117" t="str">
        <f t="shared" si="227"/>
        <v/>
      </c>
      <c r="EP75" s="117" t="str">
        <f t="shared" si="227"/>
        <v/>
      </c>
      <c r="EQ75" s="117" t="str">
        <f t="shared" si="227"/>
        <v/>
      </c>
      <c r="ER75" s="117" t="str">
        <f t="shared" si="227"/>
        <v/>
      </c>
      <c r="ES75" s="117" t="str">
        <f t="shared" si="227"/>
        <v/>
      </c>
      <c r="ET75" s="117" t="str">
        <f t="shared" si="227"/>
        <v/>
      </c>
      <c r="EU75" s="117" t="str">
        <f t="shared" si="227"/>
        <v/>
      </c>
      <c r="EV75" s="117" t="str">
        <f t="shared" ref="EV75:HG75" si="228">IF(EV26=1,INDEX($W$1:$W$49,ROW(EV26)),"")</f>
        <v/>
      </c>
      <c r="EW75" s="117" t="str">
        <f t="shared" si="228"/>
        <v/>
      </c>
      <c r="EX75" s="117" t="str">
        <f t="shared" si="228"/>
        <v/>
      </c>
      <c r="EY75" s="117" t="str">
        <f t="shared" si="228"/>
        <v/>
      </c>
      <c r="EZ75" s="117" t="str">
        <f t="shared" si="228"/>
        <v/>
      </c>
      <c r="FA75" s="117" t="str">
        <f t="shared" si="228"/>
        <v/>
      </c>
      <c r="FB75" s="117" t="str">
        <f t="shared" si="228"/>
        <v/>
      </c>
      <c r="FC75" s="117" t="str">
        <f t="shared" si="228"/>
        <v/>
      </c>
      <c r="FD75" s="117" t="str">
        <f t="shared" si="228"/>
        <v/>
      </c>
      <c r="FE75" s="117" t="str">
        <f t="shared" si="228"/>
        <v/>
      </c>
      <c r="FF75" s="117" t="str">
        <f t="shared" si="228"/>
        <v/>
      </c>
      <c r="FG75" s="117" t="str">
        <f t="shared" si="228"/>
        <v/>
      </c>
      <c r="FH75" s="117" t="str">
        <f t="shared" si="228"/>
        <v/>
      </c>
      <c r="FI75" s="117" t="str">
        <f t="shared" si="228"/>
        <v/>
      </c>
      <c r="FJ75" s="117" t="str">
        <f t="shared" si="228"/>
        <v/>
      </c>
      <c r="FK75" s="117" t="str">
        <f t="shared" si="228"/>
        <v/>
      </c>
      <c r="FL75" s="117" t="str">
        <f t="shared" si="228"/>
        <v/>
      </c>
      <c r="FM75" s="117" t="str">
        <f t="shared" si="228"/>
        <v/>
      </c>
      <c r="FN75" s="117" t="str">
        <f t="shared" si="228"/>
        <v/>
      </c>
      <c r="FO75" s="117" t="str">
        <f t="shared" si="228"/>
        <v/>
      </c>
      <c r="FP75" s="117" t="str">
        <f t="shared" si="228"/>
        <v/>
      </c>
      <c r="FQ75" s="117" t="str">
        <f t="shared" si="228"/>
        <v/>
      </c>
      <c r="FR75" s="117" t="str">
        <f t="shared" si="228"/>
        <v/>
      </c>
      <c r="FS75" s="117" t="str">
        <f t="shared" si="228"/>
        <v/>
      </c>
      <c r="FT75" s="117" t="str">
        <f t="shared" si="228"/>
        <v/>
      </c>
      <c r="FU75" s="117" t="str">
        <f t="shared" si="228"/>
        <v/>
      </c>
      <c r="FV75" s="117" t="str">
        <f t="shared" si="228"/>
        <v/>
      </c>
      <c r="FW75" s="117" t="str">
        <f t="shared" si="228"/>
        <v/>
      </c>
      <c r="FX75" s="117" t="str">
        <f t="shared" si="228"/>
        <v/>
      </c>
      <c r="FY75" s="117" t="str">
        <f t="shared" si="228"/>
        <v/>
      </c>
      <c r="FZ75" s="117" t="str">
        <f t="shared" si="228"/>
        <v/>
      </c>
      <c r="GA75" s="117" t="str">
        <f t="shared" si="228"/>
        <v/>
      </c>
      <c r="GB75" s="117" t="str">
        <f t="shared" si="228"/>
        <v/>
      </c>
      <c r="GC75" s="117" t="str">
        <f t="shared" si="228"/>
        <v/>
      </c>
      <c r="GD75" s="117" t="str">
        <f t="shared" si="228"/>
        <v/>
      </c>
      <c r="GE75" s="117" t="str">
        <f t="shared" si="228"/>
        <v/>
      </c>
      <c r="GF75" s="117" t="str">
        <f t="shared" si="228"/>
        <v/>
      </c>
      <c r="GG75" s="117" t="str">
        <f t="shared" si="228"/>
        <v/>
      </c>
      <c r="GH75" s="117" t="str">
        <f t="shared" si="228"/>
        <v/>
      </c>
      <c r="GI75" s="117" t="str">
        <f t="shared" si="228"/>
        <v/>
      </c>
      <c r="GJ75" s="117" t="str">
        <f t="shared" si="228"/>
        <v/>
      </c>
      <c r="GK75" s="117" t="str">
        <f t="shared" si="228"/>
        <v/>
      </c>
      <c r="GL75" s="117" t="str">
        <f t="shared" si="228"/>
        <v/>
      </c>
      <c r="GM75" s="117" t="str">
        <f t="shared" si="228"/>
        <v/>
      </c>
      <c r="GN75" s="117" t="str">
        <f t="shared" si="228"/>
        <v/>
      </c>
      <c r="GO75" s="117" t="str">
        <f t="shared" si="228"/>
        <v/>
      </c>
      <c r="GP75" s="117" t="str">
        <f t="shared" si="228"/>
        <v/>
      </c>
      <c r="GQ75" s="117" t="str">
        <f t="shared" si="228"/>
        <v/>
      </c>
      <c r="GR75" s="117" t="str">
        <f t="shared" si="228"/>
        <v/>
      </c>
      <c r="GS75" s="117" t="str">
        <f t="shared" si="228"/>
        <v/>
      </c>
      <c r="GT75" s="117" t="str">
        <f t="shared" si="228"/>
        <v/>
      </c>
      <c r="GU75" s="117" t="str">
        <f t="shared" si="228"/>
        <v/>
      </c>
      <c r="GV75" s="117" t="str">
        <f t="shared" si="228"/>
        <v/>
      </c>
      <c r="GW75" s="117" t="str">
        <f t="shared" si="228"/>
        <v/>
      </c>
      <c r="GX75" s="117" t="str">
        <f t="shared" si="228"/>
        <v/>
      </c>
      <c r="GY75" s="117" t="str">
        <f t="shared" si="228"/>
        <v/>
      </c>
      <c r="GZ75" s="117" t="str">
        <f t="shared" si="228"/>
        <v/>
      </c>
      <c r="HA75" s="117" t="str">
        <f t="shared" si="228"/>
        <v/>
      </c>
      <c r="HB75" s="117" t="str">
        <f t="shared" si="228"/>
        <v/>
      </c>
      <c r="HC75" s="117" t="str">
        <f t="shared" si="228"/>
        <v/>
      </c>
      <c r="HD75" s="117" t="str">
        <f t="shared" si="228"/>
        <v/>
      </c>
      <c r="HE75" s="117" t="str">
        <f t="shared" si="228"/>
        <v/>
      </c>
      <c r="HF75" s="117" t="str">
        <f t="shared" si="228"/>
        <v/>
      </c>
      <c r="HG75" s="117" t="str">
        <f t="shared" si="228"/>
        <v/>
      </c>
      <c r="HH75" s="117" t="str">
        <f t="shared" ref="HH75:HV75" si="229">IF(HH26=1,INDEX($W$1:$W$49,ROW(HH26)),"")</f>
        <v/>
      </c>
      <c r="HI75" s="117" t="str">
        <f t="shared" si="229"/>
        <v/>
      </c>
      <c r="HJ75" s="117" t="str">
        <f t="shared" si="229"/>
        <v/>
      </c>
      <c r="HK75" s="117" t="str">
        <f t="shared" si="229"/>
        <v/>
      </c>
      <c r="HL75" s="117" t="str">
        <f t="shared" si="229"/>
        <v/>
      </c>
      <c r="HM75" s="117" t="str">
        <f t="shared" si="229"/>
        <v/>
      </c>
      <c r="HN75" s="117" t="str">
        <f t="shared" si="229"/>
        <v/>
      </c>
      <c r="HO75" s="117" t="str">
        <f t="shared" si="229"/>
        <v/>
      </c>
      <c r="HP75" s="117" t="str">
        <f t="shared" si="229"/>
        <v/>
      </c>
      <c r="HQ75" s="117" t="str">
        <f t="shared" si="229"/>
        <v/>
      </c>
      <c r="HR75" s="117" t="str">
        <f t="shared" si="229"/>
        <v/>
      </c>
      <c r="HS75" s="117" t="str">
        <f t="shared" si="229"/>
        <v/>
      </c>
      <c r="HT75" s="117" t="str">
        <f t="shared" si="229"/>
        <v/>
      </c>
      <c r="HU75" s="117" t="str">
        <f t="shared" si="229"/>
        <v/>
      </c>
      <c r="HV75" s="117" t="str">
        <f t="shared" si="229"/>
        <v/>
      </c>
    </row>
    <row r="76" spans="1:230" x14ac:dyDescent="0.35">
      <c r="A76" s="117">
        <v>4</v>
      </c>
      <c r="B76" s="117">
        <f t="shared" si="206"/>
        <v>2</v>
      </c>
      <c r="C76" s="117">
        <f t="shared" si="207"/>
        <v>2</v>
      </c>
      <c r="D76" s="117">
        <f t="shared" si="208"/>
        <v>2</v>
      </c>
      <c r="E76" s="117">
        <f t="shared" si="209"/>
        <v>2</v>
      </c>
      <c r="H76" s="117">
        <v>75</v>
      </c>
      <c r="I76" s="117" t="str">
        <f t="shared" si="177"/>
        <v>ECG</v>
      </c>
      <c r="J76" s="117">
        <f t="shared" si="183"/>
        <v>68</v>
      </c>
      <c r="K76" s="117" t="str">
        <f t="shared" si="184"/>
        <v>ECG</v>
      </c>
      <c r="L76" s="117" t="str">
        <f t="shared" si="185"/>
        <v/>
      </c>
      <c r="M76" s="398" t="str">
        <f t="shared" si="186"/>
        <v>ECG</v>
      </c>
      <c r="N76" s="117">
        <f t="shared" si="187"/>
        <v>75</v>
      </c>
      <c r="O76" s="117">
        <f t="shared" si="188"/>
        <v>75</v>
      </c>
      <c r="Q76" s="389">
        <f t="shared" si="178"/>
        <v>75</v>
      </c>
      <c r="R76" s="395" t="str">
        <f t="shared" si="189"/>
        <v>ECG</v>
      </c>
      <c r="S76" s="391"/>
      <c r="T76" s="391"/>
      <c r="U76" s="391"/>
      <c r="W76" s="117">
        <v>26</v>
      </c>
      <c r="X76" s="117" t="str">
        <f t="shared" ref="X76:CI76" si="230">IF(X27=1,INDEX($W$1:$W$49,ROW(X27)),"")</f>
        <v/>
      </c>
      <c r="Y76" s="117" t="str">
        <f t="shared" si="230"/>
        <v/>
      </c>
      <c r="Z76" s="117" t="str">
        <f t="shared" si="230"/>
        <v/>
      </c>
      <c r="AA76" s="117" t="str">
        <f t="shared" si="230"/>
        <v/>
      </c>
      <c r="AB76" s="117" t="str">
        <f t="shared" si="230"/>
        <v/>
      </c>
      <c r="AC76" s="117" t="str">
        <f t="shared" si="230"/>
        <v/>
      </c>
      <c r="AD76" s="117" t="str">
        <f t="shared" si="230"/>
        <v/>
      </c>
      <c r="AE76" s="117" t="str">
        <f t="shared" si="230"/>
        <v/>
      </c>
      <c r="AF76" s="117" t="str">
        <f t="shared" si="230"/>
        <v/>
      </c>
      <c r="AG76" s="117" t="str">
        <f t="shared" si="230"/>
        <v/>
      </c>
      <c r="AH76" s="117" t="str">
        <f t="shared" si="230"/>
        <v/>
      </c>
      <c r="AI76" s="117" t="str">
        <f t="shared" si="230"/>
        <v/>
      </c>
      <c r="AJ76" s="117" t="str">
        <f t="shared" si="230"/>
        <v/>
      </c>
      <c r="AK76" s="117" t="str">
        <f t="shared" si="230"/>
        <v/>
      </c>
      <c r="AL76" s="117" t="str">
        <f t="shared" si="230"/>
        <v/>
      </c>
      <c r="AM76" s="117" t="str">
        <f t="shared" si="230"/>
        <v/>
      </c>
      <c r="AN76" s="117" t="str">
        <f t="shared" si="230"/>
        <v/>
      </c>
      <c r="AO76" s="117" t="str">
        <f t="shared" si="230"/>
        <v/>
      </c>
      <c r="AP76" s="117" t="str">
        <f t="shared" si="230"/>
        <v/>
      </c>
      <c r="AQ76" s="117" t="str">
        <f t="shared" si="230"/>
        <v/>
      </c>
      <c r="AR76" s="117" t="str">
        <f t="shared" si="230"/>
        <v/>
      </c>
      <c r="AS76" s="117" t="str">
        <f t="shared" si="230"/>
        <v/>
      </c>
      <c r="AT76" s="117" t="str">
        <f t="shared" si="230"/>
        <v/>
      </c>
      <c r="AU76" s="117" t="str">
        <f t="shared" si="230"/>
        <v/>
      </c>
      <c r="AV76" s="117" t="str">
        <f t="shared" si="230"/>
        <v/>
      </c>
      <c r="AW76" s="117" t="str">
        <f t="shared" si="230"/>
        <v/>
      </c>
      <c r="AX76" s="117" t="str">
        <f t="shared" si="230"/>
        <v/>
      </c>
      <c r="AY76" s="117" t="str">
        <f t="shared" si="230"/>
        <v/>
      </c>
      <c r="AZ76" s="117" t="str">
        <f t="shared" si="230"/>
        <v/>
      </c>
      <c r="BA76" s="117" t="str">
        <f t="shared" si="230"/>
        <v/>
      </c>
      <c r="BB76" s="117" t="str">
        <f t="shared" si="230"/>
        <v/>
      </c>
      <c r="BC76" s="117" t="str">
        <f t="shared" si="230"/>
        <v/>
      </c>
      <c r="BD76" s="117" t="str">
        <f t="shared" si="230"/>
        <v/>
      </c>
      <c r="BE76" s="117" t="str">
        <f t="shared" si="230"/>
        <v/>
      </c>
      <c r="BF76" s="117" t="str">
        <f t="shared" si="230"/>
        <v/>
      </c>
      <c r="BG76" s="117" t="str">
        <f t="shared" si="230"/>
        <v/>
      </c>
      <c r="BH76" s="117" t="str">
        <f t="shared" si="230"/>
        <v/>
      </c>
      <c r="BI76" s="117" t="str">
        <f t="shared" si="230"/>
        <v/>
      </c>
      <c r="BJ76" s="117" t="str">
        <f t="shared" si="230"/>
        <v/>
      </c>
      <c r="BK76" s="117" t="str">
        <f t="shared" si="230"/>
        <v/>
      </c>
      <c r="BL76" s="117" t="str">
        <f t="shared" si="230"/>
        <v/>
      </c>
      <c r="BM76" s="117" t="str">
        <f t="shared" si="230"/>
        <v/>
      </c>
      <c r="BN76" s="117" t="str">
        <f t="shared" si="230"/>
        <v/>
      </c>
      <c r="BO76" s="117" t="str">
        <f t="shared" si="230"/>
        <v/>
      </c>
      <c r="BP76" s="117" t="str">
        <f t="shared" si="230"/>
        <v/>
      </c>
      <c r="BQ76" s="117" t="str">
        <f t="shared" si="230"/>
        <v/>
      </c>
      <c r="BR76" s="117" t="str">
        <f t="shared" si="230"/>
        <v/>
      </c>
      <c r="BS76" s="117" t="str">
        <f t="shared" si="230"/>
        <v/>
      </c>
      <c r="BT76" s="117" t="str">
        <f t="shared" si="230"/>
        <v/>
      </c>
      <c r="BU76" s="117" t="str">
        <f t="shared" si="230"/>
        <v/>
      </c>
      <c r="BV76" s="117" t="str">
        <f t="shared" si="230"/>
        <v/>
      </c>
      <c r="BW76" s="117" t="str">
        <f t="shared" si="230"/>
        <v/>
      </c>
      <c r="BX76" s="117" t="str">
        <f t="shared" si="230"/>
        <v/>
      </c>
      <c r="BY76" s="117" t="str">
        <f t="shared" si="230"/>
        <v/>
      </c>
      <c r="BZ76" s="117" t="str">
        <f t="shared" si="230"/>
        <v/>
      </c>
      <c r="CA76" s="117" t="str">
        <f t="shared" si="230"/>
        <v/>
      </c>
      <c r="CB76" s="117" t="str">
        <f t="shared" si="230"/>
        <v/>
      </c>
      <c r="CC76" s="117" t="str">
        <f t="shared" si="230"/>
        <v/>
      </c>
      <c r="CD76" s="117" t="str">
        <f t="shared" si="230"/>
        <v/>
      </c>
      <c r="CE76" s="117" t="str">
        <f t="shared" si="230"/>
        <v/>
      </c>
      <c r="CF76" s="117" t="str">
        <f t="shared" si="230"/>
        <v/>
      </c>
      <c r="CG76" s="117" t="str">
        <f t="shared" si="230"/>
        <v/>
      </c>
      <c r="CH76" s="117" t="str">
        <f t="shared" si="230"/>
        <v/>
      </c>
      <c r="CI76" s="117" t="str">
        <f t="shared" si="230"/>
        <v/>
      </c>
      <c r="CJ76" s="117" t="str">
        <f t="shared" ref="CJ76:EU76" si="231">IF(CJ27=1,INDEX($W$1:$W$49,ROW(CJ27)),"")</f>
        <v/>
      </c>
      <c r="CK76" s="117" t="str">
        <f t="shared" si="231"/>
        <v/>
      </c>
      <c r="CL76" s="117" t="str">
        <f t="shared" si="231"/>
        <v/>
      </c>
      <c r="CM76" s="117" t="str">
        <f t="shared" si="231"/>
        <v/>
      </c>
      <c r="CN76" s="117" t="str">
        <f t="shared" si="231"/>
        <v/>
      </c>
      <c r="CO76" s="117" t="str">
        <f t="shared" si="231"/>
        <v/>
      </c>
      <c r="CP76" s="117" t="str">
        <f t="shared" si="231"/>
        <v/>
      </c>
      <c r="CQ76" s="117" t="str">
        <f t="shared" si="231"/>
        <v/>
      </c>
      <c r="CR76" s="117" t="str">
        <f t="shared" si="231"/>
        <v/>
      </c>
      <c r="CS76" s="117" t="str">
        <f t="shared" si="231"/>
        <v/>
      </c>
      <c r="CT76" s="117" t="str">
        <f t="shared" si="231"/>
        <v/>
      </c>
      <c r="CU76" s="117" t="str">
        <f t="shared" si="231"/>
        <v/>
      </c>
      <c r="CV76" s="117" t="str">
        <f t="shared" si="231"/>
        <v/>
      </c>
      <c r="CW76" s="117" t="str">
        <f t="shared" si="231"/>
        <v/>
      </c>
      <c r="CX76" s="117" t="str">
        <f t="shared" si="231"/>
        <v/>
      </c>
      <c r="CY76" s="117" t="str">
        <f t="shared" si="231"/>
        <v/>
      </c>
      <c r="CZ76" s="117" t="str">
        <f t="shared" si="231"/>
        <v/>
      </c>
      <c r="DA76" s="117" t="str">
        <f t="shared" si="231"/>
        <v/>
      </c>
      <c r="DB76" s="117" t="str">
        <f t="shared" si="231"/>
        <v/>
      </c>
      <c r="DC76" s="117" t="str">
        <f t="shared" si="231"/>
        <v/>
      </c>
      <c r="DD76" s="117" t="str">
        <f t="shared" si="231"/>
        <v/>
      </c>
      <c r="DE76" s="117" t="str">
        <f t="shared" si="231"/>
        <v/>
      </c>
      <c r="DF76" s="117" t="str">
        <f t="shared" si="231"/>
        <v/>
      </c>
      <c r="DG76" s="117" t="str">
        <f t="shared" si="231"/>
        <v/>
      </c>
      <c r="DH76" s="117" t="str">
        <f t="shared" si="231"/>
        <v/>
      </c>
      <c r="DI76" s="117" t="str">
        <f t="shared" si="231"/>
        <v/>
      </c>
      <c r="DJ76" s="117" t="str">
        <f t="shared" si="231"/>
        <v/>
      </c>
      <c r="DK76" s="117" t="str">
        <f t="shared" si="231"/>
        <v/>
      </c>
      <c r="DL76" s="117" t="str">
        <f t="shared" si="231"/>
        <v/>
      </c>
      <c r="DM76" s="117" t="str">
        <f t="shared" si="231"/>
        <v/>
      </c>
      <c r="DN76" s="117" t="str">
        <f t="shared" si="231"/>
        <v/>
      </c>
      <c r="DO76" s="117" t="str">
        <f t="shared" si="231"/>
        <v/>
      </c>
      <c r="DP76" s="117" t="str">
        <f t="shared" si="231"/>
        <v/>
      </c>
      <c r="DQ76" s="117" t="str">
        <f t="shared" si="231"/>
        <v/>
      </c>
      <c r="DR76" s="117" t="str">
        <f t="shared" si="231"/>
        <v/>
      </c>
      <c r="DS76" s="117" t="str">
        <f t="shared" si="231"/>
        <v/>
      </c>
      <c r="DT76" s="117" t="str">
        <f t="shared" si="231"/>
        <v/>
      </c>
      <c r="DU76" s="117" t="str">
        <f t="shared" si="231"/>
        <v/>
      </c>
      <c r="DV76" s="117" t="str">
        <f t="shared" si="231"/>
        <v/>
      </c>
      <c r="DW76" s="117" t="str">
        <f t="shared" si="231"/>
        <v/>
      </c>
      <c r="DX76" s="117" t="str">
        <f t="shared" si="231"/>
        <v/>
      </c>
      <c r="DY76" s="117" t="str">
        <f t="shared" si="231"/>
        <v/>
      </c>
      <c r="DZ76" s="117" t="str">
        <f t="shared" si="231"/>
        <v/>
      </c>
      <c r="EA76" s="117" t="str">
        <f t="shared" si="231"/>
        <v/>
      </c>
      <c r="EB76" s="117" t="str">
        <f t="shared" si="231"/>
        <v/>
      </c>
      <c r="EC76" s="117" t="str">
        <f t="shared" si="231"/>
        <v/>
      </c>
      <c r="ED76" s="117" t="str">
        <f t="shared" si="231"/>
        <v/>
      </c>
      <c r="EE76" s="117" t="str">
        <f t="shared" si="231"/>
        <v/>
      </c>
      <c r="EF76" s="117" t="str">
        <f t="shared" si="231"/>
        <v/>
      </c>
      <c r="EG76" s="117" t="str">
        <f t="shared" si="231"/>
        <v/>
      </c>
      <c r="EH76" s="117" t="str">
        <f t="shared" si="231"/>
        <v/>
      </c>
      <c r="EI76" s="117" t="str">
        <f t="shared" si="231"/>
        <v/>
      </c>
      <c r="EJ76" s="117" t="str">
        <f t="shared" si="231"/>
        <v/>
      </c>
      <c r="EK76" s="117" t="str">
        <f t="shared" si="231"/>
        <v/>
      </c>
      <c r="EL76" s="117" t="str">
        <f t="shared" si="231"/>
        <v/>
      </c>
      <c r="EM76" s="117" t="str">
        <f t="shared" si="231"/>
        <v/>
      </c>
      <c r="EN76" s="117" t="str">
        <f t="shared" si="231"/>
        <v/>
      </c>
      <c r="EO76" s="117" t="str">
        <f t="shared" si="231"/>
        <v/>
      </c>
      <c r="EP76" s="117" t="str">
        <f t="shared" si="231"/>
        <v/>
      </c>
      <c r="EQ76" s="117" t="str">
        <f t="shared" si="231"/>
        <v/>
      </c>
      <c r="ER76" s="117" t="str">
        <f t="shared" si="231"/>
        <v/>
      </c>
      <c r="ES76" s="117" t="str">
        <f t="shared" si="231"/>
        <v/>
      </c>
      <c r="ET76" s="117" t="str">
        <f t="shared" si="231"/>
        <v/>
      </c>
      <c r="EU76" s="117" t="str">
        <f t="shared" si="231"/>
        <v/>
      </c>
      <c r="EV76" s="117" t="str">
        <f t="shared" ref="EV76:HG76" si="232">IF(EV27=1,INDEX($W$1:$W$49,ROW(EV27)),"")</f>
        <v/>
      </c>
      <c r="EW76" s="117" t="str">
        <f t="shared" si="232"/>
        <v/>
      </c>
      <c r="EX76" s="117" t="str">
        <f t="shared" si="232"/>
        <v/>
      </c>
      <c r="EY76" s="117" t="str">
        <f t="shared" si="232"/>
        <v/>
      </c>
      <c r="EZ76" s="117" t="str">
        <f t="shared" si="232"/>
        <v/>
      </c>
      <c r="FA76" s="117" t="str">
        <f t="shared" si="232"/>
        <v/>
      </c>
      <c r="FB76" s="117" t="str">
        <f t="shared" si="232"/>
        <v/>
      </c>
      <c r="FC76" s="117" t="str">
        <f t="shared" si="232"/>
        <v/>
      </c>
      <c r="FD76" s="117" t="str">
        <f t="shared" si="232"/>
        <v/>
      </c>
      <c r="FE76" s="117" t="str">
        <f t="shared" si="232"/>
        <v/>
      </c>
      <c r="FF76" s="117" t="str">
        <f t="shared" si="232"/>
        <v/>
      </c>
      <c r="FG76" s="117" t="str">
        <f t="shared" si="232"/>
        <v/>
      </c>
      <c r="FH76" s="117" t="str">
        <f t="shared" si="232"/>
        <v/>
      </c>
      <c r="FI76" s="117" t="str">
        <f t="shared" si="232"/>
        <v/>
      </c>
      <c r="FJ76" s="117" t="str">
        <f t="shared" si="232"/>
        <v/>
      </c>
      <c r="FK76" s="117" t="str">
        <f t="shared" si="232"/>
        <v/>
      </c>
      <c r="FL76" s="117" t="str">
        <f t="shared" si="232"/>
        <v/>
      </c>
      <c r="FM76" s="117" t="str">
        <f t="shared" si="232"/>
        <v/>
      </c>
      <c r="FN76" s="117" t="str">
        <f t="shared" si="232"/>
        <v/>
      </c>
      <c r="FO76" s="117" t="str">
        <f t="shared" si="232"/>
        <v/>
      </c>
      <c r="FP76" s="117" t="str">
        <f t="shared" si="232"/>
        <v/>
      </c>
      <c r="FQ76" s="117" t="str">
        <f t="shared" si="232"/>
        <v/>
      </c>
      <c r="FR76" s="117" t="str">
        <f t="shared" si="232"/>
        <v/>
      </c>
      <c r="FS76" s="117" t="str">
        <f t="shared" si="232"/>
        <v/>
      </c>
      <c r="FT76" s="117" t="str">
        <f t="shared" si="232"/>
        <v/>
      </c>
      <c r="FU76" s="117" t="str">
        <f t="shared" si="232"/>
        <v/>
      </c>
      <c r="FV76" s="117" t="str">
        <f t="shared" si="232"/>
        <v/>
      </c>
      <c r="FW76" s="117" t="str">
        <f t="shared" si="232"/>
        <v/>
      </c>
      <c r="FX76" s="117" t="str">
        <f t="shared" si="232"/>
        <v/>
      </c>
      <c r="FY76" s="117" t="str">
        <f t="shared" si="232"/>
        <v/>
      </c>
      <c r="FZ76" s="117" t="str">
        <f t="shared" si="232"/>
        <v/>
      </c>
      <c r="GA76" s="117" t="str">
        <f t="shared" si="232"/>
        <v/>
      </c>
      <c r="GB76" s="117" t="str">
        <f t="shared" si="232"/>
        <v/>
      </c>
      <c r="GC76" s="117" t="str">
        <f t="shared" si="232"/>
        <v/>
      </c>
      <c r="GD76" s="117" t="str">
        <f t="shared" si="232"/>
        <v/>
      </c>
      <c r="GE76" s="117" t="str">
        <f t="shared" si="232"/>
        <v/>
      </c>
      <c r="GF76" s="117" t="str">
        <f t="shared" si="232"/>
        <v/>
      </c>
      <c r="GG76" s="117" t="str">
        <f t="shared" si="232"/>
        <v/>
      </c>
      <c r="GH76" s="117" t="str">
        <f t="shared" si="232"/>
        <v/>
      </c>
      <c r="GI76" s="117" t="str">
        <f t="shared" si="232"/>
        <v/>
      </c>
      <c r="GJ76" s="117" t="str">
        <f t="shared" si="232"/>
        <v/>
      </c>
      <c r="GK76" s="117" t="str">
        <f t="shared" si="232"/>
        <v/>
      </c>
      <c r="GL76" s="117" t="str">
        <f t="shared" si="232"/>
        <v/>
      </c>
      <c r="GM76" s="117" t="str">
        <f t="shared" si="232"/>
        <v/>
      </c>
      <c r="GN76" s="117" t="str">
        <f t="shared" si="232"/>
        <v/>
      </c>
      <c r="GO76" s="117" t="str">
        <f t="shared" si="232"/>
        <v/>
      </c>
      <c r="GP76" s="117" t="str">
        <f t="shared" si="232"/>
        <v/>
      </c>
      <c r="GQ76" s="117" t="str">
        <f t="shared" si="232"/>
        <v/>
      </c>
      <c r="GR76" s="117" t="str">
        <f t="shared" si="232"/>
        <v/>
      </c>
      <c r="GS76" s="117" t="str">
        <f t="shared" si="232"/>
        <v/>
      </c>
      <c r="GT76" s="117" t="str">
        <f t="shared" si="232"/>
        <v/>
      </c>
      <c r="GU76" s="117" t="str">
        <f t="shared" si="232"/>
        <v/>
      </c>
      <c r="GV76" s="117" t="str">
        <f t="shared" si="232"/>
        <v/>
      </c>
      <c r="GW76" s="117" t="str">
        <f t="shared" si="232"/>
        <v/>
      </c>
      <c r="GX76" s="117" t="str">
        <f t="shared" si="232"/>
        <v/>
      </c>
      <c r="GY76" s="117" t="str">
        <f t="shared" si="232"/>
        <v/>
      </c>
      <c r="GZ76" s="117" t="str">
        <f t="shared" si="232"/>
        <v/>
      </c>
      <c r="HA76" s="117" t="str">
        <f t="shared" si="232"/>
        <v/>
      </c>
      <c r="HB76" s="117" t="str">
        <f t="shared" si="232"/>
        <v/>
      </c>
      <c r="HC76" s="117" t="str">
        <f t="shared" si="232"/>
        <v/>
      </c>
      <c r="HD76" s="117" t="str">
        <f t="shared" si="232"/>
        <v/>
      </c>
      <c r="HE76" s="117" t="str">
        <f t="shared" si="232"/>
        <v/>
      </c>
      <c r="HF76" s="117" t="str">
        <f t="shared" si="232"/>
        <v/>
      </c>
      <c r="HG76" s="117" t="str">
        <f t="shared" si="232"/>
        <v/>
      </c>
      <c r="HH76" s="117" t="str">
        <f t="shared" ref="HH76:HV76" si="233">IF(HH27=1,INDEX($W$1:$W$49,ROW(HH27)),"")</f>
        <v/>
      </c>
      <c r="HI76" s="117" t="str">
        <f t="shared" si="233"/>
        <v/>
      </c>
      <c r="HJ76" s="117" t="str">
        <f t="shared" si="233"/>
        <v/>
      </c>
      <c r="HK76" s="117" t="str">
        <f t="shared" si="233"/>
        <v/>
      </c>
      <c r="HL76" s="117" t="str">
        <f t="shared" si="233"/>
        <v/>
      </c>
      <c r="HM76" s="117" t="str">
        <f t="shared" si="233"/>
        <v/>
      </c>
      <c r="HN76" s="117" t="str">
        <f t="shared" si="233"/>
        <v/>
      </c>
      <c r="HO76" s="117" t="str">
        <f t="shared" si="233"/>
        <v/>
      </c>
      <c r="HP76" s="117" t="str">
        <f t="shared" si="233"/>
        <v/>
      </c>
      <c r="HQ76" s="117" t="str">
        <f t="shared" si="233"/>
        <v/>
      </c>
      <c r="HR76" s="117" t="str">
        <f t="shared" si="233"/>
        <v/>
      </c>
      <c r="HS76" s="117" t="str">
        <f t="shared" si="233"/>
        <v/>
      </c>
      <c r="HT76" s="117" t="str">
        <f t="shared" si="233"/>
        <v/>
      </c>
      <c r="HU76" s="117" t="str">
        <f t="shared" si="233"/>
        <v/>
      </c>
      <c r="HV76" s="117" t="str">
        <f t="shared" si="233"/>
        <v/>
      </c>
    </row>
    <row r="77" spans="1:230" x14ac:dyDescent="0.35">
      <c r="A77" s="117">
        <v>4</v>
      </c>
      <c r="B77" s="117">
        <f t="shared" si="206"/>
        <v>2</v>
      </c>
      <c r="C77" s="117">
        <f t="shared" si="207"/>
        <v>2</v>
      </c>
      <c r="D77" s="117">
        <f t="shared" si="208"/>
        <v>2</v>
      </c>
      <c r="E77" s="117">
        <f t="shared" si="209"/>
        <v>2</v>
      </c>
      <c r="H77" s="117">
        <v>76</v>
      </c>
      <c r="I77" s="117" t="str">
        <f t="shared" si="177"/>
        <v>ECG</v>
      </c>
      <c r="J77" s="117">
        <f t="shared" si="183"/>
        <v>69</v>
      </c>
      <c r="K77" s="117" t="str">
        <f t="shared" si="184"/>
        <v>ECG</v>
      </c>
      <c r="L77" s="117" t="str">
        <f t="shared" si="185"/>
        <v/>
      </c>
      <c r="M77" s="398" t="str">
        <f t="shared" si="186"/>
        <v>ECG</v>
      </c>
      <c r="N77" s="117">
        <f t="shared" si="187"/>
        <v>76</v>
      </c>
      <c r="O77" s="117">
        <f t="shared" si="188"/>
        <v>76</v>
      </c>
      <c r="Q77" s="389">
        <f t="shared" si="178"/>
        <v>76</v>
      </c>
      <c r="R77" s="395" t="str">
        <f t="shared" si="189"/>
        <v>ECG</v>
      </c>
      <c r="S77" s="391"/>
      <c r="T77" s="391"/>
      <c r="U77" s="391"/>
      <c r="W77" s="117">
        <v>27</v>
      </c>
      <c r="X77" s="117" t="str">
        <f t="shared" ref="X77:CI77" si="234">IF(X28=1,INDEX($W$1:$W$49,ROW(X28)),"")</f>
        <v/>
      </c>
      <c r="Y77" s="117" t="str">
        <f t="shared" si="234"/>
        <v/>
      </c>
      <c r="Z77" s="117" t="str">
        <f t="shared" si="234"/>
        <v/>
      </c>
      <c r="AA77" s="117" t="str">
        <f t="shared" si="234"/>
        <v/>
      </c>
      <c r="AB77" s="117" t="str">
        <f t="shared" si="234"/>
        <v/>
      </c>
      <c r="AC77" s="117" t="str">
        <f t="shared" si="234"/>
        <v/>
      </c>
      <c r="AD77" s="117" t="str">
        <f t="shared" si="234"/>
        <v/>
      </c>
      <c r="AE77" s="117" t="str">
        <f t="shared" si="234"/>
        <v/>
      </c>
      <c r="AF77" s="117" t="str">
        <f t="shared" si="234"/>
        <v/>
      </c>
      <c r="AG77" s="117" t="str">
        <f t="shared" si="234"/>
        <v/>
      </c>
      <c r="AH77" s="117" t="str">
        <f t="shared" si="234"/>
        <v/>
      </c>
      <c r="AI77" s="117" t="str">
        <f t="shared" si="234"/>
        <v/>
      </c>
      <c r="AJ77" s="117" t="str">
        <f t="shared" si="234"/>
        <v/>
      </c>
      <c r="AK77" s="117" t="str">
        <f t="shared" si="234"/>
        <v/>
      </c>
      <c r="AL77" s="117" t="str">
        <f t="shared" si="234"/>
        <v/>
      </c>
      <c r="AM77" s="117" t="str">
        <f t="shared" si="234"/>
        <v/>
      </c>
      <c r="AN77" s="117" t="str">
        <f t="shared" si="234"/>
        <v/>
      </c>
      <c r="AO77" s="117" t="str">
        <f t="shared" si="234"/>
        <v/>
      </c>
      <c r="AP77" s="117" t="str">
        <f t="shared" si="234"/>
        <v/>
      </c>
      <c r="AQ77" s="117" t="str">
        <f t="shared" si="234"/>
        <v/>
      </c>
      <c r="AR77" s="117" t="str">
        <f t="shared" si="234"/>
        <v/>
      </c>
      <c r="AS77" s="117" t="str">
        <f t="shared" si="234"/>
        <v/>
      </c>
      <c r="AT77" s="117" t="str">
        <f t="shared" si="234"/>
        <v/>
      </c>
      <c r="AU77" s="117" t="str">
        <f t="shared" si="234"/>
        <v/>
      </c>
      <c r="AV77" s="117" t="str">
        <f t="shared" si="234"/>
        <v/>
      </c>
      <c r="AW77" s="117" t="str">
        <f t="shared" si="234"/>
        <v/>
      </c>
      <c r="AX77" s="117" t="str">
        <f t="shared" si="234"/>
        <v/>
      </c>
      <c r="AY77" s="117" t="str">
        <f t="shared" si="234"/>
        <v/>
      </c>
      <c r="AZ77" s="117" t="str">
        <f t="shared" si="234"/>
        <v/>
      </c>
      <c r="BA77" s="117" t="str">
        <f t="shared" si="234"/>
        <v/>
      </c>
      <c r="BB77" s="117" t="str">
        <f t="shared" si="234"/>
        <v/>
      </c>
      <c r="BC77" s="117" t="str">
        <f t="shared" si="234"/>
        <v/>
      </c>
      <c r="BD77" s="117" t="str">
        <f t="shared" si="234"/>
        <v/>
      </c>
      <c r="BE77" s="117" t="str">
        <f t="shared" si="234"/>
        <v/>
      </c>
      <c r="BF77" s="117" t="str">
        <f t="shared" si="234"/>
        <v/>
      </c>
      <c r="BG77" s="117" t="str">
        <f t="shared" si="234"/>
        <v/>
      </c>
      <c r="BH77" s="117" t="str">
        <f t="shared" si="234"/>
        <v/>
      </c>
      <c r="BI77" s="117" t="str">
        <f t="shared" si="234"/>
        <v/>
      </c>
      <c r="BJ77" s="117" t="str">
        <f t="shared" si="234"/>
        <v/>
      </c>
      <c r="BK77" s="117" t="str">
        <f t="shared" si="234"/>
        <v/>
      </c>
      <c r="BL77" s="117" t="str">
        <f t="shared" si="234"/>
        <v/>
      </c>
      <c r="BM77" s="117" t="str">
        <f t="shared" si="234"/>
        <v/>
      </c>
      <c r="BN77" s="117" t="str">
        <f t="shared" si="234"/>
        <v/>
      </c>
      <c r="BO77" s="117" t="str">
        <f t="shared" si="234"/>
        <v/>
      </c>
      <c r="BP77" s="117" t="str">
        <f t="shared" si="234"/>
        <v/>
      </c>
      <c r="BQ77" s="117" t="str">
        <f t="shared" si="234"/>
        <v/>
      </c>
      <c r="BR77" s="117" t="str">
        <f t="shared" si="234"/>
        <v/>
      </c>
      <c r="BS77" s="117" t="str">
        <f t="shared" si="234"/>
        <v/>
      </c>
      <c r="BT77" s="117" t="str">
        <f t="shared" si="234"/>
        <v/>
      </c>
      <c r="BU77" s="117" t="str">
        <f t="shared" si="234"/>
        <v/>
      </c>
      <c r="BV77" s="117" t="str">
        <f t="shared" si="234"/>
        <v/>
      </c>
      <c r="BW77" s="117" t="str">
        <f t="shared" si="234"/>
        <v/>
      </c>
      <c r="BX77" s="117" t="str">
        <f t="shared" si="234"/>
        <v/>
      </c>
      <c r="BY77" s="117" t="str">
        <f t="shared" si="234"/>
        <v/>
      </c>
      <c r="BZ77" s="117" t="str">
        <f t="shared" si="234"/>
        <v/>
      </c>
      <c r="CA77" s="117" t="str">
        <f t="shared" si="234"/>
        <v/>
      </c>
      <c r="CB77" s="117" t="str">
        <f t="shared" si="234"/>
        <v/>
      </c>
      <c r="CC77" s="117" t="str">
        <f t="shared" si="234"/>
        <v/>
      </c>
      <c r="CD77" s="117" t="str">
        <f t="shared" si="234"/>
        <v/>
      </c>
      <c r="CE77" s="117" t="str">
        <f t="shared" si="234"/>
        <v/>
      </c>
      <c r="CF77" s="117" t="str">
        <f t="shared" si="234"/>
        <v/>
      </c>
      <c r="CG77" s="117" t="str">
        <f t="shared" si="234"/>
        <v/>
      </c>
      <c r="CH77" s="117" t="str">
        <f t="shared" si="234"/>
        <v/>
      </c>
      <c r="CI77" s="117" t="str">
        <f t="shared" si="234"/>
        <v/>
      </c>
      <c r="CJ77" s="117" t="str">
        <f t="shared" ref="CJ77:EU77" si="235">IF(CJ28=1,INDEX($W$1:$W$49,ROW(CJ28)),"")</f>
        <v/>
      </c>
      <c r="CK77" s="117" t="str">
        <f t="shared" si="235"/>
        <v/>
      </c>
      <c r="CL77" s="117" t="str">
        <f t="shared" si="235"/>
        <v/>
      </c>
      <c r="CM77" s="117" t="str">
        <f t="shared" si="235"/>
        <v/>
      </c>
      <c r="CN77" s="117" t="str">
        <f t="shared" si="235"/>
        <v/>
      </c>
      <c r="CO77" s="117" t="str">
        <f t="shared" si="235"/>
        <v/>
      </c>
      <c r="CP77" s="117" t="str">
        <f t="shared" si="235"/>
        <v/>
      </c>
      <c r="CQ77" s="117" t="str">
        <f t="shared" si="235"/>
        <v/>
      </c>
      <c r="CR77" s="117" t="str">
        <f t="shared" si="235"/>
        <v/>
      </c>
      <c r="CS77" s="117" t="str">
        <f t="shared" si="235"/>
        <v/>
      </c>
      <c r="CT77" s="117" t="str">
        <f t="shared" si="235"/>
        <v/>
      </c>
      <c r="CU77" s="117" t="str">
        <f t="shared" si="235"/>
        <v/>
      </c>
      <c r="CV77" s="117" t="str">
        <f t="shared" si="235"/>
        <v/>
      </c>
      <c r="CW77" s="117" t="str">
        <f t="shared" si="235"/>
        <v/>
      </c>
      <c r="CX77" s="117" t="str">
        <f t="shared" si="235"/>
        <v/>
      </c>
      <c r="CY77" s="117" t="str">
        <f t="shared" si="235"/>
        <v/>
      </c>
      <c r="CZ77" s="117" t="str">
        <f t="shared" si="235"/>
        <v/>
      </c>
      <c r="DA77" s="117" t="str">
        <f t="shared" si="235"/>
        <v/>
      </c>
      <c r="DB77" s="117" t="str">
        <f t="shared" si="235"/>
        <v/>
      </c>
      <c r="DC77" s="117" t="str">
        <f t="shared" si="235"/>
        <v/>
      </c>
      <c r="DD77" s="117" t="str">
        <f t="shared" si="235"/>
        <v/>
      </c>
      <c r="DE77" s="117" t="str">
        <f t="shared" si="235"/>
        <v/>
      </c>
      <c r="DF77" s="117" t="str">
        <f t="shared" si="235"/>
        <v/>
      </c>
      <c r="DG77" s="117" t="str">
        <f t="shared" si="235"/>
        <v/>
      </c>
      <c r="DH77" s="117" t="str">
        <f t="shared" si="235"/>
        <v/>
      </c>
      <c r="DI77" s="117" t="str">
        <f t="shared" si="235"/>
        <v/>
      </c>
      <c r="DJ77" s="117" t="str">
        <f t="shared" si="235"/>
        <v/>
      </c>
      <c r="DK77" s="117" t="str">
        <f t="shared" si="235"/>
        <v/>
      </c>
      <c r="DL77" s="117" t="str">
        <f t="shared" si="235"/>
        <v/>
      </c>
      <c r="DM77" s="117" t="str">
        <f t="shared" si="235"/>
        <v/>
      </c>
      <c r="DN77" s="117" t="str">
        <f t="shared" si="235"/>
        <v/>
      </c>
      <c r="DO77" s="117" t="str">
        <f t="shared" si="235"/>
        <v/>
      </c>
      <c r="DP77" s="117" t="str">
        <f t="shared" si="235"/>
        <v/>
      </c>
      <c r="DQ77" s="117" t="str">
        <f t="shared" si="235"/>
        <v/>
      </c>
      <c r="DR77" s="117" t="str">
        <f t="shared" si="235"/>
        <v/>
      </c>
      <c r="DS77" s="117" t="str">
        <f t="shared" si="235"/>
        <v/>
      </c>
      <c r="DT77" s="117" t="str">
        <f t="shared" si="235"/>
        <v/>
      </c>
      <c r="DU77" s="117" t="str">
        <f t="shared" si="235"/>
        <v/>
      </c>
      <c r="DV77" s="117" t="str">
        <f t="shared" si="235"/>
        <v/>
      </c>
      <c r="DW77" s="117" t="str">
        <f t="shared" si="235"/>
        <v/>
      </c>
      <c r="DX77" s="117" t="str">
        <f t="shared" si="235"/>
        <v/>
      </c>
      <c r="DY77" s="117" t="str">
        <f t="shared" si="235"/>
        <v/>
      </c>
      <c r="DZ77" s="117" t="str">
        <f t="shared" si="235"/>
        <v/>
      </c>
      <c r="EA77" s="117" t="str">
        <f t="shared" si="235"/>
        <v/>
      </c>
      <c r="EB77" s="117" t="str">
        <f t="shared" si="235"/>
        <v/>
      </c>
      <c r="EC77" s="117" t="str">
        <f t="shared" si="235"/>
        <v/>
      </c>
      <c r="ED77" s="117" t="str">
        <f t="shared" si="235"/>
        <v/>
      </c>
      <c r="EE77" s="117" t="str">
        <f t="shared" si="235"/>
        <v/>
      </c>
      <c r="EF77" s="117" t="str">
        <f t="shared" si="235"/>
        <v/>
      </c>
      <c r="EG77" s="117" t="str">
        <f t="shared" si="235"/>
        <v/>
      </c>
      <c r="EH77" s="117" t="str">
        <f t="shared" si="235"/>
        <v/>
      </c>
      <c r="EI77" s="117" t="str">
        <f t="shared" si="235"/>
        <v/>
      </c>
      <c r="EJ77" s="117" t="str">
        <f t="shared" si="235"/>
        <v/>
      </c>
      <c r="EK77" s="117" t="str">
        <f t="shared" si="235"/>
        <v/>
      </c>
      <c r="EL77" s="117" t="str">
        <f t="shared" si="235"/>
        <v/>
      </c>
      <c r="EM77" s="117" t="str">
        <f t="shared" si="235"/>
        <v/>
      </c>
      <c r="EN77" s="117" t="str">
        <f t="shared" si="235"/>
        <v/>
      </c>
      <c r="EO77" s="117" t="str">
        <f t="shared" si="235"/>
        <v/>
      </c>
      <c r="EP77" s="117" t="str">
        <f t="shared" si="235"/>
        <v/>
      </c>
      <c r="EQ77" s="117" t="str">
        <f t="shared" si="235"/>
        <v/>
      </c>
      <c r="ER77" s="117" t="str">
        <f t="shared" si="235"/>
        <v/>
      </c>
      <c r="ES77" s="117" t="str">
        <f t="shared" si="235"/>
        <v/>
      </c>
      <c r="ET77" s="117" t="str">
        <f t="shared" si="235"/>
        <v/>
      </c>
      <c r="EU77" s="117" t="str">
        <f t="shared" si="235"/>
        <v/>
      </c>
      <c r="EV77" s="117" t="str">
        <f t="shared" ref="EV77:HG77" si="236">IF(EV28=1,INDEX($W$1:$W$49,ROW(EV28)),"")</f>
        <v/>
      </c>
      <c r="EW77" s="117" t="str">
        <f t="shared" si="236"/>
        <v/>
      </c>
      <c r="EX77" s="117" t="str">
        <f t="shared" si="236"/>
        <v/>
      </c>
      <c r="EY77" s="117" t="str">
        <f t="shared" si="236"/>
        <v/>
      </c>
      <c r="EZ77" s="117" t="str">
        <f t="shared" si="236"/>
        <v/>
      </c>
      <c r="FA77" s="117" t="str">
        <f t="shared" si="236"/>
        <v/>
      </c>
      <c r="FB77" s="117" t="str">
        <f t="shared" si="236"/>
        <v/>
      </c>
      <c r="FC77" s="117" t="str">
        <f t="shared" si="236"/>
        <v/>
      </c>
      <c r="FD77" s="117" t="str">
        <f t="shared" si="236"/>
        <v/>
      </c>
      <c r="FE77" s="117" t="str">
        <f t="shared" si="236"/>
        <v/>
      </c>
      <c r="FF77" s="117" t="str">
        <f t="shared" si="236"/>
        <v/>
      </c>
      <c r="FG77" s="117" t="str">
        <f t="shared" si="236"/>
        <v/>
      </c>
      <c r="FH77" s="117" t="str">
        <f t="shared" si="236"/>
        <v/>
      </c>
      <c r="FI77" s="117" t="str">
        <f t="shared" si="236"/>
        <v/>
      </c>
      <c r="FJ77" s="117" t="str">
        <f t="shared" si="236"/>
        <v/>
      </c>
      <c r="FK77" s="117" t="str">
        <f t="shared" si="236"/>
        <v/>
      </c>
      <c r="FL77" s="117" t="str">
        <f t="shared" si="236"/>
        <v/>
      </c>
      <c r="FM77" s="117" t="str">
        <f t="shared" si="236"/>
        <v/>
      </c>
      <c r="FN77" s="117" t="str">
        <f t="shared" si="236"/>
        <v/>
      </c>
      <c r="FO77" s="117" t="str">
        <f t="shared" si="236"/>
        <v/>
      </c>
      <c r="FP77" s="117" t="str">
        <f t="shared" si="236"/>
        <v/>
      </c>
      <c r="FQ77" s="117" t="str">
        <f t="shared" si="236"/>
        <v/>
      </c>
      <c r="FR77" s="117" t="str">
        <f t="shared" si="236"/>
        <v/>
      </c>
      <c r="FS77" s="117" t="str">
        <f t="shared" si="236"/>
        <v/>
      </c>
      <c r="FT77" s="117" t="str">
        <f t="shared" si="236"/>
        <v/>
      </c>
      <c r="FU77" s="117" t="str">
        <f t="shared" si="236"/>
        <v/>
      </c>
      <c r="FV77" s="117" t="str">
        <f t="shared" si="236"/>
        <v/>
      </c>
      <c r="FW77" s="117" t="str">
        <f t="shared" si="236"/>
        <v/>
      </c>
      <c r="FX77" s="117" t="str">
        <f t="shared" si="236"/>
        <v/>
      </c>
      <c r="FY77" s="117" t="str">
        <f t="shared" si="236"/>
        <v/>
      </c>
      <c r="FZ77" s="117" t="str">
        <f t="shared" si="236"/>
        <v/>
      </c>
      <c r="GA77" s="117" t="str">
        <f t="shared" si="236"/>
        <v/>
      </c>
      <c r="GB77" s="117" t="str">
        <f t="shared" si="236"/>
        <v/>
      </c>
      <c r="GC77" s="117" t="str">
        <f t="shared" si="236"/>
        <v/>
      </c>
      <c r="GD77" s="117" t="str">
        <f t="shared" si="236"/>
        <v/>
      </c>
      <c r="GE77" s="117" t="str">
        <f t="shared" si="236"/>
        <v/>
      </c>
      <c r="GF77" s="117" t="str">
        <f t="shared" si="236"/>
        <v/>
      </c>
      <c r="GG77" s="117" t="str">
        <f t="shared" si="236"/>
        <v/>
      </c>
      <c r="GH77" s="117" t="str">
        <f t="shared" si="236"/>
        <v/>
      </c>
      <c r="GI77" s="117" t="str">
        <f t="shared" si="236"/>
        <v/>
      </c>
      <c r="GJ77" s="117" t="str">
        <f t="shared" si="236"/>
        <v/>
      </c>
      <c r="GK77" s="117" t="str">
        <f t="shared" si="236"/>
        <v/>
      </c>
      <c r="GL77" s="117" t="str">
        <f t="shared" si="236"/>
        <v/>
      </c>
      <c r="GM77" s="117" t="str">
        <f t="shared" si="236"/>
        <v/>
      </c>
      <c r="GN77" s="117" t="str">
        <f t="shared" si="236"/>
        <v/>
      </c>
      <c r="GO77" s="117" t="str">
        <f t="shared" si="236"/>
        <v/>
      </c>
      <c r="GP77" s="117" t="str">
        <f t="shared" si="236"/>
        <v/>
      </c>
      <c r="GQ77" s="117" t="str">
        <f t="shared" si="236"/>
        <v/>
      </c>
      <c r="GR77" s="117" t="str">
        <f t="shared" si="236"/>
        <v/>
      </c>
      <c r="GS77" s="117" t="str">
        <f t="shared" si="236"/>
        <v/>
      </c>
      <c r="GT77" s="117" t="str">
        <f t="shared" si="236"/>
        <v/>
      </c>
      <c r="GU77" s="117" t="str">
        <f t="shared" si="236"/>
        <v/>
      </c>
      <c r="GV77" s="117" t="str">
        <f t="shared" si="236"/>
        <v/>
      </c>
      <c r="GW77" s="117" t="str">
        <f t="shared" si="236"/>
        <v/>
      </c>
      <c r="GX77" s="117" t="str">
        <f t="shared" si="236"/>
        <v/>
      </c>
      <c r="GY77" s="117" t="str">
        <f t="shared" si="236"/>
        <v/>
      </c>
      <c r="GZ77" s="117" t="str">
        <f t="shared" si="236"/>
        <v/>
      </c>
      <c r="HA77" s="117" t="str">
        <f t="shared" si="236"/>
        <v/>
      </c>
      <c r="HB77" s="117" t="str">
        <f t="shared" si="236"/>
        <v/>
      </c>
      <c r="HC77" s="117" t="str">
        <f t="shared" si="236"/>
        <v/>
      </c>
      <c r="HD77" s="117" t="str">
        <f t="shared" si="236"/>
        <v/>
      </c>
      <c r="HE77" s="117" t="str">
        <f t="shared" si="236"/>
        <v/>
      </c>
      <c r="HF77" s="117" t="str">
        <f t="shared" si="236"/>
        <v/>
      </c>
      <c r="HG77" s="117" t="str">
        <f t="shared" si="236"/>
        <v/>
      </c>
      <c r="HH77" s="117" t="str">
        <f t="shared" ref="HH77:HV77" si="237">IF(HH28=1,INDEX($W$1:$W$49,ROW(HH28)),"")</f>
        <v/>
      </c>
      <c r="HI77" s="117" t="str">
        <f t="shared" si="237"/>
        <v/>
      </c>
      <c r="HJ77" s="117" t="str">
        <f t="shared" si="237"/>
        <v/>
      </c>
      <c r="HK77" s="117" t="str">
        <f t="shared" si="237"/>
        <v/>
      </c>
      <c r="HL77" s="117" t="str">
        <f t="shared" si="237"/>
        <v/>
      </c>
      <c r="HM77" s="117" t="str">
        <f t="shared" si="237"/>
        <v/>
      </c>
      <c r="HN77" s="117" t="str">
        <f t="shared" si="237"/>
        <v/>
      </c>
      <c r="HO77" s="117" t="str">
        <f t="shared" si="237"/>
        <v/>
      </c>
      <c r="HP77" s="117" t="str">
        <f t="shared" si="237"/>
        <v/>
      </c>
      <c r="HQ77" s="117" t="str">
        <f t="shared" si="237"/>
        <v/>
      </c>
      <c r="HR77" s="117" t="str">
        <f t="shared" si="237"/>
        <v/>
      </c>
      <c r="HS77" s="117" t="str">
        <f t="shared" si="237"/>
        <v/>
      </c>
      <c r="HT77" s="117" t="str">
        <f t="shared" si="237"/>
        <v/>
      </c>
      <c r="HU77" s="117" t="str">
        <f t="shared" si="237"/>
        <v/>
      </c>
      <c r="HV77" s="117" t="str">
        <f t="shared" si="237"/>
        <v/>
      </c>
    </row>
    <row r="78" spans="1:230" x14ac:dyDescent="0.35">
      <c r="A78" s="117">
        <v>5</v>
      </c>
      <c r="B78" s="117">
        <f t="shared" si="206"/>
        <v>2</v>
      </c>
      <c r="C78" s="117">
        <f t="shared" si="207"/>
        <v>2</v>
      </c>
      <c r="D78" s="117">
        <f t="shared" si="208"/>
        <v>2</v>
      </c>
      <c r="E78" s="117">
        <f t="shared" si="209"/>
        <v>2</v>
      </c>
      <c r="H78" s="117">
        <v>77</v>
      </c>
      <c r="I78" s="117" t="str">
        <f t="shared" si="177"/>
        <v>ECG</v>
      </c>
      <c r="J78" s="117">
        <f t="shared" si="183"/>
        <v>70</v>
      </c>
      <c r="K78" s="117" t="str">
        <f t="shared" si="184"/>
        <v>ECG</v>
      </c>
      <c r="L78" s="117" t="str">
        <f t="shared" si="185"/>
        <v/>
      </c>
      <c r="M78" s="398" t="str">
        <f t="shared" si="186"/>
        <v>ECG</v>
      </c>
      <c r="N78" s="117">
        <f t="shared" si="187"/>
        <v>77</v>
      </c>
      <c r="O78" s="117">
        <f t="shared" si="188"/>
        <v>77</v>
      </c>
      <c r="Q78" s="389">
        <f t="shared" si="178"/>
        <v>77</v>
      </c>
      <c r="R78" s="395" t="str">
        <f t="shared" si="189"/>
        <v>ECG</v>
      </c>
      <c r="S78" s="391"/>
      <c r="T78" s="391"/>
      <c r="U78" s="391"/>
      <c r="W78" s="117">
        <v>28</v>
      </c>
      <c r="X78" s="117" t="str">
        <f t="shared" ref="X78:CI78" si="238">IF(X29=1,INDEX($W$1:$W$49,ROW(X29)),"")</f>
        <v/>
      </c>
      <c r="Y78" s="117" t="str">
        <f t="shared" si="238"/>
        <v/>
      </c>
      <c r="Z78" s="117" t="str">
        <f t="shared" si="238"/>
        <v/>
      </c>
      <c r="AA78" s="117" t="str">
        <f t="shared" si="238"/>
        <v/>
      </c>
      <c r="AB78" s="117" t="str">
        <f t="shared" si="238"/>
        <v/>
      </c>
      <c r="AC78" s="117" t="str">
        <f t="shared" si="238"/>
        <v/>
      </c>
      <c r="AD78" s="117" t="str">
        <f t="shared" si="238"/>
        <v/>
      </c>
      <c r="AE78" s="117" t="str">
        <f t="shared" si="238"/>
        <v/>
      </c>
      <c r="AF78" s="117" t="str">
        <f t="shared" si="238"/>
        <v/>
      </c>
      <c r="AG78" s="117" t="str">
        <f t="shared" si="238"/>
        <v/>
      </c>
      <c r="AH78" s="117" t="str">
        <f t="shared" si="238"/>
        <v/>
      </c>
      <c r="AI78" s="117" t="str">
        <f t="shared" si="238"/>
        <v/>
      </c>
      <c r="AJ78" s="117" t="str">
        <f t="shared" si="238"/>
        <v/>
      </c>
      <c r="AK78" s="117" t="str">
        <f t="shared" si="238"/>
        <v/>
      </c>
      <c r="AL78" s="117" t="str">
        <f t="shared" si="238"/>
        <v/>
      </c>
      <c r="AM78" s="117" t="str">
        <f t="shared" si="238"/>
        <v/>
      </c>
      <c r="AN78" s="117" t="str">
        <f t="shared" si="238"/>
        <v/>
      </c>
      <c r="AO78" s="117" t="str">
        <f t="shared" si="238"/>
        <v/>
      </c>
      <c r="AP78" s="117" t="str">
        <f t="shared" si="238"/>
        <v/>
      </c>
      <c r="AQ78" s="117" t="str">
        <f t="shared" si="238"/>
        <v/>
      </c>
      <c r="AR78" s="117" t="str">
        <f t="shared" si="238"/>
        <v/>
      </c>
      <c r="AS78" s="117" t="str">
        <f t="shared" si="238"/>
        <v/>
      </c>
      <c r="AT78" s="117" t="str">
        <f t="shared" si="238"/>
        <v/>
      </c>
      <c r="AU78" s="117" t="str">
        <f t="shared" si="238"/>
        <v/>
      </c>
      <c r="AV78" s="117" t="str">
        <f t="shared" si="238"/>
        <v/>
      </c>
      <c r="AW78" s="117" t="str">
        <f t="shared" si="238"/>
        <v/>
      </c>
      <c r="AX78" s="117" t="str">
        <f t="shared" si="238"/>
        <v/>
      </c>
      <c r="AY78" s="117" t="str">
        <f t="shared" si="238"/>
        <v/>
      </c>
      <c r="AZ78" s="117" t="str">
        <f t="shared" si="238"/>
        <v/>
      </c>
      <c r="BA78" s="117" t="str">
        <f t="shared" si="238"/>
        <v/>
      </c>
      <c r="BB78" s="117" t="str">
        <f t="shared" si="238"/>
        <v/>
      </c>
      <c r="BC78" s="117" t="str">
        <f t="shared" si="238"/>
        <v/>
      </c>
      <c r="BD78" s="117" t="str">
        <f t="shared" si="238"/>
        <v/>
      </c>
      <c r="BE78" s="117" t="str">
        <f t="shared" si="238"/>
        <v/>
      </c>
      <c r="BF78" s="117" t="str">
        <f t="shared" si="238"/>
        <v/>
      </c>
      <c r="BG78" s="117" t="str">
        <f t="shared" si="238"/>
        <v/>
      </c>
      <c r="BH78" s="117" t="str">
        <f t="shared" si="238"/>
        <v/>
      </c>
      <c r="BI78" s="117" t="str">
        <f t="shared" si="238"/>
        <v/>
      </c>
      <c r="BJ78" s="117" t="str">
        <f t="shared" si="238"/>
        <v/>
      </c>
      <c r="BK78" s="117" t="str">
        <f t="shared" si="238"/>
        <v/>
      </c>
      <c r="BL78" s="117" t="str">
        <f t="shared" si="238"/>
        <v/>
      </c>
      <c r="BM78" s="117" t="str">
        <f t="shared" si="238"/>
        <v/>
      </c>
      <c r="BN78" s="117" t="str">
        <f t="shared" si="238"/>
        <v/>
      </c>
      <c r="BO78" s="117" t="str">
        <f t="shared" si="238"/>
        <v/>
      </c>
      <c r="BP78" s="117" t="str">
        <f t="shared" si="238"/>
        <v/>
      </c>
      <c r="BQ78" s="117" t="str">
        <f t="shared" si="238"/>
        <v/>
      </c>
      <c r="BR78" s="117" t="str">
        <f t="shared" si="238"/>
        <v/>
      </c>
      <c r="BS78" s="117" t="str">
        <f t="shared" si="238"/>
        <v/>
      </c>
      <c r="BT78" s="117" t="str">
        <f t="shared" si="238"/>
        <v/>
      </c>
      <c r="BU78" s="117" t="str">
        <f t="shared" si="238"/>
        <v/>
      </c>
      <c r="BV78" s="117" t="str">
        <f t="shared" si="238"/>
        <v/>
      </c>
      <c r="BW78" s="117" t="str">
        <f t="shared" si="238"/>
        <v/>
      </c>
      <c r="BX78" s="117" t="str">
        <f t="shared" si="238"/>
        <v/>
      </c>
      <c r="BY78" s="117" t="str">
        <f t="shared" si="238"/>
        <v/>
      </c>
      <c r="BZ78" s="117" t="str">
        <f t="shared" si="238"/>
        <v/>
      </c>
      <c r="CA78" s="117" t="str">
        <f t="shared" si="238"/>
        <v/>
      </c>
      <c r="CB78" s="117" t="str">
        <f t="shared" si="238"/>
        <v/>
      </c>
      <c r="CC78" s="117" t="str">
        <f t="shared" si="238"/>
        <v/>
      </c>
      <c r="CD78" s="117" t="str">
        <f t="shared" si="238"/>
        <v/>
      </c>
      <c r="CE78" s="117" t="str">
        <f t="shared" si="238"/>
        <v/>
      </c>
      <c r="CF78" s="117" t="str">
        <f t="shared" si="238"/>
        <v/>
      </c>
      <c r="CG78" s="117" t="str">
        <f t="shared" si="238"/>
        <v/>
      </c>
      <c r="CH78" s="117" t="str">
        <f t="shared" si="238"/>
        <v/>
      </c>
      <c r="CI78" s="117" t="str">
        <f t="shared" si="238"/>
        <v/>
      </c>
      <c r="CJ78" s="117" t="str">
        <f t="shared" ref="CJ78:EU78" si="239">IF(CJ29=1,INDEX($W$1:$W$49,ROW(CJ29)),"")</f>
        <v/>
      </c>
      <c r="CK78" s="117" t="str">
        <f t="shared" si="239"/>
        <v/>
      </c>
      <c r="CL78" s="117" t="str">
        <f t="shared" si="239"/>
        <v/>
      </c>
      <c r="CM78" s="117" t="str">
        <f t="shared" si="239"/>
        <v/>
      </c>
      <c r="CN78" s="117" t="str">
        <f t="shared" si="239"/>
        <v/>
      </c>
      <c r="CO78" s="117" t="str">
        <f t="shared" si="239"/>
        <v/>
      </c>
      <c r="CP78" s="117" t="str">
        <f t="shared" si="239"/>
        <v/>
      </c>
      <c r="CQ78" s="117" t="str">
        <f t="shared" si="239"/>
        <v/>
      </c>
      <c r="CR78" s="117" t="str">
        <f t="shared" si="239"/>
        <v/>
      </c>
      <c r="CS78" s="117" t="str">
        <f t="shared" si="239"/>
        <v/>
      </c>
      <c r="CT78" s="117" t="str">
        <f t="shared" si="239"/>
        <v/>
      </c>
      <c r="CU78" s="117" t="str">
        <f t="shared" si="239"/>
        <v/>
      </c>
      <c r="CV78" s="117" t="str">
        <f t="shared" si="239"/>
        <v/>
      </c>
      <c r="CW78" s="117" t="str">
        <f t="shared" si="239"/>
        <v/>
      </c>
      <c r="CX78" s="117" t="str">
        <f t="shared" si="239"/>
        <v/>
      </c>
      <c r="CY78" s="117" t="str">
        <f t="shared" si="239"/>
        <v/>
      </c>
      <c r="CZ78" s="117" t="str">
        <f t="shared" si="239"/>
        <v/>
      </c>
      <c r="DA78" s="117" t="str">
        <f t="shared" si="239"/>
        <v/>
      </c>
      <c r="DB78" s="117" t="str">
        <f t="shared" si="239"/>
        <v/>
      </c>
      <c r="DC78" s="117" t="str">
        <f t="shared" si="239"/>
        <v/>
      </c>
      <c r="DD78" s="117" t="str">
        <f t="shared" si="239"/>
        <v/>
      </c>
      <c r="DE78" s="117" t="str">
        <f t="shared" si="239"/>
        <v/>
      </c>
      <c r="DF78" s="117" t="str">
        <f t="shared" si="239"/>
        <v/>
      </c>
      <c r="DG78" s="117" t="str">
        <f t="shared" si="239"/>
        <v/>
      </c>
      <c r="DH78" s="117" t="str">
        <f t="shared" si="239"/>
        <v/>
      </c>
      <c r="DI78" s="117" t="str">
        <f t="shared" si="239"/>
        <v/>
      </c>
      <c r="DJ78" s="117" t="str">
        <f t="shared" si="239"/>
        <v/>
      </c>
      <c r="DK78" s="117" t="str">
        <f t="shared" si="239"/>
        <v/>
      </c>
      <c r="DL78" s="117" t="str">
        <f t="shared" si="239"/>
        <v/>
      </c>
      <c r="DM78" s="117" t="str">
        <f t="shared" si="239"/>
        <v/>
      </c>
      <c r="DN78" s="117" t="str">
        <f t="shared" si="239"/>
        <v/>
      </c>
      <c r="DO78" s="117" t="str">
        <f t="shared" si="239"/>
        <v/>
      </c>
      <c r="DP78" s="117" t="str">
        <f t="shared" si="239"/>
        <v/>
      </c>
      <c r="DQ78" s="117" t="str">
        <f t="shared" si="239"/>
        <v/>
      </c>
      <c r="DR78" s="117" t="str">
        <f t="shared" si="239"/>
        <v/>
      </c>
      <c r="DS78" s="117" t="str">
        <f t="shared" si="239"/>
        <v/>
      </c>
      <c r="DT78" s="117" t="str">
        <f t="shared" si="239"/>
        <v/>
      </c>
      <c r="DU78" s="117" t="str">
        <f t="shared" si="239"/>
        <v/>
      </c>
      <c r="DV78" s="117" t="str">
        <f t="shared" si="239"/>
        <v/>
      </c>
      <c r="DW78" s="117" t="str">
        <f t="shared" si="239"/>
        <v/>
      </c>
      <c r="DX78" s="117" t="str">
        <f t="shared" si="239"/>
        <v/>
      </c>
      <c r="DY78" s="117" t="str">
        <f t="shared" si="239"/>
        <v/>
      </c>
      <c r="DZ78" s="117" t="str">
        <f t="shared" si="239"/>
        <v/>
      </c>
      <c r="EA78" s="117" t="str">
        <f t="shared" si="239"/>
        <v/>
      </c>
      <c r="EB78" s="117" t="str">
        <f t="shared" si="239"/>
        <v/>
      </c>
      <c r="EC78" s="117" t="str">
        <f t="shared" si="239"/>
        <v/>
      </c>
      <c r="ED78" s="117" t="str">
        <f t="shared" si="239"/>
        <v/>
      </c>
      <c r="EE78" s="117" t="str">
        <f t="shared" si="239"/>
        <v/>
      </c>
      <c r="EF78" s="117" t="str">
        <f t="shared" si="239"/>
        <v/>
      </c>
      <c r="EG78" s="117" t="str">
        <f t="shared" si="239"/>
        <v/>
      </c>
      <c r="EH78" s="117" t="str">
        <f t="shared" si="239"/>
        <v/>
      </c>
      <c r="EI78" s="117" t="str">
        <f t="shared" si="239"/>
        <v/>
      </c>
      <c r="EJ78" s="117" t="str">
        <f t="shared" si="239"/>
        <v/>
      </c>
      <c r="EK78" s="117" t="str">
        <f t="shared" si="239"/>
        <v/>
      </c>
      <c r="EL78" s="117" t="str">
        <f t="shared" si="239"/>
        <v/>
      </c>
      <c r="EM78" s="117" t="str">
        <f t="shared" si="239"/>
        <v/>
      </c>
      <c r="EN78" s="117" t="str">
        <f t="shared" si="239"/>
        <v/>
      </c>
      <c r="EO78" s="117" t="str">
        <f t="shared" si="239"/>
        <v/>
      </c>
      <c r="EP78" s="117" t="str">
        <f t="shared" si="239"/>
        <v/>
      </c>
      <c r="EQ78" s="117" t="str">
        <f t="shared" si="239"/>
        <v/>
      </c>
      <c r="ER78" s="117" t="str">
        <f t="shared" si="239"/>
        <v/>
      </c>
      <c r="ES78" s="117" t="str">
        <f t="shared" si="239"/>
        <v/>
      </c>
      <c r="ET78" s="117" t="str">
        <f t="shared" si="239"/>
        <v/>
      </c>
      <c r="EU78" s="117" t="str">
        <f t="shared" si="239"/>
        <v/>
      </c>
      <c r="EV78" s="117" t="str">
        <f t="shared" ref="EV78:HG78" si="240">IF(EV29=1,INDEX($W$1:$W$49,ROW(EV29)),"")</f>
        <v/>
      </c>
      <c r="EW78" s="117" t="str">
        <f t="shared" si="240"/>
        <v/>
      </c>
      <c r="EX78" s="117" t="str">
        <f t="shared" si="240"/>
        <v/>
      </c>
      <c r="EY78" s="117" t="str">
        <f t="shared" si="240"/>
        <v/>
      </c>
      <c r="EZ78" s="117" t="str">
        <f t="shared" si="240"/>
        <v/>
      </c>
      <c r="FA78" s="117" t="str">
        <f t="shared" si="240"/>
        <v/>
      </c>
      <c r="FB78" s="117" t="str">
        <f t="shared" si="240"/>
        <v/>
      </c>
      <c r="FC78" s="117" t="str">
        <f t="shared" si="240"/>
        <v/>
      </c>
      <c r="FD78" s="117" t="str">
        <f t="shared" si="240"/>
        <v/>
      </c>
      <c r="FE78" s="117" t="str">
        <f t="shared" si="240"/>
        <v/>
      </c>
      <c r="FF78" s="117" t="str">
        <f t="shared" si="240"/>
        <v/>
      </c>
      <c r="FG78" s="117" t="str">
        <f t="shared" si="240"/>
        <v/>
      </c>
      <c r="FH78" s="117" t="str">
        <f t="shared" si="240"/>
        <v/>
      </c>
      <c r="FI78" s="117" t="str">
        <f t="shared" si="240"/>
        <v/>
      </c>
      <c r="FJ78" s="117" t="str">
        <f t="shared" si="240"/>
        <v/>
      </c>
      <c r="FK78" s="117" t="str">
        <f t="shared" si="240"/>
        <v/>
      </c>
      <c r="FL78" s="117" t="str">
        <f t="shared" si="240"/>
        <v/>
      </c>
      <c r="FM78" s="117" t="str">
        <f t="shared" si="240"/>
        <v/>
      </c>
      <c r="FN78" s="117" t="str">
        <f t="shared" si="240"/>
        <v/>
      </c>
      <c r="FO78" s="117" t="str">
        <f t="shared" si="240"/>
        <v/>
      </c>
      <c r="FP78" s="117" t="str">
        <f t="shared" si="240"/>
        <v/>
      </c>
      <c r="FQ78" s="117" t="str">
        <f t="shared" si="240"/>
        <v/>
      </c>
      <c r="FR78" s="117" t="str">
        <f t="shared" si="240"/>
        <v/>
      </c>
      <c r="FS78" s="117" t="str">
        <f t="shared" si="240"/>
        <v/>
      </c>
      <c r="FT78" s="117" t="str">
        <f t="shared" si="240"/>
        <v/>
      </c>
      <c r="FU78" s="117" t="str">
        <f t="shared" si="240"/>
        <v/>
      </c>
      <c r="FV78" s="117" t="str">
        <f t="shared" si="240"/>
        <v/>
      </c>
      <c r="FW78" s="117" t="str">
        <f t="shared" si="240"/>
        <v/>
      </c>
      <c r="FX78" s="117" t="str">
        <f t="shared" si="240"/>
        <v/>
      </c>
      <c r="FY78" s="117" t="str">
        <f t="shared" si="240"/>
        <v/>
      </c>
      <c r="FZ78" s="117" t="str">
        <f t="shared" si="240"/>
        <v/>
      </c>
      <c r="GA78" s="117" t="str">
        <f t="shared" si="240"/>
        <v/>
      </c>
      <c r="GB78" s="117" t="str">
        <f t="shared" si="240"/>
        <v/>
      </c>
      <c r="GC78" s="117" t="str">
        <f t="shared" si="240"/>
        <v/>
      </c>
      <c r="GD78" s="117" t="str">
        <f t="shared" si="240"/>
        <v/>
      </c>
      <c r="GE78" s="117" t="str">
        <f t="shared" si="240"/>
        <v/>
      </c>
      <c r="GF78" s="117" t="str">
        <f t="shared" si="240"/>
        <v/>
      </c>
      <c r="GG78" s="117" t="str">
        <f t="shared" si="240"/>
        <v/>
      </c>
      <c r="GH78" s="117" t="str">
        <f t="shared" si="240"/>
        <v/>
      </c>
      <c r="GI78" s="117" t="str">
        <f t="shared" si="240"/>
        <v/>
      </c>
      <c r="GJ78" s="117" t="str">
        <f t="shared" si="240"/>
        <v/>
      </c>
      <c r="GK78" s="117" t="str">
        <f t="shared" si="240"/>
        <v/>
      </c>
      <c r="GL78" s="117" t="str">
        <f t="shared" si="240"/>
        <v/>
      </c>
      <c r="GM78" s="117" t="str">
        <f t="shared" si="240"/>
        <v/>
      </c>
      <c r="GN78" s="117" t="str">
        <f t="shared" si="240"/>
        <v/>
      </c>
      <c r="GO78" s="117" t="str">
        <f t="shared" si="240"/>
        <v/>
      </c>
      <c r="GP78" s="117" t="str">
        <f t="shared" si="240"/>
        <v/>
      </c>
      <c r="GQ78" s="117" t="str">
        <f t="shared" si="240"/>
        <v/>
      </c>
      <c r="GR78" s="117" t="str">
        <f t="shared" si="240"/>
        <v/>
      </c>
      <c r="GS78" s="117" t="str">
        <f t="shared" si="240"/>
        <v/>
      </c>
      <c r="GT78" s="117" t="str">
        <f t="shared" si="240"/>
        <v/>
      </c>
      <c r="GU78" s="117" t="str">
        <f t="shared" si="240"/>
        <v/>
      </c>
      <c r="GV78" s="117" t="str">
        <f t="shared" si="240"/>
        <v/>
      </c>
      <c r="GW78" s="117" t="str">
        <f t="shared" si="240"/>
        <v/>
      </c>
      <c r="GX78" s="117" t="str">
        <f t="shared" si="240"/>
        <v/>
      </c>
      <c r="GY78" s="117" t="str">
        <f t="shared" si="240"/>
        <v/>
      </c>
      <c r="GZ78" s="117" t="str">
        <f t="shared" si="240"/>
        <v/>
      </c>
      <c r="HA78" s="117" t="str">
        <f t="shared" si="240"/>
        <v/>
      </c>
      <c r="HB78" s="117" t="str">
        <f t="shared" si="240"/>
        <v/>
      </c>
      <c r="HC78" s="117" t="str">
        <f t="shared" si="240"/>
        <v/>
      </c>
      <c r="HD78" s="117" t="str">
        <f t="shared" si="240"/>
        <v/>
      </c>
      <c r="HE78" s="117" t="str">
        <f t="shared" si="240"/>
        <v/>
      </c>
      <c r="HF78" s="117" t="str">
        <f t="shared" si="240"/>
        <v/>
      </c>
      <c r="HG78" s="117" t="str">
        <f t="shared" si="240"/>
        <v/>
      </c>
      <c r="HH78" s="117" t="str">
        <f t="shared" ref="HH78:HV78" si="241">IF(HH29=1,INDEX($W$1:$W$49,ROW(HH29)),"")</f>
        <v/>
      </c>
      <c r="HI78" s="117" t="str">
        <f t="shared" si="241"/>
        <v/>
      </c>
      <c r="HJ78" s="117" t="str">
        <f t="shared" si="241"/>
        <v/>
      </c>
      <c r="HK78" s="117" t="str">
        <f t="shared" si="241"/>
        <v/>
      </c>
      <c r="HL78" s="117" t="str">
        <f t="shared" si="241"/>
        <v/>
      </c>
      <c r="HM78" s="117" t="str">
        <f t="shared" si="241"/>
        <v/>
      </c>
      <c r="HN78" s="117" t="str">
        <f t="shared" si="241"/>
        <v/>
      </c>
      <c r="HO78" s="117" t="str">
        <f t="shared" si="241"/>
        <v/>
      </c>
      <c r="HP78" s="117" t="str">
        <f t="shared" si="241"/>
        <v/>
      </c>
      <c r="HQ78" s="117" t="str">
        <f t="shared" si="241"/>
        <v/>
      </c>
      <c r="HR78" s="117" t="str">
        <f t="shared" si="241"/>
        <v/>
      </c>
      <c r="HS78" s="117" t="str">
        <f t="shared" si="241"/>
        <v/>
      </c>
      <c r="HT78" s="117" t="str">
        <f t="shared" si="241"/>
        <v/>
      </c>
      <c r="HU78" s="117" t="str">
        <f t="shared" si="241"/>
        <v/>
      </c>
      <c r="HV78" s="117" t="str">
        <f t="shared" si="241"/>
        <v/>
      </c>
    </row>
    <row r="79" spans="1:230" x14ac:dyDescent="0.35">
      <c r="A79" s="117">
        <v>5</v>
      </c>
      <c r="B79" s="117">
        <f t="shared" si="206"/>
        <v>2</v>
      </c>
      <c r="C79" s="117">
        <f t="shared" si="207"/>
        <v>2</v>
      </c>
      <c r="D79" s="117">
        <f t="shared" si="208"/>
        <v>2</v>
      </c>
      <c r="E79" s="117">
        <f t="shared" si="209"/>
        <v>2</v>
      </c>
      <c r="H79" s="117">
        <v>78</v>
      </c>
      <c r="I79" s="117" t="str">
        <f t="shared" si="177"/>
        <v>ECG</v>
      </c>
      <c r="J79" s="117">
        <f t="shared" si="183"/>
        <v>71</v>
      </c>
      <c r="K79" s="117" t="str">
        <f t="shared" si="184"/>
        <v>ECG</v>
      </c>
      <c r="L79" s="117" t="str">
        <f t="shared" si="185"/>
        <v/>
      </c>
      <c r="M79" s="398" t="str">
        <f t="shared" si="186"/>
        <v>ECG</v>
      </c>
      <c r="N79" s="117">
        <f t="shared" si="187"/>
        <v>78</v>
      </c>
      <c r="O79" s="117">
        <f t="shared" si="188"/>
        <v>78</v>
      </c>
      <c r="Q79" s="389">
        <f t="shared" si="178"/>
        <v>78</v>
      </c>
      <c r="R79" s="395" t="str">
        <f t="shared" si="189"/>
        <v>ECG</v>
      </c>
      <c r="S79" s="391"/>
      <c r="T79" s="391"/>
      <c r="U79" s="391"/>
      <c r="W79" s="117">
        <v>29</v>
      </c>
      <c r="X79" s="117" t="str">
        <f t="shared" ref="X79:CI79" si="242">IF(X30=1,INDEX($W$1:$W$49,ROW(X30)),"")</f>
        <v/>
      </c>
      <c r="Y79" s="117" t="str">
        <f t="shared" si="242"/>
        <v/>
      </c>
      <c r="Z79" s="117" t="str">
        <f t="shared" si="242"/>
        <v/>
      </c>
      <c r="AA79" s="117" t="str">
        <f t="shared" si="242"/>
        <v/>
      </c>
      <c r="AB79" s="117" t="str">
        <f t="shared" si="242"/>
        <v/>
      </c>
      <c r="AC79" s="117" t="str">
        <f t="shared" si="242"/>
        <v/>
      </c>
      <c r="AD79" s="117" t="str">
        <f t="shared" si="242"/>
        <v/>
      </c>
      <c r="AE79" s="117" t="str">
        <f t="shared" si="242"/>
        <v/>
      </c>
      <c r="AF79" s="117" t="str">
        <f t="shared" si="242"/>
        <v/>
      </c>
      <c r="AG79" s="117" t="str">
        <f t="shared" si="242"/>
        <v/>
      </c>
      <c r="AH79" s="117" t="str">
        <f t="shared" si="242"/>
        <v/>
      </c>
      <c r="AI79" s="117" t="str">
        <f t="shared" si="242"/>
        <v/>
      </c>
      <c r="AJ79" s="117" t="str">
        <f t="shared" si="242"/>
        <v/>
      </c>
      <c r="AK79" s="117" t="str">
        <f t="shared" si="242"/>
        <v/>
      </c>
      <c r="AL79" s="117" t="str">
        <f t="shared" si="242"/>
        <v/>
      </c>
      <c r="AM79" s="117" t="str">
        <f t="shared" si="242"/>
        <v/>
      </c>
      <c r="AN79" s="117" t="str">
        <f t="shared" si="242"/>
        <v/>
      </c>
      <c r="AO79" s="117" t="str">
        <f t="shared" si="242"/>
        <v/>
      </c>
      <c r="AP79" s="117" t="str">
        <f t="shared" si="242"/>
        <v/>
      </c>
      <c r="AQ79" s="117" t="str">
        <f t="shared" si="242"/>
        <v/>
      </c>
      <c r="AR79" s="117" t="str">
        <f t="shared" si="242"/>
        <v/>
      </c>
      <c r="AS79" s="117" t="str">
        <f t="shared" si="242"/>
        <v/>
      </c>
      <c r="AT79" s="117" t="str">
        <f t="shared" si="242"/>
        <v/>
      </c>
      <c r="AU79" s="117" t="str">
        <f t="shared" si="242"/>
        <v/>
      </c>
      <c r="AV79" s="117" t="str">
        <f t="shared" si="242"/>
        <v/>
      </c>
      <c r="AW79" s="117" t="str">
        <f t="shared" si="242"/>
        <v/>
      </c>
      <c r="AX79" s="117" t="str">
        <f t="shared" si="242"/>
        <v/>
      </c>
      <c r="AY79" s="117" t="str">
        <f t="shared" si="242"/>
        <v/>
      </c>
      <c r="AZ79" s="117" t="str">
        <f t="shared" si="242"/>
        <v/>
      </c>
      <c r="BA79" s="117" t="str">
        <f t="shared" si="242"/>
        <v/>
      </c>
      <c r="BB79" s="117" t="str">
        <f t="shared" si="242"/>
        <v/>
      </c>
      <c r="BC79" s="117" t="str">
        <f t="shared" si="242"/>
        <v/>
      </c>
      <c r="BD79" s="117" t="str">
        <f t="shared" si="242"/>
        <v/>
      </c>
      <c r="BE79" s="117" t="str">
        <f t="shared" si="242"/>
        <v/>
      </c>
      <c r="BF79" s="117" t="str">
        <f t="shared" si="242"/>
        <v/>
      </c>
      <c r="BG79" s="117" t="str">
        <f t="shared" si="242"/>
        <v/>
      </c>
      <c r="BH79" s="117" t="str">
        <f t="shared" si="242"/>
        <v/>
      </c>
      <c r="BI79" s="117" t="str">
        <f t="shared" si="242"/>
        <v/>
      </c>
      <c r="BJ79" s="117" t="str">
        <f t="shared" si="242"/>
        <v/>
      </c>
      <c r="BK79" s="117" t="str">
        <f t="shared" si="242"/>
        <v/>
      </c>
      <c r="BL79" s="117" t="str">
        <f t="shared" si="242"/>
        <v/>
      </c>
      <c r="BM79" s="117" t="str">
        <f t="shared" si="242"/>
        <v/>
      </c>
      <c r="BN79" s="117" t="str">
        <f t="shared" si="242"/>
        <v/>
      </c>
      <c r="BO79" s="117" t="str">
        <f t="shared" si="242"/>
        <v/>
      </c>
      <c r="BP79" s="117" t="str">
        <f t="shared" si="242"/>
        <v/>
      </c>
      <c r="BQ79" s="117" t="str">
        <f t="shared" si="242"/>
        <v/>
      </c>
      <c r="BR79" s="117" t="str">
        <f t="shared" si="242"/>
        <v/>
      </c>
      <c r="BS79" s="117" t="str">
        <f t="shared" si="242"/>
        <v/>
      </c>
      <c r="BT79" s="117" t="str">
        <f t="shared" si="242"/>
        <v/>
      </c>
      <c r="BU79" s="117" t="str">
        <f t="shared" si="242"/>
        <v/>
      </c>
      <c r="BV79" s="117" t="str">
        <f t="shared" si="242"/>
        <v/>
      </c>
      <c r="BW79" s="117" t="str">
        <f t="shared" si="242"/>
        <v/>
      </c>
      <c r="BX79" s="117" t="str">
        <f t="shared" si="242"/>
        <v/>
      </c>
      <c r="BY79" s="117" t="str">
        <f t="shared" si="242"/>
        <v/>
      </c>
      <c r="BZ79" s="117" t="str">
        <f t="shared" si="242"/>
        <v/>
      </c>
      <c r="CA79" s="117" t="str">
        <f t="shared" si="242"/>
        <v/>
      </c>
      <c r="CB79" s="117" t="str">
        <f t="shared" si="242"/>
        <v/>
      </c>
      <c r="CC79" s="117" t="str">
        <f t="shared" si="242"/>
        <v/>
      </c>
      <c r="CD79" s="117" t="str">
        <f t="shared" si="242"/>
        <v/>
      </c>
      <c r="CE79" s="117" t="str">
        <f t="shared" si="242"/>
        <v/>
      </c>
      <c r="CF79" s="117" t="str">
        <f t="shared" si="242"/>
        <v/>
      </c>
      <c r="CG79" s="117" t="str">
        <f t="shared" si="242"/>
        <v/>
      </c>
      <c r="CH79" s="117" t="str">
        <f t="shared" si="242"/>
        <v/>
      </c>
      <c r="CI79" s="117" t="str">
        <f t="shared" si="242"/>
        <v/>
      </c>
      <c r="CJ79" s="117" t="str">
        <f t="shared" ref="CJ79:EU79" si="243">IF(CJ30=1,INDEX($W$1:$W$49,ROW(CJ30)),"")</f>
        <v/>
      </c>
      <c r="CK79" s="117" t="str">
        <f t="shared" si="243"/>
        <v/>
      </c>
      <c r="CL79" s="117" t="str">
        <f t="shared" si="243"/>
        <v/>
      </c>
      <c r="CM79" s="117" t="str">
        <f t="shared" si="243"/>
        <v/>
      </c>
      <c r="CN79" s="117" t="str">
        <f t="shared" si="243"/>
        <v/>
      </c>
      <c r="CO79" s="117" t="str">
        <f t="shared" si="243"/>
        <v/>
      </c>
      <c r="CP79" s="117" t="str">
        <f t="shared" si="243"/>
        <v/>
      </c>
      <c r="CQ79" s="117" t="str">
        <f t="shared" si="243"/>
        <v/>
      </c>
      <c r="CR79" s="117" t="str">
        <f t="shared" si="243"/>
        <v/>
      </c>
      <c r="CS79" s="117" t="str">
        <f t="shared" si="243"/>
        <v/>
      </c>
      <c r="CT79" s="117" t="str">
        <f t="shared" si="243"/>
        <v/>
      </c>
      <c r="CU79" s="117" t="str">
        <f t="shared" si="243"/>
        <v/>
      </c>
      <c r="CV79" s="117" t="str">
        <f t="shared" si="243"/>
        <v/>
      </c>
      <c r="CW79" s="117" t="str">
        <f t="shared" si="243"/>
        <v/>
      </c>
      <c r="CX79" s="117" t="str">
        <f t="shared" si="243"/>
        <v/>
      </c>
      <c r="CY79" s="117" t="str">
        <f t="shared" si="243"/>
        <v/>
      </c>
      <c r="CZ79" s="117" t="str">
        <f t="shared" si="243"/>
        <v/>
      </c>
      <c r="DA79" s="117" t="str">
        <f t="shared" si="243"/>
        <v/>
      </c>
      <c r="DB79" s="117" t="str">
        <f t="shared" si="243"/>
        <v/>
      </c>
      <c r="DC79" s="117" t="str">
        <f t="shared" si="243"/>
        <v/>
      </c>
      <c r="DD79" s="117" t="str">
        <f t="shared" si="243"/>
        <v/>
      </c>
      <c r="DE79" s="117" t="str">
        <f t="shared" si="243"/>
        <v/>
      </c>
      <c r="DF79" s="117" t="str">
        <f t="shared" si="243"/>
        <v/>
      </c>
      <c r="DG79" s="117" t="str">
        <f t="shared" si="243"/>
        <v/>
      </c>
      <c r="DH79" s="117" t="str">
        <f t="shared" si="243"/>
        <v/>
      </c>
      <c r="DI79" s="117" t="str">
        <f t="shared" si="243"/>
        <v/>
      </c>
      <c r="DJ79" s="117" t="str">
        <f t="shared" si="243"/>
        <v/>
      </c>
      <c r="DK79" s="117" t="str">
        <f t="shared" si="243"/>
        <v/>
      </c>
      <c r="DL79" s="117" t="str">
        <f t="shared" si="243"/>
        <v/>
      </c>
      <c r="DM79" s="117" t="str">
        <f t="shared" si="243"/>
        <v/>
      </c>
      <c r="DN79" s="117" t="str">
        <f t="shared" si="243"/>
        <v/>
      </c>
      <c r="DO79" s="117" t="str">
        <f t="shared" si="243"/>
        <v/>
      </c>
      <c r="DP79" s="117" t="str">
        <f t="shared" si="243"/>
        <v/>
      </c>
      <c r="DQ79" s="117" t="str">
        <f t="shared" si="243"/>
        <v/>
      </c>
      <c r="DR79" s="117" t="str">
        <f t="shared" si="243"/>
        <v/>
      </c>
      <c r="DS79" s="117" t="str">
        <f t="shared" si="243"/>
        <v/>
      </c>
      <c r="DT79" s="117" t="str">
        <f t="shared" si="243"/>
        <v/>
      </c>
      <c r="DU79" s="117" t="str">
        <f t="shared" si="243"/>
        <v/>
      </c>
      <c r="DV79" s="117" t="str">
        <f t="shared" si="243"/>
        <v/>
      </c>
      <c r="DW79" s="117" t="str">
        <f t="shared" si="243"/>
        <v/>
      </c>
      <c r="DX79" s="117" t="str">
        <f t="shared" si="243"/>
        <v/>
      </c>
      <c r="DY79" s="117" t="str">
        <f t="shared" si="243"/>
        <v/>
      </c>
      <c r="DZ79" s="117" t="str">
        <f t="shared" si="243"/>
        <v/>
      </c>
      <c r="EA79" s="117" t="str">
        <f t="shared" si="243"/>
        <v/>
      </c>
      <c r="EB79" s="117" t="str">
        <f t="shared" si="243"/>
        <v/>
      </c>
      <c r="EC79" s="117" t="str">
        <f t="shared" si="243"/>
        <v/>
      </c>
      <c r="ED79" s="117" t="str">
        <f t="shared" si="243"/>
        <v/>
      </c>
      <c r="EE79" s="117" t="str">
        <f t="shared" si="243"/>
        <v/>
      </c>
      <c r="EF79" s="117" t="str">
        <f t="shared" si="243"/>
        <v/>
      </c>
      <c r="EG79" s="117" t="str">
        <f t="shared" si="243"/>
        <v/>
      </c>
      <c r="EH79" s="117" t="str">
        <f t="shared" si="243"/>
        <v/>
      </c>
      <c r="EI79" s="117" t="str">
        <f t="shared" si="243"/>
        <v/>
      </c>
      <c r="EJ79" s="117" t="str">
        <f t="shared" si="243"/>
        <v/>
      </c>
      <c r="EK79" s="117" t="str">
        <f t="shared" si="243"/>
        <v/>
      </c>
      <c r="EL79" s="117" t="str">
        <f t="shared" si="243"/>
        <v/>
      </c>
      <c r="EM79" s="117" t="str">
        <f t="shared" si="243"/>
        <v/>
      </c>
      <c r="EN79" s="117" t="str">
        <f t="shared" si="243"/>
        <v/>
      </c>
      <c r="EO79" s="117" t="str">
        <f t="shared" si="243"/>
        <v/>
      </c>
      <c r="EP79" s="117" t="str">
        <f t="shared" si="243"/>
        <v/>
      </c>
      <c r="EQ79" s="117" t="str">
        <f t="shared" si="243"/>
        <v/>
      </c>
      <c r="ER79" s="117" t="str">
        <f t="shared" si="243"/>
        <v/>
      </c>
      <c r="ES79" s="117" t="str">
        <f t="shared" si="243"/>
        <v/>
      </c>
      <c r="ET79" s="117" t="str">
        <f t="shared" si="243"/>
        <v/>
      </c>
      <c r="EU79" s="117" t="str">
        <f t="shared" si="243"/>
        <v/>
      </c>
      <c r="EV79" s="117" t="str">
        <f t="shared" ref="EV79:HG79" si="244">IF(EV30=1,INDEX($W$1:$W$49,ROW(EV30)),"")</f>
        <v/>
      </c>
      <c r="EW79" s="117" t="str">
        <f t="shared" si="244"/>
        <v/>
      </c>
      <c r="EX79" s="117" t="str">
        <f t="shared" si="244"/>
        <v/>
      </c>
      <c r="EY79" s="117" t="str">
        <f t="shared" si="244"/>
        <v/>
      </c>
      <c r="EZ79" s="117" t="str">
        <f t="shared" si="244"/>
        <v/>
      </c>
      <c r="FA79" s="117" t="str">
        <f t="shared" si="244"/>
        <v/>
      </c>
      <c r="FB79" s="117" t="str">
        <f t="shared" si="244"/>
        <v/>
      </c>
      <c r="FC79" s="117" t="str">
        <f t="shared" si="244"/>
        <v/>
      </c>
      <c r="FD79" s="117" t="str">
        <f t="shared" si="244"/>
        <v/>
      </c>
      <c r="FE79" s="117" t="str">
        <f t="shared" si="244"/>
        <v/>
      </c>
      <c r="FF79" s="117" t="str">
        <f t="shared" si="244"/>
        <v/>
      </c>
      <c r="FG79" s="117" t="str">
        <f t="shared" si="244"/>
        <v/>
      </c>
      <c r="FH79" s="117" t="str">
        <f t="shared" si="244"/>
        <v/>
      </c>
      <c r="FI79" s="117" t="str">
        <f t="shared" si="244"/>
        <v/>
      </c>
      <c r="FJ79" s="117" t="str">
        <f t="shared" si="244"/>
        <v/>
      </c>
      <c r="FK79" s="117" t="str">
        <f t="shared" si="244"/>
        <v/>
      </c>
      <c r="FL79" s="117" t="str">
        <f t="shared" si="244"/>
        <v/>
      </c>
      <c r="FM79" s="117" t="str">
        <f t="shared" si="244"/>
        <v/>
      </c>
      <c r="FN79" s="117" t="str">
        <f t="shared" si="244"/>
        <v/>
      </c>
      <c r="FO79" s="117" t="str">
        <f t="shared" si="244"/>
        <v/>
      </c>
      <c r="FP79" s="117" t="str">
        <f t="shared" si="244"/>
        <v/>
      </c>
      <c r="FQ79" s="117" t="str">
        <f t="shared" si="244"/>
        <v/>
      </c>
      <c r="FR79" s="117" t="str">
        <f t="shared" si="244"/>
        <v/>
      </c>
      <c r="FS79" s="117" t="str">
        <f t="shared" si="244"/>
        <v/>
      </c>
      <c r="FT79" s="117" t="str">
        <f t="shared" si="244"/>
        <v/>
      </c>
      <c r="FU79" s="117" t="str">
        <f t="shared" si="244"/>
        <v/>
      </c>
      <c r="FV79" s="117" t="str">
        <f t="shared" si="244"/>
        <v/>
      </c>
      <c r="FW79" s="117" t="str">
        <f t="shared" si="244"/>
        <v/>
      </c>
      <c r="FX79" s="117" t="str">
        <f t="shared" si="244"/>
        <v/>
      </c>
      <c r="FY79" s="117" t="str">
        <f t="shared" si="244"/>
        <v/>
      </c>
      <c r="FZ79" s="117" t="str">
        <f t="shared" si="244"/>
        <v/>
      </c>
      <c r="GA79" s="117" t="str">
        <f t="shared" si="244"/>
        <v/>
      </c>
      <c r="GB79" s="117" t="str">
        <f t="shared" si="244"/>
        <v/>
      </c>
      <c r="GC79" s="117" t="str">
        <f t="shared" si="244"/>
        <v/>
      </c>
      <c r="GD79" s="117" t="str">
        <f t="shared" si="244"/>
        <v/>
      </c>
      <c r="GE79" s="117" t="str">
        <f t="shared" si="244"/>
        <v/>
      </c>
      <c r="GF79" s="117" t="str">
        <f t="shared" si="244"/>
        <v/>
      </c>
      <c r="GG79" s="117" t="str">
        <f t="shared" si="244"/>
        <v/>
      </c>
      <c r="GH79" s="117" t="str">
        <f t="shared" si="244"/>
        <v/>
      </c>
      <c r="GI79" s="117" t="str">
        <f t="shared" si="244"/>
        <v/>
      </c>
      <c r="GJ79" s="117" t="str">
        <f t="shared" si="244"/>
        <v/>
      </c>
      <c r="GK79" s="117" t="str">
        <f t="shared" si="244"/>
        <v/>
      </c>
      <c r="GL79" s="117" t="str">
        <f t="shared" si="244"/>
        <v/>
      </c>
      <c r="GM79" s="117" t="str">
        <f t="shared" si="244"/>
        <v/>
      </c>
      <c r="GN79" s="117" t="str">
        <f t="shared" si="244"/>
        <v/>
      </c>
      <c r="GO79" s="117" t="str">
        <f t="shared" si="244"/>
        <v/>
      </c>
      <c r="GP79" s="117" t="str">
        <f t="shared" si="244"/>
        <v/>
      </c>
      <c r="GQ79" s="117" t="str">
        <f t="shared" si="244"/>
        <v/>
      </c>
      <c r="GR79" s="117" t="str">
        <f t="shared" si="244"/>
        <v/>
      </c>
      <c r="GS79" s="117" t="str">
        <f t="shared" si="244"/>
        <v/>
      </c>
      <c r="GT79" s="117" t="str">
        <f t="shared" si="244"/>
        <v/>
      </c>
      <c r="GU79" s="117" t="str">
        <f t="shared" si="244"/>
        <v/>
      </c>
      <c r="GV79" s="117" t="str">
        <f t="shared" si="244"/>
        <v/>
      </c>
      <c r="GW79" s="117" t="str">
        <f t="shared" si="244"/>
        <v/>
      </c>
      <c r="GX79" s="117" t="str">
        <f t="shared" si="244"/>
        <v/>
      </c>
      <c r="GY79" s="117" t="str">
        <f t="shared" si="244"/>
        <v/>
      </c>
      <c r="GZ79" s="117" t="str">
        <f t="shared" si="244"/>
        <v/>
      </c>
      <c r="HA79" s="117" t="str">
        <f t="shared" si="244"/>
        <v/>
      </c>
      <c r="HB79" s="117" t="str">
        <f t="shared" si="244"/>
        <v/>
      </c>
      <c r="HC79" s="117" t="str">
        <f t="shared" si="244"/>
        <v/>
      </c>
      <c r="HD79" s="117" t="str">
        <f t="shared" si="244"/>
        <v/>
      </c>
      <c r="HE79" s="117" t="str">
        <f t="shared" si="244"/>
        <v/>
      </c>
      <c r="HF79" s="117" t="str">
        <f t="shared" si="244"/>
        <v/>
      </c>
      <c r="HG79" s="117" t="str">
        <f t="shared" si="244"/>
        <v/>
      </c>
      <c r="HH79" s="117" t="str">
        <f t="shared" ref="HH79:HV79" si="245">IF(HH30=1,INDEX($W$1:$W$49,ROW(HH30)),"")</f>
        <v/>
      </c>
      <c r="HI79" s="117" t="str">
        <f t="shared" si="245"/>
        <v/>
      </c>
      <c r="HJ79" s="117" t="str">
        <f t="shared" si="245"/>
        <v/>
      </c>
      <c r="HK79" s="117" t="str">
        <f t="shared" si="245"/>
        <v/>
      </c>
      <c r="HL79" s="117" t="str">
        <f t="shared" si="245"/>
        <v/>
      </c>
      <c r="HM79" s="117" t="str">
        <f t="shared" si="245"/>
        <v/>
      </c>
      <c r="HN79" s="117" t="str">
        <f t="shared" si="245"/>
        <v/>
      </c>
      <c r="HO79" s="117" t="str">
        <f t="shared" si="245"/>
        <v/>
      </c>
      <c r="HP79" s="117" t="str">
        <f t="shared" si="245"/>
        <v/>
      </c>
      <c r="HQ79" s="117" t="str">
        <f t="shared" si="245"/>
        <v/>
      </c>
      <c r="HR79" s="117" t="str">
        <f t="shared" si="245"/>
        <v/>
      </c>
      <c r="HS79" s="117" t="str">
        <f t="shared" si="245"/>
        <v/>
      </c>
      <c r="HT79" s="117" t="str">
        <f t="shared" si="245"/>
        <v/>
      </c>
      <c r="HU79" s="117" t="str">
        <f t="shared" si="245"/>
        <v/>
      </c>
      <c r="HV79" s="117" t="str">
        <f t="shared" si="245"/>
        <v/>
      </c>
    </row>
    <row r="80" spans="1:230" x14ac:dyDescent="0.35">
      <c r="A80" s="117">
        <v>6</v>
      </c>
      <c r="B80" s="117">
        <f t="shared" si="206"/>
        <v>2</v>
      </c>
      <c r="C80" s="117">
        <f t="shared" si="207"/>
        <v>2</v>
      </c>
      <c r="D80" s="117">
        <f t="shared" si="208"/>
        <v>2</v>
      </c>
      <c r="E80" s="117">
        <f t="shared" si="209"/>
        <v>2</v>
      </c>
      <c r="H80" s="117">
        <v>79</v>
      </c>
      <c r="I80" s="117" t="str">
        <f t="shared" si="177"/>
        <v>ECG</v>
      </c>
      <c r="J80" s="117">
        <f t="shared" si="183"/>
        <v>72</v>
      </c>
      <c r="K80" s="117" t="str">
        <f t="shared" si="184"/>
        <v>ECG</v>
      </c>
      <c r="L80" s="117" t="str">
        <f t="shared" si="185"/>
        <v/>
      </c>
      <c r="M80" s="398" t="str">
        <f t="shared" si="186"/>
        <v>ECG</v>
      </c>
      <c r="N80" s="117">
        <f t="shared" si="187"/>
        <v>79</v>
      </c>
      <c r="O80" s="117">
        <f t="shared" si="188"/>
        <v>79</v>
      </c>
      <c r="Q80" s="389">
        <f t="shared" si="178"/>
        <v>79</v>
      </c>
      <c r="R80" s="395" t="str">
        <f t="shared" si="189"/>
        <v>ECG</v>
      </c>
      <c r="S80" s="391"/>
      <c r="T80" s="391"/>
      <c r="U80" s="391"/>
      <c r="W80" s="117">
        <v>30</v>
      </c>
      <c r="X80" s="117" t="str">
        <f t="shared" ref="X80:CI80" si="246">IF(X31=1,INDEX($W$1:$W$49,ROW(X31)),"")</f>
        <v/>
      </c>
      <c r="Y80" s="117" t="str">
        <f t="shared" si="246"/>
        <v/>
      </c>
      <c r="Z80" s="117" t="str">
        <f t="shared" si="246"/>
        <v/>
      </c>
      <c r="AA80" s="117" t="str">
        <f t="shared" si="246"/>
        <v/>
      </c>
      <c r="AB80" s="117" t="str">
        <f t="shared" si="246"/>
        <v/>
      </c>
      <c r="AC80" s="117" t="str">
        <f t="shared" si="246"/>
        <v/>
      </c>
      <c r="AD80" s="117" t="str">
        <f t="shared" si="246"/>
        <v/>
      </c>
      <c r="AE80" s="117" t="str">
        <f t="shared" si="246"/>
        <v/>
      </c>
      <c r="AF80" s="117" t="str">
        <f t="shared" si="246"/>
        <v/>
      </c>
      <c r="AG80" s="117" t="str">
        <f t="shared" si="246"/>
        <v/>
      </c>
      <c r="AH80" s="117" t="str">
        <f t="shared" si="246"/>
        <v/>
      </c>
      <c r="AI80" s="117" t="str">
        <f t="shared" si="246"/>
        <v/>
      </c>
      <c r="AJ80" s="117" t="str">
        <f t="shared" si="246"/>
        <v/>
      </c>
      <c r="AK80" s="117" t="str">
        <f t="shared" si="246"/>
        <v/>
      </c>
      <c r="AL80" s="117" t="str">
        <f t="shared" si="246"/>
        <v/>
      </c>
      <c r="AM80" s="117" t="str">
        <f t="shared" si="246"/>
        <v/>
      </c>
      <c r="AN80" s="117" t="str">
        <f t="shared" si="246"/>
        <v/>
      </c>
      <c r="AO80" s="117" t="str">
        <f t="shared" si="246"/>
        <v/>
      </c>
      <c r="AP80" s="117" t="str">
        <f t="shared" si="246"/>
        <v/>
      </c>
      <c r="AQ80" s="117" t="str">
        <f t="shared" si="246"/>
        <v/>
      </c>
      <c r="AR80" s="117" t="str">
        <f t="shared" si="246"/>
        <v/>
      </c>
      <c r="AS80" s="117" t="str">
        <f t="shared" si="246"/>
        <v/>
      </c>
      <c r="AT80" s="117" t="str">
        <f t="shared" si="246"/>
        <v/>
      </c>
      <c r="AU80" s="117" t="str">
        <f t="shared" si="246"/>
        <v/>
      </c>
      <c r="AV80" s="117" t="str">
        <f t="shared" si="246"/>
        <v/>
      </c>
      <c r="AW80" s="117" t="str">
        <f t="shared" si="246"/>
        <v/>
      </c>
      <c r="AX80" s="117" t="str">
        <f t="shared" si="246"/>
        <v/>
      </c>
      <c r="AY80" s="117" t="str">
        <f t="shared" si="246"/>
        <v/>
      </c>
      <c r="AZ80" s="117" t="str">
        <f t="shared" si="246"/>
        <v/>
      </c>
      <c r="BA80" s="117" t="str">
        <f t="shared" si="246"/>
        <v/>
      </c>
      <c r="BB80" s="117" t="str">
        <f t="shared" si="246"/>
        <v/>
      </c>
      <c r="BC80" s="117" t="str">
        <f t="shared" si="246"/>
        <v/>
      </c>
      <c r="BD80" s="117" t="str">
        <f t="shared" si="246"/>
        <v/>
      </c>
      <c r="BE80" s="117" t="str">
        <f t="shared" si="246"/>
        <v/>
      </c>
      <c r="BF80" s="117" t="str">
        <f t="shared" si="246"/>
        <v/>
      </c>
      <c r="BG80" s="117" t="str">
        <f t="shared" si="246"/>
        <v/>
      </c>
      <c r="BH80" s="117" t="str">
        <f t="shared" si="246"/>
        <v/>
      </c>
      <c r="BI80" s="117" t="str">
        <f t="shared" si="246"/>
        <v/>
      </c>
      <c r="BJ80" s="117" t="str">
        <f t="shared" si="246"/>
        <v/>
      </c>
      <c r="BK80" s="117" t="str">
        <f t="shared" si="246"/>
        <v/>
      </c>
      <c r="BL80" s="117" t="str">
        <f t="shared" si="246"/>
        <v/>
      </c>
      <c r="BM80" s="117" t="str">
        <f t="shared" si="246"/>
        <v/>
      </c>
      <c r="BN80" s="117" t="str">
        <f t="shared" si="246"/>
        <v/>
      </c>
      <c r="BO80" s="117" t="str">
        <f t="shared" si="246"/>
        <v/>
      </c>
      <c r="BP80" s="117" t="str">
        <f t="shared" si="246"/>
        <v/>
      </c>
      <c r="BQ80" s="117" t="str">
        <f t="shared" si="246"/>
        <v/>
      </c>
      <c r="BR80" s="117" t="str">
        <f t="shared" si="246"/>
        <v/>
      </c>
      <c r="BS80" s="117" t="str">
        <f t="shared" si="246"/>
        <v/>
      </c>
      <c r="BT80" s="117" t="str">
        <f t="shared" si="246"/>
        <v/>
      </c>
      <c r="BU80" s="117" t="str">
        <f t="shared" si="246"/>
        <v/>
      </c>
      <c r="BV80" s="117" t="str">
        <f t="shared" si="246"/>
        <v/>
      </c>
      <c r="BW80" s="117" t="str">
        <f t="shared" si="246"/>
        <v/>
      </c>
      <c r="BX80" s="117" t="str">
        <f t="shared" si="246"/>
        <v/>
      </c>
      <c r="BY80" s="117" t="str">
        <f t="shared" si="246"/>
        <v/>
      </c>
      <c r="BZ80" s="117" t="str">
        <f t="shared" si="246"/>
        <v/>
      </c>
      <c r="CA80" s="117" t="str">
        <f t="shared" si="246"/>
        <v/>
      </c>
      <c r="CB80" s="117" t="str">
        <f t="shared" si="246"/>
        <v/>
      </c>
      <c r="CC80" s="117" t="str">
        <f t="shared" si="246"/>
        <v/>
      </c>
      <c r="CD80" s="117" t="str">
        <f t="shared" si="246"/>
        <v/>
      </c>
      <c r="CE80" s="117" t="str">
        <f t="shared" si="246"/>
        <v/>
      </c>
      <c r="CF80" s="117" t="str">
        <f t="shared" si="246"/>
        <v/>
      </c>
      <c r="CG80" s="117" t="str">
        <f t="shared" si="246"/>
        <v/>
      </c>
      <c r="CH80" s="117" t="str">
        <f t="shared" si="246"/>
        <v/>
      </c>
      <c r="CI80" s="117" t="str">
        <f t="shared" si="246"/>
        <v/>
      </c>
      <c r="CJ80" s="117" t="str">
        <f t="shared" ref="CJ80:EU80" si="247">IF(CJ31=1,INDEX($W$1:$W$49,ROW(CJ31)),"")</f>
        <v/>
      </c>
      <c r="CK80" s="117" t="str">
        <f t="shared" si="247"/>
        <v/>
      </c>
      <c r="CL80" s="117" t="str">
        <f t="shared" si="247"/>
        <v/>
      </c>
      <c r="CM80" s="117" t="str">
        <f t="shared" si="247"/>
        <v/>
      </c>
      <c r="CN80" s="117" t="str">
        <f t="shared" si="247"/>
        <v/>
      </c>
      <c r="CO80" s="117" t="str">
        <f t="shared" si="247"/>
        <v/>
      </c>
      <c r="CP80" s="117" t="str">
        <f t="shared" si="247"/>
        <v/>
      </c>
      <c r="CQ80" s="117" t="str">
        <f t="shared" si="247"/>
        <v/>
      </c>
      <c r="CR80" s="117" t="str">
        <f t="shared" si="247"/>
        <v/>
      </c>
      <c r="CS80" s="117" t="str">
        <f t="shared" si="247"/>
        <v/>
      </c>
      <c r="CT80" s="117" t="str">
        <f t="shared" si="247"/>
        <v/>
      </c>
      <c r="CU80" s="117" t="str">
        <f t="shared" si="247"/>
        <v/>
      </c>
      <c r="CV80" s="117" t="str">
        <f t="shared" si="247"/>
        <v/>
      </c>
      <c r="CW80" s="117" t="str">
        <f t="shared" si="247"/>
        <v/>
      </c>
      <c r="CX80" s="117" t="str">
        <f t="shared" si="247"/>
        <v/>
      </c>
      <c r="CY80" s="117" t="str">
        <f t="shared" si="247"/>
        <v/>
      </c>
      <c r="CZ80" s="117" t="str">
        <f t="shared" si="247"/>
        <v/>
      </c>
      <c r="DA80" s="117" t="str">
        <f t="shared" si="247"/>
        <v/>
      </c>
      <c r="DB80" s="117" t="str">
        <f t="shared" si="247"/>
        <v/>
      </c>
      <c r="DC80" s="117" t="str">
        <f t="shared" si="247"/>
        <v/>
      </c>
      <c r="DD80" s="117" t="str">
        <f t="shared" si="247"/>
        <v/>
      </c>
      <c r="DE80" s="117" t="str">
        <f t="shared" si="247"/>
        <v/>
      </c>
      <c r="DF80" s="117" t="str">
        <f t="shared" si="247"/>
        <v/>
      </c>
      <c r="DG80" s="117" t="str">
        <f t="shared" si="247"/>
        <v/>
      </c>
      <c r="DH80" s="117" t="str">
        <f t="shared" si="247"/>
        <v/>
      </c>
      <c r="DI80" s="117" t="str">
        <f t="shared" si="247"/>
        <v/>
      </c>
      <c r="DJ80" s="117" t="str">
        <f t="shared" si="247"/>
        <v/>
      </c>
      <c r="DK80" s="117" t="str">
        <f t="shared" si="247"/>
        <v/>
      </c>
      <c r="DL80" s="117" t="str">
        <f t="shared" si="247"/>
        <v/>
      </c>
      <c r="DM80" s="117" t="str">
        <f t="shared" si="247"/>
        <v/>
      </c>
      <c r="DN80" s="117" t="str">
        <f t="shared" si="247"/>
        <v/>
      </c>
      <c r="DO80" s="117" t="str">
        <f t="shared" si="247"/>
        <v/>
      </c>
      <c r="DP80" s="117" t="str">
        <f t="shared" si="247"/>
        <v/>
      </c>
      <c r="DQ80" s="117" t="str">
        <f t="shared" si="247"/>
        <v/>
      </c>
      <c r="DR80" s="117" t="str">
        <f t="shared" si="247"/>
        <v/>
      </c>
      <c r="DS80" s="117" t="str">
        <f t="shared" si="247"/>
        <v/>
      </c>
      <c r="DT80" s="117" t="str">
        <f t="shared" si="247"/>
        <v/>
      </c>
      <c r="DU80" s="117" t="str">
        <f t="shared" si="247"/>
        <v/>
      </c>
      <c r="DV80" s="117" t="str">
        <f t="shared" si="247"/>
        <v/>
      </c>
      <c r="DW80" s="117" t="str">
        <f t="shared" si="247"/>
        <v/>
      </c>
      <c r="DX80" s="117" t="str">
        <f t="shared" si="247"/>
        <v/>
      </c>
      <c r="DY80" s="117" t="str">
        <f t="shared" si="247"/>
        <v/>
      </c>
      <c r="DZ80" s="117" t="str">
        <f t="shared" si="247"/>
        <v/>
      </c>
      <c r="EA80" s="117" t="str">
        <f t="shared" si="247"/>
        <v/>
      </c>
      <c r="EB80" s="117" t="str">
        <f t="shared" si="247"/>
        <v/>
      </c>
      <c r="EC80" s="117" t="str">
        <f t="shared" si="247"/>
        <v/>
      </c>
      <c r="ED80" s="117" t="str">
        <f t="shared" si="247"/>
        <v/>
      </c>
      <c r="EE80" s="117" t="str">
        <f t="shared" si="247"/>
        <v/>
      </c>
      <c r="EF80" s="117" t="str">
        <f t="shared" si="247"/>
        <v/>
      </c>
      <c r="EG80" s="117" t="str">
        <f t="shared" si="247"/>
        <v/>
      </c>
      <c r="EH80" s="117" t="str">
        <f t="shared" si="247"/>
        <v/>
      </c>
      <c r="EI80" s="117" t="str">
        <f t="shared" si="247"/>
        <v/>
      </c>
      <c r="EJ80" s="117" t="str">
        <f t="shared" si="247"/>
        <v/>
      </c>
      <c r="EK80" s="117" t="str">
        <f t="shared" si="247"/>
        <v/>
      </c>
      <c r="EL80" s="117" t="str">
        <f t="shared" si="247"/>
        <v/>
      </c>
      <c r="EM80" s="117" t="str">
        <f t="shared" si="247"/>
        <v/>
      </c>
      <c r="EN80" s="117" t="str">
        <f t="shared" si="247"/>
        <v/>
      </c>
      <c r="EO80" s="117" t="str">
        <f t="shared" si="247"/>
        <v/>
      </c>
      <c r="EP80" s="117" t="str">
        <f t="shared" si="247"/>
        <v/>
      </c>
      <c r="EQ80" s="117" t="str">
        <f t="shared" si="247"/>
        <v/>
      </c>
      <c r="ER80" s="117" t="str">
        <f t="shared" si="247"/>
        <v/>
      </c>
      <c r="ES80" s="117" t="str">
        <f t="shared" si="247"/>
        <v/>
      </c>
      <c r="ET80" s="117" t="str">
        <f t="shared" si="247"/>
        <v/>
      </c>
      <c r="EU80" s="117" t="str">
        <f t="shared" si="247"/>
        <v/>
      </c>
      <c r="EV80" s="117" t="str">
        <f t="shared" ref="EV80:HG80" si="248">IF(EV31=1,INDEX($W$1:$W$49,ROW(EV31)),"")</f>
        <v/>
      </c>
      <c r="EW80" s="117" t="str">
        <f t="shared" si="248"/>
        <v/>
      </c>
      <c r="EX80" s="117" t="str">
        <f t="shared" si="248"/>
        <v/>
      </c>
      <c r="EY80" s="117" t="str">
        <f t="shared" si="248"/>
        <v/>
      </c>
      <c r="EZ80" s="117" t="str">
        <f t="shared" si="248"/>
        <v/>
      </c>
      <c r="FA80" s="117" t="str">
        <f t="shared" si="248"/>
        <v/>
      </c>
      <c r="FB80" s="117" t="str">
        <f t="shared" si="248"/>
        <v/>
      </c>
      <c r="FC80" s="117" t="str">
        <f t="shared" si="248"/>
        <v/>
      </c>
      <c r="FD80" s="117" t="str">
        <f t="shared" si="248"/>
        <v/>
      </c>
      <c r="FE80" s="117" t="str">
        <f t="shared" si="248"/>
        <v/>
      </c>
      <c r="FF80" s="117" t="str">
        <f t="shared" si="248"/>
        <v/>
      </c>
      <c r="FG80" s="117" t="str">
        <f t="shared" si="248"/>
        <v/>
      </c>
      <c r="FH80" s="117" t="str">
        <f t="shared" si="248"/>
        <v/>
      </c>
      <c r="FI80" s="117" t="str">
        <f t="shared" si="248"/>
        <v/>
      </c>
      <c r="FJ80" s="117" t="str">
        <f t="shared" si="248"/>
        <v/>
      </c>
      <c r="FK80" s="117" t="str">
        <f t="shared" si="248"/>
        <v/>
      </c>
      <c r="FL80" s="117" t="str">
        <f t="shared" si="248"/>
        <v/>
      </c>
      <c r="FM80" s="117" t="str">
        <f t="shared" si="248"/>
        <v/>
      </c>
      <c r="FN80" s="117" t="str">
        <f t="shared" si="248"/>
        <v/>
      </c>
      <c r="FO80" s="117" t="str">
        <f t="shared" si="248"/>
        <v/>
      </c>
      <c r="FP80" s="117" t="str">
        <f t="shared" si="248"/>
        <v/>
      </c>
      <c r="FQ80" s="117" t="str">
        <f t="shared" si="248"/>
        <v/>
      </c>
      <c r="FR80" s="117" t="str">
        <f t="shared" si="248"/>
        <v/>
      </c>
      <c r="FS80" s="117" t="str">
        <f t="shared" si="248"/>
        <v/>
      </c>
      <c r="FT80" s="117" t="str">
        <f t="shared" si="248"/>
        <v/>
      </c>
      <c r="FU80" s="117" t="str">
        <f t="shared" si="248"/>
        <v/>
      </c>
      <c r="FV80" s="117" t="str">
        <f t="shared" si="248"/>
        <v/>
      </c>
      <c r="FW80" s="117" t="str">
        <f t="shared" si="248"/>
        <v/>
      </c>
      <c r="FX80" s="117" t="str">
        <f t="shared" si="248"/>
        <v/>
      </c>
      <c r="FY80" s="117" t="str">
        <f t="shared" si="248"/>
        <v/>
      </c>
      <c r="FZ80" s="117" t="str">
        <f t="shared" si="248"/>
        <v/>
      </c>
      <c r="GA80" s="117" t="str">
        <f t="shared" si="248"/>
        <v/>
      </c>
      <c r="GB80" s="117" t="str">
        <f t="shared" si="248"/>
        <v/>
      </c>
      <c r="GC80" s="117" t="str">
        <f t="shared" si="248"/>
        <v/>
      </c>
      <c r="GD80" s="117" t="str">
        <f t="shared" si="248"/>
        <v/>
      </c>
      <c r="GE80" s="117" t="str">
        <f t="shared" si="248"/>
        <v/>
      </c>
      <c r="GF80" s="117" t="str">
        <f t="shared" si="248"/>
        <v/>
      </c>
      <c r="GG80" s="117" t="str">
        <f t="shared" si="248"/>
        <v/>
      </c>
      <c r="GH80" s="117" t="str">
        <f t="shared" si="248"/>
        <v/>
      </c>
      <c r="GI80" s="117" t="str">
        <f t="shared" si="248"/>
        <v/>
      </c>
      <c r="GJ80" s="117" t="str">
        <f t="shared" si="248"/>
        <v/>
      </c>
      <c r="GK80" s="117" t="str">
        <f t="shared" si="248"/>
        <v/>
      </c>
      <c r="GL80" s="117" t="str">
        <f t="shared" si="248"/>
        <v/>
      </c>
      <c r="GM80" s="117" t="str">
        <f t="shared" si="248"/>
        <v/>
      </c>
      <c r="GN80" s="117" t="str">
        <f t="shared" si="248"/>
        <v/>
      </c>
      <c r="GO80" s="117" t="str">
        <f t="shared" si="248"/>
        <v/>
      </c>
      <c r="GP80" s="117" t="str">
        <f t="shared" si="248"/>
        <v/>
      </c>
      <c r="GQ80" s="117" t="str">
        <f t="shared" si="248"/>
        <v/>
      </c>
      <c r="GR80" s="117" t="str">
        <f t="shared" si="248"/>
        <v/>
      </c>
      <c r="GS80" s="117" t="str">
        <f t="shared" si="248"/>
        <v/>
      </c>
      <c r="GT80" s="117" t="str">
        <f t="shared" si="248"/>
        <v/>
      </c>
      <c r="GU80" s="117" t="str">
        <f t="shared" si="248"/>
        <v/>
      </c>
      <c r="GV80" s="117" t="str">
        <f t="shared" si="248"/>
        <v/>
      </c>
      <c r="GW80" s="117" t="str">
        <f t="shared" si="248"/>
        <v/>
      </c>
      <c r="GX80" s="117" t="str">
        <f t="shared" si="248"/>
        <v/>
      </c>
      <c r="GY80" s="117" t="str">
        <f t="shared" si="248"/>
        <v/>
      </c>
      <c r="GZ80" s="117" t="str">
        <f t="shared" si="248"/>
        <v/>
      </c>
      <c r="HA80" s="117" t="str">
        <f t="shared" si="248"/>
        <v/>
      </c>
      <c r="HB80" s="117" t="str">
        <f t="shared" si="248"/>
        <v/>
      </c>
      <c r="HC80" s="117" t="str">
        <f t="shared" si="248"/>
        <v/>
      </c>
      <c r="HD80" s="117" t="str">
        <f t="shared" si="248"/>
        <v/>
      </c>
      <c r="HE80" s="117" t="str">
        <f t="shared" si="248"/>
        <v/>
      </c>
      <c r="HF80" s="117" t="str">
        <f t="shared" si="248"/>
        <v/>
      </c>
      <c r="HG80" s="117" t="str">
        <f t="shared" si="248"/>
        <v/>
      </c>
      <c r="HH80" s="117" t="str">
        <f t="shared" ref="HH80:HV80" si="249">IF(HH31=1,INDEX($W$1:$W$49,ROW(HH31)),"")</f>
        <v/>
      </c>
      <c r="HI80" s="117" t="str">
        <f t="shared" si="249"/>
        <v/>
      </c>
      <c r="HJ80" s="117" t="str">
        <f t="shared" si="249"/>
        <v/>
      </c>
      <c r="HK80" s="117" t="str">
        <f t="shared" si="249"/>
        <v/>
      </c>
      <c r="HL80" s="117" t="str">
        <f t="shared" si="249"/>
        <v/>
      </c>
      <c r="HM80" s="117" t="str">
        <f t="shared" si="249"/>
        <v/>
      </c>
      <c r="HN80" s="117" t="str">
        <f t="shared" si="249"/>
        <v/>
      </c>
      <c r="HO80" s="117" t="str">
        <f t="shared" si="249"/>
        <v/>
      </c>
      <c r="HP80" s="117" t="str">
        <f t="shared" si="249"/>
        <v/>
      </c>
      <c r="HQ80" s="117" t="str">
        <f t="shared" si="249"/>
        <v/>
      </c>
      <c r="HR80" s="117" t="str">
        <f t="shared" si="249"/>
        <v/>
      </c>
      <c r="HS80" s="117" t="str">
        <f t="shared" si="249"/>
        <v/>
      </c>
      <c r="HT80" s="117" t="str">
        <f t="shared" si="249"/>
        <v/>
      </c>
      <c r="HU80" s="117" t="str">
        <f t="shared" si="249"/>
        <v/>
      </c>
      <c r="HV80" s="117" t="str">
        <f t="shared" si="249"/>
        <v/>
      </c>
    </row>
    <row r="81" spans="1:230" x14ac:dyDescent="0.35">
      <c r="A81" s="117">
        <v>6</v>
      </c>
      <c r="B81" s="117">
        <f t="shared" si="206"/>
        <v>2</v>
      </c>
      <c r="C81" s="117">
        <f t="shared" si="207"/>
        <v>2</v>
      </c>
      <c r="D81" s="117">
        <f t="shared" si="208"/>
        <v>2</v>
      </c>
      <c r="E81" s="117">
        <f t="shared" si="209"/>
        <v>2</v>
      </c>
      <c r="H81" s="117">
        <v>80</v>
      </c>
      <c r="I81" s="117" t="str">
        <f t="shared" si="177"/>
        <v>ECG</v>
      </c>
      <c r="J81" s="117">
        <f t="shared" si="183"/>
        <v>73</v>
      </c>
      <c r="K81" s="117" t="str">
        <f t="shared" si="184"/>
        <v>ECG</v>
      </c>
      <c r="L81" s="117" t="str">
        <f t="shared" si="185"/>
        <v/>
      </c>
      <c r="M81" s="398" t="str">
        <f t="shared" si="186"/>
        <v>ECG</v>
      </c>
      <c r="N81" s="117">
        <f t="shared" si="187"/>
        <v>80</v>
      </c>
      <c r="O81" s="117">
        <f t="shared" si="188"/>
        <v>80</v>
      </c>
      <c r="Q81" s="389">
        <f t="shared" si="178"/>
        <v>80</v>
      </c>
      <c r="R81" s="395" t="str">
        <f t="shared" si="189"/>
        <v>ECG</v>
      </c>
      <c r="S81" s="391"/>
      <c r="T81" s="391"/>
      <c r="U81" s="391"/>
      <c r="W81" s="117">
        <v>31</v>
      </c>
      <c r="X81" s="117" t="str">
        <f t="shared" ref="X81:CI81" si="250">IF(X32=1,INDEX($W$1:$W$49,ROW(X32)),"")</f>
        <v/>
      </c>
      <c r="Y81" s="117" t="str">
        <f t="shared" si="250"/>
        <v/>
      </c>
      <c r="Z81" s="117" t="str">
        <f t="shared" si="250"/>
        <v/>
      </c>
      <c r="AA81" s="117" t="str">
        <f t="shared" si="250"/>
        <v/>
      </c>
      <c r="AB81" s="117" t="str">
        <f t="shared" si="250"/>
        <v/>
      </c>
      <c r="AC81" s="117" t="str">
        <f t="shared" si="250"/>
        <v/>
      </c>
      <c r="AD81" s="117" t="str">
        <f t="shared" si="250"/>
        <v/>
      </c>
      <c r="AE81" s="117" t="str">
        <f t="shared" si="250"/>
        <v/>
      </c>
      <c r="AF81" s="117" t="str">
        <f t="shared" si="250"/>
        <v/>
      </c>
      <c r="AG81" s="117" t="str">
        <f t="shared" si="250"/>
        <v/>
      </c>
      <c r="AH81" s="117" t="str">
        <f t="shared" si="250"/>
        <v/>
      </c>
      <c r="AI81" s="117" t="str">
        <f t="shared" si="250"/>
        <v/>
      </c>
      <c r="AJ81" s="117" t="str">
        <f t="shared" si="250"/>
        <v/>
      </c>
      <c r="AK81" s="117" t="str">
        <f t="shared" si="250"/>
        <v/>
      </c>
      <c r="AL81" s="117" t="str">
        <f t="shared" si="250"/>
        <v/>
      </c>
      <c r="AM81" s="117" t="str">
        <f t="shared" si="250"/>
        <v/>
      </c>
      <c r="AN81" s="117" t="str">
        <f t="shared" si="250"/>
        <v/>
      </c>
      <c r="AO81" s="117" t="str">
        <f t="shared" si="250"/>
        <v/>
      </c>
      <c r="AP81" s="117" t="str">
        <f t="shared" si="250"/>
        <v/>
      </c>
      <c r="AQ81" s="117" t="str">
        <f t="shared" si="250"/>
        <v/>
      </c>
      <c r="AR81" s="117" t="str">
        <f t="shared" si="250"/>
        <v/>
      </c>
      <c r="AS81" s="117" t="str">
        <f t="shared" si="250"/>
        <v/>
      </c>
      <c r="AT81" s="117" t="str">
        <f t="shared" si="250"/>
        <v/>
      </c>
      <c r="AU81" s="117" t="str">
        <f t="shared" si="250"/>
        <v/>
      </c>
      <c r="AV81" s="117" t="str">
        <f t="shared" si="250"/>
        <v/>
      </c>
      <c r="AW81" s="117" t="str">
        <f t="shared" si="250"/>
        <v/>
      </c>
      <c r="AX81" s="117" t="str">
        <f t="shared" si="250"/>
        <v/>
      </c>
      <c r="AY81" s="117" t="str">
        <f t="shared" si="250"/>
        <v/>
      </c>
      <c r="AZ81" s="117" t="str">
        <f t="shared" si="250"/>
        <v/>
      </c>
      <c r="BA81" s="117" t="str">
        <f t="shared" si="250"/>
        <v/>
      </c>
      <c r="BB81" s="117" t="str">
        <f t="shared" si="250"/>
        <v/>
      </c>
      <c r="BC81" s="117" t="str">
        <f t="shared" si="250"/>
        <v/>
      </c>
      <c r="BD81" s="117" t="str">
        <f t="shared" si="250"/>
        <v/>
      </c>
      <c r="BE81" s="117" t="str">
        <f t="shared" si="250"/>
        <v/>
      </c>
      <c r="BF81" s="117" t="str">
        <f t="shared" si="250"/>
        <v/>
      </c>
      <c r="BG81" s="117" t="str">
        <f t="shared" si="250"/>
        <v/>
      </c>
      <c r="BH81" s="117" t="str">
        <f t="shared" si="250"/>
        <v/>
      </c>
      <c r="BI81" s="117" t="str">
        <f t="shared" si="250"/>
        <v/>
      </c>
      <c r="BJ81" s="117" t="str">
        <f t="shared" si="250"/>
        <v/>
      </c>
      <c r="BK81" s="117" t="str">
        <f t="shared" si="250"/>
        <v/>
      </c>
      <c r="BL81" s="117" t="str">
        <f t="shared" si="250"/>
        <v/>
      </c>
      <c r="BM81" s="117" t="str">
        <f t="shared" si="250"/>
        <v/>
      </c>
      <c r="BN81" s="117" t="str">
        <f t="shared" si="250"/>
        <v/>
      </c>
      <c r="BO81" s="117" t="str">
        <f t="shared" si="250"/>
        <v/>
      </c>
      <c r="BP81" s="117" t="str">
        <f t="shared" si="250"/>
        <v/>
      </c>
      <c r="BQ81" s="117" t="str">
        <f t="shared" si="250"/>
        <v/>
      </c>
      <c r="BR81" s="117" t="str">
        <f t="shared" si="250"/>
        <v/>
      </c>
      <c r="BS81" s="117" t="str">
        <f t="shared" si="250"/>
        <v/>
      </c>
      <c r="BT81" s="117" t="str">
        <f t="shared" si="250"/>
        <v/>
      </c>
      <c r="BU81" s="117" t="str">
        <f t="shared" si="250"/>
        <v/>
      </c>
      <c r="BV81" s="117" t="str">
        <f t="shared" si="250"/>
        <v/>
      </c>
      <c r="BW81" s="117" t="str">
        <f t="shared" si="250"/>
        <v/>
      </c>
      <c r="BX81" s="117" t="str">
        <f t="shared" si="250"/>
        <v/>
      </c>
      <c r="BY81" s="117" t="str">
        <f t="shared" si="250"/>
        <v/>
      </c>
      <c r="BZ81" s="117" t="str">
        <f t="shared" si="250"/>
        <v/>
      </c>
      <c r="CA81" s="117" t="str">
        <f t="shared" si="250"/>
        <v/>
      </c>
      <c r="CB81" s="117" t="str">
        <f t="shared" si="250"/>
        <v/>
      </c>
      <c r="CC81" s="117" t="str">
        <f t="shared" si="250"/>
        <v/>
      </c>
      <c r="CD81" s="117" t="str">
        <f t="shared" si="250"/>
        <v/>
      </c>
      <c r="CE81" s="117" t="str">
        <f t="shared" si="250"/>
        <v/>
      </c>
      <c r="CF81" s="117" t="str">
        <f t="shared" si="250"/>
        <v/>
      </c>
      <c r="CG81" s="117" t="str">
        <f t="shared" si="250"/>
        <v/>
      </c>
      <c r="CH81" s="117" t="str">
        <f t="shared" si="250"/>
        <v/>
      </c>
      <c r="CI81" s="117" t="str">
        <f t="shared" si="250"/>
        <v/>
      </c>
      <c r="CJ81" s="117" t="str">
        <f t="shared" ref="CJ81:EU81" si="251">IF(CJ32=1,INDEX($W$1:$W$49,ROW(CJ32)),"")</f>
        <v/>
      </c>
      <c r="CK81" s="117" t="str">
        <f t="shared" si="251"/>
        <v/>
      </c>
      <c r="CL81" s="117" t="str">
        <f t="shared" si="251"/>
        <v/>
      </c>
      <c r="CM81" s="117" t="str">
        <f t="shared" si="251"/>
        <v/>
      </c>
      <c r="CN81" s="117" t="str">
        <f t="shared" si="251"/>
        <v/>
      </c>
      <c r="CO81" s="117" t="str">
        <f t="shared" si="251"/>
        <v/>
      </c>
      <c r="CP81" s="117" t="str">
        <f t="shared" si="251"/>
        <v/>
      </c>
      <c r="CQ81" s="117" t="str">
        <f t="shared" si="251"/>
        <v/>
      </c>
      <c r="CR81" s="117" t="str">
        <f t="shared" si="251"/>
        <v/>
      </c>
      <c r="CS81" s="117" t="str">
        <f t="shared" si="251"/>
        <v/>
      </c>
      <c r="CT81" s="117" t="str">
        <f t="shared" si="251"/>
        <v/>
      </c>
      <c r="CU81" s="117" t="str">
        <f t="shared" si="251"/>
        <v/>
      </c>
      <c r="CV81" s="117" t="str">
        <f t="shared" si="251"/>
        <v/>
      </c>
      <c r="CW81" s="117" t="str">
        <f t="shared" si="251"/>
        <v/>
      </c>
      <c r="CX81" s="117" t="str">
        <f t="shared" si="251"/>
        <v/>
      </c>
      <c r="CY81" s="117" t="str">
        <f t="shared" si="251"/>
        <v/>
      </c>
      <c r="CZ81" s="117" t="str">
        <f t="shared" si="251"/>
        <v/>
      </c>
      <c r="DA81" s="117" t="str">
        <f t="shared" si="251"/>
        <v/>
      </c>
      <c r="DB81" s="117" t="str">
        <f t="shared" si="251"/>
        <v/>
      </c>
      <c r="DC81" s="117" t="str">
        <f t="shared" si="251"/>
        <v/>
      </c>
      <c r="DD81" s="117" t="str">
        <f t="shared" si="251"/>
        <v/>
      </c>
      <c r="DE81" s="117" t="str">
        <f t="shared" si="251"/>
        <v/>
      </c>
      <c r="DF81" s="117" t="str">
        <f t="shared" si="251"/>
        <v/>
      </c>
      <c r="DG81" s="117" t="str">
        <f t="shared" si="251"/>
        <v/>
      </c>
      <c r="DH81" s="117" t="str">
        <f t="shared" si="251"/>
        <v/>
      </c>
      <c r="DI81" s="117" t="str">
        <f t="shared" si="251"/>
        <v/>
      </c>
      <c r="DJ81" s="117" t="str">
        <f t="shared" si="251"/>
        <v/>
      </c>
      <c r="DK81" s="117" t="str">
        <f t="shared" si="251"/>
        <v/>
      </c>
      <c r="DL81" s="117" t="str">
        <f t="shared" si="251"/>
        <v/>
      </c>
      <c r="DM81" s="117" t="str">
        <f t="shared" si="251"/>
        <v/>
      </c>
      <c r="DN81" s="117" t="str">
        <f t="shared" si="251"/>
        <v/>
      </c>
      <c r="DO81" s="117" t="str">
        <f t="shared" si="251"/>
        <v/>
      </c>
      <c r="DP81" s="117" t="str">
        <f t="shared" si="251"/>
        <v/>
      </c>
      <c r="DQ81" s="117" t="str">
        <f t="shared" si="251"/>
        <v/>
      </c>
      <c r="DR81" s="117" t="str">
        <f t="shared" si="251"/>
        <v/>
      </c>
      <c r="DS81" s="117" t="str">
        <f t="shared" si="251"/>
        <v/>
      </c>
      <c r="DT81" s="117" t="str">
        <f t="shared" si="251"/>
        <v/>
      </c>
      <c r="DU81" s="117" t="str">
        <f t="shared" si="251"/>
        <v/>
      </c>
      <c r="DV81" s="117" t="str">
        <f t="shared" si="251"/>
        <v/>
      </c>
      <c r="DW81" s="117" t="str">
        <f t="shared" si="251"/>
        <v/>
      </c>
      <c r="DX81" s="117" t="str">
        <f t="shared" si="251"/>
        <v/>
      </c>
      <c r="DY81" s="117" t="str">
        <f t="shared" si="251"/>
        <v/>
      </c>
      <c r="DZ81" s="117" t="str">
        <f t="shared" si="251"/>
        <v/>
      </c>
      <c r="EA81" s="117" t="str">
        <f t="shared" si="251"/>
        <v/>
      </c>
      <c r="EB81" s="117" t="str">
        <f t="shared" si="251"/>
        <v/>
      </c>
      <c r="EC81" s="117" t="str">
        <f t="shared" si="251"/>
        <v/>
      </c>
      <c r="ED81" s="117" t="str">
        <f t="shared" si="251"/>
        <v/>
      </c>
      <c r="EE81" s="117" t="str">
        <f t="shared" si="251"/>
        <v/>
      </c>
      <c r="EF81" s="117" t="str">
        <f t="shared" si="251"/>
        <v/>
      </c>
      <c r="EG81" s="117" t="str">
        <f t="shared" si="251"/>
        <v/>
      </c>
      <c r="EH81" s="117" t="str">
        <f t="shared" si="251"/>
        <v/>
      </c>
      <c r="EI81" s="117" t="str">
        <f t="shared" si="251"/>
        <v/>
      </c>
      <c r="EJ81" s="117" t="str">
        <f t="shared" si="251"/>
        <v/>
      </c>
      <c r="EK81" s="117" t="str">
        <f t="shared" si="251"/>
        <v/>
      </c>
      <c r="EL81" s="117" t="str">
        <f t="shared" si="251"/>
        <v/>
      </c>
      <c r="EM81" s="117" t="str">
        <f t="shared" si="251"/>
        <v/>
      </c>
      <c r="EN81" s="117" t="str">
        <f t="shared" si="251"/>
        <v/>
      </c>
      <c r="EO81" s="117" t="str">
        <f t="shared" si="251"/>
        <v/>
      </c>
      <c r="EP81" s="117" t="str">
        <f t="shared" si="251"/>
        <v/>
      </c>
      <c r="EQ81" s="117" t="str">
        <f t="shared" si="251"/>
        <v/>
      </c>
      <c r="ER81" s="117" t="str">
        <f t="shared" si="251"/>
        <v/>
      </c>
      <c r="ES81" s="117" t="str">
        <f t="shared" si="251"/>
        <v/>
      </c>
      <c r="ET81" s="117" t="str">
        <f t="shared" si="251"/>
        <v/>
      </c>
      <c r="EU81" s="117" t="str">
        <f t="shared" si="251"/>
        <v/>
      </c>
      <c r="EV81" s="117" t="str">
        <f t="shared" ref="EV81:HG81" si="252">IF(EV32=1,INDEX($W$1:$W$49,ROW(EV32)),"")</f>
        <v/>
      </c>
      <c r="EW81" s="117" t="str">
        <f t="shared" si="252"/>
        <v/>
      </c>
      <c r="EX81" s="117" t="str">
        <f t="shared" si="252"/>
        <v/>
      </c>
      <c r="EY81" s="117" t="str">
        <f t="shared" si="252"/>
        <v/>
      </c>
      <c r="EZ81" s="117" t="str">
        <f t="shared" si="252"/>
        <v/>
      </c>
      <c r="FA81" s="117" t="str">
        <f t="shared" si="252"/>
        <v/>
      </c>
      <c r="FB81" s="117" t="str">
        <f t="shared" si="252"/>
        <v/>
      </c>
      <c r="FC81" s="117" t="str">
        <f t="shared" si="252"/>
        <v/>
      </c>
      <c r="FD81" s="117" t="str">
        <f t="shared" si="252"/>
        <v/>
      </c>
      <c r="FE81" s="117" t="str">
        <f t="shared" si="252"/>
        <v/>
      </c>
      <c r="FF81" s="117" t="str">
        <f t="shared" si="252"/>
        <v/>
      </c>
      <c r="FG81" s="117" t="str">
        <f t="shared" si="252"/>
        <v/>
      </c>
      <c r="FH81" s="117" t="str">
        <f t="shared" si="252"/>
        <v/>
      </c>
      <c r="FI81" s="117" t="str">
        <f t="shared" si="252"/>
        <v/>
      </c>
      <c r="FJ81" s="117" t="str">
        <f t="shared" si="252"/>
        <v/>
      </c>
      <c r="FK81" s="117" t="str">
        <f t="shared" si="252"/>
        <v/>
      </c>
      <c r="FL81" s="117" t="str">
        <f t="shared" si="252"/>
        <v/>
      </c>
      <c r="FM81" s="117" t="str">
        <f t="shared" si="252"/>
        <v/>
      </c>
      <c r="FN81" s="117" t="str">
        <f t="shared" si="252"/>
        <v/>
      </c>
      <c r="FO81" s="117" t="str">
        <f t="shared" si="252"/>
        <v/>
      </c>
      <c r="FP81" s="117" t="str">
        <f t="shared" si="252"/>
        <v/>
      </c>
      <c r="FQ81" s="117" t="str">
        <f t="shared" si="252"/>
        <v/>
      </c>
      <c r="FR81" s="117" t="str">
        <f t="shared" si="252"/>
        <v/>
      </c>
      <c r="FS81" s="117" t="str">
        <f t="shared" si="252"/>
        <v/>
      </c>
      <c r="FT81" s="117" t="str">
        <f t="shared" si="252"/>
        <v/>
      </c>
      <c r="FU81" s="117" t="str">
        <f t="shared" si="252"/>
        <v/>
      </c>
      <c r="FV81" s="117" t="str">
        <f t="shared" si="252"/>
        <v/>
      </c>
      <c r="FW81" s="117" t="str">
        <f t="shared" si="252"/>
        <v/>
      </c>
      <c r="FX81" s="117" t="str">
        <f t="shared" si="252"/>
        <v/>
      </c>
      <c r="FY81" s="117" t="str">
        <f t="shared" si="252"/>
        <v/>
      </c>
      <c r="FZ81" s="117" t="str">
        <f t="shared" si="252"/>
        <v/>
      </c>
      <c r="GA81" s="117" t="str">
        <f t="shared" si="252"/>
        <v/>
      </c>
      <c r="GB81" s="117" t="str">
        <f t="shared" si="252"/>
        <v/>
      </c>
      <c r="GC81" s="117" t="str">
        <f t="shared" si="252"/>
        <v/>
      </c>
      <c r="GD81" s="117" t="str">
        <f t="shared" si="252"/>
        <v/>
      </c>
      <c r="GE81" s="117" t="str">
        <f t="shared" si="252"/>
        <v/>
      </c>
      <c r="GF81" s="117" t="str">
        <f t="shared" si="252"/>
        <v/>
      </c>
      <c r="GG81" s="117" t="str">
        <f t="shared" si="252"/>
        <v/>
      </c>
      <c r="GH81" s="117" t="str">
        <f t="shared" si="252"/>
        <v/>
      </c>
      <c r="GI81" s="117" t="str">
        <f t="shared" si="252"/>
        <v/>
      </c>
      <c r="GJ81" s="117" t="str">
        <f t="shared" si="252"/>
        <v/>
      </c>
      <c r="GK81" s="117" t="str">
        <f t="shared" si="252"/>
        <v/>
      </c>
      <c r="GL81" s="117" t="str">
        <f t="shared" si="252"/>
        <v/>
      </c>
      <c r="GM81" s="117" t="str">
        <f t="shared" si="252"/>
        <v/>
      </c>
      <c r="GN81" s="117" t="str">
        <f t="shared" si="252"/>
        <v/>
      </c>
      <c r="GO81" s="117" t="str">
        <f t="shared" si="252"/>
        <v/>
      </c>
      <c r="GP81" s="117" t="str">
        <f t="shared" si="252"/>
        <v/>
      </c>
      <c r="GQ81" s="117" t="str">
        <f t="shared" si="252"/>
        <v/>
      </c>
      <c r="GR81" s="117" t="str">
        <f t="shared" si="252"/>
        <v/>
      </c>
      <c r="GS81" s="117" t="str">
        <f t="shared" si="252"/>
        <v/>
      </c>
      <c r="GT81" s="117" t="str">
        <f t="shared" si="252"/>
        <v/>
      </c>
      <c r="GU81" s="117" t="str">
        <f t="shared" si="252"/>
        <v/>
      </c>
      <c r="GV81" s="117" t="str">
        <f t="shared" si="252"/>
        <v/>
      </c>
      <c r="GW81" s="117" t="str">
        <f t="shared" si="252"/>
        <v/>
      </c>
      <c r="GX81" s="117" t="str">
        <f t="shared" si="252"/>
        <v/>
      </c>
      <c r="GY81" s="117" t="str">
        <f t="shared" si="252"/>
        <v/>
      </c>
      <c r="GZ81" s="117" t="str">
        <f t="shared" si="252"/>
        <v/>
      </c>
      <c r="HA81" s="117" t="str">
        <f t="shared" si="252"/>
        <v/>
      </c>
      <c r="HB81" s="117" t="str">
        <f t="shared" si="252"/>
        <v/>
      </c>
      <c r="HC81" s="117" t="str">
        <f t="shared" si="252"/>
        <v/>
      </c>
      <c r="HD81" s="117" t="str">
        <f t="shared" si="252"/>
        <v/>
      </c>
      <c r="HE81" s="117" t="str">
        <f t="shared" si="252"/>
        <v/>
      </c>
      <c r="HF81" s="117" t="str">
        <f t="shared" si="252"/>
        <v/>
      </c>
      <c r="HG81" s="117" t="str">
        <f t="shared" si="252"/>
        <v/>
      </c>
      <c r="HH81" s="117" t="str">
        <f t="shared" ref="HH81:HV81" si="253">IF(HH32=1,INDEX($W$1:$W$49,ROW(HH32)),"")</f>
        <v/>
      </c>
      <c r="HI81" s="117" t="str">
        <f t="shared" si="253"/>
        <v/>
      </c>
      <c r="HJ81" s="117" t="str">
        <f t="shared" si="253"/>
        <v/>
      </c>
      <c r="HK81" s="117" t="str">
        <f t="shared" si="253"/>
        <v/>
      </c>
      <c r="HL81" s="117" t="str">
        <f t="shared" si="253"/>
        <v/>
      </c>
      <c r="HM81" s="117" t="str">
        <f t="shared" si="253"/>
        <v/>
      </c>
      <c r="HN81" s="117" t="str">
        <f t="shared" si="253"/>
        <v/>
      </c>
      <c r="HO81" s="117" t="str">
        <f t="shared" si="253"/>
        <v/>
      </c>
      <c r="HP81" s="117" t="str">
        <f t="shared" si="253"/>
        <v/>
      </c>
      <c r="HQ81" s="117" t="str">
        <f t="shared" si="253"/>
        <v/>
      </c>
      <c r="HR81" s="117" t="str">
        <f t="shared" si="253"/>
        <v/>
      </c>
      <c r="HS81" s="117" t="str">
        <f t="shared" si="253"/>
        <v/>
      </c>
      <c r="HT81" s="117" t="str">
        <f t="shared" si="253"/>
        <v/>
      </c>
      <c r="HU81" s="117" t="str">
        <f t="shared" si="253"/>
        <v/>
      </c>
      <c r="HV81" s="117" t="str">
        <f t="shared" si="253"/>
        <v/>
      </c>
    </row>
    <row r="82" spans="1:230" x14ac:dyDescent="0.35">
      <c r="A82" s="117">
        <v>7</v>
      </c>
      <c r="B82" s="117">
        <f t="shared" si="206"/>
        <v>2</v>
      </c>
      <c r="C82" s="117">
        <f t="shared" si="207"/>
        <v>2</v>
      </c>
      <c r="D82" s="117">
        <f t="shared" si="208"/>
        <v>2</v>
      </c>
      <c r="E82" s="117">
        <f t="shared" si="209"/>
        <v>2</v>
      </c>
      <c r="H82" s="117">
        <v>81</v>
      </c>
      <c r="I82" s="117" t="str">
        <f t="shared" si="177"/>
        <v>ECG</v>
      </c>
      <c r="J82" s="117">
        <f t="shared" si="183"/>
        <v>74</v>
      </c>
      <c r="K82" s="117" t="str">
        <f t="shared" si="184"/>
        <v>ECG</v>
      </c>
      <c r="L82" s="117" t="str">
        <f t="shared" si="185"/>
        <v/>
      </c>
      <c r="M82" s="398" t="str">
        <f t="shared" si="186"/>
        <v>ECG</v>
      </c>
      <c r="N82" s="117">
        <f t="shared" si="187"/>
        <v>81</v>
      </c>
      <c r="O82" s="117">
        <f t="shared" si="188"/>
        <v>81</v>
      </c>
      <c r="Q82" s="389">
        <f t="shared" si="178"/>
        <v>81</v>
      </c>
      <c r="R82" s="395" t="str">
        <f t="shared" si="189"/>
        <v>ECG</v>
      </c>
      <c r="S82" s="391"/>
      <c r="T82" s="391"/>
      <c r="U82" s="391"/>
      <c r="W82" s="117">
        <v>32</v>
      </c>
      <c r="X82" s="117" t="str">
        <f t="shared" ref="X82:CI82" si="254">IF(X33=1,INDEX($W$1:$W$49,ROW(X33)),"")</f>
        <v/>
      </c>
      <c r="Y82" s="117" t="str">
        <f t="shared" si="254"/>
        <v/>
      </c>
      <c r="Z82" s="117" t="str">
        <f t="shared" si="254"/>
        <v/>
      </c>
      <c r="AA82" s="117" t="str">
        <f t="shared" si="254"/>
        <v/>
      </c>
      <c r="AB82" s="117" t="str">
        <f t="shared" si="254"/>
        <v/>
      </c>
      <c r="AC82" s="117" t="str">
        <f t="shared" si="254"/>
        <v/>
      </c>
      <c r="AD82" s="117" t="str">
        <f t="shared" si="254"/>
        <v/>
      </c>
      <c r="AE82" s="117" t="str">
        <f t="shared" si="254"/>
        <v/>
      </c>
      <c r="AF82" s="117" t="str">
        <f t="shared" si="254"/>
        <v/>
      </c>
      <c r="AG82" s="117" t="str">
        <f t="shared" si="254"/>
        <v/>
      </c>
      <c r="AH82" s="117" t="str">
        <f t="shared" si="254"/>
        <v/>
      </c>
      <c r="AI82" s="117" t="str">
        <f t="shared" si="254"/>
        <v/>
      </c>
      <c r="AJ82" s="117" t="str">
        <f t="shared" si="254"/>
        <v/>
      </c>
      <c r="AK82" s="117" t="str">
        <f t="shared" si="254"/>
        <v/>
      </c>
      <c r="AL82" s="117" t="str">
        <f t="shared" si="254"/>
        <v/>
      </c>
      <c r="AM82" s="117" t="str">
        <f t="shared" si="254"/>
        <v/>
      </c>
      <c r="AN82" s="117" t="str">
        <f t="shared" si="254"/>
        <v/>
      </c>
      <c r="AO82" s="117" t="str">
        <f t="shared" si="254"/>
        <v/>
      </c>
      <c r="AP82" s="117" t="str">
        <f t="shared" si="254"/>
        <v/>
      </c>
      <c r="AQ82" s="117" t="str">
        <f t="shared" si="254"/>
        <v/>
      </c>
      <c r="AR82" s="117" t="str">
        <f t="shared" si="254"/>
        <v/>
      </c>
      <c r="AS82" s="117" t="str">
        <f t="shared" si="254"/>
        <v/>
      </c>
      <c r="AT82" s="117" t="str">
        <f t="shared" si="254"/>
        <v/>
      </c>
      <c r="AU82" s="117" t="str">
        <f t="shared" si="254"/>
        <v/>
      </c>
      <c r="AV82" s="117" t="str">
        <f t="shared" si="254"/>
        <v/>
      </c>
      <c r="AW82" s="117" t="str">
        <f t="shared" si="254"/>
        <v/>
      </c>
      <c r="AX82" s="117" t="str">
        <f t="shared" si="254"/>
        <v/>
      </c>
      <c r="AY82" s="117" t="str">
        <f t="shared" si="254"/>
        <v/>
      </c>
      <c r="AZ82" s="117" t="str">
        <f t="shared" si="254"/>
        <v/>
      </c>
      <c r="BA82" s="117" t="str">
        <f t="shared" si="254"/>
        <v/>
      </c>
      <c r="BB82" s="117" t="str">
        <f t="shared" si="254"/>
        <v/>
      </c>
      <c r="BC82" s="117" t="str">
        <f t="shared" si="254"/>
        <v/>
      </c>
      <c r="BD82" s="117" t="str">
        <f t="shared" si="254"/>
        <v/>
      </c>
      <c r="BE82" s="117" t="str">
        <f t="shared" si="254"/>
        <v/>
      </c>
      <c r="BF82" s="117" t="str">
        <f t="shared" si="254"/>
        <v/>
      </c>
      <c r="BG82" s="117" t="str">
        <f t="shared" si="254"/>
        <v/>
      </c>
      <c r="BH82" s="117" t="str">
        <f t="shared" si="254"/>
        <v/>
      </c>
      <c r="BI82" s="117" t="str">
        <f t="shared" si="254"/>
        <v/>
      </c>
      <c r="BJ82" s="117" t="str">
        <f t="shared" si="254"/>
        <v/>
      </c>
      <c r="BK82" s="117" t="str">
        <f t="shared" si="254"/>
        <v/>
      </c>
      <c r="BL82" s="117" t="str">
        <f t="shared" si="254"/>
        <v/>
      </c>
      <c r="BM82" s="117" t="str">
        <f t="shared" si="254"/>
        <v/>
      </c>
      <c r="BN82" s="117" t="str">
        <f t="shared" si="254"/>
        <v/>
      </c>
      <c r="BO82" s="117" t="str">
        <f t="shared" si="254"/>
        <v/>
      </c>
      <c r="BP82" s="117" t="str">
        <f t="shared" si="254"/>
        <v/>
      </c>
      <c r="BQ82" s="117" t="str">
        <f t="shared" si="254"/>
        <v/>
      </c>
      <c r="BR82" s="117" t="str">
        <f t="shared" si="254"/>
        <v/>
      </c>
      <c r="BS82" s="117" t="str">
        <f t="shared" si="254"/>
        <v/>
      </c>
      <c r="BT82" s="117" t="str">
        <f t="shared" si="254"/>
        <v/>
      </c>
      <c r="BU82" s="117" t="str">
        <f t="shared" si="254"/>
        <v/>
      </c>
      <c r="BV82" s="117" t="str">
        <f t="shared" si="254"/>
        <v/>
      </c>
      <c r="BW82" s="117" t="str">
        <f t="shared" si="254"/>
        <v/>
      </c>
      <c r="BX82" s="117" t="str">
        <f t="shared" si="254"/>
        <v/>
      </c>
      <c r="BY82" s="117" t="str">
        <f t="shared" si="254"/>
        <v/>
      </c>
      <c r="BZ82" s="117" t="str">
        <f t="shared" si="254"/>
        <v/>
      </c>
      <c r="CA82" s="117" t="str">
        <f t="shared" si="254"/>
        <v/>
      </c>
      <c r="CB82" s="117" t="str">
        <f t="shared" si="254"/>
        <v/>
      </c>
      <c r="CC82" s="117" t="str">
        <f t="shared" si="254"/>
        <v/>
      </c>
      <c r="CD82" s="117" t="str">
        <f t="shared" si="254"/>
        <v/>
      </c>
      <c r="CE82" s="117" t="str">
        <f t="shared" si="254"/>
        <v/>
      </c>
      <c r="CF82" s="117" t="str">
        <f t="shared" si="254"/>
        <v/>
      </c>
      <c r="CG82" s="117" t="str">
        <f t="shared" si="254"/>
        <v/>
      </c>
      <c r="CH82" s="117" t="str">
        <f t="shared" si="254"/>
        <v/>
      </c>
      <c r="CI82" s="117" t="str">
        <f t="shared" si="254"/>
        <v/>
      </c>
      <c r="CJ82" s="117" t="str">
        <f t="shared" ref="CJ82:EU82" si="255">IF(CJ33=1,INDEX($W$1:$W$49,ROW(CJ33)),"")</f>
        <v/>
      </c>
      <c r="CK82" s="117" t="str">
        <f t="shared" si="255"/>
        <v/>
      </c>
      <c r="CL82" s="117" t="str">
        <f t="shared" si="255"/>
        <v/>
      </c>
      <c r="CM82" s="117" t="str">
        <f t="shared" si="255"/>
        <v/>
      </c>
      <c r="CN82" s="117" t="str">
        <f t="shared" si="255"/>
        <v/>
      </c>
      <c r="CO82" s="117" t="str">
        <f t="shared" si="255"/>
        <v/>
      </c>
      <c r="CP82" s="117" t="str">
        <f t="shared" si="255"/>
        <v/>
      </c>
      <c r="CQ82" s="117" t="str">
        <f t="shared" si="255"/>
        <v/>
      </c>
      <c r="CR82" s="117" t="str">
        <f t="shared" si="255"/>
        <v/>
      </c>
      <c r="CS82" s="117" t="str">
        <f t="shared" si="255"/>
        <v/>
      </c>
      <c r="CT82" s="117" t="str">
        <f t="shared" si="255"/>
        <v/>
      </c>
      <c r="CU82" s="117" t="str">
        <f t="shared" si="255"/>
        <v/>
      </c>
      <c r="CV82" s="117" t="str">
        <f t="shared" si="255"/>
        <v/>
      </c>
      <c r="CW82" s="117" t="str">
        <f t="shared" si="255"/>
        <v/>
      </c>
      <c r="CX82" s="117" t="str">
        <f t="shared" si="255"/>
        <v/>
      </c>
      <c r="CY82" s="117" t="str">
        <f t="shared" si="255"/>
        <v/>
      </c>
      <c r="CZ82" s="117" t="str">
        <f t="shared" si="255"/>
        <v/>
      </c>
      <c r="DA82" s="117" t="str">
        <f t="shared" si="255"/>
        <v/>
      </c>
      <c r="DB82" s="117" t="str">
        <f t="shared" si="255"/>
        <v/>
      </c>
      <c r="DC82" s="117" t="str">
        <f t="shared" si="255"/>
        <v/>
      </c>
      <c r="DD82" s="117" t="str">
        <f t="shared" si="255"/>
        <v/>
      </c>
      <c r="DE82" s="117" t="str">
        <f t="shared" si="255"/>
        <v/>
      </c>
      <c r="DF82" s="117" t="str">
        <f t="shared" si="255"/>
        <v/>
      </c>
      <c r="DG82" s="117" t="str">
        <f t="shared" si="255"/>
        <v/>
      </c>
      <c r="DH82" s="117" t="str">
        <f t="shared" si="255"/>
        <v/>
      </c>
      <c r="DI82" s="117" t="str">
        <f t="shared" si="255"/>
        <v/>
      </c>
      <c r="DJ82" s="117" t="str">
        <f t="shared" si="255"/>
        <v/>
      </c>
      <c r="DK82" s="117" t="str">
        <f t="shared" si="255"/>
        <v/>
      </c>
      <c r="DL82" s="117" t="str">
        <f t="shared" si="255"/>
        <v/>
      </c>
      <c r="DM82" s="117" t="str">
        <f t="shared" si="255"/>
        <v/>
      </c>
      <c r="DN82" s="117" t="str">
        <f t="shared" si="255"/>
        <v/>
      </c>
      <c r="DO82" s="117" t="str">
        <f t="shared" si="255"/>
        <v/>
      </c>
      <c r="DP82" s="117" t="str">
        <f t="shared" si="255"/>
        <v/>
      </c>
      <c r="DQ82" s="117" t="str">
        <f t="shared" si="255"/>
        <v/>
      </c>
      <c r="DR82" s="117" t="str">
        <f t="shared" si="255"/>
        <v/>
      </c>
      <c r="DS82" s="117" t="str">
        <f t="shared" si="255"/>
        <v/>
      </c>
      <c r="DT82" s="117" t="str">
        <f t="shared" si="255"/>
        <v/>
      </c>
      <c r="DU82" s="117" t="str">
        <f t="shared" si="255"/>
        <v/>
      </c>
      <c r="DV82" s="117" t="str">
        <f t="shared" si="255"/>
        <v/>
      </c>
      <c r="DW82" s="117" t="str">
        <f t="shared" si="255"/>
        <v/>
      </c>
      <c r="DX82" s="117" t="str">
        <f t="shared" si="255"/>
        <v/>
      </c>
      <c r="DY82" s="117" t="str">
        <f t="shared" si="255"/>
        <v/>
      </c>
      <c r="DZ82" s="117" t="str">
        <f t="shared" si="255"/>
        <v/>
      </c>
      <c r="EA82" s="117" t="str">
        <f t="shared" si="255"/>
        <v/>
      </c>
      <c r="EB82" s="117" t="str">
        <f t="shared" si="255"/>
        <v/>
      </c>
      <c r="EC82" s="117" t="str">
        <f t="shared" si="255"/>
        <v/>
      </c>
      <c r="ED82" s="117" t="str">
        <f t="shared" si="255"/>
        <v/>
      </c>
      <c r="EE82" s="117" t="str">
        <f t="shared" si="255"/>
        <v/>
      </c>
      <c r="EF82" s="117" t="str">
        <f t="shared" si="255"/>
        <v/>
      </c>
      <c r="EG82" s="117" t="str">
        <f t="shared" si="255"/>
        <v/>
      </c>
      <c r="EH82" s="117" t="str">
        <f t="shared" si="255"/>
        <v/>
      </c>
      <c r="EI82" s="117" t="str">
        <f t="shared" si="255"/>
        <v/>
      </c>
      <c r="EJ82" s="117" t="str">
        <f t="shared" si="255"/>
        <v/>
      </c>
      <c r="EK82" s="117" t="str">
        <f t="shared" si="255"/>
        <v/>
      </c>
      <c r="EL82" s="117" t="str">
        <f t="shared" si="255"/>
        <v/>
      </c>
      <c r="EM82" s="117" t="str">
        <f t="shared" si="255"/>
        <v/>
      </c>
      <c r="EN82" s="117" t="str">
        <f t="shared" si="255"/>
        <v/>
      </c>
      <c r="EO82" s="117" t="str">
        <f t="shared" si="255"/>
        <v/>
      </c>
      <c r="EP82" s="117" t="str">
        <f t="shared" si="255"/>
        <v/>
      </c>
      <c r="EQ82" s="117" t="str">
        <f t="shared" si="255"/>
        <v/>
      </c>
      <c r="ER82" s="117" t="str">
        <f t="shared" si="255"/>
        <v/>
      </c>
      <c r="ES82" s="117" t="str">
        <f t="shared" si="255"/>
        <v/>
      </c>
      <c r="ET82" s="117" t="str">
        <f t="shared" si="255"/>
        <v/>
      </c>
      <c r="EU82" s="117" t="str">
        <f t="shared" si="255"/>
        <v/>
      </c>
      <c r="EV82" s="117" t="str">
        <f t="shared" ref="EV82:HG82" si="256">IF(EV33=1,INDEX($W$1:$W$49,ROW(EV33)),"")</f>
        <v/>
      </c>
      <c r="EW82" s="117" t="str">
        <f t="shared" si="256"/>
        <v/>
      </c>
      <c r="EX82" s="117" t="str">
        <f t="shared" si="256"/>
        <v/>
      </c>
      <c r="EY82" s="117" t="str">
        <f t="shared" si="256"/>
        <v/>
      </c>
      <c r="EZ82" s="117" t="str">
        <f t="shared" si="256"/>
        <v/>
      </c>
      <c r="FA82" s="117" t="str">
        <f t="shared" si="256"/>
        <v/>
      </c>
      <c r="FB82" s="117" t="str">
        <f t="shared" si="256"/>
        <v/>
      </c>
      <c r="FC82" s="117" t="str">
        <f t="shared" si="256"/>
        <v/>
      </c>
      <c r="FD82" s="117" t="str">
        <f t="shared" si="256"/>
        <v/>
      </c>
      <c r="FE82" s="117" t="str">
        <f t="shared" si="256"/>
        <v/>
      </c>
      <c r="FF82" s="117" t="str">
        <f t="shared" si="256"/>
        <v/>
      </c>
      <c r="FG82" s="117" t="str">
        <f t="shared" si="256"/>
        <v/>
      </c>
      <c r="FH82" s="117" t="str">
        <f t="shared" si="256"/>
        <v/>
      </c>
      <c r="FI82" s="117" t="str">
        <f t="shared" si="256"/>
        <v/>
      </c>
      <c r="FJ82" s="117" t="str">
        <f t="shared" si="256"/>
        <v/>
      </c>
      <c r="FK82" s="117" t="str">
        <f t="shared" si="256"/>
        <v/>
      </c>
      <c r="FL82" s="117" t="str">
        <f t="shared" si="256"/>
        <v/>
      </c>
      <c r="FM82" s="117" t="str">
        <f t="shared" si="256"/>
        <v/>
      </c>
      <c r="FN82" s="117" t="str">
        <f t="shared" si="256"/>
        <v/>
      </c>
      <c r="FO82" s="117" t="str">
        <f t="shared" si="256"/>
        <v/>
      </c>
      <c r="FP82" s="117" t="str">
        <f t="shared" si="256"/>
        <v/>
      </c>
      <c r="FQ82" s="117" t="str">
        <f t="shared" si="256"/>
        <v/>
      </c>
      <c r="FR82" s="117" t="str">
        <f t="shared" si="256"/>
        <v/>
      </c>
      <c r="FS82" s="117" t="str">
        <f t="shared" si="256"/>
        <v/>
      </c>
      <c r="FT82" s="117" t="str">
        <f t="shared" si="256"/>
        <v/>
      </c>
      <c r="FU82" s="117" t="str">
        <f t="shared" si="256"/>
        <v/>
      </c>
      <c r="FV82" s="117" t="str">
        <f t="shared" si="256"/>
        <v/>
      </c>
      <c r="FW82" s="117" t="str">
        <f t="shared" si="256"/>
        <v/>
      </c>
      <c r="FX82" s="117" t="str">
        <f t="shared" si="256"/>
        <v/>
      </c>
      <c r="FY82" s="117" t="str">
        <f t="shared" si="256"/>
        <v/>
      </c>
      <c r="FZ82" s="117" t="str">
        <f t="shared" si="256"/>
        <v/>
      </c>
      <c r="GA82" s="117" t="str">
        <f t="shared" si="256"/>
        <v/>
      </c>
      <c r="GB82" s="117" t="str">
        <f t="shared" si="256"/>
        <v/>
      </c>
      <c r="GC82" s="117" t="str">
        <f t="shared" si="256"/>
        <v/>
      </c>
      <c r="GD82" s="117" t="str">
        <f t="shared" si="256"/>
        <v/>
      </c>
      <c r="GE82" s="117" t="str">
        <f t="shared" si="256"/>
        <v/>
      </c>
      <c r="GF82" s="117" t="str">
        <f t="shared" si="256"/>
        <v/>
      </c>
      <c r="GG82" s="117" t="str">
        <f t="shared" si="256"/>
        <v/>
      </c>
      <c r="GH82" s="117" t="str">
        <f t="shared" si="256"/>
        <v/>
      </c>
      <c r="GI82" s="117" t="str">
        <f t="shared" si="256"/>
        <v/>
      </c>
      <c r="GJ82" s="117" t="str">
        <f t="shared" si="256"/>
        <v/>
      </c>
      <c r="GK82" s="117" t="str">
        <f t="shared" si="256"/>
        <v/>
      </c>
      <c r="GL82" s="117" t="str">
        <f t="shared" si="256"/>
        <v/>
      </c>
      <c r="GM82" s="117" t="str">
        <f t="shared" si="256"/>
        <v/>
      </c>
      <c r="GN82" s="117" t="str">
        <f t="shared" si="256"/>
        <v/>
      </c>
      <c r="GO82" s="117" t="str">
        <f t="shared" si="256"/>
        <v/>
      </c>
      <c r="GP82" s="117" t="str">
        <f t="shared" si="256"/>
        <v/>
      </c>
      <c r="GQ82" s="117" t="str">
        <f t="shared" si="256"/>
        <v/>
      </c>
      <c r="GR82" s="117" t="str">
        <f t="shared" si="256"/>
        <v/>
      </c>
      <c r="GS82" s="117" t="str">
        <f t="shared" si="256"/>
        <v/>
      </c>
      <c r="GT82" s="117" t="str">
        <f t="shared" si="256"/>
        <v/>
      </c>
      <c r="GU82" s="117" t="str">
        <f t="shared" si="256"/>
        <v/>
      </c>
      <c r="GV82" s="117" t="str">
        <f t="shared" si="256"/>
        <v/>
      </c>
      <c r="GW82" s="117" t="str">
        <f t="shared" si="256"/>
        <v/>
      </c>
      <c r="GX82" s="117" t="str">
        <f t="shared" si="256"/>
        <v/>
      </c>
      <c r="GY82" s="117" t="str">
        <f t="shared" si="256"/>
        <v/>
      </c>
      <c r="GZ82" s="117" t="str">
        <f t="shared" si="256"/>
        <v/>
      </c>
      <c r="HA82" s="117" t="str">
        <f t="shared" si="256"/>
        <v/>
      </c>
      <c r="HB82" s="117" t="str">
        <f t="shared" si="256"/>
        <v/>
      </c>
      <c r="HC82" s="117" t="str">
        <f t="shared" si="256"/>
        <v/>
      </c>
      <c r="HD82" s="117" t="str">
        <f t="shared" si="256"/>
        <v/>
      </c>
      <c r="HE82" s="117" t="str">
        <f t="shared" si="256"/>
        <v/>
      </c>
      <c r="HF82" s="117" t="str">
        <f t="shared" si="256"/>
        <v/>
      </c>
      <c r="HG82" s="117" t="str">
        <f t="shared" si="256"/>
        <v/>
      </c>
      <c r="HH82" s="117" t="str">
        <f t="shared" ref="HH82:HV82" si="257">IF(HH33=1,INDEX($W$1:$W$49,ROW(HH33)),"")</f>
        <v/>
      </c>
      <c r="HI82" s="117" t="str">
        <f t="shared" si="257"/>
        <v/>
      </c>
      <c r="HJ82" s="117" t="str">
        <f t="shared" si="257"/>
        <v/>
      </c>
      <c r="HK82" s="117" t="str">
        <f t="shared" si="257"/>
        <v/>
      </c>
      <c r="HL82" s="117" t="str">
        <f t="shared" si="257"/>
        <v/>
      </c>
      <c r="HM82" s="117" t="str">
        <f t="shared" si="257"/>
        <v/>
      </c>
      <c r="HN82" s="117" t="str">
        <f t="shared" si="257"/>
        <v/>
      </c>
      <c r="HO82" s="117" t="str">
        <f t="shared" si="257"/>
        <v/>
      </c>
      <c r="HP82" s="117" t="str">
        <f t="shared" si="257"/>
        <v/>
      </c>
      <c r="HQ82" s="117" t="str">
        <f t="shared" si="257"/>
        <v/>
      </c>
      <c r="HR82" s="117" t="str">
        <f t="shared" si="257"/>
        <v/>
      </c>
      <c r="HS82" s="117" t="str">
        <f t="shared" si="257"/>
        <v/>
      </c>
      <c r="HT82" s="117" t="str">
        <f t="shared" si="257"/>
        <v/>
      </c>
      <c r="HU82" s="117" t="str">
        <f t="shared" si="257"/>
        <v/>
      </c>
      <c r="HV82" s="117" t="str">
        <f t="shared" si="257"/>
        <v/>
      </c>
    </row>
    <row r="83" spans="1:230" x14ac:dyDescent="0.35">
      <c r="A83" s="117">
        <v>7</v>
      </c>
      <c r="B83" s="117">
        <f t="shared" si="206"/>
        <v>2</v>
      </c>
      <c r="C83" s="117">
        <f t="shared" si="207"/>
        <v>2</v>
      </c>
      <c r="D83" s="117">
        <f t="shared" si="208"/>
        <v>2</v>
      </c>
      <c r="E83" s="117">
        <f t="shared" si="209"/>
        <v>2</v>
      </c>
      <c r="H83" s="117">
        <v>82</v>
      </c>
      <c r="I83" s="117" t="str">
        <f t="shared" si="177"/>
        <v>ECG</v>
      </c>
      <c r="J83" s="117">
        <f t="shared" si="183"/>
        <v>75</v>
      </c>
      <c r="K83" s="117" t="str">
        <f t="shared" si="184"/>
        <v>ECG</v>
      </c>
      <c r="L83" s="117" t="str">
        <f t="shared" si="185"/>
        <v/>
      </c>
      <c r="M83" s="398" t="str">
        <f t="shared" si="186"/>
        <v>ECG</v>
      </c>
      <c r="N83" s="117">
        <f t="shared" si="187"/>
        <v>82</v>
      </c>
      <c r="O83" s="117">
        <f t="shared" si="188"/>
        <v>82</v>
      </c>
      <c r="Q83" s="389">
        <f t="shared" si="178"/>
        <v>82</v>
      </c>
      <c r="R83" s="395" t="str">
        <f t="shared" si="189"/>
        <v>ECG</v>
      </c>
      <c r="S83" s="391"/>
      <c r="T83" s="391"/>
      <c r="U83" s="391"/>
      <c r="W83" s="117">
        <v>33</v>
      </c>
      <c r="X83" s="117" t="str">
        <f t="shared" ref="X83:CI83" si="258">IF(X34=1,INDEX($W$1:$W$49,ROW(X34)),"")</f>
        <v/>
      </c>
      <c r="Y83" s="117" t="str">
        <f t="shared" si="258"/>
        <v/>
      </c>
      <c r="Z83" s="117" t="str">
        <f t="shared" si="258"/>
        <v/>
      </c>
      <c r="AA83" s="117" t="str">
        <f t="shared" si="258"/>
        <v/>
      </c>
      <c r="AB83" s="117" t="str">
        <f t="shared" si="258"/>
        <v/>
      </c>
      <c r="AC83" s="117" t="str">
        <f t="shared" si="258"/>
        <v/>
      </c>
      <c r="AD83" s="117" t="str">
        <f t="shared" si="258"/>
        <v/>
      </c>
      <c r="AE83" s="117" t="str">
        <f t="shared" si="258"/>
        <v/>
      </c>
      <c r="AF83" s="117" t="str">
        <f t="shared" si="258"/>
        <v/>
      </c>
      <c r="AG83" s="117" t="str">
        <f t="shared" si="258"/>
        <v/>
      </c>
      <c r="AH83" s="117" t="str">
        <f t="shared" si="258"/>
        <v/>
      </c>
      <c r="AI83" s="117" t="str">
        <f t="shared" si="258"/>
        <v/>
      </c>
      <c r="AJ83" s="117" t="str">
        <f t="shared" si="258"/>
        <v/>
      </c>
      <c r="AK83" s="117" t="str">
        <f t="shared" si="258"/>
        <v/>
      </c>
      <c r="AL83" s="117" t="str">
        <f t="shared" si="258"/>
        <v/>
      </c>
      <c r="AM83" s="117" t="str">
        <f t="shared" si="258"/>
        <v/>
      </c>
      <c r="AN83" s="117" t="str">
        <f t="shared" si="258"/>
        <v/>
      </c>
      <c r="AO83" s="117" t="str">
        <f t="shared" si="258"/>
        <v/>
      </c>
      <c r="AP83" s="117" t="str">
        <f t="shared" si="258"/>
        <v/>
      </c>
      <c r="AQ83" s="117" t="str">
        <f t="shared" si="258"/>
        <v/>
      </c>
      <c r="AR83" s="117" t="str">
        <f t="shared" si="258"/>
        <v/>
      </c>
      <c r="AS83" s="117" t="str">
        <f t="shared" si="258"/>
        <v/>
      </c>
      <c r="AT83" s="117" t="str">
        <f t="shared" si="258"/>
        <v/>
      </c>
      <c r="AU83" s="117" t="str">
        <f t="shared" si="258"/>
        <v/>
      </c>
      <c r="AV83" s="117" t="str">
        <f t="shared" si="258"/>
        <v/>
      </c>
      <c r="AW83" s="117" t="str">
        <f t="shared" si="258"/>
        <v/>
      </c>
      <c r="AX83" s="117" t="str">
        <f t="shared" si="258"/>
        <v/>
      </c>
      <c r="AY83" s="117" t="str">
        <f t="shared" si="258"/>
        <v/>
      </c>
      <c r="AZ83" s="117" t="str">
        <f t="shared" si="258"/>
        <v/>
      </c>
      <c r="BA83" s="117" t="str">
        <f t="shared" si="258"/>
        <v/>
      </c>
      <c r="BB83" s="117" t="str">
        <f t="shared" si="258"/>
        <v/>
      </c>
      <c r="BC83" s="117" t="str">
        <f t="shared" si="258"/>
        <v/>
      </c>
      <c r="BD83" s="117" t="str">
        <f t="shared" si="258"/>
        <v/>
      </c>
      <c r="BE83" s="117" t="str">
        <f t="shared" si="258"/>
        <v/>
      </c>
      <c r="BF83" s="117" t="str">
        <f t="shared" si="258"/>
        <v/>
      </c>
      <c r="BG83" s="117" t="str">
        <f t="shared" si="258"/>
        <v/>
      </c>
      <c r="BH83" s="117" t="str">
        <f t="shared" si="258"/>
        <v/>
      </c>
      <c r="BI83" s="117" t="str">
        <f t="shared" si="258"/>
        <v/>
      </c>
      <c r="BJ83" s="117" t="str">
        <f t="shared" si="258"/>
        <v/>
      </c>
      <c r="BK83" s="117" t="str">
        <f t="shared" si="258"/>
        <v/>
      </c>
      <c r="BL83" s="117" t="str">
        <f t="shared" si="258"/>
        <v/>
      </c>
      <c r="BM83" s="117" t="str">
        <f t="shared" si="258"/>
        <v/>
      </c>
      <c r="BN83" s="117" t="str">
        <f t="shared" si="258"/>
        <v/>
      </c>
      <c r="BO83" s="117" t="str">
        <f t="shared" si="258"/>
        <v/>
      </c>
      <c r="BP83" s="117" t="str">
        <f t="shared" si="258"/>
        <v/>
      </c>
      <c r="BQ83" s="117" t="str">
        <f t="shared" si="258"/>
        <v/>
      </c>
      <c r="BR83" s="117" t="str">
        <f t="shared" si="258"/>
        <v/>
      </c>
      <c r="BS83" s="117" t="str">
        <f t="shared" si="258"/>
        <v/>
      </c>
      <c r="BT83" s="117" t="str">
        <f t="shared" si="258"/>
        <v/>
      </c>
      <c r="BU83" s="117" t="str">
        <f t="shared" si="258"/>
        <v/>
      </c>
      <c r="BV83" s="117" t="str">
        <f t="shared" si="258"/>
        <v/>
      </c>
      <c r="BW83" s="117" t="str">
        <f t="shared" si="258"/>
        <v/>
      </c>
      <c r="BX83" s="117" t="str">
        <f t="shared" si="258"/>
        <v/>
      </c>
      <c r="BY83" s="117" t="str">
        <f t="shared" si="258"/>
        <v/>
      </c>
      <c r="BZ83" s="117" t="str">
        <f t="shared" si="258"/>
        <v/>
      </c>
      <c r="CA83" s="117" t="str">
        <f t="shared" si="258"/>
        <v/>
      </c>
      <c r="CB83" s="117" t="str">
        <f t="shared" si="258"/>
        <v/>
      </c>
      <c r="CC83" s="117" t="str">
        <f t="shared" si="258"/>
        <v/>
      </c>
      <c r="CD83" s="117" t="str">
        <f t="shared" si="258"/>
        <v/>
      </c>
      <c r="CE83" s="117" t="str">
        <f t="shared" si="258"/>
        <v/>
      </c>
      <c r="CF83" s="117" t="str">
        <f t="shared" si="258"/>
        <v/>
      </c>
      <c r="CG83" s="117" t="str">
        <f t="shared" si="258"/>
        <v/>
      </c>
      <c r="CH83" s="117" t="str">
        <f t="shared" si="258"/>
        <v/>
      </c>
      <c r="CI83" s="117" t="str">
        <f t="shared" si="258"/>
        <v/>
      </c>
      <c r="CJ83" s="117" t="str">
        <f t="shared" ref="CJ83:EU83" si="259">IF(CJ34=1,INDEX($W$1:$W$49,ROW(CJ34)),"")</f>
        <v/>
      </c>
      <c r="CK83" s="117" t="str">
        <f t="shared" si="259"/>
        <v/>
      </c>
      <c r="CL83" s="117" t="str">
        <f t="shared" si="259"/>
        <v/>
      </c>
      <c r="CM83" s="117" t="str">
        <f t="shared" si="259"/>
        <v/>
      </c>
      <c r="CN83" s="117" t="str">
        <f t="shared" si="259"/>
        <v/>
      </c>
      <c r="CO83" s="117" t="str">
        <f t="shared" si="259"/>
        <v/>
      </c>
      <c r="CP83" s="117" t="str">
        <f t="shared" si="259"/>
        <v/>
      </c>
      <c r="CQ83" s="117" t="str">
        <f t="shared" si="259"/>
        <v/>
      </c>
      <c r="CR83" s="117" t="str">
        <f t="shared" si="259"/>
        <v/>
      </c>
      <c r="CS83" s="117" t="str">
        <f t="shared" si="259"/>
        <v/>
      </c>
      <c r="CT83" s="117" t="str">
        <f t="shared" si="259"/>
        <v/>
      </c>
      <c r="CU83" s="117" t="str">
        <f t="shared" si="259"/>
        <v/>
      </c>
      <c r="CV83" s="117" t="str">
        <f t="shared" si="259"/>
        <v/>
      </c>
      <c r="CW83" s="117" t="str">
        <f t="shared" si="259"/>
        <v/>
      </c>
      <c r="CX83" s="117" t="str">
        <f t="shared" si="259"/>
        <v/>
      </c>
      <c r="CY83" s="117" t="str">
        <f t="shared" si="259"/>
        <v/>
      </c>
      <c r="CZ83" s="117" t="str">
        <f t="shared" si="259"/>
        <v/>
      </c>
      <c r="DA83" s="117" t="str">
        <f t="shared" si="259"/>
        <v/>
      </c>
      <c r="DB83" s="117" t="str">
        <f t="shared" si="259"/>
        <v/>
      </c>
      <c r="DC83" s="117" t="str">
        <f t="shared" si="259"/>
        <v/>
      </c>
      <c r="DD83" s="117" t="str">
        <f t="shared" si="259"/>
        <v/>
      </c>
      <c r="DE83" s="117" t="str">
        <f t="shared" si="259"/>
        <v/>
      </c>
      <c r="DF83" s="117" t="str">
        <f t="shared" si="259"/>
        <v/>
      </c>
      <c r="DG83" s="117" t="str">
        <f t="shared" si="259"/>
        <v/>
      </c>
      <c r="DH83" s="117" t="str">
        <f t="shared" si="259"/>
        <v/>
      </c>
      <c r="DI83" s="117" t="str">
        <f t="shared" si="259"/>
        <v/>
      </c>
      <c r="DJ83" s="117" t="str">
        <f t="shared" si="259"/>
        <v/>
      </c>
      <c r="DK83" s="117" t="str">
        <f t="shared" si="259"/>
        <v/>
      </c>
      <c r="DL83" s="117" t="str">
        <f t="shared" si="259"/>
        <v/>
      </c>
      <c r="DM83" s="117" t="str">
        <f t="shared" si="259"/>
        <v/>
      </c>
      <c r="DN83" s="117" t="str">
        <f t="shared" si="259"/>
        <v/>
      </c>
      <c r="DO83" s="117" t="str">
        <f t="shared" si="259"/>
        <v/>
      </c>
      <c r="DP83" s="117" t="str">
        <f t="shared" si="259"/>
        <v/>
      </c>
      <c r="DQ83" s="117" t="str">
        <f t="shared" si="259"/>
        <v/>
      </c>
      <c r="DR83" s="117" t="str">
        <f t="shared" si="259"/>
        <v/>
      </c>
      <c r="DS83" s="117" t="str">
        <f t="shared" si="259"/>
        <v/>
      </c>
      <c r="DT83" s="117" t="str">
        <f t="shared" si="259"/>
        <v/>
      </c>
      <c r="DU83" s="117" t="str">
        <f t="shared" si="259"/>
        <v/>
      </c>
      <c r="DV83" s="117" t="str">
        <f t="shared" si="259"/>
        <v/>
      </c>
      <c r="DW83" s="117" t="str">
        <f t="shared" si="259"/>
        <v/>
      </c>
      <c r="DX83" s="117" t="str">
        <f t="shared" si="259"/>
        <v/>
      </c>
      <c r="DY83" s="117" t="str">
        <f t="shared" si="259"/>
        <v/>
      </c>
      <c r="DZ83" s="117" t="str">
        <f t="shared" si="259"/>
        <v/>
      </c>
      <c r="EA83" s="117" t="str">
        <f t="shared" si="259"/>
        <v/>
      </c>
      <c r="EB83" s="117" t="str">
        <f t="shared" si="259"/>
        <v/>
      </c>
      <c r="EC83" s="117" t="str">
        <f t="shared" si="259"/>
        <v/>
      </c>
      <c r="ED83" s="117" t="str">
        <f t="shared" si="259"/>
        <v/>
      </c>
      <c r="EE83" s="117" t="str">
        <f t="shared" si="259"/>
        <v/>
      </c>
      <c r="EF83" s="117" t="str">
        <f t="shared" si="259"/>
        <v/>
      </c>
      <c r="EG83" s="117" t="str">
        <f t="shared" si="259"/>
        <v/>
      </c>
      <c r="EH83" s="117" t="str">
        <f t="shared" si="259"/>
        <v/>
      </c>
      <c r="EI83" s="117" t="str">
        <f t="shared" si="259"/>
        <v/>
      </c>
      <c r="EJ83" s="117" t="str">
        <f t="shared" si="259"/>
        <v/>
      </c>
      <c r="EK83" s="117" t="str">
        <f t="shared" si="259"/>
        <v/>
      </c>
      <c r="EL83" s="117" t="str">
        <f t="shared" si="259"/>
        <v/>
      </c>
      <c r="EM83" s="117" t="str">
        <f t="shared" si="259"/>
        <v/>
      </c>
      <c r="EN83" s="117" t="str">
        <f t="shared" si="259"/>
        <v/>
      </c>
      <c r="EO83" s="117" t="str">
        <f t="shared" si="259"/>
        <v/>
      </c>
      <c r="EP83" s="117" t="str">
        <f t="shared" si="259"/>
        <v/>
      </c>
      <c r="EQ83" s="117" t="str">
        <f t="shared" si="259"/>
        <v/>
      </c>
      <c r="ER83" s="117" t="str">
        <f t="shared" si="259"/>
        <v/>
      </c>
      <c r="ES83" s="117" t="str">
        <f t="shared" si="259"/>
        <v/>
      </c>
      <c r="ET83" s="117" t="str">
        <f t="shared" si="259"/>
        <v/>
      </c>
      <c r="EU83" s="117" t="str">
        <f t="shared" si="259"/>
        <v/>
      </c>
      <c r="EV83" s="117" t="str">
        <f t="shared" ref="EV83:HG83" si="260">IF(EV34=1,INDEX($W$1:$W$49,ROW(EV34)),"")</f>
        <v/>
      </c>
      <c r="EW83" s="117" t="str">
        <f t="shared" si="260"/>
        <v/>
      </c>
      <c r="EX83" s="117" t="str">
        <f t="shared" si="260"/>
        <v/>
      </c>
      <c r="EY83" s="117" t="str">
        <f t="shared" si="260"/>
        <v/>
      </c>
      <c r="EZ83" s="117" t="str">
        <f t="shared" si="260"/>
        <v/>
      </c>
      <c r="FA83" s="117" t="str">
        <f t="shared" si="260"/>
        <v/>
      </c>
      <c r="FB83" s="117" t="str">
        <f t="shared" si="260"/>
        <v/>
      </c>
      <c r="FC83" s="117" t="str">
        <f t="shared" si="260"/>
        <v/>
      </c>
      <c r="FD83" s="117" t="str">
        <f t="shared" si="260"/>
        <v/>
      </c>
      <c r="FE83" s="117" t="str">
        <f t="shared" si="260"/>
        <v/>
      </c>
      <c r="FF83" s="117" t="str">
        <f t="shared" si="260"/>
        <v/>
      </c>
      <c r="FG83" s="117" t="str">
        <f t="shared" si="260"/>
        <v/>
      </c>
      <c r="FH83" s="117" t="str">
        <f t="shared" si="260"/>
        <v/>
      </c>
      <c r="FI83" s="117" t="str">
        <f t="shared" si="260"/>
        <v/>
      </c>
      <c r="FJ83" s="117" t="str">
        <f t="shared" si="260"/>
        <v/>
      </c>
      <c r="FK83" s="117" t="str">
        <f t="shared" si="260"/>
        <v/>
      </c>
      <c r="FL83" s="117" t="str">
        <f t="shared" si="260"/>
        <v/>
      </c>
      <c r="FM83" s="117" t="str">
        <f t="shared" si="260"/>
        <v/>
      </c>
      <c r="FN83" s="117" t="str">
        <f t="shared" si="260"/>
        <v/>
      </c>
      <c r="FO83" s="117" t="str">
        <f t="shared" si="260"/>
        <v/>
      </c>
      <c r="FP83" s="117" t="str">
        <f t="shared" si="260"/>
        <v/>
      </c>
      <c r="FQ83" s="117" t="str">
        <f t="shared" si="260"/>
        <v/>
      </c>
      <c r="FR83" s="117" t="str">
        <f t="shared" si="260"/>
        <v/>
      </c>
      <c r="FS83" s="117" t="str">
        <f t="shared" si="260"/>
        <v/>
      </c>
      <c r="FT83" s="117" t="str">
        <f t="shared" si="260"/>
        <v/>
      </c>
      <c r="FU83" s="117" t="str">
        <f t="shared" si="260"/>
        <v/>
      </c>
      <c r="FV83" s="117" t="str">
        <f t="shared" si="260"/>
        <v/>
      </c>
      <c r="FW83" s="117" t="str">
        <f t="shared" si="260"/>
        <v/>
      </c>
      <c r="FX83" s="117" t="str">
        <f t="shared" si="260"/>
        <v/>
      </c>
      <c r="FY83" s="117" t="str">
        <f t="shared" si="260"/>
        <v/>
      </c>
      <c r="FZ83" s="117" t="str">
        <f t="shared" si="260"/>
        <v/>
      </c>
      <c r="GA83" s="117" t="str">
        <f t="shared" si="260"/>
        <v/>
      </c>
      <c r="GB83" s="117" t="str">
        <f t="shared" si="260"/>
        <v/>
      </c>
      <c r="GC83" s="117" t="str">
        <f t="shared" si="260"/>
        <v/>
      </c>
      <c r="GD83" s="117" t="str">
        <f t="shared" si="260"/>
        <v/>
      </c>
      <c r="GE83" s="117" t="str">
        <f t="shared" si="260"/>
        <v/>
      </c>
      <c r="GF83" s="117" t="str">
        <f t="shared" si="260"/>
        <v/>
      </c>
      <c r="GG83" s="117" t="str">
        <f t="shared" si="260"/>
        <v/>
      </c>
      <c r="GH83" s="117" t="str">
        <f t="shared" si="260"/>
        <v/>
      </c>
      <c r="GI83" s="117" t="str">
        <f t="shared" si="260"/>
        <v/>
      </c>
      <c r="GJ83" s="117" t="str">
        <f t="shared" si="260"/>
        <v/>
      </c>
      <c r="GK83" s="117" t="str">
        <f t="shared" si="260"/>
        <v/>
      </c>
      <c r="GL83" s="117" t="str">
        <f t="shared" si="260"/>
        <v/>
      </c>
      <c r="GM83" s="117" t="str">
        <f t="shared" si="260"/>
        <v/>
      </c>
      <c r="GN83" s="117" t="str">
        <f t="shared" si="260"/>
        <v/>
      </c>
      <c r="GO83" s="117" t="str">
        <f t="shared" si="260"/>
        <v/>
      </c>
      <c r="GP83" s="117" t="str">
        <f t="shared" si="260"/>
        <v/>
      </c>
      <c r="GQ83" s="117" t="str">
        <f t="shared" si="260"/>
        <v/>
      </c>
      <c r="GR83" s="117" t="str">
        <f t="shared" si="260"/>
        <v/>
      </c>
      <c r="GS83" s="117" t="str">
        <f t="shared" si="260"/>
        <v/>
      </c>
      <c r="GT83" s="117" t="str">
        <f t="shared" si="260"/>
        <v/>
      </c>
      <c r="GU83" s="117" t="str">
        <f t="shared" si="260"/>
        <v/>
      </c>
      <c r="GV83" s="117" t="str">
        <f t="shared" si="260"/>
        <v/>
      </c>
      <c r="GW83" s="117" t="str">
        <f t="shared" si="260"/>
        <v/>
      </c>
      <c r="GX83" s="117" t="str">
        <f t="shared" si="260"/>
        <v/>
      </c>
      <c r="GY83" s="117" t="str">
        <f t="shared" si="260"/>
        <v/>
      </c>
      <c r="GZ83" s="117" t="str">
        <f t="shared" si="260"/>
        <v/>
      </c>
      <c r="HA83" s="117" t="str">
        <f t="shared" si="260"/>
        <v/>
      </c>
      <c r="HB83" s="117" t="str">
        <f t="shared" si="260"/>
        <v/>
      </c>
      <c r="HC83" s="117" t="str">
        <f t="shared" si="260"/>
        <v/>
      </c>
      <c r="HD83" s="117" t="str">
        <f t="shared" si="260"/>
        <v/>
      </c>
      <c r="HE83" s="117" t="str">
        <f t="shared" si="260"/>
        <v/>
      </c>
      <c r="HF83" s="117" t="str">
        <f t="shared" si="260"/>
        <v/>
      </c>
      <c r="HG83" s="117" t="str">
        <f t="shared" si="260"/>
        <v/>
      </c>
      <c r="HH83" s="117" t="str">
        <f t="shared" ref="HH83:HV83" si="261">IF(HH34=1,INDEX($W$1:$W$49,ROW(HH34)),"")</f>
        <v/>
      </c>
      <c r="HI83" s="117" t="str">
        <f t="shared" si="261"/>
        <v/>
      </c>
      <c r="HJ83" s="117" t="str">
        <f t="shared" si="261"/>
        <v/>
      </c>
      <c r="HK83" s="117" t="str">
        <f t="shared" si="261"/>
        <v/>
      </c>
      <c r="HL83" s="117" t="str">
        <f t="shared" si="261"/>
        <v/>
      </c>
      <c r="HM83" s="117" t="str">
        <f t="shared" si="261"/>
        <v/>
      </c>
      <c r="HN83" s="117" t="str">
        <f t="shared" si="261"/>
        <v/>
      </c>
      <c r="HO83" s="117" t="str">
        <f t="shared" si="261"/>
        <v/>
      </c>
      <c r="HP83" s="117" t="str">
        <f t="shared" si="261"/>
        <v/>
      </c>
      <c r="HQ83" s="117" t="str">
        <f t="shared" si="261"/>
        <v/>
      </c>
      <c r="HR83" s="117" t="str">
        <f t="shared" si="261"/>
        <v/>
      </c>
      <c r="HS83" s="117" t="str">
        <f t="shared" si="261"/>
        <v/>
      </c>
      <c r="HT83" s="117" t="str">
        <f t="shared" si="261"/>
        <v/>
      </c>
      <c r="HU83" s="117" t="str">
        <f t="shared" si="261"/>
        <v/>
      </c>
      <c r="HV83" s="117" t="str">
        <f t="shared" si="261"/>
        <v/>
      </c>
    </row>
    <row r="84" spans="1:230" x14ac:dyDescent="0.35">
      <c r="A84" s="117">
        <v>8</v>
      </c>
      <c r="B84" s="117">
        <f t="shared" si="206"/>
        <v>2</v>
      </c>
      <c r="C84" s="117">
        <f t="shared" si="207"/>
        <v>2</v>
      </c>
      <c r="D84" s="117">
        <f t="shared" si="208"/>
        <v>2</v>
      </c>
      <c r="E84" s="117">
        <f t="shared" si="209"/>
        <v>2</v>
      </c>
      <c r="H84" s="117">
        <v>83</v>
      </c>
      <c r="I84" s="117" t="str">
        <f t="shared" si="177"/>
        <v>ECG</v>
      </c>
      <c r="J84" s="117">
        <f t="shared" si="183"/>
        <v>76</v>
      </c>
      <c r="K84" s="117" t="str">
        <f t="shared" si="184"/>
        <v>ECG</v>
      </c>
      <c r="L84" s="117" t="str">
        <f t="shared" si="185"/>
        <v/>
      </c>
      <c r="M84" s="398" t="str">
        <f t="shared" si="186"/>
        <v>ECG</v>
      </c>
      <c r="N84" s="117">
        <f t="shared" si="187"/>
        <v>83</v>
      </c>
      <c r="O84" s="117">
        <f t="shared" si="188"/>
        <v>83</v>
      </c>
      <c r="Q84" s="389">
        <f t="shared" si="178"/>
        <v>83</v>
      </c>
      <c r="R84" s="395" t="str">
        <f t="shared" si="189"/>
        <v>ECG</v>
      </c>
      <c r="S84" s="391"/>
      <c r="T84" s="391"/>
      <c r="U84" s="391"/>
      <c r="W84" s="117">
        <v>34</v>
      </c>
      <c r="X84" s="117" t="str">
        <f t="shared" ref="X84:CI84" si="262">IF(X35=1,INDEX($W$1:$W$49,ROW(X35)),"")</f>
        <v/>
      </c>
      <c r="Y84" s="117" t="str">
        <f t="shared" si="262"/>
        <v/>
      </c>
      <c r="Z84" s="117" t="str">
        <f t="shared" si="262"/>
        <v/>
      </c>
      <c r="AA84" s="117" t="str">
        <f t="shared" si="262"/>
        <v/>
      </c>
      <c r="AB84" s="117" t="str">
        <f t="shared" si="262"/>
        <v/>
      </c>
      <c r="AC84" s="117" t="str">
        <f t="shared" si="262"/>
        <v/>
      </c>
      <c r="AD84" s="117" t="str">
        <f t="shared" si="262"/>
        <v/>
      </c>
      <c r="AE84" s="117" t="str">
        <f t="shared" si="262"/>
        <v/>
      </c>
      <c r="AF84" s="117" t="str">
        <f t="shared" si="262"/>
        <v/>
      </c>
      <c r="AG84" s="117" t="str">
        <f t="shared" si="262"/>
        <v/>
      </c>
      <c r="AH84" s="117" t="str">
        <f t="shared" si="262"/>
        <v/>
      </c>
      <c r="AI84" s="117" t="str">
        <f t="shared" si="262"/>
        <v/>
      </c>
      <c r="AJ84" s="117" t="str">
        <f t="shared" si="262"/>
        <v/>
      </c>
      <c r="AK84" s="117" t="str">
        <f t="shared" si="262"/>
        <v/>
      </c>
      <c r="AL84" s="117" t="str">
        <f t="shared" si="262"/>
        <v/>
      </c>
      <c r="AM84" s="117" t="str">
        <f t="shared" si="262"/>
        <v/>
      </c>
      <c r="AN84" s="117" t="str">
        <f t="shared" si="262"/>
        <v/>
      </c>
      <c r="AO84" s="117" t="str">
        <f t="shared" si="262"/>
        <v/>
      </c>
      <c r="AP84" s="117" t="str">
        <f t="shared" si="262"/>
        <v/>
      </c>
      <c r="AQ84" s="117" t="str">
        <f t="shared" si="262"/>
        <v/>
      </c>
      <c r="AR84" s="117" t="str">
        <f t="shared" si="262"/>
        <v/>
      </c>
      <c r="AS84" s="117" t="str">
        <f t="shared" si="262"/>
        <v/>
      </c>
      <c r="AT84" s="117" t="str">
        <f t="shared" si="262"/>
        <v/>
      </c>
      <c r="AU84" s="117" t="str">
        <f t="shared" si="262"/>
        <v/>
      </c>
      <c r="AV84" s="117" t="str">
        <f t="shared" si="262"/>
        <v/>
      </c>
      <c r="AW84" s="117" t="str">
        <f t="shared" si="262"/>
        <v/>
      </c>
      <c r="AX84" s="117" t="str">
        <f t="shared" si="262"/>
        <v/>
      </c>
      <c r="AY84" s="117" t="str">
        <f t="shared" si="262"/>
        <v/>
      </c>
      <c r="AZ84" s="117" t="str">
        <f t="shared" si="262"/>
        <v/>
      </c>
      <c r="BA84" s="117" t="str">
        <f t="shared" si="262"/>
        <v/>
      </c>
      <c r="BB84" s="117" t="str">
        <f t="shared" si="262"/>
        <v/>
      </c>
      <c r="BC84" s="117" t="str">
        <f t="shared" si="262"/>
        <v/>
      </c>
      <c r="BD84" s="117" t="str">
        <f t="shared" si="262"/>
        <v/>
      </c>
      <c r="BE84" s="117" t="str">
        <f t="shared" si="262"/>
        <v/>
      </c>
      <c r="BF84" s="117" t="str">
        <f t="shared" si="262"/>
        <v/>
      </c>
      <c r="BG84" s="117" t="str">
        <f t="shared" si="262"/>
        <v/>
      </c>
      <c r="BH84" s="117" t="str">
        <f t="shared" si="262"/>
        <v/>
      </c>
      <c r="BI84" s="117" t="str">
        <f t="shared" si="262"/>
        <v/>
      </c>
      <c r="BJ84" s="117" t="str">
        <f t="shared" si="262"/>
        <v/>
      </c>
      <c r="BK84" s="117" t="str">
        <f t="shared" si="262"/>
        <v/>
      </c>
      <c r="BL84" s="117" t="str">
        <f t="shared" si="262"/>
        <v/>
      </c>
      <c r="BM84" s="117" t="str">
        <f t="shared" si="262"/>
        <v/>
      </c>
      <c r="BN84" s="117" t="str">
        <f t="shared" si="262"/>
        <v/>
      </c>
      <c r="BO84" s="117" t="str">
        <f t="shared" si="262"/>
        <v/>
      </c>
      <c r="BP84" s="117" t="str">
        <f t="shared" si="262"/>
        <v/>
      </c>
      <c r="BQ84" s="117" t="str">
        <f t="shared" si="262"/>
        <v/>
      </c>
      <c r="BR84" s="117" t="str">
        <f t="shared" si="262"/>
        <v/>
      </c>
      <c r="BS84" s="117" t="str">
        <f t="shared" si="262"/>
        <v/>
      </c>
      <c r="BT84" s="117" t="str">
        <f t="shared" si="262"/>
        <v/>
      </c>
      <c r="BU84" s="117" t="str">
        <f t="shared" si="262"/>
        <v/>
      </c>
      <c r="BV84" s="117" t="str">
        <f t="shared" si="262"/>
        <v/>
      </c>
      <c r="BW84" s="117" t="str">
        <f t="shared" si="262"/>
        <v/>
      </c>
      <c r="BX84" s="117" t="str">
        <f t="shared" si="262"/>
        <v/>
      </c>
      <c r="BY84" s="117" t="str">
        <f t="shared" si="262"/>
        <v/>
      </c>
      <c r="BZ84" s="117" t="str">
        <f t="shared" si="262"/>
        <v/>
      </c>
      <c r="CA84" s="117" t="str">
        <f t="shared" si="262"/>
        <v/>
      </c>
      <c r="CB84" s="117" t="str">
        <f t="shared" si="262"/>
        <v/>
      </c>
      <c r="CC84" s="117" t="str">
        <f t="shared" si="262"/>
        <v/>
      </c>
      <c r="CD84" s="117" t="str">
        <f t="shared" si="262"/>
        <v/>
      </c>
      <c r="CE84" s="117" t="str">
        <f t="shared" si="262"/>
        <v/>
      </c>
      <c r="CF84" s="117" t="str">
        <f t="shared" si="262"/>
        <v/>
      </c>
      <c r="CG84" s="117" t="str">
        <f t="shared" si="262"/>
        <v/>
      </c>
      <c r="CH84" s="117" t="str">
        <f t="shared" si="262"/>
        <v/>
      </c>
      <c r="CI84" s="117" t="str">
        <f t="shared" si="262"/>
        <v/>
      </c>
      <c r="CJ84" s="117" t="str">
        <f t="shared" ref="CJ84:EU84" si="263">IF(CJ35=1,INDEX($W$1:$W$49,ROW(CJ35)),"")</f>
        <v/>
      </c>
      <c r="CK84" s="117" t="str">
        <f t="shared" si="263"/>
        <v/>
      </c>
      <c r="CL84" s="117" t="str">
        <f t="shared" si="263"/>
        <v/>
      </c>
      <c r="CM84" s="117" t="str">
        <f t="shared" si="263"/>
        <v/>
      </c>
      <c r="CN84" s="117" t="str">
        <f t="shared" si="263"/>
        <v/>
      </c>
      <c r="CO84" s="117" t="str">
        <f t="shared" si="263"/>
        <v/>
      </c>
      <c r="CP84" s="117" t="str">
        <f t="shared" si="263"/>
        <v/>
      </c>
      <c r="CQ84" s="117" t="str">
        <f t="shared" si="263"/>
        <v/>
      </c>
      <c r="CR84" s="117" t="str">
        <f t="shared" si="263"/>
        <v/>
      </c>
      <c r="CS84" s="117" t="str">
        <f t="shared" si="263"/>
        <v/>
      </c>
      <c r="CT84" s="117" t="str">
        <f t="shared" si="263"/>
        <v/>
      </c>
      <c r="CU84" s="117" t="str">
        <f t="shared" si="263"/>
        <v/>
      </c>
      <c r="CV84" s="117" t="str">
        <f t="shared" si="263"/>
        <v/>
      </c>
      <c r="CW84" s="117" t="str">
        <f t="shared" si="263"/>
        <v/>
      </c>
      <c r="CX84" s="117" t="str">
        <f t="shared" si="263"/>
        <v/>
      </c>
      <c r="CY84" s="117" t="str">
        <f t="shared" si="263"/>
        <v/>
      </c>
      <c r="CZ84" s="117" t="str">
        <f t="shared" si="263"/>
        <v/>
      </c>
      <c r="DA84" s="117" t="str">
        <f t="shared" si="263"/>
        <v/>
      </c>
      <c r="DB84" s="117" t="str">
        <f t="shared" si="263"/>
        <v/>
      </c>
      <c r="DC84" s="117" t="str">
        <f t="shared" si="263"/>
        <v/>
      </c>
      <c r="DD84" s="117" t="str">
        <f t="shared" si="263"/>
        <v/>
      </c>
      <c r="DE84" s="117" t="str">
        <f t="shared" si="263"/>
        <v/>
      </c>
      <c r="DF84" s="117" t="str">
        <f t="shared" si="263"/>
        <v/>
      </c>
      <c r="DG84" s="117" t="str">
        <f t="shared" si="263"/>
        <v/>
      </c>
      <c r="DH84" s="117" t="str">
        <f t="shared" si="263"/>
        <v/>
      </c>
      <c r="DI84" s="117" t="str">
        <f t="shared" si="263"/>
        <v/>
      </c>
      <c r="DJ84" s="117" t="str">
        <f t="shared" si="263"/>
        <v/>
      </c>
      <c r="DK84" s="117" t="str">
        <f t="shared" si="263"/>
        <v/>
      </c>
      <c r="DL84" s="117" t="str">
        <f t="shared" si="263"/>
        <v/>
      </c>
      <c r="DM84" s="117" t="str">
        <f t="shared" si="263"/>
        <v/>
      </c>
      <c r="DN84" s="117" t="str">
        <f t="shared" si="263"/>
        <v/>
      </c>
      <c r="DO84" s="117" t="str">
        <f t="shared" si="263"/>
        <v/>
      </c>
      <c r="DP84" s="117" t="str">
        <f t="shared" si="263"/>
        <v/>
      </c>
      <c r="DQ84" s="117" t="str">
        <f t="shared" si="263"/>
        <v/>
      </c>
      <c r="DR84" s="117" t="str">
        <f t="shared" si="263"/>
        <v/>
      </c>
      <c r="DS84" s="117" t="str">
        <f t="shared" si="263"/>
        <v/>
      </c>
      <c r="DT84" s="117" t="str">
        <f t="shared" si="263"/>
        <v/>
      </c>
      <c r="DU84" s="117" t="str">
        <f t="shared" si="263"/>
        <v/>
      </c>
      <c r="DV84" s="117" t="str">
        <f t="shared" si="263"/>
        <v/>
      </c>
      <c r="DW84" s="117" t="str">
        <f t="shared" si="263"/>
        <v/>
      </c>
      <c r="DX84" s="117" t="str">
        <f t="shared" si="263"/>
        <v/>
      </c>
      <c r="DY84" s="117" t="str">
        <f t="shared" si="263"/>
        <v/>
      </c>
      <c r="DZ84" s="117" t="str">
        <f t="shared" si="263"/>
        <v/>
      </c>
      <c r="EA84" s="117" t="str">
        <f t="shared" si="263"/>
        <v/>
      </c>
      <c r="EB84" s="117" t="str">
        <f t="shared" si="263"/>
        <v/>
      </c>
      <c r="EC84" s="117" t="str">
        <f t="shared" si="263"/>
        <v/>
      </c>
      <c r="ED84" s="117" t="str">
        <f t="shared" si="263"/>
        <v/>
      </c>
      <c r="EE84" s="117" t="str">
        <f t="shared" si="263"/>
        <v/>
      </c>
      <c r="EF84" s="117" t="str">
        <f t="shared" si="263"/>
        <v/>
      </c>
      <c r="EG84" s="117" t="str">
        <f t="shared" si="263"/>
        <v/>
      </c>
      <c r="EH84" s="117" t="str">
        <f t="shared" si="263"/>
        <v/>
      </c>
      <c r="EI84" s="117" t="str">
        <f t="shared" si="263"/>
        <v/>
      </c>
      <c r="EJ84" s="117" t="str">
        <f t="shared" si="263"/>
        <v/>
      </c>
      <c r="EK84" s="117" t="str">
        <f t="shared" si="263"/>
        <v/>
      </c>
      <c r="EL84" s="117" t="str">
        <f t="shared" si="263"/>
        <v/>
      </c>
      <c r="EM84" s="117" t="str">
        <f t="shared" si="263"/>
        <v/>
      </c>
      <c r="EN84" s="117" t="str">
        <f t="shared" si="263"/>
        <v/>
      </c>
      <c r="EO84" s="117" t="str">
        <f t="shared" si="263"/>
        <v/>
      </c>
      <c r="EP84" s="117" t="str">
        <f t="shared" si="263"/>
        <v/>
      </c>
      <c r="EQ84" s="117" t="str">
        <f t="shared" si="263"/>
        <v/>
      </c>
      <c r="ER84" s="117" t="str">
        <f t="shared" si="263"/>
        <v/>
      </c>
      <c r="ES84" s="117" t="str">
        <f t="shared" si="263"/>
        <v/>
      </c>
      <c r="ET84" s="117" t="str">
        <f t="shared" si="263"/>
        <v/>
      </c>
      <c r="EU84" s="117" t="str">
        <f t="shared" si="263"/>
        <v/>
      </c>
      <c r="EV84" s="117" t="str">
        <f t="shared" ref="EV84:HG84" si="264">IF(EV35=1,INDEX($W$1:$W$49,ROW(EV35)),"")</f>
        <v/>
      </c>
      <c r="EW84" s="117" t="str">
        <f t="shared" si="264"/>
        <v/>
      </c>
      <c r="EX84" s="117" t="str">
        <f t="shared" si="264"/>
        <v/>
      </c>
      <c r="EY84" s="117" t="str">
        <f t="shared" si="264"/>
        <v/>
      </c>
      <c r="EZ84" s="117" t="str">
        <f t="shared" si="264"/>
        <v/>
      </c>
      <c r="FA84" s="117" t="str">
        <f t="shared" si="264"/>
        <v/>
      </c>
      <c r="FB84" s="117" t="str">
        <f t="shared" si="264"/>
        <v/>
      </c>
      <c r="FC84" s="117" t="str">
        <f t="shared" si="264"/>
        <v/>
      </c>
      <c r="FD84" s="117" t="str">
        <f t="shared" si="264"/>
        <v/>
      </c>
      <c r="FE84" s="117" t="str">
        <f t="shared" si="264"/>
        <v/>
      </c>
      <c r="FF84" s="117" t="str">
        <f t="shared" si="264"/>
        <v/>
      </c>
      <c r="FG84" s="117" t="str">
        <f t="shared" si="264"/>
        <v/>
      </c>
      <c r="FH84" s="117" t="str">
        <f t="shared" si="264"/>
        <v/>
      </c>
      <c r="FI84" s="117" t="str">
        <f t="shared" si="264"/>
        <v/>
      </c>
      <c r="FJ84" s="117" t="str">
        <f t="shared" si="264"/>
        <v/>
      </c>
      <c r="FK84" s="117" t="str">
        <f t="shared" si="264"/>
        <v/>
      </c>
      <c r="FL84" s="117" t="str">
        <f t="shared" si="264"/>
        <v/>
      </c>
      <c r="FM84" s="117" t="str">
        <f t="shared" si="264"/>
        <v/>
      </c>
      <c r="FN84" s="117" t="str">
        <f t="shared" si="264"/>
        <v/>
      </c>
      <c r="FO84" s="117" t="str">
        <f t="shared" si="264"/>
        <v/>
      </c>
      <c r="FP84" s="117" t="str">
        <f t="shared" si="264"/>
        <v/>
      </c>
      <c r="FQ84" s="117" t="str">
        <f t="shared" si="264"/>
        <v/>
      </c>
      <c r="FR84" s="117" t="str">
        <f t="shared" si="264"/>
        <v/>
      </c>
      <c r="FS84" s="117" t="str">
        <f t="shared" si="264"/>
        <v/>
      </c>
      <c r="FT84" s="117" t="str">
        <f t="shared" si="264"/>
        <v/>
      </c>
      <c r="FU84" s="117" t="str">
        <f t="shared" si="264"/>
        <v/>
      </c>
      <c r="FV84" s="117" t="str">
        <f t="shared" si="264"/>
        <v/>
      </c>
      <c r="FW84" s="117" t="str">
        <f t="shared" si="264"/>
        <v/>
      </c>
      <c r="FX84" s="117" t="str">
        <f t="shared" si="264"/>
        <v/>
      </c>
      <c r="FY84" s="117" t="str">
        <f t="shared" si="264"/>
        <v/>
      </c>
      <c r="FZ84" s="117" t="str">
        <f t="shared" si="264"/>
        <v/>
      </c>
      <c r="GA84" s="117" t="str">
        <f t="shared" si="264"/>
        <v/>
      </c>
      <c r="GB84" s="117" t="str">
        <f t="shared" si="264"/>
        <v/>
      </c>
      <c r="GC84" s="117" t="str">
        <f t="shared" si="264"/>
        <v/>
      </c>
      <c r="GD84" s="117" t="str">
        <f t="shared" si="264"/>
        <v/>
      </c>
      <c r="GE84" s="117" t="str">
        <f t="shared" si="264"/>
        <v/>
      </c>
      <c r="GF84" s="117" t="str">
        <f t="shared" si="264"/>
        <v/>
      </c>
      <c r="GG84" s="117" t="str">
        <f t="shared" si="264"/>
        <v/>
      </c>
      <c r="GH84" s="117" t="str">
        <f t="shared" si="264"/>
        <v/>
      </c>
      <c r="GI84" s="117" t="str">
        <f t="shared" si="264"/>
        <v/>
      </c>
      <c r="GJ84" s="117" t="str">
        <f t="shared" si="264"/>
        <v/>
      </c>
      <c r="GK84" s="117" t="str">
        <f t="shared" si="264"/>
        <v/>
      </c>
      <c r="GL84" s="117" t="str">
        <f t="shared" si="264"/>
        <v/>
      </c>
      <c r="GM84" s="117" t="str">
        <f t="shared" si="264"/>
        <v/>
      </c>
      <c r="GN84" s="117" t="str">
        <f t="shared" si="264"/>
        <v/>
      </c>
      <c r="GO84" s="117" t="str">
        <f t="shared" si="264"/>
        <v/>
      </c>
      <c r="GP84" s="117" t="str">
        <f t="shared" si="264"/>
        <v/>
      </c>
      <c r="GQ84" s="117" t="str">
        <f t="shared" si="264"/>
        <v/>
      </c>
      <c r="GR84" s="117" t="str">
        <f t="shared" si="264"/>
        <v/>
      </c>
      <c r="GS84" s="117" t="str">
        <f t="shared" si="264"/>
        <v/>
      </c>
      <c r="GT84" s="117" t="str">
        <f t="shared" si="264"/>
        <v/>
      </c>
      <c r="GU84" s="117" t="str">
        <f t="shared" si="264"/>
        <v/>
      </c>
      <c r="GV84" s="117" t="str">
        <f t="shared" si="264"/>
        <v/>
      </c>
      <c r="GW84" s="117" t="str">
        <f t="shared" si="264"/>
        <v/>
      </c>
      <c r="GX84" s="117" t="str">
        <f t="shared" si="264"/>
        <v/>
      </c>
      <c r="GY84" s="117" t="str">
        <f t="shared" si="264"/>
        <v/>
      </c>
      <c r="GZ84" s="117" t="str">
        <f t="shared" si="264"/>
        <v/>
      </c>
      <c r="HA84" s="117" t="str">
        <f t="shared" si="264"/>
        <v/>
      </c>
      <c r="HB84" s="117" t="str">
        <f t="shared" si="264"/>
        <v/>
      </c>
      <c r="HC84" s="117" t="str">
        <f t="shared" si="264"/>
        <v/>
      </c>
      <c r="HD84" s="117" t="str">
        <f t="shared" si="264"/>
        <v/>
      </c>
      <c r="HE84" s="117" t="str">
        <f t="shared" si="264"/>
        <v/>
      </c>
      <c r="HF84" s="117" t="str">
        <f t="shared" si="264"/>
        <v/>
      </c>
      <c r="HG84" s="117" t="str">
        <f t="shared" si="264"/>
        <v/>
      </c>
      <c r="HH84" s="117" t="str">
        <f t="shared" ref="HH84:HV84" si="265">IF(HH35=1,INDEX($W$1:$W$49,ROW(HH35)),"")</f>
        <v/>
      </c>
      <c r="HI84" s="117" t="str">
        <f t="shared" si="265"/>
        <v/>
      </c>
      <c r="HJ84" s="117" t="str">
        <f t="shared" si="265"/>
        <v/>
      </c>
      <c r="HK84" s="117" t="str">
        <f t="shared" si="265"/>
        <v/>
      </c>
      <c r="HL84" s="117" t="str">
        <f t="shared" si="265"/>
        <v/>
      </c>
      <c r="HM84" s="117" t="str">
        <f t="shared" si="265"/>
        <v/>
      </c>
      <c r="HN84" s="117" t="str">
        <f t="shared" si="265"/>
        <v/>
      </c>
      <c r="HO84" s="117" t="str">
        <f t="shared" si="265"/>
        <v/>
      </c>
      <c r="HP84" s="117" t="str">
        <f t="shared" si="265"/>
        <v/>
      </c>
      <c r="HQ84" s="117" t="str">
        <f t="shared" si="265"/>
        <v/>
      </c>
      <c r="HR84" s="117" t="str">
        <f t="shared" si="265"/>
        <v/>
      </c>
      <c r="HS84" s="117" t="str">
        <f t="shared" si="265"/>
        <v/>
      </c>
      <c r="HT84" s="117" t="str">
        <f t="shared" si="265"/>
        <v/>
      </c>
      <c r="HU84" s="117" t="str">
        <f t="shared" si="265"/>
        <v/>
      </c>
      <c r="HV84" s="117" t="str">
        <f t="shared" si="265"/>
        <v/>
      </c>
    </row>
    <row r="85" spans="1:230" x14ac:dyDescent="0.35">
      <c r="A85" s="117">
        <v>8</v>
      </c>
      <c r="B85" s="117">
        <f t="shared" si="206"/>
        <v>2</v>
      </c>
      <c r="C85" s="117">
        <f t="shared" si="207"/>
        <v>2</v>
      </c>
      <c r="D85" s="117">
        <f t="shared" si="208"/>
        <v>2</v>
      </c>
      <c r="E85" s="117">
        <f t="shared" si="209"/>
        <v>2</v>
      </c>
      <c r="H85" s="117">
        <v>84</v>
      </c>
      <c r="I85" s="117" t="str">
        <f t="shared" si="177"/>
        <v>TIA1-3</v>
      </c>
      <c r="J85" s="117">
        <f t="shared" si="183"/>
        <v>76</v>
      </c>
      <c r="K85" s="117" t="str">
        <f t="shared" si="184"/>
        <v/>
      </c>
      <c r="L85" s="117" t="str">
        <f t="shared" si="185"/>
        <v>TIA1-3</v>
      </c>
      <c r="M85" s="398" t="str">
        <f t="shared" si="186"/>
        <v>TIA1-3</v>
      </c>
      <c r="N85" s="117">
        <f t="shared" si="187"/>
        <v>84</v>
      </c>
      <c r="O85" s="117">
        <f t="shared" si="188"/>
        <v>84</v>
      </c>
      <c r="Q85" s="389">
        <f t="shared" si="178"/>
        <v>84</v>
      </c>
      <c r="R85" s="395" t="str">
        <f t="shared" si="189"/>
        <v>TIA1-3</v>
      </c>
      <c r="S85" s="391"/>
      <c r="T85" s="391"/>
      <c r="U85" s="391"/>
      <c r="W85" s="117">
        <v>35</v>
      </c>
      <c r="X85" s="117" t="str">
        <f t="shared" ref="X85:CI85" si="266">IF(X36=1,INDEX($W$1:$W$49,ROW(X36)),"")</f>
        <v/>
      </c>
      <c r="Y85" s="117" t="str">
        <f t="shared" si="266"/>
        <v/>
      </c>
      <c r="Z85" s="117" t="str">
        <f t="shared" si="266"/>
        <v/>
      </c>
      <c r="AA85" s="117" t="str">
        <f t="shared" si="266"/>
        <v/>
      </c>
      <c r="AB85" s="117" t="str">
        <f t="shared" si="266"/>
        <v/>
      </c>
      <c r="AC85" s="117" t="str">
        <f t="shared" si="266"/>
        <v/>
      </c>
      <c r="AD85" s="117" t="str">
        <f t="shared" si="266"/>
        <v/>
      </c>
      <c r="AE85" s="117" t="str">
        <f t="shared" si="266"/>
        <v/>
      </c>
      <c r="AF85" s="117" t="str">
        <f t="shared" si="266"/>
        <v/>
      </c>
      <c r="AG85" s="117" t="str">
        <f t="shared" si="266"/>
        <v/>
      </c>
      <c r="AH85" s="117" t="str">
        <f t="shared" si="266"/>
        <v/>
      </c>
      <c r="AI85" s="117" t="str">
        <f t="shared" si="266"/>
        <v/>
      </c>
      <c r="AJ85" s="117" t="str">
        <f t="shared" si="266"/>
        <v/>
      </c>
      <c r="AK85" s="117" t="str">
        <f t="shared" si="266"/>
        <v/>
      </c>
      <c r="AL85" s="117" t="str">
        <f t="shared" si="266"/>
        <v/>
      </c>
      <c r="AM85" s="117" t="str">
        <f t="shared" si="266"/>
        <v/>
      </c>
      <c r="AN85" s="117" t="str">
        <f t="shared" si="266"/>
        <v/>
      </c>
      <c r="AO85" s="117" t="str">
        <f t="shared" si="266"/>
        <v/>
      </c>
      <c r="AP85" s="117" t="str">
        <f t="shared" si="266"/>
        <v/>
      </c>
      <c r="AQ85" s="117" t="str">
        <f t="shared" si="266"/>
        <v/>
      </c>
      <c r="AR85" s="117" t="str">
        <f t="shared" si="266"/>
        <v/>
      </c>
      <c r="AS85" s="117" t="str">
        <f t="shared" si="266"/>
        <v/>
      </c>
      <c r="AT85" s="117" t="str">
        <f t="shared" si="266"/>
        <v/>
      </c>
      <c r="AU85" s="117" t="str">
        <f t="shared" si="266"/>
        <v/>
      </c>
      <c r="AV85" s="117" t="str">
        <f t="shared" si="266"/>
        <v/>
      </c>
      <c r="AW85" s="117" t="str">
        <f t="shared" si="266"/>
        <v/>
      </c>
      <c r="AX85" s="117" t="str">
        <f t="shared" si="266"/>
        <v/>
      </c>
      <c r="AY85" s="117" t="str">
        <f t="shared" si="266"/>
        <v/>
      </c>
      <c r="AZ85" s="117" t="str">
        <f t="shared" si="266"/>
        <v/>
      </c>
      <c r="BA85" s="117" t="str">
        <f t="shared" si="266"/>
        <v/>
      </c>
      <c r="BB85" s="117" t="str">
        <f t="shared" si="266"/>
        <v/>
      </c>
      <c r="BC85" s="117" t="str">
        <f t="shared" si="266"/>
        <v/>
      </c>
      <c r="BD85" s="117" t="str">
        <f t="shared" si="266"/>
        <v/>
      </c>
      <c r="BE85" s="117" t="str">
        <f t="shared" si="266"/>
        <v/>
      </c>
      <c r="BF85" s="117" t="str">
        <f t="shared" si="266"/>
        <v/>
      </c>
      <c r="BG85" s="117" t="str">
        <f t="shared" si="266"/>
        <v/>
      </c>
      <c r="BH85" s="117" t="str">
        <f t="shared" si="266"/>
        <v/>
      </c>
      <c r="BI85" s="117" t="str">
        <f t="shared" si="266"/>
        <v/>
      </c>
      <c r="BJ85" s="117" t="str">
        <f t="shared" si="266"/>
        <v/>
      </c>
      <c r="BK85" s="117" t="str">
        <f t="shared" si="266"/>
        <v/>
      </c>
      <c r="BL85" s="117" t="str">
        <f t="shared" si="266"/>
        <v/>
      </c>
      <c r="BM85" s="117" t="str">
        <f t="shared" si="266"/>
        <v/>
      </c>
      <c r="BN85" s="117" t="str">
        <f t="shared" si="266"/>
        <v/>
      </c>
      <c r="BO85" s="117" t="str">
        <f t="shared" si="266"/>
        <v/>
      </c>
      <c r="BP85" s="117" t="str">
        <f t="shared" si="266"/>
        <v/>
      </c>
      <c r="BQ85" s="117" t="str">
        <f t="shared" si="266"/>
        <v/>
      </c>
      <c r="BR85" s="117" t="str">
        <f t="shared" si="266"/>
        <v/>
      </c>
      <c r="BS85" s="117" t="str">
        <f t="shared" si="266"/>
        <v/>
      </c>
      <c r="BT85" s="117" t="str">
        <f t="shared" si="266"/>
        <v/>
      </c>
      <c r="BU85" s="117" t="str">
        <f t="shared" si="266"/>
        <v/>
      </c>
      <c r="BV85" s="117" t="str">
        <f t="shared" si="266"/>
        <v/>
      </c>
      <c r="BW85" s="117" t="str">
        <f t="shared" si="266"/>
        <v/>
      </c>
      <c r="BX85" s="117" t="str">
        <f t="shared" si="266"/>
        <v/>
      </c>
      <c r="BY85" s="117" t="str">
        <f t="shared" si="266"/>
        <v/>
      </c>
      <c r="BZ85" s="117" t="str">
        <f t="shared" si="266"/>
        <v/>
      </c>
      <c r="CA85" s="117" t="str">
        <f t="shared" si="266"/>
        <v/>
      </c>
      <c r="CB85" s="117" t="str">
        <f t="shared" si="266"/>
        <v/>
      </c>
      <c r="CC85" s="117" t="str">
        <f t="shared" si="266"/>
        <v/>
      </c>
      <c r="CD85" s="117" t="str">
        <f t="shared" si="266"/>
        <v/>
      </c>
      <c r="CE85" s="117" t="str">
        <f t="shared" si="266"/>
        <v/>
      </c>
      <c r="CF85" s="117" t="str">
        <f t="shared" si="266"/>
        <v/>
      </c>
      <c r="CG85" s="117" t="str">
        <f t="shared" si="266"/>
        <v/>
      </c>
      <c r="CH85" s="117" t="str">
        <f t="shared" si="266"/>
        <v/>
      </c>
      <c r="CI85" s="117" t="str">
        <f t="shared" si="266"/>
        <v/>
      </c>
      <c r="CJ85" s="117" t="str">
        <f t="shared" ref="CJ85:EU85" si="267">IF(CJ36=1,INDEX($W$1:$W$49,ROW(CJ36)),"")</f>
        <v/>
      </c>
      <c r="CK85" s="117" t="str">
        <f t="shared" si="267"/>
        <v/>
      </c>
      <c r="CL85" s="117" t="str">
        <f t="shared" si="267"/>
        <v/>
      </c>
      <c r="CM85" s="117" t="str">
        <f t="shared" si="267"/>
        <v/>
      </c>
      <c r="CN85" s="117" t="str">
        <f t="shared" si="267"/>
        <v/>
      </c>
      <c r="CO85" s="117" t="str">
        <f t="shared" si="267"/>
        <v/>
      </c>
      <c r="CP85" s="117" t="str">
        <f t="shared" si="267"/>
        <v/>
      </c>
      <c r="CQ85" s="117" t="str">
        <f t="shared" si="267"/>
        <v/>
      </c>
      <c r="CR85" s="117" t="str">
        <f t="shared" si="267"/>
        <v/>
      </c>
      <c r="CS85" s="117" t="str">
        <f t="shared" si="267"/>
        <v/>
      </c>
      <c r="CT85" s="117" t="str">
        <f t="shared" si="267"/>
        <v/>
      </c>
      <c r="CU85" s="117" t="str">
        <f t="shared" si="267"/>
        <v/>
      </c>
      <c r="CV85" s="117" t="str">
        <f t="shared" si="267"/>
        <v/>
      </c>
      <c r="CW85" s="117" t="str">
        <f t="shared" si="267"/>
        <v/>
      </c>
      <c r="CX85" s="117" t="str">
        <f t="shared" si="267"/>
        <v/>
      </c>
      <c r="CY85" s="117" t="str">
        <f t="shared" si="267"/>
        <v/>
      </c>
      <c r="CZ85" s="117" t="str">
        <f t="shared" si="267"/>
        <v/>
      </c>
      <c r="DA85" s="117" t="str">
        <f t="shared" si="267"/>
        <v/>
      </c>
      <c r="DB85" s="117" t="str">
        <f t="shared" si="267"/>
        <v/>
      </c>
      <c r="DC85" s="117" t="str">
        <f t="shared" si="267"/>
        <v/>
      </c>
      <c r="DD85" s="117" t="str">
        <f t="shared" si="267"/>
        <v/>
      </c>
      <c r="DE85" s="117" t="str">
        <f t="shared" si="267"/>
        <v/>
      </c>
      <c r="DF85" s="117" t="str">
        <f t="shared" si="267"/>
        <v/>
      </c>
      <c r="DG85" s="117" t="str">
        <f t="shared" si="267"/>
        <v/>
      </c>
      <c r="DH85" s="117" t="str">
        <f t="shared" si="267"/>
        <v/>
      </c>
      <c r="DI85" s="117" t="str">
        <f t="shared" si="267"/>
        <v/>
      </c>
      <c r="DJ85" s="117" t="str">
        <f t="shared" si="267"/>
        <v/>
      </c>
      <c r="DK85" s="117" t="str">
        <f t="shared" si="267"/>
        <v/>
      </c>
      <c r="DL85" s="117" t="str">
        <f t="shared" si="267"/>
        <v/>
      </c>
      <c r="DM85" s="117" t="str">
        <f t="shared" si="267"/>
        <v/>
      </c>
      <c r="DN85" s="117" t="str">
        <f t="shared" si="267"/>
        <v/>
      </c>
      <c r="DO85" s="117" t="str">
        <f t="shared" si="267"/>
        <v/>
      </c>
      <c r="DP85" s="117" t="str">
        <f t="shared" si="267"/>
        <v/>
      </c>
      <c r="DQ85" s="117" t="str">
        <f t="shared" si="267"/>
        <v/>
      </c>
      <c r="DR85" s="117" t="str">
        <f t="shared" si="267"/>
        <v/>
      </c>
      <c r="DS85" s="117" t="str">
        <f t="shared" si="267"/>
        <v/>
      </c>
      <c r="DT85" s="117" t="str">
        <f t="shared" si="267"/>
        <v/>
      </c>
      <c r="DU85" s="117" t="str">
        <f t="shared" si="267"/>
        <v/>
      </c>
      <c r="DV85" s="117" t="str">
        <f t="shared" si="267"/>
        <v/>
      </c>
      <c r="DW85" s="117" t="str">
        <f t="shared" si="267"/>
        <v/>
      </c>
      <c r="DX85" s="117" t="str">
        <f t="shared" si="267"/>
        <v/>
      </c>
      <c r="DY85" s="117" t="str">
        <f t="shared" si="267"/>
        <v/>
      </c>
      <c r="DZ85" s="117" t="str">
        <f t="shared" si="267"/>
        <v/>
      </c>
      <c r="EA85" s="117" t="str">
        <f t="shared" si="267"/>
        <v/>
      </c>
      <c r="EB85" s="117" t="str">
        <f t="shared" si="267"/>
        <v/>
      </c>
      <c r="EC85" s="117" t="str">
        <f t="shared" si="267"/>
        <v/>
      </c>
      <c r="ED85" s="117" t="str">
        <f t="shared" si="267"/>
        <v/>
      </c>
      <c r="EE85" s="117" t="str">
        <f t="shared" si="267"/>
        <v/>
      </c>
      <c r="EF85" s="117" t="str">
        <f t="shared" si="267"/>
        <v/>
      </c>
      <c r="EG85" s="117" t="str">
        <f t="shared" si="267"/>
        <v/>
      </c>
      <c r="EH85" s="117" t="str">
        <f t="shared" si="267"/>
        <v/>
      </c>
      <c r="EI85" s="117" t="str">
        <f t="shared" si="267"/>
        <v/>
      </c>
      <c r="EJ85" s="117" t="str">
        <f t="shared" si="267"/>
        <v/>
      </c>
      <c r="EK85" s="117" t="str">
        <f t="shared" si="267"/>
        <v/>
      </c>
      <c r="EL85" s="117" t="str">
        <f t="shared" si="267"/>
        <v/>
      </c>
      <c r="EM85" s="117" t="str">
        <f t="shared" si="267"/>
        <v/>
      </c>
      <c r="EN85" s="117" t="str">
        <f t="shared" si="267"/>
        <v/>
      </c>
      <c r="EO85" s="117" t="str">
        <f t="shared" si="267"/>
        <v/>
      </c>
      <c r="EP85" s="117" t="str">
        <f t="shared" si="267"/>
        <v/>
      </c>
      <c r="EQ85" s="117" t="str">
        <f t="shared" si="267"/>
        <v/>
      </c>
      <c r="ER85" s="117" t="str">
        <f t="shared" si="267"/>
        <v/>
      </c>
      <c r="ES85" s="117" t="str">
        <f t="shared" si="267"/>
        <v/>
      </c>
      <c r="ET85" s="117" t="str">
        <f t="shared" si="267"/>
        <v/>
      </c>
      <c r="EU85" s="117" t="str">
        <f t="shared" si="267"/>
        <v/>
      </c>
      <c r="EV85" s="117" t="str">
        <f t="shared" ref="EV85:HG85" si="268">IF(EV36=1,INDEX($W$1:$W$49,ROW(EV36)),"")</f>
        <v/>
      </c>
      <c r="EW85" s="117" t="str">
        <f t="shared" si="268"/>
        <v/>
      </c>
      <c r="EX85" s="117" t="str">
        <f t="shared" si="268"/>
        <v/>
      </c>
      <c r="EY85" s="117" t="str">
        <f t="shared" si="268"/>
        <v/>
      </c>
      <c r="EZ85" s="117" t="str">
        <f t="shared" si="268"/>
        <v/>
      </c>
      <c r="FA85" s="117" t="str">
        <f t="shared" si="268"/>
        <v/>
      </c>
      <c r="FB85" s="117" t="str">
        <f t="shared" si="268"/>
        <v/>
      </c>
      <c r="FC85" s="117" t="str">
        <f t="shared" si="268"/>
        <v/>
      </c>
      <c r="FD85" s="117" t="str">
        <f t="shared" si="268"/>
        <v/>
      </c>
      <c r="FE85" s="117" t="str">
        <f t="shared" si="268"/>
        <v/>
      </c>
      <c r="FF85" s="117" t="str">
        <f t="shared" si="268"/>
        <v/>
      </c>
      <c r="FG85" s="117" t="str">
        <f t="shared" si="268"/>
        <v/>
      </c>
      <c r="FH85" s="117" t="str">
        <f t="shared" si="268"/>
        <v/>
      </c>
      <c r="FI85" s="117" t="str">
        <f t="shared" si="268"/>
        <v/>
      </c>
      <c r="FJ85" s="117" t="str">
        <f t="shared" si="268"/>
        <v/>
      </c>
      <c r="FK85" s="117" t="str">
        <f t="shared" si="268"/>
        <v/>
      </c>
      <c r="FL85" s="117" t="str">
        <f t="shared" si="268"/>
        <v/>
      </c>
      <c r="FM85" s="117" t="str">
        <f t="shared" si="268"/>
        <v/>
      </c>
      <c r="FN85" s="117" t="str">
        <f t="shared" si="268"/>
        <v/>
      </c>
      <c r="FO85" s="117" t="str">
        <f t="shared" si="268"/>
        <v/>
      </c>
      <c r="FP85" s="117" t="str">
        <f t="shared" si="268"/>
        <v/>
      </c>
      <c r="FQ85" s="117" t="str">
        <f t="shared" si="268"/>
        <v/>
      </c>
      <c r="FR85" s="117" t="str">
        <f t="shared" si="268"/>
        <v/>
      </c>
      <c r="FS85" s="117" t="str">
        <f t="shared" si="268"/>
        <v/>
      </c>
      <c r="FT85" s="117" t="str">
        <f t="shared" si="268"/>
        <v/>
      </c>
      <c r="FU85" s="117" t="str">
        <f t="shared" si="268"/>
        <v/>
      </c>
      <c r="FV85" s="117" t="str">
        <f t="shared" si="268"/>
        <v/>
      </c>
      <c r="FW85" s="117" t="str">
        <f t="shared" si="268"/>
        <v/>
      </c>
      <c r="FX85" s="117" t="str">
        <f t="shared" si="268"/>
        <v/>
      </c>
      <c r="FY85" s="117" t="str">
        <f t="shared" si="268"/>
        <v/>
      </c>
      <c r="FZ85" s="117" t="str">
        <f t="shared" si="268"/>
        <v/>
      </c>
      <c r="GA85" s="117" t="str">
        <f t="shared" si="268"/>
        <v/>
      </c>
      <c r="GB85" s="117" t="str">
        <f t="shared" si="268"/>
        <v/>
      </c>
      <c r="GC85" s="117" t="str">
        <f t="shared" si="268"/>
        <v/>
      </c>
      <c r="GD85" s="117" t="str">
        <f t="shared" si="268"/>
        <v/>
      </c>
      <c r="GE85" s="117" t="str">
        <f t="shared" si="268"/>
        <v/>
      </c>
      <c r="GF85" s="117" t="str">
        <f t="shared" si="268"/>
        <v/>
      </c>
      <c r="GG85" s="117" t="str">
        <f t="shared" si="268"/>
        <v/>
      </c>
      <c r="GH85" s="117" t="str">
        <f t="shared" si="268"/>
        <v/>
      </c>
      <c r="GI85" s="117" t="str">
        <f t="shared" si="268"/>
        <v/>
      </c>
      <c r="GJ85" s="117" t="str">
        <f t="shared" si="268"/>
        <v/>
      </c>
      <c r="GK85" s="117" t="str">
        <f t="shared" si="268"/>
        <v/>
      </c>
      <c r="GL85" s="117" t="str">
        <f t="shared" si="268"/>
        <v/>
      </c>
      <c r="GM85" s="117" t="str">
        <f t="shared" si="268"/>
        <v/>
      </c>
      <c r="GN85" s="117" t="str">
        <f t="shared" si="268"/>
        <v/>
      </c>
      <c r="GO85" s="117" t="str">
        <f t="shared" si="268"/>
        <v/>
      </c>
      <c r="GP85" s="117" t="str">
        <f t="shared" si="268"/>
        <v/>
      </c>
      <c r="GQ85" s="117" t="str">
        <f t="shared" si="268"/>
        <v/>
      </c>
      <c r="GR85" s="117" t="str">
        <f t="shared" si="268"/>
        <v/>
      </c>
      <c r="GS85" s="117" t="str">
        <f t="shared" si="268"/>
        <v/>
      </c>
      <c r="GT85" s="117" t="str">
        <f t="shared" si="268"/>
        <v/>
      </c>
      <c r="GU85" s="117" t="str">
        <f t="shared" si="268"/>
        <v/>
      </c>
      <c r="GV85" s="117" t="str">
        <f t="shared" si="268"/>
        <v/>
      </c>
      <c r="GW85" s="117" t="str">
        <f t="shared" si="268"/>
        <v/>
      </c>
      <c r="GX85" s="117" t="str">
        <f t="shared" si="268"/>
        <v/>
      </c>
      <c r="GY85" s="117" t="str">
        <f t="shared" si="268"/>
        <v/>
      </c>
      <c r="GZ85" s="117" t="str">
        <f t="shared" si="268"/>
        <v/>
      </c>
      <c r="HA85" s="117" t="str">
        <f t="shared" si="268"/>
        <v/>
      </c>
      <c r="HB85" s="117" t="str">
        <f t="shared" si="268"/>
        <v/>
      </c>
      <c r="HC85" s="117" t="str">
        <f t="shared" si="268"/>
        <v/>
      </c>
      <c r="HD85" s="117" t="str">
        <f t="shared" si="268"/>
        <v/>
      </c>
      <c r="HE85" s="117" t="str">
        <f t="shared" si="268"/>
        <v/>
      </c>
      <c r="HF85" s="117" t="str">
        <f t="shared" si="268"/>
        <v/>
      </c>
      <c r="HG85" s="117" t="str">
        <f t="shared" si="268"/>
        <v/>
      </c>
      <c r="HH85" s="117" t="str">
        <f t="shared" ref="HH85:HV85" si="269">IF(HH36=1,INDEX($W$1:$W$49,ROW(HH36)),"")</f>
        <v/>
      </c>
      <c r="HI85" s="117" t="str">
        <f t="shared" si="269"/>
        <v/>
      </c>
      <c r="HJ85" s="117" t="str">
        <f t="shared" si="269"/>
        <v/>
      </c>
      <c r="HK85" s="117" t="str">
        <f t="shared" si="269"/>
        <v/>
      </c>
      <c r="HL85" s="117" t="str">
        <f t="shared" si="269"/>
        <v/>
      </c>
      <c r="HM85" s="117" t="str">
        <f t="shared" si="269"/>
        <v/>
      </c>
      <c r="HN85" s="117" t="str">
        <f t="shared" si="269"/>
        <v/>
      </c>
      <c r="HO85" s="117" t="str">
        <f t="shared" si="269"/>
        <v/>
      </c>
      <c r="HP85" s="117" t="str">
        <f t="shared" si="269"/>
        <v/>
      </c>
      <c r="HQ85" s="117" t="str">
        <f t="shared" si="269"/>
        <v/>
      </c>
      <c r="HR85" s="117" t="str">
        <f t="shared" si="269"/>
        <v/>
      </c>
      <c r="HS85" s="117" t="str">
        <f t="shared" si="269"/>
        <v/>
      </c>
      <c r="HT85" s="117" t="str">
        <f t="shared" si="269"/>
        <v/>
      </c>
      <c r="HU85" s="117" t="str">
        <f t="shared" si="269"/>
        <v/>
      </c>
      <c r="HV85" s="117" t="str">
        <f t="shared" si="269"/>
        <v/>
      </c>
    </row>
    <row r="86" spans="1:230" x14ac:dyDescent="0.35">
      <c r="A86" s="117">
        <v>9</v>
      </c>
      <c r="B86" s="117">
        <f t="shared" si="206"/>
        <v>2</v>
      </c>
      <c r="C86" s="117">
        <f t="shared" si="207"/>
        <v>2</v>
      </c>
      <c r="D86" s="117">
        <f t="shared" si="208"/>
        <v>2</v>
      </c>
      <c r="E86" s="117">
        <f t="shared" si="209"/>
        <v>2</v>
      </c>
      <c r="H86" s="117">
        <v>85</v>
      </c>
      <c r="I86" s="117" t="str">
        <f t="shared" si="177"/>
        <v>ECG</v>
      </c>
      <c r="J86" s="117">
        <f t="shared" si="183"/>
        <v>77</v>
      </c>
      <c r="K86" s="117" t="str">
        <f t="shared" si="184"/>
        <v>ECG</v>
      </c>
      <c r="L86" s="117" t="str">
        <f t="shared" si="185"/>
        <v/>
      </c>
      <c r="M86" s="398" t="str">
        <f t="shared" si="186"/>
        <v>ECG</v>
      </c>
      <c r="N86" s="117">
        <f t="shared" si="187"/>
        <v>85</v>
      </c>
      <c r="O86" s="117">
        <f t="shared" si="188"/>
        <v>85</v>
      </c>
      <c r="Q86" s="389">
        <f t="shared" si="178"/>
        <v>85</v>
      </c>
      <c r="R86" s="395" t="str">
        <f t="shared" si="189"/>
        <v>ECG</v>
      </c>
      <c r="S86" s="391"/>
      <c r="T86" s="391"/>
      <c r="U86" s="391"/>
      <c r="W86" s="117">
        <v>36</v>
      </c>
      <c r="X86" s="117" t="str">
        <f t="shared" ref="X86:CI86" si="270">IF(X37=1,INDEX($W$1:$W$49,ROW(X37)),"")</f>
        <v/>
      </c>
      <c r="Y86" s="117" t="str">
        <f t="shared" si="270"/>
        <v/>
      </c>
      <c r="Z86" s="117" t="str">
        <f t="shared" si="270"/>
        <v/>
      </c>
      <c r="AA86" s="117" t="str">
        <f t="shared" si="270"/>
        <v/>
      </c>
      <c r="AB86" s="117" t="str">
        <f t="shared" si="270"/>
        <v/>
      </c>
      <c r="AC86" s="117" t="str">
        <f t="shared" si="270"/>
        <v/>
      </c>
      <c r="AD86" s="117" t="str">
        <f t="shared" si="270"/>
        <v/>
      </c>
      <c r="AE86" s="117" t="str">
        <f t="shared" si="270"/>
        <v/>
      </c>
      <c r="AF86" s="117" t="str">
        <f t="shared" si="270"/>
        <v/>
      </c>
      <c r="AG86" s="117" t="str">
        <f t="shared" si="270"/>
        <v/>
      </c>
      <c r="AH86" s="117" t="str">
        <f t="shared" si="270"/>
        <v/>
      </c>
      <c r="AI86" s="117" t="str">
        <f t="shared" si="270"/>
        <v/>
      </c>
      <c r="AJ86" s="117" t="str">
        <f t="shared" si="270"/>
        <v/>
      </c>
      <c r="AK86" s="117" t="str">
        <f t="shared" si="270"/>
        <v/>
      </c>
      <c r="AL86" s="117" t="str">
        <f t="shared" si="270"/>
        <v/>
      </c>
      <c r="AM86" s="117" t="str">
        <f t="shared" si="270"/>
        <v/>
      </c>
      <c r="AN86" s="117" t="str">
        <f t="shared" si="270"/>
        <v/>
      </c>
      <c r="AO86" s="117" t="str">
        <f t="shared" si="270"/>
        <v/>
      </c>
      <c r="AP86" s="117" t="str">
        <f t="shared" si="270"/>
        <v/>
      </c>
      <c r="AQ86" s="117" t="str">
        <f t="shared" si="270"/>
        <v/>
      </c>
      <c r="AR86" s="117" t="str">
        <f t="shared" si="270"/>
        <v/>
      </c>
      <c r="AS86" s="117" t="str">
        <f t="shared" si="270"/>
        <v/>
      </c>
      <c r="AT86" s="117" t="str">
        <f t="shared" si="270"/>
        <v/>
      </c>
      <c r="AU86" s="117" t="str">
        <f t="shared" si="270"/>
        <v/>
      </c>
      <c r="AV86" s="117" t="str">
        <f t="shared" si="270"/>
        <v/>
      </c>
      <c r="AW86" s="117" t="str">
        <f t="shared" si="270"/>
        <v/>
      </c>
      <c r="AX86" s="117" t="str">
        <f t="shared" si="270"/>
        <v/>
      </c>
      <c r="AY86" s="117" t="str">
        <f t="shared" si="270"/>
        <v/>
      </c>
      <c r="AZ86" s="117" t="str">
        <f t="shared" si="270"/>
        <v/>
      </c>
      <c r="BA86" s="117" t="str">
        <f t="shared" si="270"/>
        <v/>
      </c>
      <c r="BB86" s="117" t="str">
        <f t="shared" si="270"/>
        <v/>
      </c>
      <c r="BC86" s="117" t="str">
        <f t="shared" si="270"/>
        <v/>
      </c>
      <c r="BD86" s="117" t="str">
        <f t="shared" si="270"/>
        <v/>
      </c>
      <c r="BE86" s="117" t="str">
        <f t="shared" si="270"/>
        <v/>
      </c>
      <c r="BF86" s="117" t="str">
        <f t="shared" si="270"/>
        <v/>
      </c>
      <c r="BG86" s="117" t="str">
        <f t="shared" si="270"/>
        <v/>
      </c>
      <c r="BH86" s="117" t="str">
        <f t="shared" si="270"/>
        <v/>
      </c>
      <c r="BI86" s="117" t="str">
        <f t="shared" si="270"/>
        <v/>
      </c>
      <c r="BJ86" s="117" t="str">
        <f t="shared" si="270"/>
        <v/>
      </c>
      <c r="BK86" s="117" t="str">
        <f t="shared" si="270"/>
        <v/>
      </c>
      <c r="BL86" s="117" t="str">
        <f t="shared" si="270"/>
        <v/>
      </c>
      <c r="BM86" s="117" t="str">
        <f t="shared" si="270"/>
        <v/>
      </c>
      <c r="BN86" s="117" t="str">
        <f t="shared" si="270"/>
        <v/>
      </c>
      <c r="BO86" s="117" t="str">
        <f t="shared" si="270"/>
        <v/>
      </c>
      <c r="BP86" s="117" t="str">
        <f t="shared" si="270"/>
        <v/>
      </c>
      <c r="BQ86" s="117" t="str">
        <f t="shared" si="270"/>
        <v/>
      </c>
      <c r="BR86" s="117" t="str">
        <f t="shared" si="270"/>
        <v/>
      </c>
      <c r="BS86" s="117" t="str">
        <f t="shared" si="270"/>
        <v/>
      </c>
      <c r="BT86" s="117" t="str">
        <f t="shared" si="270"/>
        <v/>
      </c>
      <c r="BU86" s="117" t="str">
        <f t="shared" si="270"/>
        <v/>
      </c>
      <c r="BV86" s="117" t="str">
        <f t="shared" si="270"/>
        <v/>
      </c>
      <c r="BW86" s="117" t="str">
        <f t="shared" si="270"/>
        <v/>
      </c>
      <c r="BX86" s="117" t="str">
        <f t="shared" si="270"/>
        <v/>
      </c>
      <c r="BY86" s="117" t="str">
        <f t="shared" si="270"/>
        <v/>
      </c>
      <c r="BZ86" s="117" t="str">
        <f t="shared" si="270"/>
        <v/>
      </c>
      <c r="CA86" s="117" t="str">
        <f t="shared" si="270"/>
        <v/>
      </c>
      <c r="CB86" s="117" t="str">
        <f t="shared" si="270"/>
        <v/>
      </c>
      <c r="CC86" s="117" t="str">
        <f t="shared" si="270"/>
        <v/>
      </c>
      <c r="CD86" s="117" t="str">
        <f t="shared" si="270"/>
        <v/>
      </c>
      <c r="CE86" s="117" t="str">
        <f t="shared" si="270"/>
        <v/>
      </c>
      <c r="CF86" s="117" t="str">
        <f t="shared" si="270"/>
        <v/>
      </c>
      <c r="CG86" s="117" t="str">
        <f t="shared" si="270"/>
        <v/>
      </c>
      <c r="CH86" s="117" t="str">
        <f t="shared" si="270"/>
        <v/>
      </c>
      <c r="CI86" s="117" t="str">
        <f t="shared" si="270"/>
        <v/>
      </c>
      <c r="CJ86" s="117" t="str">
        <f t="shared" ref="CJ86:EU86" si="271">IF(CJ37=1,INDEX($W$1:$W$49,ROW(CJ37)),"")</f>
        <v/>
      </c>
      <c r="CK86" s="117" t="str">
        <f t="shared" si="271"/>
        <v/>
      </c>
      <c r="CL86" s="117" t="str">
        <f t="shared" si="271"/>
        <v/>
      </c>
      <c r="CM86" s="117" t="str">
        <f t="shared" si="271"/>
        <v/>
      </c>
      <c r="CN86" s="117" t="str">
        <f t="shared" si="271"/>
        <v/>
      </c>
      <c r="CO86" s="117" t="str">
        <f t="shared" si="271"/>
        <v/>
      </c>
      <c r="CP86" s="117" t="str">
        <f t="shared" si="271"/>
        <v/>
      </c>
      <c r="CQ86" s="117" t="str">
        <f t="shared" si="271"/>
        <v/>
      </c>
      <c r="CR86" s="117" t="str">
        <f t="shared" si="271"/>
        <v/>
      </c>
      <c r="CS86" s="117" t="str">
        <f t="shared" si="271"/>
        <v/>
      </c>
      <c r="CT86" s="117" t="str">
        <f t="shared" si="271"/>
        <v/>
      </c>
      <c r="CU86" s="117" t="str">
        <f t="shared" si="271"/>
        <v/>
      </c>
      <c r="CV86" s="117" t="str">
        <f t="shared" si="271"/>
        <v/>
      </c>
      <c r="CW86" s="117" t="str">
        <f t="shared" si="271"/>
        <v/>
      </c>
      <c r="CX86" s="117" t="str">
        <f t="shared" si="271"/>
        <v/>
      </c>
      <c r="CY86" s="117" t="str">
        <f t="shared" si="271"/>
        <v/>
      </c>
      <c r="CZ86" s="117" t="str">
        <f t="shared" si="271"/>
        <v/>
      </c>
      <c r="DA86" s="117" t="str">
        <f t="shared" si="271"/>
        <v/>
      </c>
      <c r="DB86" s="117" t="str">
        <f t="shared" si="271"/>
        <v/>
      </c>
      <c r="DC86" s="117" t="str">
        <f t="shared" si="271"/>
        <v/>
      </c>
      <c r="DD86" s="117" t="str">
        <f t="shared" si="271"/>
        <v/>
      </c>
      <c r="DE86" s="117" t="str">
        <f t="shared" si="271"/>
        <v/>
      </c>
      <c r="DF86" s="117" t="str">
        <f t="shared" si="271"/>
        <v/>
      </c>
      <c r="DG86" s="117" t="str">
        <f t="shared" si="271"/>
        <v/>
      </c>
      <c r="DH86" s="117" t="str">
        <f t="shared" si="271"/>
        <v/>
      </c>
      <c r="DI86" s="117" t="str">
        <f t="shared" si="271"/>
        <v/>
      </c>
      <c r="DJ86" s="117" t="str">
        <f t="shared" si="271"/>
        <v/>
      </c>
      <c r="DK86" s="117" t="str">
        <f t="shared" si="271"/>
        <v/>
      </c>
      <c r="DL86" s="117" t="str">
        <f t="shared" si="271"/>
        <v/>
      </c>
      <c r="DM86" s="117" t="str">
        <f t="shared" si="271"/>
        <v/>
      </c>
      <c r="DN86" s="117" t="str">
        <f t="shared" si="271"/>
        <v/>
      </c>
      <c r="DO86" s="117" t="str">
        <f t="shared" si="271"/>
        <v/>
      </c>
      <c r="DP86" s="117" t="str">
        <f t="shared" si="271"/>
        <v/>
      </c>
      <c r="DQ86" s="117" t="str">
        <f t="shared" si="271"/>
        <v/>
      </c>
      <c r="DR86" s="117" t="str">
        <f t="shared" si="271"/>
        <v/>
      </c>
      <c r="DS86" s="117" t="str">
        <f t="shared" si="271"/>
        <v/>
      </c>
      <c r="DT86" s="117" t="str">
        <f t="shared" si="271"/>
        <v/>
      </c>
      <c r="DU86" s="117" t="str">
        <f t="shared" si="271"/>
        <v/>
      </c>
      <c r="DV86" s="117" t="str">
        <f t="shared" si="271"/>
        <v/>
      </c>
      <c r="DW86" s="117" t="str">
        <f t="shared" si="271"/>
        <v/>
      </c>
      <c r="DX86" s="117" t="str">
        <f t="shared" si="271"/>
        <v/>
      </c>
      <c r="DY86" s="117" t="str">
        <f t="shared" si="271"/>
        <v/>
      </c>
      <c r="DZ86" s="117" t="str">
        <f t="shared" si="271"/>
        <v/>
      </c>
      <c r="EA86" s="117" t="str">
        <f t="shared" si="271"/>
        <v/>
      </c>
      <c r="EB86" s="117" t="str">
        <f t="shared" si="271"/>
        <v/>
      </c>
      <c r="EC86" s="117" t="str">
        <f t="shared" si="271"/>
        <v/>
      </c>
      <c r="ED86" s="117" t="str">
        <f t="shared" si="271"/>
        <v/>
      </c>
      <c r="EE86" s="117" t="str">
        <f t="shared" si="271"/>
        <v/>
      </c>
      <c r="EF86" s="117" t="str">
        <f t="shared" si="271"/>
        <v/>
      </c>
      <c r="EG86" s="117" t="str">
        <f t="shared" si="271"/>
        <v/>
      </c>
      <c r="EH86" s="117" t="str">
        <f t="shared" si="271"/>
        <v/>
      </c>
      <c r="EI86" s="117" t="str">
        <f t="shared" si="271"/>
        <v/>
      </c>
      <c r="EJ86" s="117" t="str">
        <f t="shared" si="271"/>
        <v/>
      </c>
      <c r="EK86" s="117" t="str">
        <f t="shared" si="271"/>
        <v/>
      </c>
      <c r="EL86" s="117" t="str">
        <f t="shared" si="271"/>
        <v/>
      </c>
      <c r="EM86" s="117" t="str">
        <f t="shared" si="271"/>
        <v/>
      </c>
      <c r="EN86" s="117" t="str">
        <f t="shared" si="271"/>
        <v/>
      </c>
      <c r="EO86" s="117" t="str">
        <f t="shared" si="271"/>
        <v/>
      </c>
      <c r="EP86" s="117" t="str">
        <f t="shared" si="271"/>
        <v/>
      </c>
      <c r="EQ86" s="117" t="str">
        <f t="shared" si="271"/>
        <v/>
      </c>
      <c r="ER86" s="117" t="str">
        <f t="shared" si="271"/>
        <v/>
      </c>
      <c r="ES86" s="117" t="str">
        <f t="shared" si="271"/>
        <v/>
      </c>
      <c r="ET86" s="117" t="str">
        <f t="shared" si="271"/>
        <v/>
      </c>
      <c r="EU86" s="117" t="str">
        <f t="shared" si="271"/>
        <v/>
      </c>
      <c r="EV86" s="117" t="str">
        <f t="shared" ref="EV86:HG86" si="272">IF(EV37=1,INDEX($W$1:$W$49,ROW(EV37)),"")</f>
        <v/>
      </c>
      <c r="EW86" s="117" t="str">
        <f t="shared" si="272"/>
        <v/>
      </c>
      <c r="EX86" s="117" t="str">
        <f t="shared" si="272"/>
        <v/>
      </c>
      <c r="EY86" s="117" t="str">
        <f t="shared" si="272"/>
        <v/>
      </c>
      <c r="EZ86" s="117" t="str">
        <f t="shared" si="272"/>
        <v/>
      </c>
      <c r="FA86" s="117" t="str">
        <f t="shared" si="272"/>
        <v/>
      </c>
      <c r="FB86" s="117" t="str">
        <f t="shared" si="272"/>
        <v/>
      </c>
      <c r="FC86" s="117" t="str">
        <f t="shared" si="272"/>
        <v/>
      </c>
      <c r="FD86" s="117" t="str">
        <f t="shared" si="272"/>
        <v/>
      </c>
      <c r="FE86" s="117" t="str">
        <f t="shared" si="272"/>
        <v/>
      </c>
      <c r="FF86" s="117" t="str">
        <f t="shared" si="272"/>
        <v/>
      </c>
      <c r="FG86" s="117" t="str">
        <f t="shared" si="272"/>
        <v/>
      </c>
      <c r="FH86" s="117" t="str">
        <f t="shared" si="272"/>
        <v/>
      </c>
      <c r="FI86" s="117" t="str">
        <f t="shared" si="272"/>
        <v/>
      </c>
      <c r="FJ86" s="117" t="str">
        <f t="shared" si="272"/>
        <v/>
      </c>
      <c r="FK86" s="117" t="str">
        <f t="shared" si="272"/>
        <v/>
      </c>
      <c r="FL86" s="117" t="str">
        <f t="shared" si="272"/>
        <v/>
      </c>
      <c r="FM86" s="117" t="str">
        <f t="shared" si="272"/>
        <v/>
      </c>
      <c r="FN86" s="117" t="str">
        <f t="shared" si="272"/>
        <v/>
      </c>
      <c r="FO86" s="117" t="str">
        <f t="shared" si="272"/>
        <v/>
      </c>
      <c r="FP86" s="117" t="str">
        <f t="shared" si="272"/>
        <v/>
      </c>
      <c r="FQ86" s="117" t="str">
        <f t="shared" si="272"/>
        <v/>
      </c>
      <c r="FR86" s="117" t="str">
        <f t="shared" si="272"/>
        <v/>
      </c>
      <c r="FS86" s="117" t="str">
        <f t="shared" si="272"/>
        <v/>
      </c>
      <c r="FT86" s="117" t="str">
        <f t="shared" si="272"/>
        <v/>
      </c>
      <c r="FU86" s="117" t="str">
        <f t="shared" si="272"/>
        <v/>
      </c>
      <c r="FV86" s="117" t="str">
        <f t="shared" si="272"/>
        <v/>
      </c>
      <c r="FW86" s="117" t="str">
        <f t="shared" si="272"/>
        <v/>
      </c>
      <c r="FX86" s="117" t="str">
        <f t="shared" si="272"/>
        <v/>
      </c>
      <c r="FY86" s="117" t="str">
        <f t="shared" si="272"/>
        <v/>
      </c>
      <c r="FZ86" s="117" t="str">
        <f t="shared" si="272"/>
        <v/>
      </c>
      <c r="GA86" s="117" t="str">
        <f t="shared" si="272"/>
        <v/>
      </c>
      <c r="GB86" s="117" t="str">
        <f t="shared" si="272"/>
        <v/>
      </c>
      <c r="GC86" s="117" t="str">
        <f t="shared" si="272"/>
        <v/>
      </c>
      <c r="GD86" s="117" t="str">
        <f t="shared" si="272"/>
        <v/>
      </c>
      <c r="GE86" s="117" t="str">
        <f t="shared" si="272"/>
        <v/>
      </c>
      <c r="GF86" s="117" t="str">
        <f t="shared" si="272"/>
        <v/>
      </c>
      <c r="GG86" s="117" t="str">
        <f t="shared" si="272"/>
        <v/>
      </c>
      <c r="GH86" s="117" t="str">
        <f t="shared" si="272"/>
        <v/>
      </c>
      <c r="GI86" s="117" t="str">
        <f t="shared" si="272"/>
        <v/>
      </c>
      <c r="GJ86" s="117" t="str">
        <f t="shared" si="272"/>
        <v/>
      </c>
      <c r="GK86" s="117" t="str">
        <f t="shared" si="272"/>
        <v/>
      </c>
      <c r="GL86" s="117" t="str">
        <f t="shared" si="272"/>
        <v/>
      </c>
      <c r="GM86" s="117" t="str">
        <f t="shared" si="272"/>
        <v/>
      </c>
      <c r="GN86" s="117" t="str">
        <f t="shared" si="272"/>
        <v/>
      </c>
      <c r="GO86" s="117" t="str">
        <f t="shared" si="272"/>
        <v/>
      </c>
      <c r="GP86" s="117" t="str">
        <f t="shared" si="272"/>
        <v/>
      </c>
      <c r="GQ86" s="117" t="str">
        <f t="shared" si="272"/>
        <v/>
      </c>
      <c r="GR86" s="117" t="str">
        <f t="shared" si="272"/>
        <v/>
      </c>
      <c r="GS86" s="117" t="str">
        <f t="shared" si="272"/>
        <v/>
      </c>
      <c r="GT86" s="117" t="str">
        <f t="shared" si="272"/>
        <v/>
      </c>
      <c r="GU86" s="117" t="str">
        <f t="shared" si="272"/>
        <v/>
      </c>
      <c r="GV86" s="117" t="str">
        <f t="shared" si="272"/>
        <v/>
      </c>
      <c r="GW86" s="117" t="str">
        <f t="shared" si="272"/>
        <v/>
      </c>
      <c r="GX86" s="117" t="str">
        <f t="shared" si="272"/>
        <v/>
      </c>
      <c r="GY86" s="117" t="str">
        <f t="shared" si="272"/>
        <v/>
      </c>
      <c r="GZ86" s="117" t="str">
        <f t="shared" si="272"/>
        <v/>
      </c>
      <c r="HA86" s="117" t="str">
        <f t="shared" si="272"/>
        <v/>
      </c>
      <c r="HB86" s="117" t="str">
        <f t="shared" si="272"/>
        <v/>
      </c>
      <c r="HC86" s="117" t="str">
        <f t="shared" si="272"/>
        <v/>
      </c>
      <c r="HD86" s="117" t="str">
        <f t="shared" si="272"/>
        <v/>
      </c>
      <c r="HE86" s="117" t="str">
        <f t="shared" si="272"/>
        <v/>
      </c>
      <c r="HF86" s="117" t="str">
        <f t="shared" si="272"/>
        <v/>
      </c>
      <c r="HG86" s="117" t="str">
        <f t="shared" si="272"/>
        <v/>
      </c>
      <c r="HH86" s="117" t="str">
        <f t="shared" ref="HH86:HV86" si="273">IF(HH37=1,INDEX($W$1:$W$49,ROW(HH37)),"")</f>
        <v/>
      </c>
      <c r="HI86" s="117" t="str">
        <f t="shared" si="273"/>
        <v/>
      </c>
      <c r="HJ86" s="117" t="str">
        <f t="shared" si="273"/>
        <v/>
      </c>
      <c r="HK86" s="117" t="str">
        <f t="shared" si="273"/>
        <v/>
      </c>
      <c r="HL86" s="117" t="str">
        <f t="shared" si="273"/>
        <v/>
      </c>
      <c r="HM86" s="117" t="str">
        <f t="shared" si="273"/>
        <v/>
      </c>
      <c r="HN86" s="117" t="str">
        <f t="shared" si="273"/>
        <v/>
      </c>
      <c r="HO86" s="117" t="str">
        <f t="shared" si="273"/>
        <v/>
      </c>
      <c r="HP86" s="117" t="str">
        <f t="shared" si="273"/>
        <v/>
      </c>
      <c r="HQ86" s="117" t="str">
        <f t="shared" si="273"/>
        <v/>
      </c>
      <c r="HR86" s="117" t="str">
        <f t="shared" si="273"/>
        <v/>
      </c>
      <c r="HS86" s="117" t="str">
        <f t="shared" si="273"/>
        <v/>
      </c>
      <c r="HT86" s="117" t="str">
        <f t="shared" si="273"/>
        <v/>
      </c>
      <c r="HU86" s="117" t="str">
        <f t="shared" si="273"/>
        <v/>
      </c>
      <c r="HV86" s="117" t="str">
        <f t="shared" si="273"/>
        <v/>
      </c>
    </row>
    <row r="87" spans="1:230" x14ac:dyDescent="0.35">
      <c r="A87" s="117">
        <v>9</v>
      </c>
      <c r="B87" s="117">
        <f t="shared" si="206"/>
        <v>2</v>
      </c>
      <c r="C87" s="117">
        <f t="shared" si="207"/>
        <v>2</v>
      </c>
      <c r="D87" s="117">
        <f t="shared" si="208"/>
        <v>2</v>
      </c>
      <c r="E87" s="117">
        <f t="shared" si="209"/>
        <v>2</v>
      </c>
      <c r="H87" s="117">
        <v>86</v>
      </c>
      <c r="I87" s="117" t="str">
        <f t="shared" si="177"/>
        <v>ECG</v>
      </c>
      <c r="J87" s="117">
        <f t="shared" si="183"/>
        <v>78</v>
      </c>
      <c r="K87" s="117" t="str">
        <f t="shared" si="184"/>
        <v>ECG</v>
      </c>
      <c r="L87" s="117" t="str">
        <f t="shared" si="185"/>
        <v/>
      </c>
      <c r="M87" s="398" t="str">
        <f t="shared" si="186"/>
        <v>ECG</v>
      </c>
      <c r="N87" s="117">
        <f t="shared" si="187"/>
        <v>86</v>
      </c>
      <c r="O87" s="117">
        <f t="shared" si="188"/>
        <v>86</v>
      </c>
      <c r="Q87" s="389">
        <f t="shared" si="178"/>
        <v>86</v>
      </c>
      <c r="R87" s="395" t="str">
        <f t="shared" si="189"/>
        <v>ECG</v>
      </c>
      <c r="S87" s="391"/>
      <c r="T87" s="391"/>
      <c r="U87" s="391"/>
      <c r="W87" s="117">
        <v>37</v>
      </c>
      <c r="X87" s="117" t="str">
        <f t="shared" ref="X87:CI87" si="274">IF(X38=1,INDEX($W$1:$W$49,ROW(X38)),"")</f>
        <v/>
      </c>
      <c r="Y87" s="117" t="str">
        <f t="shared" si="274"/>
        <v/>
      </c>
      <c r="Z87" s="117" t="str">
        <f t="shared" si="274"/>
        <v/>
      </c>
      <c r="AA87" s="117" t="str">
        <f t="shared" si="274"/>
        <v/>
      </c>
      <c r="AB87" s="117" t="str">
        <f t="shared" si="274"/>
        <v/>
      </c>
      <c r="AC87" s="117" t="str">
        <f t="shared" si="274"/>
        <v/>
      </c>
      <c r="AD87" s="117" t="str">
        <f t="shared" si="274"/>
        <v/>
      </c>
      <c r="AE87" s="117" t="str">
        <f t="shared" si="274"/>
        <v/>
      </c>
      <c r="AF87" s="117" t="str">
        <f t="shared" si="274"/>
        <v/>
      </c>
      <c r="AG87" s="117" t="str">
        <f t="shared" si="274"/>
        <v/>
      </c>
      <c r="AH87" s="117" t="str">
        <f t="shared" si="274"/>
        <v/>
      </c>
      <c r="AI87" s="117" t="str">
        <f t="shared" si="274"/>
        <v/>
      </c>
      <c r="AJ87" s="117" t="str">
        <f t="shared" si="274"/>
        <v/>
      </c>
      <c r="AK87" s="117" t="str">
        <f t="shared" si="274"/>
        <v/>
      </c>
      <c r="AL87" s="117" t="str">
        <f t="shared" si="274"/>
        <v/>
      </c>
      <c r="AM87" s="117" t="str">
        <f t="shared" si="274"/>
        <v/>
      </c>
      <c r="AN87" s="117" t="str">
        <f t="shared" si="274"/>
        <v/>
      </c>
      <c r="AO87" s="117" t="str">
        <f t="shared" si="274"/>
        <v/>
      </c>
      <c r="AP87" s="117" t="str">
        <f t="shared" si="274"/>
        <v/>
      </c>
      <c r="AQ87" s="117" t="str">
        <f t="shared" si="274"/>
        <v/>
      </c>
      <c r="AR87" s="117" t="str">
        <f t="shared" si="274"/>
        <v/>
      </c>
      <c r="AS87" s="117" t="str">
        <f t="shared" si="274"/>
        <v/>
      </c>
      <c r="AT87" s="117" t="str">
        <f t="shared" si="274"/>
        <v/>
      </c>
      <c r="AU87" s="117" t="str">
        <f t="shared" si="274"/>
        <v/>
      </c>
      <c r="AV87" s="117" t="str">
        <f t="shared" si="274"/>
        <v/>
      </c>
      <c r="AW87" s="117" t="str">
        <f t="shared" si="274"/>
        <v/>
      </c>
      <c r="AX87" s="117" t="str">
        <f t="shared" si="274"/>
        <v/>
      </c>
      <c r="AY87" s="117" t="str">
        <f t="shared" si="274"/>
        <v/>
      </c>
      <c r="AZ87" s="117" t="str">
        <f t="shared" si="274"/>
        <v/>
      </c>
      <c r="BA87" s="117" t="str">
        <f t="shared" si="274"/>
        <v/>
      </c>
      <c r="BB87" s="117" t="str">
        <f t="shared" si="274"/>
        <v/>
      </c>
      <c r="BC87" s="117" t="str">
        <f t="shared" si="274"/>
        <v/>
      </c>
      <c r="BD87" s="117" t="str">
        <f t="shared" si="274"/>
        <v/>
      </c>
      <c r="BE87" s="117" t="str">
        <f t="shared" si="274"/>
        <v/>
      </c>
      <c r="BF87" s="117" t="str">
        <f t="shared" si="274"/>
        <v/>
      </c>
      <c r="BG87" s="117" t="str">
        <f t="shared" si="274"/>
        <v/>
      </c>
      <c r="BH87" s="117" t="str">
        <f t="shared" si="274"/>
        <v/>
      </c>
      <c r="BI87" s="117" t="str">
        <f t="shared" si="274"/>
        <v/>
      </c>
      <c r="BJ87" s="117" t="str">
        <f t="shared" si="274"/>
        <v/>
      </c>
      <c r="BK87" s="117" t="str">
        <f t="shared" si="274"/>
        <v/>
      </c>
      <c r="BL87" s="117" t="str">
        <f t="shared" si="274"/>
        <v/>
      </c>
      <c r="BM87" s="117" t="str">
        <f t="shared" si="274"/>
        <v/>
      </c>
      <c r="BN87" s="117" t="str">
        <f t="shared" si="274"/>
        <v/>
      </c>
      <c r="BO87" s="117" t="str">
        <f t="shared" si="274"/>
        <v/>
      </c>
      <c r="BP87" s="117" t="str">
        <f t="shared" si="274"/>
        <v/>
      </c>
      <c r="BQ87" s="117" t="str">
        <f t="shared" si="274"/>
        <v/>
      </c>
      <c r="BR87" s="117" t="str">
        <f t="shared" si="274"/>
        <v/>
      </c>
      <c r="BS87" s="117" t="str">
        <f t="shared" si="274"/>
        <v/>
      </c>
      <c r="BT87" s="117" t="str">
        <f t="shared" si="274"/>
        <v/>
      </c>
      <c r="BU87" s="117" t="str">
        <f t="shared" si="274"/>
        <v/>
      </c>
      <c r="BV87" s="117" t="str">
        <f t="shared" si="274"/>
        <v/>
      </c>
      <c r="BW87" s="117" t="str">
        <f t="shared" si="274"/>
        <v/>
      </c>
      <c r="BX87" s="117" t="str">
        <f t="shared" si="274"/>
        <v/>
      </c>
      <c r="BY87" s="117" t="str">
        <f t="shared" si="274"/>
        <v/>
      </c>
      <c r="BZ87" s="117" t="str">
        <f t="shared" si="274"/>
        <v/>
      </c>
      <c r="CA87" s="117" t="str">
        <f t="shared" si="274"/>
        <v/>
      </c>
      <c r="CB87" s="117" t="str">
        <f t="shared" si="274"/>
        <v/>
      </c>
      <c r="CC87" s="117" t="str">
        <f t="shared" si="274"/>
        <v/>
      </c>
      <c r="CD87" s="117" t="str">
        <f t="shared" si="274"/>
        <v/>
      </c>
      <c r="CE87" s="117" t="str">
        <f t="shared" si="274"/>
        <v/>
      </c>
      <c r="CF87" s="117" t="str">
        <f t="shared" si="274"/>
        <v/>
      </c>
      <c r="CG87" s="117" t="str">
        <f t="shared" si="274"/>
        <v/>
      </c>
      <c r="CH87" s="117" t="str">
        <f t="shared" si="274"/>
        <v/>
      </c>
      <c r="CI87" s="117" t="str">
        <f t="shared" si="274"/>
        <v/>
      </c>
      <c r="CJ87" s="117" t="str">
        <f t="shared" ref="CJ87:EU87" si="275">IF(CJ38=1,INDEX($W$1:$W$49,ROW(CJ38)),"")</f>
        <v/>
      </c>
      <c r="CK87" s="117" t="str">
        <f t="shared" si="275"/>
        <v/>
      </c>
      <c r="CL87" s="117" t="str">
        <f t="shared" si="275"/>
        <v/>
      </c>
      <c r="CM87" s="117" t="str">
        <f t="shared" si="275"/>
        <v/>
      </c>
      <c r="CN87" s="117" t="str">
        <f t="shared" si="275"/>
        <v/>
      </c>
      <c r="CO87" s="117" t="str">
        <f t="shared" si="275"/>
        <v/>
      </c>
      <c r="CP87" s="117" t="str">
        <f t="shared" si="275"/>
        <v/>
      </c>
      <c r="CQ87" s="117" t="str">
        <f t="shared" si="275"/>
        <v/>
      </c>
      <c r="CR87" s="117" t="str">
        <f t="shared" si="275"/>
        <v/>
      </c>
      <c r="CS87" s="117" t="str">
        <f t="shared" si="275"/>
        <v/>
      </c>
      <c r="CT87" s="117" t="str">
        <f t="shared" si="275"/>
        <v/>
      </c>
      <c r="CU87" s="117" t="str">
        <f t="shared" si="275"/>
        <v/>
      </c>
      <c r="CV87" s="117" t="str">
        <f t="shared" si="275"/>
        <v/>
      </c>
      <c r="CW87" s="117" t="str">
        <f t="shared" si="275"/>
        <v/>
      </c>
      <c r="CX87" s="117" t="str">
        <f t="shared" si="275"/>
        <v/>
      </c>
      <c r="CY87" s="117" t="str">
        <f t="shared" si="275"/>
        <v/>
      </c>
      <c r="CZ87" s="117" t="str">
        <f t="shared" si="275"/>
        <v/>
      </c>
      <c r="DA87" s="117" t="str">
        <f t="shared" si="275"/>
        <v/>
      </c>
      <c r="DB87" s="117" t="str">
        <f t="shared" si="275"/>
        <v/>
      </c>
      <c r="DC87" s="117" t="str">
        <f t="shared" si="275"/>
        <v/>
      </c>
      <c r="DD87" s="117" t="str">
        <f t="shared" si="275"/>
        <v/>
      </c>
      <c r="DE87" s="117" t="str">
        <f t="shared" si="275"/>
        <v/>
      </c>
      <c r="DF87" s="117" t="str">
        <f t="shared" si="275"/>
        <v/>
      </c>
      <c r="DG87" s="117" t="str">
        <f t="shared" si="275"/>
        <v/>
      </c>
      <c r="DH87" s="117" t="str">
        <f t="shared" si="275"/>
        <v/>
      </c>
      <c r="DI87" s="117" t="str">
        <f t="shared" si="275"/>
        <v/>
      </c>
      <c r="DJ87" s="117" t="str">
        <f t="shared" si="275"/>
        <v/>
      </c>
      <c r="DK87" s="117" t="str">
        <f t="shared" si="275"/>
        <v/>
      </c>
      <c r="DL87" s="117" t="str">
        <f t="shared" si="275"/>
        <v/>
      </c>
      <c r="DM87" s="117" t="str">
        <f t="shared" si="275"/>
        <v/>
      </c>
      <c r="DN87" s="117" t="str">
        <f t="shared" si="275"/>
        <v/>
      </c>
      <c r="DO87" s="117" t="str">
        <f t="shared" si="275"/>
        <v/>
      </c>
      <c r="DP87" s="117" t="str">
        <f t="shared" si="275"/>
        <v/>
      </c>
      <c r="DQ87" s="117" t="str">
        <f t="shared" si="275"/>
        <v/>
      </c>
      <c r="DR87" s="117" t="str">
        <f t="shared" si="275"/>
        <v/>
      </c>
      <c r="DS87" s="117" t="str">
        <f t="shared" si="275"/>
        <v/>
      </c>
      <c r="DT87" s="117" t="str">
        <f t="shared" si="275"/>
        <v/>
      </c>
      <c r="DU87" s="117" t="str">
        <f t="shared" si="275"/>
        <v/>
      </c>
      <c r="DV87" s="117" t="str">
        <f t="shared" si="275"/>
        <v/>
      </c>
      <c r="DW87" s="117" t="str">
        <f t="shared" si="275"/>
        <v/>
      </c>
      <c r="DX87" s="117" t="str">
        <f t="shared" si="275"/>
        <v/>
      </c>
      <c r="DY87" s="117" t="str">
        <f t="shared" si="275"/>
        <v/>
      </c>
      <c r="DZ87" s="117" t="str">
        <f t="shared" si="275"/>
        <v/>
      </c>
      <c r="EA87" s="117" t="str">
        <f t="shared" si="275"/>
        <v/>
      </c>
      <c r="EB87" s="117" t="str">
        <f t="shared" si="275"/>
        <v/>
      </c>
      <c r="EC87" s="117" t="str">
        <f t="shared" si="275"/>
        <v/>
      </c>
      <c r="ED87" s="117" t="str">
        <f t="shared" si="275"/>
        <v/>
      </c>
      <c r="EE87" s="117" t="str">
        <f t="shared" si="275"/>
        <v/>
      </c>
      <c r="EF87" s="117" t="str">
        <f t="shared" si="275"/>
        <v/>
      </c>
      <c r="EG87" s="117" t="str">
        <f t="shared" si="275"/>
        <v/>
      </c>
      <c r="EH87" s="117" t="str">
        <f t="shared" si="275"/>
        <v/>
      </c>
      <c r="EI87" s="117" t="str">
        <f t="shared" si="275"/>
        <v/>
      </c>
      <c r="EJ87" s="117" t="str">
        <f t="shared" si="275"/>
        <v/>
      </c>
      <c r="EK87" s="117" t="str">
        <f t="shared" si="275"/>
        <v/>
      </c>
      <c r="EL87" s="117" t="str">
        <f t="shared" si="275"/>
        <v/>
      </c>
      <c r="EM87" s="117" t="str">
        <f t="shared" si="275"/>
        <v/>
      </c>
      <c r="EN87" s="117" t="str">
        <f t="shared" si="275"/>
        <v/>
      </c>
      <c r="EO87" s="117" t="str">
        <f t="shared" si="275"/>
        <v/>
      </c>
      <c r="EP87" s="117" t="str">
        <f t="shared" si="275"/>
        <v/>
      </c>
      <c r="EQ87" s="117" t="str">
        <f t="shared" si="275"/>
        <v/>
      </c>
      <c r="ER87" s="117" t="str">
        <f t="shared" si="275"/>
        <v/>
      </c>
      <c r="ES87" s="117" t="str">
        <f t="shared" si="275"/>
        <v/>
      </c>
      <c r="ET87" s="117" t="str">
        <f t="shared" si="275"/>
        <v/>
      </c>
      <c r="EU87" s="117" t="str">
        <f t="shared" si="275"/>
        <v/>
      </c>
      <c r="EV87" s="117" t="str">
        <f t="shared" ref="EV87:HG87" si="276">IF(EV38=1,INDEX($W$1:$W$49,ROW(EV38)),"")</f>
        <v/>
      </c>
      <c r="EW87" s="117" t="str">
        <f t="shared" si="276"/>
        <v/>
      </c>
      <c r="EX87" s="117" t="str">
        <f t="shared" si="276"/>
        <v/>
      </c>
      <c r="EY87" s="117" t="str">
        <f t="shared" si="276"/>
        <v/>
      </c>
      <c r="EZ87" s="117" t="str">
        <f t="shared" si="276"/>
        <v/>
      </c>
      <c r="FA87" s="117" t="str">
        <f t="shared" si="276"/>
        <v/>
      </c>
      <c r="FB87" s="117" t="str">
        <f t="shared" si="276"/>
        <v/>
      </c>
      <c r="FC87" s="117" t="str">
        <f t="shared" si="276"/>
        <v/>
      </c>
      <c r="FD87" s="117" t="str">
        <f t="shared" si="276"/>
        <v/>
      </c>
      <c r="FE87" s="117" t="str">
        <f t="shared" si="276"/>
        <v/>
      </c>
      <c r="FF87" s="117" t="str">
        <f t="shared" si="276"/>
        <v/>
      </c>
      <c r="FG87" s="117" t="str">
        <f t="shared" si="276"/>
        <v/>
      </c>
      <c r="FH87" s="117" t="str">
        <f t="shared" si="276"/>
        <v/>
      </c>
      <c r="FI87" s="117" t="str">
        <f t="shared" si="276"/>
        <v/>
      </c>
      <c r="FJ87" s="117" t="str">
        <f t="shared" si="276"/>
        <v/>
      </c>
      <c r="FK87" s="117" t="str">
        <f t="shared" si="276"/>
        <v/>
      </c>
      <c r="FL87" s="117" t="str">
        <f t="shared" si="276"/>
        <v/>
      </c>
      <c r="FM87" s="117" t="str">
        <f t="shared" si="276"/>
        <v/>
      </c>
      <c r="FN87" s="117" t="str">
        <f t="shared" si="276"/>
        <v/>
      </c>
      <c r="FO87" s="117" t="str">
        <f t="shared" si="276"/>
        <v/>
      </c>
      <c r="FP87" s="117" t="str">
        <f t="shared" si="276"/>
        <v/>
      </c>
      <c r="FQ87" s="117" t="str">
        <f t="shared" si="276"/>
        <v/>
      </c>
      <c r="FR87" s="117" t="str">
        <f t="shared" si="276"/>
        <v/>
      </c>
      <c r="FS87" s="117" t="str">
        <f t="shared" si="276"/>
        <v/>
      </c>
      <c r="FT87" s="117" t="str">
        <f t="shared" si="276"/>
        <v/>
      </c>
      <c r="FU87" s="117" t="str">
        <f t="shared" si="276"/>
        <v/>
      </c>
      <c r="FV87" s="117" t="str">
        <f t="shared" si="276"/>
        <v/>
      </c>
      <c r="FW87" s="117" t="str">
        <f t="shared" si="276"/>
        <v/>
      </c>
      <c r="FX87" s="117" t="str">
        <f t="shared" si="276"/>
        <v/>
      </c>
      <c r="FY87" s="117" t="str">
        <f t="shared" si="276"/>
        <v/>
      </c>
      <c r="FZ87" s="117" t="str">
        <f t="shared" si="276"/>
        <v/>
      </c>
      <c r="GA87" s="117" t="str">
        <f t="shared" si="276"/>
        <v/>
      </c>
      <c r="GB87" s="117" t="str">
        <f t="shared" si="276"/>
        <v/>
      </c>
      <c r="GC87" s="117" t="str">
        <f t="shared" si="276"/>
        <v/>
      </c>
      <c r="GD87" s="117" t="str">
        <f t="shared" si="276"/>
        <v/>
      </c>
      <c r="GE87" s="117" t="str">
        <f t="shared" si="276"/>
        <v/>
      </c>
      <c r="GF87" s="117" t="str">
        <f t="shared" si="276"/>
        <v/>
      </c>
      <c r="GG87" s="117" t="str">
        <f t="shared" si="276"/>
        <v/>
      </c>
      <c r="GH87" s="117" t="str">
        <f t="shared" si="276"/>
        <v/>
      </c>
      <c r="GI87" s="117" t="str">
        <f t="shared" si="276"/>
        <v/>
      </c>
      <c r="GJ87" s="117" t="str">
        <f t="shared" si="276"/>
        <v/>
      </c>
      <c r="GK87" s="117" t="str">
        <f t="shared" si="276"/>
        <v/>
      </c>
      <c r="GL87" s="117" t="str">
        <f t="shared" si="276"/>
        <v/>
      </c>
      <c r="GM87" s="117" t="str">
        <f t="shared" si="276"/>
        <v/>
      </c>
      <c r="GN87" s="117" t="str">
        <f t="shared" si="276"/>
        <v/>
      </c>
      <c r="GO87" s="117" t="str">
        <f t="shared" si="276"/>
        <v/>
      </c>
      <c r="GP87" s="117" t="str">
        <f t="shared" si="276"/>
        <v/>
      </c>
      <c r="GQ87" s="117" t="str">
        <f t="shared" si="276"/>
        <v/>
      </c>
      <c r="GR87" s="117" t="str">
        <f t="shared" si="276"/>
        <v/>
      </c>
      <c r="GS87" s="117" t="str">
        <f t="shared" si="276"/>
        <v/>
      </c>
      <c r="GT87" s="117" t="str">
        <f t="shared" si="276"/>
        <v/>
      </c>
      <c r="GU87" s="117" t="str">
        <f t="shared" si="276"/>
        <v/>
      </c>
      <c r="GV87" s="117" t="str">
        <f t="shared" si="276"/>
        <v/>
      </c>
      <c r="GW87" s="117" t="str">
        <f t="shared" si="276"/>
        <v/>
      </c>
      <c r="GX87" s="117" t="str">
        <f t="shared" si="276"/>
        <v/>
      </c>
      <c r="GY87" s="117" t="str">
        <f t="shared" si="276"/>
        <v/>
      </c>
      <c r="GZ87" s="117" t="str">
        <f t="shared" si="276"/>
        <v/>
      </c>
      <c r="HA87" s="117" t="str">
        <f t="shared" si="276"/>
        <v/>
      </c>
      <c r="HB87" s="117" t="str">
        <f t="shared" si="276"/>
        <v/>
      </c>
      <c r="HC87" s="117" t="str">
        <f t="shared" si="276"/>
        <v/>
      </c>
      <c r="HD87" s="117" t="str">
        <f t="shared" si="276"/>
        <v/>
      </c>
      <c r="HE87" s="117" t="str">
        <f t="shared" si="276"/>
        <v/>
      </c>
      <c r="HF87" s="117" t="str">
        <f t="shared" si="276"/>
        <v/>
      </c>
      <c r="HG87" s="117" t="str">
        <f t="shared" si="276"/>
        <v/>
      </c>
      <c r="HH87" s="117" t="str">
        <f t="shared" ref="HH87:HV87" si="277">IF(HH38=1,INDEX($W$1:$W$49,ROW(HH38)),"")</f>
        <v/>
      </c>
      <c r="HI87" s="117" t="str">
        <f t="shared" si="277"/>
        <v/>
      </c>
      <c r="HJ87" s="117" t="str">
        <f t="shared" si="277"/>
        <v/>
      </c>
      <c r="HK87" s="117" t="str">
        <f t="shared" si="277"/>
        <v/>
      </c>
      <c r="HL87" s="117" t="str">
        <f t="shared" si="277"/>
        <v/>
      </c>
      <c r="HM87" s="117" t="str">
        <f t="shared" si="277"/>
        <v/>
      </c>
      <c r="HN87" s="117" t="str">
        <f t="shared" si="277"/>
        <v/>
      </c>
      <c r="HO87" s="117" t="str">
        <f t="shared" si="277"/>
        <v/>
      </c>
      <c r="HP87" s="117" t="str">
        <f t="shared" si="277"/>
        <v/>
      </c>
      <c r="HQ87" s="117" t="str">
        <f t="shared" si="277"/>
        <v/>
      </c>
      <c r="HR87" s="117" t="str">
        <f t="shared" si="277"/>
        <v/>
      </c>
      <c r="HS87" s="117" t="str">
        <f t="shared" si="277"/>
        <v/>
      </c>
      <c r="HT87" s="117" t="str">
        <f t="shared" si="277"/>
        <v/>
      </c>
      <c r="HU87" s="117" t="str">
        <f t="shared" si="277"/>
        <v/>
      </c>
      <c r="HV87" s="117" t="str">
        <f t="shared" si="277"/>
        <v/>
      </c>
    </row>
    <row r="88" spans="1:230" x14ac:dyDescent="0.35">
      <c r="A88" s="117">
        <v>10</v>
      </c>
      <c r="B88" s="117">
        <f t="shared" si="206"/>
        <v>2</v>
      </c>
      <c r="C88" s="117">
        <f t="shared" si="207"/>
        <v>2</v>
      </c>
      <c r="D88" s="117">
        <f t="shared" si="208"/>
        <v>2</v>
      </c>
      <c r="E88" s="117">
        <f t="shared" si="209"/>
        <v>2</v>
      </c>
      <c r="H88" s="117">
        <v>87</v>
      </c>
      <c r="I88" s="117" t="str">
        <f t="shared" si="177"/>
        <v>ECG</v>
      </c>
      <c r="J88" s="117">
        <f t="shared" si="183"/>
        <v>79</v>
      </c>
      <c r="K88" s="117" t="str">
        <f t="shared" si="184"/>
        <v>ECG</v>
      </c>
      <c r="L88" s="117" t="str">
        <f t="shared" si="185"/>
        <v/>
      </c>
      <c r="M88" s="398" t="str">
        <f t="shared" si="186"/>
        <v>ECG</v>
      </c>
      <c r="N88" s="117">
        <f t="shared" si="187"/>
        <v>87</v>
      </c>
      <c r="O88" s="117">
        <f t="shared" si="188"/>
        <v>87</v>
      </c>
      <c r="Q88" s="389">
        <f t="shared" si="178"/>
        <v>87</v>
      </c>
      <c r="R88" s="395" t="str">
        <f t="shared" si="189"/>
        <v>ECG</v>
      </c>
      <c r="S88" s="391"/>
      <c r="T88" s="391"/>
      <c r="U88" s="391"/>
      <c r="W88" s="117">
        <v>38</v>
      </c>
      <c r="X88" s="117" t="str">
        <f t="shared" ref="X88:CI88" si="278">IF(X39=1,INDEX($W$1:$W$49,ROW(X39)),"")</f>
        <v/>
      </c>
      <c r="Y88" s="117" t="str">
        <f t="shared" si="278"/>
        <v/>
      </c>
      <c r="Z88" s="117" t="str">
        <f t="shared" si="278"/>
        <v/>
      </c>
      <c r="AA88" s="117" t="str">
        <f t="shared" si="278"/>
        <v/>
      </c>
      <c r="AB88" s="117" t="str">
        <f t="shared" si="278"/>
        <v/>
      </c>
      <c r="AC88" s="117" t="str">
        <f t="shared" si="278"/>
        <v/>
      </c>
      <c r="AD88" s="117" t="str">
        <f t="shared" si="278"/>
        <v/>
      </c>
      <c r="AE88" s="117" t="str">
        <f t="shared" si="278"/>
        <v/>
      </c>
      <c r="AF88" s="117" t="str">
        <f t="shared" si="278"/>
        <v/>
      </c>
      <c r="AG88" s="117" t="str">
        <f t="shared" si="278"/>
        <v/>
      </c>
      <c r="AH88" s="117" t="str">
        <f t="shared" si="278"/>
        <v/>
      </c>
      <c r="AI88" s="117" t="str">
        <f t="shared" si="278"/>
        <v/>
      </c>
      <c r="AJ88" s="117" t="str">
        <f t="shared" si="278"/>
        <v/>
      </c>
      <c r="AK88" s="117" t="str">
        <f t="shared" si="278"/>
        <v/>
      </c>
      <c r="AL88" s="117" t="str">
        <f t="shared" si="278"/>
        <v/>
      </c>
      <c r="AM88" s="117" t="str">
        <f t="shared" si="278"/>
        <v/>
      </c>
      <c r="AN88" s="117" t="str">
        <f t="shared" si="278"/>
        <v/>
      </c>
      <c r="AO88" s="117" t="str">
        <f t="shared" si="278"/>
        <v/>
      </c>
      <c r="AP88" s="117" t="str">
        <f t="shared" si="278"/>
        <v/>
      </c>
      <c r="AQ88" s="117" t="str">
        <f t="shared" si="278"/>
        <v/>
      </c>
      <c r="AR88" s="117" t="str">
        <f t="shared" si="278"/>
        <v/>
      </c>
      <c r="AS88" s="117" t="str">
        <f t="shared" si="278"/>
        <v/>
      </c>
      <c r="AT88" s="117" t="str">
        <f t="shared" si="278"/>
        <v/>
      </c>
      <c r="AU88" s="117" t="str">
        <f t="shared" si="278"/>
        <v/>
      </c>
      <c r="AV88" s="117" t="str">
        <f t="shared" si="278"/>
        <v/>
      </c>
      <c r="AW88" s="117" t="str">
        <f t="shared" si="278"/>
        <v/>
      </c>
      <c r="AX88" s="117" t="str">
        <f t="shared" si="278"/>
        <v/>
      </c>
      <c r="AY88" s="117" t="str">
        <f t="shared" si="278"/>
        <v/>
      </c>
      <c r="AZ88" s="117" t="str">
        <f t="shared" si="278"/>
        <v/>
      </c>
      <c r="BA88" s="117" t="str">
        <f t="shared" si="278"/>
        <v/>
      </c>
      <c r="BB88" s="117" t="str">
        <f t="shared" si="278"/>
        <v/>
      </c>
      <c r="BC88" s="117" t="str">
        <f t="shared" si="278"/>
        <v/>
      </c>
      <c r="BD88" s="117" t="str">
        <f t="shared" si="278"/>
        <v/>
      </c>
      <c r="BE88" s="117" t="str">
        <f t="shared" si="278"/>
        <v/>
      </c>
      <c r="BF88" s="117" t="str">
        <f t="shared" si="278"/>
        <v/>
      </c>
      <c r="BG88" s="117" t="str">
        <f t="shared" si="278"/>
        <v/>
      </c>
      <c r="BH88" s="117" t="str">
        <f t="shared" si="278"/>
        <v/>
      </c>
      <c r="BI88" s="117" t="str">
        <f t="shared" si="278"/>
        <v/>
      </c>
      <c r="BJ88" s="117" t="str">
        <f t="shared" si="278"/>
        <v/>
      </c>
      <c r="BK88" s="117" t="str">
        <f t="shared" si="278"/>
        <v/>
      </c>
      <c r="BL88" s="117" t="str">
        <f t="shared" si="278"/>
        <v/>
      </c>
      <c r="BM88" s="117" t="str">
        <f t="shared" si="278"/>
        <v/>
      </c>
      <c r="BN88" s="117" t="str">
        <f t="shared" si="278"/>
        <v/>
      </c>
      <c r="BO88" s="117" t="str">
        <f t="shared" si="278"/>
        <v/>
      </c>
      <c r="BP88" s="117" t="str">
        <f t="shared" si="278"/>
        <v/>
      </c>
      <c r="BQ88" s="117" t="str">
        <f t="shared" si="278"/>
        <v/>
      </c>
      <c r="BR88" s="117" t="str">
        <f t="shared" si="278"/>
        <v/>
      </c>
      <c r="BS88" s="117" t="str">
        <f t="shared" si="278"/>
        <v/>
      </c>
      <c r="BT88" s="117" t="str">
        <f t="shared" si="278"/>
        <v/>
      </c>
      <c r="BU88" s="117" t="str">
        <f t="shared" si="278"/>
        <v/>
      </c>
      <c r="BV88" s="117" t="str">
        <f t="shared" si="278"/>
        <v/>
      </c>
      <c r="BW88" s="117" t="str">
        <f t="shared" si="278"/>
        <v/>
      </c>
      <c r="BX88" s="117" t="str">
        <f t="shared" si="278"/>
        <v/>
      </c>
      <c r="BY88" s="117" t="str">
        <f t="shared" si="278"/>
        <v/>
      </c>
      <c r="BZ88" s="117" t="str">
        <f t="shared" si="278"/>
        <v/>
      </c>
      <c r="CA88" s="117" t="str">
        <f t="shared" si="278"/>
        <v/>
      </c>
      <c r="CB88" s="117" t="str">
        <f t="shared" si="278"/>
        <v/>
      </c>
      <c r="CC88" s="117" t="str">
        <f t="shared" si="278"/>
        <v/>
      </c>
      <c r="CD88" s="117" t="str">
        <f t="shared" si="278"/>
        <v/>
      </c>
      <c r="CE88" s="117" t="str">
        <f t="shared" si="278"/>
        <v/>
      </c>
      <c r="CF88" s="117" t="str">
        <f t="shared" si="278"/>
        <v/>
      </c>
      <c r="CG88" s="117" t="str">
        <f t="shared" si="278"/>
        <v/>
      </c>
      <c r="CH88" s="117" t="str">
        <f t="shared" si="278"/>
        <v/>
      </c>
      <c r="CI88" s="117" t="str">
        <f t="shared" si="278"/>
        <v/>
      </c>
      <c r="CJ88" s="117" t="str">
        <f t="shared" ref="CJ88:EU88" si="279">IF(CJ39=1,INDEX($W$1:$W$49,ROW(CJ39)),"")</f>
        <v/>
      </c>
      <c r="CK88" s="117" t="str">
        <f t="shared" si="279"/>
        <v/>
      </c>
      <c r="CL88" s="117" t="str">
        <f t="shared" si="279"/>
        <v/>
      </c>
      <c r="CM88" s="117" t="str">
        <f t="shared" si="279"/>
        <v/>
      </c>
      <c r="CN88" s="117" t="str">
        <f t="shared" si="279"/>
        <v/>
      </c>
      <c r="CO88" s="117" t="str">
        <f t="shared" si="279"/>
        <v/>
      </c>
      <c r="CP88" s="117" t="str">
        <f t="shared" si="279"/>
        <v/>
      </c>
      <c r="CQ88" s="117" t="str">
        <f t="shared" si="279"/>
        <v/>
      </c>
      <c r="CR88" s="117" t="str">
        <f t="shared" si="279"/>
        <v/>
      </c>
      <c r="CS88" s="117" t="str">
        <f t="shared" si="279"/>
        <v/>
      </c>
      <c r="CT88" s="117" t="str">
        <f t="shared" si="279"/>
        <v/>
      </c>
      <c r="CU88" s="117" t="str">
        <f t="shared" si="279"/>
        <v/>
      </c>
      <c r="CV88" s="117" t="str">
        <f t="shared" si="279"/>
        <v/>
      </c>
      <c r="CW88" s="117" t="str">
        <f t="shared" si="279"/>
        <v/>
      </c>
      <c r="CX88" s="117" t="str">
        <f t="shared" si="279"/>
        <v/>
      </c>
      <c r="CY88" s="117" t="str">
        <f t="shared" si="279"/>
        <v/>
      </c>
      <c r="CZ88" s="117" t="str">
        <f t="shared" si="279"/>
        <v/>
      </c>
      <c r="DA88" s="117" t="str">
        <f t="shared" si="279"/>
        <v/>
      </c>
      <c r="DB88" s="117" t="str">
        <f t="shared" si="279"/>
        <v/>
      </c>
      <c r="DC88" s="117" t="str">
        <f t="shared" si="279"/>
        <v/>
      </c>
      <c r="DD88" s="117" t="str">
        <f t="shared" si="279"/>
        <v/>
      </c>
      <c r="DE88" s="117" t="str">
        <f t="shared" si="279"/>
        <v/>
      </c>
      <c r="DF88" s="117" t="str">
        <f t="shared" si="279"/>
        <v/>
      </c>
      <c r="DG88" s="117" t="str">
        <f t="shared" si="279"/>
        <v/>
      </c>
      <c r="DH88" s="117" t="str">
        <f t="shared" si="279"/>
        <v/>
      </c>
      <c r="DI88" s="117" t="str">
        <f t="shared" si="279"/>
        <v/>
      </c>
      <c r="DJ88" s="117" t="str">
        <f t="shared" si="279"/>
        <v/>
      </c>
      <c r="DK88" s="117" t="str">
        <f t="shared" si="279"/>
        <v/>
      </c>
      <c r="DL88" s="117" t="str">
        <f t="shared" si="279"/>
        <v/>
      </c>
      <c r="DM88" s="117" t="str">
        <f t="shared" si="279"/>
        <v/>
      </c>
      <c r="DN88" s="117" t="str">
        <f t="shared" si="279"/>
        <v/>
      </c>
      <c r="DO88" s="117" t="str">
        <f t="shared" si="279"/>
        <v/>
      </c>
      <c r="DP88" s="117" t="str">
        <f t="shared" si="279"/>
        <v/>
      </c>
      <c r="DQ88" s="117" t="str">
        <f t="shared" si="279"/>
        <v/>
      </c>
      <c r="DR88" s="117" t="str">
        <f t="shared" si="279"/>
        <v/>
      </c>
      <c r="DS88" s="117" t="str">
        <f t="shared" si="279"/>
        <v/>
      </c>
      <c r="DT88" s="117" t="str">
        <f t="shared" si="279"/>
        <v/>
      </c>
      <c r="DU88" s="117" t="str">
        <f t="shared" si="279"/>
        <v/>
      </c>
      <c r="DV88" s="117" t="str">
        <f t="shared" si="279"/>
        <v/>
      </c>
      <c r="DW88" s="117" t="str">
        <f t="shared" si="279"/>
        <v/>
      </c>
      <c r="DX88" s="117" t="str">
        <f t="shared" si="279"/>
        <v/>
      </c>
      <c r="DY88" s="117" t="str">
        <f t="shared" si="279"/>
        <v/>
      </c>
      <c r="DZ88" s="117" t="str">
        <f t="shared" si="279"/>
        <v/>
      </c>
      <c r="EA88" s="117" t="str">
        <f t="shared" si="279"/>
        <v/>
      </c>
      <c r="EB88" s="117" t="str">
        <f t="shared" si="279"/>
        <v/>
      </c>
      <c r="EC88" s="117" t="str">
        <f t="shared" si="279"/>
        <v/>
      </c>
      <c r="ED88" s="117" t="str">
        <f t="shared" si="279"/>
        <v/>
      </c>
      <c r="EE88" s="117" t="str">
        <f t="shared" si="279"/>
        <v/>
      </c>
      <c r="EF88" s="117" t="str">
        <f t="shared" si="279"/>
        <v/>
      </c>
      <c r="EG88" s="117" t="str">
        <f t="shared" si="279"/>
        <v/>
      </c>
      <c r="EH88" s="117" t="str">
        <f t="shared" si="279"/>
        <v/>
      </c>
      <c r="EI88" s="117" t="str">
        <f t="shared" si="279"/>
        <v/>
      </c>
      <c r="EJ88" s="117" t="str">
        <f t="shared" si="279"/>
        <v/>
      </c>
      <c r="EK88" s="117" t="str">
        <f t="shared" si="279"/>
        <v/>
      </c>
      <c r="EL88" s="117" t="str">
        <f t="shared" si="279"/>
        <v/>
      </c>
      <c r="EM88" s="117" t="str">
        <f t="shared" si="279"/>
        <v/>
      </c>
      <c r="EN88" s="117" t="str">
        <f t="shared" si="279"/>
        <v/>
      </c>
      <c r="EO88" s="117" t="str">
        <f t="shared" si="279"/>
        <v/>
      </c>
      <c r="EP88" s="117" t="str">
        <f t="shared" si="279"/>
        <v/>
      </c>
      <c r="EQ88" s="117" t="str">
        <f t="shared" si="279"/>
        <v/>
      </c>
      <c r="ER88" s="117" t="str">
        <f t="shared" si="279"/>
        <v/>
      </c>
      <c r="ES88" s="117" t="str">
        <f t="shared" si="279"/>
        <v/>
      </c>
      <c r="ET88" s="117" t="str">
        <f t="shared" si="279"/>
        <v/>
      </c>
      <c r="EU88" s="117" t="str">
        <f t="shared" si="279"/>
        <v/>
      </c>
      <c r="EV88" s="117" t="str">
        <f t="shared" ref="EV88:HG88" si="280">IF(EV39=1,INDEX($W$1:$W$49,ROW(EV39)),"")</f>
        <v/>
      </c>
      <c r="EW88" s="117" t="str">
        <f t="shared" si="280"/>
        <v/>
      </c>
      <c r="EX88" s="117" t="str">
        <f t="shared" si="280"/>
        <v/>
      </c>
      <c r="EY88" s="117" t="str">
        <f t="shared" si="280"/>
        <v/>
      </c>
      <c r="EZ88" s="117" t="str">
        <f t="shared" si="280"/>
        <v/>
      </c>
      <c r="FA88" s="117" t="str">
        <f t="shared" si="280"/>
        <v/>
      </c>
      <c r="FB88" s="117" t="str">
        <f t="shared" si="280"/>
        <v/>
      </c>
      <c r="FC88" s="117" t="str">
        <f t="shared" si="280"/>
        <v/>
      </c>
      <c r="FD88" s="117" t="str">
        <f t="shared" si="280"/>
        <v/>
      </c>
      <c r="FE88" s="117" t="str">
        <f t="shared" si="280"/>
        <v/>
      </c>
      <c r="FF88" s="117" t="str">
        <f t="shared" si="280"/>
        <v/>
      </c>
      <c r="FG88" s="117" t="str">
        <f t="shared" si="280"/>
        <v/>
      </c>
      <c r="FH88" s="117" t="str">
        <f t="shared" si="280"/>
        <v/>
      </c>
      <c r="FI88" s="117" t="str">
        <f t="shared" si="280"/>
        <v/>
      </c>
      <c r="FJ88" s="117" t="str">
        <f t="shared" si="280"/>
        <v/>
      </c>
      <c r="FK88" s="117" t="str">
        <f t="shared" si="280"/>
        <v/>
      </c>
      <c r="FL88" s="117" t="str">
        <f t="shared" si="280"/>
        <v/>
      </c>
      <c r="FM88" s="117" t="str">
        <f t="shared" si="280"/>
        <v/>
      </c>
      <c r="FN88" s="117" t="str">
        <f t="shared" si="280"/>
        <v/>
      </c>
      <c r="FO88" s="117" t="str">
        <f t="shared" si="280"/>
        <v/>
      </c>
      <c r="FP88" s="117" t="str">
        <f t="shared" si="280"/>
        <v/>
      </c>
      <c r="FQ88" s="117" t="str">
        <f t="shared" si="280"/>
        <v/>
      </c>
      <c r="FR88" s="117" t="str">
        <f t="shared" si="280"/>
        <v/>
      </c>
      <c r="FS88" s="117" t="str">
        <f t="shared" si="280"/>
        <v/>
      </c>
      <c r="FT88" s="117" t="str">
        <f t="shared" si="280"/>
        <v/>
      </c>
      <c r="FU88" s="117" t="str">
        <f t="shared" si="280"/>
        <v/>
      </c>
      <c r="FV88" s="117" t="str">
        <f t="shared" si="280"/>
        <v/>
      </c>
      <c r="FW88" s="117" t="str">
        <f t="shared" si="280"/>
        <v/>
      </c>
      <c r="FX88" s="117" t="str">
        <f t="shared" si="280"/>
        <v/>
      </c>
      <c r="FY88" s="117" t="str">
        <f t="shared" si="280"/>
        <v/>
      </c>
      <c r="FZ88" s="117" t="str">
        <f t="shared" si="280"/>
        <v/>
      </c>
      <c r="GA88" s="117" t="str">
        <f t="shared" si="280"/>
        <v/>
      </c>
      <c r="GB88" s="117" t="str">
        <f t="shared" si="280"/>
        <v/>
      </c>
      <c r="GC88" s="117" t="str">
        <f t="shared" si="280"/>
        <v/>
      </c>
      <c r="GD88" s="117" t="str">
        <f t="shared" si="280"/>
        <v/>
      </c>
      <c r="GE88" s="117" t="str">
        <f t="shared" si="280"/>
        <v/>
      </c>
      <c r="GF88" s="117" t="str">
        <f t="shared" si="280"/>
        <v/>
      </c>
      <c r="GG88" s="117" t="str">
        <f t="shared" si="280"/>
        <v/>
      </c>
      <c r="GH88" s="117" t="str">
        <f t="shared" si="280"/>
        <v/>
      </c>
      <c r="GI88" s="117" t="str">
        <f t="shared" si="280"/>
        <v/>
      </c>
      <c r="GJ88" s="117" t="str">
        <f t="shared" si="280"/>
        <v/>
      </c>
      <c r="GK88" s="117" t="str">
        <f t="shared" si="280"/>
        <v/>
      </c>
      <c r="GL88" s="117" t="str">
        <f t="shared" si="280"/>
        <v/>
      </c>
      <c r="GM88" s="117" t="str">
        <f t="shared" si="280"/>
        <v/>
      </c>
      <c r="GN88" s="117" t="str">
        <f t="shared" si="280"/>
        <v/>
      </c>
      <c r="GO88" s="117" t="str">
        <f t="shared" si="280"/>
        <v/>
      </c>
      <c r="GP88" s="117" t="str">
        <f t="shared" si="280"/>
        <v/>
      </c>
      <c r="GQ88" s="117" t="str">
        <f t="shared" si="280"/>
        <v/>
      </c>
      <c r="GR88" s="117" t="str">
        <f t="shared" si="280"/>
        <v/>
      </c>
      <c r="GS88" s="117" t="str">
        <f t="shared" si="280"/>
        <v/>
      </c>
      <c r="GT88" s="117" t="str">
        <f t="shared" si="280"/>
        <v/>
      </c>
      <c r="GU88" s="117" t="str">
        <f t="shared" si="280"/>
        <v/>
      </c>
      <c r="GV88" s="117" t="str">
        <f t="shared" si="280"/>
        <v/>
      </c>
      <c r="GW88" s="117" t="str">
        <f t="shared" si="280"/>
        <v/>
      </c>
      <c r="GX88" s="117" t="str">
        <f t="shared" si="280"/>
        <v/>
      </c>
      <c r="GY88" s="117" t="str">
        <f t="shared" si="280"/>
        <v/>
      </c>
      <c r="GZ88" s="117" t="str">
        <f t="shared" si="280"/>
        <v/>
      </c>
      <c r="HA88" s="117" t="str">
        <f t="shared" si="280"/>
        <v/>
      </c>
      <c r="HB88" s="117" t="str">
        <f t="shared" si="280"/>
        <v/>
      </c>
      <c r="HC88" s="117" t="str">
        <f t="shared" si="280"/>
        <v/>
      </c>
      <c r="HD88" s="117" t="str">
        <f t="shared" si="280"/>
        <v/>
      </c>
      <c r="HE88" s="117" t="str">
        <f t="shared" si="280"/>
        <v/>
      </c>
      <c r="HF88" s="117" t="str">
        <f t="shared" si="280"/>
        <v/>
      </c>
      <c r="HG88" s="117" t="str">
        <f t="shared" si="280"/>
        <v/>
      </c>
      <c r="HH88" s="117" t="str">
        <f t="shared" ref="HH88:HV88" si="281">IF(HH39=1,INDEX($W$1:$W$49,ROW(HH39)),"")</f>
        <v/>
      </c>
      <c r="HI88" s="117" t="str">
        <f t="shared" si="281"/>
        <v/>
      </c>
      <c r="HJ88" s="117" t="str">
        <f t="shared" si="281"/>
        <v/>
      </c>
      <c r="HK88" s="117" t="str">
        <f t="shared" si="281"/>
        <v/>
      </c>
      <c r="HL88" s="117" t="str">
        <f t="shared" si="281"/>
        <v/>
      </c>
      <c r="HM88" s="117" t="str">
        <f t="shared" si="281"/>
        <v/>
      </c>
      <c r="HN88" s="117" t="str">
        <f t="shared" si="281"/>
        <v/>
      </c>
      <c r="HO88" s="117" t="str">
        <f t="shared" si="281"/>
        <v/>
      </c>
      <c r="HP88" s="117" t="str">
        <f t="shared" si="281"/>
        <v/>
      </c>
      <c r="HQ88" s="117" t="str">
        <f t="shared" si="281"/>
        <v/>
      </c>
      <c r="HR88" s="117" t="str">
        <f t="shared" si="281"/>
        <v/>
      </c>
      <c r="HS88" s="117" t="str">
        <f t="shared" si="281"/>
        <v/>
      </c>
      <c r="HT88" s="117" t="str">
        <f t="shared" si="281"/>
        <v/>
      </c>
      <c r="HU88" s="117" t="str">
        <f t="shared" si="281"/>
        <v/>
      </c>
      <c r="HV88" s="117" t="str">
        <f t="shared" si="281"/>
        <v/>
      </c>
    </row>
    <row r="89" spans="1:230" x14ac:dyDescent="0.35">
      <c r="A89" s="117">
        <v>10</v>
      </c>
      <c r="B89" s="117">
        <f t="shared" si="206"/>
        <v>2</v>
      </c>
      <c r="C89" s="117">
        <f t="shared" si="207"/>
        <v>2</v>
      </c>
      <c r="D89" s="117">
        <f t="shared" si="208"/>
        <v>2</v>
      </c>
      <c r="E89" s="117">
        <f t="shared" si="209"/>
        <v>2</v>
      </c>
      <c r="H89" s="117">
        <v>88</v>
      </c>
      <c r="I89" s="117" t="str">
        <f t="shared" si="177"/>
        <v>ECG</v>
      </c>
      <c r="J89" s="117">
        <f t="shared" si="183"/>
        <v>80</v>
      </c>
      <c r="K89" s="117" t="str">
        <f t="shared" si="184"/>
        <v>ECG</v>
      </c>
      <c r="L89" s="117" t="str">
        <f t="shared" si="185"/>
        <v/>
      </c>
      <c r="M89" s="398" t="str">
        <f t="shared" si="186"/>
        <v>ECG</v>
      </c>
      <c r="N89" s="117">
        <f t="shared" si="187"/>
        <v>88</v>
      </c>
      <c r="O89" s="117">
        <f t="shared" si="188"/>
        <v>88</v>
      </c>
      <c r="Q89" s="389">
        <f t="shared" si="178"/>
        <v>88</v>
      </c>
      <c r="R89" s="395" t="str">
        <f t="shared" si="189"/>
        <v>ECG</v>
      </c>
      <c r="S89" s="391"/>
      <c r="T89" s="391"/>
      <c r="U89" s="391"/>
      <c r="W89" s="117">
        <v>39</v>
      </c>
      <c r="X89" s="117" t="str">
        <f t="shared" ref="X89:CI89" si="282">IF(X40=1,INDEX($W$1:$W$49,ROW(X40)),"")</f>
        <v/>
      </c>
      <c r="Y89" s="117" t="str">
        <f t="shared" si="282"/>
        <v/>
      </c>
      <c r="Z89" s="117" t="str">
        <f t="shared" si="282"/>
        <v/>
      </c>
      <c r="AA89" s="117" t="str">
        <f t="shared" si="282"/>
        <v/>
      </c>
      <c r="AB89" s="117" t="str">
        <f t="shared" si="282"/>
        <v/>
      </c>
      <c r="AC89" s="117" t="str">
        <f t="shared" si="282"/>
        <v/>
      </c>
      <c r="AD89" s="117" t="str">
        <f t="shared" si="282"/>
        <v/>
      </c>
      <c r="AE89" s="117" t="str">
        <f t="shared" si="282"/>
        <v/>
      </c>
      <c r="AF89" s="117" t="str">
        <f t="shared" si="282"/>
        <v/>
      </c>
      <c r="AG89" s="117" t="str">
        <f t="shared" si="282"/>
        <v/>
      </c>
      <c r="AH89" s="117" t="str">
        <f t="shared" si="282"/>
        <v/>
      </c>
      <c r="AI89" s="117" t="str">
        <f t="shared" si="282"/>
        <v/>
      </c>
      <c r="AJ89" s="117" t="str">
        <f t="shared" si="282"/>
        <v/>
      </c>
      <c r="AK89" s="117" t="str">
        <f t="shared" si="282"/>
        <v/>
      </c>
      <c r="AL89" s="117" t="str">
        <f t="shared" si="282"/>
        <v/>
      </c>
      <c r="AM89" s="117" t="str">
        <f t="shared" si="282"/>
        <v/>
      </c>
      <c r="AN89" s="117" t="str">
        <f t="shared" si="282"/>
        <v/>
      </c>
      <c r="AO89" s="117" t="str">
        <f t="shared" si="282"/>
        <v/>
      </c>
      <c r="AP89" s="117" t="str">
        <f t="shared" si="282"/>
        <v/>
      </c>
      <c r="AQ89" s="117" t="str">
        <f t="shared" si="282"/>
        <v/>
      </c>
      <c r="AR89" s="117" t="str">
        <f t="shared" si="282"/>
        <v/>
      </c>
      <c r="AS89" s="117" t="str">
        <f t="shared" si="282"/>
        <v/>
      </c>
      <c r="AT89" s="117" t="str">
        <f t="shared" si="282"/>
        <v/>
      </c>
      <c r="AU89" s="117" t="str">
        <f t="shared" si="282"/>
        <v/>
      </c>
      <c r="AV89" s="117" t="str">
        <f t="shared" si="282"/>
        <v/>
      </c>
      <c r="AW89" s="117" t="str">
        <f t="shared" si="282"/>
        <v/>
      </c>
      <c r="AX89" s="117" t="str">
        <f t="shared" si="282"/>
        <v/>
      </c>
      <c r="AY89" s="117" t="str">
        <f t="shared" si="282"/>
        <v/>
      </c>
      <c r="AZ89" s="117" t="str">
        <f t="shared" si="282"/>
        <v/>
      </c>
      <c r="BA89" s="117" t="str">
        <f t="shared" si="282"/>
        <v/>
      </c>
      <c r="BB89" s="117" t="str">
        <f t="shared" si="282"/>
        <v/>
      </c>
      <c r="BC89" s="117" t="str">
        <f t="shared" si="282"/>
        <v/>
      </c>
      <c r="BD89" s="117" t="str">
        <f t="shared" si="282"/>
        <v/>
      </c>
      <c r="BE89" s="117" t="str">
        <f t="shared" si="282"/>
        <v/>
      </c>
      <c r="BF89" s="117" t="str">
        <f t="shared" si="282"/>
        <v/>
      </c>
      <c r="BG89" s="117" t="str">
        <f t="shared" si="282"/>
        <v/>
      </c>
      <c r="BH89" s="117" t="str">
        <f t="shared" si="282"/>
        <v/>
      </c>
      <c r="BI89" s="117" t="str">
        <f t="shared" si="282"/>
        <v/>
      </c>
      <c r="BJ89" s="117" t="str">
        <f t="shared" si="282"/>
        <v/>
      </c>
      <c r="BK89" s="117" t="str">
        <f t="shared" si="282"/>
        <v/>
      </c>
      <c r="BL89" s="117" t="str">
        <f t="shared" si="282"/>
        <v/>
      </c>
      <c r="BM89" s="117" t="str">
        <f t="shared" si="282"/>
        <v/>
      </c>
      <c r="BN89" s="117" t="str">
        <f t="shared" si="282"/>
        <v/>
      </c>
      <c r="BO89" s="117" t="str">
        <f t="shared" si="282"/>
        <v/>
      </c>
      <c r="BP89" s="117" t="str">
        <f t="shared" si="282"/>
        <v/>
      </c>
      <c r="BQ89" s="117" t="str">
        <f t="shared" si="282"/>
        <v/>
      </c>
      <c r="BR89" s="117" t="str">
        <f t="shared" si="282"/>
        <v/>
      </c>
      <c r="BS89" s="117" t="str">
        <f t="shared" si="282"/>
        <v/>
      </c>
      <c r="BT89" s="117" t="str">
        <f t="shared" si="282"/>
        <v/>
      </c>
      <c r="BU89" s="117" t="str">
        <f t="shared" si="282"/>
        <v/>
      </c>
      <c r="BV89" s="117" t="str">
        <f t="shared" si="282"/>
        <v/>
      </c>
      <c r="BW89" s="117" t="str">
        <f t="shared" si="282"/>
        <v/>
      </c>
      <c r="BX89" s="117" t="str">
        <f t="shared" si="282"/>
        <v/>
      </c>
      <c r="BY89" s="117" t="str">
        <f t="shared" si="282"/>
        <v/>
      </c>
      <c r="BZ89" s="117" t="str">
        <f t="shared" si="282"/>
        <v/>
      </c>
      <c r="CA89" s="117" t="str">
        <f t="shared" si="282"/>
        <v/>
      </c>
      <c r="CB89" s="117" t="str">
        <f t="shared" si="282"/>
        <v/>
      </c>
      <c r="CC89" s="117" t="str">
        <f t="shared" si="282"/>
        <v/>
      </c>
      <c r="CD89" s="117" t="str">
        <f t="shared" si="282"/>
        <v/>
      </c>
      <c r="CE89" s="117" t="str">
        <f t="shared" si="282"/>
        <v/>
      </c>
      <c r="CF89" s="117" t="str">
        <f t="shared" si="282"/>
        <v/>
      </c>
      <c r="CG89" s="117" t="str">
        <f t="shared" si="282"/>
        <v/>
      </c>
      <c r="CH89" s="117" t="str">
        <f t="shared" si="282"/>
        <v/>
      </c>
      <c r="CI89" s="117" t="str">
        <f t="shared" si="282"/>
        <v/>
      </c>
      <c r="CJ89" s="117" t="str">
        <f t="shared" ref="CJ89:EU89" si="283">IF(CJ40=1,INDEX($W$1:$W$49,ROW(CJ40)),"")</f>
        <v/>
      </c>
      <c r="CK89" s="117" t="str">
        <f t="shared" si="283"/>
        <v/>
      </c>
      <c r="CL89" s="117" t="str">
        <f t="shared" si="283"/>
        <v/>
      </c>
      <c r="CM89" s="117" t="str">
        <f t="shared" si="283"/>
        <v/>
      </c>
      <c r="CN89" s="117" t="str">
        <f t="shared" si="283"/>
        <v/>
      </c>
      <c r="CO89" s="117" t="str">
        <f t="shared" si="283"/>
        <v/>
      </c>
      <c r="CP89" s="117" t="str">
        <f t="shared" si="283"/>
        <v/>
      </c>
      <c r="CQ89" s="117" t="str">
        <f t="shared" si="283"/>
        <v/>
      </c>
      <c r="CR89" s="117" t="str">
        <f t="shared" si="283"/>
        <v/>
      </c>
      <c r="CS89" s="117" t="str">
        <f t="shared" si="283"/>
        <v/>
      </c>
      <c r="CT89" s="117" t="str">
        <f t="shared" si="283"/>
        <v/>
      </c>
      <c r="CU89" s="117" t="str">
        <f t="shared" si="283"/>
        <v/>
      </c>
      <c r="CV89" s="117" t="str">
        <f t="shared" si="283"/>
        <v/>
      </c>
      <c r="CW89" s="117" t="str">
        <f t="shared" si="283"/>
        <v/>
      </c>
      <c r="CX89" s="117" t="str">
        <f t="shared" si="283"/>
        <v/>
      </c>
      <c r="CY89" s="117" t="str">
        <f t="shared" si="283"/>
        <v/>
      </c>
      <c r="CZ89" s="117" t="str">
        <f t="shared" si="283"/>
        <v/>
      </c>
      <c r="DA89" s="117" t="str">
        <f t="shared" si="283"/>
        <v/>
      </c>
      <c r="DB89" s="117" t="str">
        <f t="shared" si="283"/>
        <v/>
      </c>
      <c r="DC89" s="117" t="str">
        <f t="shared" si="283"/>
        <v/>
      </c>
      <c r="DD89" s="117" t="str">
        <f t="shared" si="283"/>
        <v/>
      </c>
      <c r="DE89" s="117" t="str">
        <f t="shared" si="283"/>
        <v/>
      </c>
      <c r="DF89" s="117" t="str">
        <f t="shared" si="283"/>
        <v/>
      </c>
      <c r="DG89" s="117" t="str">
        <f t="shared" si="283"/>
        <v/>
      </c>
      <c r="DH89" s="117" t="str">
        <f t="shared" si="283"/>
        <v/>
      </c>
      <c r="DI89" s="117" t="str">
        <f t="shared" si="283"/>
        <v/>
      </c>
      <c r="DJ89" s="117" t="str">
        <f t="shared" si="283"/>
        <v/>
      </c>
      <c r="DK89" s="117" t="str">
        <f t="shared" si="283"/>
        <v/>
      </c>
      <c r="DL89" s="117" t="str">
        <f t="shared" si="283"/>
        <v/>
      </c>
      <c r="DM89" s="117" t="str">
        <f t="shared" si="283"/>
        <v/>
      </c>
      <c r="DN89" s="117" t="str">
        <f t="shared" si="283"/>
        <v/>
      </c>
      <c r="DO89" s="117" t="str">
        <f t="shared" si="283"/>
        <v/>
      </c>
      <c r="DP89" s="117" t="str">
        <f t="shared" si="283"/>
        <v/>
      </c>
      <c r="DQ89" s="117" t="str">
        <f t="shared" si="283"/>
        <v/>
      </c>
      <c r="DR89" s="117" t="str">
        <f t="shared" si="283"/>
        <v/>
      </c>
      <c r="DS89" s="117" t="str">
        <f t="shared" si="283"/>
        <v/>
      </c>
      <c r="DT89" s="117" t="str">
        <f t="shared" si="283"/>
        <v/>
      </c>
      <c r="DU89" s="117" t="str">
        <f t="shared" si="283"/>
        <v/>
      </c>
      <c r="DV89" s="117" t="str">
        <f t="shared" si="283"/>
        <v/>
      </c>
      <c r="DW89" s="117" t="str">
        <f t="shared" si="283"/>
        <v/>
      </c>
      <c r="DX89" s="117" t="str">
        <f t="shared" si="283"/>
        <v/>
      </c>
      <c r="DY89" s="117" t="str">
        <f t="shared" si="283"/>
        <v/>
      </c>
      <c r="DZ89" s="117" t="str">
        <f t="shared" si="283"/>
        <v/>
      </c>
      <c r="EA89" s="117" t="str">
        <f t="shared" si="283"/>
        <v/>
      </c>
      <c r="EB89" s="117" t="str">
        <f t="shared" si="283"/>
        <v/>
      </c>
      <c r="EC89" s="117" t="str">
        <f t="shared" si="283"/>
        <v/>
      </c>
      <c r="ED89" s="117" t="str">
        <f t="shared" si="283"/>
        <v/>
      </c>
      <c r="EE89" s="117" t="str">
        <f t="shared" si="283"/>
        <v/>
      </c>
      <c r="EF89" s="117" t="str">
        <f t="shared" si="283"/>
        <v/>
      </c>
      <c r="EG89" s="117" t="str">
        <f t="shared" si="283"/>
        <v/>
      </c>
      <c r="EH89" s="117" t="str">
        <f t="shared" si="283"/>
        <v/>
      </c>
      <c r="EI89" s="117" t="str">
        <f t="shared" si="283"/>
        <v/>
      </c>
      <c r="EJ89" s="117" t="str">
        <f t="shared" si="283"/>
        <v/>
      </c>
      <c r="EK89" s="117" t="str">
        <f t="shared" si="283"/>
        <v/>
      </c>
      <c r="EL89" s="117" t="str">
        <f t="shared" si="283"/>
        <v/>
      </c>
      <c r="EM89" s="117" t="str">
        <f t="shared" si="283"/>
        <v/>
      </c>
      <c r="EN89" s="117" t="str">
        <f t="shared" si="283"/>
        <v/>
      </c>
      <c r="EO89" s="117" t="str">
        <f t="shared" si="283"/>
        <v/>
      </c>
      <c r="EP89" s="117" t="str">
        <f t="shared" si="283"/>
        <v/>
      </c>
      <c r="EQ89" s="117" t="str">
        <f t="shared" si="283"/>
        <v/>
      </c>
      <c r="ER89" s="117" t="str">
        <f t="shared" si="283"/>
        <v/>
      </c>
      <c r="ES89" s="117" t="str">
        <f t="shared" si="283"/>
        <v/>
      </c>
      <c r="ET89" s="117" t="str">
        <f t="shared" si="283"/>
        <v/>
      </c>
      <c r="EU89" s="117" t="str">
        <f t="shared" si="283"/>
        <v/>
      </c>
      <c r="EV89" s="117" t="str">
        <f t="shared" ref="EV89:HG89" si="284">IF(EV40=1,INDEX($W$1:$W$49,ROW(EV40)),"")</f>
        <v/>
      </c>
      <c r="EW89" s="117" t="str">
        <f t="shared" si="284"/>
        <v/>
      </c>
      <c r="EX89" s="117" t="str">
        <f t="shared" si="284"/>
        <v/>
      </c>
      <c r="EY89" s="117" t="str">
        <f t="shared" si="284"/>
        <v/>
      </c>
      <c r="EZ89" s="117" t="str">
        <f t="shared" si="284"/>
        <v/>
      </c>
      <c r="FA89" s="117" t="str">
        <f t="shared" si="284"/>
        <v/>
      </c>
      <c r="FB89" s="117" t="str">
        <f t="shared" si="284"/>
        <v/>
      </c>
      <c r="FC89" s="117" t="str">
        <f t="shared" si="284"/>
        <v/>
      </c>
      <c r="FD89" s="117" t="str">
        <f t="shared" si="284"/>
        <v/>
      </c>
      <c r="FE89" s="117" t="str">
        <f t="shared" si="284"/>
        <v/>
      </c>
      <c r="FF89" s="117" t="str">
        <f t="shared" si="284"/>
        <v/>
      </c>
      <c r="FG89" s="117" t="str">
        <f t="shared" si="284"/>
        <v/>
      </c>
      <c r="FH89" s="117" t="str">
        <f t="shared" si="284"/>
        <v/>
      </c>
      <c r="FI89" s="117" t="str">
        <f t="shared" si="284"/>
        <v/>
      </c>
      <c r="FJ89" s="117" t="str">
        <f t="shared" si="284"/>
        <v/>
      </c>
      <c r="FK89" s="117" t="str">
        <f t="shared" si="284"/>
        <v/>
      </c>
      <c r="FL89" s="117" t="str">
        <f t="shared" si="284"/>
        <v/>
      </c>
      <c r="FM89" s="117" t="str">
        <f t="shared" si="284"/>
        <v/>
      </c>
      <c r="FN89" s="117" t="str">
        <f t="shared" si="284"/>
        <v/>
      </c>
      <c r="FO89" s="117" t="str">
        <f t="shared" si="284"/>
        <v/>
      </c>
      <c r="FP89" s="117" t="str">
        <f t="shared" si="284"/>
        <v/>
      </c>
      <c r="FQ89" s="117" t="str">
        <f t="shared" si="284"/>
        <v/>
      </c>
      <c r="FR89" s="117" t="str">
        <f t="shared" si="284"/>
        <v/>
      </c>
      <c r="FS89" s="117" t="str">
        <f t="shared" si="284"/>
        <v/>
      </c>
      <c r="FT89" s="117" t="str">
        <f t="shared" si="284"/>
        <v/>
      </c>
      <c r="FU89" s="117" t="str">
        <f t="shared" si="284"/>
        <v/>
      </c>
      <c r="FV89" s="117" t="str">
        <f t="shared" si="284"/>
        <v/>
      </c>
      <c r="FW89" s="117" t="str">
        <f t="shared" si="284"/>
        <v/>
      </c>
      <c r="FX89" s="117" t="str">
        <f t="shared" si="284"/>
        <v/>
      </c>
      <c r="FY89" s="117" t="str">
        <f t="shared" si="284"/>
        <v/>
      </c>
      <c r="FZ89" s="117" t="str">
        <f t="shared" si="284"/>
        <v/>
      </c>
      <c r="GA89" s="117" t="str">
        <f t="shared" si="284"/>
        <v/>
      </c>
      <c r="GB89" s="117" t="str">
        <f t="shared" si="284"/>
        <v/>
      </c>
      <c r="GC89" s="117" t="str">
        <f t="shared" si="284"/>
        <v/>
      </c>
      <c r="GD89" s="117" t="str">
        <f t="shared" si="284"/>
        <v/>
      </c>
      <c r="GE89" s="117" t="str">
        <f t="shared" si="284"/>
        <v/>
      </c>
      <c r="GF89" s="117" t="str">
        <f t="shared" si="284"/>
        <v/>
      </c>
      <c r="GG89" s="117" t="str">
        <f t="shared" si="284"/>
        <v/>
      </c>
      <c r="GH89" s="117" t="str">
        <f t="shared" si="284"/>
        <v/>
      </c>
      <c r="GI89" s="117" t="str">
        <f t="shared" si="284"/>
        <v/>
      </c>
      <c r="GJ89" s="117" t="str">
        <f t="shared" si="284"/>
        <v/>
      </c>
      <c r="GK89" s="117" t="str">
        <f t="shared" si="284"/>
        <v/>
      </c>
      <c r="GL89" s="117" t="str">
        <f t="shared" si="284"/>
        <v/>
      </c>
      <c r="GM89" s="117" t="str">
        <f t="shared" si="284"/>
        <v/>
      </c>
      <c r="GN89" s="117" t="str">
        <f t="shared" si="284"/>
        <v/>
      </c>
      <c r="GO89" s="117" t="str">
        <f t="shared" si="284"/>
        <v/>
      </c>
      <c r="GP89" s="117" t="str">
        <f t="shared" si="284"/>
        <v/>
      </c>
      <c r="GQ89" s="117" t="str">
        <f t="shared" si="284"/>
        <v/>
      </c>
      <c r="GR89" s="117" t="str">
        <f t="shared" si="284"/>
        <v/>
      </c>
      <c r="GS89" s="117" t="str">
        <f t="shared" si="284"/>
        <v/>
      </c>
      <c r="GT89" s="117" t="str">
        <f t="shared" si="284"/>
        <v/>
      </c>
      <c r="GU89" s="117" t="str">
        <f t="shared" si="284"/>
        <v/>
      </c>
      <c r="GV89" s="117" t="str">
        <f t="shared" si="284"/>
        <v/>
      </c>
      <c r="GW89" s="117" t="str">
        <f t="shared" si="284"/>
        <v/>
      </c>
      <c r="GX89" s="117" t="str">
        <f t="shared" si="284"/>
        <v/>
      </c>
      <c r="GY89" s="117" t="str">
        <f t="shared" si="284"/>
        <v/>
      </c>
      <c r="GZ89" s="117" t="str">
        <f t="shared" si="284"/>
        <v/>
      </c>
      <c r="HA89" s="117" t="str">
        <f t="shared" si="284"/>
        <v/>
      </c>
      <c r="HB89" s="117" t="str">
        <f t="shared" si="284"/>
        <v/>
      </c>
      <c r="HC89" s="117" t="str">
        <f t="shared" si="284"/>
        <v/>
      </c>
      <c r="HD89" s="117" t="str">
        <f t="shared" si="284"/>
        <v/>
      </c>
      <c r="HE89" s="117" t="str">
        <f t="shared" si="284"/>
        <v/>
      </c>
      <c r="HF89" s="117" t="str">
        <f t="shared" si="284"/>
        <v/>
      </c>
      <c r="HG89" s="117" t="str">
        <f t="shared" si="284"/>
        <v/>
      </c>
      <c r="HH89" s="117" t="str">
        <f t="shared" ref="HH89:HV89" si="285">IF(HH40=1,INDEX($W$1:$W$49,ROW(HH40)),"")</f>
        <v/>
      </c>
      <c r="HI89" s="117" t="str">
        <f t="shared" si="285"/>
        <v/>
      </c>
      <c r="HJ89" s="117" t="str">
        <f t="shared" si="285"/>
        <v/>
      </c>
      <c r="HK89" s="117" t="str">
        <f t="shared" si="285"/>
        <v/>
      </c>
      <c r="HL89" s="117" t="str">
        <f t="shared" si="285"/>
        <v/>
      </c>
      <c r="HM89" s="117" t="str">
        <f t="shared" si="285"/>
        <v/>
      </c>
      <c r="HN89" s="117" t="str">
        <f t="shared" si="285"/>
        <v/>
      </c>
      <c r="HO89" s="117" t="str">
        <f t="shared" si="285"/>
        <v/>
      </c>
      <c r="HP89" s="117" t="str">
        <f t="shared" si="285"/>
        <v/>
      </c>
      <c r="HQ89" s="117" t="str">
        <f t="shared" si="285"/>
        <v/>
      </c>
      <c r="HR89" s="117" t="str">
        <f t="shared" si="285"/>
        <v/>
      </c>
      <c r="HS89" s="117" t="str">
        <f t="shared" si="285"/>
        <v/>
      </c>
      <c r="HT89" s="117" t="str">
        <f t="shared" si="285"/>
        <v/>
      </c>
      <c r="HU89" s="117" t="str">
        <f t="shared" si="285"/>
        <v/>
      </c>
      <c r="HV89" s="117" t="str">
        <f t="shared" si="285"/>
        <v/>
      </c>
    </row>
    <row r="90" spans="1:230" x14ac:dyDescent="0.35">
      <c r="A90" s="117">
        <v>11</v>
      </c>
      <c r="B90" s="117">
        <f t="shared" si="206"/>
        <v>2</v>
      </c>
      <c r="C90" s="117">
        <f t="shared" si="207"/>
        <v>2</v>
      </c>
      <c r="D90" s="117">
        <f t="shared" si="208"/>
        <v>2</v>
      </c>
      <c r="E90" s="117">
        <f t="shared" si="209"/>
        <v>2</v>
      </c>
      <c r="H90" s="117">
        <v>89</v>
      </c>
      <c r="I90" s="117" t="str">
        <f t="shared" si="177"/>
        <v>ECG</v>
      </c>
      <c r="J90" s="117">
        <f t="shared" si="183"/>
        <v>81</v>
      </c>
      <c r="K90" s="117" t="str">
        <f t="shared" si="184"/>
        <v>ECG</v>
      </c>
      <c r="L90" s="117" t="str">
        <f t="shared" si="185"/>
        <v/>
      </c>
      <c r="M90" s="398" t="str">
        <f t="shared" si="186"/>
        <v>ECG</v>
      </c>
      <c r="N90" s="117">
        <f t="shared" si="187"/>
        <v>89</v>
      </c>
      <c r="O90" s="117">
        <f t="shared" si="188"/>
        <v>89</v>
      </c>
      <c r="Q90" s="389">
        <f t="shared" si="178"/>
        <v>89</v>
      </c>
      <c r="R90" s="395" t="str">
        <f t="shared" si="189"/>
        <v>ECG</v>
      </c>
      <c r="S90" s="391"/>
      <c r="T90" s="391"/>
      <c r="U90" s="391"/>
      <c r="W90" s="117">
        <v>40</v>
      </c>
      <c r="X90" s="117" t="str">
        <f t="shared" ref="X90:CI90" si="286">IF(X41=1,INDEX($W$1:$W$49,ROW(X41)),"")</f>
        <v/>
      </c>
      <c r="Y90" s="117" t="str">
        <f t="shared" si="286"/>
        <v/>
      </c>
      <c r="Z90" s="117" t="str">
        <f t="shared" si="286"/>
        <v/>
      </c>
      <c r="AA90" s="117" t="str">
        <f t="shared" si="286"/>
        <v/>
      </c>
      <c r="AB90" s="117" t="str">
        <f t="shared" si="286"/>
        <v/>
      </c>
      <c r="AC90" s="117" t="str">
        <f t="shared" si="286"/>
        <v/>
      </c>
      <c r="AD90" s="117" t="str">
        <f t="shared" si="286"/>
        <v/>
      </c>
      <c r="AE90" s="117" t="str">
        <f t="shared" si="286"/>
        <v/>
      </c>
      <c r="AF90" s="117" t="str">
        <f t="shared" si="286"/>
        <v/>
      </c>
      <c r="AG90" s="117" t="str">
        <f t="shared" si="286"/>
        <v/>
      </c>
      <c r="AH90" s="117" t="str">
        <f t="shared" si="286"/>
        <v/>
      </c>
      <c r="AI90" s="117" t="str">
        <f t="shared" si="286"/>
        <v/>
      </c>
      <c r="AJ90" s="117" t="str">
        <f t="shared" si="286"/>
        <v/>
      </c>
      <c r="AK90" s="117" t="str">
        <f t="shared" si="286"/>
        <v/>
      </c>
      <c r="AL90" s="117" t="str">
        <f t="shared" si="286"/>
        <v/>
      </c>
      <c r="AM90" s="117" t="str">
        <f t="shared" si="286"/>
        <v/>
      </c>
      <c r="AN90" s="117" t="str">
        <f t="shared" si="286"/>
        <v/>
      </c>
      <c r="AO90" s="117" t="str">
        <f t="shared" si="286"/>
        <v/>
      </c>
      <c r="AP90" s="117" t="str">
        <f t="shared" si="286"/>
        <v/>
      </c>
      <c r="AQ90" s="117" t="str">
        <f t="shared" si="286"/>
        <v/>
      </c>
      <c r="AR90" s="117" t="str">
        <f t="shared" si="286"/>
        <v/>
      </c>
      <c r="AS90" s="117" t="str">
        <f t="shared" si="286"/>
        <v/>
      </c>
      <c r="AT90" s="117" t="str">
        <f t="shared" si="286"/>
        <v/>
      </c>
      <c r="AU90" s="117" t="str">
        <f t="shared" si="286"/>
        <v/>
      </c>
      <c r="AV90" s="117" t="str">
        <f t="shared" si="286"/>
        <v/>
      </c>
      <c r="AW90" s="117" t="str">
        <f t="shared" si="286"/>
        <v/>
      </c>
      <c r="AX90" s="117" t="str">
        <f t="shared" si="286"/>
        <v/>
      </c>
      <c r="AY90" s="117" t="str">
        <f t="shared" si="286"/>
        <v/>
      </c>
      <c r="AZ90" s="117" t="str">
        <f t="shared" si="286"/>
        <v/>
      </c>
      <c r="BA90" s="117" t="str">
        <f t="shared" si="286"/>
        <v/>
      </c>
      <c r="BB90" s="117" t="str">
        <f t="shared" si="286"/>
        <v/>
      </c>
      <c r="BC90" s="117" t="str">
        <f t="shared" si="286"/>
        <v/>
      </c>
      <c r="BD90" s="117" t="str">
        <f t="shared" si="286"/>
        <v/>
      </c>
      <c r="BE90" s="117" t="str">
        <f t="shared" si="286"/>
        <v/>
      </c>
      <c r="BF90" s="117" t="str">
        <f t="shared" si="286"/>
        <v/>
      </c>
      <c r="BG90" s="117" t="str">
        <f t="shared" si="286"/>
        <v/>
      </c>
      <c r="BH90" s="117" t="str">
        <f t="shared" si="286"/>
        <v/>
      </c>
      <c r="BI90" s="117" t="str">
        <f t="shared" si="286"/>
        <v/>
      </c>
      <c r="BJ90" s="117" t="str">
        <f t="shared" si="286"/>
        <v/>
      </c>
      <c r="BK90" s="117" t="str">
        <f t="shared" si="286"/>
        <v/>
      </c>
      <c r="BL90" s="117" t="str">
        <f t="shared" si="286"/>
        <v/>
      </c>
      <c r="BM90" s="117" t="str">
        <f t="shared" si="286"/>
        <v/>
      </c>
      <c r="BN90" s="117" t="str">
        <f t="shared" si="286"/>
        <v/>
      </c>
      <c r="BO90" s="117" t="str">
        <f t="shared" si="286"/>
        <v/>
      </c>
      <c r="BP90" s="117" t="str">
        <f t="shared" si="286"/>
        <v/>
      </c>
      <c r="BQ90" s="117" t="str">
        <f t="shared" si="286"/>
        <v/>
      </c>
      <c r="BR90" s="117" t="str">
        <f t="shared" si="286"/>
        <v/>
      </c>
      <c r="BS90" s="117" t="str">
        <f t="shared" si="286"/>
        <v/>
      </c>
      <c r="BT90" s="117" t="str">
        <f t="shared" si="286"/>
        <v/>
      </c>
      <c r="BU90" s="117" t="str">
        <f t="shared" si="286"/>
        <v/>
      </c>
      <c r="BV90" s="117" t="str">
        <f t="shared" si="286"/>
        <v/>
      </c>
      <c r="BW90" s="117" t="str">
        <f t="shared" si="286"/>
        <v/>
      </c>
      <c r="BX90" s="117" t="str">
        <f t="shared" si="286"/>
        <v/>
      </c>
      <c r="BY90" s="117" t="str">
        <f t="shared" si="286"/>
        <v/>
      </c>
      <c r="BZ90" s="117" t="str">
        <f t="shared" si="286"/>
        <v/>
      </c>
      <c r="CA90" s="117" t="str">
        <f t="shared" si="286"/>
        <v/>
      </c>
      <c r="CB90" s="117" t="str">
        <f t="shared" si="286"/>
        <v/>
      </c>
      <c r="CC90" s="117" t="str">
        <f t="shared" si="286"/>
        <v/>
      </c>
      <c r="CD90" s="117" t="str">
        <f t="shared" si="286"/>
        <v/>
      </c>
      <c r="CE90" s="117" t="str">
        <f t="shared" si="286"/>
        <v/>
      </c>
      <c r="CF90" s="117" t="str">
        <f t="shared" si="286"/>
        <v/>
      </c>
      <c r="CG90" s="117" t="str">
        <f t="shared" si="286"/>
        <v/>
      </c>
      <c r="CH90" s="117" t="str">
        <f t="shared" si="286"/>
        <v/>
      </c>
      <c r="CI90" s="117" t="str">
        <f t="shared" si="286"/>
        <v/>
      </c>
      <c r="CJ90" s="117" t="str">
        <f t="shared" ref="CJ90:EU90" si="287">IF(CJ41=1,INDEX($W$1:$W$49,ROW(CJ41)),"")</f>
        <v/>
      </c>
      <c r="CK90" s="117" t="str">
        <f t="shared" si="287"/>
        <v/>
      </c>
      <c r="CL90" s="117" t="str">
        <f t="shared" si="287"/>
        <v/>
      </c>
      <c r="CM90" s="117" t="str">
        <f t="shared" si="287"/>
        <v/>
      </c>
      <c r="CN90" s="117" t="str">
        <f t="shared" si="287"/>
        <v/>
      </c>
      <c r="CO90" s="117" t="str">
        <f t="shared" si="287"/>
        <v/>
      </c>
      <c r="CP90" s="117" t="str">
        <f t="shared" si="287"/>
        <v/>
      </c>
      <c r="CQ90" s="117" t="str">
        <f t="shared" si="287"/>
        <v/>
      </c>
      <c r="CR90" s="117" t="str">
        <f t="shared" si="287"/>
        <v/>
      </c>
      <c r="CS90" s="117" t="str">
        <f t="shared" si="287"/>
        <v/>
      </c>
      <c r="CT90" s="117" t="str">
        <f t="shared" si="287"/>
        <v/>
      </c>
      <c r="CU90" s="117" t="str">
        <f t="shared" si="287"/>
        <v/>
      </c>
      <c r="CV90" s="117" t="str">
        <f t="shared" si="287"/>
        <v/>
      </c>
      <c r="CW90" s="117" t="str">
        <f t="shared" si="287"/>
        <v/>
      </c>
      <c r="CX90" s="117" t="str">
        <f t="shared" si="287"/>
        <v/>
      </c>
      <c r="CY90" s="117" t="str">
        <f t="shared" si="287"/>
        <v/>
      </c>
      <c r="CZ90" s="117" t="str">
        <f t="shared" si="287"/>
        <v/>
      </c>
      <c r="DA90" s="117" t="str">
        <f t="shared" si="287"/>
        <v/>
      </c>
      <c r="DB90" s="117" t="str">
        <f t="shared" si="287"/>
        <v/>
      </c>
      <c r="DC90" s="117" t="str">
        <f t="shared" si="287"/>
        <v/>
      </c>
      <c r="DD90" s="117" t="str">
        <f t="shared" si="287"/>
        <v/>
      </c>
      <c r="DE90" s="117" t="str">
        <f t="shared" si="287"/>
        <v/>
      </c>
      <c r="DF90" s="117" t="str">
        <f t="shared" si="287"/>
        <v/>
      </c>
      <c r="DG90" s="117" t="str">
        <f t="shared" si="287"/>
        <v/>
      </c>
      <c r="DH90" s="117" t="str">
        <f t="shared" si="287"/>
        <v/>
      </c>
      <c r="DI90" s="117" t="str">
        <f t="shared" si="287"/>
        <v/>
      </c>
      <c r="DJ90" s="117" t="str">
        <f t="shared" si="287"/>
        <v/>
      </c>
      <c r="DK90" s="117" t="str">
        <f t="shared" si="287"/>
        <v/>
      </c>
      <c r="DL90" s="117" t="str">
        <f t="shared" si="287"/>
        <v/>
      </c>
      <c r="DM90" s="117" t="str">
        <f t="shared" si="287"/>
        <v/>
      </c>
      <c r="DN90" s="117" t="str">
        <f t="shared" si="287"/>
        <v/>
      </c>
      <c r="DO90" s="117" t="str">
        <f t="shared" si="287"/>
        <v/>
      </c>
      <c r="DP90" s="117" t="str">
        <f t="shared" si="287"/>
        <v/>
      </c>
      <c r="DQ90" s="117" t="str">
        <f t="shared" si="287"/>
        <v/>
      </c>
      <c r="DR90" s="117" t="str">
        <f t="shared" si="287"/>
        <v/>
      </c>
      <c r="DS90" s="117" t="str">
        <f t="shared" si="287"/>
        <v/>
      </c>
      <c r="DT90" s="117" t="str">
        <f t="shared" si="287"/>
        <v/>
      </c>
      <c r="DU90" s="117" t="str">
        <f t="shared" si="287"/>
        <v/>
      </c>
      <c r="DV90" s="117" t="str">
        <f t="shared" si="287"/>
        <v/>
      </c>
      <c r="DW90" s="117" t="str">
        <f t="shared" si="287"/>
        <v/>
      </c>
      <c r="DX90" s="117" t="str">
        <f t="shared" si="287"/>
        <v/>
      </c>
      <c r="DY90" s="117" t="str">
        <f t="shared" si="287"/>
        <v/>
      </c>
      <c r="DZ90" s="117" t="str">
        <f t="shared" si="287"/>
        <v/>
      </c>
      <c r="EA90" s="117" t="str">
        <f t="shared" si="287"/>
        <v/>
      </c>
      <c r="EB90" s="117" t="str">
        <f t="shared" si="287"/>
        <v/>
      </c>
      <c r="EC90" s="117" t="str">
        <f t="shared" si="287"/>
        <v/>
      </c>
      <c r="ED90" s="117" t="str">
        <f t="shared" si="287"/>
        <v/>
      </c>
      <c r="EE90" s="117" t="str">
        <f t="shared" si="287"/>
        <v/>
      </c>
      <c r="EF90" s="117" t="str">
        <f t="shared" si="287"/>
        <v/>
      </c>
      <c r="EG90" s="117" t="str">
        <f t="shared" si="287"/>
        <v/>
      </c>
      <c r="EH90" s="117" t="str">
        <f t="shared" si="287"/>
        <v/>
      </c>
      <c r="EI90" s="117" t="str">
        <f t="shared" si="287"/>
        <v/>
      </c>
      <c r="EJ90" s="117" t="str">
        <f t="shared" si="287"/>
        <v/>
      </c>
      <c r="EK90" s="117" t="str">
        <f t="shared" si="287"/>
        <v/>
      </c>
      <c r="EL90" s="117" t="str">
        <f t="shared" si="287"/>
        <v/>
      </c>
      <c r="EM90" s="117" t="str">
        <f t="shared" si="287"/>
        <v/>
      </c>
      <c r="EN90" s="117" t="str">
        <f t="shared" si="287"/>
        <v/>
      </c>
      <c r="EO90" s="117" t="str">
        <f t="shared" si="287"/>
        <v/>
      </c>
      <c r="EP90" s="117" t="str">
        <f t="shared" si="287"/>
        <v/>
      </c>
      <c r="EQ90" s="117" t="str">
        <f t="shared" si="287"/>
        <v/>
      </c>
      <c r="ER90" s="117" t="str">
        <f t="shared" si="287"/>
        <v/>
      </c>
      <c r="ES90" s="117" t="str">
        <f t="shared" si="287"/>
        <v/>
      </c>
      <c r="ET90" s="117" t="str">
        <f t="shared" si="287"/>
        <v/>
      </c>
      <c r="EU90" s="117" t="str">
        <f t="shared" si="287"/>
        <v/>
      </c>
      <c r="EV90" s="117" t="str">
        <f t="shared" ref="EV90:HG90" si="288">IF(EV41=1,INDEX($W$1:$W$49,ROW(EV41)),"")</f>
        <v/>
      </c>
      <c r="EW90" s="117" t="str">
        <f t="shared" si="288"/>
        <v/>
      </c>
      <c r="EX90" s="117" t="str">
        <f t="shared" si="288"/>
        <v/>
      </c>
      <c r="EY90" s="117" t="str">
        <f t="shared" si="288"/>
        <v/>
      </c>
      <c r="EZ90" s="117" t="str">
        <f t="shared" si="288"/>
        <v/>
      </c>
      <c r="FA90" s="117" t="str">
        <f t="shared" si="288"/>
        <v/>
      </c>
      <c r="FB90" s="117" t="str">
        <f t="shared" si="288"/>
        <v/>
      </c>
      <c r="FC90" s="117" t="str">
        <f t="shared" si="288"/>
        <v/>
      </c>
      <c r="FD90" s="117" t="str">
        <f t="shared" si="288"/>
        <v/>
      </c>
      <c r="FE90" s="117" t="str">
        <f t="shared" si="288"/>
        <v/>
      </c>
      <c r="FF90" s="117" t="str">
        <f t="shared" si="288"/>
        <v/>
      </c>
      <c r="FG90" s="117" t="str">
        <f t="shared" si="288"/>
        <v/>
      </c>
      <c r="FH90" s="117" t="str">
        <f t="shared" si="288"/>
        <v/>
      </c>
      <c r="FI90" s="117" t="str">
        <f t="shared" si="288"/>
        <v/>
      </c>
      <c r="FJ90" s="117" t="str">
        <f t="shared" si="288"/>
        <v/>
      </c>
      <c r="FK90" s="117" t="str">
        <f t="shared" si="288"/>
        <v/>
      </c>
      <c r="FL90" s="117" t="str">
        <f t="shared" si="288"/>
        <v/>
      </c>
      <c r="FM90" s="117" t="str">
        <f t="shared" si="288"/>
        <v/>
      </c>
      <c r="FN90" s="117" t="str">
        <f t="shared" si="288"/>
        <v/>
      </c>
      <c r="FO90" s="117" t="str">
        <f t="shared" si="288"/>
        <v/>
      </c>
      <c r="FP90" s="117" t="str">
        <f t="shared" si="288"/>
        <v/>
      </c>
      <c r="FQ90" s="117" t="str">
        <f t="shared" si="288"/>
        <v/>
      </c>
      <c r="FR90" s="117" t="str">
        <f t="shared" si="288"/>
        <v/>
      </c>
      <c r="FS90" s="117" t="str">
        <f t="shared" si="288"/>
        <v/>
      </c>
      <c r="FT90" s="117" t="str">
        <f t="shared" si="288"/>
        <v/>
      </c>
      <c r="FU90" s="117" t="str">
        <f t="shared" si="288"/>
        <v/>
      </c>
      <c r="FV90" s="117" t="str">
        <f t="shared" si="288"/>
        <v/>
      </c>
      <c r="FW90" s="117" t="str">
        <f t="shared" si="288"/>
        <v/>
      </c>
      <c r="FX90" s="117" t="str">
        <f t="shared" si="288"/>
        <v/>
      </c>
      <c r="FY90" s="117" t="str">
        <f t="shared" si="288"/>
        <v/>
      </c>
      <c r="FZ90" s="117" t="str">
        <f t="shared" si="288"/>
        <v/>
      </c>
      <c r="GA90" s="117" t="str">
        <f t="shared" si="288"/>
        <v/>
      </c>
      <c r="GB90" s="117" t="str">
        <f t="shared" si="288"/>
        <v/>
      </c>
      <c r="GC90" s="117" t="str">
        <f t="shared" si="288"/>
        <v/>
      </c>
      <c r="GD90" s="117" t="str">
        <f t="shared" si="288"/>
        <v/>
      </c>
      <c r="GE90" s="117" t="str">
        <f t="shared" si="288"/>
        <v/>
      </c>
      <c r="GF90" s="117" t="str">
        <f t="shared" si="288"/>
        <v/>
      </c>
      <c r="GG90" s="117" t="str">
        <f t="shared" si="288"/>
        <v/>
      </c>
      <c r="GH90" s="117" t="str">
        <f t="shared" si="288"/>
        <v/>
      </c>
      <c r="GI90" s="117" t="str">
        <f t="shared" si="288"/>
        <v/>
      </c>
      <c r="GJ90" s="117" t="str">
        <f t="shared" si="288"/>
        <v/>
      </c>
      <c r="GK90" s="117" t="str">
        <f t="shared" si="288"/>
        <v/>
      </c>
      <c r="GL90" s="117" t="str">
        <f t="shared" si="288"/>
        <v/>
      </c>
      <c r="GM90" s="117" t="str">
        <f t="shared" si="288"/>
        <v/>
      </c>
      <c r="GN90" s="117" t="str">
        <f t="shared" si="288"/>
        <v/>
      </c>
      <c r="GO90" s="117" t="str">
        <f t="shared" si="288"/>
        <v/>
      </c>
      <c r="GP90" s="117" t="str">
        <f t="shared" si="288"/>
        <v/>
      </c>
      <c r="GQ90" s="117" t="str">
        <f t="shared" si="288"/>
        <v/>
      </c>
      <c r="GR90" s="117" t="str">
        <f t="shared" si="288"/>
        <v/>
      </c>
      <c r="GS90" s="117" t="str">
        <f t="shared" si="288"/>
        <v/>
      </c>
      <c r="GT90" s="117" t="str">
        <f t="shared" si="288"/>
        <v/>
      </c>
      <c r="GU90" s="117" t="str">
        <f t="shared" si="288"/>
        <v/>
      </c>
      <c r="GV90" s="117" t="str">
        <f t="shared" si="288"/>
        <v/>
      </c>
      <c r="GW90" s="117" t="str">
        <f t="shared" si="288"/>
        <v/>
      </c>
      <c r="GX90" s="117" t="str">
        <f t="shared" si="288"/>
        <v/>
      </c>
      <c r="GY90" s="117" t="str">
        <f t="shared" si="288"/>
        <v/>
      </c>
      <c r="GZ90" s="117" t="str">
        <f t="shared" si="288"/>
        <v/>
      </c>
      <c r="HA90" s="117" t="str">
        <f t="shared" si="288"/>
        <v/>
      </c>
      <c r="HB90" s="117" t="str">
        <f t="shared" si="288"/>
        <v/>
      </c>
      <c r="HC90" s="117" t="str">
        <f t="shared" si="288"/>
        <v/>
      </c>
      <c r="HD90" s="117" t="str">
        <f t="shared" si="288"/>
        <v/>
      </c>
      <c r="HE90" s="117" t="str">
        <f t="shared" si="288"/>
        <v/>
      </c>
      <c r="HF90" s="117" t="str">
        <f t="shared" si="288"/>
        <v/>
      </c>
      <c r="HG90" s="117" t="str">
        <f t="shared" si="288"/>
        <v/>
      </c>
      <c r="HH90" s="117" t="str">
        <f t="shared" ref="HH90:HV90" si="289">IF(HH41=1,INDEX($W$1:$W$49,ROW(HH41)),"")</f>
        <v/>
      </c>
      <c r="HI90" s="117" t="str">
        <f t="shared" si="289"/>
        <v/>
      </c>
      <c r="HJ90" s="117" t="str">
        <f t="shared" si="289"/>
        <v/>
      </c>
      <c r="HK90" s="117" t="str">
        <f t="shared" si="289"/>
        <v/>
      </c>
      <c r="HL90" s="117" t="str">
        <f t="shared" si="289"/>
        <v/>
      </c>
      <c r="HM90" s="117" t="str">
        <f t="shared" si="289"/>
        <v/>
      </c>
      <c r="HN90" s="117" t="str">
        <f t="shared" si="289"/>
        <v/>
      </c>
      <c r="HO90" s="117" t="str">
        <f t="shared" si="289"/>
        <v/>
      </c>
      <c r="HP90" s="117" t="str">
        <f t="shared" si="289"/>
        <v/>
      </c>
      <c r="HQ90" s="117" t="str">
        <f t="shared" si="289"/>
        <v/>
      </c>
      <c r="HR90" s="117" t="str">
        <f t="shared" si="289"/>
        <v/>
      </c>
      <c r="HS90" s="117" t="str">
        <f t="shared" si="289"/>
        <v/>
      </c>
      <c r="HT90" s="117" t="str">
        <f t="shared" si="289"/>
        <v/>
      </c>
      <c r="HU90" s="117" t="str">
        <f t="shared" si="289"/>
        <v/>
      </c>
      <c r="HV90" s="117" t="str">
        <f t="shared" si="289"/>
        <v/>
      </c>
    </row>
    <row r="91" spans="1:230" x14ac:dyDescent="0.35">
      <c r="A91" s="117">
        <v>11</v>
      </c>
      <c r="B91" s="117">
        <f t="shared" si="206"/>
        <v>2</v>
      </c>
      <c r="C91" s="117">
        <f t="shared" si="207"/>
        <v>2</v>
      </c>
      <c r="D91" s="117">
        <f t="shared" si="208"/>
        <v>2</v>
      </c>
      <c r="E91" s="117">
        <f t="shared" si="209"/>
        <v>2</v>
      </c>
      <c r="H91" s="117">
        <v>90</v>
      </c>
      <c r="I91" s="117" t="str">
        <f t="shared" si="177"/>
        <v>ECG</v>
      </c>
      <c r="J91" s="117">
        <f t="shared" si="183"/>
        <v>82</v>
      </c>
      <c r="K91" s="117" t="str">
        <f t="shared" si="184"/>
        <v>ECG</v>
      </c>
      <c r="L91" s="117" t="str">
        <f t="shared" si="185"/>
        <v/>
      </c>
      <c r="M91" s="398" t="str">
        <f t="shared" si="186"/>
        <v>ECG</v>
      </c>
      <c r="N91" s="117">
        <f t="shared" si="187"/>
        <v>90</v>
      </c>
      <c r="O91" s="117">
        <f t="shared" si="188"/>
        <v>90</v>
      </c>
      <c r="Q91" s="389">
        <f t="shared" si="178"/>
        <v>90</v>
      </c>
      <c r="R91" s="395" t="str">
        <f t="shared" si="189"/>
        <v>ECG</v>
      </c>
      <c r="S91" s="391"/>
      <c r="T91" s="391"/>
      <c r="U91" s="391"/>
      <c r="W91" s="117">
        <v>41</v>
      </c>
      <c r="X91" s="117" t="str">
        <f t="shared" ref="X91:CI91" si="290">IF(X42=1,INDEX($W$1:$W$49,ROW(X42)),"")</f>
        <v/>
      </c>
      <c r="Y91" s="117" t="str">
        <f t="shared" si="290"/>
        <v/>
      </c>
      <c r="Z91" s="117" t="str">
        <f t="shared" si="290"/>
        <v/>
      </c>
      <c r="AA91" s="117" t="str">
        <f t="shared" si="290"/>
        <v/>
      </c>
      <c r="AB91" s="117" t="str">
        <f t="shared" si="290"/>
        <v/>
      </c>
      <c r="AC91" s="117" t="str">
        <f t="shared" si="290"/>
        <v/>
      </c>
      <c r="AD91" s="117" t="str">
        <f t="shared" si="290"/>
        <v/>
      </c>
      <c r="AE91" s="117" t="str">
        <f t="shared" si="290"/>
        <v/>
      </c>
      <c r="AF91" s="117" t="str">
        <f t="shared" si="290"/>
        <v/>
      </c>
      <c r="AG91" s="117" t="str">
        <f t="shared" si="290"/>
        <v/>
      </c>
      <c r="AH91" s="117" t="str">
        <f t="shared" si="290"/>
        <v/>
      </c>
      <c r="AI91" s="117" t="str">
        <f t="shared" si="290"/>
        <v/>
      </c>
      <c r="AJ91" s="117" t="str">
        <f t="shared" si="290"/>
        <v/>
      </c>
      <c r="AK91" s="117" t="str">
        <f t="shared" si="290"/>
        <v/>
      </c>
      <c r="AL91" s="117" t="str">
        <f t="shared" si="290"/>
        <v/>
      </c>
      <c r="AM91" s="117" t="str">
        <f t="shared" si="290"/>
        <v/>
      </c>
      <c r="AN91" s="117" t="str">
        <f t="shared" si="290"/>
        <v/>
      </c>
      <c r="AO91" s="117" t="str">
        <f t="shared" si="290"/>
        <v/>
      </c>
      <c r="AP91" s="117" t="str">
        <f t="shared" si="290"/>
        <v/>
      </c>
      <c r="AQ91" s="117" t="str">
        <f t="shared" si="290"/>
        <v/>
      </c>
      <c r="AR91" s="117" t="str">
        <f t="shared" si="290"/>
        <v/>
      </c>
      <c r="AS91" s="117" t="str">
        <f t="shared" si="290"/>
        <v/>
      </c>
      <c r="AT91" s="117" t="str">
        <f t="shared" si="290"/>
        <v/>
      </c>
      <c r="AU91" s="117" t="str">
        <f t="shared" si="290"/>
        <v/>
      </c>
      <c r="AV91" s="117" t="str">
        <f t="shared" si="290"/>
        <v/>
      </c>
      <c r="AW91" s="117" t="str">
        <f t="shared" si="290"/>
        <v/>
      </c>
      <c r="AX91" s="117" t="str">
        <f t="shared" si="290"/>
        <v/>
      </c>
      <c r="AY91" s="117" t="str">
        <f t="shared" si="290"/>
        <v/>
      </c>
      <c r="AZ91" s="117" t="str">
        <f t="shared" si="290"/>
        <v/>
      </c>
      <c r="BA91" s="117" t="str">
        <f t="shared" si="290"/>
        <v/>
      </c>
      <c r="BB91" s="117" t="str">
        <f t="shared" si="290"/>
        <v/>
      </c>
      <c r="BC91" s="117" t="str">
        <f t="shared" si="290"/>
        <v/>
      </c>
      <c r="BD91" s="117" t="str">
        <f t="shared" si="290"/>
        <v/>
      </c>
      <c r="BE91" s="117" t="str">
        <f t="shared" si="290"/>
        <v/>
      </c>
      <c r="BF91" s="117" t="str">
        <f t="shared" si="290"/>
        <v/>
      </c>
      <c r="BG91" s="117" t="str">
        <f t="shared" si="290"/>
        <v/>
      </c>
      <c r="BH91" s="117" t="str">
        <f t="shared" si="290"/>
        <v/>
      </c>
      <c r="BI91" s="117" t="str">
        <f t="shared" si="290"/>
        <v/>
      </c>
      <c r="BJ91" s="117" t="str">
        <f t="shared" si="290"/>
        <v/>
      </c>
      <c r="BK91" s="117" t="str">
        <f t="shared" si="290"/>
        <v/>
      </c>
      <c r="BL91" s="117" t="str">
        <f t="shared" si="290"/>
        <v/>
      </c>
      <c r="BM91" s="117" t="str">
        <f t="shared" si="290"/>
        <v/>
      </c>
      <c r="BN91" s="117" t="str">
        <f t="shared" si="290"/>
        <v/>
      </c>
      <c r="BO91" s="117" t="str">
        <f t="shared" si="290"/>
        <v/>
      </c>
      <c r="BP91" s="117" t="str">
        <f t="shared" si="290"/>
        <v/>
      </c>
      <c r="BQ91" s="117" t="str">
        <f t="shared" si="290"/>
        <v/>
      </c>
      <c r="BR91" s="117" t="str">
        <f t="shared" si="290"/>
        <v/>
      </c>
      <c r="BS91" s="117" t="str">
        <f t="shared" si="290"/>
        <v/>
      </c>
      <c r="BT91" s="117" t="str">
        <f t="shared" si="290"/>
        <v/>
      </c>
      <c r="BU91" s="117" t="str">
        <f t="shared" si="290"/>
        <v/>
      </c>
      <c r="BV91" s="117" t="str">
        <f t="shared" si="290"/>
        <v/>
      </c>
      <c r="BW91" s="117" t="str">
        <f t="shared" si="290"/>
        <v/>
      </c>
      <c r="BX91" s="117" t="str">
        <f t="shared" si="290"/>
        <v/>
      </c>
      <c r="BY91" s="117" t="str">
        <f t="shared" si="290"/>
        <v/>
      </c>
      <c r="BZ91" s="117" t="str">
        <f t="shared" si="290"/>
        <v/>
      </c>
      <c r="CA91" s="117" t="str">
        <f t="shared" si="290"/>
        <v/>
      </c>
      <c r="CB91" s="117" t="str">
        <f t="shared" si="290"/>
        <v/>
      </c>
      <c r="CC91" s="117" t="str">
        <f t="shared" si="290"/>
        <v/>
      </c>
      <c r="CD91" s="117" t="str">
        <f t="shared" si="290"/>
        <v/>
      </c>
      <c r="CE91" s="117" t="str">
        <f t="shared" si="290"/>
        <v/>
      </c>
      <c r="CF91" s="117" t="str">
        <f t="shared" si="290"/>
        <v/>
      </c>
      <c r="CG91" s="117" t="str">
        <f t="shared" si="290"/>
        <v/>
      </c>
      <c r="CH91" s="117" t="str">
        <f t="shared" si="290"/>
        <v/>
      </c>
      <c r="CI91" s="117" t="str">
        <f t="shared" si="290"/>
        <v/>
      </c>
      <c r="CJ91" s="117" t="str">
        <f t="shared" ref="CJ91:EU91" si="291">IF(CJ42=1,INDEX($W$1:$W$49,ROW(CJ42)),"")</f>
        <v/>
      </c>
      <c r="CK91" s="117" t="str">
        <f t="shared" si="291"/>
        <v/>
      </c>
      <c r="CL91" s="117" t="str">
        <f t="shared" si="291"/>
        <v/>
      </c>
      <c r="CM91" s="117" t="str">
        <f t="shared" si="291"/>
        <v/>
      </c>
      <c r="CN91" s="117" t="str">
        <f t="shared" si="291"/>
        <v/>
      </c>
      <c r="CO91" s="117" t="str">
        <f t="shared" si="291"/>
        <v/>
      </c>
      <c r="CP91" s="117" t="str">
        <f t="shared" si="291"/>
        <v/>
      </c>
      <c r="CQ91" s="117" t="str">
        <f t="shared" si="291"/>
        <v/>
      </c>
      <c r="CR91" s="117" t="str">
        <f t="shared" si="291"/>
        <v/>
      </c>
      <c r="CS91" s="117" t="str">
        <f t="shared" si="291"/>
        <v/>
      </c>
      <c r="CT91" s="117" t="str">
        <f t="shared" si="291"/>
        <v/>
      </c>
      <c r="CU91" s="117" t="str">
        <f t="shared" si="291"/>
        <v/>
      </c>
      <c r="CV91" s="117" t="str">
        <f t="shared" si="291"/>
        <v/>
      </c>
      <c r="CW91" s="117" t="str">
        <f t="shared" si="291"/>
        <v/>
      </c>
      <c r="CX91" s="117" t="str">
        <f t="shared" si="291"/>
        <v/>
      </c>
      <c r="CY91" s="117" t="str">
        <f t="shared" si="291"/>
        <v/>
      </c>
      <c r="CZ91" s="117" t="str">
        <f t="shared" si="291"/>
        <v/>
      </c>
      <c r="DA91" s="117" t="str">
        <f t="shared" si="291"/>
        <v/>
      </c>
      <c r="DB91" s="117" t="str">
        <f t="shared" si="291"/>
        <v/>
      </c>
      <c r="DC91" s="117" t="str">
        <f t="shared" si="291"/>
        <v/>
      </c>
      <c r="DD91" s="117" t="str">
        <f t="shared" si="291"/>
        <v/>
      </c>
      <c r="DE91" s="117" t="str">
        <f t="shared" si="291"/>
        <v/>
      </c>
      <c r="DF91" s="117" t="str">
        <f t="shared" si="291"/>
        <v/>
      </c>
      <c r="DG91" s="117" t="str">
        <f t="shared" si="291"/>
        <v/>
      </c>
      <c r="DH91" s="117" t="str">
        <f t="shared" si="291"/>
        <v/>
      </c>
      <c r="DI91" s="117" t="str">
        <f t="shared" si="291"/>
        <v/>
      </c>
      <c r="DJ91" s="117" t="str">
        <f t="shared" si="291"/>
        <v/>
      </c>
      <c r="DK91" s="117" t="str">
        <f t="shared" si="291"/>
        <v/>
      </c>
      <c r="DL91" s="117" t="str">
        <f t="shared" si="291"/>
        <v/>
      </c>
      <c r="DM91" s="117" t="str">
        <f t="shared" si="291"/>
        <v/>
      </c>
      <c r="DN91" s="117" t="str">
        <f t="shared" si="291"/>
        <v/>
      </c>
      <c r="DO91" s="117" t="str">
        <f t="shared" si="291"/>
        <v/>
      </c>
      <c r="DP91" s="117" t="str">
        <f t="shared" si="291"/>
        <v/>
      </c>
      <c r="DQ91" s="117" t="str">
        <f t="shared" si="291"/>
        <v/>
      </c>
      <c r="DR91" s="117" t="str">
        <f t="shared" si="291"/>
        <v/>
      </c>
      <c r="DS91" s="117" t="str">
        <f t="shared" si="291"/>
        <v/>
      </c>
      <c r="DT91" s="117" t="str">
        <f t="shared" si="291"/>
        <v/>
      </c>
      <c r="DU91" s="117" t="str">
        <f t="shared" si="291"/>
        <v/>
      </c>
      <c r="DV91" s="117" t="str">
        <f t="shared" si="291"/>
        <v/>
      </c>
      <c r="DW91" s="117" t="str">
        <f t="shared" si="291"/>
        <v/>
      </c>
      <c r="DX91" s="117" t="str">
        <f t="shared" si="291"/>
        <v/>
      </c>
      <c r="DY91" s="117" t="str">
        <f t="shared" si="291"/>
        <v/>
      </c>
      <c r="DZ91" s="117" t="str">
        <f t="shared" si="291"/>
        <v/>
      </c>
      <c r="EA91" s="117" t="str">
        <f t="shared" si="291"/>
        <v/>
      </c>
      <c r="EB91" s="117" t="str">
        <f t="shared" si="291"/>
        <v/>
      </c>
      <c r="EC91" s="117" t="str">
        <f t="shared" si="291"/>
        <v/>
      </c>
      <c r="ED91" s="117" t="str">
        <f t="shared" si="291"/>
        <v/>
      </c>
      <c r="EE91" s="117" t="str">
        <f t="shared" si="291"/>
        <v/>
      </c>
      <c r="EF91" s="117" t="str">
        <f t="shared" si="291"/>
        <v/>
      </c>
      <c r="EG91" s="117" t="str">
        <f t="shared" si="291"/>
        <v/>
      </c>
      <c r="EH91" s="117" t="str">
        <f t="shared" si="291"/>
        <v/>
      </c>
      <c r="EI91" s="117" t="str">
        <f t="shared" si="291"/>
        <v/>
      </c>
      <c r="EJ91" s="117" t="str">
        <f t="shared" si="291"/>
        <v/>
      </c>
      <c r="EK91" s="117" t="str">
        <f t="shared" si="291"/>
        <v/>
      </c>
      <c r="EL91" s="117" t="str">
        <f t="shared" si="291"/>
        <v/>
      </c>
      <c r="EM91" s="117" t="str">
        <f t="shared" si="291"/>
        <v/>
      </c>
      <c r="EN91" s="117" t="str">
        <f t="shared" si="291"/>
        <v/>
      </c>
      <c r="EO91" s="117" t="str">
        <f t="shared" si="291"/>
        <v/>
      </c>
      <c r="EP91" s="117" t="str">
        <f t="shared" si="291"/>
        <v/>
      </c>
      <c r="EQ91" s="117" t="str">
        <f t="shared" si="291"/>
        <v/>
      </c>
      <c r="ER91" s="117" t="str">
        <f t="shared" si="291"/>
        <v/>
      </c>
      <c r="ES91" s="117" t="str">
        <f t="shared" si="291"/>
        <v/>
      </c>
      <c r="ET91" s="117" t="str">
        <f t="shared" si="291"/>
        <v/>
      </c>
      <c r="EU91" s="117" t="str">
        <f t="shared" si="291"/>
        <v/>
      </c>
      <c r="EV91" s="117" t="str">
        <f t="shared" ref="EV91:HG91" si="292">IF(EV42=1,INDEX($W$1:$W$49,ROW(EV42)),"")</f>
        <v/>
      </c>
      <c r="EW91" s="117" t="str">
        <f t="shared" si="292"/>
        <v/>
      </c>
      <c r="EX91" s="117" t="str">
        <f t="shared" si="292"/>
        <v/>
      </c>
      <c r="EY91" s="117" t="str">
        <f t="shared" si="292"/>
        <v/>
      </c>
      <c r="EZ91" s="117" t="str">
        <f t="shared" si="292"/>
        <v/>
      </c>
      <c r="FA91" s="117" t="str">
        <f t="shared" si="292"/>
        <v/>
      </c>
      <c r="FB91" s="117" t="str">
        <f t="shared" si="292"/>
        <v/>
      </c>
      <c r="FC91" s="117" t="str">
        <f t="shared" si="292"/>
        <v/>
      </c>
      <c r="FD91" s="117" t="str">
        <f t="shared" si="292"/>
        <v/>
      </c>
      <c r="FE91" s="117" t="str">
        <f t="shared" si="292"/>
        <v/>
      </c>
      <c r="FF91" s="117" t="str">
        <f t="shared" si="292"/>
        <v/>
      </c>
      <c r="FG91" s="117" t="str">
        <f t="shared" si="292"/>
        <v/>
      </c>
      <c r="FH91" s="117" t="str">
        <f t="shared" si="292"/>
        <v/>
      </c>
      <c r="FI91" s="117" t="str">
        <f t="shared" si="292"/>
        <v/>
      </c>
      <c r="FJ91" s="117" t="str">
        <f t="shared" si="292"/>
        <v/>
      </c>
      <c r="FK91" s="117" t="str">
        <f t="shared" si="292"/>
        <v/>
      </c>
      <c r="FL91" s="117" t="str">
        <f t="shared" si="292"/>
        <v/>
      </c>
      <c r="FM91" s="117" t="str">
        <f t="shared" si="292"/>
        <v/>
      </c>
      <c r="FN91" s="117" t="str">
        <f t="shared" si="292"/>
        <v/>
      </c>
      <c r="FO91" s="117" t="str">
        <f t="shared" si="292"/>
        <v/>
      </c>
      <c r="FP91" s="117" t="str">
        <f t="shared" si="292"/>
        <v/>
      </c>
      <c r="FQ91" s="117" t="str">
        <f t="shared" si="292"/>
        <v/>
      </c>
      <c r="FR91" s="117" t="str">
        <f t="shared" si="292"/>
        <v/>
      </c>
      <c r="FS91" s="117" t="str">
        <f t="shared" si="292"/>
        <v/>
      </c>
      <c r="FT91" s="117" t="str">
        <f t="shared" si="292"/>
        <v/>
      </c>
      <c r="FU91" s="117" t="str">
        <f t="shared" si="292"/>
        <v/>
      </c>
      <c r="FV91" s="117" t="str">
        <f t="shared" si="292"/>
        <v/>
      </c>
      <c r="FW91" s="117" t="str">
        <f t="shared" si="292"/>
        <v/>
      </c>
      <c r="FX91" s="117" t="str">
        <f t="shared" si="292"/>
        <v/>
      </c>
      <c r="FY91" s="117" t="str">
        <f t="shared" si="292"/>
        <v/>
      </c>
      <c r="FZ91" s="117" t="str">
        <f t="shared" si="292"/>
        <v/>
      </c>
      <c r="GA91" s="117" t="str">
        <f t="shared" si="292"/>
        <v/>
      </c>
      <c r="GB91" s="117" t="str">
        <f t="shared" si="292"/>
        <v/>
      </c>
      <c r="GC91" s="117" t="str">
        <f t="shared" si="292"/>
        <v/>
      </c>
      <c r="GD91" s="117" t="str">
        <f t="shared" si="292"/>
        <v/>
      </c>
      <c r="GE91" s="117" t="str">
        <f t="shared" si="292"/>
        <v/>
      </c>
      <c r="GF91" s="117" t="str">
        <f t="shared" si="292"/>
        <v/>
      </c>
      <c r="GG91" s="117" t="str">
        <f t="shared" si="292"/>
        <v/>
      </c>
      <c r="GH91" s="117" t="str">
        <f t="shared" si="292"/>
        <v/>
      </c>
      <c r="GI91" s="117" t="str">
        <f t="shared" si="292"/>
        <v/>
      </c>
      <c r="GJ91" s="117" t="str">
        <f t="shared" si="292"/>
        <v/>
      </c>
      <c r="GK91" s="117" t="str">
        <f t="shared" si="292"/>
        <v/>
      </c>
      <c r="GL91" s="117" t="str">
        <f t="shared" si="292"/>
        <v/>
      </c>
      <c r="GM91" s="117" t="str">
        <f t="shared" si="292"/>
        <v/>
      </c>
      <c r="GN91" s="117" t="str">
        <f t="shared" si="292"/>
        <v/>
      </c>
      <c r="GO91" s="117" t="str">
        <f t="shared" si="292"/>
        <v/>
      </c>
      <c r="GP91" s="117" t="str">
        <f t="shared" si="292"/>
        <v/>
      </c>
      <c r="GQ91" s="117" t="str">
        <f t="shared" si="292"/>
        <v/>
      </c>
      <c r="GR91" s="117" t="str">
        <f t="shared" si="292"/>
        <v/>
      </c>
      <c r="GS91" s="117" t="str">
        <f t="shared" si="292"/>
        <v/>
      </c>
      <c r="GT91" s="117" t="str">
        <f t="shared" si="292"/>
        <v/>
      </c>
      <c r="GU91" s="117" t="str">
        <f t="shared" si="292"/>
        <v/>
      </c>
      <c r="GV91" s="117" t="str">
        <f t="shared" si="292"/>
        <v/>
      </c>
      <c r="GW91" s="117" t="str">
        <f t="shared" si="292"/>
        <v/>
      </c>
      <c r="GX91" s="117" t="str">
        <f t="shared" si="292"/>
        <v/>
      </c>
      <c r="GY91" s="117" t="str">
        <f t="shared" si="292"/>
        <v/>
      </c>
      <c r="GZ91" s="117" t="str">
        <f t="shared" si="292"/>
        <v/>
      </c>
      <c r="HA91" s="117" t="str">
        <f t="shared" si="292"/>
        <v/>
      </c>
      <c r="HB91" s="117" t="str">
        <f t="shared" si="292"/>
        <v/>
      </c>
      <c r="HC91" s="117" t="str">
        <f t="shared" si="292"/>
        <v/>
      </c>
      <c r="HD91" s="117" t="str">
        <f t="shared" si="292"/>
        <v/>
      </c>
      <c r="HE91" s="117" t="str">
        <f t="shared" si="292"/>
        <v/>
      </c>
      <c r="HF91" s="117" t="str">
        <f t="shared" si="292"/>
        <v/>
      </c>
      <c r="HG91" s="117" t="str">
        <f t="shared" si="292"/>
        <v/>
      </c>
      <c r="HH91" s="117" t="str">
        <f t="shared" ref="HH91:HV91" si="293">IF(HH42=1,INDEX($W$1:$W$49,ROW(HH42)),"")</f>
        <v/>
      </c>
      <c r="HI91" s="117" t="str">
        <f t="shared" si="293"/>
        <v/>
      </c>
      <c r="HJ91" s="117" t="str">
        <f t="shared" si="293"/>
        <v/>
      </c>
      <c r="HK91" s="117" t="str">
        <f t="shared" si="293"/>
        <v/>
      </c>
      <c r="HL91" s="117" t="str">
        <f t="shared" si="293"/>
        <v/>
      </c>
      <c r="HM91" s="117" t="str">
        <f t="shared" si="293"/>
        <v/>
      </c>
      <c r="HN91" s="117" t="str">
        <f t="shared" si="293"/>
        <v/>
      </c>
      <c r="HO91" s="117" t="str">
        <f t="shared" si="293"/>
        <v/>
      </c>
      <c r="HP91" s="117" t="str">
        <f t="shared" si="293"/>
        <v/>
      </c>
      <c r="HQ91" s="117" t="str">
        <f t="shared" si="293"/>
        <v/>
      </c>
      <c r="HR91" s="117" t="str">
        <f t="shared" si="293"/>
        <v/>
      </c>
      <c r="HS91" s="117" t="str">
        <f t="shared" si="293"/>
        <v/>
      </c>
      <c r="HT91" s="117" t="str">
        <f t="shared" si="293"/>
        <v/>
      </c>
      <c r="HU91" s="117" t="str">
        <f t="shared" si="293"/>
        <v/>
      </c>
      <c r="HV91" s="117" t="str">
        <f t="shared" si="293"/>
        <v/>
      </c>
    </row>
    <row r="92" spans="1:230" x14ac:dyDescent="0.35">
      <c r="A92" s="117">
        <v>12</v>
      </c>
      <c r="B92" s="117">
        <f t="shared" si="206"/>
        <v>2</v>
      </c>
      <c r="C92" s="117">
        <f t="shared" si="207"/>
        <v>2</v>
      </c>
      <c r="D92" s="117">
        <f t="shared" si="208"/>
        <v>2</v>
      </c>
      <c r="E92" s="117">
        <f t="shared" si="209"/>
        <v>2</v>
      </c>
      <c r="H92" s="117">
        <v>91</v>
      </c>
      <c r="I92" s="117" t="str">
        <f t="shared" si="177"/>
        <v>ECG</v>
      </c>
      <c r="J92" s="117">
        <f t="shared" si="183"/>
        <v>83</v>
      </c>
      <c r="K92" s="117" t="str">
        <f t="shared" si="184"/>
        <v>ECG</v>
      </c>
      <c r="L92" s="117" t="str">
        <f t="shared" si="185"/>
        <v/>
      </c>
      <c r="M92" s="398" t="str">
        <f t="shared" si="186"/>
        <v>ECG</v>
      </c>
      <c r="N92" s="117">
        <f t="shared" si="187"/>
        <v>91</v>
      </c>
      <c r="O92" s="117">
        <f t="shared" si="188"/>
        <v>91</v>
      </c>
      <c r="Q92" s="389">
        <f t="shared" si="178"/>
        <v>91</v>
      </c>
      <c r="R92" s="395" t="str">
        <f t="shared" si="189"/>
        <v>ECG</v>
      </c>
      <c r="S92" s="391"/>
      <c r="T92" s="391"/>
      <c r="U92" s="391"/>
      <c r="W92" s="117">
        <v>42</v>
      </c>
      <c r="X92" s="117" t="str">
        <f t="shared" ref="X92:CI92" si="294">IF(X43=1,INDEX($W$1:$W$49,ROW(X43)),"")</f>
        <v/>
      </c>
      <c r="Y92" s="117" t="str">
        <f t="shared" si="294"/>
        <v/>
      </c>
      <c r="Z92" s="117" t="str">
        <f t="shared" si="294"/>
        <v/>
      </c>
      <c r="AA92" s="117" t="str">
        <f t="shared" si="294"/>
        <v/>
      </c>
      <c r="AB92" s="117" t="str">
        <f t="shared" si="294"/>
        <v/>
      </c>
      <c r="AC92" s="117" t="str">
        <f t="shared" si="294"/>
        <v/>
      </c>
      <c r="AD92" s="117" t="str">
        <f t="shared" si="294"/>
        <v/>
      </c>
      <c r="AE92" s="117" t="str">
        <f t="shared" si="294"/>
        <v/>
      </c>
      <c r="AF92" s="117" t="str">
        <f t="shared" si="294"/>
        <v/>
      </c>
      <c r="AG92" s="117" t="str">
        <f t="shared" si="294"/>
        <v/>
      </c>
      <c r="AH92" s="117" t="str">
        <f t="shared" si="294"/>
        <v/>
      </c>
      <c r="AI92" s="117" t="str">
        <f t="shared" si="294"/>
        <v/>
      </c>
      <c r="AJ92" s="117" t="str">
        <f t="shared" si="294"/>
        <v/>
      </c>
      <c r="AK92" s="117" t="str">
        <f t="shared" si="294"/>
        <v/>
      </c>
      <c r="AL92" s="117" t="str">
        <f t="shared" si="294"/>
        <v/>
      </c>
      <c r="AM92" s="117" t="str">
        <f t="shared" si="294"/>
        <v/>
      </c>
      <c r="AN92" s="117" t="str">
        <f t="shared" si="294"/>
        <v/>
      </c>
      <c r="AO92" s="117" t="str">
        <f t="shared" si="294"/>
        <v/>
      </c>
      <c r="AP92" s="117" t="str">
        <f t="shared" si="294"/>
        <v/>
      </c>
      <c r="AQ92" s="117" t="str">
        <f t="shared" si="294"/>
        <v/>
      </c>
      <c r="AR92" s="117" t="str">
        <f t="shared" si="294"/>
        <v/>
      </c>
      <c r="AS92" s="117" t="str">
        <f t="shared" si="294"/>
        <v/>
      </c>
      <c r="AT92" s="117" t="str">
        <f t="shared" si="294"/>
        <v/>
      </c>
      <c r="AU92" s="117" t="str">
        <f t="shared" si="294"/>
        <v/>
      </c>
      <c r="AV92" s="117" t="str">
        <f t="shared" si="294"/>
        <v/>
      </c>
      <c r="AW92" s="117" t="str">
        <f t="shared" si="294"/>
        <v/>
      </c>
      <c r="AX92" s="117" t="str">
        <f t="shared" si="294"/>
        <v/>
      </c>
      <c r="AY92" s="117" t="str">
        <f t="shared" si="294"/>
        <v/>
      </c>
      <c r="AZ92" s="117" t="str">
        <f t="shared" si="294"/>
        <v/>
      </c>
      <c r="BA92" s="117" t="str">
        <f t="shared" si="294"/>
        <v/>
      </c>
      <c r="BB92" s="117" t="str">
        <f t="shared" si="294"/>
        <v/>
      </c>
      <c r="BC92" s="117" t="str">
        <f t="shared" si="294"/>
        <v/>
      </c>
      <c r="BD92" s="117" t="str">
        <f t="shared" si="294"/>
        <v/>
      </c>
      <c r="BE92" s="117" t="str">
        <f t="shared" si="294"/>
        <v/>
      </c>
      <c r="BF92" s="117" t="str">
        <f t="shared" si="294"/>
        <v/>
      </c>
      <c r="BG92" s="117" t="str">
        <f t="shared" si="294"/>
        <v/>
      </c>
      <c r="BH92" s="117" t="str">
        <f t="shared" si="294"/>
        <v/>
      </c>
      <c r="BI92" s="117" t="str">
        <f t="shared" si="294"/>
        <v/>
      </c>
      <c r="BJ92" s="117" t="str">
        <f t="shared" si="294"/>
        <v/>
      </c>
      <c r="BK92" s="117" t="str">
        <f t="shared" si="294"/>
        <v/>
      </c>
      <c r="BL92" s="117" t="str">
        <f t="shared" si="294"/>
        <v/>
      </c>
      <c r="BM92" s="117" t="str">
        <f t="shared" si="294"/>
        <v/>
      </c>
      <c r="BN92" s="117" t="str">
        <f t="shared" si="294"/>
        <v/>
      </c>
      <c r="BO92" s="117" t="str">
        <f t="shared" si="294"/>
        <v/>
      </c>
      <c r="BP92" s="117" t="str">
        <f t="shared" si="294"/>
        <v/>
      </c>
      <c r="BQ92" s="117" t="str">
        <f t="shared" si="294"/>
        <v/>
      </c>
      <c r="BR92" s="117" t="str">
        <f t="shared" si="294"/>
        <v/>
      </c>
      <c r="BS92" s="117" t="str">
        <f t="shared" si="294"/>
        <v/>
      </c>
      <c r="BT92" s="117" t="str">
        <f t="shared" si="294"/>
        <v/>
      </c>
      <c r="BU92" s="117" t="str">
        <f t="shared" si="294"/>
        <v/>
      </c>
      <c r="BV92" s="117" t="str">
        <f t="shared" si="294"/>
        <v/>
      </c>
      <c r="BW92" s="117" t="str">
        <f t="shared" si="294"/>
        <v/>
      </c>
      <c r="BX92" s="117" t="str">
        <f t="shared" si="294"/>
        <v/>
      </c>
      <c r="BY92" s="117" t="str">
        <f t="shared" si="294"/>
        <v/>
      </c>
      <c r="BZ92" s="117" t="str">
        <f t="shared" si="294"/>
        <v/>
      </c>
      <c r="CA92" s="117" t="str">
        <f t="shared" si="294"/>
        <v/>
      </c>
      <c r="CB92" s="117" t="str">
        <f t="shared" si="294"/>
        <v/>
      </c>
      <c r="CC92" s="117" t="str">
        <f t="shared" si="294"/>
        <v/>
      </c>
      <c r="CD92" s="117" t="str">
        <f t="shared" si="294"/>
        <v/>
      </c>
      <c r="CE92" s="117" t="str">
        <f t="shared" si="294"/>
        <v/>
      </c>
      <c r="CF92" s="117" t="str">
        <f t="shared" si="294"/>
        <v/>
      </c>
      <c r="CG92" s="117" t="str">
        <f t="shared" si="294"/>
        <v/>
      </c>
      <c r="CH92" s="117" t="str">
        <f t="shared" si="294"/>
        <v/>
      </c>
      <c r="CI92" s="117" t="str">
        <f t="shared" si="294"/>
        <v/>
      </c>
      <c r="CJ92" s="117" t="str">
        <f t="shared" ref="CJ92:EU92" si="295">IF(CJ43=1,INDEX($W$1:$W$49,ROW(CJ43)),"")</f>
        <v/>
      </c>
      <c r="CK92" s="117" t="str">
        <f t="shared" si="295"/>
        <v/>
      </c>
      <c r="CL92" s="117" t="str">
        <f t="shared" si="295"/>
        <v/>
      </c>
      <c r="CM92" s="117" t="str">
        <f t="shared" si="295"/>
        <v/>
      </c>
      <c r="CN92" s="117" t="str">
        <f t="shared" si="295"/>
        <v/>
      </c>
      <c r="CO92" s="117" t="str">
        <f t="shared" si="295"/>
        <v/>
      </c>
      <c r="CP92" s="117" t="str">
        <f t="shared" si="295"/>
        <v/>
      </c>
      <c r="CQ92" s="117" t="str">
        <f t="shared" si="295"/>
        <v/>
      </c>
      <c r="CR92" s="117" t="str">
        <f t="shared" si="295"/>
        <v/>
      </c>
      <c r="CS92" s="117" t="str">
        <f t="shared" si="295"/>
        <v/>
      </c>
      <c r="CT92" s="117" t="str">
        <f t="shared" si="295"/>
        <v/>
      </c>
      <c r="CU92" s="117" t="str">
        <f t="shared" si="295"/>
        <v/>
      </c>
      <c r="CV92" s="117" t="str">
        <f t="shared" si="295"/>
        <v/>
      </c>
      <c r="CW92" s="117" t="str">
        <f t="shared" si="295"/>
        <v/>
      </c>
      <c r="CX92" s="117" t="str">
        <f t="shared" si="295"/>
        <v/>
      </c>
      <c r="CY92" s="117" t="str">
        <f t="shared" si="295"/>
        <v/>
      </c>
      <c r="CZ92" s="117" t="str">
        <f t="shared" si="295"/>
        <v/>
      </c>
      <c r="DA92" s="117" t="str">
        <f t="shared" si="295"/>
        <v/>
      </c>
      <c r="DB92" s="117" t="str">
        <f t="shared" si="295"/>
        <v/>
      </c>
      <c r="DC92" s="117" t="str">
        <f t="shared" si="295"/>
        <v/>
      </c>
      <c r="DD92" s="117" t="str">
        <f t="shared" si="295"/>
        <v/>
      </c>
      <c r="DE92" s="117" t="str">
        <f t="shared" si="295"/>
        <v/>
      </c>
      <c r="DF92" s="117" t="str">
        <f t="shared" si="295"/>
        <v/>
      </c>
      <c r="DG92" s="117" t="str">
        <f t="shared" si="295"/>
        <v/>
      </c>
      <c r="DH92" s="117" t="str">
        <f t="shared" si="295"/>
        <v/>
      </c>
      <c r="DI92" s="117" t="str">
        <f t="shared" si="295"/>
        <v/>
      </c>
      <c r="DJ92" s="117" t="str">
        <f t="shared" si="295"/>
        <v/>
      </c>
      <c r="DK92" s="117" t="str">
        <f t="shared" si="295"/>
        <v/>
      </c>
      <c r="DL92" s="117" t="str">
        <f t="shared" si="295"/>
        <v/>
      </c>
      <c r="DM92" s="117" t="str">
        <f t="shared" si="295"/>
        <v/>
      </c>
      <c r="DN92" s="117" t="str">
        <f t="shared" si="295"/>
        <v/>
      </c>
      <c r="DO92" s="117" t="str">
        <f t="shared" si="295"/>
        <v/>
      </c>
      <c r="DP92" s="117" t="str">
        <f t="shared" si="295"/>
        <v/>
      </c>
      <c r="DQ92" s="117" t="str">
        <f t="shared" si="295"/>
        <v/>
      </c>
      <c r="DR92" s="117" t="str">
        <f t="shared" si="295"/>
        <v/>
      </c>
      <c r="DS92" s="117" t="str">
        <f t="shared" si="295"/>
        <v/>
      </c>
      <c r="DT92" s="117" t="str">
        <f t="shared" si="295"/>
        <v/>
      </c>
      <c r="DU92" s="117" t="str">
        <f t="shared" si="295"/>
        <v/>
      </c>
      <c r="DV92" s="117" t="str">
        <f t="shared" si="295"/>
        <v/>
      </c>
      <c r="DW92" s="117" t="str">
        <f t="shared" si="295"/>
        <v/>
      </c>
      <c r="DX92" s="117" t="str">
        <f t="shared" si="295"/>
        <v/>
      </c>
      <c r="DY92" s="117" t="str">
        <f t="shared" si="295"/>
        <v/>
      </c>
      <c r="DZ92" s="117" t="str">
        <f t="shared" si="295"/>
        <v/>
      </c>
      <c r="EA92" s="117" t="str">
        <f t="shared" si="295"/>
        <v/>
      </c>
      <c r="EB92" s="117" t="str">
        <f t="shared" si="295"/>
        <v/>
      </c>
      <c r="EC92" s="117" t="str">
        <f t="shared" si="295"/>
        <v/>
      </c>
      <c r="ED92" s="117" t="str">
        <f t="shared" si="295"/>
        <v/>
      </c>
      <c r="EE92" s="117" t="str">
        <f t="shared" si="295"/>
        <v/>
      </c>
      <c r="EF92" s="117" t="str">
        <f t="shared" si="295"/>
        <v/>
      </c>
      <c r="EG92" s="117" t="str">
        <f t="shared" si="295"/>
        <v/>
      </c>
      <c r="EH92" s="117" t="str">
        <f t="shared" si="295"/>
        <v/>
      </c>
      <c r="EI92" s="117" t="str">
        <f t="shared" si="295"/>
        <v/>
      </c>
      <c r="EJ92" s="117" t="str">
        <f t="shared" si="295"/>
        <v/>
      </c>
      <c r="EK92" s="117" t="str">
        <f t="shared" si="295"/>
        <v/>
      </c>
      <c r="EL92" s="117" t="str">
        <f t="shared" si="295"/>
        <v/>
      </c>
      <c r="EM92" s="117" t="str">
        <f t="shared" si="295"/>
        <v/>
      </c>
      <c r="EN92" s="117" t="str">
        <f t="shared" si="295"/>
        <v/>
      </c>
      <c r="EO92" s="117" t="str">
        <f t="shared" si="295"/>
        <v/>
      </c>
      <c r="EP92" s="117" t="str">
        <f t="shared" si="295"/>
        <v/>
      </c>
      <c r="EQ92" s="117" t="str">
        <f t="shared" si="295"/>
        <v/>
      </c>
      <c r="ER92" s="117" t="str">
        <f t="shared" si="295"/>
        <v/>
      </c>
      <c r="ES92" s="117" t="str">
        <f t="shared" si="295"/>
        <v/>
      </c>
      <c r="ET92" s="117" t="str">
        <f t="shared" si="295"/>
        <v/>
      </c>
      <c r="EU92" s="117" t="str">
        <f t="shared" si="295"/>
        <v/>
      </c>
      <c r="EV92" s="117" t="str">
        <f t="shared" ref="EV92:HG92" si="296">IF(EV43=1,INDEX($W$1:$W$49,ROW(EV43)),"")</f>
        <v/>
      </c>
      <c r="EW92" s="117" t="str">
        <f t="shared" si="296"/>
        <v/>
      </c>
      <c r="EX92" s="117" t="str">
        <f t="shared" si="296"/>
        <v/>
      </c>
      <c r="EY92" s="117" t="str">
        <f t="shared" si="296"/>
        <v/>
      </c>
      <c r="EZ92" s="117" t="str">
        <f t="shared" si="296"/>
        <v/>
      </c>
      <c r="FA92" s="117" t="str">
        <f t="shared" si="296"/>
        <v/>
      </c>
      <c r="FB92" s="117" t="str">
        <f t="shared" si="296"/>
        <v/>
      </c>
      <c r="FC92" s="117" t="str">
        <f t="shared" si="296"/>
        <v/>
      </c>
      <c r="FD92" s="117" t="str">
        <f t="shared" si="296"/>
        <v/>
      </c>
      <c r="FE92" s="117" t="str">
        <f t="shared" si="296"/>
        <v/>
      </c>
      <c r="FF92" s="117" t="str">
        <f t="shared" si="296"/>
        <v/>
      </c>
      <c r="FG92" s="117" t="str">
        <f t="shared" si="296"/>
        <v/>
      </c>
      <c r="FH92" s="117" t="str">
        <f t="shared" si="296"/>
        <v/>
      </c>
      <c r="FI92" s="117" t="str">
        <f t="shared" si="296"/>
        <v/>
      </c>
      <c r="FJ92" s="117" t="str">
        <f t="shared" si="296"/>
        <v/>
      </c>
      <c r="FK92" s="117" t="str">
        <f t="shared" si="296"/>
        <v/>
      </c>
      <c r="FL92" s="117" t="str">
        <f t="shared" si="296"/>
        <v/>
      </c>
      <c r="FM92" s="117" t="str">
        <f t="shared" si="296"/>
        <v/>
      </c>
      <c r="FN92" s="117" t="str">
        <f t="shared" si="296"/>
        <v/>
      </c>
      <c r="FO92" s="117" t="str">
        <f t="shared" si="296"/>
        <v/>
      </c>
      <c r="FP92" s="117" t="str">
        <f t="shared" si="296"/>
        <v/>
      </c>
      <c r="FQ92" s="117" t="str">
        <f t="shared" si="296"/>
        <v/>
      </c>
      <c r="FR92" s="117" t="str">
        <f t="shared" si="296"/>
        <v/>
      </c>
      <c r="FS92" s="117" t="str">
        <f t="shared" si="296"/>
        <v/>
      </c>
      <c r="FT92" s="117" t="str">
        <f t="shared" si="296"/>
        <v/>
      </c>
      <c r="FU92" s="117" t="str">
        <f t="shared" si="296"/>
        <v/>
      </c>
      <c r="FV92" s="117" t="str">
        <f t="shared" si="296"/>
        <v/>
      </c>
      <c r="FW92" s="117" t="str">
        <f t="shared" si="296"/>
        <v/>
      </c>
      <c r="FX92" s="117" t="str">
        <f t="shared" si="296"/>
        <v/>
      </c>
      <c r="FY92" s="117" t="str">
        <f t="shared" si="296"/>
        <v/>
      </c>
      <c r="FZ92" s="117" t="str">
        <f t="shared" si="296"/>
        <v/>
      </c>
      <c r="GA92" s="117" t="str">
        <f t="shared" si="296"/>
        <v/>
      </c>
      <c r="GB92" s="117" t="str">
        <f t="shared" si="296"/>
        <v/>
      </c>
      <c r="GC92" s="117" t="str">
        <f t="shared" si="296"/>
        <v/>
      </c>
      <c r="GD92" s="117" t="str">
        <f t="shared" si="296"/>
        <v/>
      </c>
      <c r="GE92" s="117" t="str">
        <f t="shared" si="296"/>
        <v/>
      </c>
      <c r="GF92" s="117" t="str">
        <f t="shared" si="296"/>
        <v/>
      </c>
      <c r="GG92" s="117" t="str">
        <f t="shared" si="296"/>
        <v/>
      </c>
      <c r="GH92" s="117" t="str">
        <f t="shared" si="296"/>
        <v/>
      </c>
      <c r="GI92" s="117" t="str">
        <f t="shared" si="296"/>
        <v/>
      </c>
      <c r="GJ92" s="117" t="str">
        <f t="shared" si="296"/>
        <v/>
      </c>
      <c r="GK92" s="117" t="str">
        <f t="shared" si="296"/>
        <v/>
      </c>
      <c r="GL92" s="117" t="str">
        <f t="shared" si="296"/>
        <v/>
      </c>
      <c r="GM92" s="117" t="str">
        <f t="shared" si="296"/>
        <v/>
      </c>
      <c r="GN92" s="117" t="str">
        <f t="shared" si="296"/>
        <v/>
      </c>
      <c r="GO92" s="117" t="str">
        <f t="shared" si="296"/>
        <v/>
      </c>
      <c r="GP92" s="117" t="str">
        <f t="shared" si="296"/>
        <v/>
      </c>
      <c r="GQ92" s="117" t="str">
        <f t="shared" si="296"/>
        <v/>
      </c>
      <c r="GR92" s="117" t="str">
        <f t="shared" si="296"/>
        <v/>
      </c>
      <c r="GS92" s="117" t="str">
        <f t="shared" si="296"/>
        <v/>
      </c>
      <c r="GT92" s="117" t="str">
        <f t="shared" si="296"/>
        <v/>
      </c>
      <c r="GU92" s="117" t="str">
        <f t="shared" si="296"/>
        <v/>
      </c>
      <c r="GV92" s="117" t="str">
        <f t="shared" si="296"/>
        <v/>
      </c>
      <c r="GW92" s="117" t="str">
        <f t="shared" si="296"/>
        <v/>
      </c>
      <c r="GX92" s="117" t="str">
        <f t="shared" si="296"/>
        <v/>
      </c>
      <c r="GY92" s="117" t="str">
        <f t="shared" si="296"/>
        <v/>
      </c>
      <c r="GZ92" s="117" t="str">
        <f t="shared" si="296"/>
        <v/>
      </c>
      <c r="HA92" s="117" t="str">
        <f t="shared" si="296"/>
        <v/>
      </c>
      <c r="HB92" s="117" t="str">
        <f t="shared" si="296"/>
        <v/>
      </c>
      <c r="HC92" s="117" t="str">
        <f t="shared" si="296"/>
        <v/>
      </c>
      <c r="HD92" s="117" t="str">
        <f t="shared" si="296"/>
        <v/>
      </c>
      <c r="HE92" s="117" t="str">
        <f t="shared" si="296"/>
        <v/>
      </c>
      <c r="HF92" s="117" t="str">
        <f t="shared" si="296"/>
        <v/>
      </c>
      <c r="HG92" s="117" t="str">
        <f t="shared" si="296"/>
        <v/>
      </c>
      <c r="HH92" s="117" t="str">
        <f t="shared" ref="HH92:HV92" si="297">IF(HH43=1,INDEX($W$1:$W$49,ROW(HH43)),"")</f>
        <v/>
      </c>
      <c r="HI92" s="117" t="str">
        <f t="shared" si="297"/>
        <v/>
      </c>
      <c r="HJ92" s="117" t="str">
        <f t="shared" si="297"/>
        <v/>
      </c>
      <c r="HK92" s="117" t="str">
        <f t="shared" si="297"/>
        <v/>
      </c>
      <c r="HL92" s="117" t="str">
        <f t="shared" si="297"/>
        <v/>
      </c>
      <c r="HM92" s="117" t="str">
        <f t="shared" si="297"/>
        <v/>
      </c>
      <c r="HN92" s="117" t="str">
        <f t="shared" si="297"/>
        <v/>
      </c>
      <c r="HO92" s="117" t="str">
        <f t="shared" si="297"/>
        <v/>
      </c>
      <c r="HP92" s="117" t="str">
        <f t="shared" si="297"/>
        <v/>
      </c>
      <c r="HQ92" s="117" t="str">
        <f t="shared" si="297"/>
        <v/>
      </c>
      <c r="HR92" s="117" t="str">
        <f t="shared" si="297"/>
        <v/>
      </c>
      <c r="HS92" s="117" t="str">
        <f t="shared" si="297"/>
        <v/>
      </c>
      <c r="HT92" s="117" t="str">
        <f t="shared" si="297"/>
        <v/>
      </c>
      <c r="HU92" s="117" t="str">
        <f t="shared" si="297"/>
        <v/>
      </c>
      <c r="HV92" s="117" t="str">
        <f t="shared" si="297"/>
        <v/>
      </c>
    </row>
    <row r="93" spans="1:230" x14ac:dyDescent="0.35">
      <c r="A93" s="117">
        <v>12</v>
      </c>
      <c r="B93" s="117">
        <f t="shared" si="206"/>
        <v>2</v>
      </c>
      <c r="C93" s="117">
        <f t="shared" si="207"/>
        <v>2</v>
      </c>
      <c r="D93" s="117">
        <f t="shared" si="208"/>
        <v>2</v>
      </c>
      <c r="E93" s="117">
        <f t="shared" si="209"/>
        <v>2</v>
      </c>
      <c r="H93" s="117">
        <v>92</v>
      </c>
      <c r="I93" s="117" t="str">
        <f t="shared" si="177"/>
        <v>ECG</v>
      </c>
      <c r="J93" s="117">
        <f t="shared" si="183"/>
        <v>84</v>
      </c>
      <c r="K93" s="117" t="str">
        <f t="shared" si="184"/>
        <v>ECG</v>
      </c>
      <c r="L93" s="117" t="str">
        <f t="shared" si="185"/>
        <v/>
      </c>
      <c r="M93" s="398" t="str">
        <f t="shared" si="186"/>
        <v>ECG</v>
      </c>
      <c r="N93" s="117">
        <f t="shared" si="187"/>
        <v>92</v>
      </c>
      <c r="O93" s="117">
        <f t="shared" si="188"/>
        <v>92</v>
      </c>
      <c r="Q93" s="389">
        <f t="shared" si="178"/>
        <v>92</v>
      </c>
      <c r="R93" s="395" t="str">
        <f t="shared" si="189"/>
        <v>ECG</v>
      </c>
      <c r="S93" s="391"/>
      <c r="T93" s="391"/>
      <c r="U93" s="391"/>
      <c r="W93" s="117">
        <v>43</v>
      </c>
      <c r="X93" s="117" t="str">
        <f t="shared" ref="X93:CI93" si="298">IF(X44=1,INDEX($W$1:$W$49,ROW(X44)),"")</f>
        <v/>
      </c>
      <c r="Y93" s="117" t="str">
        <f t="shared" si="298"/>
        <v/>
      </c>
      <c r="Z93" s="117" t="str">
        <f t="shared" si="298"/>
        <v/>
      </c>
      <c r="AA93" s="117" t="str">
        <f t="shared" si="298"/>
        <v/>
      </c>
      <c r="AB93" s="117" t="str">
        <f t="shared" si="298"/>
        <v/>
      </c>
      <c r="AC93" s="117" t="str">
        <f t="shared" si="298"/>
        <v/>
      </c>
      <c r="AD93" s="117" t="str">
        <f t="shared" si="298"/>
        <v/>
      </c>
      <c r="AE93" s="117" t="str">
        <f t="shared" si="298"/>
        <v/>
      </c>
      <c r="AF93" s="117" t="str">
        <f t="shared" si="298"/>
        <v/>
      </c>
      <c r="AG93" s="117" t="str">
        <f t="shared" si="298"/>
        <v/>
      </c>
      <c r="AH93" s="117" t="str">
        <f t="shared" si="298"/>
        <v/>
      </c>
      <c r="AI93" s="117" t="str">
        <f t="shared" si="298"/>
        <v/>
      </c>
      <c r="AJ93" s="117" t="str">
        <f t="shared" si="298"/>
        <v/>
      </c>
      <c r="AK93" s="117" t="str">
        <f t="shared" si="298"/>
        <v/>
      </c>
      <c r="AL93" s="117" t="str">
        <f t="shared" si="298"/>
        <v/>
      </c>
      <c r="AM93" s="117" t="str">
        <f t="shared" si="298"/>
        <v/>
      </c>
      <c r="AN93" s="117" t="str">
        <f t="shared" si="298"/>
        <v/>
      </c>
      <c r="AO93" s="117" t="str">
        <f t="shared" si="298"/>
        <v/>
      </c>
      <c r="AP93" s="117" t="str">
        <f t="shared" si="298"/>
        <v/>
      </c>
      <c r="AQ93" s="117" t="str">
        <f t="shared" si="298"/>
        <v/>
      </c>
      <c r="AR93" s="117" t="str">
        <f t="shared" si="298"/>
        <v/>
      </c>
      <c r="AS93" s="117" t="str">
        <f t="shared" si="298"/>
        <v/>
      </c>
      <c r="AT93" s="117" t="str">
        <f t="shared" si="298"/>
        <v/>
      </c>
      <c r="AU93" s="117" t="str">
        <f t="shared" si="298"/>
        <v/>
      </c>
      <c r="AV93" s="117" t="str">
        <f t="shared" si="298"/>
        <v/>
      </c>
      <c r="AW93" s="117" t="str">
        <f t="shared" si="298"/>
        <v/>
      </c>
      <c r="AX93" s="117" t="str">
        <f t="shared" si="298"/>
        <v/>
      </c>
      <c r="AY93" s="117" t="str">
        <f t="shared" si="298"/>
        <v/>
      </c>
      <c r="AZ93" s="117" t="str">
        <f t="shared" si="298"/>
        <v/>
      </c>
      <c r="BA93" s="117" t="str">
        <f t="shared" si="298"/>
        <v/>
      </c>
      <c r="BB93" s="117" t="str">
        <f t="shared" si="298"/>
        <v/>
      </c>
      <c r="BC93" s="117" t="str">
        <f t="shared" si="298"/>
        <v/>
      </c>
      <c r="BD93" s="117" t="str">
        <f t="shared" si="298"/>
        <v/>
      </c>
      <c r="BE93" s="117" t="str">
        <f t="shared" si="298"/>
        <v/>
      </c>
      <c r="BF93" s="117" t="str">
        <f t="shared" si="298"/>
        <v/>
      </c>
      <c r="BG93" s="117" t="str">
        <f t="shared" si="298"/>
        <v/>
      </c>
      <c r="BH93" s="117" t="str">
        <f t="shared" si="298"/>
        <v/>
      </c>
      <c r="BI93" s="117" t="str">
        <f t="shared" si="298"/>
        <v/>
      </c>
      <c r="BJ93" s="117" t="str">
        <f t="shared" si="298"/>
        <v/>
      </c>
      <c r="BK93" s="117" t="str">
        <f t="shared" si="298"/>
        <v/>
      </c>
      <c r="BL93" s="117" t="str">
        <f t="shared" si="298"/>
        <v/>
      </c>
      <c r="BM93" s="117" t="str">
        <f t="shared" si="298"/>
        <v/>
      </c>
      <c r="BN93" s="117" t="str">
        <f t="shared" si="298"/>
        <v/>
      </c>
      <c r="BO93" s="117" t="str">
        <f t="shared" si="298"/>
        <v/>
      </c>
      <c r="BP93" s="117" t="str">
        <f t="shared" si="298"/>
        <v/>
      </c>
      <c r="BQ93" s="117" t="str">
        <f t="shared" si="298"/>
        <v/>
      </c>
      <c r="BR93" s="117" t="str">
        <f t="shared" si="298"/>
        <v/>
      </c>
      <c r="BS93" s="117" t="str">
        <f t="shared" si="298"/>
        <v/>
      </c>
      <c r="BT93" s="117" t="str">
        <f t="shared" si="298"/>
        <v/>
      </c>
      <c r="BU93" s="117" t="str">
        <f t="shared" si="298"/>
        <v/>
      </c>
      <c r="BV93" s="117" t="str">
        <f t="shared" si="298"/>
        <v/>
      </c>
      <c r="BW93" s="117" t="str">
        <f t="shared" si="298"/>
        <v/>
      </c>
      <c r="BX93" s="117" t="str">
        <f t="shared" si="298"/>
        <v/>
      </c>
      <c r="BY93" s="117" t="str">
        <f t="shared" si="298"/>
        <v/>
      </c>
      <c r="BZ93" s="117" t="str">
        <f t="shared" si="298"/>
        <v/>
      </c>
      <c r="CA93" s="117" t="str">
        <f t="shared" si="298"/>
        <v/>
      </c>
      <c r="CB93" s="117" t="str">
        <f t="shared" si="298"/>
        <v/>
      </c>
      <c r="CC93" s="117" t="str">
        <f t="shared" si="298"/>
        <v/>
      </c>
      <c r="CD93" s="117" t="str">
        <f t="shared" si="298"/>
        <v/>
      </c>
      <c r="CE93" s="117" t="str">
        <f t="shared" si="298"/>
        <v/>
      </c>
      <c r="CF93" s="117" t="str">
        <f t="shared" si="298"/>
        <v/>
      </c>
      <c r="CG93" s="117" t="str">
        <f t="shared" si="298"/>
        <v/>
      </c>
      <c r="CH93" s="117" t="str">
        <f t="shared" si="298"/>
        <v/>
      </c>
      <c r="CI93" s="117" t="str">
        <f t="shared" si="298"/>
        <v/>
      </c>
      <c r="CJ93" s="117" t="str">
        <f t="shared" ref="CJ93:EU93" si="299">IF(CJ44=1,INDEX($W$1:$W$49,ROW(CJ44)),"")</f>
        <v/>
      </c>
      <c r="CK93" s="117" t="str">
        <f t="shared" si="299"/>
        <v/>
      </c>
      <c r="CL93" s="117" t="str">
        <f t="shared" si="299"/>
        <v/>
      </c>
      <c r="CM93" s="117" t="str">
        <f t="shared" si="299"/>
        <v/>
      </c>
      <c r="CN93" s="117" t="str">
        <f t="shared" si="299"/>
        <v/>
      </c>
      <c r="CO93" s="117" t="str">
        <f t="shared" si="299"/>
        <v/>
      </c>
      <c r="CP93" s="117" t="str">
        <f t="shared" si="299"/>
        <v/>
      </c>
      <c r="CQ93" s="117" t="str">
        <f t="shared" si="299"/>
        <v/>
      </c>
      <c r="CR93" s="117" t="str">
        <f t="shared" si="299"/>
        <v/>
      </c>
      <c r="CS93" s="117" t="str">
        <f t="shared" si="299"/>
        <v/>
      </c>
      <c r="CT93" s="117" t="str">
        <f t="shared" si="299"/>
        <v/>
      </c>
      <c r="CU93" s="117" t="str">
        <f t="shared" si="299"/>
        <v/>
      </c>
      <c r="CV93" s="117" t="str">
        <f t="shared" si="299"/>
        <v/>
      </c>
      <c r="CW93" s="117" t="str">
        <f t="shared" si="299"/>
        <v/>
      </c>
      <c r="CX93" s="117" t="str">
        <f t="shared" si="299"/>
        <v/>
      </c>
      <c r="CY93" s="117" t="str">
        <f t="shared" si="299"/>
        <v/>
      </c>
      <c r="CZ93" s="117" t="str">
        <f t="shared" si="299"/>
        <v/>
      </c>
      <c r="DA93" s="117" t="str">
        <f t="shared" si="299"/>
        <v/>
      </c>
      <c r="DB93" s="117" t="str">
        <f t="shared" si="299"/>
        <v/>
      </c>
      <c r="DC93" s="117" t="str">
        <f t="shared" si="299"/>
        <v/>
      </c>
      <c r="DD93" s="117" t="str">
        <f t="shared" si="299"/>
        <v/>
      </c>
      <c r="DE93" s="117" t="str">
        <f t="shared" si="299"/>
        <v/>
      </c>
      <c r="DF93" s="117" t="str">
        <f t="shared" si="299"/>
        <v/>
      </c>
      <c r="DG93" s="117" t="str">
        <f t="shared" si="299"/>
        <v/>
      </c>
      <c r="DH93" s="117" t="str">
        <f t="shared" si="299"/>
        <v/>
      </c>
      <c r="DI93" s="117" t="str">
        <f t="shared" si="299"/>
        <v/>
      </c>
      <c r="DJ93" s="117" t="str">
        <f t="shared" si="299"/>
        <v/>
      </c>
      <c r="DK93" s="117" t="str">
        <f t="shared" si="299"/>
        <v/>
      </c>
      <c r="DL93" s="117" t="str">
        <f t="shared" si="299"/>
        <v/>
      </c>
      <c r="DM93" s="117" t="str">
        <f t="shared" si="299"/>
        <v/>
      </c>
      <c r="DN93" s="117" t="str">
        <f t="shared" si="299"/>
        <v/>
      </c>
      <c r="DO93" s="117" t="str">
        <f t="shared" si="299"/>
        <v/>
      </c>
      <c r="DP93" s="117" t="str">
        <f t="shared" si="299"/>
        <v/>
      </c>
      <c r="DQ93" s="117" t="str">
        <f t="shared" si="299"/>
        <v/>
      </c>
      <c r="DR93" s="117" t="str">
        <f t="shared" si="299"/>
        <v/>
      </c>
      <c r="DS93" s="117" t="str">
        <f t="shared" si="299"/>
        <v/>
      </c>
      <c r="DT93" s="117" t="str">
        <f t="shared" si="299"/>
        <v/>
      </c>
      <c r="DU93" s="117" t="str">
        <f t="shared" si="299"/>
        <v/>
      </c>
      <c r="DV93" s="117" t="str">
        <f t="shared" si="299"/>
        <v/>
      </c>
      <c r="DW93" s="117" t="str">
        <f t="shared" si="299"/>
        <v/>
      </c>
      <c r="DX93" s="117" t="str">
        <f t="shared" si="299"/>
        <v/>
      </c>
      <c r="DY93" s="117" t="str">
        <f t="shared" si="299"/>
        <v/>
      </c>
      <c r="DZ93" s="117" t="str">
        <f t="shared" si="299"/>
        <v/>
      </c>
      <c r="EA93" s="117" t="str">
        <f t="shared" si="299"/>
        <v/>
      </c>
      <c r="EB93" s="117" t="str">
        <f t="shared" si="299"/>
        <v/>
      </c>
      <c r="EC93" s="117" t="str">
        <f t="shared" si="299"/>
        <v/>
      </c>
      <c r="ED93" s="117" t="str">
        <f t="shared" si="299"/>
        <v/>
      </c>
      <c r="EE93" s="117" t="str">
        <f t="shared" si="299"/>
        <v/>
      </c>
      <c r="EF93" s="117" t="str">
        <f t="shared" si="299"/>
        <v/>
      </c>
      <c r="EG93" s="117" t="str">
        <f t="shared" si="299"/>
        <v/>
      </c>
      <c r="EH93" s="117" t="str">
        <f t="shared" si="299"/>
        <v/>
      </c>
      <c r="EI93" s="117" t="str">
        <f t="shared" si="299"/>
        <v/>
      </c>
      <c r="EJ93" s="117" t="str">
        <f t="shared" si="299"/>
        <v/>
      </c>
      <c r="EK93" s="117" t="str">
        <f t="shared" si="299"/>
        <v/>
      </c>
      <c r="EL93" s="117" t="str">
        <f t="shared" si="299"/>
        <v/>
      </c>
      <c r="EM93" s="117" t="str">
        <f t="shared" si="299"/>
        <v/>
      </c>
      <c r="EN93" s="117" t="str">
        <f t="shared" si="299"/>
        <v/>
      </c>
      <c r="EO93" s="117" t="str">
        <f t="shared" si="299"/>
        <v/>
      </c>
      <c r="EP93" s="117" t="str">
        <f t="shared" si="299"/>
        <v/>
      </c>
      <c r="EQ93" s="117" t="str">
        <f t="shared" si="299"/>
        <v/>
      </c>
      <c r="ER93" s="117" t="str">
        <f t="shared" si="299"/>
        <v/>
      </c>
      <c r="ES93" s="117" t="str">
        <f t="shared" si="299"/>
        <v/>
      </c>
      <c r="ET93" s="117" t="str">
        <f t="shared" si="299"/>
        <v/>
      </c>
      <c r="EU93" s="117" t="str">
        <f t="shared" si="299"/>
        <v/>
      </c>
      <c r="EV93" s="117" t="str">
        <f t="shared" ref="EV93:HG93" si="300">IF(EV44=1,INDEX($W$1:$W$49,ROW(EV44)),"")</f>
        <v/>
      </c>
      <c r="EW93" s="117" t="str">
        <f t="shared" si="300"/>
        <v/>
      </c>
      <c r="EX93" s="117" t="str">
        <f t="shared" si="300"/>
        <v/>
      </c>
      <c r="EY93" s="117" t="str">
        <f t="shared" si="300"/>
        <v/>
      </c>
      <c r="EZ93" s="117" t="str">
        <f t="shared" si="300"/>
        <v/>
      </c>
      <c r="FA93" s="117" t="str">
        <f t="shared" si="300"/>
        <v/>
      </c>
      <c r="FB93" s="117" t="str">
        <f t="shared" si="300"/>
        <v/>
      </c>
      <c r="FC93" s="117" t="str">
        <f t="shared" si="300"/>
        <v/>
      </c>
      <c r="FD93" s="117" t="str">
        <f t="shared" si="300"/>
        <v/>
      </c>
      <c r="FE93" s="117" t="str">
        <f t="shared" si="300"/>
        <v/>
      </c>
      <c r="FF93" s="117" t="str">
        <f t="shared" si="300"/>
        <v/>
      </c>
      <c r="FG93" s="117" t="str">
        <f t="shared" si="300"/>
        <v/>
      </c>
      <c r="FH93" s="117" t="str">
        <f t="shared" si="300"/>
        <v/>
      </c>
      <c r="FI93" s="117" t="str">
        <f t="shared" si="300"/>
        <v/>
      </c>
      <c r="FJ93" s="117" t="str">
        <f t="shared" si="300"/>
        <v/>
      </c>
      <c r="FK93" s="117" t="str">
        <f t="shared" si="300"/>
        <v/>
      </c>
      <c r="FL93" s="117" t="str">
        <f t="shared" si="300"/>
        <v/>
      </c>
      <c r="FM93" s="117" t="str">
        <f t="shared" si="300"/>
        <v/>
      </c>
      <c r="FN93" s="117" t="str">
        <f t="shared" si="300"/>
        <v/>
      </c>
      <c r="FO93" s="117" t="str">
        <f t="shared" si="300"/>
        <v/>
      </c>
      <c r="FP93" s="117" t="str">
        <f t="shared" si="300"/>
        <v/>
      </c>
      <c r="FQ93" s="117" t="str">
        <f t="shared" si="300"/>
        <v/>
      </c>
      <c r="FR93" s="117" t="str">
        <f t="shared" si="300"/>
        <v/>
      </c>
      <c r="FS93" s="117" t="str">
        <f t="shared" si="300"/>
        <v/>
      </c>
      <c r="FT93" s="117" t="str">
        <f t="shared" si="300"/>
        <v/>
      </c>
      <c r="FU93" s="117" t="str">
        <f t="shared" si="300"/>
        <v/>
      </c>
      <c r="FV93" s="117" t="str">
        <f t="shared" si="300"/>
        <v/>
      </c>
      <c r="FW93" s="117" t="str">
        <f t="shared" si="300"/>
        <v/>
      </c>
      <c r="FX93" s="117" t="str">
        <f t="shared" si="300"/>
        <v/>
      </c>
      <c r="FY93" s="117" t="str">
        <f t="shared" si="300"/>
        <v/>
      </c>
      <c r="FZ93" s="117" t="str">
        <f t="shared" si="300"/>
        <v/>
      </c>
      <c r="GA93" s="117" t="str">
        <f t="shared" si="300"/>
        <v/>
      </c>
      <c r="GB93" s="117" t="str">
        <f t="shared" si="300"/>
        <v/>
      </c>
      <c r="GC93" s="117" t="str">
        <f t="shared" si="300"/>
        <v/>
      </c>
      <c r="GD93" s="117" t="str">
        <f t="shared" si="300"/>
        <v/>
      </c>
      <c r="GE93" s="117" t="str">
        <f t="shared" si="300"/>
        <v/>
      </c>
      <c r="GF93" s="117" t="str">
        <f t="shared" si="300"/>
        <v/>
      </c>
      <c r="GG93" s="117" t="str">
        <f t="shared" si="300"/>
        <v/>
      </c>
      <c r="GH93" s="117" t="str">
        <f t="shared" si="300"/>
        <v/>
      </c>
      <c r="GI93" s="117" t="str">
        <f t="shared" si="300"/>
        <v/>
      </c>
      <c r="GJ93" s="117" t="str">
        <f t="shared" si="300"/>
        <v/>
      </c>
      <c r="GK93" s="117" t="str">
        <f t="shared" si="300"/>
        <v/>
      </c>
      <c r="GL93" s="117" t="str">
        <f t="shared" si="300"/>
        <v/>
      </c>
      <c r="GM93" s="117" t="str">
        <f t="shared" si="300"/>
        <v/>
      </c>
      <c r="GN93" s="117" t="str">
        <f t="shared" si="300"/>
        <v/>
      </c>
      <c r="GO93" s="117" t="str">
        <f t="shared" si="300"/>
        <v/>
      </c>
      <c r="GP93" s="117" t="str">
        <f t="shared" si="300"/>
        <v/>
      </c>
      <c r="GQ93" s="117" t="str">
        <f t="shared" si="300"/>
        <v/>
      </c>
      <c r="GR93" s="117" t="str">
        <f t="shared" si="300"/>
        <v/>
      </c>
      <c r="GS93" s="117" t="str">
        <f t="shared" si="300"/>
        <v/>
      </c>
      <c r="GT93" s="117" t="str">
        <f t="shared" si="300"/>
        <v/>
      </c>
      <c r="GU93" s="117" t="str">
        <f t="shared" si="300"/>
        <v/>
      </c>
      <c r="GV93" s="117" t="str">
        <f t="shared" si="300"/>
        <v/>
      </c>
      <c r="GW93" s="117" t="str">
        <f t="shared" si="300"/>
        <v/>
      </c>
      <c r="GX93" s="117" t="str">
        <f t="shared" si="300"/>
        <v/>
      </c>
      <c r="GY93" s="117" t="str">
        <f t="shared" si="300"/>
        <v/>
      </c>
      <c r="GZ93" s="117" t="str">
        <f t="shared" si="300"/>
        <v/>
      </c>
      <c r="HA93" s="117" t="str">
        <f t="shared" si="300"/>
        <v/>
      </c>
      <c r="HB93" s="117" t="str">
        <f t="shared" si="300"/>
        <v/>
      </c>
      <c r="HC93" s="117" t="str">
        <f t="shared" si="300"/>
        <v/>
      </c>
      <c r="HD93" s="117" t="str">
        <f t="shared" si="300"/>
        <v/>
      </c>
      <c r="HE93" s="117" t="str">
        <f t="shared" si="300"/>
        <v/>
      </c>
      <c r="HF93" s="117" t="str">
        <f t="shared" si="300"/>
        <v/>
      </c>
      <c r="HG93" s="117" t="str">
        <f t="shared" si="300"/>
        <v/>
      </c>
      <c r="HH93" s="117" t="str">
        <f t="shared" ref="HH93:HV93" si="301">IF(HH44=1,INDEX($W$1:$W$49,ROW(HH44)),"")</f>
        <v/>
      </c>
      <c r="HI93" s="117" t="str">
        <f t="shared" si="301"/>
        <v/>
      </c>
      <c r="HJ93" s="117" t="str">
        <f t="shared" si="301"/>
        <v/>
      </c>
      <c r="HK93" s="117" t="str">
        <f t="shared" si="301"/>
        <v/>
      </c>
      <c r="HL93" s="117" t="str">
        <f t="shared" si="301"/>
        <v/>
      </c>
      <c r="HM93" s="117" t="str">
        <f t="shared" si="301"/>
        <v/>
      </c>
      <c r="HN93" s="117" t="str">
        <f t="shared" si="301"/>
        <v/>
      </c>
      <c r="HO93" s="117" t="str">
        <f t="shared" si="301"/>
        <v/>
      </c>
      <c r="HP93" s="117" t="str">
        <f t="shared" si="301"/>
        <v/>
      </c>
      <c r="HQ93" s="117" t="str">
        <f t="shared" si="301"/>
        <v/>
      </c>
      <c r="HR93" s="117" t="str">
        <f t="shared" si="301"/>
        <v/>
      </c>
      <c r="HS93" s="117" t="str">
        <f t="shared" si="301"/>
        <v/>
      </c>
      <c r="HT93" s="117" t="str">
        <f t="shared" si="301"/>
        <v/>
      </c>
      <c r="HU93" s="117" t="str">
        <f t="shared" si="301"/>
        <v/>
      </c>
      <c r="HV93" s="117" t="str">
        <f t="shared" si="301"/>
        <v/>
      </c>
    </row>
    <row r="94" spans="1:230" x14ac:dyDescent="0.35">
      <c r="A94" s="117">
        <v>13</v>
      </c>
      <c r="B94" s="117">
        <f t="shared" si="206"/>
        <v>2</v>
      </c>
      <c r="C94" s="117">
        <f t="shared" si="207"/>
        <v>2</v>
      </c>
      <c r="D94" s="117">
        <f t="shared" si="208"/>
        <v>2</v>
      </c>
      <c r="E94" s="117">
        <f t="shared" si="209"/>
        <v>2</v>
      </c>
      <c r="H94" s="117">
        <v>93</v>
      </c>
      <c r="I94" s="117" t="str">
        <f t="shared" si="177"/>
        <v>ECG</v>
      </c>
      <c r="J94" s="117">
        <f t="shared" si="183"/>
        <v>85</v>
      </c>
      <c r="K94" s="117" t="str">
        <f t="shared" si="184"/>
        <v>ECG</v>
      </c>
      <c r="L94" s="117" t="str">
        <f t="shared" si="185"/>
        <v/>
      </c>
      <c r="M94" s="398" t="str">
        <f t="shared" si="186"/>
        <v>ECG</v>
      </c>
      <c r="N94" s="117">
        <f t="shared" si="187"/>
        <v>93</v>
      </c>
      <c r="O94" s="117">
        <f t="shared" si="188"/>
        <v>93</v>
      </c>
      <c r="Q94" s="389">
        <f t="shared" si="178"/>
        <v>93</v>
      </c>
      <c r="R94" s="395" t="str">
        <f t="shared" si="189"/>
        <v>ECG</v>
      </c>
      <c r="S94" s="391"/>
      <c r="T94" s="391"/>
      <c r="U94" s="391"/>
      <c r="W94" s="117">
        <v>44</v>
      </c>
      <c r="X94" s="117" t="str">
        <f t="shared" ref="X94:CI94" si="302">IF(X45=1,INDEX($W$1:$W$49,ROW(X45)),"")</f>
        <v/>
      </c>
      <c r="Y94" s="117" t="str">
        <f t="shared" si="302"/>
        <v/>
      </c>
      <c r="Z94" s="117" t="str">
        <f t="shared" si="302"/>
        <v/>
      </c>
      <c r="AA94" s="117" t="str">
        <f t="shared" si="302"/>
        <v/>
      </c>
      <c r="AB94" s="117" t="str">
        <f t="shared" si="302"/>
        <v/>
      </c>
      <c r="AC94" s="117" t="str">
        <f t="shared" si="302"/>
        <v/>
      </c>
      <c r="AD94" s="117" t="str">
        <f t="shared" si="302"/>
        <v/>
      </c>
      <c r="AE94" s="117" t="str">
        <f t="shared" si="302"/>
        <v/>
      </c>
      <c r="AF94" s="117" t="str">
        <f t="shared" si="302"/>
        <v/>
      </c>
      <c r="AG94" s="117" t="str">
        <f t="shared" si="302"/>
        <v/>
      </c>
      <c r="AH94" s="117" t="str">
        <f t="shared" si="302"/>
        <v/>
      </c>
      <c r="AI94" s="117" t="str">
        <f t="shared" si="302"/>
        <v/>
      </c>
      <c r="AJ94" s="117" t="str">
        <f t="shared" si="302"/>
        <v/>
      </c>
      <c r="AK94" s="117" t="str">
        <f t="shared" si="302"/>
        <v/>
      </c>
      <c r="AL94" s="117" t="str">
        <f t="shared" si="302"/>
        <v/>
      </c>
      <c r="AM94" s="117" t="str">
        <f t="shared" si="302"/>
        <v/>
      </c>
      <c r="AN94" s="117" t="str">
        <f t="shared" si="302"/>
        <v/>
      </c>
      <c r="AO94" s="117" t="str">
        <f t="shared" si="302"/>
        <v/>
      </c>
      <c r="AP94" s="117" t="str">
        <f t="shared" si="302"/>
        <v/>
      </c>
      <c r="AQ94" s="117" t="str">
        <f t="shared" si="302"/>
        <v/>
      </c>
      <c r="AR94" s="117" t="str">
        <f t="shared" si="302"/>
        <v/>
      </c>
      <c r="AS94" s="117" t="str">
        <f t="shared" si="302"/>
        <v/>
      </c>
      <c r="AT94" s="117" t="str">
        <f t="shared" si="302"/>
        <v/>
      </c>
      <c r="AU94" s="117" t="str">
        <f t="shared" si="302"/>
        <v/>
      </c>
      <c r="AV94" s="117" t="str">
        <f t="shared" si="302"/>
        <v/>
      </c>
      <c r="AW94" s="117" t="str">
        <f t="shared" si="302"/>
        <v/>
      </c>
      <c r="AX94" s="117" t="str">
        <f t="shared" si="302"/>
        <v/>
      </c>
      <c r="AY94" s="117" t="str">
        <f t="shared" si="302"/>
        <v/>
      </c>
      <c r="AZ94" s="117" t="str">
        <f t="shared" si="302"/>
        <v/>
      </c>
      <c r="BA94" s="117" t="str">
        <f t="shared" si="302"/>
        <v/>
      </c>
      <c r="BB94" s="117" t="str">
        <f t="shared" si="302"/>
        <v/>
      </c>
      <c r="BC94" s="117" t="str">
        <f t="shared" si="302"/>
        <v/>
      </c>
      <c r="BD94" s="117" t="str">
        <f t="shared" si="302"/>
        <v/>
      </c>
      <c r="BE94" s="117" t="str">
        <f t="shared" si="302"/>
        <v/>
      </c>
      <c r="BF94" s="117" t="str">
        <f t="shared" si="302"/>
        <v/>
      </c>
      <c r="BG94" s="117" t="str">
        <f t="shared" si="302"/>
        <v/>
      </c>
      <c r="BH94" s="117" t="str">
        <f t="shared" si="302"/>
        <v/>
      </c>
      <c r="BI94" s="117" t="str">
        <f t="shared" si="302"/>
        <v/>
      </c>
      <c r="BJ94" s="117" t="str">
        <f t="shared" si="302"/>
        <v/>
      </c>
      <c r="BK94" s="117" t="str">
        <f t="shared" si="302"/>
        <v/>
      </c>
      <c r="BL94" s="117" t="str">
        <f t="shared" si="302"/>
        <v/>
      </c>
      <c r="BM94" s="117" t="str">
        <f t="shared" si="302"/>
        <v/>
      </c>
      <c r="BN94" s="117" t="str">
        <f t="shared" si="302"/>
        <v/>
      </c>
      <c r="BO94" s="117" t="str">
        <f t="shared" si="302"/>
        <v/>
      </c>
      <c r="BP94" s="117" t="str">
        <f t="shared" si="302"/>
        <v/>
      </c>
      <c r="BQ94" s="117" t="str">
        <f t="shared" si="302"/>
        <v/>
      </c>
      <c r="BR94" s="117" t="str">
        <f t="shared" si="302"/>
        <v/>
      </c>
      <c r="BS94" s="117" t="str">
        <f t="shared" si="302"/>
        <v/>
      </c>
      <c r="BT94" s="117" t="str">
        <f t="shared" si="302"/>
        <v/>
      </c>
      <c r="BU94" s="117" t="str">
        <f t="shared" si="302"/>
        <v/>
      </c>
      <c r="BV94" s="117" t="str">
        <f t="shared" si="302"/>
        <v/>
      </c>
      <c r="BW94" s="117" t="str">
        <f t="shared" si="302"/>
        <v/>
      </c>
      <c r="BX94" s="117" t="str">
        <f t="shared" si="302"/>
        <v/>
      </c>
      <c r="BY94" s="117" t="str">
        <f t="shared" si="302"/>
        <v/>
      </c>
      <c r="BZ94" s="117" t="str">
        <f t="shared" si="302"/>
        <v/>
      </c>
      <c r="CA94" s="117" t="str">
        <f t="shared" si="302"/>
        <v/>
      </c>
      <c r="CB94" s="117" t="str">
        <f t="shared" si="302"/>
        <v/>
      </c>
      <c r="CC94" s="117" t="str">
        <f t="shared" si="302"/>
        <v/>
      </c>
      <c r="CD94" s="117" t="str">
        <f t="shared" si="302"/>
        <v/>
      </c>
      <c r="CE94" s="117" t="str">
        <f t="shared" si="302"/>
        <v/>
      </c>
      <c r="CF94" s="117" t="str">
        <f t="shared" si="302"/>
        <v/>
      </c>
      <c r="CG94" s="117" t="str">
        <f t="shared" si="302"/>
        <v/>
      </c>
      <c r="CH94" s="117" t="str">
        <f t="shared" si="302"/>
        <v/>
      </c>
      <c r="CI94" s="117" t="str">
        <f t="shared" si="302"/>
        <v/>
      </c>
      <c r="CJ94" s="117" t="str">
        <f t="shared" ref="CJ94:EU94" si="303">IF(CJ45=1,INDEX($W$1:$W$49,ROW(CJ45)),"")</f>
        <v/>
      </c>
      <c r="CK94" s="117" t="str">
        <f t="shared" si="303"/>
        <v/>
      </c>
      <c r="CL94" s="117" t="str">
        <f t="shared" si="303"/>
        <v/>
      </c>
      <c r="CM94" s="117" t="str">
        <f t="shared" si="303"/>
        <v/>
      </c>
      <c r="CN94" s="117" t="str">
        <f t="shared" si="303"/>
        <v/>
      </c>
      <c r="CO94" s="117" t="str">
        <f t="shared" si="303"/>
        <v/>
      </c>
      <c r="CP94" s="117" t="str">
        <f t="shared" si="303"/>
        <v/>
      </c>
      <c r="CQ94" s="117" t="str">
        <f t="shared" si="303"/>
        <v/>
      </c>
      <c r="CR94" s="117" t="str">
        <f t="shared" si="303"/>
        <v/>
      </c>
      <c r="CS94" s="117" t="str">
        <f t="shared" si="303"/>
        <v/>
      </c>
      <c r="CT94" s="117" t="str">
        <f t="shared" si="303"/>
        <v/>
      </c>
      <c r="CU94" s="117" t="str">
        <f t="shared" si="303"/>
        <v/>
      </c>
      <c r="CV94" s="117" t="str">
        <f t="shared" si="303"/>
        <v/>
      </c>
      <c r="CW94" s="117" t="str">
        <f t="shared" si="303"/>
        <v/>
      </c>
      <c r="CX94" s="117" t="str">
        <f t="shared" si="303"/>
        <v/>
      </c>
      <c r="CY94" s="117" t="str">
        <f t="shared" si="303"/>
        <v/>
      </c>
      <c r="CZ94" s="117" t="str">
        <f t="shared" si="303"/>
        <v/>
      </c>
      <c r="DA94" s="117" t="str">
        <f t="shared" si="303"/>
        <v/>
      </c>
      <c r="DB94" s="117" t="str">
        <f t="shared" si="303"/>
        <v/>
      </c>
      <c r="DC94" s="117" t="str">
        <f t="shared" si="303"/>
        <v/>
      </c>
      <c r="DD94" s="117" t="str">
        <f t="shared" si="303"/>
        <v/>
      </c>
      <c r="DE94" s="117" t="str">
        <f t="shared" si="303"/>
        <v/>
      </c>
      <c r="DF94" s="117" t="str">
        <f t="shared" si="303"/>
        <v/>
      </c>
      <c r="DG94" s="117" t="str">
        <f t="shared" si="303"/>
        <v/>
      </c>
      <c r="DH94" s="117" t="str">
        <f t="shared" si="303"/>
        <v/>
      </c>
      <c r="DI94" s="117" t="str">
        <f t="shared" si="303"/>
        <v/>
      </c>
      <c r="DJ94" s="117" t="str">
        <f t="shared" si="303"/>
        <v/>
      </c>
      <c r="DK94" s="117" t="str">
        <f t="shared" si="303"/>
        <v/>
      </c>
      <c r="DL94" s="117" t="str">
        <f t="shared" si="303"/>
        <v/>
      </c>
      <c r="DM94" s="117" t="str">
        <f t="shared" si="303"/>
        <v/>
      </c>
      <c r="DN94" s="117" t="str">
        <f t="shared" si="303"/>
        <v/>
      </c>
      <c r="DO94" s="117" t="str">
        <f t="shared" si="303"/>
        <v/>
      </c>
      <c r="DP94" s="117" t="str">
        <f t="shared" si="303"/>
        <v/>
      </c>
      <c r="DQ94" s="117" t="str">
        <f t="shared" si="303"/>
        <v/>
      </c>
      <c r="DR94" s="117" t="str">
        <f t="shared" si="303"/>
        <v/>
      </c>
      <c r="DS94" s="117" t="str">
        <f t="shared" si="303"/>
        <v/>
      </c>
      <c r="DT94" s="117" t="str">
        <f t="shared" si="303"/>
        <v/>
      </c>
      <c r="DU94" s="117" t="str">
        <f t="shared" si="303"/>
        <v/>
      </c>
      <c r="DV94" s="117" t="str">
        <f t="shared" si="303"/>
        <v/>
      </c>
      <c r="DW94" s="117" t="str">
        <f t="shared" si="303"/>
        <v/>
      </c>
      <c r="DX94" s="117" t="str">
        <f t="shared" si="303"/>
        <v/>
      </c>
      <c r="DY94" s="117" t="str">
        <f t="shared" si="303"/>
        <v/>
      </c>
      <c r="DZ94" s="117" t="str">
        <f t="shared" si="303"/>
        <v/>
      </c>
      <c r="EA94" s="117" t="str">
        <f t="shared" si="303"/>
        <v/>
      </c>
      <c r="EB94" s="117" t="str">
        <f t="shared" si="303"/>
        <v/>
      </c>
      <c r="EC94" s="117" t="str">
        <f t="shared" si="303"/>
        <v/>
      </c>
      <c r="ED94" s="117" t="str">
        <f t="shared" si="303"/>
        <v/>
      </c>
      <c r="EE94" s="117" t="str">
        <f t="shared" si="303"/>
        <v/>
      </c>
      <c r="EF94" s="117" t="str">
        <f t="shared" si="303"/>
        <v/>
      </c>
      <c r="EG94" s="117" t="str">
        <f t="shared" si="303"/>
        <v/>
      </c>
      <c r="EH94" s="117" t="str">
        <f t="shared" si="303"/>
        <v/>
      </c>
      <c r="EI94" s="117" t="str">
        <f t="shared" si="303"/>
        <v/>
      </c>
      <c r="EJ94" s="117" t="str">
        <f t="shared" si="303"/>
        <v/>
      </c>
      <c r="EK94" s="117" t="str">
        <f t="shared" si="303"/>
        <v/>
      </c>
      <c r="EL94" s="117" t="str">
        <f t="shared" si="303"/>
        <v/>
      </c>
      <c r="EM94" s="117" t="str">
        <f t="shared" si="303"/>
        <v/>
      </c>
      <c r="EN94" s="117" t="str">
        <f t="shared" si="303"/>
        <v/>
      </c>
      <c r="EO94" s="117" t="str">
        <f t="shared" si="303"/>
        <v/>
      </c>
      <c r="EP94" s="117" t="str">
        <f t="shared" si="303"/>
        <v/>
      </c>
      <c r="EQ94" s="117" t="str">
        <f t="shared" si="303"/>
        <v/>
      </c>
      <c r="ER94" s="117" t="str">
        <f t="shared" si="303"/>
        <v/>
      </c>
      <c r="ES94" s="117" t="str">
        <f t="shared" si="303"/>
        <v/>
      </c>
      <c r="ET94" s="117" t="str">
        <f t="shared" si="303"/>
        <v/>
      </c>
      <c r="EU94" s="117" t="str">
        <f t="shared" si="303"/>
        <v/>
      </c>
      <c r="EV94" s="117" t="str">
        <f t="shared" ref="EV94:HG94" si="304">IF(EV45=1,INDEX($W$1:$W$49,ROW(EV45)),"")</f>
        <v/>
      </c>
      <c r="EW94" s="117" t="str">
        <f t="shared" si="304"/>
        <v/>
      </c>
      <c r="EX94" s="117" t="str">
        <f t="shared" si="304"/>
        <v/>
      </c>
      <c r="EY94" s="117" t="str">
        <f t="shared" si="304"/>
        <v/>
      </c>
      <c r="EZ94" s="117" t="str">
        <f t="shared" si="304"/>
        <v/>
      </c>
      <c r="FA94" s="117" t="str">
        <f t="shared" si="304"/>
        <v/>
      </c>
      <c r="FB94" s="117" t="str">
        <f t="shared" si="304"/>
        <v/>
      </c>
      <c r="FC94" s="117" t="str">
        <f t="shared" si="304"/>
        <v/>
      </c>
      <c r="FD94" s="117" t="str">
        <f t="shared" si="304"/>
        <v/>
      </c>
      <c r="FE94" s="117" t="str">
        <f t="shared" si="304"/>
        <v/>
      </c>
      <c r="FF94" s="117" t="str">
        <f t="shared" si="304"/>
        <v/>
      </c>
      <c r="FG94" s="117" t="str">
        <f t="shared" si="304"/>
        <v/>
      </c>
      <c r="FH94" s="117" t="str">
        <f t="shared" si="304"/>
        <v/>
      </c>
      <c r="FI94" s="117" t="str">
        <f t="shared" si="304"/>
        <v/>
      </c>
      <c r="FJ94" s="117" t="str">
        <f t="shared" si="304"/>
        <v/>
      </c>
      <c r="FK94" s="117" t="str">
        <f t="shared" si="304"/>
        <v/>
      </c>
      <c r="FL94" s="117" t="str">
        <f t="shared" si="304"/>
        <v/>
      </c>
      <c r="FM94" s="117" t="str">
        <f t="shared" si="304"/>
        <v/>
      </c>
      <c r="FN94" s="117" t="str">
        <f t="shared" si="304"/>
        <v/>
      </c>
      <c r="FO94" s="117" t="str">
        <f t="shared" si="304"/>
        <v/>
      </c>
      <c r="FP94" s="117" t="str">
        <f t="shared" si="304"/>
        <v/>
      </c>
      <c r="FQ94" s="117" t="str">
        <f t="shared" si="304"/>
        <v/>
      </c>
      <c r="FR94" s="117" t="str">
        <f t="shared" si="304"/>
        <v/>
      </c>
      <c r="FS94" s="117" t="str">
        <f t="shared" si="304"/>
        <v/>
      </c>
      <c r="FT94" s="117" t="str">
        <f t="shared" si="304"/>
        <v/>
      </c>
      <c r="FU94" s="117" t="str">
        <f t="shared" si="304"/>
        <v/>
      </c>
      <c r="FV94" s="117" t="str">
        <f t="shared" si="304"/>
        <v/>
      </c>
      <c r="FW94" s="117" t="str">
        <f t="shared" si="304"/>
        <v/>
      </c>
      <c r="FX94" s="117" t="str">
        <f t="shared" si="304"/>
        <v/>
      </c>
      <c r="FY94" s="117" t="str">
        <f t="shared" si="304"/>
        <v/>
      </c>
      <c r="FZ94" s="117" t="str">
        <f t="shared" si="304"/>
        <v/>
      </c>
      <c r="GA94" s="117" t="str">
        <f t="shared" si="304"/>
        <v/>
      </c>
      <c r="GB94" s="117" t="str">
        <f t="shared" si="304"/>
        <v/>
      </c>
      <c r="GC94" s="117" t="str">
        <f t="shared" si="304"/>
        <v/>
      </c>
      <c r="GD94" s="117" t="str">
        <f t="shared" si="304"/>
        <v/>
      </c>
      <c r="GE94" s="117" t="str">
        <f t="shared" si="304"/>
        <v/>
      </c>
      <c r="GF94" s="117" t="str">
        <f t="shared" si="304"/>
        <v/>
      </c>
      <c r="GG94" s="117" t="str">
        <f t="shared" si="304"/>
        <v/>
      </c>
      <c r="GH94" s="117" t="str">
        <f t="shared" si="304"/>
        <v/>
      </c>
      <c r="GI94" s="117" t="str">
        <f t="shared" si="304"/>
        <v/>
      </c>
      <c r="GJ94" s="117" t="str">
        <f t="shared" si="304"/>
        <v/>
      </c>
      <c r="GK94" s="117" t="str">
        <f t="shared" si="304"/>
        <v/>
      </c>
      <c r="GL94" s="117" t="str">
        <f t="shared" si="304"/>
        <v/>
      </c>
      <c r="GM94" s="117" t="str">
        <f t="shared" si="304"/>
        <v/>
      </c>
      <c r="GN94" s="117" t="str">
        <f t="shared" si="304"/>
        <v/>
      </c>
      <c r="GO94" s="117" t="str">
        <f t="shared" si="304"/>
        <v/>
      </c>
      <c r="GP94" s="117" t="str">
        <f t="shared" si="304"/>
        <v/>
      </c>
      <c r="GQ94" s="117" t="str">
        <f t="shared" si="304"/>
        <v/>
      </c>
      <c r="GR94" s="117" t="str">
        <f t="shared" si="304"/>
        <v/>
      </c>
      <c r="GS94" s="117" t="str">
        <f t="shared" si="304"/>
        <v/>
      </c>
      <c r="GT94" s="117" t="str">
        <f t="shared" si="304"/>
        <v/>
      </c>
      <c r="GU94" s="117" t="str">
        <f t="shared" si="304"/>
        <v/>
      </c>
      <c r="GV94" s="117" t="str">
        <f t="shared" si="304"/>
        <v/>
      </c>
      <c r="GW94" s="117" t="str">
        <f t="shared" si="304"/>
        <v/>
      </c>
      <c r="GX94" s="117" t="str">
        <f t="shared" si="304"/>
        <v/>
      </c>
      <c r="GY94" s="117" t="str">
        <f t="shared" si="304"/>
        <v/>
      </c>
      <c r="GZ94" s="117" t="str">
        <f t="shared" si="304"/>
        <v/>
      </c>
      <c r="HA94" s="117" t="str">
        <f t="shared" si="304"/>
        <v/>
      </c>
      <c r="HB94" s="117" t="str">
        <f t="shared" si="304"/>
        <v/>
      </c>
      <c r="HC94" s="117" t="str">
        <f t="shared" si="304"/>
        <v/>
      </c>
      <c r="HD94" s="117" t="str">
        <f t="shared" si="304"/>
        <v/>
      </c>
      <c r="HE94" s="117" t="str">
        <f t="shared" si="304"/>
        <v/>
      </c>
      <c r="HF94" s="117" t="str">
        <f t="shared" si="304"/>
        <v/>
      </c>
      <c r="HG94" s="117" t="str">
        <f t="shared" si="304"/>
        <v/>
      </c>
      <c r="HH94" s="117" t="str">
        <f t="shared" ref="HH94:HV94" si="305">IF(HH45=1,INDEX($W$1:$W$49,ROW(HH45)),"")</f>
        <v/>
      </c>
      <c r="HI94" s="117" t="str">
        <f t="shared" si="305"/>
        <v/>
      </c>
      <c r="HJ94" s="117" t="str">
        <f t="shared" si="305"/>
        <v/>
      </c>
      <c r="HK94" s="117" t="str">
        <f t="shared" si="305"/>
        <v/>
      </c>
      <c r="HL94" s="117" t="str">
        <f t="shared" si="305"/>
        <v/>
      </c>
      <c r="HM94" s="117" t="str">
        <f t="shared" si="305"/>
        <v/>
      </c>
      <c r="HN94" s="117" t="str">
        <f t="shared" si="305"/>
        <v/>
      </c>
      <c r="HO94" s="117" t="str">
        <f t="shared" si="305"/>
        <v/>
      </c>
      <c r="HP94" s="117" t="str">
        <f t="shared" si="305"/>
        <v/>
      </c>
      <c r="HQ94" s="117" t="str">
        <f t="shared" si="305"/>
        <v/>
      </c>
      <c r="HR94" s="117" t="str">
        <f t="shared" si="305"/>
        <v/>
      </c>
      <c r="HS94" s="117" t="str">
        <f t="shared" si="305"/>
        <v/>
      </c>
      <c r="HT94" s="117" t="str">
        <f t="shared" si="305"/>
        <v/>
      </c>
      <c r="HU94" s="117" t="str">
        <f t="shared" si="305"/>
        <v/>
      </c>
      <c r="HV94" s="117" t="str">
        <f t="shared" si="305"/>
        <v/>
      </c>
    </row>
    <row r="95" spans="1:230" x14ac:dyDescent="0.35">
      <c r="A95" s="117">
        <v>13</v>
      </c>
      <c r="B95" s="117">
        <f t="shared" si="206"/>
        <v>2</v>
      </c>
      <c r="C95" s="117">
        <f t="shared" si="207"/>
        <v>2</v>
      </c>
      <c r="D95" s="117">
        <f t="shared" si="208"/>
        <v>2</v>
      </c>
      <c r="E95" s="117">
        <f t="shared" si="209"/>
        <v>2</v>
      </c>
      <c r="H95" s="117">
        <v>94</v>
      </c>
      <c r="I95" s="117" t="str">
        <f t="shared" si="177"/>
        <v>ECG</v>
      </c>
      <c r="J95" s="117">
        <f t="shared" si="183"/>
        <v>86</v>
      </c>
      <c r="K95" s="117" t="str">
        <f t="shared" si="184"/>
        <v>ECG</v>
      </c>
      <c r="L95" s="117" t="str">
        <f t="shared" si="185"/>
        <v/>
      </c>
      <c r="M95" s="398" t="str">
        <f t="shared" si="186"/>
        <v>ECG</v>
      </c>
      <c r="N95" s="117">
        <f t="shared" si="187"/>
        <v>94</v>
      </c>
      <c r="O95" s="117">
        <f t="shared" si="188"/>
        <v>94</v>
      </c>
      <c r="Q95" s="389">
        <f t="shared" si="178"/>
        <v>94</v>
      </c>
      <c r="R95" s="395" t="str">
        <f t="shared" si="189"/>
        <v>ECG</v>
      </c>
      <c r="S95" s="391"/>
      <c r="T95" s="391"/>
      <c r="U95" s="391"/>
      <c r="W95" s="117">
        <v>45</v>
      </c>
      <c r="X95" s="117" t="str">
        <f t="shared" ref="X95:CI95" si="306">IF(X46=1,INDEX($W$1:$W$49,ROW(X46)),"")</f>
        <v/>
      </c>
      <c r="Y95" s="117" t="str">
        <f t="shared" si="306"/>
        <v/>
      </c>
      <c r="Z95" s="117" t="str">
        <f t="shared" si="306"/>
        <v/>
      </c>
      <c r="AA95" s="117" t="str">
        <f t="shared" si="306"/>
        <v/>
      </c>
      <c r="AB95" s="117" t="str">
        <f t="shared" si="306"/>
        <v/>
      </c>
      <c r="AC95" s="117" t="str">
        <f t="shared" si="306"/>
        <v/>
      </c>
      <c r="AD95" s="117" t="str">
        <f t="shared" si="306"/>
        <v/>
      </c>
      <c r="AE95" s="117" t="str">
        <f t="shared" si="306"/>
        <v/>
      </c>
      <c r="AF95" s="117" t="str">
        <f t="shared" si="306"/>
        <v/>
      </c>
      <c r="AG95" s="117" t="str">
        <f t="shared" si="306"/>
        <v/>
      </c>
      <c r="AH95" s="117" t="str">
        <f t="shared" si="306"/>
        <v/>
      </c>
      <c r="AI95" s="117" t="str">
        <f t="shared" si="306"/>
        <v/>
      </c>
      <c r="AJ95" s="117" t="str">
        <f t="shared" si="306"/>
        <v/>
      </c>
      <c r="AK95" s="117" t="str">
        <f t="shared" si="306"/>
        <v/>
      </c>
      <c r="AL95" s="117" t="str">
        <f t="shared" si="306"/>
        <v/>
      </c>
      <c r="AM95" s="117" t="str">
        <f t="shared" si="306"/>
        <v/>
      </c>
      <c r="AN95" s="117" t="str">
        <f t="shared" si="306"/>
        <v/>
      </c>
      <c r="AO95" s="117" t="str">
        <f t="shared" si="306"/>
        <v/>
      </c>
      <c r="AP95" s="117" t="str">
        <f t="shared" si="306"/>
        <v/>
      </c>
      <c r="AQ95" s="117" t="str">
        <f t="shared" si="306"/>
        <v/>
      </c>
      <c r="AR95" s="117" t="str">
        <f t="shared" si="306"/>
        <v/>
      </c>
      <c r="AS95" s="117" t="str">
        <f t="shared" si="306"/>
        <v/>
      </c>
      <c r="AT95" s="117" t="str">
        <f t="shared" si="306"/>
        <v/>
      </c>
      <c r="AU95" s="117" t="str">
        <f t="shared" si="306"/>
        <v/>
      </c>
      <c r="AV95" s="117" t="str">
        <f t="shared" si="306"/>
        <v/>
      </c>
      <c r="AW95" s="117" t="str">
        <f t="shared" si="306"/>
        <v/>
      </c>
      <c r="AX95" s="117" t="str">
        <f t="shared" si="306"/>
        <v/>
      </c>
      <c r="AY95" s="117" t="str">
        <f t="shared" si="306"/>
        <v/>
      </c>
      <c r="AZ95" s="117" t="str">
        <f t="shared" si="306"/>
        <v/>
      </c>
      <c r="BA95" s="117" t="str">
        <f t="shared" si="306"/>
        <v/>
      </c>
      <c r="BB95" s="117" t="str">
        <f t="shared" si="306"/>
        <v/>
      </c>
      <c r="BC95" s="117" t="str">
        <f t="shared" si="306"/>
        <v/>
      </c>
      <c r="BD95" s="117" t="str">
        <f t="shared" si="306"/>
        <v/>
      </c>
      <c r="BE95" s="117" t="str">
        <f t="shared" si="306"/>
        <v/>
      </c>
      <c r="BF95" s="117" t="str">
        <f t="shared" si="306"/>
        <v/>
      </c>
      <c r="BG95" s="117" t="str">
        <f t="shared" si="306"/>
        <v/>
      </c>
      <c r="BH95" s="117" t="str">
        <f t="shared" si="306"/>
        <v/>
      </c>
      <c r="BI95" s="117" t="str">
        <f t="shared" si="306"/>
        <v/>
      </c>
      <c r="BJ95" s="117" t="str">
        <f t="shared" si="306"/>
        <v/>
      </c>
      <c r="BK95" s="117" t="str">
        <f t="shared" si="306"/>
        <v/>
      </c>
      <c r="BL95" s="117" t="str">
        <f t="shared" si="306"/>
        <v/>
      </c>
      <c r="BM95" s="117" t="str">
        <f t="shared" si="306"/>
        <v/>
      </c>
      <c r="BN95" s="117" t="str">
        <f t="shared" si="306"/>
        <v/>
      </c>
      <c r="BO95" s="117" t="str">
        <f t="shared" si="306"/>
        <v/>
      </c>
      <c r="BP95" s="117" t="str">
        <f t="shared" si="306"/>
        <v/>
      </c>
      <c r="BQ95" s="117" t="str">
        <f t="shared" si="306"/>
        <v/>
      </c>
      <c r="BR95" s="117" t="str">
        <f t="shared" si="306"/>
        <v/>
      </c>
      <c r="BS95" s="117" t="str">
        <f t="shared" si="306"/>
        <v/>
      </c>
      <c r="BT95" s="117" t="str">
        <f t="shared" si="306"/>
        <v/>
      </c>
      <c r="BU95" s="117" t="str">
        <f t="shared" si="306"/>
        <v/>
      </c>
      <c r="BV95" s="117" t="str">
        <f t="shared" si="306"/>
        <v/>
      </c>
      <c r="BW95" s="117" t="str">
        <f t="shared" si="306"/>
        <v/>
      </c>
      <c r="BX95" s="117" t="str">
        <f t="shared" si="306"/>
        <v/>
      </c>
      <c r="BY95" s="117" t="str">
        <f t="shared" si="306"/>
        <v/>
      </c>
      <c r="BZ95" s="117" t="str">
        <f t="shared" si="306"/>
        <v/>
      </c>
      <c r="CA95" s="117" t="str">
        <f t="shared" si="306"/>
        <v/>
      </c>
      <c r="CB95" s="117" t="str">
        <f t="shared" si="306"/>
        <v/>
      </c>
      <c r="CC95" s="117" t="str">
        <f t="shared" si="306"/>
        <v/>
      </c>
      <c r="CD95" s="117" t="str">
        <f t="shared" si="306"/>
        <v/>
      </c>
      <c r="CE95" s="117" t="str">
        <f t="shared" si="306"/>
        <v/>
      </c>
      <c r="CF95" s="117" t="str">
        <f t="shared" si="306"/>
        <v/>
      </c>
      <c r="CG95" s="117" t="str">
        <f t="shared" si="306"/>
        <v/>
      </c>
      <c r="CH95" s="117" t="str">
        <f t="shared" si="306"/>
        <v/>
      </c>
      <c r="CI95" s="117" t="str">
        <f t="shared" si="306"/>
        <v/>
      </c>
      <c r="CJ95" s="117" t="str">
        <f t="shared" ref="CJ95:EU95" si="307">IF(CJ46=1,INDEX($W$1:$W$49,ROW(CJ46)),"")</f>
        <v/>
      </c>
      <c r="CK95" s="117" t="str">
        <f t="shared" si="307"/>
        <v/>
      </c>
      <c r="CL95" s="117" t="str">
        <f t="shared" si="307"/>
        <v/>
      </c>
      <c r="CM95" s="117" t="str">
        <f t="shared" si="307"/>
        <v/>
      </c>
      <c r="CN95" s="117" t="str">
        <f t="shared" si="307"/>
        <v/>
      </c>
      <c r="CO95" s="117" t="str">
        <f t="shared" si="307"/>
        <v/>
      </c>
      <c r="CP95" s="117" t="str">
        <f t="shared" si="307"/>
        <v/>
      </c>
      <c r="CQ95" s="117" t="str">
        <f t="shared" si="307"/>
        <v/>
      </c>
      <c r="CR95" s="117" t="str">
        <f t="shared" si="307"/>
        <v/>
      </c>
      <c r="CS95" s="117" t="str">
        <f t="shared" si="307"/>
        <v/>
      </c>
      <c r="CT95" s="117" t="str">
        <f t="shared" si="307"/>
        <v/>
      </c>
      <c r="CU95" s="117" t="str">
        <f t="shared" si="307"/>
        <v/>
      </c>
      <c r="CV95" s="117" t="str">
        <f t="shared" si="307"/>
        <v/>
      </c>
      <c r="CW95" s="117" t="str">
        <f t="shared" si="307"/>
        <v/>
      </c>
      <c r="CX95" s="117" t="str">
        <f t="shared" si="307"/>
        <v/>
      </c>
      <c r="CY95" s="117" t="str">
        <f t="shared" si="307"/>
        <v/>
      </c>
      <c r="CZ95" s="117" t="str">
        <f t="shared" si="307"/>
        <v/>
      </c>
      <c r="DA95" s="117" t="str">
        <f t="shared" si="307"/>
        <v/>
      </c>
      <c r="DB95" s="117" t="str">
        <f t="shared" si="307"/>
        <v/>
      </c>
      <c r="DC95" s="117" t="str">
        <f t="shared" si="307"/>
        <v/>
      </c>
      <c r="DD95" s="117" t="str">
        <f t="shared" si="307"/>
        <v/>
      </c>
      <c r="DE95" s="117" t="str">
        <f t="shared" si="307"/>
        <v/>
      </c>
      <c r="DF95" s="117" t="str">
        <f t="shared" si="307"/>
        <v/>
      </c>
      <c r="DG95" s="117" t="str">
        <f t="shared" si="307"/>
        <v/>
      </c>
      <c r="DH95" s="117" t="str">
        <f t="shared" si="307"/>
        <v/>
      </c>
      <c r="DI95" s="117" t="str">
        <f t="shared" si="307"/>
        <v/>
      </c>
      <c r="DJ95" s="117" t="str">
        <f t="shared" si="307"/>
        <v/>
      </c>
      <c r="DK95" s="117" t="str">
        <f t="shared" si="307"/>
        <v/>
      </c>
      <c r="DL95" s="117" t="str">
        <f t="shared" si="307"/>
        <v/>
      </c>
      <c r="DM95" s="117" t="str">
        <f t="shared" si="307"/>
        <v/>
      </c>
      <c r="DN95" s="117" t="str">
        <f t="shared" si="307"/>
        <v/>
      </c>
      <c r="DO95" s="117" t="str">
        <f t="shared" si="307"/>
        <v/>
      </c>
      <c r="DP95" s="117" t="str">
        <f t="shared" si="307"/>
        <v/>
      </c>
      <c r="DQ95" s="117" t="str">
        <f t="shared" si="307"/>
        <v/>
      </c>
      <c r="DR95" s="117" t="str">
        <f t="shared" si="307"/>
        <v/>
      </c>
      <c r="DS95" s="117" t="str">
        <f t="shared" si="307"/>
        <v/>
      </c>
      <c r="DT95" s="117" t="str">
        <f t="shared" si="307"/>
        <v/>
      </c>
      <c r="DU95" s="117" t="str">
        <f t="shared" si="307"/>
        <v/>
      </c>
      <c r="DV95" s="117" t="str">
        <f t="shared" si="307"/>
        <v/>
      </c>
      <c r="DW95" s="117" t="str">
        <f t="shared" si="307"/>
        <v/>
      </c>
      <c r="DX95" s="117" t="str">
        <f t="shared" si="307"/>
        <v/>
      </c>
      <c r="DY95" s="117" t="str">
        <f t="shared" si="307"/>
        <v/>
      </c>
      <c r="DZ95" s="117" t="str">
        <f t="shared" si="307"/>
        <v/>
      </c>
      <c r="EA95" s="117" t="str">
        <f t="shared" si="307"/>
        <v/>
      </c>
      <c r="EB95" s="117" t="str">
        <f t="shared" si="307"/>
        <v/>
      </c>
      <c r="EC95" s="117" t="str">
        <f t="shared" si="307"/>
        <v/>
      </c>
      <c r="ED95" s="117" t="str">
        <f t="shared" si="307"/>
        <v/>
      </c>
      <c r="EE95" s="117" t="str">
        <f t="shared" si="307"/>
        <v/>
      </c>
      <c r="EF95" s="117" t="str">
        <f t="shared" si="307"/>
        <v/>
      </c>
      <c r="EG95" s="117" t="str">
        <f t="shared" si="307"/>
        <v/>
      </c>
      <c r="EH95" s="117" t="str">
        <f t="shared" si="307"/>
        <v/>
      </c>
      <c r="EI95" s="117" t="str">
        <f t="shared" si="307"/>
        <v/>
      </c>
      <c r="EJ95" s="117" t="str">
        <f t="shared" si="307"/>
        <v/>
      </c>
      <c r="EK95" s="117" t="str">
        <f t="shared" si="307"/>
        <v/>
      </c>
      <c r="EL95" s="117" t="str">
        <f t="shared" si="307"/>
        <v/>
      </c>
      <c r="EM95" s="117" t="str">
        <f t="shared" si="307"/>
        <v/>
      </c>
      <c r="EN95" s="117" t="str">
        <f t="shared" si="307"/>
        <v/>
      </c>
      <c r="EO95" s="117" t="str">
        <f t="shared" si="307"/>
        <v/>
      </c>
      <c r="EP95" s="117" t="str">
        <f t="shared" si="307"/>
        <v/>
      </c>
      <c r="EQ95" s="117" t="str">
        <f t="shared" si="307"/>
        <v/>
      </c>
      <c r="ER95" s="117" t="str">
        <f t="shared" si="307"/>
        <v/>
      </c>
      <c r="ES95" s="117" t="str">
        <f t="shared" si="307"/>
        <v/>
      </c>
      <c r="ET95" s="117" t="str">
        <f t="shared" si="307"/>
        <v/>
      </c>
      <c r="EU95" s="117" t="str">
        <f t="shared" si="307"/>
        <v/>
      </c>
      <c r="EV95" s="117" t="str">
        <f t="shared" ref="EV95:HG95" si="308">IF(EV46=1,INDEX($W$1:$W$49,ROW(EV46)),"")</f>
        <v/>
      </c>
      <c r="EW95" s="117" t="str">
        <f t="shared" si="308"/>
        <v/>
      </c>
      <c r="EX95" s="117" t="str">
        <f t="shared" si="308"/>
        <v/>
      </c>
      <c r="EY95" s="117" t="str">
        <f t="shared" si="308"/>
        <v/>
      </c>
      <c r="EZ95" s="117" t="str">
        <f t="shared" si="308"/>
        <v/>
      </c>
      <c r="FA95" s="117" t="str">
        <f t="shared" si="308"/>
        <v/>
      </c>
      <c r="FB95" s="117" t="str">
        <f t="shared" si="308"/>
        <v/>
      </c>
      <c r="FC95" s="117" t="str">
        <f t="shared" si="308"/>
        <v/>
      </c>
      <c r="FD95" s="117" t="str">
        <f t="shared" si="308"/>
        <v/>
      </c>
      <c r="FE95" s="117" t="str">
        <f t="shared" si="308"/>
        <v/>
      </c>
      <c r="FF95" s="117" t="str">
        <f t="shared" si="308"/>
        <v/>
      </c>
      <c r="FG95" s="117" t="str">
        <f t="shared" si="308"/>
        <v/>
      </c>
      <c r="FH95" s="117" t="str">
        <f t="shared" si="308"/>
        <v/>
      </c>
      <c r="FI95" s="117" t="str">
        <f t="shared" si="308"/>
        <v/>
      </c>
      <c r="FJ95" s="117" t="str">
        <f t="shared" si="308"/>
        <v/>
      </c>
      <c r="FK95" s="117" t="str">
        <f t="shared" si="308"/>
        <v/>
      </c>
      <c r="FL95" s="117" t="str">
        <f t="shared" si="308"/>
        <v/>
      </c>
      <c r="FM95" s="117" t="str">
        <f t="shared" si="308"/>
        <v/>
      </c>
      <c r="FN95" s="117" t="str">
        <f t="shared" si="308"/>
        <v/>
      </c>
      <c r="FO95" s="117" t="str">
        <f t="shared" si="308"/>
        <v/>
      </c>
      <c r="FP95" s="117" t="str">
        <f t="shared" si="308"/>
        <v/>
      </c>
      <c r="FQ95" s="117" t="str">
        <f t="shared" si="308"/>
        <v/>
      </c>
      <c r="FR95" s="117" t="str">
        <f t="shared" si="308"/>
        <v/>
      </c>
      <c r="FS95" s="117" t="str">
        <f t="shared" si="308"/>
        <v/>
      </c>
      <c r="FT95" s="117" t="str">
        <f t="shared" si="308"/>
        <v/>
      </c>
      <c r="FU95" s="117" t="str">
        <f t="shared" si="308"/>
        <v/>
      </c>
      <c r="FV95" s="117" t="str">
        <f t="shared" si="308"/>
        <v/>
      </c>
      <c r="FW95" s="117" t="str">
        <f t="shared" si="308"/>
        <v/>
      </c>
      <c r="FX95" s="117" t="str">
        <f t="shared" si="308"/>
        <v/>
      </c>
      <c r="FY95" s="117" t="str">
        <f t="shared" si="308"/>
        <v/>
      </c>
      <c r="FZ95" s="117" t="str">
        <f t="shared" si="308"/>
        <v/>
      </c>
      <c r="GA95" s="117" t="str">
        <f t="shared" si="308"/>
        <v/>
      </c>
      <c r="GB95" s="117" t="str">
        <f t="shared" si="308"/>
        <v/>
      </c>
      <c r="GC95" s="117" t="str">
        <f t="shared" si="308"/>
        <v/>
      </c>
      <c r="GD95" s="117" t="str">
        <f t="shared" si="308"/>
        <v/>
      </c>
      <c r="GE95" s="117" t="str">
        <f t="shared" si="308"/>
        <v/>
      </c>
      <c r="GF95" s="117" t="str">
        <f t="shared" si="308"/>
        <v/>
      </c>
      <c r="GG95" s="117" t="str">
        <f t="shared" si="308"/>
        <v/>
      </c>
      <c r="GH95" s="117" t="str">
        <f t="shared" si="308"/>
        <v/>
      </c>
      <c r="GI95" s="117" t="str">
        <f t="shared" si="308"/>
        <v/>
      </c>
      <c r="GJ95" s="117" t="str">
        <f t="shared" si="308"/>
        <v/>
      </c>
      <c r="GK95" s="117" t="str">
        <f t="shared" si="308"/>
        <v/>
      </c>
      <c r="GL95" s="117" t="str">
        <f t="shared" si="308"/>
        <v/>
      </c>
      <c r="GM95" s="117" t="str">
        <f t="shared" si="308"/>
        <v/>
      </c>
      <c r="GN95" s="117" t="str">
        <f t="shared" si="308"/>
        <v/>
      </c>
      <c r="GO95" s="117" t="str">
        <f t="shared" si="308"/>
        <v/>
      </c>
      <c r="GP95" s="117" t="str">
        <f t="shared" si="308"/>
        <v/>
      </c>
      <c r="GQ95" s="117" t="str">
        <f t="shared" si="308"/>
        <v/>
      </c>
      <c r="GR95" s="117" t="str">
        <f t="shared" si="308"/>
        <v/>
      </c>
      <c r="GS95" s="117" t="str">
        <f t="shared" si="308"/>
        <v/>
      </c>
      <c r="GT95" s="117" t="str">
        <f t="shared" si="308"/>
        <v/>
      </c>
      <c r="GU95" s="117" t="str">
        <f t="shared" si="308"/>
        <v/>
      </c>
      <c r="GV95" s="117" t="str">
        <f t="shared" si="308"/>
        <v/>
      </c>
      <c r="GW95" s="117" t="str">
        <f t="shared" si="308"/>
        <v/>
      </c>
      <c r="GX95" s="117" t="str">
        <f t="shared" si="308"/>
        <v/>
      </c>
      <c r="GY95" s="117" t="str">
        <f t="shared" si="308"/>
        <v/>
      </c>
      <c r="GZ95" s="117" t="str">
        <f t="shared" si="308"/>
        <v/>
      </c>
      <c r="HA95" s="117" t="str">
        <f t="shared" si="308"/>
        <v/>
      </c>
      <c r="HB95" s="117" t="str">
        <f t="shared" si="308"/>
        <v/>
      </c>
      <c r="HC95" s="117" t="str">
        <f t="shared" si="308"/>
        <v/>
      </c>
      <c r="HD95" s="117" t="str">
        <f t="shared" si="308"/>
        <v/>
      </c>
      <c r="HE95" s="117" t="str">
        <f t="shared" si="308"/>
        <v/>
      </c>
      <c r="HF95" s="117" t="str">
        <f t="shared" si="308"/>
        <v/>
      </c>
      <c r="HG95" s="117" t="str">
        <f t="shared" si="308"/>
        <v/>
      </c>
      <c r="HH95" s="117" t="str">
        <f t="shared" ref="HH95:HV95" si="309">IF(HH46=1,INDEX($W$1:$W$49,ROW(HH46)),"")</f>
        <v/>
      </c>
      <c r="HI95" s="117" t="str">
        <f t="shared" si="309"/>
        <v/>
      </c>
      <c r="HJ95" s="117" t="str">
        <f t="shared" si="309"/>
        <v/>
      </c>
      <c r="HK95" s="117" t="str">
        <f t="shared" si="309"/>
        <v/>
      </c>
      <c r="HL95" s="117" t="str">
        <f t="shared" si="309"/>
        <v/>
      </c>
      <c r="HM95" s="117" t="str">
        <f t="shared" si="309"/>
        <v/>
      </c>
      <c r="HN95" s="117" t="str">
        <f t="shared" si="309"/>
        <v/>
      </c>
      <c r="HO95" s="117" t="str">
        <f t="shared" si="309"/>
        <v/>
      </c>
      <c r="HP95" s="117" t="str">
        <f t="shared" si="309"/>
        <v/>
      </c>
      <c r="HQ95" s="117" t="str">
        <f t="shared" si="309"/>
        <v/>
      </c>
      <c r="HR95" s="117" t="str">
        <f t="shared" si="309"/>
        <v/>
      </c>
      <c r="HS95" s="117" t="str">
        <f t="shared" si="309"/>
        <v/>
      </c>
      <c r="HT95" s="117" t="str">
        <f t="shared" si="309"/>
        <v/>
      </c>
      <c r="HU95" s="117" t="str">
        <f t="shared" si="309"/>
        <v/>
      </c>
      <c r="HV95" s="117" t="str">
        <f t="shared" si="309"/>
        <v/>
      </c>
    </row>
    <row r="96" spans="1:230" x14ac:dyDescent="0.35">
      <c r="A96" s="117">
        <v>14</v>
      </c>
      <c r="B96" s="117">
        <f t="shared" si="206"/>
        <v>2</v>
      </c>
      <c r="C96" s="117">
        <f t="shared" si="207"/>
        <v>2</v>
      </c>
      <c r="D96" s="117">
        <f t="shared" si="208"/>
        <v>2</v>
      </c>
      <c r="E96" s="117">
        <f t="shared" si="209"/>
        <v>2</v>
      </c>
      <c r="H96" s="117">
        <v>95</v>
      </c>
      <c r="I96" s="117" t="str">
        <f t="shared" si="177"/>
        <v>TIA1-3</v>
      </c>
      <c r="J96" s="117">
        <f t="shared" si="183"/>
        <v>86</v>
      </c>
      <c r="K96" s="117" t="str">
        <f t="shared" si="184"/>
        <v/>
      </c>
      <c r="L96" s="117" t="str">
        <f t="shared" si="185"/>
        <v>TIA1-3</v>
      </c>
      <c r="M96" s="398" t="str">
        <f t="shared" si="186"/>
        <v>TIA1-3</v>
      </c>
      <c r="N96" s="117">
        <f t="shared" si="187"/>
        <v>95</v>
      </c>
      <c r="O96" s="117">
        <f t="shared" si="188"/>
        <v>95</v>
      </c>
      <c r="Q96" s="389">
        <f t="shared" si="178"/>
        <v>95</v>
      </c>
      <c r="R96" s="395" t="str">
        <f t="shared" si="189"/>
        <v>TIA1-3</v>
      </c>
      <c r="S96" s="391"/>
      <c r="T96" s="391"/>
      <c r="U96" s="391"/>
      <c r="W96" s="117">
        <v>46</v>
      </c>
      <c r="X96" s="117" t="str">
        <f t="shared" ref="X96:CI96" si="310">IF(X47=1,INDEX($W$1:$W$49,ROW(X47)),"")</f>
        <v/>
      </c>
      <c r="Y96" s="117" t="str">
        <f t="shared" si="310"/>
        <v/>
      </c>
      <c r="Z96" s="117" t="str">
        <f t="shared" si="310"/>
        <v/>
      </c>
      <c r="AA96" s="117" t="str">
        <f t="shared" si="310"/>
        <v/>
      </c>
      <c r="AB96" s="117" t="str">
        <f t="shared" si="310"/>
        <v/>
      </c>
      <c r="AC96" s="117" t="str">
        <f t="shared" si="310"/>
        <v/>
      </c>
      <c r="AD96" s="117" t="str">
        <f t="shared" si="310"/>
        <v/>
      </c>
      <c r="AE96" s="117" t="str">
        <f t="shared" si="310"/>
        <v/>
      </c>
      <c r="AF96" s="117" t="str">
        <f t="shared" si="310"/>
        <v/>
      </c>
      <c r="AG96" s="117" t="str">
        <f t="shared" si="310"/>
        <v/>
      </c>
      <c r="AH96" s="117" t="str">
        <f t="shared" si="310"/>
        <v/>
      </c>
      <c r="AI96" s="117" t="str">
        <f t="shared" si="310"/>
        <v/>
      </c>
      <c r="AJ96" s="117" t="str">
        <f t="shared" si="310"/>
        <v/>
      </c>
      <c r="AK96" s="117" t="str">
        <f t="shared" si="310"/>
        <v/>
      </c>
      <c r="AL96" s="117" t="str">
        <f t="shared" si="310"/>
        <v/>
      </c>
      <c r="AM96" s="117" t="str">
        <f t="shared" si="310"/>
        <v/>
      </c>
      <c r="AN96" s="117" t="str">
        <f t="shared" si="310"/>
        <v/>
      </c>
      <c r="AO96" s="117" t="str">
        <f t="shared" si="310"/>
        <v/>
      </c>
      <c r="AP96" s="117" t="str">
        <f t="shared" si="310"/>
        <v/>
      </c>
      <c r="AQ96" s="117" t="str">
        <f t="shared" si="310"/>
        <v/>
      </c>
      <c r="AR96" s="117" t="str">
        <f t="shared" si="310"/>
        <v/>
      </c>
      <c r="AS96" s="117" t="str">
        <f t="shared" si="310"/>
        <v/>
      </c>
      <c r="AT96" s="117" t="str">
        <f t="shared" si="310"/>
        <v/>
      </c>
      <c r="AU96" s="117" t="str">
        <f t="shared" si="310"/>
        <v/>
      </c>
      <c r="AV96" s="117" t="str">
        <f t="shared" si="310"/>
        <v/>
      </c>
      <c r="AW96" s="117" t="str">
        <f t="shared" si="310"/>
        <v/>
      </c>
      <c r="AX96" s="117" t="str">
        <f t="shared" si="310"/>
        <v/>
      </c>
      <c r="AY96" s="117" t="str">
        <f t="shared" si="310"/>
        <v/>
      </c>
      <c r="AZ96" s="117" t="str">
        <f t="shared" si="310"/>
        <v/>
      </c>
      <c r="BA96" s="117" t="str">
        <f t="shared" si="310"/>
        <v/>
      </c>
      <c r="BB96" s="117" t="str">
        <f t="shared" si="310"/>
        <v/>
      </c>
      <c r="BC96" s="117" t="str">
        <f t="shared" si="310"/>
        <v/>
      </c>
      <c r="BD96" s="117" t="str">
        <f t="shared" si="310"/>
        <v/>
      </c>
      <c r="BE96" s="117" t="str">
        <f t="shared" si="310"/>
        <v/>
      </c>
      <c r="BF96" s="117" t="str">
        <f t="shared" si="310"/>
        <v/>
      </c>
      <c r="BG96" s="117" t="str">
        <f t="shared" si="310"/>
        <v/>
      </c>
      <c r="BH96" s="117" t="str">
        <f t="shared" si="310"/>
        <v/>
      </c>
      <c r="BI96" s="117" t="str">
        <f t="shared" si="310"/>
        <v/>
      </c>
      <c r="BJ96" s="117" t="str">
        <f t="shared" si="310"/>
        <v/>
      </c>
      <c r="BK96" s="117" t="str">
        <f t="shared" si="310"/>
        <v/>
      </c>
      <c r="BL96" s="117" t="str">
        <f t="shared" si="310"/>
        <v/>
      </c>
      <c r="BM96" s="117" t="str">
        <f t="shared" si="310"/>
        <v/>
      </c>
      <c r="BN96" s="117" t="str">
        <f t="shared" si="310"/>
        <v/>
      </c>
      <c r="BO96" s="117" t="str">
        <f t="shared" si="310"/>
        <v/>
      </c>
      <c r="BP96" s="117" t="str">
        <f t="shared" si="310"/>
        <v/>
      </c>
      <c r="BQ96" s="117" t="str">
        <f t="shared" si="310"/>
        <v/>
      </c>
      <c r="BR96" s="117" t="str">
        <f t="shared" si="310"/>
        <v/>
      </c>
      <c r="BS96" s="117" t="str">
        <f t="shared" si="310"/>
        <v/>
      </c>
      <c r="BT96" s="117" t="str">
        <f t="shared" si="310"/>
        <v/>
      </c>
      <c r="BU96" s="117" t="str">
        <f t="shared" si="310"/>
        <v/>
      </c>
      <c r="BV96" s="117" t="str">
        <f t="shared" si="310"/>
        <v/>
      </c>
      <c r="BW96" s="117" t="str">
        <f t="shared" si="310"/>
        <v/>
      </c>
      <c r="BX96" s="117" t="str">
        <f t="shared" si="310"/>
        <v/>
      </c>
      <c r="BY96" s="117" t="str">
        <f t="shared" si="310"/>
        <v/>
      </c>
      <c r="BZ96" s="117" t="str">
        <f t="shared" si="310"/>
        <v/>
      </c>
      <c r="CA96" s="117" t="str">
        <f t="shared" si="310"/>
        <v/>
      </c>
      <c r="CB96" s="117" t="str">
        <f t="shared" si="310"/>
        <v/>
      </c>
      <c r="CC96" s="117" t="str">
        <f t="shared" si="310"/>
        <v/>
      </c>
      <c r="CD96" s="117" t="str">
        <f t="shared" si="310"/>
        <v/>
      </c>
      <c r="CE96" s="117" t="str">
        <f t="shared" si="310"/>
        <v/>
      </c>
      <c r="CF96" s="117" t="str">
        <f t="shared" si="310"/>
        <v/>
      </c>
      <c r="CG96" s="117" t="str">
        <f t="shared" si="310"/>
        <v/>
      </c>
      <c r="CH96" s="117" t="str">
        <f t="shared" si="310"/>
        <v/>
      </c>
      <c r="CI96" s="117" t="str">
        <f t="shared" si="310"/>
        <v/>
      </c>
      <c r="CJ96" s="117" t="str">
        <f t="shared" ref="CJ96:EU96" si="311">IF(CJ47=1,INDEX($W$1:$W$49,ROW(CJ47)),"")</f>
        <v/>
      </c>
      <c r="CK96" s="117" t="str">
        <f t="shared" si="311"/>
        <v/>
      </c>
      <c r="CL96" s="117" t="str">
        <f t="shared" si="311"/>
        <v/>
      </c>
      <c r="CM96" s="117" t="str">
        <f t="shared" si="311"/>
        <v/>
      </c>
      <c r="CN96" s="117" t="str">
        <f t="shared" si="311"/>
        <v/>
      </c>
      <c r="CO96" s="117" t="str">
        <f t="shared" si="311"/>
        <v/>
      </c>
      <c r="CP96" s="117" t="str">
        <f t="shared" si="311"/>
        <v/>
      </c>
      <c r="CQ96" s="117" t="str">
        <f t="shared" si="311"/>
        <v/>
      </c>
      <c r="CR96" s="117" t="str">
        <f t="shared" si="311"/>
        <v/>
      </c>
      <c r="CS96" s="117" t="str">
        <f t="shared" si="311"/>
        <v/>
      </c>
      <c r="CT96" s="117" t="str">
        <f t="shared" si="311"/>
        <v/>
      </c>
      <c r="CU96" s="117" t="str">
        <f t="shared" si="311"/>
        <v/>
      </c>
      <c r="CV96" s="117" t="str">
        <f t="shared" si="311"/>
        <v/>
      </c>
      <c r="CW96" s="117" t="str">
        <f t="shared" si="311"/>
        <v/>
      </c>
      <c r="CX96" s="117" t="str">
        <f t="shared" si="311"/>
        <v/>
      </c>
      <c r="CY96" s="117" t="str">
        <f t="shared" si="311"/>
        <v/>
      </c>
      <c r="CZ96" s="117" t="str">
        <f t="shared" si="311"/>
        <v/>
      </c>
      <c r="DA96" s="117" t="str">
        <f t="shared" si="311"/>
        <v/>
      </c>
      <c r="DB96" s="117" t="str">
        <f t="shared" si="311"/>
        <v/>
      </c>
      <c r="DC96" s="117" t="str">
        <f t="shared" si="311"/>
        <v/>
      </c>
      <c r="DD96" s="117" t="str">
        <f t="shared" si="311"/>
        <v/>
      </c>
      <c r="DE96" s="117" t="str">
        <f t="shared" si="311"/>
        <v/>
      </c>
      <c r="DF96" s="117" t="str">
        <f t="shared" si="311"/>
        <v/>
      </c>
      <c r="DG96" s="117" t="str">
        <f t="shared" si="311"/>
        <v/>
      </c>
      <c r="DH96" s="117" t="str">
        <f t="shared" si="311"/>
        <v/>
      </c>
      <c r="DI96" s="117" t="str">
        <f t="shared" si="311"/>
        <v/>
      </c>
      <c r="DJ96" s="117" t="str">
        <f t="shared" si="311"/>
        <v/>
      </c>
      <c r="DK96" s="117" t="str">
        <f t="shared" si="311"/>
        <v/>
      </c>
      <c r="DL96" s="117" t="str">
        <f t="shared" si="311"/>
        <v/>
      </c>
      <c r="DM96" s="117" t="str">
        <f t="shared" si="311"/>
        <v/>
      </c>
      <c r="DN96" s="117" t="str">
        <f t="shared" si="311"/>
        <v/>
      </c>
      <c r="DO96" s="117" t="str">
        <f t="shared" si="311"/>
        <v/>
      </c>
      <c r="DP96" s="117" t="str">
        <f t="shared" si="311"/>
        <v/>
      </c>
      <c r="DQ96" s="117" t="str">
        <f t="shared" si="311"/>
        <v/>
      </c>
      <c r="DR96" s="117" t="str">
        <f t="shared" si="311"/>
        <v/>
      </c>
      <c r="DS96" s="117" t="str">
        <f t="shared" si="311"/>
        <v/>
      </c>
      <c r="DT96" s="117" t="str">
        <f t="shared" si="311"/>
        <v/>
      </c>
      <c r="DU96" s="117" t="str">
        <f t="shared" si="311"/>
        <v/>
      </c>
      <c r="DV96" s="117" t="str">
        <f t="shared" si="311"/>
        <v/>
      </c>
      <c r="DW96" s="117" t="str">
        <f t="shared" si="311"/>
        <v/>
      </c>
      <c r="DX96" s="117" t="str">
        <f t="shared" si="311"/>
        <v/>
      </c>
      <c r="DY96" s="117" t="str">
        <f t="shared" si="311"/>
        <v/>
      </c>
      <c r="DZ96" s="117" t="str">
        <f t="shared" si="311"/>
        <v/>
      </c>
      <c r="EA96" s="117" t="str">
        <f t="shared" si="311"/>
        <v/>
      </c>
      <c r="EB96" s="117" t="str">
        <f t="shared" si="311"/>
        <v/>
      </c>
      <c r="EC96" s="117" t="str">
        <f t="shared" si="311"/>
        <v/>
      </c>
      <c r="ED96" s="117" t="str">
        <f t="shared" si="311"/>
        <v/>
      </c>
      <c r="EE96" s="117" t="str">
        <f t="shared" si="311"/>
        <v/>
      </c>
      <c r="EF96" s="117" t="str">
        <f t="shared" si="311"/>
        <v/>
      </c>
      <c r="EG96" s="117" t="str">
        <f t="shared" si="311"/>
        <v/>
      </c>
      <c r="EH96" s="117" t="str">
        <f t="shared" si="311"/>
        <v/>
      </c>
      <c r="EI96" s="117" t="str">
        <f t="shared" si="311"/>
        <v/>
      </c>
      <c r="EJ96" s="117" t="str">
        <f t="shared" si="311"/>
        <v/>
      </c>
      <c r="EK96" s="117" t="str">
        <f t="shared" si="311"/>
        <v/>
      </c>
      <c r="EL96" s="117" t="str">
        <f t="shared" si="311"/>
        <v/>
      </c>
      <c r="EM96" s="117" t="str">
        <f t="shared" si="311"/>
        <v/>
      </c>
      <c r="EN96" s="117" t="str">
        <f t="shared" si="311"/>
        <v/>
      </c>
      <c r="EO96" s="117" t="str">
        <f t="shared" si="311"/>
        <v/>
      </c>
      <c r="EP96" s="117" t="str">
        <f t="shared" si="311"/>
        <v/>
      </c>
      <c r="EQ96" s="117" t="str">
        <f t="shared" si="311"/>
        <v/>
      </c>
      <c r="ER96" s="117" t="str">
        <f t="shared" si="311"/>
        <v/>
      </c>
      <c r="ES96" s="117" t="str">
        <f t="shared" si="311"/>
        <v/>
      </c>
      <c r="ET96" s="117" t="str">
        <f t="shared" si="311"/>
        <v/>
      </c>
      <c r="EU96" s="117" t="str">
        <f t="shared" si="311"/>
        <v/>
      </c>
      <c r="EV96" s="117" t="str">
        <f t="shared" ref="EV96:HG96" si="312">IF(EV47=1,INDEX($W$1:$W$49,ROW(EV47)),"")</f>
        <v/>
      </c>
      <c r="EW96" s="117" t="str">
        <f t="shared" si="312"/>
        <v/>
      </c>
      <c r="EX96" s="117" t="str">
        <f t="shared" si="312"/>
        <v/>
      </c>
      <c r="EY96" s="117" t="str">
        <f t="shared" si="312"/>
        <v/>
      </c>
      <c r="EZ96" s="117" t="str">
        <f t="shared" si="312"/>
        <v/>
      </c>
      <c r="FA96" s="117" t="str">
        <f t="shared" si="312"/>
        <v/>
      </c>
      <c r="FB96" s="117" t="str">
        <f t="shared" si="312"/>
        <v/>
      </c>
      <c r="FC96" s="117" t="str">
        <f t="shared" si="312"/>
        <v/>
      </c>
      <c r="FD96" s="117" t="str">
        <f t="shared" si="312"/>
        <v/>
      </c>
      <c r="FE96" s="117" t="str">
        <f t="shared" si="312"/>
        <v/>
      </c>
      <c r="FF96" s="117" t="str">
        <f t="shared" si="312"/>
        <v/>
      </c>
      <c r="FG96" s="117" t="str">
        <f t="shared" si="312"/>
        <v/>
      </c>
      <c r="FH96" s="117" t="str">
        <f t="shared" si="312"/>
        <v/>
      </c>
      <c r="FI96" s="117" t="str">
        <f t="shared" si="312"/>
        <v/>
      </c>
      <c r="FJ96" s="117" t="str">
        <f t="shared" si="312"/>
        <v/>
      </c>
      <c r="FK96" s="117" t="str">
        <f t="shared" si="312"/>
        <v/>
      </c>
      <c r="FL96" s="117" t="str">
        <f t="shared" si="312"/>
        <v/>
      </c>
      <c r="FM96" s="117" t="str">
        <f t="shared" si="312"/>
        <v/>
      </c>
      <c r="FN96" s="117" t="str">
        <f t="shared" si="312"/>
        <v/>
      </c>
      <c r="FO96" s="117" t="str">
        <f t="shared" si="312"/>
        <v/>
      </c>
      <c r="FP96" s="117" t="str">
        <f t="shared" si="312"/>
        <v/>
      </c>
      <c r="FQ96" s="117" t="str">
        <f t="shared" si="312"/>
        <v/>
      </c>
      <c r="FR96" s="117" t="str">
        <f t="shared" si="312"/>
        <v/>
      </c>
      <c r="FS96" s="117" t="str">
        <f t="shared" si="312"/>
        <v/>
      </c>
      <c r="FT96" s="117" t="str">
        <f t="shared" si="312"/>
        <v/>
      </c>
      <c r="FU96" s="117" t="str">
        <f t="shared" si="312"/>
        <v/>
      </c>
      <c r="FV96" s="117" t="str">
        <f t="shared" si="312"/>
        <v/>
      </c>
      <c r="FW96" s="117" t="str">
        <f t="shared" si="312"/>
        <v/>
      </c>
      <c r="FX96" s="117" t="str">
        <f t="shared" si="312"/>
        <v/>
      </c>
      <c r="FY96" s="117" t="str">
        <f t="shared" si="312"/>
        <v/>
      </c>
      <c r="FZ96" s="117" t="str">
        <f t="shared" si="312"/>
        <v/>
      </c>
      <c r="GA96" s="117" t="str">
        <f t="shared" si="312"/>
        <v/>
      </c>
      <c r="GB96" s="117" t="str">
        <f t="shared" si="312"/>
        <v/>
      </c>
      <c r="GC96" s="117" t="str">
        <f t="shared" si="312"/>
        <v/>
      </c>
      <c r="GD96" s="117" t="str">
        <f t="shared" si="312"/>
        <v/>
      </c>
      <c r="GE96" s="117" t="str">
        <f t="shared" si="312"/>
        <v/>
      </c>
      <c r="GF96" s="117" t="str">
        <f t="shared" si="312"/>
        <v/>
      </c>
      <c r="GG96" s="117" t="str">
        <f t="shared" si="312"/>
        <v/>
      </c>
      <c r="GH96" s="117" t="str">
        <f t="shared" si="312"/>
        <v/>
      </c>
      <c r="GI96" s="117" t="str">
        <f t="shared" si="312"/>
        <v/>
      </c>
      <c r="GJ96" s="117" t="str">
        <f t="shared" si="312"/>
        <v/>
      </c>
      <c r="GK96" s="117" t="str">
        <f t="shared" si="312"/>
        <v/>
      </c>
      <c r="GL96" s="117" t="str">
        <f t="shared" si="312"/>
        <v/>
      </c>
      <c r="GM96" s="117" t="str">
        <f t="shared" si="312"/>
        <v/>
      </c>
      <c r="GN96" s="117" t="str">
        <f t="shared" si="312"/>
        <v/>
      </c>
      <c r="GO96" s="117" t="str">
        <f t="shared" si="312"/>
        <v/>
      </c>
      <c r="GP96" s="117" t="str">
        <f t="shared" si="312"/>
        <v/>
      </c>
      <c r="GQ96" s="117" t="str">
        <f t="shared" si="312"/>
        <v/>
      </c>
      <c r="GR96" s="117" t="str">
        <f t="shared" si="312"/>
        <v/>
      </c>
      <c r="GS96" s="117" t="str">
        <f t="shared" si="312"/>
        <v/>
      </c>
      <c r="GT96" s="117" t="str">
        <f t="shared" si="312"/>
        <v/>
      </c>
      <c r="GU96" s="117" t="str">
        <f t="shared" si="312"/>
        <v/>
      </c>
      <c r="GV96" s="117" t="str">
        <f t="shared" si="312"/>
        <v/>
      </c>
      <c r="GW96" s="117" t="str">
        <f t="shared" si="312"/>
        <v/>
      </c>
      <c r="GX96" s="117" t="str">
        <f t="shared" si="312"/>
        <v/>
      </c>
      <c r="GY96" s="117" t="str">
        <f t="shared" si="312"/>
        <v/>
      </c>
      <c r="GZ96" s="117" t="str">
        <f t="shared" si="312"/>
        <v/>
      </c>
      <c r="HA96" s="117" t="str">
        <f t="shared" si="312"/>
        <v/>
      </c>
      <c r="HB96" s="117" t="str">
        <f t="shared" si="312"/>
        <v/>
      </c>
      <c r="HC96" s="117" t="str">
        <f t="shared" si="312"/>
        <v/>
      </c>
      <c r="HD96" s="117" t="str">
        <f t="shared" si="312"/>
        <v/>
      </c>
      <c r="HE96" s="117" t="str">
        <f t="shared" si="312"/>
        <v/>
      </c>
      <c r="HF96" s="117" t="str">
        <f t="shared" si="312"/>
        <v/>
      </c>
      <c r="HG96" s="117" t="str">
        <f t="shared" si="312"/>
        <v/>
      </c>
      <c r="HH96" s="117" t="str">
        <f t="shared" ref="HH96:HV96" si="313">IF(HH47=1,INDEX($W$1:$W$49,ROW(HH47)),"")</f>
        <v/>
      </c>
      <c r="HI96" s="117" t="str">
        <f t="shared" si="313"/>
        <v/>
      </c>
      <c r="HJ96" s="117" t="str">
        <f t="shared" si="313"/>
        <v/>
      </c>
      <c r="HK96" s="117" t="str">
        <f t="shared" si="313"/>
        <v/>
      </c>
      <c r="HL96" s="117" t="str">
        <f t="shared" si="313"/>
        <v/>
      </c>
      <c r="HM96" s="117" t="str">
        <f t="shared" si="313"/>
        <v/>
      </c>
      <c r="HN96" s="117" t="str">
        <f t="shared" si="313"/>
        <v/>
      </c>
      <c r="HO96" s="117" t="str">
        <f t="shared" si="313"/>
        <v/>
      </c>
      <c r="HP96" s="117" t="str">
        <f t="shared" si="313"/>
        <v/>
      </c>
      <c r="HQ96" s="117" t="str">
        <f t="shared" si="313"/>
        <v/>
      </c>
      <c r="HR96" s="117" t="str">
        <f t="shared" si="313"/>
        <v/>
      </c>
      <c r="HS96" s="117" t="str">
        <f t="shared" si="313"/>
        <v/>
      </c>
      <c r="HT96" s="117" t="str">
        <f t="shared" si="313"/>
        <v/>
      </c>
      <c r="HU96" s="117" t="str">
        <f t="shared" si="313"/>
        <v/>
      </c>
      <c r="HV96" s="117" t="str">
        <f t="shared" si="313"/>
        <v/>
      </c>
    </row>
    <row r="97" spans="1:230" x14ac:dyDescent="0.35">
      <c r="A97" s="117">
        <v>14</v>
      </c>
      <c r="B97" s="117">
        <f t="shared" si="206"/>
        <v>2</v>
      </c>
      <c r="C97" s="117">
        <f t="shared" si="207"/>
        <v>2</v>
      </c>
      <c r="D97" s="117">
        <f t="shared" si="208"/>
        <v>2</v>
      </c>
      <c r="E97" s="117">
        <f t="shared" si="209"/>
        <v>2</v>
      </c>
      <c r="H97" s="117">
        <v>96</v>
      </c>
      <c r="I97" s="117" t="str">
        <f t="shared" si="177"/>
        <v>ECG</v>
      </c>
      <c r="J97" s="117">
        <f t="shared" si="183"/>
        <v>87</v>
      </c>
      <c r="K97" s="117" t="str">
        <f t="shared" si="184"/>
        <v>ECG</v>
      </c>
      <c r="L97" s="117" t="str">
        <f t="shared" si="185"/>
        <v/>
      </c>
      <c r="M97" s="398" t="str">
        <f t="shared" si="186"/>
        <v>ECG</v>
      </c>
      <c r="N97" s="117">
        <f t="shared" si="187"/>
        <v>96</v>
      </c>
      <c r="O97" s="117">
        <f t="shared" si="188"/>
        <v>96</v>
      </c>
      <c r="Q97" s="389">
        <f t="shared" si="178"/>
        <v>96</v>
      </c>
      <c r="R97" s="395" t="str">
        <f t="shared" si="189"/>
        <v>ECG</v>
      </c>
      <c r="S97" s="391"/>
      <c r="T97" s="391"/>
      <c r="U97" s="391"/>
      <c r="W97" s="117">
        <v>47</v>
      </c>
      <c r="X97" s="117" t="str">
        <f t="shared" ref="X97:CI97" si="314">IF(X48=1,INDEX($W$1:$W$49,ROW(X48)),"")</f>
        <v/>
      </c>
      <c r="Y97" s="117" t="str">
        <f t="shared" si="314"/>
        <v/>
      </c>
      <c r="Z97" s="117" t="str">
        <f t="shared" si="314"/>
        <v/>
      </c>
      <c r="AA97" s="117" t="str">
        <f t="shared" si="314"/>
        <v/>
      </c>
      <c r="AB97" s="117" t="str">
        <f t="shared" si="314"/>
        <v/>
      </c>
      <c r="AC97" s="117" t="str">
        <f t="shared" si="314"/>
        <v/>
      </c>
      <c r="AD97" s="117" t="str">
        <f t="shared" si="314"/>
        <v/>
      </c>
      <c r="AE97" s="117" t="str">
        <f t="shared" si="314"/>
        <v/>
      </c>
      <c r="AF97" s="117" t="str">
        <f t="shared" si="314"/>
        <v/>
      </c>
      <c r="AG97" s="117" t="str">
        <f t="shared" si="314"/>
        <v/>
      </c>
      <c r="AH97" s="117" t="str">
        <f t="shared" si="314"/>
        <v/>
      </c>
      <c r="AI97" s="117" t="str">
        <f t="shared" si="314"/>
        <v/>
      </c>
      <c r="AJ97" s="117" t="str">
        <f t="shared" si="314"/>
        <v/>
      </c>
      <c r="AK97" s="117" t="str">
        <f t="shared" si="314"/>
        <v/>
      </c>
      <c r="AL97" s="117" t="str">
        <f t="shared" si="314"/>
        <v/>
      </c>
      <c r="AM97" s="117" t="str">
        <f t="shared" si="314"/>
        <v/>
      </c>
      <c r="AN97" s="117" t="str">
        <f t="shared" si="314"/>
        <v/>
      </c>
      <c r="AO97" s="117" t="str">
        <f t="shared" si="314"/>
        <v/>
      </c>
      <c r="AP97" s="117" t="str">
        <f t="shared" si="314"/>
        <v/>
      </c>
      <c r="AQ97" s="117" t="str">
        <f t="shared" si="314"/>
        <v/>
      </c>
      <c r="AR97" s="117" t="str">
        <f t="shared" si="314"/>
        <v/>
      </c>
      <c r="AS97" s="117" t="str">
        <f t="shared" si="314"/>
        <v/>
      </c>
      <c r="AT97" s="117" t="str">
        <f t="shared" si="314"/>
        <v/>
      </c>
      <c r="AU97" s="117" t="str">
        <f t="shared" si="314"/>
        <v/>
      </c>
      <c r="AV97" s="117" t="str">
        <f t="shared" si="314"/>
        <v/>
      </c>
      <c r="AW97" s="117" t="str">
        <f t="shared" si="314"/>
        <v/>
      </c>
      <c r="AX97" s="117" t="str">
        <f t="shared" si="314"/>
        <v/>
      </c>
      <c r="AY97" s="117" t="str">
        <f t="shared" si="314"/>
        <v/>
      </c>
      <c r="AZ97" s="117" t="str">
        <f t="shared" si="314"/>
        <v/>
      </c>
      <c r="BA97" s="117" t="str">
        <f t="shared" si="314"/>
        <v/>
      </c>
      <c r="BB97" s="117" t="str">
        <f t="shared" si="314"/>
        <v/>
      </c>
      <c r="BC97" s="117" t="str">
        <f t="shared" si="314"/>
        <v/>
      </c>
      <c r="BD97" s="117" t="str">
        <f t="shared" si="314"/>
        <v/>
      </c>
      <c r="BE97" s="117" t="str">
        <f t="shared" si="314"/>
        <v/>
      </c>
      <c r="BF97" s="117" t="str">
        <f t="shared" si="314"/>
        <v/>
      </c>
      <c r="BG97" s="117" t="str">
        <f t="shared" si="314"/>
        <v/>
      </c>
      <c r="BH97" s="117" t="str">
        <f t="shared" si="314"/>
        <v/>
      </c>
      <c r="BI97" s="117" t="str">
        <f t="shared" si="314"/>
        <v/>
      </c>
      <c r="BJ97" s="117" t="str">
        <f t="shared" si="314"/>
        <v/>
      </c>
      <c r="BK97" s="117" t="str">
        <f t="shared" si="314"/>
        <v/>
      </c>
      <c r="BL97" s="117" t="str">
        <f t="shared" si="314"/>
        <v/>
      </c>
      <c r="BM97" s="117" t="str">
        <f t="shared" si="314"/>
        <v/>
      </c>
      <c r="BN97" s="117" t="str">
        <f t="shared" si="314"/>
        <v/>
      </c>
      <c r="BO97" s="117" t="str">
        <f t="shared" si="314"/>
        <v/>
      </c>
      <c r="BP97" s="117" t="str">
        <f t="shared" si="314"/>
        <v/>
      </c>
      <c r="BQ97" s="117" t="str">
        <f t="shared" si="314"/>
        <v/>
      </c>
      <c r="BR97" s="117" t="str">
        <f t="shared" si="314"/>
        <v/>
      </c>
      <c r="BS97" s="117" t="str">
        <f t="shared" si="314"/>
        <v/>
      </c>
      <c r="BT97" s="117" t="str">
        <f t="shared" si="314"/>
        <v/>
      </c>
      <c r="BU97" s="117" t="str">
        <f t="shared" si="314"/>
        <v/>
      </c>
      <c r="BV97" s="117" t="str">
        <f t="shared" si="314"/>
        <v/>
      </c>
      <c r="BW97" s="117" t="str">
        <f t="shared" si="314"/>
        <v/>
      </c>
      <c r="BX97" s="117" t="str">
        <f t="shared" si="314"/>
        <v/>
      </c>
      <c r="BY97" s="117" t="str">
        <f t="shared" si="314"/>
        <v/>
      </c>
      <c r="BZ97" s="117" t="str">
        <f t="shared" si="314"/>
        <v/>
      </c>
      <c r="CA97" s="117" t="str">
        <f t="shared" si="314"/>
        <v/>
      </c>
      <c r="CB97" s="117" t="str">
        <f t="shared" si="314"/>
        <v/>
      </c>
      <c r="CC97" s="117" t="str">
        <f t="shared" si="314"/>
        <v/>
      </c>
      <c r="CD97" s="117" t="str">
        <f t="shared" si="314"/>
        <v/>
      </c>
      <c r="CE97" s="117" t="str">
        <f t="shared" si="314"/>
        <v/>
      </c>
      <c r="CF97" s="117" t="str">
        <f t="shared" si="314"/>
        <v/>
      </c>
      <c r="CG97" s="117" t="str">
        <f t="shared" si="314"/>
        <v/>
      </c>
      <c r="CH97" s="117" t="str">
        <f t="shared" si="314"/>
        <v/>
      </c>
      <c r="CI97" s="117" t="str">
        <f t="shared" si="314"/>
        <v/>
      </c>
      <c r="CJ97" s="117" t="str">
        <f t="shared" ref="CJ97:EU97" si="315">IF(CJ48=1,INDEX($W$1:$W$49,ROW(CJ48)),"")</f>
        <v/>
      </c>
      <c r="CK97" s="117" t="str">
        <f t="shared" si="315"/>
        <v/>
      </c>
      <c r="CL97" s="117" t="str">
        <f t="shared" si="315"/>
        <v/>
      </c>
      <c r="CM97" s="117" t="str">
        <f t="shared" si="315"/>
        <v/>
      </c>
      <c r="CN97" s="117" t="str">
        <f t="shared" si="315"/>
        <v/>
      </c>
      <c r="CO97" s="117" t="str">
        <f t="shared" si="315"/>
        <v/>
      </c>
      <c r="CP97" s="117" t="str">
        <f t="shared" si="315"/>
        <v/>
      </c>
      <c r="CQ97" s="117" t="str">
        <f t="shared" si="315"/>
        <v/>
      </c>
      <c r="CR97" s="117" t="str">
        <f t="shared" si="315"/>
        <v/>
      </c>
      <c r="CS97" s="117" t="str">
        <f t="shared" si="315"/>
        <v/>
      </c>
      <c r="CT97" s="117" t="str">
        <f t="shared" si="315"/>
        <v/>
      </c>
      <c r="CU97" s="117" t="str">
        <f t="shared" si="315"/>
        <v/>
      </c>
      <c r="CV97" s="117" t="str">
        <f t="shared" si="315"/>
        <v/>
      </c>
      <c r="CW97" s="117" t="str">
        <f t="shared" si="315"/>
        <v/>
      </c>
      <c r="CX97" s="117" t="str">
        <f t="shared" si="315"/>
        <v/>
      </c>
      <c r="CY97" s="117" t="str">
        <f t="shared" si="315"/>
        <v/>
      </c>
      <c r="CZ97" s="117" t="str">
        <f t="shared" si="315"/>
        <v/>
      </c>
      <c r="DA97" s="117" t="str">
        <f t="shared" si="315"/>
        <v/>
      </c>
      <c r="DB97" s="117" t="str">
        <f t="shared" si="315"/>
        <v/>
      </c>
      <c r="DC97" s="117" t="str">
        <f t="shared" si="315"/>
        <v/>
      </c>
      <c r="DD97" s="117" t="str">
        <f t="shared" si="315"/>
        <v/>
      </c>
      <c r="DE97" s="117" t="str">
        <f t="shared" si="315"/>
        <v/>
      </c>
      <c r="DF97" s="117" t="str">
        <f t="shared" si="315"/>
        <v/>
      </c>
      <c r="DG97" s="117" t="str">
        <f t="shared" si="315"/>
        <v/>
      </c>
      <c r="DH97" s="117" t="str">
        <f t="shared" si="315"/>
        <v/>
      </c>
      <c r="DI97" s="117" t="str">
        <f t="shared" si="315"/>
        <v/>
      </c>
      <c r="DJ97" s="117" t="str">
        <f t="shared" si="315"/>
        <v/>
      </c>
      <c r="DK97" s="117" t="str">
        <f t="shared" si="315"/>
        <v/>
      </c>
      <c r="DL97" s="117" t="str">
        <f t="shared" si="315"/>
        <v/>
      </c>
      <c r="DM97" s="117" t="str">
        <f t="shared" si="315"/>
        <v/>
      </c>
      <c r="DN97" s="117" t="str">
        <f t="shared" si="315"/>
        <v/>
      </c>
      <c r="DO97" s="117" t="str">
        <f t="shared" si="315"/>
        <v/>
      </c>
      <c r="DP97" s="117" t="str">
        <f t="shared" si="315"/>
        <v/>
      </c>
      <c r="DQ97" s="117" t="str">
        <f t="shared" si="315"/>
        <v/>
      </c>
      <c r="DR97" s="117" t="str">
        <f t="shared" si="315"/>
        <v/>
      </c>
      <c r="DS97" s="117" t="str">
        <f t="shared" si="315"/>
        <v/>
      </c>
      <c r="DT97" s="117" t="str">
        <f t="shared" si="315"/>
        <v/>
      </c>
      <c r="DU97" s="117" t="str">
        <f t="shared" si="315"/>
        <v/>
      </c>
      <c r="DV97" s="117" t="str">
        <f t="shared" si="315"/>
        <v/>
      </c>
      <c r="DW97" s="117" t="str">
        <f t="shared" si="315"/>
        <v/>
      </c>
      <c r="DX97" s="117" t="str">
        <f t="shared" si="315"/>
        <v/>
      </c>
      <c r="DY97" s="117" t="str">
        <f t="shared" si="315"/>
        <v/>
      </c>
      <c r="DZ97" s="117" t="str">
        <f t="shared" si="315"/>
        <v/>
      </c>
      <c r="EA97" s="117" t="str">
        <f t="shared" si="315"/>
        <v/>
      </c>
      <c r="EB97" s="117" t="str">
        <f t="shared" si="315"/>
        <v/>
      </c>
      <c r="EC97" s="117" t="str">
        <f t="shared" si="315"/>
        <v/>
      </c>
      <c r="ED97" s="117" t="str">
        <f t="shared" si="315"/>
        <v/>
      </c>
      <c r="EE97" s="117" t="str">
        <f t="shared" si="315"/>
        <v/>
      </c>
      <c r="EF97" s="117" t="str">
        <f t="shared" si="315"/>
        <v/>
      </c>
      <c r="EG97" s="117" t="str">
        <f t="shared" si="315"/>
        <v/>
      </c>
      <c r="EH97" s="117" t="str">
        <f t="shared" si="315"/>
        <v/>
      </c>
      <c r="EI97" s="117" t="str">
        <f t="shared" si="315"/>
        <v/>
      </c>
      <c r="EJ97" s="117" t="str">
        <f t="shared" si="315"/>
        <v/>
      </c>
      <c r="EK97" s="117" t="str">
        <f t="shared" si="315"/>
        <v/>
      </c>
      <c r="EL97" s="117" t="str">
        <f t="shared" si="315"/>
        <v/>
      </c>
      <c r="EM97" s="117" t="str">
        <f t="shared" si="315"/>
        <v/>
      </c>
      <c r="EN97" s="117" t="str">
        <f t="shared" si="315"/>
        <v/>
      </c>
      <c r="EO97" s="117" t="str">
        <f t="shared" si="315"/>
        <v/>
      </c>
      <c r="EP97" s="117" t="str">
        <f t="shared" si="315"/>
        <v/>
      </c>
      <c r="EQ97" s="117" t="str">
        <f t="shared" si="315"/>
        <v/>
      </c>
      <c r="ER97" s="117" t="str">
        <f t="shared" si="315"/>
        <v/>
      </c>
      <c r="ES97" s="117" t="str">
        <f t="shared" si="315"/>
        <v/>
      </c>
      <c r="ET97" s="117" t="str">
        <f t="shared" si="315"/>
        <v/>
      </c>
      <c r="EU97" s="117" t="str">
        <f t="shared" si="315"/>
        <v/>
      </c>
      <c r="EV97" s="117" t="str">
        <f t="shared" ref="EV97:HG97" si="316">IF(EV48=1,INDEX($W$1:$W$49,ROW(EV48)),"")</f>
        <v/>
      </c>
      <c r="EW97" s="117" t="str">
        <f t="shared" si="316"/>
        <v/>
      </c>
      <c r="EX97" s="117" t="str">
        <f t="shared" si="316"/>
        <v/>
      </c>
      <c r="EY97" s="117" t="str">
        <f t="shared" si="316"/>
        <v/>
      </c>
      <c r="EZ97" s="117" t="str">
        <f t="shared" si="316"/>
        <v/>
      </c>
      <c r="FA97" s="117" t="str">
        <f t="shared" si="316"/>
        <v/>
      </c>
      <c r="FB97" s="117" t="str">
        <f t="shared" si="316"/>
        <v/>
      </c>
      <c r="FC97" s="117" t="str">
        <f t="shared" si="316"/>
        <v/>
      </c>
      <c r="FD97" s="117" t="str">
        <f t="shared" si="316"/>
        <v/>
      </c>
      <c r="FE97" s="117" t="str">
        <f t="shared" si="316"/>
        <v/>
      </c>
      <c r="FF97" s="117" t="str">
        <f t="shared" si="316"/>
        <v/>
      </c>
      <c r="FG97" s="117" t="str">
        <f t="shared" si="316"/>
        <v/>
      </c>
      <c r="FH97" s="117" t="str">
        <f t="shared" si="316"/>
        <v/>
      </c>
      <c r="FI97" s="117" t="str">
        <f t="shared" si="316"/>
        <v/>
      </c>
      <c r="FJ97" s="117" t="str">
        <f t="shared" si="316"/>
        <v/>
      </c>
      <c r="FK97" s="117" t="str">
        <f t="shared" si="316"/>
        <v/>
      </c>
      <c r="FL97" s="117" t="str">
        <f t="shared" si="316"/>
        <v/>
      </c>
      <c r="FM97" s="117" t="str">
        <f t="shared" si="316"/>
        <v/>
      </c>
      <c r="FN97" s="117" t="str">
        <f t="shared" si="316"/>
        <v/>
      </c>
      <c r="FO97" s="117" t="str">
        <f t="shared" si="316"/>
        <v/>
      </c>
      <c r="FP97" s="117" t="str">
        <f t="shared" si="316"/>
        <v/>
      </c>
      <c r="FQ97" s="117" t="str">
        <f t="shared" si="316"/>
        <v/>
      </c>
      <c r="FR97" s="117" t="str">
        <f t="shared" si="316"/>
        <v/>
      </c>
      <c r="FS97" s="117" t="str">
        <f t="shared" si="316"/>
        <v/>
      </c>
      <c r="FT97" s="117" t="str">
        <f t="shared" si="316"/>
        <v/>
      </c>
      <c r="FU97" s="117" t="str">
        <f t="shared" si="316"/>
        <v/>
      </c>
      <c r="FV97" s="117" t="str">
        <f t="shared" si="316"/>
        <v/>
      </c>
      <c r="FW97" s="117" t="str">
        <f t="shared" si="316"/>
        <v/>
      </c>
      <c r="FX97" s="117" t="str">
        <f t="shared" si="316"/>
        <v/>
      </c>
      <c r="FY97" s="117" t="str">
        <f t="shared" si="316"/>
        <v/>
      </c>
      <c r="FZ97" s="117" t="str">
        <f t="shared" si="316"/>
        <v/>
      </c>
      <c r="GA97" s="117" t="str">
        <f t="shared" si="316"/>
        <v/>
      </c>
      <c r="GB97" s="117" t="str">
        <f t="shared" si="316"/>
        <v/>
      </c>
      <c r="GC97" s="117" t="str">
        <f t="shared" si="316"/>
        <v/>
      </c>
      <c r="GD97" s="117" t="str">
        <f t="shared" si="316"/>
        <v/>
      </c>
      <c r="GE97" s="117" t="str">
        <f t="shared" si="316"/>
        <v/>
      </c>
      <c r="GF97" s="117" t="str">
        <f t="shared" si="316"/>
        <v/>
      </c>
      <c r="GG97" s="117" t="str">
        <f t="shared" si="316"/>
        <v/>
      </c>
      <c r="GH97" s="117" t="str">
        <f t="shared" si="316"/>
        <v/>
      </c>
      <c r="GI97" s="117" t="str">
        <f t="shared" si="316"/>
        <v/>
      </c>
      <c r="GJ97" s="117" t="str">
        <f t="shared" si="316"/>
        <v/>
      </c>
      <c r="GK97" s="117" t="str">
        <f t="shared" si="316"/>
        <v/>
      </c>
      <c r="GL97" s="117" t="str">
        <f t="shared" si="316"/>
        <v/>
      </c>
      <c r="GM97" s="117" t="str">
        <f t="shared" si="316"/>
        <v/>
      </c>
      <c r="GN97" s="117" t="str">
        <f t="shared" si="316"/>
        <v/>
      </c>
      <c r="GO97" s="117" t="str">
        <f t="shared" si="316"/>
        <v/>
      </c>
      <c r="GP97" s="117" t="str">
        <f t="shared" si="316"/>
        <v/>
      </c>
      <c r="GQ97" s="117" t="str">
        <f t="shared" si="316"/>
        <v/>
      </c>
      <c r="GR97" s="117" t="str">
        <f t="shared" si="316"/>
        <v/>
      </c>
      <c r="GS97" s="117" t="str">
        <f t="shared" si="316"/>
        <v/>
      </c>
      <c r="GT97" s="117" t="str">
        <f t="shared" si="316"/>
        <v/>
      </c>
      <c r="GU97" s="117" t="str">
        <f t="shared" si="316"/>
        <v/>
      </c>
      <c r="GV97" s="117" t="str">
        <f t="shared" si="316"/>
        <v/>
      </c>
      <c r="GW97" s="117" t="str">
        <f t="shared" si="316"/>
        <v/>
      </c>
      <c r="GX97" s="117" t="str">
        <f t="shared" si="316"/>
        <v/>
      </c>
      <c r="GY97" s="117" t="str">
        <f t="shared" si="316"/>
        <v/>
      </c>
      <c r="GZ97" s="117" t="str">
        <f t="shared" si="316"/>
        <v/>
      </c>
      <c r="HA97" s="117" t="str">
        <f t="shared" si="316"/>
        <v/>
      </c>
      <c r="HB97" s="117" t="str">
        <f t="shared" si="316"/>
        <v/>
      </c>
      <c r="HC97" s="117" t="str">
        <f t="shared" si="316"/>
        <v/>
      </c>
      <c r="HD97" s="117" t="str">
        <f t="shared" si="316"/>
        <v/>
      </c>
      <c r="HE97" s="117" t="str">
        <f t="shared" si="316"/>
        <v/>
      </c>
      <c r="HF97" s="117" t="str">
        <f t="shared" si="316"/>
        <v/>
      </c>
      <c r="HG97" s="117" t="str">
        <f t="shared" si="316"/>
        <v/>
      </c>
      <c r="HH97" s="117" t="str">
        <f t="shared" ref="HH97:HV97" si="317">IF(HH48=1,INDEX($W$1:$W$49,ROW(HH48)),"")</f>
        <v/>
      </c>
      <c r="HI97" s="117" t="str">
        <f t="shared" si="317"/>
        <v/>
      </c>
      <c r="HJ97" s="117" t="str">
        <f t="shared" si="317"/>
        <v/>
      </c>
      <c r="HK97" s="117" t="str">
        <f t="shared" si="317"/>
        <v/>
      </c>
      <c r="HL97" s="117" t="str">
        <f t="shared" si="317"/>
        <v/>
      </c>
      <c r="HM97" s="117" t="str">
        <f t="shared" si="317"/>
        <v/>
      </c>
      <c r="HN97" s="117" t="str">
        <f t="shared" si="317"/>
        <v/>
      </c>
      <c r="HO97" s="117" t="str">
        <f t="shared" si="317"/>
        <v/>
      </c>
      <c r="HP97" s="117" t="str">
        <f t="shared" si="317"/>
        <v/>
      </c>
      <c r="HQ97" s="117" t="str">
        <f t="shared" si="317"/>
        <v/>
      </c>
      <c r="HR97" s="117" t="str">
        <f t="shared" si="317"/>
        <v/>
      </c>
      <c r="HS97" s="117" t="str">
        <f t="shared" si="317"/>
        <v/>
      </c>
      <c r="HT97" s="117" t="str">
        <f t="shared" si="317"/>
        <v/>
      </c>
      <c r="HU97" s="117" t="str">
        <f t="shared" si="317"/>
        <v/>
      </c>
      <c r="HV97" s="117" t="str">
        <f t="shared" si="317"/>
        <v/>
      </c>
    </row>
    <row r="98" spans="1:230" x14ac:dyDescent="0.35">
      <c r="A98" s="117">
        <v>15</v>
      </c>
      <c r="B98" s="117">
        <f t="shared" si="206"/>
        <v>2</v>
      </c>
      <c r="C98" s="117">
        <f t="shared" si="207"/>
        <v>2</v>
      </c>
      <c r="D98" s="117">
        <f t="shared" si="208"/>
        <v>2</v>
      </c>
      <c r="E98" s="117">
        <f t="shared" si="209"/>
        <v>2</v>
      </c>
      <c r="H98" s="117">
        <v>97</v>
      </c>
      <c r="I98" s="117" t="str">
        <f t="shared" si="177"/>
        <v>ECG</v>
      </c>
      <c r="J98" s="117">
        <f t="shared" si="183"/>
        <v>88</v>
      </c>
      <c r="K98" s="117" t="str">
        <f t="shared" si="184"/>
        <v>ECG</v>
      </c>
      <c r="L98" s="117" t="str">
        <f t="shared" si="185"/>
        <v/>
      </c>
      <c r="M98" s="398" t="str">
        <f t="shared" si="186"/>
        <v>ECG</v>
      </c>
      <c r="N98" s="117">
        <f t="shared" si="187"/>
        <v>97</v>
      </c>
      <c r="O98" s="117">
        <f t="shared" si="188"/>
        <v>97</v>
      </c>
      <c r="Q98" s="389">
        <f t="shared" si="178"/>
        <v>97</v>
      </c>
      <c r="R98" s="395" t="str">
        <f t="shared" si="189"/>
        <v>ECG</v>
      </c>
      <c r="S98" s="391"/>
      <c r="T98" s="391"/>
      <c r="U98" s="391"/>
      <c r="W98" s="117">
        <v>48</v>
      </c>
      <c r="X98" s="117" t="str">
        <f t="shared" ref="X98:CI98" si="318">IF(X49=1,INDEX($W$1:$W$49,ROW(X49)),"")</f>
        <v/>
      </c>
      <c r="Y98" s="117" t="str">
        <f t="shared" si="318"/>
        <v/>
      </c>
      <c r="Z98" s="117" t="str">
        <f t="shared" si="318"/>
        <v/>
      </c>
      <c r="AA98" s="117" t="str">
        <f t="shared" si="318"/>
        <v/>
      </c>
      <c r="AB98" s="117" t="str">
        <f t="shared" si="318"/>
        <v/>
      </c>
      <c r="AC98" s="117" t="str">
        <f t="shared" si="318"/>
        <v/>
      </c>
      <c r="AD98" s="117" t="str">
        <f t="shared" si="318"/>
        <v/>
      </c>
      <c r="AE98" s="117" t="str">
        <f t="shared" si="318"/>
        <v/>
      </c>
      <c r="AF98" s="117" t="str">
        <f t="shared" si="318"/>
        <v/>
      </c>
      <c r="AG98" s="117" t="str">
        <f t="shared" si="318"/>
        <v/>
      </c>
      <c r="AH98" s="117" t="str">
        <f t="shared" si="318"/>
        <v/>
      </c>
      <c r="AI98" s="117" t="str">
        <f t="shared" si="318"/>
        <v/>
      </c>
      <c r="AJ98" s="117" t="str">
        <f t="shared" si="318"/>
        <v/>
      </c>
      <c r="AK98" s="117" t="str">
        <f t="shared" si="318"/>
        <v/>
      </c>
      <c r="AL98" s="117" t="str">
        <f t="shared" si="318"/>
        <v/>
      </c>
      <c r="AM98" s="117" t="str">
        <f t="shared" si="318"/>
        <v/>
      </c>
      <c r="AN98" s="117" t="str">
        <f t="shared" si="318"/>
        <v/>
      </c>
      <c r="AO98" s="117" t="str">
        <f t="shared" si="318"/>
        <v/>
      </c>
      <c r="AP98" s="117" t="str">
        <f t="shared" si="318"/>
        <v/>
      </c>
      <c r="AQ98" s="117" t="str">
        <f t="shared" si="318"/>
        <v/>
      </c>
      <c r="AR98" s="117" t="str">
        <f t="shared" si="318"/>
        <v/>
      </c>
      <c r="AS98" s="117" t="str">
        <f t="shared" si="318"/>
        <v/>
      </c>
      <c r="AT98" s="117" t="str">
        <f t="shared" si="318"/>
        <v/>
      </c>
      <c r="AU98" s="117" t="str">
        <f t="shared" si="318"/>
        <v/>
      </c>
      <c r="AV98" s="117" t="str">
        <f t="shared" si="318"/>
        <v/>
      </c>
      <c r="AW98" s="117" t="str">
        <f t="shared" si="318"/>
        <v/>
      </c>
      <c r="AX98" s="117" t="str">
        <f t="shared" si="318"/>
        <v/>
      </c>
      <c r="AY98" s="117" t="str">
        <f t="shared" si="318"/>
        <v/>
      </c>
      <c r="AZ98" s="117" t="str">
        <f t="shared" si="318"/>
        <v/>
      </c>
      <c r="BA98" s="117" t="str">
        <f t="shared" si="318"/>
        <v/>
      </c>
      <c r="BB98" s="117" t="str">
        <f t="shared" si="318"/>
        <v/>
      </c>
      <c r="BC98" s="117" t="str">
        <f t="shared" si="318"/>
        <v/>
      </c>
      <c r="BD98" s="117" t="str">
        <f t="shared" si="318"/>
        <v/>
      </c>
      <c r="BE98" s="117" t="str">
        <f t="shared" si="318"/>
        <v/>
      </c>
      <c r="BF98" s="117" t="str">
        <f t="shared" si="318"/>
        <v/>
      </c>
      <c r="BG98" s="117" t="str">
        <f t="shared" si="318"/>
        <v/>
      </c>
      <c r="BH98" s="117" t="str">
        <f t="shared" si="318"/>
        <v/>
      </c>
      <c r="BI98" s="117" t="str">
        <f t="shared" si="318"/>
        <v/>
      </c>
      <c r="BJ98" s="117" t="str">
        <f t="shared" si="318"/>
        <v/>
      </c>
      <c r="BK98" s="117" t="str">
        <f t="shared" si="318"/>
        <v/>
      </c>
      <c r="BL98" s="117" t="str">
        <f t="shared" si="318"/>
        <v/>
      </c>
      <c r="BM98" s="117" t="str">
        <f t="shared" si="318"/>
        <v/>
      </c>
      <c r="BN98" s="117" t="str">
        <f t="shared" si="318"/>
        <v/>
      </c>
      <c r="BO98" s="117" t="str">
        <f t="shared" si="318"/>
        <v/>
      </c>
      <c r="BP98" s="117" t="str">
        <f t="shared" si="318"/>
        <v/>
      </c>
      <c r="BQ98" s="117" t="str">
        <f t="shared" si="318"/>
        <v/>
      </c>
      <c r="BR98" s="117" t="str">
        <f t="shared" si="318"/>
        <v/>
      </c>
      <c r="BS98" s="117" t="str">
        <f t="shared" si="318"/>
        <v/>
      </c>
      <c r="BT98" s="117" t="str">
        <f t="shared" si="318"/>
        <v/>
      </c>
      <c r="BU98" s="117" t="str">
        <f t="shared" si="318"/>
        <v/>
      </c>
      <c r="BV98" s="117" t="str">
        <f t="shared" si="318"/>
        <v/>
      </c>
      <c r="BW98" s="117" t="str">
        <f t="shared" si="318"/>
        <v/>
      </c>
      <c r="BX98" s="117" t="str">
        <f t="shared" si="318"/>
        <v/>
      </c>
      <c r="BY98" s="117" t="str">
        <f t="shared" si="318"/>
        <v/>
      </c>
      <c r="BZ98" s="117" t="str">
        <f t="shared" si="318"/>
        <v/>
      </c>
      <c r="CA98" s="117" t="str">
        <f t="shared" si="318"/>
        <v/>
      </c>
      <c r="CB98" s="117" t="str">
        <f t="shared" si="318"/>
        <v/>
      </c>
      <c r="CC98" s="117" t="str">
        <f t="shared" si="318"/>
        <v/>
      </c>
      <c r="CD98" s="117" t="str">
        <f t="shared" si="318"/>
        <v/>
      </c>
      <c r="CE98" s="117" t="str">
        <f t="shared" si="318"/>
        <v/>
      </c>
      <c r="CF98" s="117" t="str">
        <f t="shared" si="318"/>
        <v/>
      </c>
      <c r="CG98" s="117" t="str">
        <f t="shared" si="318"/>
        <v/>
      </c>
      <c r="CH98" s="117" t="str">
        <f t="shared" si="318"/>
        <v/>
      </c>
      <c r="CI98" s="117" t="str">
        <f t="shared" si="318"/>
        <v/>
      </c>
      <c r="CJ98" s="117" t="str">
        <f t="shared" ref="CJ98:EU98" si="319">IF(CJ49=1,INDEX($W$1:$W$49,ROW(CJ49)),"")</f>
        <v/>
      </c>
      <c r="CK98" s="117" t="str">
        <f t="shared" si="319"/>
        <v/>
      </c>
      <c r="CL98" s="117" t="str">
        <f t="shared" si="319"/>
        <v/>
      </c>
      <c r="CM98" s="117" t="str">
        <f t="shared" si="319"/>
        <v/>
      </c>
      <c r="CN98" s="117" t="str">
        <f t="shared" si="319"/>
        <v/>
      </c>
      <c r="CO98" s="117" t="str">
        <f t="shared" si="319"/>
        <v/>
      </c>
      <c r="CP98" s="117" t="str">
        <f t="shared" si="319"/>
        <v/>
      </c>
      <c r="CQ98" s="117" t="str">
        <f t="shared" si="319"/>
        <v/>
      </c>
      <c r="CR98" s="117" t="str">
        <f t="shared" si="319"/>
        <v/>
      </c>
      <c r="CS98" s="117" t="str">
        <f t="shared" si="319"/>
        <v/>
      </c>
      <c r="CT98" s="117" t="str">
        <f t="shared" si="319"/>
        <v/>
      </c>
      <c r="CU98" s="117" t="str">
        <f t="shared" si="319"/>
        <v/>
      </c>
      <c r="CV98" s="117" t="str">
        <f t="shared" si="319"/>
        <v/>
      </c>
      <c r="CW98" s="117" t="str">
        <f t="shared" si="319"/>
        <v/>
      </c>
      <c r="CX98" s="117" t="str">
        <f t="shared" si="319"/>
        <v/>
      </c>
      <c r="CY98" s="117" t="str">
        <f t="shared" si="319"/>
        <v/>
      </c>
      <c r="CZ98" s="117" t="str">
        <f t="shared" si="319"/>
        <v/>
      </c>
      <c r="DA98" s="117" t="str">
        <f t="shared" si="319"/>
        <v/>
      </c>
      <c r="DB98" s="117" t="str">
        <f t="shared" si="319"/>
        <v/>
      </c>
      <c r="DC98" s="117" t="str">
        <f t="shared" si="319"/>
        <v/>
      </c>
      <c r="DD98" s="117" t="str">
        <f t="shared" si="319"/>
        <v/>
      </c>
      <c r="DE98" s="117" t="str">
        <f t="shared" si="319"/>
        <v/>
      </c>
      <c r="DF98" s="117" t="str">
        <f t="shared" si="319"/>
        <v/>
      </c>
      <c r="DG98" s="117" t="str">
        <f t="shared" si="319"/>
        <v/>
      </c>
      <c r="DH98" s="117" t="str">
        <f t="shared" si="319"/>
        <v/>
      </c>
      <c r="DI98" s="117" t="str">
        <f t="shared" si="319"/>
        <v/>
      </c>
      <c r="DJ98" s="117" t="str">
        <f t="shared" si="319"/>
        <v/>
      </c>
      <c r="DK98" s="117" t="str">
        <f t="shared" si="319"/>
        <v/>
      </c>
      <c r="DL98" s="117" t="str">
        <f t="shared" si="319"/>
        <v/>
      </c>
      <c r="DM98" s="117" t="str">
        <f t="shared" si="319"/>
        <v/>
      </c>
      <c r="DN98" s="117" t="str">
        <f t="shared" si="319"/>
        <v/>
      </c>
      <c r="DO98" s="117" t="str">
        <f t="shared" si="319"/>
        <v/>
      </c>
      <c r="DP98" s="117" t="str">
        <f t="shared" si="319"/>
        <v/>
      </c>
      <c r="DQ98" s="117" t="str">
        <f t="shared" si="319"/>
        <v/>
      </c>
      <c r="DR98" s="117" t="str">
        <f t="shared" si="319"/>
        <v/>
      </c>
      <c r="DS98" s="117" t="str">
        <f t="shared" si="319"/>
        <v/>
      </c>
      <c r="DT98" s="117" t="str">
        <f t="shared" si="319"/>
        <v/>
      </c>
      <c r="DU98" s="117" t="str">
        <f t="shared" si="319"/>
        <v/>
      </c>
      <c r="DV98" s="117" t="str">
        <f t="shared" si="319"/>
        <v/>
      </c>
      <c r="DW98" s="117" t="str">
        <f t="shared" si="319"/>
        <v/>
      </c>
      <c r="DX98" s="117" t="str">
        <f t="shared" si="319"/>
        <v/>
      </c>
      <c r="DY98" s="117" t="str">
        <f t="shared" si="319"/>
        <v/>
      </c>
      <c r="DZ98" s="117" t="str">
        <f t="shared" si="319"/>
        <v/>
      </c>
      <c r="EA98" s="117" t="str">
        <f t="shared" si="319"/>
        <v/>
      </c>
      <c r="EB98" s="117" t="str">
        <f t="shared" si="319"/>
        <v/>
      </c>
      <c r="EC98" s="117" t="str">
        <f t="shared" si="319"/>
        <v/>
      </c>
      <c r="ED98" s="117" t="str">
        <f t="shared" si="319"/>
        <v/>
      </c>
      <c r="EE98" s="117" t="str">
        <f t="shared" si="319"/>
        <v/>
      </c>
      <c r="EF98" s="117" t="str">
        <f t="shared" si="319"/>
        <v/>
      </c>
      <c r="EG98" s="117" t="str">
        <f t="shared" si="319"/>
        <v/>
      </c>
      <c r="EH98" s="117" t="str">
        <f t="shared" si="319"/>
        <v/>
      </c>
      <c r="EI98" s="117" t="str">
        <f t="shared" si="319"/>
        <v/>
      </c>
      <c r="EJ98" s="117" t="str">
        <f t="shared" si="319"/>
        <v/>
      </c>
      <c r="EK98" s="117" t="str">
        <f t="shared" si="319"/>
        <v/>
      </c>
      <c r="EL98" s="117" t="str">
        <f t="shared" si="319"/>
        <v/>
      </c>
      <c r="EM98" s="117" t="str">
        <f t="shared" si="319"/>
        <v/>
      </c>
      <c r="EN98" s="117" t="str">
        <f t="shared" si="319"/>
        <v/>
      </c>
      <c r="EO98" s="117" t="str">
        <f t="shared" si="319"/>
        <v/>
      </c>
      <c r="EP98" s="117" t="str">
        <f t="shared" si="319"/>
        <v/>
      </c>
      <c r="EQ98" s="117" t="str">
        <f t="shared" si="319"/>
        <v/>
      </c>
      <c r="ER98" s="117" t="str">
        <f t="shared" si="319"/>
        <v/>
      </c>
      <c r="ES98" s="117" t="str">
        <f t="shared" si="319"/>
        <v/>
      </c>
      <c r="ET98" s="117" t="str">
        <f t="shared" si="319"/>
        <v/>
      </c>
      <c r="EU98" s="117" t="str">
        <f t="shared" si="319"/>
        <v/>
      </c>
      <c r="EV98" s="117" t="str">
        <f t="shared" ref="EV98:HG98" si="320">IF(EV49=1,INDEX($W$1:$W$49,ROW(EV49)),"")</f>
        <v/>
      </c>
      <c r="EW98" s="117" t="str">
        <f t="shared" si="320"/>
        <v/>
      </c>
      <c r="EX98" s="117" t="str">
        <f t="shared" si="320"/>
        <v/>
      </c>
      <c r="EY98" s="117" t="str">
        <f t="shared" si="320"/>
        <v/>
      </c>
      <c r="EZ98" s="117" t="str">
        <f t="shared" si="320"/>
        <v/>
      </c>
      <c r="FA98" s="117" t="str">
        <f t="shared" si="320"/>
        <v/>
      </c>
      <c r="FB98" s="117" t="str">
        <f t="shared" si="320"/>
        <v/>
      </c>
      <c r="FC98" s="117" t="str">
        <f t="shared" si="320"/>
        <v/>
      </c>
      <c r="FD98" s="117" t="str">
        <f t="shared" si="320"/>
        <v/>
      </c>
      <c r="FE98" s="117" t="str">
        <f t="shared" si="320"/>
        <v/>
      </c>
      <c r="FF98" s="117" t="str">
        <f t="shared" si="320"/>
        <v/>
      </c>
      <c r="FG98" s="117" t="str">
        <f t="shared" si="320"/>
        <v/>
      </c>
      <c r="FH98" s="117" t="str">
        <f t="shared" si="320"/>
        <v/>
      </c>
      <c r="FI98" s="117" t="str">
        <f t="shared" si="320"/>
        <v/>
      </c>
      <c r="FJ98" s="117" t="str">
        <f t="shared" si="320"/>
        <v/>
      </c>
      <c r="FK98" s="117" t="str">
        <f t="shared" si="320"/>
        <v/>
      </c>
      <c r="FL98" s="117" t="str">
        <f t="shared" si="320"/>
        <v/>
      </c>
      <c r="FM98" s="117" t="str">
        <f t="shared" si="320"/>
        <v/>
      </c>
      <c r="FN98" s="117" t="str">
        <f t="shared" si="320"/>
        <v/>
      </c>
      <c r="FO98" s="117" t="str">
        <f t="shared" si="320"/>
        <v/>
      </c>
      <c r="FP98" s="117" t="str">
        <f t="shared" si="320"/>
        <v/>
      </c>
      <c r="FQ98" s="117" t="str">
        <f t="shared" si="320"/>
        <v/>
      </c>
      <c r="FR98" s="117" t="str">
        <f t="shared" si="320"/>
        <v/>
      </c>
      <c r="FS98" s="117" t="str">
        <f t="shared" si="320"/>
        <v/>
      </c>
      <c r="FT98" s="117" t="str">
        <f t="shared" si="320"/>
        <v/>
      </c>
      <c r="FU98" s="117" t="str">
        <f t="shared" si="320"/>
        <v/>
      </c>
      <c r="FV98" s="117" t="str">
        <f t="shared" si="320"/>
        <v/>
      </c>
      <c r="FW98" s="117" t="str">
        <f t="shared" si="320"/>
        <v/>
      </c>
      <c r="FX98" s="117" t="str">
        <f t="shared" si="320"/>
        <v/>
      </c>
      <c r="FY98" s="117" t="str">
        <f t="shared" si="320"/>
        <v/>
      </c>
      <c r="FZ98" s="117" t="str">
        <f t="shared" si="320"/>
        <v/>
      </c>
      <c r="GA98" s="117" t="str">
        <f t="shared" si="320"/>
        <v/>
      </c>
      <c r="GB98" s="117" t="str">
        <f t="shared" si="320"/>
        <v/>
      </c>
      <c r="GC98" s="117" t="str">
        <f t="shared" si="320"/>
        <v/>
      </c>
      <c r="GD98" s="117" t="str">
        <f t="shared" si="320"/>
        <v/>
      </c>
      <c r="GE98" s="117" t="str">
        <f t="shared" si="320"/>
        <v/>
      </c>
      <c r="GF98" s="117" t="str">
        <f t="shared" si="320"/>
        <v/>
      </c>
      <c r="GG98" s="117" t="str">
        <f t="shared" si="320"/>
        <v/>
      </c>
      <c r="GH98" s="117" t="str">
        <f t="shared" si="320"/>
        <v/>
      </c>
      <c r="GI98" s="117" t="str">
        <f t="shared" si="320"/>
        <v/>
      </c>
      <c r="GJ98" s="117" t="str">
        <f t="shared" si="320"/>
        <v/>
      </c>
      <c r="GK98" s="117" t="str">
        <f t="shared" si="320"/>
        <v/>
      </c>
      <c r="GL98" s="117" t="str">
        <f t="shared" si="320"/>
        <v/>
      </c>
      <c r="GM98" s="117" t="str">
        <f t="shared" si="320"/>
        <v/>
      </c>
      <c r="GN98" s="117" t="str">
        <f t="shared" si="320"/>
        <v/>
      </c>
      <c r="GO98" s="117" t="str">
        <f t="shared" si="320"/>
        <v/>
      </c>
      <c r="GP98" s="117" t="str">
        <f t="shared" si="320"/>
        <v/>
      </c>
      <c r="GQ98" s="117" t="str">
        <f t="shared" si="320"/>
        <v/>
      </c>
      <c r="GR98" s="117" t="str">
        <f t="shared" si="320"/>
        <v/>
      </c>
      <c r="GS98" s="117" t="str">
        <f t="shared" si="320"/>
        <v/>
      </c>
      <c r="GT98" s="117" t="str">
        <f t="shared" si="320"/>
        <v/>
      </c>
      <c r="GU98" s="117" t="str">
        <f t="shared" si="320"/>
        <v/>
      </c>
      <c r="GV98" s="117" t="str">
        <f t="shared" si="320"/>
        <v/>
      </c>
      <c r="GW98" s="117" t="str">
        <f t="shared" si="320"/>
        <v/>
      </c>
      <c r="GX98" s="117" t="str">
        <f t="shared" si="320"/>
        <v/>
      </c>
      <c r="GY98" s="117" t="str">
        <f t="shared" si="320"/>
        <v/>
      </c>
      <c r="GZ98" s="117" t="str">
        <f t="shared" si="320"/>
        <v/>
      </c>
      <c r="HA98" s="117" t="str">
        <f t="shared" si="320"/>
        <v/>
      </c>
      <c r="HB98" s="117" t="str">
        <f t="shared" si="320"/>
        <v/>
      </c>
      <c r="HC98" s="117" t="str">
        <f t="shared" si="320"/>
        <v/>
      </c>
      <c r="HD98" s="117" t="str">
        <f t="shared" si="320"/>
        <v/>
      </c>
      <c r="HE98" s="117" t="str">
        <f t="shared" si="320"/>
        <v/>
      </c>
      <c r="HF98" s="117" t="str">
        <f t="shared" si="320"/>
        <v/>
      </c>
      <c r="HG98" s="117" t="str">
        <f t="shared" si="320"/>
        <v/>
      </c>
      <c r="HH98" s="117" t="str">
        <f t="shared" ref="HH98:HV98" si="321">IF(HH49=1,INDEX($W$1:$W$49,ROW(HH49)),"")</f>
        <v/>
      </c>
      <c r="HI98" s="117" t="str">
        <f t="shared" si="321"/>
        <v/>
      </c>
      <c r="HJ98" s="117" t="str">
        <f t="shared" si="321"/>
        <v/>
      </c>
      <c r="HK98" s="117" t="str">
        <f t="shared" si="321"/>
        <v/>
      </c>
      <c r="HL98" s="117" t="str">
        <f t="shared" si="321"/>
        <v/>
      </c>
      <c r="HM98" s="117" t="str">
        <f t="shared" si="321"/>
        <v/>
      </c>
      <c r="HN98" s="117" t="str">
        <f t="shared" si="321"/>
        <v/>
      </c>
      <c r="HO98" s="117" t="str">
        <f t="shared" si="321"/>
        <v/>
      </c>
      <c r="HP98" s="117" t="str">
        <f t="shared" si="321"/>
        <v/>
      </c>
      <c r="HQ98" s="117" t="str">
        <f t="shared" si="321"/>
        <v/>
      </c>
      <c r="HR98" s="117" t="str">
        <f t="shared" si="321"/>
        <v/>
      </c>
      <c r="HS98" s="117" t="str">
        <f t="shared" si="321"/>
        <v/>
      </c>
      <c r="HT98" s="117" t="str">
        <f t="shared" si="321"/>
        <v/>
      </c>
      <c r="HU98" s="117" t="str">
        <f t="shared" si="321"/>
        <v/>
      </c>
      <c r="HV98" s="117" t="str">
        <f t="shared" si="321"/>
        <v/>
      </c>
    </row>
    <row r="99" spans="1:230" x14ac:dyDescent="0.35">
      <c r="A99" s="117">
        <v>15</v>
      </c>
      <c r="B99" s="117">
        <f t="shared" si="206"/>
        <v>2</v>
      </c>
      <c r="C99" s="117">
        <f t="shared" si="207"/>
        <v>2</v>
      </c>
      <c r="D99" s="117">
        <f t="shared" si="208"/>
        <v>2</v>
      </c>
      <c r="E99" s="117">
        <f t="shared" si="209"/>
        <v>2</v>
      </c>
      <c r="H99" s="117">
        <v>98</v>
      </c>
      <c r="I99" s="117" t="str">
        <f t="shared" si="177"/>
        <v>ECG</v>
      </c>
      <c r="J99" s="117">
        <f t="shared" si="183"/>
        <v>89</v>
      </c>
      <c r="K99" s="117" t="str">
        <f t="shared" si="184"/>
        <v>ECG</v>
      </c>
      <c r="L99" s="117" t="str">
        <f t="shared" si="185"/>
        <v/>
      </c>
      <c r="M99" s="398" t="str">
        <f t="shared" si="186"/>
        <v>ECG</v>
      </c>
      <c r="N99" s="117">
        <f t="shared" si="187"/>
        <v>98</v>
      </c>
      <c r="O99" s="117">
        <f t="shared" si="188"/>
        <v>98</v>
      </c>
      <c r="Q99" s="389">
        <f t="shared" si="178"/>
        <v>98</v>
      </c>
      <c r="R99" s="395" t="str">
        <f t="shared" si="189"/>
        <v>ECG</v>
      </c>
      <c r="S99" s="391"/>
      <c r="T99" s="391"/>
      <c r="U99" s="391"/>
    </row>
    <row r="100" spans="1:230" x14ac:dyDescent="0.35">
      <c r="A100" s="117">
        <v>16</v>
      </c>
      <c r="B100" s="117">
        <f t="shared" si="206"/>
        <v>2</v>
      </c>
      <c r="C100" s="117">
        <f t="shared" si="207"/>
        <v>2</v>
      </c>
      <c r="D100" s="117">
        <f t="shared" si="208"/>
        <v>2</v>
      </c>
      <c r="E100" s="117">
        <f t="shared" si="209"/>
        <v>2</v>
      </c>
      <c r="H100" s="117">
        <v>99</v>
      </c>
      <c r="I100" s="117" t="str">
        <f t="shared" si="177"/>
        <v>ECG</v>
      </c>
      <c r="J100" s="117">
        <f t="shared" si="183"/>
        <v>90</v>
      </c>
      <c r="K100" s="117" t="str">
        <f t="shared" si="184"/>
        <v>ECG</v>
      </c>
      <c r="L100" s="117" t="str">
        <f t="shared" si="185"/>
        <v/>
      </c>
      <c r="M100" s="398" t="str">
        <f t="shared" si="186"/>
        <v>ECG</v>
      </c>
      <c r="N100" s="117">
        <f t="shared" si="187"/>
        <v>99</v>
      </c>
      <c r="O100" s="117">
        <f t="shared" si="188"/>
        <v>99</v>
      </c>
      <c r="Q100" s="389">
        <f t="shared" si="178"/>
        <v>99</v>
      </c>
      <c r="R100" s="395" t="str">
        <f t="shared" si="189"/>
        <v>ECG</v>
      </c>
      <c r="S100" s="391"/>
      <c r="T100" s="391"/>
      <c r="U100" s="391"/>
      <c r="V100" s="117">
        <v>1</v>
      </c>
      <c r="W100" s="117">
        <v>0</v>
      </c>
      <c r="X100" s="117">
        <f>IF(X2=1,W147+1,W147)</f>
        <v>1</v>
      </c>
      <c r="Y100" s="117">
        <f t="shared" ref="Y100:CJ100" si="322">IF(Y2=1,X147+1,X147)</f>
        <v>2</v>
      </c>
      <c r="Z100" s="117">
        <f t="shared" si="322"/>
        <v>3</v>
      </c>
      <c r="AA100" s="117">
        <f t="shared" si="322"/>
        <v>4</v>
      </c>
      <c r="AB100" s="117">
        <f t="shared" si="322"/>
        <v>5</v>
      </c>
      <c r="AC100" s="117">
        <f t="shared" si="322"/>
        <v>6</v>
      </c>
      <c r="AD100" s="117">
        <f t="shared" si="322"/>
        <v>8</v>
      </c>
      <c r="AE100" s="117">
        <f t="shared" si="322"/>
        <v>9</v>
      </c>
      <c r="AF100" s="117">
        <f t="shared" si="322"/>
        <v>10</v>
      </c>
      <c r="AG100" s="117">
        <f t="shared" si="322"/>
        <v>11</v>
      </c>
      <c r="AH100" s="117">
        <f t="shared" si="322"/>
        <v>12</v>
      </c>
      <c r="AI100" s="117">
        <f t="shared" si="322"/>
        <v>13</v>
      </c>
      <c r="AJ100" s="117">
        <f t="shared" si="322"/>
        <v>14</v>
      </c>
      <c r="AK100" s="117">
        <f t="shared" si="322"/>
        <v>15</v>
      </c>
      <c r="AL100" s="117">
        <f t="shared" si="322"/>
        <v>16</v>
      </c>
      <c r="AM100" s="117">
        <f t="shared" si="322"/>
        <v>17</v>
      </c>
      <c r="AN100" s="117">
        <f t="shared" si="322"/>
        <v>19</v>
      </c>
      <c r="AO100" s="117">
        <f t="shared" si="322"/>
        <v>20</v>
      </c>
      <c r="AP100" s="117">
        <f t="shared" si="322"/>
        <v>21</v>
      </c>
      <c r="AQ100" s="117">
        <f t="shared" si="322"/>
        <v>22</v>
      </c>
      <c r="AR100" s="117">
        <f t="shared" si="322"/>
        <v>23</v>
      </c>
      <c r="AS100" s="117">
        <f t="shared" si="322"/>
        <v>24</v>
      </c>
      <c r="AT100" s="117">
        <f t="shared" si="322"/>
        <v>25</v>
      </c>
      <c r="AU100" s="117">
        <f t="shared" si="322"/>
        <v>26</v>
      </c>
      <c r="AV100" s="117">
        <f t="shared" si="322"/>
        <v>27</v>
      </c>
      <c r="AW100" s="117">
        <f t="shared" si="322"/>
        <v>28</v>
      </c>
      <c r="AX100" s="117">
        <f t="shared" si="322"/>
        <v>30</v>
      </c>
      <c r="AY100" s="117">
        <f t="shared" si="322"/>
        <v>31</v>
      </c>
      <c r="AZ100" s="117">
        <f t="shared" si="322"/>
        <v>32</v>
      </c>
      <c r="BA100" s="117">
        <f t="shared" si="322"/>
        <v>33</v>
      </c>
      <c r="BB100" s="117">
        <f t="shared" si="322"/>
        <v>34</v>
      </c>
      <c r="BC100" s="117">
        <f t="shared" si="322"/>
        <v>35</v>
      </c>
      <c r="BD100" s="117">
        <f t="shared" si="322"/>
        <v>36</v>
      </c>
      <c r="BE100" s="117">
        <f t="shared" si="322"/>
        <v>37</v>
      </c>
      <c r="BF100" s="117">
        <f t="shared" si="322"/>
        <v>38</v>
      </c>
      <c r="BG100" s="117">
        <f t="shared" si="322"/>
        <v>39</v>
      </c>
      <c r="BH100" s="117">
        <f t="shared" si="322"/>
        <v>41</v>
      </c>
      <c r="BI100" s="117">
        <f t="shared" si="322"/>
        <v>42</v>
      </c>
      <c r="BJ100" s="117">
        <f t="shared" si="322"/>
        <v>43</v>
      </c>
      <c r="BK100" s="117">
        <f t="shared" si="322"/>
        <v>44</v>
      </c>
      <c r="BL100" s="117">
        <f t="shared" si="322"/>
        <v>45</v>
      </c>
      <c r="BM100" s="117">
        <f t="shared" si="322"/>
        <v>46</v>
      </c>
      <c r="BN100" s="117">
        <f t="shared" si="322"/>
        <v>47</v>
      </c>
      <c r="BO100" s="117">
        <f t="shared" si="322"/>
        <v>48</v>
      </c>
      <c r="BP100" s="117">
        <f t="shared" si="322"/>
        <v>49</v>
      </c>
      <c r="BQ100" s="117">
        <f t="shared" si="322"/>
        <v>50</v>
      </c>
      <c r="BR100" s="117">
        <f t="shared" si="322"/>
        <v>52</v>
      </c>
      <c r="BS100" s="117">
        <f t="shared" si="322"/>
        <v>53</v>
      </c>
      <c r="BT100" s="117">
        <f t="shared" si="322"/>
        <v>54</v>
      </c>
      <c r="BU100" s="117">
        <f t="shared" si="322"/>
        <v>55</v>
      </c>
      <c r="BV100" s="117">
        <f t="shared" si="322"/>
        <v>56</v>
      </c>
      <c r="BW100" s="117">
        <f t="shared" si="322"/>
        <v>57</v>
      </c>
      <c r="BX100" s="117">
        <f t="shared" si="322"/>
        <v>58</v>
      </c>
      <c r="BY100" s="117">
        <f t="shared" si="322"/>
        <v>59</v>
      </c>
      <c r="BZ100" s="117">
        <f t="shared" si="322"/>
        <v>60</v>
      </c>
      <c r="CA100" s="117">
        <f t="shared" si="322"/>
        <v>61</v>
      </c>
      <c r="CB100" s="117">
        <f t="shared" si="322"/>
        <v>63</v>
      </c>
      <c r="CC100" s="117">
        <f t="shared" si="322"/>
        <v>64</v>
      </c>
      <c r="CD100" s="117">
        <f t="shared" si="322"/>
        <v>65</v>
      </c>
      <c r="CE100" s="117">
        <f t="shared" si="322"/>
        <v>66</v>
      </c>
      <c r="CF100" s="117">
        <f t="shared" si="322"/>
        <v>67</v>
      </c>
      <c r="CG100" s="117">
        <f t="shared" si="322"/>
        <v>68</v>
      </c>
      <c r="CH100" s="117">
        <f t="shared" si="322"/>
        <v>69</v>
      </c>
      <c r="CI100" s="117">
        <f t="shared" si="322"/>
        <v>70</v>
      </c>
      <c r="CJ100" s="117">
        <f t="shared" si="322"/>
        <v>71</v>
      </c>
      <c r="CK100" s="117">
        <f t="shared" ref="CK100:EV100" si="323">IF(CK2=1,CJ147+1,CJ147)</f>
        <v>72</v>
      </c>
      <c r="CL100" s="117">
        <f t="shared" si="323"/>
        <v>74</v>
      </c>
      <c r="CM100" s="117">
        <f t="shared" si="323"/>
        <v>75</v>
      </c>
      <c r="CN100" s="117">
        <f t="shared" si="323"/>
        <v>76</v>
      </c>
      <c r="CO100" s="117">
        <f t="shared" si="323"/>
        <v>77</v>
      </c>
      <c r="CP100" s="117">
        <f t="shared" si="323"/>
        <v>78</v>
      </c>
      <c r="CQ100" s="117">
        <f t="shared" si="323"/>
        <v>79</v>
      </c>
      <c r="CR100" s="117">
        <f t="shared" si="323"/>
        <v>80</v>
      </c>
      <c r="CS100" s="117">
        <f t="shared" si="323"/>
        <v>81</v>
      </c>
      <c r="CT100" s="117">
        <f t="shared" si="323"/>
        <v>82</v>
      </c>
      <c r="CU100" s="117">
        <f t="shared" si="323"/>
        <v>83</v>
      </c>
      <c r="CV100" s="117">
        <f t="shared" si="323"/>
        <v>85</v>
      </c>
      <c r="CW100" s="117">
        <f t="shared" si="323"/>
        <v>86</v>
      </c>
      <c r="CX100" s="117">
        <f t="shared" si="323"/>
        <v>87</v>
      </c>
      <c r="CY100" s="117">
        <f t="shared" si="323"/>
        <v>88</v>
      </c>
      <c r="CZ100" s="117">
        <f t="shared" si="323"/>
        <v>89</v>
      </c>
      <c r="DA100" s="117">
        <f t="shared" si="323"/>
        <v>90</v>
      </c>
      <c r="DB100" s="117">
        <f t="shared" si="323"/>
        <v>91</v>
      </c>
      <c r="DC100" s="117">
        <f t="shared" si="323"/>
        <v>92</v>
      </c>
      <c r="DD100" s="117">
        <f t="shared" si="323"/>
        <v>93</v>
      </c>
      <c r="DE100" s="117">
        <f t="shared" si="323"/>
        <v>94</v>
      </c>
      <c r="DF100" s="117">
        <f t="shared" si="323"/>
        <v>96</v>
      </c>
      <c r="DG100" s="117">
        <f t="shared" si="323"/>
        <v>97</v>
      </c>
      <c r="DH100" s="117">
        <f t="shared" si="323"/>
        <v>98</v>
      </c>
      <c r="DI100" s="117">
        <f t="shared" si="323"/>
        <v>99</v>
      </c>
      <c r="DJ100" s="117">
        <f t="shared" si="323"/>
        <v>100</v>
      </c>
      <c r="DK100" s="117">
        <f t="shared" si="323"/>
        <v>101</v>
      </c>
      <c r="DL100" s="117">
        <f t="shared" si="323"/>
        <v>102</v>
      </c>
      <c r="DM100" s="117">
        <f t="shared" si="323"/>
        <v>103</v>
      </c>
      <c r="DN100" s="117">
        <f t="shared" si="323"/>
        <v>104</v>
      </c>
      <c r="DO100" s="117">
        <f t="shared" si="323"/>
        <v>105</v>
      </c>
      <c r="DP100" s="117">
        <f t="shared" si="323"/>
        <v>107</v>
      </c>
      <c r="DQ100" s="117">
        <f t="shared" si="323"/>
        <v>108</v>
      </c>
      <c r="DR100" s="117">
        <f t="shared" si="323"/>
        <v>109</v>
      </c>
      <c r="DS100" s="117">
        <f t="shared" si="323"/>
        <v>110</v>
      </c>
      <c r="DT100" s="117">
        <f t="shared" si="323"/>
        <v>111</v>
      </c>
      <c r="DU100" s="117">
        <f t="shared" si="323"/>
        <v>112</v>
      </c>
      <c r="DV100" s="117">
        <f t="shared" si="323"/>
        <v>113</v>
      </c>
      <c r="DW100" s="117">
        <f t="shared" si="323"/>
        <v>114</v>
      </c>
      <c r="DX100" s="117">
        <f t="shared" si="323"/>
        <v>115</v>
      </c>
      <c r="DY100" s="117">
        <f t="shared" si="323"/>
        <v>116</v>
      </c>
      <c r="DZ100" s="117">
        <f t="shared" si="323"/>
        <v>118</v>
      </c>
      <c r="EA100" s="117">
        <f t="shared" si="323"/>
        <v>119</v>
      </c>
      <c r="EB100" s="117">
        <f t="shared" si="323"/>
        <v>120</v>
      </c>
      <c r="EC100" s="117">
        <f t="shared" si="323"/>
        <v>121</v>
      </c>
      <c r="ED100" s="117">
        <f t="shared" si="323"/>
        <v>122</v>
      </c>
      <c r="EE100" s="117">
        <f t="shared" si="323"/>
        <v>123</v>
      </c>
      <c r="EF100" s="117">
        <f t="shared" si="323"/>
        <v>124</v>
      </c>
      <c r="EG100" s="117">
        <f t="shared" si="323"/>
        <v>125</v>
      </c>
      <c r="EH100" s="117">
        <f t="shared" si="323"/>
        <v>126</v>
      </c>
      <c r="EI100" s="117">
        <f t="shared" si="323"/>
        <v>127</v>
      </c>
      <c r="EJ100" s="117">
        <f t="shared" si="323"/>
        <v>129</v>
      </c>
      <c r="EK100" s="117">
        <f t="shared" si="323"/>
        <v>130</v>
      </c>
      <c r="EL100" s="117">
        <f t="shared" si="323"/>
        <v>131</v>
      </c>
      <c r="EM100" s="117">
        <f t="shared" si="323"/>
        <v>132</v>
      </c>
      <c r="EN100" s="117">
        <f t="shared" si="323"/>
        <v>133</v>
      </c>
      <c r="EO100" s="117">
        <f t="shared" si="323"/>
        <v>134</v>
      </c>
      <c r="EP100" s="117">
        <f t="shared" si="323"/>
        <v>135</v>
      </c>
      <c r="EQ100" s="117">
        <f t="shared" si="323"/>
        <v>136</v>
      </c>
      <c r="ER100" s="117">
        <f t="shared" si="323"/>
        <v>137</v>
      </c>
      <c r="ES100" s="117">
        <f t="shared" si="323"/>
        <v>138</v>
      </c>
      <c r="ET100" s="117">
        <f t="shared" si="323"/>
        <v>140</v>
      </c>
      <c r="EU100" s="117">
        <f t="shared" si="323"/>
        <v>141</v>
      </c>
      <c r="EV100" s="117">
        <f t="shared" si="323"/>
        <v>142</v>
      </c>
      <c r="EW100" s="117">
        <f t="shared" ref="EW100:HH100" si="324">IF(EW2=1,EV147+1,EV147)</f>
        <v>143</v>
      </c>
      <c r="EX100" s="117">
        <f t="shared" si="324"/>
        <v>144</v>
      </c>
      <c r="EY100" s="117">
        <f t="shared" si="324"/>
        <v>145</v>
      </c>
      <c r="EZ100" s="117">
        <f t="shared" si="324"/>
        <v>146</v>
      </c>
      <c r="FA100" s="117">
        <f t="shared" si="324"/>
        <v>147</v>
      </c>
      <c r="FB100" s="117">
        <f t="shared" si="324"/>
        <v>148</v>
      </c>
      <c r="FC100" s="117">
        <f t="shared" si="324"/>
        <v>149</v>
      </c>
      <c r="FD100" s="117">
        <f t="shared" si="324"/>
        <v>151</v>
      </c>
      <c r="FE100" s="117">
        <f t="shared" si="324"/>
        <v>152</v>
      </c>
      <c r="FF100" s="117">
        <f t="shared" si="324"/>
        <v>153</v>
      </c>
      <c r="FG100" s="117">
        <f t="shared" si="324"/>
        <v>154</v>
      </c>
      <c r="FH100" s="117">
        <f t="shared" si="324"/>
        <v>155</v>
      </c>
      <c r="FI100" s="117">
        <f t="shared" si="324"/>
        <v>156</v>
      </c>
      <c r="FJ100" s="117">
        <f t="shared" si="324"/>
        <v>157</v>
      </c>
      <c r="FK100" s="117">
        <f t="shared" si="324"/>
        <v>158</v>
      </c>
      <c r="FL100" s="117">
        <f t="shared" si="324"/>
        <v>159</v>
      </c>
      <c r="FM100" s="117">
        <f t="shared" si="324"/>
        <v>160</v>
      </c>
      <c r="FN100" s="117">
        <f t="shared" si="324"/>
        <v>162</v>
      </c>
      <c r="FO100" s="117">
        <f t="shared" si="324"/>
        <v>163</v>
      </c>
      <c r="FP100" s="117">
        <f t="shared" si="324"/>
        <v>164</v>
      </c>
      <c r="FQ100" s="117">
        <f t="shared" si="324"/>
        <v>165</v>
      </c>
      <c r="FR100" s="117">
        <f t="shared" si="324"/>
        <v>166</v>
      </c>
      <c r="FS100" s="117">
        <f t="shared" si="324"/>
        <v>167</v>
      </c>
      <c r="FT100" s="117">
        <f t="shared" si="324"/>
        <v>168</v>
      </c>
      <c r="FU100" s="117">
        <f t="shared" si="324"/>
        <v>169</v>
      </c>
      <c r="FV100" s="117">
        <f t="shared" si="324"/>
        <v>170</v>
      </c>
      <c r="FW100" s="117">
        <f t="shared" si="324"/>
        <v>171</v>
      </c>
      <c r="FX100" s="117">
        <f t="shared" si="324"/>
        <v>173</v>
      </c>
      <c r="FY100" s="117">
        <f t="shared" si="324"/>
        <v>174</v>
      </c>
      <c r="FZ100" s="117">
        <f t="shared" si="324"/>
        <v>175</v>
      </c>
      <c r="GA100" s="117">
        <f t="shared" si="324"/>
        <v>176</v>
      </c>
      <c r="GB100" s="117">
        <f t="shared" si="324"/>
        <v>177</v>
      </c>
      <c r="GC100" s="117">
        <f t="shared" si="324"/>
        <v>178</v>
      </c>
      <c r="GD100" s="117">
        <f t="shared" si="324"/>
        <v>179</v>
      </c>
      <c r="GE100" s="117">
        <f t="shared" si="324"/>
        <v>180</v>
      </c>
      <c r="GF100" s="117">
        <f t="shared" si="324"/>
        <v>181</v>
      </c>
      <c r="GG100" s="117">
        <f t="shared" si="324"/>
        <v>182</v>
      </c>
      <c r="GH100" s="117">
        <f t="shared" si="324"/>
        <v>184</v>
      </c>
      <c r="GI100" s="117">
        <f t="shared" si="324"/>
        <v>185</v>
      </c>
      <c r="GJ100" s="117">
        <f t="shared" si="324"/>
        <v>186</v>
      </c>
      <c r="GK100" s="117">
        <f t="shared" si="324"/>
        <v>187</v>
      </c>
      <c r="GL100" s="117">
        <f t="shared" si="324"/>
        <v>188</v>
      </c>
      <c r="GM100" s="117">
        <f t="shared" si="324"/>
        <v>189</v>
      </c>
      <c r="GN100" s="117">
        <f t="shared" si="324"/>
        <v>190</v>
      </c>
      <c r="GO100" s="117">
        <f t="shared" si="324"/>
        <v>191</v>
      </c>
      <c r="GP100" s="117">
        <f t="shared" si="324"/>
        <v>192</v>
      </c>
      <c r="GQ100" s="117">
        <f t="shared" si="324"/>
        <v>193</v>
      </c>
      <c r="GR100" s="117">
        <f t="shared" si="324"/>
        <v>195</v>
      </c>
      <c r="GS100" s="117">
        <f t="shared" si="324"/>
        <v>196</v>
      </c>
      <c r="GT100" s="117">
        <f t="shared" si="324"/>
        <v>197</v>
      </c>
      <c r="GU100" s="117">
        <f t="shared" si="324"/>
        <v>198</v>
      </c>
      <c r="GV100" s="117">
        <f t="shared" si="324"/>
        <v>199</v>
      </c>
      <c r="GW100" s="117">
        <f t="shared" si="324"/>
        <v>200</v>
      </c>
      <c r="GX100" s="117">
        <f t="shared" si="324"/>
        <v>201</v>
      </c>
      <c r="GY100" s="117">
        <f t="shared" si="324"/>
        <v>202</v>
      </c>
      <c r="GZ100" s="117">
        <f t="shared" si="324"/>
        <v>203</v>
      </c>
      <c r="HA100" s="117">
        <f t="shared" si="324"/>
        <v>204</v>
      </c>
      <c r="HB100" s="117">
        <f t="shared" si="324"/>
        <v>206</v>
      </c>
      <c r="HC100" s="117">
        <f t="shared" si="324"/>
        <v>207</v>
      </c>
      <c r="HD100" s="117">
        <f t="shared" si="324"/>
        <v>208</v>
      </c>
      <c r="HE100" s="117">
        <f t="shared" si="324"/>
        <v>209</v>
      </c>
      <c r="HF100" s="117">
        <f t="shared" si="324"/>
        <v>210</v>
      </c>
      <c r="HG100" s="117">
        <f t="shared" si="324"/>
        <v>211</v>
      </c>
      <c r="HH100" s="117">
        <f t="shared" si="324"/>
        <v>212</v>
      </c>
      <c r="HI100" s="117">
        <f t="shared" ref="HI100:HV100" si="325">IF(HI2=1,HH147+1,HH147)</f>
        <v>213</v>
      </c>
      <c r="HJ100" s="117">
        <f t="shared" si="325"/>
        <v>214</v>
      </c>
      <c r="HK100" s="117">
        <f t="shared" si="325"/>
        <v>215</v>
      </c>
      <c r="HL100" s="117">
        <f t="shared" si="325"/>
        <v>217</v>
      </c>
      <c r="HM100" s="117">
        <f t="shared" si="325"/>
        <v>218</v>
      </c>
      <c r="HN100" s="117">
        <f t="shared" si="325"/>
        <v>219</v>
      </c>
      <c r="HO100" s="117">
        <f t="shared" si="325"/>
        <v>220</v>
      </c>
      <c r="HP100" s="117">
        <f t="shared" si="325"/>
        <v>221</v>
      </c>
      <c r="HQ100" s="117">
        <f t="shared" si="325"/>
        <v>222</v>
      </c>
      <c r="HR100" s="117">
        <f t="shared" si="325"/>
        <v>223</v>
      </c>
      <c r="HS100" s="117">
        <f t="shared" si="325"/>
        <v>224</v>
      </c>
      <c r="HT100" s="117">
        <f t="shared" si="325"/>
        <v>225</v>
      </c>
      <c r="HU100" s="117">
        <f t="shared" si="325"/>
        <v>225</v>
      </c>
      <c r="HV100" s="117">
        <f t="shared" si="325"/>
        <v>225</v>
      </c>
    </row>
    <row r="101" spans="1:230" x14ac:dyDescent="0.35">
      <c r="A101" s="117">
        <v>16</v>
      </c>
      <c r="B101" s="117">
        <f t="shared" si="206"/>
        <v>2</v>
      </c>
      <c r="C101" s="117">
        <f t="shared" si="207"/>
        <v>2</v>
      </c>
      <c r="D101" s="117">
        <f t="shared" si="208"/>
        <v>2</v>
      </c>
      <c r="E101" s="117">
        <f t="shared" si="209"/>
        <v>2</v>
      </c>
      <c r="H101" s="117">
        <v>100</v>
      </c>
      <c r="I101" s="117" t="str">
        <f t="shared" si="177"/>
        <v>ECG</v>
      </c>
      <c r="J101" s="117">
        <f t="shared" si="183"/>
        <v>91</v>
      </c>
      <c r="K101" s="117" t="str">
        <f t="shared" si="184"/>
        <v>ECG</v>
      </c>
      <c r="L101" s="117" t="str">
        <f t="shared" si="185"/>
        <v/>
      </c>
      <c r="M101" s="398" t="str">
        <f t="shared" si="186"/>
        <v>ECG</v>
      </c>
      <c r="N101" s="117">
        <f t="shared" si="187"/>
        <v>100</v>
      </c>
      <c r="O101" s="117">
        <f t="shared" si="188"/>
        <v>100</v>
      </c>
      <c r="Q101" s="389">
        <f t="shared" si="178"/>
        <v>100</v>
      </c>
      <c r="R101" s="395" t="str">
        <f t="shared" si="189"/>
        <v>ECG</v>
      </c>
      <c r="S101" s="391"/>
      <c r="T101" s="391"/>
      <c r="U101" s="391"/>
      <c r="V101" s="117">
        <v>2</v>
      </c>
      <c r="W101" s="117">
        <v>0</v>
      </c>
      <c r="X101" s="117">
        <f>IF(X3=1,X100+1,X100)</f>
        <v>1</v>
      </c>
      <c r="Y101" s="117">
        <f t="shared" ref="Y101:CJ101" si="326">IF(Y3=1,Y100+1,Y100)</f>
        <v>2</v>
      </c>
      <c r="Z101" s="117">
        <f t="shared" si="326"/>
        <v>3</v>
      </c>
      <c r="AA101" s="117">
        <f t="shared" si="326"/>
        <v>4</v>
      </c>
      <c r="AB101" s="117">
        <f t="shared" si="326"/>
        <v>5</v>
      </c>
      <c r="AC101" s="117">
        <f t="shared" si="326"/>
        <v>7</v>
      </c>
      <c r="AD101" s="117">
        <f t="shared" si="326"/>
        <v>8</v>
      </c>
      <c r="AE101" s="117">
        <f t="shared" si="326"/>
        <v>9</v>
      </c>
      <c r="AF101" s="117">
        <f t="shared" si="326"/>
        <v>10</v>
      </c>
      <c r="AG101" s="117">
        <f t="shared" si="326"/>
        <v>11</v>
      </c>
      <c r="AH101" s="117">
        <f t="shared" si="326"/>
        <v>12</v>
      </c>
      <c r="AI101" s="117">
        <f t="shared" si="326"/>
        <v>13</v>
      </c>
      <c r="AJ101" s="117">
        <f t="shared" si="326"/>
        <v>14</v>
      </c>
      <c r="AK101" s="117">
        <f t="shared" si="326"/>
        <v>15</v>
      </c>
      <c r="AL101" s="117">
        <f t="shared" si="326"/>
        <v>16</v>
      </c>
      <c r="AM101" s="117">
        <f t="shared" si="326"/>
        <v>18</v>
      </c>
      <c r="AN101" s="117">
        <f t="shared" si="326"/>
        <v>19</v>
      </c>
      <c r="AO101" s="117">
        <f t="shared" si="326"/>
        <v>20</v>
      </c>
      <c r="AP101" s="117">
        <f t="shared" si="326"/>
        <v>21</v>
      </c>
      <c r="AQ101" s="117">
        <f t="shared" si="326"/>
        <v>22</v>
      </c>
      <c r="AR101" s="117">
        <f t="shared" si="326"/>
        <v>23</v>
      </c>
      <c r="AS101" s="117">
        <f t="shared" si="326"/>
        <v>24</v>
      </c>
      <c r="AT101" s="117">
        <f t="shared" si="326"/>
        <v>25</v>
      </c>
      <c r="AU101" s="117">
        <f t="shared" si="326"/>
        <v>26</v>
      </c>
      <c r="AV101" s="117">
        <f t="shared" si="326"/>
        <v>27</v>
      </c>
      <c r="AW101" s="117">
        <f t="shared" si="326"/>
        <v>29</v>
      </c>
      <c r="AX101" s="117">
        <f t="shared" si="326"/>
        <v>30</v>
      </c>
      <c r="AY101" s="117">
        <f t="shared" si="326"/>
        <v>31</v>
      </c>
      <c r="AZ101" s="117">
        <f t="shared" si="326"/>
        <v>32</v>
      </c>
      <c r="BA101" s="117">
        <f t="shared" si="326"/>
        <v>33</v>
      </c>
      <c r="BB101" s="117">
        <f t="shared" si="326"/>
        <v>34</v>
      </c>
      <c r="BC101" s="117">
        <f t="shared" si="326"/>
        <v>35</v>
      </c>
      <c r="BD101" s="117">
        <f t="shared" si="326"/>
        <v>36</v>
      </c>
      <c r="BE101" s="117">
        <f t="shared" si="326"/>
        <v>37</v>
      </c>
      <c r="BF101" s="117">
        <f t="shared" si="326"/>
        <v>38</v>
      </c>
      <c r="BG101" s="117">
        <f t="shared" si="326"/>
        <v>40</v>
      </c>
      <c r="BH101" s="117">
        <f t="shared" si="326"/>
        <v>41</v>
      </c>
      <c r="BI101" s="117">
        <f t="shared" si="326"/>
        <v>42</v>
      </c>
      <c r="BJ101" s="117">
        <f t="shared" si="326"/>
        <v>43</v>
      </c>
      <c r="BK101" s="117">
        <f t="shared" si="326"/>
        <v>44</v>
      </c>
      <c r="BL101" s="117">
        <f t="shared" si="326"/>
        <v>45</v>
      </c>
      <c r="BM101" s="117">
        <f t="shared" si="326"/>
        <v>46</v>
      </c>
      <c r="BN101" s="117">
        <f t="shared" si="326"/>
        <v>47</v>
      </c>
      <c r="BO101" s="117">
        <f t="shared" si="326"/>
        <v>48</v>
      </c>
      <c r="BP101" s="117">
        <f t="shared" si="326"/>
        <v>49</v>
      </c>
      <c r="BQ101" s="117">
        <f t="shared" si="326"/>
        <v>51</v>
      </c>
      <c r="BR101" s="117">
        <f t="shared" si="326"/>
        <v>52</v>
      </c>
      <c r="BS101" s="117">
        <f t="shared" si="326"/>
        <v>53</v>
      </c>
      <c r="BT101" s="117">
        <f t="shared" si="326"/>
        <v>54</v>
      </c>
      <c r="BU101" s="117">
        <f t="shared" si="326"/>
        <v>55</v>
      </c>
      <c r="BV101" s="117">
        <f t="shared" si="326"/>
        <v>56</v>
      </c>
      <c r="BW101" s="117">
        <f t="shared" si="326"/>
        <v>57</v>
      </c>
      <c r="BX101" s="117">
        <f t="shared" si="326"/>
        <v>58</v>
      </c>
      <c r="BY101" s="117">
        <f t="shared" si="326"/>
        <v>59</v>
      </c>
      <c r="BZ101" s="117">
        <f t="shared" si="326"/>
        <v>60</v>
      </c>
      <c r="CA101" s="117">
        <f t="shared" si="326"/>
        <v>62</v>
      </c>
      <c r="CB101" s="117">
        <f t="shared" si="326"/>
        <v>63</v>
      </c>
      <c r="CC101" s="117">
        <f t="shared" si="326"/>
        <v>64</v>
      </c>
      <c r="CD101" s="117">
        <f t="shared" si="326"/>
        <v>65</v>
      </c>
      <c r="CE101" s="117">
        <f t="shared" si="326"/>
        <v>66</v>
      </c>
      <c r="CF101" s="117">
        <f t="shared" si="326"/>
        <v>67</v>
      </c>
      <c r="CG101" s="117">
        <f t="shared" si="326"/>
        <v>68</v>
      </c>
      <c r="CH101" s="117">
        <f t="shared" si="326"/>
        <v>69</v>
      </c>
      <c r="CI101" s="117">
        <f t="shared" si="326"/>
        <v>70</v>
      </c>
      <c r="CJ101" s="117">
        <f t="shared" si="326"/>
        <v>71</v>
      </c>
      <c r="CK101" s="117">
        <f t="shared" ref="CK101:EV101" si="327">IF(CK3=1,CK100+1,CK100)</f>
        <v>73</v>
      </c>
      <c r="CL101" s="117">
        <f t="shared" si="327"/>
        <v>74</v>
      </c>
      <c r="CM101" s="117">
        <f t="shared" si="327"/>
        <v>75</v>
      </c>
      <c r="CN101" s="117">
        <f t="shared" si="327"/>
        <v>76</v>
      </c>
      <c r="CO101" s="117">
        <f t="shared" si="327"/>
        <v>77</v>
      </c>
      <c r="CP101" s="117">
        <f t="shared" si="327"/>
        <v>78</v>
      </c>
      <c r="CQ101" s="117">
        <f t="shared" si="327"/>
        <v>79</v>
      </c>
      <c r="CR101" s="117">
        <f t="shared" si="327"/>
        <v>80</v>
      </c>
      <c r="CS101" s="117">
        <f t="shared" si="327"/>
        <v>81</v>
      </c>
      <c r="CT101" s="117">
        <f t="shared" si="327"/>
        <v>82</v>
      </c>
      <c r="CU101" s="117">
        <f t="shared" si="327"/>
        <v>84</v>
      </c>
      <c r="CV101" s="117">
        <f t="shared" si="327"/>
        <v>85</v>
      </c>
      <c r="CW101" s="117">
        <f t="shared" si="327"/>
        <v>86</v>
      </c>
      <c r="CX101" s="117">
        <f t="shared" si="327"/>
        <v>87</v>
      </c>
      <c r="CY101" s="117">
        <f t="shared" si="327"/>
        <v>88</v>
      </c>
      <c r="CZ101" s="117">
        <f t="shared" si="327"/>
        <v>89</v>
      </c>
      <c r="DA101" s="117">
        <f t="shared" si="327"/>
        <v>90</v>
      </c>
      <c r="DB101" s="117">
        <f t="shared" si="327"/>
        <v>91</v>
      </c>
      <c r="DC101" s="117">
        <f t="shared" si="327"/>
        <v>92</v>
      </c>
      <c r="DD101" s="117">
        <f t="shared" si="327"/>
        <v>93</v>
      </c>
      <c r="DE101" s="117">
        <f t="shared" si="327"/>
        <v>95</v>
      </c>
      <c r="DF101" s="117">
        <f t="shared" si="327"/>
        <v>96</v>
      </c>
      <c r="DG101" s="117">
        <f t="shared" si="327"/>
        <v>97</v>
      </c>
      <c r="DH101" s="117">
        <f t="shared" si="327"/>
        <v>98</v>
      </c>
      <c r="DI101" s="117">
        <f t="shared" si="327"/>
        <v>99</v>
      </c>
      <c r="DJ101" s="117">
        <f t="shared" si="327"/>
        <v>100</v>
      </c>
      <c r="DK101" s="117">
        <f t="shared" si="327"/>
        <v>101</v>
      </c>
      <c r="DL101" s="117">
        <f t="shared" si="327"/>
        <v>102</v>
      </c>
      <c r="DM101" s="117">
        <f t="shared" si="327"/>
        <v>103</v>
      </c>
      <c r="DN101" s="117">
        <f t="shared" si="327"/>
        <v>104</v>
      </c>
      <c r="DO101" s="117">
        <f t="shared" si="327"/>
        <v>106</v>
      </c>
      <c r="DP101" s="117">
        <f t="shared" si="327"/>
        <v>107</v>
      </c>
      <c r="DQ101" s="117">
        <f t="shared" si="327"/>
        <v>108</v>
      </c>
      <c r="DR101" s="117">
        <f t="shared" si="327"/>
        <v>109</v>
      </c>
      <c r="DS101" s="117">
        <f t="shared" si="327"/>
        <v>110</v>
      </c>
      <c r="DT101" s="117">
        <f t="shared" si="327"/>
        <v>111</v>
      </c>
      <c r="DU101" s="117">
        <f t="shared" si="327"/>
        <v>112</v>
      </c>
      <c r="DV101" s="117">
        <f t="shared" si="327"/>
        <v>113</v>
      </c>
      <c r="DW101" s="117">
        <f t="shared" si="327"/>
        <v>114</v>
      </c>
      <c r="DX101" s="117">
        <f t="shared" si="327"/>
        <v>115</v>
      </c>
      <c r="DY101" s="117">
        <f t="shared" si="327"/>
        <v>117</v>
      </c>
      <c r="DZ101" s="117">
        <f t="shared" si="327"/>
        <v>118</v>
      </c>
      <c r="EA101" s="117">
        <f t="shared" si="327"/>
        <v>119</v>
      </c>
      <c r="EB101" s="117">
        <f t="shared" si="327"/>
        <v>120</v>
      </c>
      <c r="EC101" s="117">
        <f t="shared" si="327"/>
        <v>121</v>
      </c>
      <c r="ED101" s="117">
        <f t="shared" si="327"/>
        <v>122</v>
      </c>
      <c r="EE101" s="117">
        <f t="shared" si="327"/>
        <v>123</v>
      </c>
      <c r="EF101" s="117">
        <f t="shared" si="327"/>
        <v>124</v>
      </c>
      <c r="EG101" s="117">
        <f t="shared" si="327"/>
        <v>125</v>
      </c>
      <c r="EH101" s="117">
        <f t="shared" si="327"/>
        <v>126</v>
      </c>
      <c r="EI101" s="117">
        <f t="shared" si="327"/>
        <v>128</v>
      </c>
      <c r="EJ101" s="117">
        <f t="shared" si="327"/>
        <v>129</v>
      </c>
      <c r="EK101" s="117">
        <f t="shared" si="327"/>
        <v>130</v>
      </c>
      <c r="EL101" s="117">
        <f t="shared" si="327"/>
        <v>131</v>
      </c>
      <c r="EM101" s="117">
        <f t="shared" si="327"/>
        <v>132</v>
      </c>
      <c r="EN101" s="117">
        <f t="shared" si="327"/>
        <v>133</v>
      </c>
      <c r="EO101" s="117">
        <f t="shared" si="327"/>
        <v>134</v>
      </c>
      <c r="EP101" s="117">
        <f t="shared" si="327"/>
        <v>135</v>
      </c>
      <c r="EQ101" s="117">
        <f t="shared" si="327"/>
        <v>136</v>
      </c>
      <c r="ER101" s="117">
        <f t="shared" si="327"/>
        <v>137</v>
      </c>
      <c r="ES101" s="117">
        <f t="shared" si="327"/>
        <v>139</v>
      </c>
      <c r="ET101" s="117">
        <f t="shared" si="327"/>
        <v>140</v>
      </c>
      <c r="EU101" s="117">
        <f t="shared" si="327"/>
        <v>141</v>
      </c>
      <c r="EV101" s="117">
        <f t="shared" si="327"/>
        <v>142</v>
      </c>
      <c r="EW101" s="117">
        <f t="shared" ref="EW101:HH101" si="328">IF(EW3=1,EW100+1,EW100)</f>
        <v>143</v>
      </c>
      <c r="EX101" s="117">
        <f t="shared" si="328"/>
        <v>144</v>
      </c>
      <c r="EY101" s="117">
        <f t="shared" si="328"/>
        <v>145</v>
      </c>
      <c r="EZ101" s="117">
        <f t="shared" si="328"/>
        <v>146</v>
      </c>
      <c r="FA101" s="117">
        <f t="shared" si="328"/>
        <v>147</v>
      </c>
      <c r="FB101" s="117">
        <f t="shared" si="328"/>
        <v>148</v>
      </c>
      <c r="FC101" s="117">
        <f t="shared" si="328"/>
        <v>150</v>
      </c>
      <c r="FD101" s="117">
        <f t="shared" si="328"/>
        <v>151</v>
      </c>
      <c r="FE101" s="117">
        <f t="shared" si="328"/>
        <v>152</v>
      </c>
      <c r="FF101" s="117">
        <f t="shared" si="328"/>
        <v>153</v>
      </c>
      <c r="FG101" s="117">
        <f t="shared" si="328"/>
        <v>154</v>
      </c>
      <c r="FH101" s="117">
        <f t="shared" si="328"/>
        <v>155</v>
      </c>
      <c r="FI101" s="117">
        <f t="shared" si="328"/>
        <v>156</v>
      </c>
      <c r="FJ101" s="117">
        <f t="shared" si="328"/>
        <v>157</v>
      </c>
      <c r="FK101" s="117">
        <f t="shared" si="328"/>
        <v>158</v>
      </c>
      <c r="FL101" s="117">
        <f t="shared" si="328"/>
        <v>159</v>
      </c>
      <c r="FM101" s="117">
        <f t="shared" si="328"/>
        <v>161</v>
      </c>
      <c r="FN101" s="117">
        <f t="shared" si="328"/>
        <v>162</v>
      </c>
      <c r="FO101" s="117">
        <f t="shared" si="328"/>
        <v>163</v>
      </c>
      <c r="FP101" s="117">
        <f t="shared" si="328"/>
        <v>164</v>
      </c>
      <c r="FQ101" s="117">
        <f t="shared" si="328"/>
        <v>165</v>
      </c>
      <c r="FR101" s="117">
        <f t="shared" si="328"/>
        <v>166</v>
      </c>
      <c r="FS101" s="117">
        <f t="shared" si="328"/>
        <v>167</v>
      </c>
      <c r="FT101" s="117">
        <f t="shared" si="328"/>
        <v>168</v>
      </c>
      <c r="FU101" s="117">
        <f t="shared" si="328"/>
        <v>169</v>
      </c>
      <c r="FV101" s="117">
        <f t="shared" si="328"/>
        <v>170</v>
      </c>
      <c r="FW101" s="117">
        <f t="shared" si="328"/>
        <v>172</v>
      </c>
      <c r="FX101" s="117">
        <f t="shared" si="328"/>
        <v>173</v>
      </c>
      <c r="FY101" s="117">
        <f t="shared" si="328"/>
        <v>174</v>
      </c>
      <c r="FZ101" s="117">
        <f t="shared" si="328"/>
        <v>175</v>
      </c>
      <c r="GA101" s="117">
        <f t="shared" si="328"/>
        <v>176</v>
      </c>
      <c r="GB101" s="117">
        <f t="shared" si="328"/>
        <v>177</v>
      </c>
      <c r="GC101" s="117">
        <f t="shared" si="328"/>
        <v>178</v>
      </c>
      <c r="GD101" s="117">
        <f t="shared" si="328"/>
        <v>179</v>
      </c>
      <c r="GE101" s="117">
        <f t="shared" si="328"/>
        <v>180</v>
      </c>
      <c r="GF101" s="117">
        <f t="shared" si="328"/>
        <v>181</v>
      </c>
      <c r="GG101" s="117">
        <f t="shared" si="328"/>
        <v>183</v>
      </c>
      <c r="GH101" s="117">
        <f t="shared" si="328"/>
        <v>184</v>
      </c>
      <c r="GI101" s="117">
        <f t="shared" si="328"/>
        <v>185</v>
      </c>
      <c r="GJ101" s="117">
        <f t="shared" si="328"/>
        <v>186</v>
      </c>
      <c r="GK101" s="117">
        <f t="shared" si="328"/>
        <v>187</v>
      </c>
      <c r="GL101" s="117">
        <f t="shared" si="328"/>
        <v>188</v>
      </c>
      <c r="GM101" s="117">
        <f t="shared" si="328"/>
        <v>189</v>
      </c>
      <c r="GN101" s="117">
        <f t="shared" si="328"/>
        <v>190</v>
      </c>
      <c r="GO101" s="117">
        <f t="shared" si="328"/>
        <v>191</v>
      </c>
      <c r="GP101" s="117">
        <f t="shared" si="328"/>
        <v>192</v>
      </c>
      <c r="GQ101" s="117">
        <f t="shared" si="328"/>
        <v>194</v>
      </c>
      <c r="GR101" s="117">
        <f t="shared" si="328"/>
        <v>195</v>
      </c>
      <c r="GS101" s="117">
        <f t="shared" si="328"/>
        <v>196</v>
      </c>
      <c r="GT101" s="117">
        <f t="shared" si="328"/>
        <v>197</v>
      </c>
      <c r="GU101" s="117">
        <f t="shared" si="328"/>
        <v>198</v>
      </c>
      <c r="GV101" s="117">
        <f t="shared" si="328"/>
        <v>199</v>
      </c>
      <c r="GW101" s="117">
        <f t="shared" si="328"/>
        <v>200</v>
      </c>
      <c r="GX101" s="117">
        <f t="shared" si="328"/>
        <v>201</v>
      </c>
      <c r="GY101" s="117">
        <f t="shared" si="328"/>
        <v>202</v>
      </c>
      <c r="GZ101" s="117">
        <f t="shared" si="328"/>
        <v>203</v>
      </c>
      <c r="HA101" s="117">
        <f t="shared" si="328"/>
        <v>205</v>
      </c>
      <c r="HB101" s="117">
        <f t="shared" si="328"/>
        <v>206</v>
      </c>
      <c r="HC101" s="117">
        <f t="shared" si="328"/>
        <v>207</v>
      </c>
      <c r="HD101" s="117">
        <f t="shared" si="328"/>
        <v>208</v>
      </c>
      <c r="HE101" s="117">
        <f t="shared" si="328"/>
        <v>209</v>
      </c>
      <c r="HF101" s="117">
        <f t="shared" si="328"/>
        <v>210</v>
      </c>
      <c r="HG101" s="117">
        <f t="shared" si="328"/>
        <v>211</v>
      </c>
      <c r="HH101" s="117">
        <f t="shared" si="328"/>
        <v>212</v>
      </c>
      <c r="HI101" s="117">
        <f t="shared" ref="HI101:HV101" si="329">IF(HI3=1,HI100+1,HI100)</f>
        <v>213</v>
      </c>
      <c r="HJ101" s="117">
        <f t="shared" si="329"/>
        <v>214</v>
      </c>
      <c r="HK101" s="117">
        <f t="shared" si="329"/>
        <v>216</v>
      </c>
      <c r="HL101" s="117">
        <f t="shared" si="329"/>
        <v>217</v>
      </c>
      <c r="HM101" s="117">
        <f t="shared" si="329"/>
        <v>218</v>
      </c>
      <c r="HN101" s="117">
        <f t="shared" si="329"/>
        <v>219</v>
      </c>
      <c r="HO101" s="117">
        <f t="shared" si="329"/>
        <v>220</v>
      </c>
      <c r="HP101" s="117">
        <f t="shared" si="329"/>
        <v>221</v>
      </c>
      <c r="HQ101" s="117">
        <f t="shared" si="329"/>
        <v>222</v>
      </c>
      <c r="HR101" s="117">
        <f t="shared" si="329"/>
        <v>223</v>
      </c>
      <c r="HS101" s="117">
        <f t="shared" si="329"/>
        <v>224</v>
      </c>
      <c r="HT101" s="117">
        <f t="shared" si="329"/>
        <v>225</v>
      </c>
      <c r="HU101" s="117">
        <f t="shared" si="329"/>
        <v>225</v>
      </c>
      <c r="HV101" s="117">
        <f t="shared" si="329"/>
        <v>225</v>
      </c>
    </row>
    <row r="102" spans="1:230" x14ac:dyDescent="0.35">
      <c r="A102" s="117">
        <v>17</v>
      </c>
      <c r="B102" s="117">
        <f t="shared" si="206"/>
        <v>2</v>
      </c>
      <c r="C102" s="117">
        <f t="shared" si="207"/>
        <v>2</v>
      </c>
      <c r="D102" s="117">
        <f t="shared" si="208"/>
        <v>2</v>
      </c>
      <c r="E102" s="117">
        <f t="shared" si="209"/>
        <v>2</v>
      </c>
      <c r="H102" s="117">
        <v>101</v>
      </c>
      <c r="I102" s="117" t="str">
        <f t="shared" si="177"/>
        <v>ECG</v>
      </c>
      <c r="J102" s="117">
        <f t="shared" si="183"/>
        <v>92</v>
      </c>
      <c r="K102" s="117" t="str">
        <f t="shared" si="184"/>
        <v>ECG</v>
      </c>
      <c r="L102" s="117" t="str">
        <f t="shared" si="185"/>
        <v/>
      </c>
      <c r="M102" s="398" t="str">
        <f t="shared" si="186"/>
        <v>ECG</v>
      </c>
      <c r="N102" s="117">
        <f t="shared" si="187"/>
        <v>101</v>
      </c>
      <c r="O102" s="117">
        <f t="shared" si="188"/>
        <v>101</v>
      </c>
      <c r="Q102" s="389">
        <f t="shared" si="178"/>
        <v>101</v>
      </c>
      <c r="R102" s="395" t="str">
        <f t="shared" si="189"/>
        <v>ECG</v>
      </c>
      <c r="S102" s="391"/>
      <c r="T102" s="391"/>
      <c r="U102" s="391"/>
      <c r="V102" s="117">
        <v>3</v>
      </c>
      <c r="W102" s="117">
        <v>0</v>
      </c>
      <c r="X102" s="117">
        <f t="shared" ref="X102:X117" si="330">IF(X4=1,X101+1,X101)</f>
        <v>1</v>
      </c>
      <c r="Y102" s="117">
        <f t="shared" ref="Y102:CJ102" si="331">IF(Y4=1,Y101+1,Y101)</f>
        <v>2</v>
      </c>
      <c r="Z102" s="117">
        <f t="shared" si="331"/>
        <v>3</v>
      </c>
      <c r="AA102" s="117">
        <f t="shared" si="331"/>
        <v>4</v>
      </c>
      <c r="AB102" s="117">
        <f t="shared" si="331"/>
        <v>5</v>
      </c>
      <c r="AC102" s="117">
        <f t="shared" si="331"/>
        <v>7</v>
      </c>
      <c r="AD102" s="117">
        <f t="shared" si="331"/>
        <v>8</v>
      </c>
      <c r="AE102" s="117">
        <f t="shared" si="331"/>
        <v>9</v>
      </c>
      <c r="AF102" s="117">
        <f t="shared" si="331"/>
        <v>10</v>
      </c>
      <c r="AG102" s="117">
        <f t="shared" si="331"/>
        <v>11</v>
      </c>
      <c r="AH102" s="117">
        <f t="shared" si="331"/>
        <v>12</v>
      </c>
      <c r="AI102" s="117">
        <f t="shared" si="331"/>
        <v>13</v>
      </c>
      <c r="AJ102" s="117">
        <f t="shared" si="331"/>
        <v>14</v>
      </c>
      <c r="AK102" s="117">
        <f t="shared" si="331"/>
        <v>15</v>
      </c>
      <c r="AL102" s="117">
        <f t="shared" si="331"/>
        <v>16</v>
      </c>
      <c r="AM102" s="117">
        <f t="shared" si="331"/>
        <v>18</v>
      </c>
      <c r="AN102" s="117">
        <f t="shared" si="331"/>
        <v>19</v>
      </c>
      <c r="AO102" s="117">
        <f t="shared" si="331"/>
        <v>20</v>
      </c>
      <c r="AP102" s="117">
        <f t="shared" si="331"/>
        <v>21</v>
      </c>
      <c r="AQ102" s="117">
        <f t="shared" si="331"/>
        <v>22</v>
      </c>
      <c r="AR102" s="117">
        <f t="shared" si="331"/>
        <v>23</v>
      </c>
      <c r="AS102" s="117">
        <f t="shared" si="331"/>
        <v>24</v>
      </c>
      <c r="AT102" s="117">
        <f t="shared" si="331"/>
        <v>25</v>
      </c>
      <c r="AU102" s="117">
        <f t="shared" si="331"/>
        <v>26</v>
      </c>
      <c r="AV102" s="117">
        <f t="shared" si="331"/>
        <v>27</v>
      </c>
      <c r="AW102" s="117">
        <f t="shared" si="331"/>
        <v>29</v>
      </c>
      <c r="AX102" s="117">
        <f t="shared" si="331"/>
        <v>30</v>
      </c>
      <c r="AY102" s="117">
        <f t="shared" si="331"/>
        <v>31</v>
      </c>
      <c r="AZ102" s="117">
        <f t="shared" si="331"/>
        <v>32</v>
      </c>
      <c r="BA102" s="117">
        <f t="shared" si="331"/>
        <v>33</v>
      </c>
      <c r="BB102" s="117">
        <f t="shared" si="331"/>
        <v>34</v>
      </c>
      <c r="BC102" s="117">
        <f t="shared" si="331"/>
        <v>35</v>
      </c>
      <c r="BD102" s="117">
        <f t="shared" si="331"/>
        <v>36</v>
      </c>
      <c r="BE102" s="117">
        <f t="shared" si="331"/>
        <v>37</v>
      </c>
      <c r="BF102" s="117">
        <f t="shared" si="331"/>
        <v>38</v>
      </c>
      <c r="BG102" s="117">
        <f t="shared" si="331"/>
        <v>40</v>
      </c>
      <c r="BH102" s="117">
        <f t="shared" si="331"/>
        <v>41</v>
      </c>
      <c r="BI102" s="117">
        <f t="shared" si="331"/>
        <v>42</v>
      </c>
      <c r="BJ102" s="117">
        <f t="shared" si="331"/>
        <v>43</v>
      </c>
      <c r="BK102" s="117">
        <f t="shared" si="331"/>
        <v>44</v>
      </c>
      <c r="BL102" s="117">
        <f t="shared" si="331"/>
        <v>45</v>
      </c>
      <c r="BM102" s="117">
        <f t="shared" si="331"/>
        <v>46</v>
      </c>
      <c r="BN102" s="117">
        <f t="shared" si="331"/>
        <v>47</v>
      </c>
      <c r="BO102" s="117">
        <f t="shared" si="331"/>
        <v>48</v>
      </c>
      <c r="BP102" s="117">
        <f t="shared" si="331"/>
        <v>49</v>
      </c>
      <c r="BQ102" s="117">
        <f t="shared" si="331"/>
        <v>51</v>
      </c>
      <c r="BR102" s="117">
        <f t="shared" si="331"/>
        <v>52</v>
      </c>
      <c r="BS102" s="117">
        <f t="shared" si="331"/>
        <v>53</v>
      </c>
      <c r="BT102" s="117">
        <f t="shared" si="331"/>
        <v>54</v>
      </c>
      <c r="BU102" s="117">
        <f t="shared" si="331"/>
        <v>55</v>
      </c>
      <c r="BV102" s="117">
        <f t="shared" si="331"/>
        <v>56</v>
      </c>
      <c r="BW102" s="117">
        <f t="shared" si="331"/>
        <v>57</v>
      </c>
      <c r="BX102" s="117">
        <f t="shared" si="331"/>
        <v>58</v>
      </c>
      <c r="BY102" s="117">
        <f t="shared" si="331"/>
        <v>59</v>
      </c>
      <c r="BZ102" s="117">
        <f t="shared" si="331"/>
        <v>60</v>
      </c>
      <c r="CA102" s="117">
        <f t="shared" si="331"/>
        <v>62</v>
      </c>
      <c r="CB102" s="117">
        <f t="shared" si="331"/>
        <v>63</v>
      </c>
      <c r="CC102" s="117">
        <f t="shared" si="331"/>
        <v>64</v>
      </c>
      <c r="CD102" s="117">
        <f t="shared" si="331"/>
        <v>65</v>
      </c>
      <c r="CE102" s="117">
        <f t="shared" si="331"/>
        <v>66</v>
      </c>
      <c r="CF102" s="117">
        <f t="shared" si="331"/>
        <v>67</v>
      </c>
      <c r="CG102" s="117">
        <f t="shared" si="331"/>
        <v>68</v>
      </c>
      <c r="CH102" s="117">
        <f t="shared" si="331"/>
        <v>69</v>
      </c>
      <c r="CI102" s="117">
        <f t="shared" si="331"/>
        <v>70</v>
      </c>
      <c r="CJ102" s="117">
        <f t="shared" si="331"/>
        <v>71</v>
      </c>
      <c r="CK102" s="117">
        <f t="shared" ref="CK102:EV102" si="332">IF(CK4=1,CK101+1,CK101)</f>
        <v>73</v>
      </c>
      <c r="CL102" s="117">
        <f t="shared" si="332"/>
        <v>74</v>
      </c>
      <c r="CM102" s="117">
        <f t="shared" si="332"/>
        <v>75</v>
      </c>
      <c r="CN102" s="117">
        <f t="shared" si="332"/>
        <v>76</v>
      </c>
      <c r="CO102" s="117">
        <f t="shared" si="332"/>
        <v>77</v>
      </c>
      <c r="CP102" s="117">
        <f t="shared" si="332"/>
        <v>78</v>
      </c>
      <c r="CQ102" s="117">
        <f t="shared" si="332"/>
        <v>79</v>
      </c>
      <c r="CR102" s="117">
        <f t="shared" si="332"/>
        <v>80</v>
      </c>
      <c r="CS102" s="117">
        <f t="shared" si="332"/>
        <v>81</v>
      </c>
      <c r="CT102" s="117">
        <f t="shared" si="332"/>
        <v>82</v>
      </c>
      <c r="CU102" s="117">
        <f t="shared" si="332"/>
        <v>84</v>
      </c>
      <c r="CV102" s="117">
        <f t="shared" si="332"/>
        <v>85</v>
      </c>
      <c r="CW102" s="117">
        <f t="shared" si="332"/>
        <v>86</v>
      </c>
      <c r="CX102" s="117">
        <f t="shared" si="332"/>
        <v>87</v>
      </c>
      <c r="CY102" s="117">
        <f t="shared" si="332"/>
        <v>88</v>
      </c>
      <c r="CZ102" s="117">
        <f t="shared" si="332"/>
        <v>89</v>
      </c>
      <c r="DA102" s="117">
        <f t="shared" si="332"/>
        <v>90</v>
      </c>
      <c r="DB102" s="117">
        <f t="shared" si="332"/>
        <v>91</v>
      </c>
      <c r="DC102" s="117">
        <f t="shared" si="332"/>
        <v>92</v>
      </c>
      <c r="DD102" s="117">
        <f t="shared" si="332"/>
        <v>93</v>
      </c>
      <c r="DE102" s="117">
        <f t="shared" si="332"/>
        <v>95</v>
      </c>
      <c r="DF102" s="117">
        <f t="shared" si="332"/>
        <v>96</v>
      </c>
      <c r="DG102" s="117">
        <f t="shared" si="332"/>
        <v>97</v>
      </c>
      <c r="DH102" s="117">
        <f t="shared" si="332"/>
        <v>98</v>
      </c>
      <c r="DI102" s="117">
        <f t="shared" si="332"/>
        <v>99</v>
      </c>
      <c r="DJ102" s="117">
        <f t="shared" si="332"/>
        <v>100</v>
      </c>
      <c r="DK102" s="117">
        <f t="shared" si="332"/>
        <v>101</v>
      </c>
      <c r="DL102" s="117">
        <f t="shared" si="332"/>
        <v>102</v>
      </c>
      <c r="DM102" s="117">
        <f t="shared" si="332"/>
        <v>103</v>
      </c>
      <c r="DN102" s="117">
        <f t="shared" si="332"/>
        <v>104</v>
      </c>
      <c r="DO102" s="117">
        <f t="shared" si="332"/>
        <v>106</v>
      </c>
      <c r="DP102" s="117">
        <f t="shared" si="332"/>
        <v>107</v>
      </c>
      <c r="DQ102" s="117">
        <f t="shared" si="332"/>
        <v>108</v>
      </c>
      <c r="DR102" s="117">
        <f t="shared" si="332"/>
        <v>109</v>
      </c>
      <c r="DS102" s="117">
        <f t="shared" si="332"/>
        <v>110</v>
      </c>
      <c r="DT102" s="117">
        <f t="shared" si="332"/>
        <v>111</v>
      </c>
      <c r="DU102" s="117">
        <f t="shared" si="332"/>
        <v>112</v>
      </c>
      <c r="DV102" s="117">
        <f t="shared" si="332"/>
        <v>113</v>
      </c>
      <c r="DW102" s="117">
        <f t="shared" si="332"/>
        <v>114</v>
      </c>
      <c r="DX102" s="117">
        <f t="shared" si="332"/>
        <v>115</v>
      </c>
      <c r="DY102" s="117">
        <f t="shared" si="332"/>
        <v>117</v>
      </c>
      <c r="DZ102" s="117">
        <f t="shared" si="332"/>
        <v>118</v>
      </c>
      <c r="EA102" s="117">
        <f t="shared" si="332"/>
        <v>119</v>
      </c>
      <c r="EB102" s="117">
        <f t="shared" si="332"/>
        <v>120</v>
      </c>
      <c r="EC102" s="117">
        <f t="shared" si="332"/>
        <v>121</v>
      </c>
      <c r="ED102" s="117">
        <f t="shared" si="332"/>
        <v>122</v>
      </c>
      <c r="EE102" s="117">
        <f t="shared" si="332"/>
        <v>123</v>
      </c>
      <c r="EF102" s="117">
        <f t="shared" si="332"/>
        <v>124</v>
      </c>
      <c r="EG102" s="117">
        <f t="shared" si="332"/>
        <v>125</v>
      </c>
      <c r="EH102" s="117">
        <f t="shared" si="332"/>
        <v>126</v>
      </c>
      <c r="EI102" s="117">
        <f t="shared" si="332"/>
        <v>128</v>
      </c>
      <c r="EJ102" s="117">
        <f t="shared" si="332"/>
        <v>129</v>
      </c>
      <c r="EK102" s="117">
        <f t="shared" si="332"/>
        <v>130</v>
      </c>
      <c r="EL102" s="117">
        <f t="shared" si="332"/>
        <v>131</v>
      </c>
      <c r="EM102" s="117">
        <f t="shared" si="332"/>
        <v>132</v>
      </c>
      <c r="EN102" s="117">
        <f t="shared" si="332"/>
        <v>133</v>
      </c>
      <c r="EO102" s="117">
        <f t="shared" si="332"/>
        <v>134</v>
      </c>
      <c r="EP102" s="117">
        <f t="shared" si="332"/>
        <v>135</v>
      </c>
      <c r="EQ102" s="117">
        <f t="shared" si="332"/>
        <v>136</v>
      </c>
      <c r="ER102" s="117">
        <f t="shared" si="332"/>
        <v>137</v>
      </c>
      <c r="ES102" s="117">
        <f t="shared" si="332"/>
        <v>139</v>
      </c>
      <c r="ET102" s="117">
        <f t="shared" si="332"/>
        <v>140</v>
      </c>
      <c r="EU102" s="117">
        <f t="shared" si="332"/>
        <v>141</v>
      </c>
      <c r="EV102" s="117">
        <f t="shared" si="332"/>
        <v>142</v>
      </c>
      <c r="EW102" s="117">
        <f t="shared" ref="EW102:HH102" si="333">IF(EW4=1,EW101+1,EW101)</f>
        <v>143</v>
      </c>
      <c r="EX102" s="117">
        <f t="shared" si="333"/>
        <v>144</v>
      </c>
      <c r="EY102" s="117">
        <f t="shared" si="333"/>
        <v>145</v>
      </c>
      <c r="EZ102" s="117">
        <f t="shared" si="333"/>
        <v>146</v>
      </c>
      <c r="FA102" s="117">
        <f t="shared" si="333"/>
        <v>147</v>
      </c>
      <c r="FB102" s="117">
        <f t="shared" si="333"/>
        <v>148</v>
      </c>
      <c r="FC102" s="117">
        <f t="shared" si="333"/>
        <v>150</v>
      </c>
      <c r="FD102" s="117">
        <f t="shared" si="333"/>
        <v>151</v>
      </c>
      <c r="FE102" s="117">
        <f t="shared" si="333"/>
        <v>152</v>
      </c>
      <c r="FF102" s="117">
        <f t="shared" si="333"/>
        <v>153</v>
      </c>
      <c r="FG102" s="117">
        <f t="shared" si="333"/>
        <v>154</v>
      </c>
      <c r="FH102" s="117">
        <f t="shared" si="333"/>
        <v>155</v>
      </c>
      <c r="FI102" s="117">
        <f t="shared" si="333"/>
        <v>156</v>
      </c>
      <c r="FJ102" s="117">
        <f t="shared" si="333"/>
        <v>157</v>
      </c>
      <c r="FK102" s="117">
        <f t="shared" si="333"/>
        <v>158</v>
      </c>
      <c r="FL102" s="117">
        <f t="shared" si="333"/>
        <v>159</v>
      </c>
      <c r="FM102" s="117">
        <f t="shared" si="333"/>
        <v>161</v>
      </c>
      <c r="FN102" s="117">
        <f t="shared" si="333"/>
        <v>162</v>
      </c>
      <c r="FO102" s="117">
        <f t="shared" si="333"/>
        <v>163</v>
      </c>
      <c r="FP102" s="117">
        <f t="shared" si="333"/>
        <v>164</v>
      </c>
      <c r="FQ102" s="117">
        <f t="shared" si="333"/>
        <v>165</v>
      </c>
      <c r="FR102" s="117">
        <f t="shared" si="333"/>
        <v>166</v>
      </c>
      <c r="FS102" s="117">
        <f t="shared" si="333"/>
        <v>167</v>
      </c>
      <c r="FT102" s="117">
        <f t="shared" si="333"/>
        <v>168</v>
      </c>
      <c r="FU102" s="117">
        <f t="shared" si="333"/>
        <v>169</v>
      </c>
      <c r="FV102" s="117">
        <f t="shared" si="333"/>
        <v>170</v>
      </c>
      <c r="FW102" s="117">
        <f t="shared" si="333"/>
        <v>172</v>
      </c>
      <c r="FX102" s="117">
        <f t="shared" si="333"/>
        <v>173</v>
      </c>
      <c r="FY102" s="117">
        <f t="shared" si="333"/>
        <v>174</v>
      </c>
      <c r="FZ102" s="117">
        <f t="shared" si="333"/>
        <v>175</v>
      </c>
      <c r="GA102" s="117">
        <f t="shared" si="333"/>
        <v>176</v>
      </c>
      <c r="GB102" s="117">
        <f t="shared" si="333"/>
        <v>177</v>
      </c>
      <c r="GC102" s="117">
        <f t="shared" si="333"/>
        <v>178</v>
      </c>
      <c r="GD102" s="117">
        <f t="shared" si="333"/>
        <v>179</v>
      </c>
      <c r="GE102" s="117">
        <f t="shared" si="333"/>
        <v>180</v>
      </c>
      <c r="GF102" s="117">
        <f t="shared" si="333"/>
        <v>181</v>
      </c>
      <c r="GG102" s="117">
        <f t="shared" si="333"/>
        <v>183</v>
      </c>
      <c r="GH102" s="117">
        <f t="shared" si="333"/>
        <v>184</v>
      </c>
      <c r="GI102" s="117">
        <f t="shared" si="333"/>
        <v>185</v>
      </c>
      <c r="GJ102" s="117">
        <f t="shared" si="333"/>
        <v>186</v>
      </c>
      <c r="GK102" s="117">
        <f t="shared" si="333"/>
        <v>187</v>
      </c>
      <c r="GL102" s="117">
        <f t="shared" si="333"/>
        <v>188</v>
      </c>
      <c r="GM102" s="117">
        <f t="shared" si="333"/>
        <v>189</v>
      </c>
      <c r="GN102" s="117">
        <f t="shared" si="333"/>
        <v>190</v>
      </c>
      <c r="GO102" s="117">
        <f t="shared" si="333"/>
        <v>191</v>
      </c>
      <c r="GP102" s="117">
        <f t="shared" si="333"/>
        <v>192</v>
      </c>
      <c r="GQ102" s="117">
        <f t="shared" si="333"/>
        <v>194</v>
      </c>
      <c r="GR102" s="117">
        <f t="shared" si="333"/>
        <v>195</v>
      </c>
      <c r="GS102" s="117">
        <f t="shared" si="333"/>
        <v>196</v>
      </c>
      <c r="GT102" s="117">
        <f t="shared" si="333"/>
        <v>197</v>
      </c>
      <c r="GU102" s="117">
        <f t="shared" si="333"/>
        <v>198</v>
      </c>
      <c r="GV102" s="117">
        <f t="shared" si="333"/>
        <v>199</v>
      </c>
      <c r="GW102" s="117">
        <f t="shared" si="333"/>
        <v>200</v>
      </c>
      <c r="GX102" s="117">
        <f t="shared" si="333"/>
        <v>201</v>
      </c>
      <c r="GY102" s="117">
        <f t="shared" si="333"/>
        <v>202</v>
      </c>
      <c r="GZ102" s="117">
        <f t="shared" si="333"/>
        <v>203</v>
      </c>
      <c r="HA102" s="117">
        <f t="shared" si="333"/>
        <v>205</v>
      </c>
      <c r="HB102" s="117">
        <f t="shared" si="333"/>
        <v>206</v>
      </c>
      <c r="HC102" s="117">
        <f t="shared" si="333"/>
        <v>207</v>
      </c>
      <c r="HD102" s="117">
        <f t="shared" si="333"/>
        <v>208</v>
      </c>
      <c r="HE102" s="117">
        <f t="shared" si="333"/>
        <v>209</v>
      </c>
      <c r="HF102" s="117">
        <f t="shared" si="333"/>
        <v>210</v>
      </c>
      <c r="HG102" s="117">
        <f t="shared" si="333"/>
        <v>211</v>
      </c>
      <c r="HH102" s="117">
        <f t="shared" si="333"/>
        <v>212</v>
      </c>
      <c r="HI102" s="117">
        <f t="shared" ref="HI102:HV102" si="334">IF(HI4=1,HI101+1,HI101)</f>
        <v>213</v>
      </c>
      <c r="HJ102" s="117">
        <f t="shared" si="334"/>
        <v>214</v>
      </c>
      <c r="HK102" s="117">
        <f t="shared" si="334"/>
        <v>216</v>
      </c>
      <c r="HL102" s="117">
        <f t="shared" si="334"/>
        <v>217</v>
      </c>
      <c r="HM102" s="117">
        <f t="shared" si="334"/>
        <v>218</v>
      </c>
      <c r="HN102" s="117">
        <f t="shared" si="334"/>
        <v>219</v>
      </c>
      <c r="HO102" s="117">
        <f t="shared" si="334"/>
        <v>220</v>
      </c>
      <c r="HP102" s="117">
        <f t="shared" si="334"/>
        <v>221</v>
      </c>
      <c r="HQ102" s="117">
        <f t="shared" si="334"/>
        <v>222</v>
      </c>
      <c r="HR102" s="117">
        <f t="shared" si="334"/>
        <v>223</v>
      </c>
      <c r="HS102" s="117">
        <f t="shared" si="334"/>
        <v>224</v>
      </c>
      <c r="HT102" s="117">
        <f t="shared" si="334"/>
        <v>225</v>
      </c>
      <c r="HU102" s="117">
        <f t="shared" si="334"/>
        <v>225</v>
      </c>
      <c r="HV102" s="117">
        <f t="shared" si="334"/>
        <v>225</v>
      </c>
    </row>
    <row r="103" spans="1:230" x14ac:dyDescent="0.35">
      <c r="A103" s="117">
        <v>17</v>
      </c>
      <c r="B103" s="117">
        <f t="shared" si="206"/>
        <v>2</v>
      </c>
      <c r="C103" s="117">
        <f t="shared" si="207"/>
        <v>2</v>
      </c>
      <c r="D103" s="117">
        <f t="shared" si="208"/>
        <v>2</v>
      </c>
      <c r="E103" s="117">
        <f t="shared" si="209"/>
        <v>2</v>
      </c>
      <c r="H103" s="117">
        <v>102</v>
      </c>
      <c r="I103" s="117" t="str">
        <f t="shared" si="177"/>
        <v>ECG</v>
      </c>
      <c r="J103" s="117">
        <f t="shared" si="183"/>
        <v>93</v>
      </c>
      <c r="K103" s="117" t="str">
        <f t="shared" si="184"/>
        <v>ECG</v>
      </c>
      <c r="L103" s="117" t="str">
        <f t="shared" si="185"/>
        <v/>
      </c>
      <c r="M103" s="398" t="str">
        <f t="shared" si="186"/>
        <v>ECG</v>
      </c>
      <c r="N103" s="117">
        <f t="shared" si="187"/>
        <v>102</v>
      </c>
      <c r="O103" s="117">
        <f t="shared" si="188"/>
        <v>102</v>
      </c>
      <c r="Q103" s="389">
        <f t="shared" si="178"/>
        <v>102</v>
      </c>
      <c r="R103" s="395" t="str">
        <f t="shared" si="189"/>
        <v>ECG</v>
      </c>
      <c r="S103" s="391"/>
      <c r="T103" s="391"/>
      <c r="U103" s="391"/>
      <c r="V103" s="117">
        <v>4</v>
      </c>
      <c r="W103" s="117">
        <v>0</v>
      </c>
      <c r="X103" s="117">
        <f t="shared" si="330"/>
        <v>1</v>
      </c>
      <c r="Y103" s="117">
        <f t="shared" ref="Y103:CJ103" si="335">IF(Y5=1,Y102+1,Y102)</f>
        <v>2</v>
      </c>
      <c r="Z103" s="117">
        <f t="shared" si="335"/>
        <v>3</v>
      </c>
      <c r="AA103" s="117">
        <f t="shared" si="335"/>
        <v>4</v>
      </c>
      <c r="AB103" s="117">
        <f t="shared" si="335"/>
        <v>5</v>
      </c>
      <c r="AC103" s="117">
        <f t="shared" si="335"/>
        <v>7</v>
      </c>
      <c r="AD103" s="117">
        <f t="shared" si="335"/>
        <v>8</v>
      </c>
      <c r="AE103" s="117">
        <f t="shared" si="335"/>
        <v>9</v>
      </c>
      <c r="AF103" s="117">
        <f t="shared" si="335"/>
        <v>10</v>
      </c>
      <c r="AG103" s="117">
        <f t="shared" si="335"/>
        <v>11</v>
      </c>
      <c r="AH103" s="117">
        <f t="shared" si="335"/>
        <v>12</v>
      </c>
      <c r="AI103" s="117">
        <f t="shared" si="335"/>
        <v>13</v>
      </c>
      <c r="AJ103" s="117">
        <f t="shared" si="335"/>
        <v>14</v>
      </c>
      <c r="AK103" s="117">
        <f t="shared" si="335"/>
        <v>15</v>
      </c>
      <c r="AL103" s="117">
        <f t="shared" si="335"/>
        <v>16</v>
      </c>
      <c r="AM103" s="117">
        <f t="shared" si="335"/>
        <v>18</v>
      </c>
      <c r="AN103" s="117">
        <f t="shared" si="335"/>
        <v>19</v>
      </c>
      <c r="AO103" s="117">
        <f t="shared" si="335"/>
        <v>20</v>
      </c>
      <c r="AP103" s="117">
        <f t="shared" si="335"/>
        <v>21</v>
      </c>
      <c r="AQ103" s="117">
        <f t="shared" si="335"/>
        <v>22</v>
      </c>
      <c r="AR103" s="117">
        <f t="shared" si="335"/>
        <v>23</v>
      </c>
      <c r="AS103" s="117">
        <f t="shared" si="335"/>
        <v>24</v>
      </c>
      <c r="AT103" s="117">
        <f t="shared" si="335"/>
        <v>25</v>
      </c>
      <c r="AU103" s="117">
        <f t="shared" si="335"/>
        <v>26</v>
      </c>
      <c r="AV103" s="117">
        <f t="shared" si="335"/>
        <v>27</v>
      </c>
      <c r="AW103" s="117">
        <f t="shared" si="335"/>
        <v>29</v>
      </c>
      <c r="AX103" s="117">
        <f t="shared" si="335"/>
        <v>30</v>
      </c>
      <c r="AY103" s="117">
        <f t="shared" si="335"/>
        <v>31</v>
      </c>
      <c r="AZ103" s="117">
        <f t="shared" si="335"/>
        <v>32</v>
      </c>
      <c r="BA103" s="117">
        <f t="shared" si="335"/>
        <v>33</v>
      </c>
      <c r="BB103" s="117">
        <f t="shared" si="335"/>
        <v>34</v>
      </c>
      <c r="BC103" s="117">
        <f t="shared" si="335"/>
        <v>35</v>
      </c>
      <c r="BD103" s="117">
        <f t="shared" si="335"/>
        <v>36</v>
      </c>
      <c r="BE103" s="117">
        <f t="shared" si="335"/>
        <v>37</v>
      </c>
      <c r="BF103" s="117">
        <f t="shared" si="335"/>
        <v>38</v>
      </c>
      <c r="BG103" s="117">
        <f t="shared" si="335"/>
        <v>40</v>
      </c>
      <c r="BH103" s="117">
        <f t="shared" si="335"/>
        <v>41</v>
      </c>
      <c r="BI103" s="117">
        <f t="shared" si="335"/>
        <v>42</v>
      </c>
      <c r="BJ103" s="117">
        <f t="shared" si="335"/>
        <v>43</v>
      </c>
      <c r="BK103" s="117">
        <f t="shared" si="335"/>
        <v>44</v>
      </c>
      <c r="BL103" s="117">
        <f t="shared" si="335"/>
        <v>45</v>
      </c>
      <c r="BM103" s="117">
        <f t="shared" si="335"/>
        <v>46</v>
      </c>
      <c r="BN103" s="117">
        <f t="shared" si="335"/>
        <v>47</v>
      </c>
      <c r="BO103" s="117">
        <f t="shared" si="335"/>
        <v>48</v>
      </c>
      <c r="BP103" s="117">
        <f t="shared" si="335"/>
        <v>49</v>
      </c>
      <c r="BQ103" s="117">
        <f t="shared" si="335"/>
        <v>51</v>
      </c>
      <c r="BR103" s="117">
        <f t="shared" si="335"/>
        <v>52</v>
      </c>
      <c r="BS103" s="117">
        <f t="shared" si="335"/>
        <v>53</v>
      </c>
      <c r="BT103" s="117">
        <f t="shared" si="335"/>
        <v>54</v>
      </c>
      <c r="BU103" s="117">
        <f t="shared" si="335"/>
        <v>55</v>
      </c>
      <c r="BV103" s="117">
        <f t="shared" si="335"/>
        <v>56</v>
      </c>
      <c r="BW103" s="117">
        <f t="shared" si="335"/>
        <v>57</v>
      </c>
      <c r="BX103" s="117">
        <f t="shared" si="335"/>
        <v>58</v>
      </c>
      <c r="BY103" s="117">
        <f t="shared" si="335"/>
        <v>59</v>
      </c>
      <c r="BZ103" s="117">
        <f t="shared" si="335"/>
        <v>60</v>
      </c>
      <c r="CA103" s="117">
        <f t="shared" si="335"/>
        <v>62</v>
      </c>
      <c r="CB103" s="117">
        <f t="shared" si="335"/>
        <v>63</v>
      </c>
      <c r="CC103" s="117">
        <f t="shared" si="335"/>
        <v>64</v>
      </c>
      <c r="CD103" s="117">
        <f t="shared" si="335"/>
        <v>65</v>
      </c>
      <c r="CE103" s="117">
        <f t="shared" si="335"/>
        <v>66</v>
      </c>
      <c r="CF103" s="117">
        <f t="shared" si="335"/>
        <v>67</v>
      </c>
      <c r="CG103" s="117">
        <f t="shared" si="335"/>
        <v>68</v>
      </c>
      <c r="CH103" s="117">
        <f t="shared" si="335"/>
        <v>69</v>
      </c>
      <c r="CI103" s="117">
        <f t="shared" si="335"/>
        <v>70</v>
      </c>
      <c r="CJ103" s="117">
        <f t="shared" si="335"/>
        <v>71</v>
      </c>
      <c r="CK103" s="117">
        <f t="shared" ref="CK103:EV103" si="336">IF(CK5=1,CK102+1,CK102)</f>
        <v>73</v>
      </c>
      <c r="CL103" s="117">
        <f t="shared" si="336"/>
        <v>74</v>
      </c>
      <c r="CM103" s="117">
        <f t="shared" si="336"/>
        <v>75</v>
      </c>
      <c r="CN103" s="117">
        <f t="shared" si="336"/>
        <v>76</v>
      </c>
      <c r="CO103" s="117">
        <f t="shared" si="336"/>
        <v>77</v>
      </c>
      <c r="CP103" s="117">
        <f t="shared" si="336"/>
        <v>78</v>
      </c>
      <c r="CQ103" s="117">
        <f t="shared" si="336"/>
        <v>79</v>
      </c>
      <c r="CR103" s="117">
        <f t="shared" si="336"/>
        <v>80</v>
      </c>
      <c r="CS103" s="117">
        <f t="shared" si="336"/>
        <v>81</v>
      </c>
      <c r="CT103" s="117">
        <f t="shared" si="336"/>
        <v>82</v>
      </c>
      <c r="CU103" s="117">
        <f t="shared" si="336"/>
        <v>84</v>
      </c>
      <c r="CV103" s="117">
        <f t="shared" si="336"/>
        <v>85</v>
      </c>
      <c r="CW103" s="117">
        <f t="shared" si="336"/>
        <v>86</v>
      </c>
      <c r="CX103" s="117">
        <f t="shared" si="336"/>
        <v>87</v>
      </c>
      <c r="CY103" s="117">
        <f t="shared" si="336"/>
        <v>88</v>
      </c>
      <c r="CZ103" s="117">
        <f t="shared" si="336"/>
        <v>89</v>
      </c>
      <c r="DA103" s="117">
        <f t="shared" si="336"/>
        <v>90</v>
      </c>
      <c r="DB103" s="117">
        <f t="shared" si="336"/>
        <v>91</v>
      </c>
      <c r="DC103" s="117">
        <f t="shared" si="336"/>
        <v>92</v>
      </c>
      <c r="DD103" s="117">
        <f t="shared" si="336"/>
        <v>93</v>
      </c>
      <c r="DE103" s="117">
        <f t="shared" si="336"/>
        <v>95</v>
      </c>
      <c r="DF103" s="117">
        <f t="shared" si="336"/>
        <v>96</v>
      </c>
      <c r="DG103" s="117">
        <f t="shared" si="336"/>
        <v>97</v>
      </c>
      <c r="DH103" s="117">
        <f t="shared" si="336"/>
        <v>98</v>
      </c>
      <c r="DI103" s="117">
        <f t="shared" si="336"/>
        <v>99</v>
      </c>
      <c r="DJ103" s="117">
        <f t="shared" si="336"/>
        <v>100</v>
      </c>
      <c r="DK103" s="117">
        <f t="shared" si="336"/>
        <v>101</v>
      </c>
      <c r="DL103" s="117">
        <f t="shared" si="336"/>
        <v>102</v>
      </c>
      <c r="DM103" s="117">
        <f t="shared" si="336"/>
        <v>103</v>
      </c>
      <c r="DN103" s="117">
        <f t="shared" si="336"/>
        <v>104</v>
      </c>
      <c r="DO103" s="117">
        <f t="shared" si="336"/>
        <v>106</v>
      </c>
      <c r="DP103" s="117">
        <f t="shared" si="336"/>
        <v>107</v>
      </c>
      <c r="DQ103" s="117">
        <f t="shared" si="336"/>
        <v>108</v>
      </c>
      <c r="DR103" s="117">
        <f t="shared" si="336"/>
        <v>109</v>
      </c>
      <c r="DS103" s="117">
        <f t="shared" si="336"/>
        <v>110</v>
      </c>
      <c r="DT103" s="117">
        <f t="shared" si="336"/>
        <v>111</v>
      </c>
      <c r="DU103" s="117">
        <f t="shared" si="336"/>
        <v>112</v>
      </c>
      <c r="DV103" s="117">
        <f t="shared" si="336"/>
        <v>113</v>
      </c>
      <c r="DW103" s="117">
        <f t="shared" si="336"/>
        <v>114</v>
      </c>
      <c r="DX103" s="117">
        <f t="shared" si="336"/>
        <v>115</v>
      </c>
      <c r="DY103" s="117">
        <f t="shared" si="336"/>
        <v>117</v>
      </c>
      <c r="DZ103" s="117">
        <f t="shared" si="336"/>
        <v>118</v>
      </c>
      <c r="EA103" s="117">
        <f t="shared" si="336"/>
        <v>119</v>
      </c>
      <c r="EB103" s="117">
        <f t="shared" si="336"/>
        <v>120</v>
      </c>
      <c r="EC103" s="117">
        <f t="shared" si="336"/>
        <v>121</v>
      </c>
      <c r="ED103" s="117">
        <f t="shared" si="336"/>
        <v>122</v>
      </c>
      <c r="EE103" s="117">
        <f t="shared" si="336"/>
        <v>123</v>
      </c>
      <c r="EF103" s="117">
        <f t="shared" si="336"/>
        <v>124</v>
      </c>
      <c r="EG103" s="117">
        <f t="shared" si="336"/>
        <v>125</v>
      </c>
      <c r="EH103" s="117">
        <f t="shared" si="336"/>
        <v>126</v>
      </c>
      <c r="EI103" s="117">
        <f t="shared" si="336"/>
        <v>128</v>
      </c>
      <c r="EJ103" s="117">
        <f t="shared" si="336"/>
        <v>129</v>
      </c>
      <c r="EK103" s="117">
        <f t="shared" si="336"/>
        <v>130</v>
      </c>
      <c r="EL103" s="117">
        <f t="shared" si="336"/>
        <v>131</v>
      </c>
      <c r="EM103" s="117">
        <f t="shared" si="336"/>
        <v>132</v>
      </c>
      <c r="EN103" s="117">
        <f t="shared" si="336"/>
        <v>133</v>
      </c>
      <c r="EO103" s="117">
        <f t="shared" si="336"/>
        <v>134</v>
      </c>
      <c r="EP103" s="117">
        <f t="shared" si="336"/>
        <v>135</v>
      </c>
      <c r="EQ103" s="117">
        <f t="shared" si="336"/>
        <v>136</v>
      </c>
      <c r="ER103" s="117">
        <f t="shared" si="336"/>
        <v>137</v>
      </c>
      <c r="ES103" s="117">
        <f t="shared" si="336"/>
        <v>139</v>
      </c>
      <c r="ET103" s="117">
        <f t="shared" si="336"/>
        <v>140</v>
      </c>
      <c r="EU103" s="117">
        <f t="shared" si="336"/>
        <v>141</v>
      </c>
      <c r="EV103" s="117">
        <f t="shared" si="336"/>
        <v>142</v>
      </c>
      <c r="EW103" s="117">
        <f t="shared" ref="EW103:HH103" si="337">IF(EW5=1,EW102+1,EW102)</f>
        <v>143</v>
      </c>
      <c r="EX103" s="117">
        <f t="shared" si="337"/>
        <v>144</v>
      </c>
      <c r="EY103" s="117">
        <f t="shared" si="337"/>
        <v>145</v>
      </c>
      <c r="EZ103" s="117">
        <f t="shared" si="337"/>
        <v>146</v>
      </c>
      <c r="FA103" s="117">
        <f t="shared" si="337"/>
        <v>147</v>
      </c>
      <c r="FB103" s="117">
        <f t="shared" si="337"/>
        <v>148</v>
      </c>
      <c r="FC103" s="117">
        <f t="shared" si="337"/>
        <v>150</v>
      </c>
      <c r="FD103" s="117">
        <f t="shared" si="337"/>
        <v>151</v>
      </c>
      <c r="FE103" s="117">
        <f t="shared" si="337"/>
        <v>152</v>
      </c>
      <c r="FF103" s="117">
        <f t="shared" si="337"/>
        <v>153</v>
      </c>
      <c r="FG103" s="117">
        <f t="shared" si="337"/>
        <v>154</v>
      </c>
      <c r="FH103" s="117">
        <f t="shared" si="337"/>
        <v>155</v>
      </c>
      <c r="FI103" s="117">
        <f t="shared" si="337"/>
        <v>156</v>
      </c>
      <c r="FJ103" s="117">
        <f t="shared" si="337"/>
        <v>157</v>
      </c>
      <c r="FK103" s="117">
        <f t="shared" si="337"/>
        <v>158</v>
      </c>
      <c r="FL103" s="117">
        <f t="shared" si="337"/>
        <v>159</v>
      </c>
      <c r="FM103" s="117">
        <f t="shared" si="337"/>
        <v>161</v>
      </c>
      <c r="FN103" s="117">
        <f t="shared" si="337"/>
        <v>162</v>
      </c>
      <c r="FO103" s="117">
        <f t="shared" si="337"/>
        <v>163</v>
      </c>
      <c r="FP103" s="117">
        <f t="shared" si="337"/>
        <v>164</v>
      </c>
      <c r="FQ103" s="117">
        <f t="shared" si="337"/>
        <v>165</v>
      </c>
      <c r="FR103" s="117">
        <f t="shared" si="337"/>
        <v>166</v>
      </c>
      <c r="FS103" s="117">
        <f t="shared" si="337"/>
        <v>167</v>
      </c>
      <c r="FT103" s="117">
        <f t="shared" si="337"/>
        <v>168</v>
      </c>
      <c r="FU103" s="117">
        <f t="shared" si="337"/>
        <v>169</v>
      </c>
      <c r="FV103" s="117">
        <f t="shared" si="337"/>
        <v>170</v>
      </c>
      <c r="FW103" s="117">
        <f t="shared" si="337"/>
        <v>172</v>
      </c>
      <c r="FX103" s="117">
        <f t="shared" si="337"/>
        <v>173</v>
      </c>
      <c r="FY103" s="117">
        <f t="shared" si="337"/>
        <v>174</v>
      </c>
      <c r="FZ103" s="117">
        <f t="shared" si="337"/>
        <v>175</v>
      </c>
      <c r="GA103" s="117">
        <f t="shared" si="337"/>
        <v>176</v>
      </c>
      <c r="GB103" s="117">
        <f t="shared" si="337"/>
        <v>177</v>
      </c>
      <c r="GC103" s="117">
        <f t="shared" si="337"/>
        <v>178</v>
      </c>
      <c r="GD103" s="117">
        <f t="shared" si="337"/>
        <v>179</v>
      </c>
      <c r="GE103" s="117">
        <f t="shared" si="337"/>
        <v>180</v>
      </c>
      <c r="GF103" s="117">
        <f t="shared" si="337"/>
        <v>181</v>
      </c>
      <c r="GG103" s="117">
        <f t="shared" si="337"/>
        <v>183</v>
      </c>
      <c r="GH103" s="117">
        <f t="shared" si="337"/>
        <v>184</v>
      </c>
      <c r="GI103" s="117">
        <f t="shared" si="337"/>
        <v>185</v>
      </c>
      <c r="GJ103" s="117">
        <f t="shared" si="337"/>
        <v>186</v>
      </c>
      <c r="GK103" s="117">
        <f t="shared" si="337"/>
        <v>187</v>
      </c>
      <c r="GL103" s="117">
        <f t="shared" si="337"/>
        <v>188</v>
      </c>
      <c r="GM103" s="117">
        <f t="shared" si="337"/>
        <v>189</v>
      </c>
      <c r="GN103" s="117">
        <f t="shared" si="337"/>
        <v>190</v>
      </c>
      <c r="GO103" s="117">
        <f t="shared" si="337"/>
        <v>191</v>
      </c>
      <c r="GP103" s="117">
        <f t="shared" si="337"/>
        <v>192</v>
      </c>
      <c r="GQ103" s="117">
        <f t="shared" si="337"/>
        <v>194</v>
      </c>
      <c r="GR103" s="117">
        <f t="shared" si="337"/>
        <v>195</v>
      </c>
      <c r="GS103" s="117">
        <f t="shared" si="337"/>
        <v>196</v>
      </c>
      <c r="GT103" s="117">
        <f t="shared" si="337"/>
        <v>197</v>
      </c>
      <c r="GU103" s="117">
        <f t="shared" si="337"/>
        <v>198</v>
      </c>
      <c r="GV103" s="117">
        <f t="shared" si="337"/>
        <v>199</v>
      </c>
      <c r="GW103" s="117">
        <f t="shared" si="337"/>
        <v>200</v>
      </c>
      <c r="GX103" s="117">
        <f t="shared" si="337"/>
        <v>201</v>
      </c>
      <c r="GY103" s="117">
        <f t="shared" si="337"/>
        <v>202</v>
      </c>
      <c r="GZ103" s="117">
        <f t="shared" si="337"/>
        <v>203</v>
      </c>
      <c r="HA103" s="117">
        <f t="shared" si="337"/>
        <v>205</v>
      </c>
      <c r="HB103" s="117">
        <f t="shared" si="337"/>
        <v>206</v>
      </c>
      <c r="HC103" s="117">
        <f t="shared" si="337"/>
        <v>207</v>
      </c>
      <c r="HD103" s="117">
        <f t="shared" si="337"/>
        <v>208</v>
      </c>
      <c r="HE103" s="117">
        <f t="shared" si="337"/>
        <v>209</v>
      </c>
      <c r="HF103" s="117">
        <f t="shared" si="337"/>
        <v>210</v>
      </c>
      <c r="HG103" s="117">
        <f t="shared" si="337"/>
        <v>211</v>
      </c>
      <c r="HH103" s="117">
        <f t="shared" si="337"/>
        <v>212</v>
      </c>
      <c r="HI103" s="117">
        <f t="shared" ref="HI103:HV103" si="338">IF(HI5=1,HI102+1,HI102)</f>
        <v>213</v>
      </c>
      <c r="HJ103" s="117">
        <f t="shared" si="338"/>
        <v>214</v>
      </c>
      <c r="HK103" s="117">
        <f t="shared" si="338"/>
        <v>216</v>
      </c>
      <c r="HL103" s="117">
        <f t="shared" si="338"/>
        <v>217</v>
      </c>
      <c r="HM103" s="117">
        <f t="shared" si="338"/>
        <v>218</v>
      </c>
      <c r="HN103" s="117">
        <f t="shared" si="338"/>
        <v>219</v>
      </c>
      <c r="HO103" s="117">
        <f t="shared" si="338"/>
        <v>220</v>
      </c>
      <c r="HP103" s="117">
        <f t="shared" si="338"/>
        <v>221</v>
      </c>
      <c r="HQ103" s="117">
        <f t="shared" si="338"/>
        <v>222</v>
      </c>
      <c r="HR103" s="117">
        <f t="shared" si="338"/>
        <v>223</v>
      </c>
      <c r="HS103" s="117">
        <f t="shared" si="338"/>
        <v>224</v>
      </c>
      <c r="HT103" s="117">
        <f t="shared" si="338"/>
        <v>225</v>
      </c>
      <c r="HU103" s="117">
        <f t="shared" si="338"/>
        <v>225</v>
      </c>
      <c r="HV103" s="117">
        <f t="shared" si="338"/>
        <v>225</v>
      </c>
    </row>
    <row r="104" spans="1:230" x14ac:dyDescent="0.35">
      <c r="A104" s="117">
        <v>18</v>
      </c>
      <c r="B104" s="117">
        <f t="shared" si="206"/>
        <v>2</v>
      </c>
      <c r="C104" s="117">
        <f t="shared" si="207"/>
        <v>2</v>
      </c>
      <c r="D104" s="117">
        <f t="shared" si="208"/>
        <v>2</v>
      </c>
      <c r="E104" s="117">
        <f t="shared" si="209"/>
        <v>2</v>
      </c>
      <c r="H104" s="117">
        <v>103</v>
      </c>
      <c r="I104" s="117" t="str">
        <f t="shared" si="177"/>
        <v>ECG</v>
      </c>
      <c r="J104" s="117">
        <f t="shared" si="183"/>
        <v>94</v>
      </c>
      <c r="K104" s="117" t="str">
        <f t="shared" si="184"/>
        <v>ECG</v>
      </c>
      <c r="L104" s="117" t="str">
        <f t="shared" si="185"/>
        <v/>
      </c>
      <c r="M104" s="398" t="str">
        <f t="shared" si="186"/>
        <v>ECG</v>
      </c>
      <c r="N104" s="117">
        <f t="shared" si="187"/>
        <v>103</v>
      </c>
      <c r="O104" s="117">
        <f t="shared" si="188"/>
        <v>103</v>
      </c>
      <c r="Q104" s="389">
        <f t="shared" si="178"/>
        <v>103</v>
      </c>
      <c r="R104" s="395" t="str">
        <f t="shared" si="189"/>
        <v>ECG</v>
      </c>
      <c r="S104" s="391"/>
      <c r="T104" s="391"/>
      <c r="U104" s="391"/>
      <c r="V104" s="117">
        <v>5</v>
      </c>
      <c r="W104" s="117">
        <v>0</v>
      </c>
      <c r="X104" s="117">
        <f t="shared" si="330"/>
        <v>1</v>
      </c>
      <c r="Y104" s="117">
        <f t="shared" ref="Y104:CJ104" si="339">IF(Y6=1,Y103+1,Y103)</f>
        <v>2</v>
      </c>
      <c r="Z104" s="117">
        <f t="shared" si="339"/>
        <v>3</v>
      </c>
      <c r="AA104" s="117">
        <f t="shared" si="339"/>
        <v>4</v>
      </c>
      <c r="AB104" s="117">
        <f t="shared" si="339"/>
        <v>5</v>
      </c>
      <c r="AC104" s="117">
        <f t="shared" si="339"/>
        <v>7</v>
      </c>
      <c r="AD104" s="117">
        <f t="shared" si="339"/>
        <v>8</v>
      </c>
      <c r="AE104" s="117">
        <f t="shared" si="339"/>
        <v>9</v>
      </c>
      <c r="AF104" s="117">
        <f t="shared" si="339"/>
        <v>10</v>
      </c>
      <c r="AG104" s="117">
        <f t="shared" si="339"/>
        <v>11</v>
      </c>
      <c r="AH104" s="117">
        <f t="shared" si="339"/>
        <v>12</v>
      </c>
      <c r="AI104" s="117">
        <f t="shared" si="339"/>
        <v>13</v>
      </c>
      <c r="AJ104" s="117">
        <f t="shared" si="339"/>
        <v>14</v>
      </c>
      <c r="AK104" s="117">
        <f t="shared" si="339"/>
        <v>15</v>
      </c>
      <c r="AL104" s="117">
        <f t="shared" si="339"/>
        <v>16</v>
      </c>
      <c r="AM104" s="117">
        <f t="shared" si="339"/>
        <v>18</v>
      </c>
      <c r="AN104" s="117">
        <f t="shared" si="339"/>
        <v>19</v>
      </c>
      <c r="AO104" s="117">
        <f t="shared" si="339"/>
        <v>20</v>
      </c>
      <c r="AP104" s="117">
        <f t="shared" si="339"/>
        <v>21</v>
      </c>
      <c r="AQ104" s="117">
        <f t="shared" si="339"/>
        <v>22</v>
      </c>
      <c r="AR104" s="117">
        <f t="shared" si="339"/>
        <v>23</v>
      </c>
      <c r="AS104" s="117">
        <f t="shared" si="339"/>
        <v>24</v>
      </c>
      <c r="AT104" s="117">
        <f t="shared" si="339"/>
        <v>25</v>
      </c>
      <c r="AU104" s="117">
        <f t="shared" si="339"/>
        <v>26</v>
      </c>
      <c r="AV104" s="117">
        <f t="shared" si="339"/>
        <v>27</v>
      </c>
      <c r="AW104" s="117">
        <f t="shared" si="339"/>
        <v>29</v>
      </c>
      <c r="AX104" s="117">
        <f t="shared" si="339"/>
        <v>30</v>
      </c>
      <c r="AY104" s="117">
        <f t="shared" si="339"/>
        <v>31</v>
      </c>
      <c r="AZ104" s="117">
        <f t="shared" si="339"/>
        <v>32</v>
      </c>
      <c r="BA104" s="117">
        <f t="shared" si="339"/>
        <v>33</v>
      </c>
      <c r="BB104" s="117">
        <f t="shared" si="339"/>
        <v>34</v>
      </c>
      <c r="BC104" s="117">
        <f t="shared" si="339"/>
        <v>35</v>
      </c>
      <c r="BD104" s="117">
        <f t="shared" si="339"/>
        <v>36</v>
      </c>
      <c r="BE104" s="117">
        <f t="shared" si="339"/>
        <v>37</v>
      </c>
      <c r="BF104" s="117">
        <f t="shared" si="339"/>
        <v>38</v>
      </c>
      <c r="BG104" s="117">
        <f t="shared" si="339"/>
        <v>40</v>
      </c>
      <c r="BH104" s="117">
        <f t="shared" si="339"/>
        <v>41</v>
      </c>
      <c r="BI104" s="117">
        <f t="shared" si="339"/>
        <v>42</v>
      </c>
      <c r="BJ104" s="117">
        <f t="shared" si="339"/>
        <v>43</v>
      </c>
      <c r="BK104" s="117">
        <f t="shared" si="339"/>
        <v>44</v>
      </c>
      <c r="BL104" s="117">
        <f t="shared" si="339"/>
        <v>45</v>
      </c>
      <c r="BM104" s="117">
        <f t="shared" si="339"/>
        <v>46</v>
      </c>
      <c r="BN104" s="117">
        <f t="shared" si="339"/>
        <v>47</v>
      </c>
      <c r="BO104" s="117">
        <f t="shared" si="339"/>
        <v>48</v>
      </c>
      <c r="BP104" s="117">
        <f t="shared" si="339"/>
        <v>49</v>
      </c>
      <c r="BQ104" s="117">
        <f t="shared" si="339"/>
        <v>51</v>
      </c>
      <c r="BR104" s="117">
        <f t="shared" si="339"/>
        <v>52</v>
      </c>
      <c r="BS104" s="117">
        <f t="shared" si="339"/>
        <v>53</v>
      </c>
      <c r="BT104" s="117">
        <f t="shared" si="339"/>
        <v>54</v>
      </c>
      <c r="BU104" s="117">
        <f t="shared" si="339"/>
        <v>55</v>
      </c>
      <c r="BV104" s="117">
        <f t="shared" si="339"/>
        <v>56</v>
      </c>
      <c r="BW104" s="117">
        <f t="shared" si="339"/>
        <v>57</v>
      </c>
      <c r="BX104" s="117">
        <f t="shared" si="339"/>
        <v>58</v>
      </c>
      <c r="BY104" s="117">
        <f t="shared" si="339"/>
        <v>59</v>
      </c>
      <c r="BZ104" s="117">
        <f t="shared" si="339"/>
        <v>60</v>
      </c>
      <c r="CA104" s="117">
        <f t="shared" si="339"/>
        <v>62</v>
      </c>
      <c r="CB104" s="117">
        <f t="shared" si="339"/>
        <v>63</v>
      </c>
      <c r="CC104" s="117">
        <f t="shared" si="339"/>
        <v>64</v>
      </c>
      <c r="CD104" s="117">
        <f t="shared" si="339"/>
        <v>65</v>
      </c>
      <c r="CE104" s="117">
        <f t="shared" si="339"/>
        <v>66</v>
      </c>
      <c r="CF104" s="117">
        <f t="shared" si="339"/>
        <v>67</v>
      </c>
      <c r="CG104" s="117">
        <f t="shared" si="339"/>
        <v>68</v>
      </c>
      <c r="CH104" s="117">
        <f t="shared" si="339"/>
        <v>69</v>
      </c>
      <c r="CI104" s="117">
        <f t="shared" si="339"/>
        <v>70</v>
      </c>
      <c r="CJ104" s="117">
        <f t="shared" si="339"/>
        <v>71</v>
      </c>
      <c r="CK104" s="117">
        <f t="shared" ref="CK104:EV104" si="340">IF(CK6=1,CK103+1,CK103)</f>
        <v>73</v>
      </c>
      <c r="CL104" s="117">
        <f t="shared" si="340"/>
        <v>74</v>
      </c>
      <c r="CM104" s="117">
        <f t="shared" si="340"/>
        <v>75</v>
      </c>
      <c r="CN104" s="117">
        <f t="shared" si="340"/>
        <v>76</v>
      </c>
      <c r="CO104" s="117">
        <f t="shared" si="340"/>
        <v>77</v>
      </c>
      <c r="CP104" s="117">
        <f t="shared" si="340"/>
        <v>78</v>
      </c>
      <c r="CQ104" s="117">
        <f t="shared" si="340"/>
        <v>79</v>
      </c>
      <c r="CR104" s="117">
        <f t="shared" si="340"/>
        <v>80</v>
      </c>
      <c r="CS104" s="117">
        <f t="shared" si="340"/>
        <v>81</v>
      </c>
      <c r="CT104" s="117">
        <f t="shared" si="340"/>
        <v>82</v>
      </c>
      <c r="CU104" s="117">
        <f t="shared" si="340"/>
        <v>84</v>
      </c>
      <c r="CV104" s="117">
        <f t="shared" si="340"/>
        <v>85</v>
      </c>
      <c r="CW104" s="117">
        <f t="shared" si="340"/>
        <v>86</v>
      </c>
      <c r="CX104" s="117">
        <f t="shared" si="340"/>
        <v>87</v>
      </c>
      <c r="CY104" s="117">
        <f t="shared" si="340"/>
        <v>88</v>
      </c>
      <c r="CZ104" s="117">
        <f t="shared" si="340"/>
        <v>89</v>
      </c>
      <c r="DA104" s="117">
        <f t="shared" si="340"/>
        <v>90</v>
      </c>
      <c r="DB104" s="117">
        <f t="shared" si="340"/>
        <v>91</v>
      </c>
      <c r="DC104" s="117">
        <f t="shared" si="340"/>
        <v>92</v>
      </c>
      <c r="DD104" s="117">
        <f t="shared" si="340"/>
        <v>93</v>
      </c>
      <c r="DE104" s="117">
        <f t="shared" si="340"/>
        <v>95</v>
      </c>
      <c r="DF104" s="117">
        <f t="shared" si="340"/>
        <v>96</v>
      </c>
      <c r="DG104" s="117">
        <f t="shared" si="340"/>
        <v>97</v>
      </c>
      <c r="DH104" s="117">
        <f t="shared" si="340"/>
        <v>98</v>
      </c>
      <c r="DI104" s="117">
        <f t="shared" si="340"/>
        <v>99</v>
      </c>
      <c r="DJ104" s="117">
        <f t="shared" si="340"/>
        <v>100</v>
      </c>
      <c r="DK104" s="117">
        <f t="shared" si="340"/>
        <v>101</v>
      </c>
      <c r="DL104" s="117">
        <f t="shared" si="340"/>
        <v>102</v>
      </c>
      <c r="DM104" s="117">
        <f t="shared" si="340"/>
        <v>103</v>
      </c>
      <c r="DN104" s="117">
        <f t="shared" si="340"/>
        <v>104</v>
      </c>
      <c r="DO104" s="117">
        <f t="shared" si="340"/>
        <v>106</v>
      </c>
      <c r="DP104" s="117">
        <f t="shared" si="340"/>
        <v>107</v>
      </c>
      <c r="DQ104" s="117">
        <f t="shared" si="340"/>
        <v>108</v>
      </c>
      <c r="DR104" s="117">
        <f t="shared" si="340"/>
        <v>109</v>
      </c>
      <c r="DS104" s="117">
        <f t="shared" si="340"/>
        <v>110</v>
      </c>
      <c r="DT104" s="117">
        <f t="shared" si="340"/>
        <v>111</v>
      </c>
      <c r="DU104" s="117">
        <f t="shared" si="340"/>
        <v>112</v>
      </c>
      <c r="DV104" s="117">
        <f t="shared" si="340"/>
        <v>113</v>
      </c>
      <c r="DW104" s="117">
        <f t="shared" si="340"/>
        <v>114</v>
      </c>
      <c r="DX104" s="117">
        <f t="shared" si="340"/>
        <v>115</v>
      </c>
      <c r="DY104" s="117">
        <f t="shared" si="340"/>
        <v>117</v>
      </c>
      <c r="DZ104" s="117">
        <f t="shared" si="340"/>
        <v>118</v>
      </c>
      <c r="EA104" s="117">
        <f t="shared" si="340"/>
        <v>119</v>
      </c>
      <c r="EB104" s="117">
        <f t="shared" si="340"/>
        <v>120</v>
      </c>
      <c r="EC104" s="117">
        <f t="shared" si="340"/>
        <v>121</v>
      </c>
      <c r="ED104" s="117">
        <f t="shared" si="340"/>
        <v>122</v>
      </c>
      <c r="EE104" s="117">
        <f t="shared" si="340"/>
        <v>123</v>
      </c>
      <c r="EF104" s="117">
        <f t="shared" si="340"/>
        <v>124</v>
      </c>
      <c r="EG104" s="117">
        <f t="shared" si="340"/>
        <v>125</v>
      </c>
      <c r="EH104" s="117">
        <f t="shared" si="340"/>
        <v>126</v>
      </c>
      <c r="EI104" s="117">
        <f t="shared" si="340"/>
        <v>128</v>
      </c>
      <c r="EJ104" s="117">
        <f t="shared" si="340"/>
        <v>129</v>
      </c>
      <c r="EK104" s="117">
        <f t="shared" si="340"/>
        <v>130</v>
      </c>
      <c r="EL104" s="117">
        <f t="shared" si="340"/>
        <v>131</v>
      </c>
      <c r="EM104" s="117">
        <f t="shared" si="340"/>
        <v>132</v>
      </c>
      <c r="EN104" s="117">
        <f t="shared" si="340"/>
        <v>133</v>
      </c>
      <c r="EO104" s="117">
        <f t="shared" si="340"/>
        <v>134</v>
      </c>
      <c r="EP104" s="117">
        <f t="shared" si="340"/>
        <v>135</v>
      </c>
      <c r="EQ104" s="117">
        <f t="shared" si="340"/>
        <v>136</v>
      </c>
      <c r="ER104" s="117">
        <f t="shared" si="340"/>
        <v>137</v>
      </c>
      <c r="ES104" s="117">
        <f t="shared" si="340"/>
        <v>139</v>
      </c>
      <c r="ET104" s="117">
        <f t="shared" si="340"/>
        <v>140</v>
      </c>
      <c r="EU104" s="117">
        <f t="shared" si="340"/>
        <v>141</v>
      </c>
      <c r="EV104" s="117">
        <f t="shared" si="340"/>
        <v>142</v>
      </c>
      <c r="EW104" s="117">
        <f t="shared" ref="EW104:HH104" si="341">IF(EW6=1,EW103+1,EW103)</f>
        <v>143</v>
      </c>
      <c r="EX104" s="117">
        <f t="shared" si="341"/>
        <v>144</v>
      </c>
      <c r="EY104" s="117">
        <f t="shared" si="341"/>
        <v>145</v>
      </c>
      <c r="EZ104" s="117">
        <f t="shared" si="341"/>
        <v>146</v>
      </c>
      <c r="FA104" s="117">
        <f t="shared" si="341"/>
        <v>147</v>
      </c>
      <c r="FB104" s="117">
        <f t="shared" si="341"/>
        <v>148</v>
      </c>
      <c r="FC104" s="117">
        <f t="shared" si="341"/>
        <v>150</v>
      </c>
      <c r="FD104" s="117">
        <f t="shared" si="341"/>
        <v>151</v>
      </c>
      <c r="FE104" s="117">
        <f t="shared" si="341"/>
        <v>152</v>
      </c>
      <c r="FF104" s="117">
        <f t="shared" si="341"/>
        <v>153</v>
      </c>
      <c r="FG104" s="117">
        <f t="shared" si="341"/>
        <v>154</v>
      </c>
      <c r="FH104" s="117">
        <f t="shared" si="341"/>
        <v>155</v>
      </c>
      <c r="FI104" s="117">
        <f t="shared" si="341"/>
        <v>156</v>
      </c>
      <c r="FJ104" s="117">
        <f t="shared" si="341"/>
        <v>157</v>
      </c>
      <c r="FK104" s="117">
        <f t="shared" si="341"/>
        <v>158</v>
      </c>
      <c r="FL104" s="117">
        <f t="shared" si="341"/>
        <v>159</v>
      </c>
      <c r="FM104" s="117">
        <f t="shared" si="341"/>
        <v>161</v>
      </c>
      <c r="FN104" s="117">
        <f t="shared" si="341"/>
        <v>162</v>
      </c>
      <c r="FO104" s="117">
        <f t="shared" si="341"/>
        <v>163</v>
      </c>
      <c r="FP104" s="117">
        <f t="shared" si="341"/>
        <v>164</v>
      </c>
      <c r="FQ104" s="117">
        <f t="shared" si="341"/>
        <v>165</v>
      </c>
      <c r="FR104" s="117">
        <f t="shared" si="341"/>
        <v>166</v>
      </c>
      <c r="FS104" s="117">
        <f t="shared" si="341"/>
        <v>167</v>
      </c>
      <c r="FT104" s="117">
        <f t="shared" si="341"/>
        <v>168</v>
      </c>
      <c r="FU104" s="117">
        <f t="shared" si="341"/>
        <v>169</v>
      </c>
      <c r="FV104" s="117">
        <f t="shared" si="341"/>
        <v>170</v>
      </c>
      <c r="FW104" s="117">
        <f t="shared" si="341"/>
        <v>172</v>
      </c>
      <c r="FX104" s="117">
        <f t="shared" si="341"/>
        <v>173</v>
      </c>
      <c r="FY104" s="117">
        <f t="shared" si="341"/>
        <v>174</v>
      </c>
      <c r="FZ104" s="117">
        <f t="shared" si="341"/>
        <v>175</v>
      </c>
      <c r="GA104" s="117">
        <f t="shared" si="341"/>
        <v>176</v>
      </c>
      <c r="GB104" s="117">
        <f t="shared" si="341"/>
        <v>177</v>
      </c>
      <c r="GC104" s="117">
        <f t="shared" si="341"/>
        <v>178</v>
      </c>
      <c r="GD104" s="117">
        <f t="shared" si="341"/>
        <v>179</v>
      </c>
      <c r="GE104" s="117">
        <f t="shared" si="341"/>
        <v>180</v>
      </c>
      <c r="GF104" s="117">
        <f t="shared" si="341"/>
        <v>181</v>
      </c>
      <c r="GG104" s="117">
        <f t="shared" si="341"/>
        <v>183</v>
      </c>
      <c r="GH104" s="117">
        <f t="shared" si="341"/>
        <v>184</v>
      </c>
      <c r="GI104" s="117">
        <f t="shared" si="341"/>
        <v>185</v>
      </c>
      <c r="GJ104" s="117">
        <f t="shared" si="341"/>
        <v>186</v>
      </c>
      <c r="GK104" s="117">
        <f t="shared" si="341"/>
        <v>187</v>
      </c>
      <c r="GL104" s="117">
        <f t="shared" si="341"/>
        <v>188</v>
      </c>
      <c r="GM104" s="117">
        <f t="shared" si="341"/>
        <v>189</v>
      </c>
      <c r="GN104" s="117">
        <f t="shared" si="341"/>
        <v>190</v>
      </c>
      <c r="GO104" s="117">
        <f t="shared" si="341"/>
        <v>191</v>
      </c>
      <c r="GP104" s="117">
        <f t="shared" si="341"/>
        <v>192</v>
      </c>
      <c r="GQ104" s="117">
        <f t="shared" si="341"/>
        <v>194</v>
      </c>
      <c r="GR104" s="117">
        <f t="shared" si="341"/>
        <v>195</v>
      </c>
      <c r="GS104" s="117">
        <f t="shared" si="341"/>
        <v>196</v>
      </c>
      <c r="GT104" s="117">
        <f t="shared" si="341"/>
        <v>197</v>
      </c>
      <c r="GU104" s="117">
        <f t="shared" si="341"/>
        <v>198</v>
      </c>
      <c r="GV104" s="117">
        <f t="shared" si="341"/>
        <v>199</v>
      </c>
      <c r="GW104" s="117">
        <f t="shared" si="341"/>
        <v>200</v>
      </c>
      <c r="GX104" s="117">
        <f t="shared" si="341"/>
        <v>201</v>
      </c>
      <c r="GY104" s="117">
        <f t="shared" si="341"/>
        <v>202</v>
      </c>
      <c r="GZ104" s="117">
        <f t="shared" si="341"/>
        <v>203</v>
      </c>
      <c r="HA104" s="117">
        <f t="shared" si="341"/>
        <v>205</v>
      </c>
      <c r="HB104" s="117">
        <f t="shared" si="341"/>
        <v>206</v>
      </c>
      <c r="HC104" s="117">
        <f t="shared" si="341"/>
        <v>207</v>
      </c>
      <c r="HD104" s="117">
        <f t="shared" si="341"/>
        <v>208</v>
      </c>
      <c r="HE104" s="117">
        <f t="shared" si="341"/>
        <v>209</v>
      </c>
      <c r="HF104" s="117">
        <f t="shared" si="341"/>
        <v>210</v>
      </c>
      <c r="HG104" s="117">
        <f t="shared" si="341"/>
        <v>211</v>
      </c>
      <c r="HH104" s="117">
        <f t="shared" si="341"/>
        <v>212</v>
      </c>
      <c r="HI104" s="117">
        <f t="shared" ref="HI104:HV104" si="342">IF(HI6=1,HI103+1,HI103)</f>
        <v>213</v>
      </c>
      <c r="HJ104" s="117">
        <f t="shared" si="342"/>
        <v>214</v>
      </c>
      <c r="HK104" s="117">
        <f t="shared" si="342"/>
        <v>216</v>
      </c>
      <c r="HL104" s="117">
        <f t="shared" si="342"/>
        <v>217</v>
      </c>
      <c r="HM104" s="117">
        <f t="shared" si="342"/>
        <v>218</v>
      </c>
      <c r="HN104" s="117">
        <f t="shared" si="342"/>
        <v>219</v>
      </c>
      <c r="HO104" s="117">
        <f t="shared" si="342"/>
        <v>220</v>
      </c>
      <c r="HP104" s="117">
        <f t="shared" si="342"/>
        <v>221</v>
      </c>
      <c r="HQ104" s="117">
        <f t="shared" si="342"/>
        <v>222</v>
      </c>
      <c r="HR104" s="117">
        <f t="shared" si="342"/>
        <v>223</v>
      </c>
      <c r="HS104" s="117">
        <f t="shared" si="342"/>
        <v>224</v>
      </c>
      <c r="HT104" s="117">
        <f t="shared" si="342"/>
        <v>225</v>
      </c>
      <c r="HU104" s="117">
        <f t="shared" si="342"/>
        <v>225</v>
      </c>
      <c r="HV104" s="117">
        <f t="shared" si="342"/>
        <v>225</v>
      </c>
    </row>
    <row r="105" spans="1:230" x14ac:dyDescent="0.35">
      <c r="A105" s="117">
        <v>18</v>
      </c>
      <c r="B105" s="117">
        <f t="shared" si="206"/>
        <v>2</v>
      </c>
      <c r="C105" s="117">
        <f t="shared" si="207"/>
        <v>2</v>
      </c>
      <c r="D105" s="117">
        <f t="shared" si="208"/>
        <v>2</v>
      </c>
      <c r="E105" s="117">
        <f t="shared" si="209"/>
        <v>2</v>
      </c>
      <c r="H105" s="117">
        <v>104</v>
      </c>
      <c r="I105" s="117" t="str">
        <f t="shared" si="177"/>
        <v>ECG</v>
      </c>
      <c r="J105" s="117">
        <f t="shared" si="183"/>
        <v>95</v>
      </c>
      <c r="K105" s="117" t="str">
        <f t="shared" si="184"/>
        <v>ECG</v>
      </c>
      <c r="L105" s="117" t="str">
        <f t="shared" si="185"/>
        <v/>
      </c>
      <c r="M105" s="398" t="str">
        <f t="shared" si="186"/>
        <v>ECG</v>
      </c>
      <c r="N105" s="117">
        <f t="shared" si="187"/>
        <v>104</v>
      </c>
      <c r="O105" s="117">
        <f t="shared" si="188"/>
        <v>104</v>
      </c>
      <c r="Q105" s="389">
        <f t="shared" si="178"/>
        <v>104</v>
      </c>
      <c r="R105" s="395" t="str">
        <f t="shared" si="189"/>
        <v>ECG</v>
      </c>
      <c r="S105" s="391"/>
      <c r="T105" s="391"/>
      <c r="U105" s="391"/>
      <c r="V105" s="117">
        <v>6</v>
      </c>
      <c r="W105" s="117">
        <v>0</v>
      </c>
      <c r="X105" s="117">
        <f t="shared" si="330"/>
        <v>1</v>
      </c>
      <c r="Y105" s="117">
        <f t="shared" ref="Y105:CJ105" si="343">IF(Y7=1,Y104+1,Y104)</f>
        <v>2</v>
      </c>
      <c r="Z105" s="117">
        <f t="shared" si="343"/>
        <v>3</v>
      </c>
      <c r="AA105" s="117">
        <f t="shared" si="343"/>
        <v>4</v>
      </c>
      <c r="AB105" s="117">
        <f t="shared" si="343"/>
        <v>5</v>
      </c>
      <c r="AC105" s="117">
        <f t="shared" si="343"/>
        <v>7</v>
      </c>
      <c r="AD105" s="117">
        <f t="shared" si="343"/>
        <v>8</v>
      </c>
      <c r="AE105" s="117">
        <f t="shared" si="343"/>
        <v>9</v>
      </c>
      <c r="AF105" s="117">
        <f t="shared" si="343"/>
        <v>10</v>
      </c>
      <c r="AG105" s="117">
        <f t="shared" si="343"/>
        <v>11</v>
      </c>
      <c r="AH105" s="117">
        <f t="shared" si="343"/>
        <v>12</v>
      </c>
      <c r="AI105" s="117">
        <f t="shared" si="343"/>
        <v>13</v>
      </c>
      <c r="AJ105" s="117">
        <f t="shared" si="343"/>
        <v>14</v>
      </c>
      <c r="AK105" s="117">
        <f t="shared" si="343"/>
        <v>15</v>
      </c>
      <c r="AL105" s="117">
        <f t="shared" si="343"/>
        <v>16</v>
      </c>
      <c r="AM105" s="117">
        <f t="shared" si="343"/>
        <v>18</v>
      </c>
      <c r="AN105" s="117">
        <f t="shared" si="343"/>
        <v>19</v>
      </c>
      <c r="AO105" s="117">
        <f t="shared" si="343"/>
        <v>20</v>
      </c>
      <c r="AP105" s="117">
        <f t="shared" si="343"/>
        <v>21</v>
      </c>
      <c r="AQ105" s="117">
        <f t="shared" si="343"/>
        <v>22</v>
      </c>
      <c r="AR105" s="117">
        <f t="shared" si="343"/>
        <v>23</v>
      </c>
      <c r="AS105" s="117">
        <f t="shared" si="343"/>
        <v>24</v>
      </c>
      <c r="AT105" s="117">
        <f t="shared" si="343"/>
        <v>25</v>
      </c>
      <c r="AU105" s="117">
        <f t="shared" si="343"/>
        <v>26</v>
      </c>
      <c r="AV105" s="117">
        <f t="shared" si="343"/>
        <v>27</v>
      </c>
      <c r="AW105" s="117">
        <f t="shared" si="343"/>
        <v>29</v>
      </c>
      <c r="AX105" s="117">
        <f t="shared" si="343"/>
        <v>30</v>
      </c>
      <c r="AY105" s="117">
        <f t="shared" si="343"/>
        <v>31</v>
      </c>
      <c r="AZ105" s="117">
        <f t="shared" si="343"/>
        <v>32</v>
      </c>
      <c r="BA105" s="117">
        <f t="shared" si="343"/>
        <v>33</v>
      </c>
      <c r="BB105" s="117">
        <f t="shared" si="343"/>
        <v>34</v>
      </c>
      <c r="BC105" s="117">
        <f t="shared" si="343"/>
        <v>35</v>
      </c>
      <c r="BD105" s="117">
        <f t="shared" si="343"/>
        <v>36</v>
      </c>
      <c r="BE105" s="117">
        <f t="shared" si="343"/>
        <v>37</v>
      </c>
      <c r="BF105" s="117">
        <f t="shared" si="343"/>
        <v>38</v>
      </c>
      <c r="BG105" s="117">
        <f t="shared" si="343"/>
        <v>40</v>
      </c>
      <c r="BH105" s="117">
        <f t="shared" si="343"/>
        <v>41</v>
      </c>
      <c r="BI105" s="117">
        <f t="shared" si="343"/>
        <v>42</v>
      </c>
      <c r="BJ105" s="117">
        <f t="shared" si="343"/>
        <v>43</v>
      </c>
      <c r="BK105" s="117">
        <f t="shared" si="343"/>
        <v>44</v>
      </c>
      <c r="BL105" s="117">
        <f t="shared" si="343"/>
        <v>45</v>
      </c>
      <c r="BM105" s="117">
        <f t="shared" si="343"/>
        <v>46</v>
      </c>
      <c r="BN105" s="117">
        <f t="shared" si="343"/>
        <v>47</v>
      </c>
      <c r="BO105" s="117">
        <f t="shared" si="343"/>
        <v>48</v>
      </c>
      <c r="BP105" s="117">
        <f t="shared" si="343"/>
        <v>49</v>
      </c>
      <c r="BQ105" s="117">
        <f t="shared" si="343"/>
        <v>51</v>
      </c>
      <c r="BR105" s="117">
        <f t="shared" si="343"/>
        <v>52</v>
      </c>
      <c r="BS105" s="117">
        <f t="shared" si="343"/>
        <v>53</v>
      </c>
      <c r="BT105" s="117">
        <f t="shared" si="343"/>
        <v>54</v>
      </c>
      <c r="BU105" s="117">
        <f t="shared" si="343"/>
        <v>55</v>
      </c>
      <c r="BV105" s="117">
        <f t="shared" si="343"/>
        <v>56</v>
      </c>
      <c r="BW105" s="117">
        <f t="shared" si="343"/>
        <v>57</v>
      </c>
      <c r="BX105" s="117">
        <f t="shared" si="343"/>
        <v>58</v>
      </c>
      <c r="BY105" s="117">
        <f t="shared" si="343"/>
        <v>59</v>
      </c>
      <c r="BZ105" s="117">
        <f t="shared" si="343"/>
        <v>60</v>
      </c>
      <c r="CA105" s="117">
        <f t="shared" si="343"/>
        <v>62</v>
      </c>
      <c r="CB105" s="117">
        <f t="shared" si="343"/>
        <v>63</v>
      </c>
      <c r="CC105" s="117">
        <f t="shared" si="343"/>
        <v>64</v>
      </c>
      <c r="CD105" s="117">
        <f t="shared" si="343"/>
        <v>65</v>
      </c>
      <c r="CE105" s="117">
        <f t="shared" si="343"/>
        <v>66</v>
      </c>
      <c r="CF105" s="117">
        <f t="shared" si="343"/>
        <v>67</v>
      </c>
      <c r="CG105" s="117">
        <f t="shared" si="343"/>
        <v>68</v>
      </c>
      <c r="CH105" s="117">
        <f t="shared" si="343"/>
        <v>69</v>
      </c>
      <c r="CI105" s="117">
        <f t="shared" si="343"/>
        <v>70</v>
      </c>
      <c r="CJ105" s="117">
        <f t="shared" si="343"/>
        <v>71</v>
      </c>
      <c r="CK105" s="117">
        <f t="shared" ref="CK105:EV105" si="344">IF(CK7=1,CK104+1,CK104)</f>
        <v>73</v>
      </c>
      <c r="CL105" s="117">
        <f t="shared" si="344"/>
        <v>74</v>
      </c>
      <c r="CM105" s="117">
        <f t="shared" si="344"/>
        <v>75</v>
      </c>
      <c r="CN105" s="117">
        <f t="shared" si="344"/>
        <v>76</v>
      </c>
      <c r="CO105" s="117">
        <f t="shared" si="344"/>
        <v>77</v>
      </c>
      <c r="CP105" s="117">
        <f t="shared" si="344"/>
        <v>78</v>
      </c>
      <c r="CQ105" s="117">
        <f t="shared" si="344"/>
        <v>79</v>
      </c>
      <c r="CR105" s="117">
        <f t="shared" si="344"/>
        <v>80</v>
      </c>
      <c r="CS105" s="117">
        <f t="shared" si="344"/>
        <v>81</v>
      </c>
      <c r="CT105" s="117">
        <f t="shared" si="344"/>
        <v>82</v>
      </c>
      <c r="CU105" s="117">
        <f t="shared" si="344"/>
        <v>84</v>
      </c>
      <c r="CV105" s="117">
        <f t="shared" si="344"/>
        <v>85</v>
      </c>
      <c r="CW105" s="117">
        <f t="shared" si="344"/>
        <v>86</v>
      </c>
      <c r="CX105" s="117">
        <f t="shared" si="344"/>
        <v>87</v>
      </c>
      <c r="CY105" s="117">
        <f t="shared" si="344"/>
        <v>88</v>
      </c>
      <c r="CZ105" s="117">
        <f t="shared" si="344"/>
        <v>89</v>
      </c>
      <c r="DA105" s="117">
        <f t="shared" si="344"/>
        <v>90</v>
      </c>
      <c r="DB105" s="117">
        <f t="shared" si="344"/>
        <v>91</v>
      </c>
      <c r="DC105" s="117">
        <f t="shared" si="344"/>
        <v>92</v>
      </c>
      <c r="DD105" s="117">
        <f t="shared" si="344"/>
        <v>93</v>
      </c>
      <c r="DE105" s="117">
        <f t="shared" si="344"/>
        <v>95</v>
      </c>
      <c r="DF105" s="117">
        <f t="shared" si="344"/>
        <v>96</v>
      </c>
      <c r="DG105" s="117">
        <f t="shared" si="344"/>
        <v>97</v>
      </c>
      <c r="DH105" s="117">
        <f t="shared" si="344"/>
        <v>98</v>
      </c>
      <c r="DI105" s="117">
        <f t="shared" si="344"/>
        <v>99</v>
      </c>
      <c r="DJ105" s="117">
        <f t="shared" si="344"/>
        <v>100</v>
      </c>
      <c r="DK105" s="117">
        <f t="shared" si="344"/>
        <v>101</v>
      </c>
      <c r="DL105" s="117">
        <f t="shared" si="344"/>
        <v>102</v>
      </c>
      <c r="DM105" s="117">
        <f t="shared" si="344"/>
        <v>103</v>
      </c>
      <c r="DN105" s="117">
        <f t="shared" si="344"/>
        <v>104</v>
      </c>
      <c r="DO105" s="117">
        <f t="shared" si="344"/>
        <v>106</v>
      </c>
      <c r="DP105" s="117">
        <f t="shared" si="344"/>
        <v>107</v>
      </c>
      <c r="DQ105" s="117">
        <f t="shared" si="344"/>
        <v>108</v>
      </c>
      <c r="DR105" s="117">
        <f t="shared" si="344"/>
        <v>109</v>
      </c>
      <c r="DS105" s="117">
        <f t="shared" si="344"/>
        <v>110</v>
      </c>
      <c r="DT105" s="117">
        <f t="shared" si="344"/>
        <v>111</v>
      </c>
      <c r="DU105" s="117">
        <f t="shared" si="344"/>
        <v>112</v>
      </c>
      <c r="DV105" s="117">
        <f t="shared" si="344"/>
        <v>113</v>
      </c>
      <c r="DW105" s="117">
        <f t="shared" si="344"/>
        <v>114</v>
      </c>
      <c r="DX105" s="117">
        <f t="shared" si="344"/>
        <v>115</v>
      </c>
      <c r="DY105" s="117">
        <f t="shared" si="344"/>
        <v>117</v>
      </c>
      <c r="DZ105" s="117">
        <f t="shared" si="344"/>
        <v>118</v>
      </c>
      <c r="EA105" s="117">
        <f t="shared" si="344"/>
        <v>119</v>
      </c>
      <c r="EB105" s="117">
        <f t="shared" si="344"/>
        <v>120</v>
      </c>
      <c r="EC105" s="117">
        <f t="shared" si="344"/>
        <v>121</v>
      </c>
      <c r="ED105" s="117">
        <f t="shared" si="344"/>
        <v>122</v>
      </c>
      <c r="EE105" s="117">
        <f t="shared" si="344"/>
        <v>123</v>
      </c>
      <c r="EF105" s="117">
        <f t="shared" si="344"/>
        <v>124</v>
      </c>
      <c r="EG105" s="117">
        <f t="shared" si="344"/>
        <v>125</v>
      </c>
      <c r="EH105" s="117">
        <f t="shared" si="344"/>
        <v>126</v>
      </c>
      <c r="EI105" s="117">
        <f t="shared" si="344"/>
        <v>128</v>
      </c>
      <c r="EJ105" s="117">
        <f t="shared" si="344"/>
        <v>129</v>
      </c>
      <c r="EK105" s="117">
        <f t="shared" si="344"/>
        <v>130</v>
      </c>
      <c r="EL105" s="117">
        <f t="shared" si="344"/>
        <v>131</v>
      </c>
      <c r="EM105" s="117">
        <f t="shared" si="344"/>
        <v>132</v>
      </c>
      <c r="EN105" s="117">
        <f t="shared" si="344"/>
        <v>133</v>
      </c>
      <c r="EO105" s="117">
        <f t="shared" si="344"/>
        <v>134</v>
      </c>
      <c r="EP105" s="117">
        <f t="shared" si="344"/>
        <v>135</v>
      </c>
      <c r="EQ105" s="117">
        <f t="shared" si="344"/>
        <v>136</v>
      </c>
      <c r="ER105" s="117">
        <f t="shared" si="344"/>
        <v>137</v>
      </c>
      <c r="ES105" s="117">
        <f t="shared" si="344"/>
        <v>139</v>
      </c>
      <c r="ET105" s="117">
        <f t="shared" si="344"/>
        <v>140</v>
      </c>
      <c r="EU105" s="117">
        <f t="shared" si="344"/>
        <v>141</v>
      </c>
      <c r="EV105" s="117">
        <f t="shared" si="344"/>
        <v>142</v>
      </c>
      <c r="EW105" s="117">
        <f t="shared" ref="EW105:HH105" si="345">IF(EW7=1,EW104+1,EW104)</f>
        <v>143</v>
      </c>
      <c r="EX105" s="117">
        <f t="shared" si="345"/>
        <v>144</v>
      </c>
      <c r="EY105" s="117">
        <f t="shared" si="345"/>
        <v>145</v>
      </c>
      <c r="EZ105" s="117">
        <f t="shared" si="345"/>
        <v>146</v>
      </c>
      <c r="FA105" s="117">
        <f t="shared" si="345"/>
        <v>147</v>
      </c>
      <c r="FB105" s="117">
        <f t="shared" si="345"/>
        <v>148</v>
      </c>
      <c r="FC105" s="117">
        <f t="shared" si="345"/>
        <v>150</v>
      </c>
      <c r="FD105" s="117">
        <f t="shared" si="345"/>
        <v>151</v>
      </c>
      <c r="FE105" s="117">
        <f t="shared" si="345"/>
        <v>152</v>
      </c>
      <c r="FF105" s="117">
        <f t="shared" si="345"/>
        <v>153</v>
      </c>
      <c r="FG105" s="117">
        <f t="shared" si="345"/>
        <v>154</v>
      </c>
      <c r="FH105" s="117">
        <f t="shared" si="345"/>
        <v>155</v>
      </c>
      <c r="FI105" s="117">
        <f t="shared" si="345"/>
        <v>156</v>
      </c>
      <c r="FJ105" s="117">
        <f t="shared" si="345"/>
        <v>157</v>
      </c>
      <c r="FK105" s="117">
        <f t="shared" si="345"/>
        <v>158</v>
      </c>
      <c r="FL105" s="117">
        <f t="shared" si="345"/>
        <v>159</v>
      </c>
      <c r="FM105" s="117">
        <f t="shared" si="345"/>
        <v>161</v>
      </c>
      <c r="FN105" s="117">
        <f t="shared" si="345"/>
        <v>162</v>
      </c>
      <c r="FO105" s="117">
        <f t="shared" si="345"/>
        <v>163</v>
      </c>
      <c r="FP105" s="117">
        <f t="shared" si="345"/>
        <v>164</v>
      </c>
      <c r="FQ105" s="117">
        <f t="shared" si="345"/>
        <v>165</v>
      </c>
      <c r="FR105" s="117">
        <f t="shared" si="345"/>
        <v>166</v>
      </c>
      <c r="FS105" s="117">
        <f t="shared" si="345"/>
        <v>167</v>
      </c>
      <c r="FT105" s="117">
        <f t="shared" si="345"/>
        <v>168</v>
      </c>
      <c r="FU105" s="117">
        <f t="shared" si="345"/>
        <v>169</v>
      </c>
      <c r="FV105" s="117">
        <f t="shared" si="345"/>
        <v>170</v>
      </c>
      <c r="FW105" s="117">
        <f t="shared" si="345"/>
        <v>172</v>
      </c>
      <c r="FX105" s="117">
        <f t="shared" si="345"/>
        <v>173</v>
      </c>
      <c r="FY105" s="117">
        <f t="shared" si="345"/>
        <v>174</v>
      </c>
      <c r="FZ105" s="117">
        <f t="shared" si="345"/>
        <v>175</v>
      </c>
      <c r="GA105" s="117">
        <f t="shared" si="345"/>
        <v>176</v>
      </c>
      <c r="GB105" s="117">
        <f t="shared" si="345"/>
        <v>177</v>
      </c>
      <c r="GC105" s="117">
        <f t="shared" si="345"/>
        <v>178</v>
      </c>
      <c r="GD105" s="117">
        <f t="shared" si="345"/>
        <v>179</v>
      </c>
      <c r="GE105" s="117">
        <f t="shared" si="345"/>
        <v>180</v>
      </c>
      <c r="GF105" s="117">
        <f t="shared" si="345"/>
        <v>181</v>
      </c>
      <c r="GG105" s="117">
        <f t="shared" si="345"/>
        <v>183</v>
      </c>
      <c r="GH105" s="117">
        <f t="shared" si="345"/>
        <v>184</v>
      </c>
      <c r="GI105" s="117">
        <f t="shared" si="345"/>
        <v>185</v>
      </c>
      <c r="GJ105" s="117">
        <f t="shared" si="345"/>
        <v>186</v>
      </c>
      <c r="GK105" s="117">
        <f t="shared" si="345"/>
        <v>187</v>
      </c>
      <c r="GL105" s="117">
        <f t="shared" si="345"/>
        <v>188</v>
      </c>
      <c r="GM105" s="117">
        <f t="shared" si="345"/>
        <v>189</v>
      </c>
      <c r="GN105" s="117">
        <f t="shared" si="345"/>
        <v>190</v>
      </c>
      <c r="GO105" s="117">
        <f t="shared" si="345"/>
        <v>191</v>
      </c>
      <c r="GP105" s="117">
        <f t="shared" si="345"/>
        <v>192</v>
      </c>
      <c r="GQ105" s="117">
        <f t="shared" si="345"/>
        <v>194</v>
      </c>
      <c r="GR105" s="117">
        <f t="shared" si="345"/>
        <v>195</v>
      </c>
      <c r="GS105" s="117">
        <f t="shared" si="345"/>
        <v>196</v>
      </c>
      <c r="GT105" s="117">
        <f t="shared" si="345"/>
        <v>197</v>
      </c>
      <c r="GU105" s="117">
        <f t="shared" si="345"/>
        <v>198</v>
      </c>
      <c r="GV105" s="117">
        <f t="shared" si="345"/>
        <v>199</v>
      </c>
      <c r="GW105" s="117">
        <f t="shared" si="345"/>
        <v>200</v>
      </c>
      <c r="GX105" s="117">
        <f t="shared" si="345"/>
        <v>201</v>
      </c>
      <c r="GY105" s="117">
        <f t="shared" si="345"/>
        <v>202</v>
      </c>
      <c r="GZ105" s="117">
        <f t="shared" si="345"/>
        <v>203</v>
      </c>
      <c r="HA105" s="117">
        <f t="shared" si="345"/>
        <v>205</v>
      </c>
      <c r="HB105" s="117">
        <f t="shared" si="345"/>
        <v>206</v>
      </c>
      <c r="HC105" s="117">
        <f t="shared" si="345"/>
        <v>207</v>
      </c>
      <c r="HD105" s="117">
        <f t="shared" si="345"/>
        <v>208</v>
      </c>
      <c r="HE105" s="117">
        <f t="shared" si="345"/>
        <v>209</v>
      </c>
      <c r="HF105" s="117">
        <f t="shared" si="345"/>
        <v>210</v>
      </c>
      <c r="HG105" s="117">
        <f t="shared" si="345"/>
        <v>211</v>
      </c>
      <c r="HH105" s="117">
        <f t="shared" si="345"/>
        <v>212</v>
      </c>
      <c r="HI105" s="117">
        <f t="shared" ref="HI105:HV105" si="346">IF(HI7=1,HI104+1,HI104)</f>
        <v>213</v>
      </c>
      <c r="HJ105" s="117">
        <f t="shared" si="346"/>
        <v>214</v>
      </c>
      <c r="HK105" s="117">
        <f t="shared" si="346"/>
        <v>216</v>
      </c>
      <c r="HL105" s="117">
        <f t="shared" si="346"/>
        <v>217</v>
      </c>
      <c r="HM105" s="117">
        <f t="shared" si="346"/>
        <v>218</v>
      </c>
      <c r="HN105" s="117">
        <f t="shared" si="346"/>
        <v>219</v>
      </c>
      <c r="HO105" s="117">
        <f t="shared" si="346"/>
        <v>220</v>
      </c>
      <c r="HP105" s="117">
        <f t="shared" si="346"/>
        <v>221</v>
      </c>
      <c r="HQ105" s="117">
        <f t="shared" si="346"/>
        <v>222</v>
      </c>
      <c r="HR105" s="117">
        <f t="shared" si="346"/>
        <v>223</v>
      </c>
      <c r="HS105" s="117">
        <f t="shared" si="346"/>
        <v>224</v>
      </c>
      <c r="HT105" s="117">
        <f t="shared" si="346"/>
        <v>225</v>
      </c>
      <c r="HU105" s="117">
        <f t="shared" si="346"/>
        <v>225</v>
      </c>
      <c r="HV105" s="117">
        <f t="shared" si="346"/>
        <v>225</v>
      </c>
    </row>
    <row r="106" spans="1:230" x14ac:dyDescent="0.35">
      <c r="A106" s="117">
        <v>19</v>
      </c>
      <c r="B106" s="117">
        <f t="shared" si="206"/>
        <v>2</v>
      </c>
      <c r="C106" s="117">
        <f t="shared" si="207"/>
        <v>2</v>
      </c>
      <c r="D106" s="117">
        <f t="shared" si="208"/>
        <v>2</v>
      </c>
      <c r="E106" s="117">
        <f t="shared" si="209"/>
        <v>2</v>
      </c>
      <c r="H106" s="117">
        <v>105</v>
      </c>
      <c r="I106" s="117" t="str">
        <f t="shared" si="177"/>
        <v>ECG</v>
      </c>
      <c r="J106" s="117">
        <f t="shared" si="183"/>
        <v>96</v>
      </c>
      <c r="K106" s="117" t="str">
        <f t="shared" si="184"/>
        <v>ECG</v>
      </c>
      <c r="L106" s="117" t="str">
        <f t="shared" si="185"/>
        <v/>
      </c>
      <c r="M106" s="398" t="str">
        <f t="shared" si="186"/>
        <v>ECG</v>
      </c>
      <c r="N106" s="117">
        <f t="shared" si="187"/>
        <v>105</v>
      </c>
      <c r="O106" s="117">
        <f t="shared" si="188"/>
        <v>105</v>
      </c>
      <c r="Q106" s="389">
        <f t="shared" si="178"/>
        <v>105</v>
      </c>
      <c r="R106" s="395" t="str">
        <f t="shared" si="189"/>
        <v>ECG</v>
      </c>
      <c r="S106" s="391"/>
      <c r="T106" s="391"/>
      <c r="U106" s="391"/>
      <c r="V106" s="117">
        <v>7</v>
      </c>
      <c r="W106" s="117">
        <v>0</v>
      </c>
      <c r="X106" s="117">
        <f t="shared" si="330"/>
        <v>1</v>
      </c>
      <c r="Y106" s="117">
        <f t="shared" ref="Y106:CJ106" si="347">IF(Y8=1,Y105+1,Y105)</f>
        <v>2</v>
      </c>
      <c r="Z106" s="117">
        <f t="shared" si="347"/>
        <v>3</v>
      </c>
      <c r="AA106" s="117">
        <f t="shared" si="347"/>
        <v>4</v>
      </c>
      <c r="AB106" s="117">
        <f t="shared" si="347"/>
        <v>5</v>
      </c>
      <c r="AC106" s="117">
        <f t="shared" si="347"/>
        <v>7</v>
      </c>
      <c r="AD106" s="117">
        <f t="shared" si="347"/>
        <v>8</v>
      </c>
      <c r="AE106" s="117">
        <f t="shared" si="347"/>
        <v>9</v>
      </c>
      <c r="AF106" s="117">
        <f t="shared" si="347"/>
        <v>10</v>
      </c>
      <c r="AG106" s="117">
        <f t="shared" si="347"/>
        <v>11</v>
      </c>
      <c r="AH106" s="117">
        <f t="shared" si="347"/>
        <v>12</v>
      </c>
      <c r="AI106" s="117">
        <f t="shared" si="347"/>
        <v>13</v>
      </c>
      <c r="AJ106" s="117">
        <f t="shared" si="347"/>
        <v>14</v>
      </c>
      <c r="AK106" s="117">
        <f t="shared" si="347"/>
        <v>15</v>
      </c>
      <c r="AL106" s="117">
        <f t="shared" si="347"/>
        <v>16</v>
      </c>
      <c r="AM106" s="117">
        <f t="shared" si="347"/>
        <v>18</v>
      </c>
      <c r="AN106" s="117">
        <f t="shared" si="347"/>
        <v>19</v>
      </c>
      <c r="AO106" s="117">
        <f t="shared" si="347"/>
        <v>20</v>
      </c>
      <c r="AP106" s="117">
        <f t="shared" si="347"/>
        <v>21</v>
      </c>
      <c r="AQ106" s="117">
        <f t="shared" si="347"/>
        <v>22</v>
      </c>
      <c r="AR106" s="117">
        <f t="shared" si="347"/>
        <v>23</v>
      </c>
      <c r="AS106" s="117">
        <f t="shared" si="347"/>
        <v>24</v>
      </c>
      <c r="AT106" s="117">
        <f t="shared" si="347"/>
        <v>25</v>
      </c>
      <c r="AU106" s="117">
        <f t="shared" si="347"/>
        <v>26</v>
      </c>
      <c r="AV106" s="117">
        <f t="shared" si="347"/>
        <v>27</v>
      </c>
      <c r="AW106" s="117">
        <f t="shared" si="347"/>
        <v>29</v>
      </c>
      <c r="AX106" s="117">
        <f t="shared" si="347"/>
        <v>30</v>
      </c>
      <c r="AY106" s="117">
        <f t="shared" si="347"/>
        <v>31</v>
      </c>
      <c r="AZ106" s="117">
        <f t="shared" si="347"/>
        <v>32</v>
      </c>
      <c r="BA106" s="117">
        <f t="shared" si="347"/>
        <v>33</v>
      </c>
      <c r="BB106" s="117">
        <f t="shared" si="347"/>
        <v>34</v>
      </c>
      <c r="BC106" s="117">
        <f t="shared" si="347"/>
        <v>35</v>
      </c>
      <c r="BD106" s="117">
        <f t="shared" si="347"/>
        <v>36</v>
      </c>
      <c r="BE106" s="117">
        <f t="shared" si="347"/>
        <v>37</v>
      </c>
      <c r="BF106" s="117">
        <f t="shared" si="347"/>
        <v>38</v>
      </c>
      <c r="BG106" s="117">
        <f t="shared" si="347"/>
        <v>40</v>
      </c>
      <c r="BH106" s="117">
        <f t="shared" si="347"/>
        <v>41</v>
      </c>
      <c r="BI106" s="117">
        <f t="shared" si="347"/>
        <v>42</v>
      </c>
      <c r="BJ106" s="117">
        <f t="shared" si="347"/>
        <v>43</v>
      </c>
      <c r="BK106" s="117">
        <f t="shared" si="347"/>
        <v>44</v>
      </c>
      <c r="BL106" s="117">
        <f t="shared" si="347"/>
        <v>45</v>
      </c>
      <c r="BM106" s="117">
        <f t="shared" si="347"/>
        <v>46</v>
      </c>
      <c r="BN106" s="117">
        <f t="shared" si="347"/>
        <v>47</v>
      </c>
      <c r="BO106" s="117">
        <f t="shared" si="347"/>
        <v>48</v>
      </c>
      <c r="BP106" s="117">
        <f t="shared" si="347"/>
        <v>49</v>
      </c>
      <c r="BQ106" s="117">
        <f t="shared" si="347"/>
        <v>51</v>
      </c>
      <c r="BR106" s="117">
        <f t="shared" si="347"/>
        <v>52</v>
      </c>
      <c r="BS106" s="117">
        <f t="shared" si="347"/>
        <v>53</v>
      </c>
      <c r="BT106" s="117">
        <f t="shared" si="347"/>
        <v>54</v>
      </c>
      <c r="BU106" s="117">
        <f t="shared" si="347"/>
        <v>55</v>
      </c>
      <c r="BV106" s="117">
        <f t="shared" si="347"/>
        <v>56</v>
      </c>
      <c r="BW106" s="117">
        <f t="shared" si="347"/>
        <v>57</v>
      </c>
      <c r="BX106" s="117">
        <f t="shared" si="347"/>
        <v>58</v>
      </c>
      <c r="BY106" s="117">
        <f t="shared" si="347"/>
        <v>59</v>
      </c>
      <c r="BZ106" s="117">
        <f t="shared" si="347"/>
        <v>60</v>
      </c>
      <c r="CA106" s="117">
        <f t="shared" si="347"/>
        <v>62</v>
      </c>
      <c r="CB106" s="117">
        <f t="shared" si="347"/>
        <v>63</v>
      </c>
      <c r="CC106" s="117">
        <f t="shared" si="347"/>
        <v>64</v>
      </c>
      <c r="CD106" s="117">
        <f t="shared" si="347"/>
        <v>65</v>
      </c>
      <c r="CE106" s="117">
        <f t="shared" si="347"/>
        <v>66</v>
      </c>
      <c r="CF106" s="117">
        <f t="shared" si="347"/>
        <v>67</v>
      </c>
      <c r="CG106" s="117">
        <f t="shared" si="347"/>
        <v>68</v>
      </c>
      <c r="CH106" s="117">
        <f t="shared" si="347"/>
        <v>69</v>
      </c>
      <c r="CI106" s="117">
        <f t="shared" si="347"/>
        <v>70</v>
      </c>
      <c r="CJ106" s="117">
        <f t="shared" si="347"/>
        <v>71</v>
      </c>
      <c r="CK106" s="117">
        <f t="shared" ref="CK106:EV106" si="348">IF(CK8=1,CK105+1,CK105)</f>
        <v>73</v>
      </c>
      <c r="CL106" s="117">
        <f t="shared" si="348"/>
        <v>74</v>
      </c>
      <c r="CM106" s="117">
        <f t="shared" si="348"/>
        <v>75</v>
      </c>
      <c r="CN106" s="117">
        <f t="shared" si="348"/>
        <v>76</v>
      </c>
      <c r="CO106" s="117">
        <f t="shared" si="348"/>
        <v>77</v>
      </c>
      <c r="CP106" s="117">
        <f t="shared" si="348"/>
        <v>78</v>
      </c>
      <c r="CQ106" s="117">
        <f t="shared" si="348"/>
        <v>79</v>
      </c>
      <c r="CR106" s="117">
        <f t="shared" si="348"/>
        <v>80</v>
      </c>
      <c r="CS106" s="117">
        <f t="shared" si="348"/>
        <v>81</v>
      </c>
      <c r="CT106" s="117">
        <f t="shared" si="348"/>
        <v>82</v>
      </c>
      <c r="CU106" s="117">
        <f t="shared" si="348"/>
        <v>84</v>
      </c>
      <c r="CV106" s="117">
        <f t="shared" si="348"/>
        <v>85</v>
      </c>
      <c r="CW106" s="117">
        <f t="shared" si="348"/>
        <v>86</v>
      </c>
      <c r="CX106" s="117">
        <f t="shared" si="348"/>
        <v>87</v>
      </c>
      <c r="CY106" s="117">
        <f t="shared" si="348"/>
        <v>88</v>
      </c>
      <c r="CZ106" s="117">
        <f t="shared" si="348"/>
        <v>89</v>
      </c>
      <c r="DA106" s="117">
        <f t="shared" si="348"/>
        <v>90</v>
      </c>
      <c r="DB106" s="117">
        <f t="shared" si="348"/>
        <v>91</v>
      </c>
      <c r="DC106" s="117">
        <f t="shared" si="348"/>
        <v>92</v>
      </c>
      <c r="DD106" s="117">
        <f t="shared" si="348"/>
        <v>93</v>
      </c>
      <c r="DE106" s="117">
        <f t="shared" si="348"/>
        <v>95</v>
      </c>
      <c r="DF106" s="117">
        <f t="shared" si="348"/>
        <v>96</v>
      </c>
      <c r="DG106" s="117">
        <f t="shared" si="348"/>
        <v>97</v>
      </c>
      <c r="DH106" s="117">
        <f t="shared" si="348"/>
        <v>98</v>
      </c>
      <c r="DI106" s="117">
        <f t="shared" si="348"/>
        <v>99</v>
      </c>
      <c r="DJ106" s="117">
        <f t="shared" si="348"/>
        <v>100</v>
      </c>
      <c r="DK106" s="117">
        <f t="shared" si="348"/>
        <v>101</v>
      </c>
      <c r="DL106" s="117">
        <f t="shared" si="348"/>
        <v>102</v>
      </c>
      <c r="DM106" s="117">
        <f t="shared" si="348"/>
        <v>103</v>
      </c>
      <c r="DN106" s="117">
        <f t="shared" si="348"/>
        <v>104</v>
      </c>
      <c r="DO106" s="117">
        <f t="shared" si="348"/>
        <v>106</v>
      </c>
      <c r="DP106" s="117">
        <f t="shared" si="348"/>
        <v>107</v>
      </c>
      <c r="DQ106" s="117">
        <f t="shared" si="348"/>
        <v>108</v>
      </c>
      <c r="DR106" s="117">
        <f t="shared" si="348"/>
        <v>109</v>
      </c>
      <c r="DS106" s="117">
        <f t="shared" si="348"/>
        <v>110</v>
      </c>
      <c r="DT106" s="117">
        <f t="shared" si="348"/>
        <v>111</v>
      </c>
      <c r="DU106" s="117">
        <f t="shared" si="348"/>
        <v>112</v>
      </c>
      <c r="DV106" s="117">
        <f t="shared" si="348"/>
        <v>113</v>
      </c>
      <c r="DW106" s="117">
        <f t="shared" si="348"/>
        <v>114</v>
      </c>
      <c r="DX106" s="117">
        <f t="shared" si="348"/>
        <v>115</v>
      </c>
      <c r="DY106" s="117">
        <f t="shared" si="348"/>
        <v>117</v>
      </c>
      <c r="DZ106" s="117">
        <f t="shared" si="348"/>
        <v>118</v>
      </c>
      <c r="EA106" s="117">
        <f t="shared" si="348"/>
        <v>119</v>
      </c>
      <c r="EB106" s="117">
        <f t="shared" si="348"/>
        <v>120</v>
      </c>
      <c r="EC106" s="117">
        <f t="shared" si="348"/>
        <v>121</v>
      </c>
      <c r="ED106" s="117">
        <f t="shared" si="348"/>
        <v>122</v>
      </c>
      <c r="EE106" s="117">
        <f t="shared" si="348"/>
        <v>123</v>
      </c>
      <c r="EF106" s="117">
        <f t="shared" si="348"/>
        <v>124</v>
      </c>
      <c r="EG106" s="117">
        <f t="shared" si="348"/>
        <v>125</v>
      </c>
      <c r="EH106" s="117">
        <f t="shared" si="348"/>
        <v>126</v>
      </c>
      <c r="EI106" s="117">
        <f t="shared" si="348"/>
        <v>128</v>
      </c>
      <c r="EJ106" s="117">
        <f t="shared" si="348"/>
        <v>129</v>
      </c>
      <c r="EK106" s="117">
        <f t="shared" si="348"/>
        <v>130</v>
      </c>
      <c r="EL106" s="117">
        <f t="shared" si="348"/>
        <v>131</v>
      </c>
      <c r="EM106" s="117">
        <f t="shared" si="348"/>
        <v>132</v>
      </c>
      <c r="EN106" s="117">
        <f t="shared" si="348"/>
        <v>133</v>
      </c>
      <c r="EO106" s="117">
        <f t="shared" si="348"/>
        <v>134</v>
      </c>
      <c r="EP106" s="117">
        <f t="shared" si="348"/>
        <v>135</v>
      </c>
      <c r="EQ106" s="117">
        <f t="shared" si="348"/>
        <v>136</v>
      </c>
      <c r="ER106" s="117">
        <f t="shared" si="348"/>
        <v>137</v>
      </c>
      <c r="ES106" s="117">
        <f t="shared" si="348"/>
        <v>139</v>
      </c>
      <c r="ET106" s="117">
        <f t="shared" si="348"/>
        <v>140</v>
      </c>
      <c r="EU106" s="117">
        <f t="shared" si="348"/>
        <v>141</v>
      </c>
      <c r="EV106" s="117">
        <f t="shared" si="348"/>
        <v>142</v>
      </c>
      <c r="EW106" s="117">
        <f t="shared" ref="EW106:HH106" si="349">IF(EW8=1,EW105+1,EW105)</f>
        <v>143</v>
      </c>
      <c r="EX106" s="117">
        <f t="shared" si="349"/>
        <v>144</v>
      </c>
      <c r="EY106" s="117">
        <f t="shared" si="349"/>
        <v>145</v>
      </c>
      <c r="EZ106" s="117">
        <f t="shared" si="349"/>
        <v>146</v>
      </c>
      <c r="FA106" s="117">
        <f t="shared" si="349"/>
        <v>147</v>
      </c>
      <c r="FB106" s="117">
        <f t="shared" si="349"/>
        <v>148</v>
      </c>
      <c r="FC106" s="117">
        <f t="shared" si="349"/>
        <v>150</v>
      </c>
      <c r="FD106" s="117">
        <f t="shared" si="349"/>
        <v>151</v>
      </c>
      <c r="FE106" s="117">
        <f t="shared" si="349"/>
        <v>152</v>
      </c>
      <c r="FF106" s="117">
        <f t="shared" si="349"/>
        <v>153</v>
      </c>
      <c r="FG106" s="117">
        <f t="shared" si="349"/>
        <v>154</v>
      </c>
      <c r="FH106" s="117">
        <f t="shared" si="349"/>
        <v>155</v>
      </c>
      <c r="FI106" s="117">
        <f t="shared" si="349"/>
        <v>156</v>
      </c>
      <c r="FJ106" s="117">
        <f t="shared" si="349"/>
        <v>157</v>
      </c>
      <c r="FK106" s="117">
        <f t="shared" si="349"/>
        <v>158</v>
      </c>
      <c r="FL106" s="117">
        <f t="shared" si="349"/>
        <v>159</v>
      </c>
      <c r="FM106" s="117">
        <f t="shared" si="349"/>
        <v>161</v>
      </c>
      <c r="FN106" s="117">
        <f t="shared" si="349"/>
        <v>162</v>
      </c>
      <c r="FO106" s="117">
        <f t="shared" si="349"/>
        <v>163</v>
      </c>
      <c r="FP106" s="117">
        <f t="shared" si="349"/>
        <v>164</v>
      </c>
      <c r="FQ106" s="117">
        <f t="shared" si="349"/>
        <v>165</v>
      </c>
      <c r="FR106" s="117">
        <f t="shared" si="349"/>
        <v>166</v>
      </c>
      <c r="FS106" s="117">
        <f t="shared" si="349"/>
        <v>167</v>
      </c>
      <c r="FT106" s="117">
        <f t="shared" si="349"/>
        <v>168</v>
      </c>
      <c r="FU106" s="117">
        <f t="shared" si="349"/>
        <v>169</v>
      </c>
      <c r="FV106" s="117">
        <f t="shared" si="349"/>
        <v>170</v>
      </c>
      <c r="FW106" s="117">
        <f t="shared" si="349"/>
        <v>172</v>
      </c>
      <c r="FX106" s="117">
        <f t="shared" si="349"/>
        <v>173</v>
      </c>
      <c r="FY106" s="117">
        <f t="shared" si="349"/>
        <v>174</v>
      </c>
      <c r="FZ106" s="117">
        <f t="shared" si="349"/>
        <v>175</v>
      </c>
      <c r="GA106" s="117">
        <f t="shared" si="349"/>
        <v>176</v>
      </c>
      <c r="GB106" s="117">
        <f t="shared" si="349"/>
        <v>177</v>
      </c>
      <c r="GC106" s="117">
        <f t="shared" si="349"/>
        <v>178</v>
      </c>
      <c r="GD106" s="117">
        <f t="shared" si="349"/>
        <v>179</v>
      </c>
      <c r="GE106" s="117">
        <f t="shared" si="349"/>
        <v>180</v>
      </c>
      <c r="GF106" s="117">
        <f t="shared" si="349"/>
        <v>181</v>
      </c>
      <c r="GG106" s="117">
        <f t="shared" si="349"/>
        <v>183</v>
      </c>
      <c r="GH106" s="117">
        <f t="shared" si="349"/>
        <v>184</v>
      </c>
      <c r="GI106" s="117">
        <f t="shared" si="349"/>
        <v>185</v>
      </c>
      <c r="GJ106" s="117">
        <f t="shared" si="349"/>
        <v>186</v>
      </c>
      <c r="GK106" s="117">
        <f t="shared" si="349"/>
        <v>187</v>
      </c>
      <c r="GL106" s="117">
        <f t="shared" si="349"/>
        <v>188</v>
      </c>
      <c r="GM106" s="117">
        <f t="shared" si="349"/>
        <v>189</v>
      </c>
      <c r="GN106" s="117">
        <f t="shared" si="349"/>
        <v>190</v>
      </c>
      <c r="GO106" s="117">
        <f t="shared" si="349"/>
        <v>191</v>
      </c>
      <c r="GP106" s="117">
        <f t="shared" si="349"/>
        <v>192</v>
      </c>
      <c r="GQ106" s="117">
        <f t="shared" si="349"/>
        <v>194</v>
      </c>
      <c r="GR106" s="117">
        <f t="shared" si="349"/>
        <v>195</v>
      </c>
      <c r="GS106" s="117">
        <f t="shared" si="349"/>
        <v>196</v>
      </c>
      <c r="GT106" s="117">
        <f t="shared" si="349"/>
        <v>197</v>
      </c>
      <c r="GU106" s="117">
        <f t="shared" si="349"/>
        <v>198</v>
      </c>
      <c r="GV106" s="117">
        <f t="shared" si="349"/>
        <v>199</v>
      </c>
      <c r="GW106" s="117">
        <f t="shared" si="349"/>
        <v>200</v>
      </c>
      <c r="GX106" s="117">
        <f t="shared" si="349"/>
        <v>201</v>
      </c>
      <c r="GY106" s="117">
        <f t="shared" si="349"/>
        <v>202</v>
      </c>
      <c r="GZ106" s="117">
        <f t="shared" si="349"/>
        <v>203</v>
      </c>
      <c r="HA106" s="117">
        <f t="shared" si="349"/>
        <v>205</v>
      </c>
      <c r="HB106" s="117">
        <f t="shared" si="349"/>
        <v>206</v>
      </c>
      <c r="HC106" s="117">
        <f t="shared" si="349"/>
        <v>207</v>
      </c>
      <c r="HD106" s="117">
        <f t="shared" si="349"/>
        <v>208</v>
      </c>
      <c r="HE106" s="117">
        <f t="shared" si="349"/>
        <v>209</v>
      </c>
      <c r="HF106" s="117">
        <f t="shared" si="349"/>
        <v>210</v>
      </c>
      <c r="HG106" s="117">
        <f t="shared" si="349"/>
        <v>211</v>
      </c>
      <c r="HH106" s="117">
        <f t="shared" si="349"/>
        <v>212</v>
      </c>
      <c r="HI106" s="117">
        <f t="shared" ref="HI106:HV106" si="350">IF(HI8=1,HI105+1,HI105)</f>
        <v>213</v>
      </c>
      <c r="HJ106" s="117">
        <f t="shared" si="350"/>
        <v>214</v>
      </c>
      <c r="HK106" s="117">
        <f t="shared" si="350"/>
        <v>216</v>
      </c>
      <c r="HL106" s="117">
        <f t="shared" si="350"/>
        <v>217</v>
      </c>
      <c r="HM106" s="117">
        <f t="shared" si="350"/>
        <v>218</v>
      </c>
      <c r="HN106" s="117">
        <f t="shared" si="350"/>
        <v>219</v>
      </c>
      <c r="HO106" s="117">
        <f t="shared" si="350"/>
        <v>220</v>
      </c>
      <c r="HP106" s="117">
        <f t="shared" si="350"/>
        <v>221</v>
      </c>
      <c r="HQ106" s="117">
        <f t="shared" si="350"/>
        <v>222</v>
      </c>
      <c r="HR106" s="117">
        <f t="shared" si="350"/>
        <v>223</v>
      </c>
      <c r="HS106" s="117">
        <f t="shared" si="350"/>
        <v>224</v>
      </c>
      <c r="HT106" s="117">
        <f t="shared" si="350"/>
        <v>225</v>
      </c>
      <c r="HU106" s="117">
        <f t="shared" si="350"/>
        <v>225</v>
      </c>
      <c r="HV106" s="117">
        <f t="shared" si="350"/>
        <v>225</v>
      </c>
    </row>
    <row r="107" spans="1:230" x14ac:dyDescent="0.35">
      <c r="A107" s="117">
        <v>19</v>
      </c>
      <c r="B107" s="117">
        <f t="shared" si="206"/>
        <v>2</v>
      </c>
      <c r="C107" s="117">
        <f t="shared" si="207"/>
        <v>2</v>
      </c>
      <c r="D107" s="117">
        <f t="shared" si="208"/>
        <v>2</v>
      </c>
      <c r="E107" s="117">
        <f t="shared" si="209"/>
        <v>2</v>
      </c>
      <c r="H107" s="117">
        <v>106</v>
      </c>
      <c r="I107" s="117" t="str">
        <f t="shared" si="177"/>
        <v>TIA1-3</v>
      </c>
      <c r="J107" s="117">
        <f t="shared" si="183"/>
        <v>96</v>
      </c>
      <c r="K107" s="117" t="str">
        <f t="shared" si="184"/>
        <v/>
      </c>
      <c r="L107" s="117" t="str">
        <f t="shared" si="185"/>
        <v>TIA1-3</v>
      </c>
      <c r="M107" s="398" t="str">
        <f t="shared" si="186"/>
        <v>TIA1-3</v>
      </c>
      <c r="N107" s="117">
        <f t="shared" si="187"/>
        <v>106</v>
      </c>
      <c r="O107" s="117">
        <f t="shared" si="188"/>
        <v>106</v>
      </c>
      <c r="Q107" s="389">
        <f t="shared" si="178"/>
        <v>106</v>
      </c>
      <c r="R107" s="395" t="str">
        <f t="shared" si="189"/>
        <v>TIA1-3</v>
      </c>
      <c r="S107" s="391"/>
      <c r="T107" s="391"/>
      <c r="U107" s="391"/>
      <c r="V107" s="117">
        <v>8</v>
      </c>
      <c r="W107" s="117">
        <v>0</v>
      </c>
      <c r="X107" s="117">
        <f t="shared" si="330"/>
        <v>1</v>
      </c>
      <c r="Y107" s="117">
        <f t="shared" ref="Y107:CJ107" si="351">IF(Y9=1,Y106+1,Y106)</f>
        <v>2</v>
      </c>
      <c r="Z107" s="117">
        <f t="shared" si="351"/>
        <v>3</v>
      </c>
      <c r="AA107" s="117">
        <f t="shared" si="351"/>
        <v>4</v>
      </c>
      <c r="AB107" s="117">
        <f t="shared" si="351"/>
        <v>5</v>
      </c>
      <c r="AC107" s="117">
        <f t="shared" si="351"/>
        <v>7</v>
      </c>
      <c r="AD107" s="117">
        <f t="shared" si="351"/>
        <v>8</v>
      </c>
      <c r="AE107" s="117">
        <f t="shared" si="351"/>
        <v>9</v>
      </c>
      <c r="AF107" s="117">
        <f t="shared" si="351"/>
        <v>10</v>
      </c>
      <c r="AG107" s="117">
        <f t="shared" si="351"/>
        <v>11</v>
      </c>
      <c r="AH107" s="117">
        <f t="shared" si="351"/>
        <v>12</v>
      </c>
      <c r="AI107" s="117">
        <f t="shared" si="351"/>
        <v>13</v>
      </c>
      <c r="AJ107" s="117">
        <f t="shared" si="351"/>
        <v>14</v>
      </c>
      <c r="AK107" s="117">
        <f t="shared" si="351"/>
        <v>15</v>
      </c>
      <c r="AL107" s="117">
        <f t="shared" si="351"/>
        <v>16</v>
      </c>
      <c r="AM107" s="117">
        <f t="shared" si="351"/>
        <v>18</v>
      </c>
      <c r="AN107" s="117">
        <f t="shared" si="351"/>
        <v>19</v>
      </c>
      <c r="AO107" s="117">
        <f t="shared" si="351"/>
        <v>20</v>
      </c>
      <c r="AP107" s="117">
        <f t="shared" si="351"/>
        <v>21</v>
      </c>
      <c r="AQ107" s="117">
        <f t="shared" si="351"/>
        <v>22</v>
      </c>
      <c r="AR107" s="117">
        <f t="shared" si="351"/>
        <v>23</v>
      </c>
      <c r="AS107" s="117">
        <f t="shared" si="351"/>
        <v>24</v>
      </c>
      <c r="AT107" s="117">
        <f t="shared" si="351"/>
        <v>25</v>
      </c>
      <c r="AU107" s="117">
        <f t="shared" si="351"/>
        <v>26</v>
      </c>
      <c r="AV107" s="117">
        <f t="shared" si="351"/>
        <v>27</v>
      </c>
      <c r="AW107" s="117">
        <f t="shared" si="351"/>
        <v>29</v>
      </c>
      <c r="AX107" s="117">
        <f t="shared" si="351"/>
        <v>30</v>
      </c>
      <c r="AY107" s="117">
        <f t="shared" si="351"/>
        <v>31</v>
      </c>
      <c r="AZ107" s="117">
        <f t="shared" si="351"/>
        <v>32</v>
      </c>
      <c r="BA107" s="117">
        <f t="shared" si="351"/>
        <v>33</v>
      </c>
      <c r="BB107" s="117">
        <f t="shared" si="351"/>
        <v>34</v>
      </c>
      <c r="BC107" s="117">
        <f t="shared" si="351"/>
        <v>35</v>
      </c>
      <c r="BD107" s="117">
        <f t="shared" si="351"/>
        <v>36</v>
      </c>
      <c r="BE107" s="117">
        <f t="shared" si="351"/>
        <v>37</v>
      </c>
      <c r="BF107" s="117">
        <f t="shared" si="351"/>
        <v>38</v>
      </c>
      <c r="BG107" s="117">
        <f t="shared" si="351"/>
        <v>40</v>
      </c>
      <c r="BH107" s="117">
        <f t="shared" si="351"/>
        <v>41</v>
      </c>
      <c r="BI107" s="117">
        <f t="shared" si="351"/>
        <v>42</v>
      </c>
      <c r="BJ107" s="117">
        <f t="shared" si="351"/>
        <v>43</v>
      </c>
      <c r="BK107" s="117">
        <f t="shared" si="351"/>
        <v>44</v>
      </c>
      <c r="BL107" s="117">
        <f t="shared" si="351"/>
        <v>45</v>
      </c>
      <c r="BM107" s="117">
        <f t="shared" si="351"/>
        <v>46</v>
      </c>
      <c r="BN107" s="117">
        <f t="shared" si="351"/>
        <v>47</v>
      </c>
      <c r="BO107" s="117">
        <f t="shared" si="351"/>
        <v>48</v>
      </c>
      <c r="BP107" s="117">
        <f t="shared" si="351"/>
        <v>49</v>
      </c>
      <c r="BQ107" s="117">
        <f t="shared" si="351"/>
        <v>51</v>
      </c>
      <c r="BR107" s="117">
        <f t="shared" si="351"/>
        <v>52</v>
      </c>
      <c r="BS107" s="117">
        <f t="shared" si="351"/>
        <v>53</v>
      </c>
      <c r="BT107" s="117">
        <f t="shared" si="351"/>
        <v>54</v>
      </c>
      <c r="BU107" s="117">
        <f t="shared" si="351"/>
        <v>55</v>
      </c>
      <c r="BV107" s="117">
        <f t="shared" si="351"/>
        <v>56</v>
      </c>
      <c r="BW107" s="117">
        <f t="shared" si="351"/>
        <v>57</v>
      </c>
      <c r="BX107" s="117">
        <f t="shared" si="351"/>
        <v>58</v>
      </c>
      <c r="BY107" s="117">
        <f t="shared" si="351"/>
        <v>59</v>
      </c>
      <c r="BZ107" s="117">
        <f t="shared" si="351"/>
        <v>60</v>
      </c>
      <c r="CA107" s="117">
        <f t="shared" si="351"/>
        <v>62</v>
      </c>
      <c r="CB107" s="117">
        <f t="shared" si="351"/>
        <v>63</v>
      </c>
      <c r="CC107" s="117">
        <f t="shared" si="351"/>
        <v>64</v>
      </c>
      <c r="CD107" s="117">
        <f t="shared" si="351"/>
        <v>65</v>
      </c>
      <c r="CE107" s="117">
        <f t="shared" si="351"/>
        <v>66</v>
      </c>
      <c r="CF107" s="117">
        <f t="shared" si="351"/>
        <v>67</v>
      </c>
      <c r="CG107" s="117">
        <f t="shared" si="351"/>
        <v>68</v>
      </c>
      <c r="CH107" s="117">
        <f t="shared" si="351"/>
        <v>69</v>
      </c>
      <c r="CI107" s="117">
        <f t="shared" si="351"/>
        <v>70</v>
      </c>
      <c r="CJ107" s="117">
        <f t="shared" si="351"/>
        <v>71</v>
      </c>
      <c r="CK107" s="117">
        <f t="shared" ref="CK107:EV107" si="352">IF(CK9=1,CK106+1,CK106)</f>
        <v>73</v>
      </c>
      <c r="CL107" s="117">
        <f t="shared" si="352"/>
        <v>74</v>
      </c>
      <c r="CM107" s="117">
        <f t="shared" si="352"/>
        <v>75</v>
      </c>
      <c r="CN107" s="117">
        <f t="shared" si="352"/>
        <v>76</v>
      </c>
      <c r="CO107" s="117">
        <f t="shared" si="352"/>
        <v>77</v>
      </c>
      <c r="CP107" s="117">
        <f t="shared" si="352"/>
        <v>78</v>
      </c>
      <c r="CQ107" s="117">
        <f t="shared" si="352"/>
        <v>79</v>
      </c>
      <c r="CR107" s="117">
        <f t="shared" si="352"/>
        <v>80</v>
      </c>
      <c r="CS107" s="117">
        <f t="shared" si="352"/>
        <v>81</v>
      </c>
      <c r="CT107" s="117">
        <f t="shared" si="352"/>
        <v>82</v>
      </c>
      <c r="CU107" s="117">
        <f t="shared" si="352"/>
        <v>84</v>
      </c>
      <c r="CV107" s="117">
        <f t="shared" si="352"/>
        <v>85</v>
      </c>
      <c r="CW107" s="117">
        <f t="shared" si="352"/>
        <v>86</v>
      </c>
      <c r="CX107" s="117">
        <f t="shared" si="352"/>
        <v>87</v>
      </c>
      <c r="CY107" s="117">
        <f t="shared" si="352"/>
        <v>88</v>
      </c>
      <c r="CZ107" s="117">
        <f t="shared" si="352"/>
        <v>89</v>
      </c>
      <c r="DA107" s="117">
        <f t="shared" si="352"/>
        <v>90</v>
      </c>
      <c r="DB107" s="117">
        <f t="shared" si="352"/>
        <v>91</v>
      </c>
      <c r="DC107" s="117">
        <f t="shared" si="352"/>
        <v>92</v>
      </c>
      <c r="DD107" s="117">
        <f t="shared" si="352"/>
        <v>93</v>
      </c>
      <c r="DE107" s="117">
        <f t="shared" si="352"/>
        <v>95</v>
      </c>
      <c r="DF107" s="117">
        <f t="shared" si="352"/>
        <v>96</v>
      </c>
      <c r="DG107" s="117">
        <f t="shared" si="352"/>
        <v>97</v>
      </c>
      <c r="DH107" s="117">
        <f t="shared" si="352"/>
        <v>98</v>
      </c>
      <c r="DI107" s="117">
        <f t="shared" si="352"/>
        <v>99</v>
      </c>
      <c r="DJ107" s="117">
        <f t="shared" si="352"/>
        <v>100</v>
      </c>
      <c r="DK107" s="117">
        <f t="shared" si="352"/>
        <v>101</v>
      </c>
      <c r="DL107" s="117">
        <f t="shared" si="352"/>
        <v>102</v>
      </c>
      <c r="DM107" s="117">
        <f t="shared" si="352"/>
        <v>103</v>
      </c>
      <c r="DN107" s="117">
        <f t="shared" si="352"/>
        <v>104</v>
      </c>
      <c r="DO107" s="117">
        <f t="shared" si="352"/>
        <v>106</v>
      </c>
      <c r="DP107" s="117">
        <f t="shared" si="352"/>
        <v>107</v>
      </c>
      <c r="DQ107" s="117">
        <f t="shared" si="352"/>
        <v>108</v>
      </c>
      <c r="DR107" s="117">
        <f t="shared" si="352"/>
        <v>109</v>
      </c>
      <c r="DS107" s="117">
        <f t="shared" si="352"/>
        <v>110</v>
      </c>
      <c r="DT107" s="117">
        <f t="shared" si="352"/>
        <v>111</v>
      </c>
      <c r="DU107" s="117">
        <f t="shared" si="352"/>
        <v>112</v>
      </c>
      <c r="DV107" s="117">
        <f t="shared" si="352"/>
        <v>113</v>
      </c>
      <c r="DW107" s="117">
        <f t="shared" si="352"/>
        <v>114</v>
      </c>
      <c r="DX107" s="117">
        <f t="shared" si="352"/>
        <v>115</v>
      </c>
      <c r="DY107" s="117">
        <f t="shared" si="352"/>
        <v>117</v>
      </c>
      <c r="DZ107" s="117">
        <f t="shared" si="352"/>
        <v>118</v>
      </c>
      <c r="EA107" s="117">
        <f t="shared" si="352"/>
        <v>119</v>
      </c>
      <c r="EB107" s="117">
        <f t="shared" si="352"/>
        <v>120</v>
      </c>
      <c r="EC107" s="117">
        <f t="shared" si="352"/>
        <v>121</v>
      </c>
      <c r="ED107" s="117">
        <f t="shared" si="352"/>
        <v>122</v>
      </c>
      <c r="EE107" s="117">
        <f t="shared" si="352"/>
        <v>123</v>
      </c>
      <c r="EF107" s="117">
        <f t="shared" si="352"/>
        <v>124</v>
      </c>
      <c r="EG107" s="117">
        <f t="shared" si="352"/>
        <v>125</v>
      </c>
      <c r="EH107" s="117">
        <f t="shared" si="352"/>
        <v>126</v>
      </c>
      <c r="EI107" s="117">
        <f t="shared" si="352"/>
        <v>128</v>
      </c>
      <c r="EJ107" s="117">
        <f t="shared" si="352"/>
        <v>129</v>
      </c>
      <c r="EK107" s="117">
        <f t="shared" si="352"/>
        <v>130</v>
      </c>
      <c r="EL107" s="117">
        <f t="shared" si="352"/>
        <v>131</v>
      </c>
      <c r="EM107" s="117">
        <f t="shared" si="352"/>
        <v>132</v>
      </c>
      <c r="EN107" s="117">
        <f t="shared" si="352"/>
        <v>133</v>
      </c>
      <c r="EO107" s="117">
        <f t="shared" si="352"/>
        <v>134</v>
      </c>
      <c r="EP107" s="117">
        <f t="shared" si="352"/>
        <v>135</v>
      </c>
      <c r="EQ107" s="117">
        <f t="shared" si="352"/>
        <v>136</v>
      </c>
      <c r="ER107" s="117">
        <f t="shared" si="352"/>
        <v>137</v>
      </c>
      <c r="ES107" s="117">
        <f t="shared" si="352"/>
        <v>139</v>
      </c>
      <c r="ET107" s="117">
        <f t="shared" si="352"/>
        <v>140</v>
      </c>
      <c r="EU107" s="117">
        <f t="shared" si="352"/>
        <v>141</v>
      </c>
      <c r="EV107" s="117">
        <f t="shared" si="352"/>
        <v>142</v>
      </c>
      <c r="EW107" s="117">
        <f t="shared" ref="EW107:HH107" si="353">IF(EW9=1,EW106+1,EW106)</f>
        <v>143</v>
      </c>
      <c r="EX107" s="117">
        <f t="shared" si="353"/>
        <v>144</v>
      </c>
      <c r="EY107" s="117">
        <f t="shared" si="353"/>
        <v>145</v>
      </c>
      <c r="EZ107" s="117">
        <f t="shared" si="353"/>
        <v>146</v>
      </c>
      <c r="FA107" s="117">
        <f t="shared" si="353"/>
        <v>147</v>
      </c>
      <c r="FB107" s="117">
        <f t="shared" si="353"/>
        <v>148</v>
      </c>
      <c r="FC107" s="117">
        <f t="shared" si="353"/>
        <v>150</v>
      </c>
      <c r="FD107" s="117">
        <f t="shared" si="353"/>
        <v>151</v>
      </c>
      <c r="FE107" s="117">
        <f t="shared" si="353"/>
        <v>152</v>
      </c>
      <c r="FF107" s="117">
        <f t="shared" si="353"/>
        <v>153</v>
      </c>
      <c r="FG107" s="117">
        <f t="shared" si="353"/>
        <v>154</v>
      </c>
      <c r="FH107" s="117">
        <f t="shared" si="353"/>
        <v>155</v>
      </c>
      <c r="FI107" s="117">
        <f t="shared" si="353"/>
        <v>156</v>
      </c>
      <c r="FJ107" s="117">
        <f t="shared" si="353"/>
        <v>157</v>
      </c>
      <c r="FK107" s="117">
        <f t="shared" si="353"/>
        <v>158</v>
      </c>
      <c r="FL107" s="117">
        <f t="shared" si="353"/>
        <v>159</v>
      </c>
      <c r="FM107" s="117">
        <f t="shared" si="353"/>
        <v>161</v>
      </c>
      <c r="FN107" s="117">
        <f t="shared" si="353"/>
        <v>162</v>
      </c>
      <c r="FO107" s="117">
        <f t="shared" si="353"/>
        <v>163</v>
      </c>
      <c r="FP107" s="117">
        <f t="shared" si="353"/>
        <v>164</v>
      </c>
      <c r="FQ107" s="117">
        <f t="shared" si="353"/>
        <v>165</v>
      </c>
      <c r="FR107" s="117">
        <f t="shared" si="353"/>
        <v>166</v>
      </c>
      <c r="FS107" s="117">
        <f t="shared" si="353"/>
        <v>167</v>
      </c>
      <c r="FT107" s="117">
        <f t="shared" si="353"/>
        <v>168</v>
      </c>
      <c r="FU107" s="117">
        <f t="shared" si="353"/>
        <v>169</v>
      </c>
      <c r="FV107" s="117">
        <f t="shared" si="353"/>
        <v>170</v>
      </c>
      <c r="FW107" s="117">
        <f t="shared" si="353"/>
        <v>172</v>
      </c>
      <c r="FX107" s="117">
        <f t="shared" si="353"/>
        <v>173</v>
      </c>
      <c r="FY107" s="117">
        <f t="shared" si="353"/>
        <v>174</v>
      </c>
      <c r="FZ107" s="117">
        <f t="shared" si="353"/>
        <v>175</v>
      </c>
      <c r="GA107" s="117">
        <f t="shared" si="353"/>
        <v>176</v>
      </c>
      <c r="GB107" s="117">
        <f t="shared" si="353"/>
        <v>177</v>
      </c>
      <c r="GC107" s="117">
        <f t="shared" si="353"/>
        <v>178</v>
      </c>
      <c r="GD107" s="117">
        <f t="shared" si="353"/>
        <v>179</v>
      </c>
      <c r="GE107" s="117">
        <f t="shared" si="353"/>
        <v>180</v>
      </c>
      <c r="GF107" s="117">
        <f t="shared" si="353"/>
        <v>181</v>
      </c>
      <c r="GG107" s="117">
        <f t="shared" si="353"/>
        <v>183</v>
      </c>
      <c r="GH107" s="117">
        <f t="shared" si="353"/>
        <v>184</v>
      </c>
      <c r="GI107" s="117">
        <f t="shared" si="353"/>
        <v>185</v>
      </c>
      <c r="GJ107" s="117">
        <f t="shared" si="353"/>
        <v>186</v>
      </c>
      <c r="GK107" s="117">
        <f t="shared" si="353"/>
        <v>187</v>
      </c>
      <c r="GL107" s="117">
        <f t="shared" si="353"/>
        <v>188</v>
      </c>
      <c r="GM107" s="117">
        <f t="shared" si="353"/>
        <v>189</v>
      </c>
      <c r="GN107" s="117">
        <f t="shared" si="353"/>
        <v>190</v>
      </c>
      <c r="GO107" s="117">
        <f t="shared" si="353"/>
        <v>191</v>
      </c>
      <c r="GP107" s="117">
        <f t="shared" si="353"/>
        <v>192</v>
      </c>
      <c r="GQ107" s="117">
        <f t="shared" si="353"/>
        <v>194</v>
      </c>
      <c r="GR107" s="117">
        <f t="shared" si="353"/>
        <v>195</v>
      </c>
      <c r="GS107" s="117">
        <f t="shared" si="353"/>
        <v>196</v>
      </c>
      <c r="GT107" s="117">
        <f t="shared" si="353"/>
        <v>197</v>
      </c>
      <c r="GU107" s="117">
        <f t="shared" si="353"/>
        <v>198</v>
      </c>
      <c r="GV107" s="117">
        <f t="shared" si="353"/>
        <v>199</v>
      </c>
      <c r="GW107" s="117">
        <f t="shared" si="353"/>
        <v>200</v>
      </c>
      <c r="GX107" s="117">
        <f t="shared" si="353"/>
        <v>201</v>
      </c>
      <c r="GY107" s="117">
        <f t="shared" si="353"/>
        <v>202</v>
      </c>
      <c r="GZ107" s="117">
        <f t="shared" si="353"/>
        <v>203</v>
      </c>
      <c r="HA107" s="117">
        <f t="shared" si="353"/>
        <v>205</v>
      </c>
      <c r="HB107" s="117">
        <f t="shared" si="353"/>
        <v>206</v>
      </c>
      <c r="HC107" s="117">
        <f t="shared" si="353"/>
        <v>207</v>
      </c>
      <c r="HD107" s="117">
        <f t="shared" si="353"/>
        <v>208</v>
      </c>
      <c r="HE107" s="117">
        <f t="shared" si="353"/>
        <v>209</v>
      </c>
      <c r="HF107" s="117">
        <f t="shared" si="353"/>
        <v>210</v>
      </c>
      <c r="HG107" s="117">
        <f t="shared" si="353"/>
        <v>211</v>
      </c>
      <c r="HH107" s="117">
        <f t="shared" si="353"/>
        <v>212</v>
      </c>
      <c r="HI107" s="117">
        <f t="shared" ref="HI107:HV107" si="354">IF(HI9=1,HI106+1,HI106)</f>
        <v>213</v>
      </c>
      <c r="HJ107" s="117">
        <f t="shared" si="354"/>
        <v>214</v>
      </c>
      <c r="HK107" s="117">
        <f t="shared" si="354"/>
        <v>216</v>
      </c>
      <c r="HL107" s="117">
        <f t="shared" si="354"/>
        <v>217</v>
      </c>
      <c r="HM107" s="117">
        <f t="shared" si="354"/>
        <v>218</v>
      </c>
      <c r="HN107" s="117">
        <f t="shared" si="354"/>
        <v>219</v>
      </c>
      <c r="HO107" s="117">
        <f t="shared" si="354"/>
        <v>220</v>
      </c>
      <c r="HP107" s="117">
        <f t="shared" si="354"/>
        <v>221</v>
      </c>
      <c r="HQ107" s="117">
        <f t="shared" si="354"/>
        <v>222</v>
      </c>
      <c r="HR107" s="117">
        <f t="shared" si="354"/>
        <v>223</v>
      </c>
      <c r="HS107" s="117">
        <f t="shared" si="354"/>
        <v>224</v>
      </c>
      <c r="HT107" s="117">
        <f t="shared" si="354"/>
        <v>225</v>
      </c>
      <c r="HU107" s="117">
        <f t="shared" si="354"/>
        <v>225</v>
      </c>
      <c r="HV107" s="117">
        <f t="shared" si="354"/>
        <v>225</v>
      </c>
    </row>
    <row r="108" spans="1:230" x14ac:dyDescent="0.35">
      <c r="A108" s="117">
        <v>20</v>
      </c>
      <c r="B108" s="117">
        <f t="shared" si="206"/>
        <v>2</v>
      </c>
      <c r="C108" s="117">
        <f t="shared" si="207"/>
        <v>2</v>
      </c>
      <c r="D108" s="117">
        <f t="shared" si="208"/>
        <v>2</v>
      </c>
      <c r="E108" s="117">
        <f t="shared" si="209"/>
        <v>2</v>
      </c>
      <c r="H108" s="117">
        <v>107</v>
      </c>
      <c r="I108" s="117" t="str">
        <f t="shared" si="177"/>
        <v>ECG</v>
      </c>
      <c r="J108" s="117">
        <f t="shared" si="183"/>
        <v>97</v>
      </c>
      <c r="K108" s="117" t="str">
        <f t="shared" si="184"/>
        <v>ECG</v>
      </c>
      <c r="L108" s="117" t="str">
        <f t="shared" si="185"/>
        <v/>
      </c>
      <c r="M108" s="398" t="str">
        <f t="shared" si="186"/>
        <v>ECG</v>
      </c>
      <c r="N108" s="117">
        <f t="shared" si="187"/>
        <v>107</v>
      </c>
      <c r="O108" s="117">
        <f t="shared" si="188"/>
        <v>107</v>
      </c>
      <c r="Q108" s="389">
        <f t="shared" si="178"/>
        <v>107</v>
      </c>
      <c r="R108" s="395" t="str">
        <f t="shared" si="189"/>
        <v>ECG</v>
      </c>
      <c r="S108" s="391"/>
      <c r="T108" s="391"/>
      <c r="U108" s="391"/>
      <c r="V108" s="117">
        <v>9</v>
      </c>
      <c r="W108" s="117">
        <v>0</v>
      </c>
      <c r="X108" s="117">
        <f t="shared" si="330"/>
        <v>1</v>
      </c>
      <c r="Y108" s="117">
        <f t="shared" ref="Y108:CJ108" si="355">IF(Y10=1,Y107+1,Y107)</f>
        <v>2</v>
      </c>
      <c r="Z108" s="117">
        <f t="shared" si="355"/>
        <v>3</v>
      </c>
      <c r="AA108" s="117">
        <f t="shared" si="355"/>
        <v>4</v>
      </c>
      <c r="AB108" s="117">
        <f t="shared" si="355"/>
        <v>5</v>
      </c>
      <c r="AC108" s="117">
        <f t="shared" si="355"/>
        <v>7</v>
      </c>
      <c r="AD108" s="117">
        <f t="shared" si="355"/>
        <v>8</v>
      </c>
      <c r="AE108" s="117">
        <f t="shared" si="355"/>
        <v>9</v>
      </c>
      <c r="AF108" s="117">
        <f t="shared" si="355"/>
        <v>10</v>
      </c>
      <c r="AG108" s="117">
        <f t="shared" si="355"/>
        <v>11</v>
      </c>
      <c r="AH108" s="117">
        <f t="shared" si="355"/>
        <v>12</v>
      </c>
      <c r="AI108" s="117">
        <f t="shared" si="355"/>
        <v>13</v>
      </c>
      <c r="AJ108" s="117">
        <f t="shared" si="355"/>
        <v>14</v>
      </c>
      <c r="AK108" s="117">
        <f t="shared" si="355"/>
        <v>15</v>
      </c>
      <c r="AL108" s="117">
        <f t="shared" si="355"/>
        <v>16</v>
      </c>
      <c r="AM108" s="117">
        <f t="shared" si="355"/>
        <v>18</v>
      </c>
      <c r="AN108" s="117">
        <f t="shared" si="355"/>
        <v>19</v>
      </c>
      <c r="AO108" s="117">
        <f t="shared" si="355"/>
        <v>20</v>
      </c>
      <c r="AP108" s="117">
        <f t="shared" si="355"/>
        <v>21</v>
      </c>
      <c r="AQ108" s="117">
        <f t="shared" si="355"/>
        <v>22</v>
      </c>
      <c r="AR108" s="117">
        <f t="shared" si="355"/>
        <v>23</v>
      </c>
      <c r="AS108" s="117">
        <f t="shared" si="355"/>
        <v>24</v>
      </c>
      <c r="AT108" s="117">
        <f t="shared" si="355"/>
        <v>25</v>
      </c>
      <c r="AU108" s="117">
        <f t="shared" si="355"/>
        <v>26</v>
      </c>
      <c r="AV108" s="117">
        <f t="shared" si="355"/>
        <v>27</v>
      </c>
      <c r="AW108" s="117">
        <f t="shared" si="355"/>
        <v>29</v>
      </c>
      <c r="AX108" s="117">
        <f t="shared" si="355"/>
        <v>30</v>
      </c>
      <c r="AY108" s="117">
        <f t="shared" si="355"/>
        <v>31</v>
      </c>
      <c r="AZ108" s="117">
        <f t="shared" si="355"/>
        <v>32</v>
      </c>
      <c r="BA108" s="117">
        <f t="shared" si="355"/>
        <v>33</v>
      </c>
      <c r="BB108" s="117">
        <f t="shared" si="355"/>
        <v>34</v>
      </c>
      <c r="BC108" s="117">
        <f t="shared" si="355"/>
        <v>35</v>
      </c>
      <c r="BD108" s="117">
        <f t="shared" si="355"/>
        <v>36</v>
      </c>
      <c r="BE108" s="117">
        <f t="shared" si="355"/>
        <v>37</v>
      </c>
      <c r="BF108" s="117">
        <f t="shared" si="355"/>
        <v>38</v>
      </c>
      <c r="BG108" s="117">
        <f t="shared" si="355"/>
        <v>40</v>
      </c>
      <c r="BH108" s="117">
        <f t="shared" si="355"/>
        <v>41</v>
      </c>
      <c r="BI108" s="117">
        <f t="shared" si="355"/>
        <v>42</v>
      </c>
      <c r="BJ108" s="117">
        <f t="shared" si="355"/>
        <v>43</v>
      </c>
      <c r="BK108" s="117">
        <f t="shared" si="355"/>
        <v>44</v>
      </c>
      <c r="BL108" s="117">
        <f t="shared" si="355"/>
        <v>45</v>
      </c>
      <c r="BM108" s="117">
        <f t="shared" si="355"/>
        <v>46</v>
      </c>
      <c r="BN108" s="117">
        <f t="shared" si="355"/>
        <v>47</v>
      </c>
      <c r="BO108" s="117">
        <f t="shared" si="355"/>
        <v>48</v>
      </c>
      <c r="BP108" s="117">
        <f t="shared" si="355"/>
        <v>49</v>
      </c>
      <c r="BQ108" s="117">
        <f t="shared" si="355"/>
        <v>51</v>
      </c>
      <c r="BR108" s="117">
        <f t="shared" si="355"/>
        <v>52</v>
      </c>
      <c r="BS108" s="117">
        <f t="shared" si="355"/>
        <v>53</v>
      </c>
      <c r="BT108" s="117">
        <f t="shared" si="355"/>
        <v>54</v>
      </c>
      <c r="BU108" s="117">
        <f t="shared" si="355"/>
        <v>55</v>
      </c>
      <c r="BV108" s="117">
        <f t="shared" si="355"/>
        <v>56</v>
      </c>
      <c r="BW108" s="117">
        <f t="shared" si="355"/>
        <v>57</v>
      </c>
      <c r="BX108" s="117">
        <f t="shared" si="355"/>
        <v>58</v>
      </c>
      <c r="BY108" s="117">
        <f t="shared" si="355"/>
        <v>59</v>
      </c>
      <c r="BZ108" s="117">
        <f t="shared" si="355"/>
        <v>60</v>
      </c>
      <c r="CA108" s="117">
        <f t="shared" si="355"/>
        <v>62</v>
      </c>
      <c r="CB108" s="117">
        <f t="shared" si="355"/>
        <v>63</v>
      </c>
      <c r="CC108" s="117">
        <f t="shared" si="355"/>
        <v>64</v>
      </c>
      <c r="CD108" s="117">
        <f t="shared" si="355"/>
        <v>65</v>
      </c>
      <c r="CE108" s="117">
        <f t="shared" si="355"/>
        <v>66</v>
      </c>
      <c r="CF108" s="117">
        <f t="shared" si="355"/>
        <v>67</v>
      </c>
      <c r="CG108" s="117">
        <f t="shared" si="355"/>
        <v>68</v>
      </c>
      <c r="CH108" s="117">
        <f t="shared" si="355"/>
        <v>69</v>
      </c>
      <c r="CI108" s="117">
        <f t="shared" si="355"/>
        <v>70</v>
      </c>
      <c r="CJ108" s="117">
        <f t="shared" si="355"/>
        <v>71</v>
      </c>
      <c r="CK108" s="117">
        <f t="shared" ref="CK108:EV108" si="356">IF(CK10=1,CK107+1,CK107)</f>
        <v>73</v>
      </c>
      <c r="CL108" s="117">
        <f t="shared" si="356"/>
        <v>74</v>
      </c>
      <c r="CM108" s="117">
        <f t="shared" si="356"/>
        <v>75</v>
      </c>
      <c r="CN108" s="117">
        <f t="shared" si="356"/>
        <v>76</v>
      </c>
      <c r="CO108" s="117">
        <f t="shared" si="356"/>
        <v>77</v>
      </c>
      <c r="CP108" s="117">
        <f t="shared" si="356"/>
        <v>78</v>
      </c>
      <c r="CQ108" s="117">
        <f t="shared" si="356"/>
        <v>79</v>
      </c>
      <c r="CR108" s="117">
        <f t="shared" si="356"/>
        <v>80</v>
      </c>
      <c r="CS108" s="117">
        <f t="shared" si="356"/>
        <v>81</v>
      </c>
      <c r="CT108" s="117">
        <f t="shared" si="356"/>
        <v>82</v>
      </c>
      <c r="CU108" s="117">
        <f t="shared" si="356"/>
        <v>84</v>
      </c>
      <c r="CV108" s="117">
        <f t="shared" si="356"/>
        <v>85</v>
      </c>
      <c r="CW108" s="117">
        <f t="shared" si="356"/>
        <v>86</v>
      </c>
      <c r="CX108" s="117">
        <f t="shared" si="356"/>
        <v>87</v>
      </c>
      <c r="CY108" s="117">
        <f t="shared" si="356"/>
        <v>88</v>
      </c>
      <c r="CZ108" s="117">
        <f t="shared" si="356"/>
        <v>89</v>
      </c>
      <c r="DA108" s="117">
        <f t="shared" si="356"/>
        <v>90</v>
      </c>
      <c r="DB108" s="117">
        <f t="shared" si="356"/>
        <v>91</v>
      </c>
      <c r="DC108" s="117">
        <f t="shared" si="356"/>
        <v>92</v>
      </c>
      <c r="DD108" s="117">
        <f t="shared" si="356"/>
        <v>93</v>
      </c>
      <c r="DE108" s="117">
        <f t="shared" si="356"/>
        <v>95</v>
      </c>
      <c r="DF108" s="117">
        <f t="shared" si="356"/>
        <v>96</v>
      </c>
      <c r="DG108" s="117">
        <f t="shared" si="356"/>
        <v>97</v>
      </c>
      <c r="DH108" s="117">
        <f t="shared" si="356"/>
        <v>98</v>
      </c>
      <c r="DI108" s="117">
        <f t="shared" si="356"/>
        <v>99</v>
      </c>
      <c r="DJ108" s="117">
        <f t="shared" si="356"/>
        <v>100</v>
      </c>
      <c r="DK108" s="117">
        <f t="shared" si="356"/>
        <v>101</v>
      </c>
      <c r="DL108" s="117">
        <f t="shared" si="356"/>
        <v>102</v>
      </c>
      <c r="DM108" s="117">
        <f t="shared" si="356"/>
        <v>103</v>
      </c>
      <c r="DN108" s="117">
        <f t="shared" si="356"/>
        <v>104</v>
      </c>
      <c r="DO108" s="117">
        <f t="shared" si="356"/>
        <v>106</v>
      </c>
      <c r="DP108" s="117">
        <f t="shared" si="356"/>
        <v>107</v>
      </c>
      <c r="DQ108" s="117">
        <f t="shared" si="356"/>
        <v>108</v>
      </c>
      <c r="DR108" s="117">
        <f t="shared" si="356"/>
        <v>109</v>
      </c>
      <c r="DS108" s="117">
        <f t="shared" si="356"/>
        <v>110</v>
      </c>
      <c r="DT108" s="117">
        <f t="shared" si="356"/>
        <v>111</v>
      </c>
      <c r="DU108" s="117">
        <f t="shared" si="356"/>
        <v>112</v>
      </c>
      <c r="DV108" s="117">
        <f t="shared" si="356"/>
        <v>113</v>
      </c>
      <c r="DW108" s="117">
        <f t="shared" si="356"/>
        <v>114</v>
      </c>
      <c r="DX108" s="117">
        <f t="shared" si="356"/>
        <v>115</v>
      </c>
      <c r="DY108" s="117">
        <f t="shared" si="356"/>
        <v>117</v>
      </c>
      <c r="DZ108" s="117">
        <f t="shared" si="356"/>
        <v>118</v>
      </c>
      <c r="EA108" s="117">
        <f t="shared" si="356"/>
        <v>119</v>
      </c>
      <c r="EB108" s="117">
        <f t="shared" si="356"/>
        <v>120</v>
      </c>
      <c r="EC108" s="117">
        <f t="shared" si="356"/>
        <v>121</v>
      </c>
      <c r="ED108" s="117">
        <f t="shared" si="356"/>
        <v>122</v>
      </c>
      <c r="EE108" s="117">
        <f t="shared" si="356"/>
        <v>123</v>
      </c>
      <c r="EF108" s="117">
        <f t="shared" si="356"/>
        <v>124</v>
      </c>
      <c r="EG108" s="117">
        <f t="shared" si="356"/>
        <v>125</v>
      </c>
      <c r="EH108" s="117">
        <f t="shared" si="356"/>
        <v>126</v>
      </c>
      <c r="EI108" s="117">
        <f t="shared" si="356"/>
        <v>128</v>
      </c>
      <c r="EJ108" s="117">
        <f t="shared" si="356"/>
        <v>129</v>
      </c>
      <c r="EK108" s="117">
        <f t="shared" si="356"/>
        <v>130</v>
      </c>
      <c r="EL108" s="117">
        <f t="shared" si="356"/>
        <v>131</v>
      </c>
      <c r="EM108" s="117">
        <f t="shared" si="356"/>
        <v>132</v>
      </c>
      <c r="EN108" s="117">
        <f t="shared" si="356"/>
        <v>133</v>
      </c>
      <c r="EO108" s="117">
        <f t="shared" si="356"/>
        <v>134</v>
      </c>
      <c r="EP108" s="117">
        <f t="shared" si="356"/>
        <v>135</v>
      </c>
      <c r="EQ108" s="117">
        <f t="shared" si="356"/>
        <v>136</v>
      </c>
      <c r="ER108" s="117">
        <f t="shared" si="356"/>
        <v>137</v>
      </c>
      <c r="ES108" s="117">
        <f t="shared" si="356"/>
        <v>139</v>
      </c>
      <c r="ET108" s="117">
        <f t="shared" si="356"/>
        <v>140</v>
      </c>
      <c r="EU108" s="117">
        <f t="shared" si="356"/>
        <v>141</v>
      </c>
      <c r="EV108" s="117">
        <f t="shared" si="356"/>
        <v>142</v>
      </c>
      <c r="EW108" s="117">
        <f t="shared" ref="EW108:HH108" si="357">IF(EW10=1,EW107+1,EW107)</f>
        <v>143</v>
      </c>
      <c r="EX108" s="117">
        <f t="shared" si="357"/>
        <v>144</v>
      </c>
      <c r="EY108" s="117">
        <f t="shared" si="357"/>
        <v>145</v>
      </c>
      <c r="EZ108" s="117">
        <f t="shared" si="357"/>
        <v>146</v>
      </c>
      <c r="FA108" s="117">
        <f t="shared" si="357"/>
        <v>147</v>
      </c>
      <c r="FB108" s="117">
        <f t="shared" si="357"/>
        <v>148</v>
      </c>
      <c r="FC108" s="117">
        <f t="shared" si="357"/>
        <v>150</v>
      </c>
      <c r="FD108" s="117">
        <f t="shared" si="357"/>
        <v>151</v>
      </c>
      <c r="FE108" s="117">
        <f t="shared" si="357"/>
        <v>152</v>
      </c>
      <c r="FF108" s="117">
        <f t="shared" si="357"/>
        <v>153</v>
      </c>
      <c r="FG108" s="117">
        <f t="shared" si="357"/>
        <v>154</v>
      </c>
      <c r="FH108" s="117">
        <f t="shared" si="357"/>
        <v>155</v>
      </c>
      <c r="FI108" s="117">
        <f t="shared" si="357"/>
        <v>156</v>
      </c>
      <c r="FJ108" s="117">
        <f t="shared" si="357"/>
        <v>157</v>
      </c>
      <c r="FK108" s="117">
        <f t="shared" si="357"/>
        <v>158</v>
      </c>
      <c r="FL108" s="117">
        <f t="shared" si="357"/>
        <v>159</v>
      </c>
      <c r="FM108" s="117">
        <f t="shared" si="357"/>
        <v>161</v>
      </c>
      <c r="FN108" s="117">
        <f t="shared" si="357"/>
        <v>162</v>
      </c>
      <c r="FO108" s="117">
        <f t="shared" si="357"/>
        <v>163</v>
      </c>
      <c r="FP108" s="117">
        <f t="shared" si="357"/>
        <v>164</v>
      </c>
      <c r="FQ108" s="117">
        <f t="shared" si="357"/>
        <v>165</v>
      </c>
      <c r="FR108" s="117">
        <f t="shared" si="357"/>
        <v>166</v>
      </c>
      <c r="FS108" s="117">
        <f t="shared" si="357"/>
        <v>167</v>
      </c>
      <c r="FT108" s="117">
        <f t="shared" si="357"/>
        <v>168</v>
      </c>
      <c r="FU108" s="117">
        <f t="shared" si="357"/>
        <v>169</v>
      </c>
      <c r="FV108" s="117">
        <f t="shared" si="357"/>
        <v>170</v>
      </c>
      <c r="FW108" s="117">
        <f t="shared" si="357"/>
        <v>172</v>
      </c>
      <c r="FX108" s="117">
        <f t="shared" si="357"/>
        <v>173</v>
      </c>
      <c r="FY108" s="117">
        <f t="shared" si="357"/>
        <v>174</v>
      </c>
      <c r="FZ108" s="117">
        <f t="shared" si="357"/>
        <v>175</v>
      </c>
      <c r="GA108" s="117">
        <f t="shared" si="357"/>
        <v>176</v>
      </c>
      <c r="GB108" s="117">
        <f t="shared" si="357"/>
        <v>177</v>
      </c>
      <c r="GC108" s="117">
        <f t="shared" si="357"/>
        <v>178</v>
      </c>
      <c r="GD108" s="117">
        <f t="shared" si="357"/>
        <v>179</v>
      </c>
      <c r="GE108" s="117">
        <f t="shared" si="357"/>
        <v>180</v>
      </c>
      <c r="GF108" s="117">
        <f t="shared" si="357"/>
        <v>181</v>
      </c>
      <c r="GG108" s="117">
        <f t="shared" si="357"/>
        <v>183</v>
      </c>
      <c r="GH108" s="117">
        <f t="shared" si="357"/>
        <v>184</v>
      </c>
      <c r="GI108" s="117">
        <f t="shared" si="357"/>
        <v>185</v>
      </c>
      <c r="GJ108" s="117">
        <f t="shared" si="357"/>
        <v>186</v>
      </c>
      <c r="GK108" s="117">
        <f t="shared" si="357"/>
        <v>187</v>
      </c>
      <c r="GL108" s="117">
        <f t="shared" si="357"/>
        <v>188</v>
      </c>
      <c r="GM108" s="117">
        <f t="shared" si="357"/>
        <v>189</v>
      </c>
      <c r="GN108" s="117">
        <f t="shared" si="357"/>
        <v>190</v>
      </c>
      <c r="GO108" s="117">
        <f t="shared" si="357"/>
        <v>191</v>
      </c>
      <c r="GP108" s="117">
        <f t="shared" si="357"/>
        <v>192</v>
      </c>
      <c r="GQ108" s="117">
        <f t="shared" si="357"/>
        <v>194</v>
      </c>
      <c r="GR108" s="117">
        <f t="shared" si="357"/>
        <v>195</v>
      </c>
      <c r="GS108" s="117">
        <f t="shared" si="357"/>
        <v>196</v>
      </c>
      <c r="GT108" s="117">
        <f t="shared" si="357"/>
        <v>197</v>
      </c>
      <c r="GU108" s="117">
        <f t="shared" si="357"/>
        <v>198</v>
      </c>
      <c r="GV108" s="117">
        <f t="shared" si="357"/>
        <v>199</v>
      </c>
      <c r="GW108" s="117">
        <f t="shared" si="357"/>
        <v>200</v>
      </c>
      <c r="GX108" s="117">
        <f t="shared" si="357"/>
        <v>201</v>
      </c>
      <c r="GY108" s="117">
        <f t="shared" si="357"/>
        <v>202</v>
      </c>
      <c r="GZ108" s="117">
        <f t="shared" si="357"/>
        <v>203</v>
      </c>
      <c r="HA108" s="117">
        <f t="shared" si="357"/>
        <v>205</v>
      </c>
      <c r="HB108" s="117">
        <f t="shared" si="357"/>
        <v>206</v>
      </c>
      <c r="HC108" s="117">
        <f t="shared" si="357"/>
        <v>207</v>
      </c>
      <c r="HD108" s="117">
        <f t="shared" si="357"/>
        <v>208</v>
      </c>
      <c r="HE108" s="117">
        <f t="shared" si="357"/>
        <v>209</v>
      </c>
      <c r="HF108" s="117">
        <f t="shared" si="357"/>
        <v>210</v>
      </c>
      <c r="HG108" s="117">
        <f t="shared" si="357"/>
        <v>211</v>
      </c>
      <c r="HH108" s="117">
        <f t="shared" si="357"/>
        <v>212</v>
      </c>
      <c r="HI108" s="117">
        <f t="shared" ref="HI108:HV108" si="358">IF(HI10=1,HI107+1,HI107)</f>
        <v>213</v>
      </c>
      <c r="HJ108" s="117">
        <f t="shared" si="358"/>
        <v>214</v>
      </c>
      <c r="HK108" s="117">
        <f t="shared" si="358"/>
        <v>216</v>
      </c>
      <c r="HL108" s="117">
        <f t="shared" si="358"/>
        <v>217</v>
      </c>
      <c r="HM108" s="117">
        <f t="shared" si="358"/>
        <v>218</v>
      </c>
      <c r="HN108" s="117">
        <f t="shared" si="358"/>
        <v>219</v>
      </c>
      <c r="HO108" s="117">
        <f t="shared" si="358"/>
        <v>220</v>
      </c>
      <c r="HP108" s="117">
        <f t="shared" si="358"/>
        <v>221</v>
      </c>
      <c r="HQ108" s="117">
        <f t="shared" si="358"/>
        <v>222</v>
      </c>
      <c r="HR108" s="117">
        <f t="shared" si="358"/>
        <v>223</v>
      </c>
      <c r="HS108" s="117">
        <f t="shared" si="358"/>
        <v>224</v>
      </c>
      <c r="HT108" s="117">
        <f t="shared" si="358"/>
        <v>225</v>
      </c>
      <c r="HU108" s="117">
        <f t="shared" si="358"/>
        <v>225</v>
      </c>
      <c r="HV108" s="117">
        <f t="shared" si="358"/>
        <v>225</v>
      </c>
    </row>
    <row r="109" spans="1:230" x14ac:dyDescent="0.35">
      <c r="A109" s="117">
        <v>20</v>
      </c>
      <c r="B109" s="117">
        <f t="shared" si="206"/>
        <v>2</v>
      </c>
      <c r="C109" s="117">
        <f t="shared" si="207"/>
        <v>2</v>
      </c>
      <c r="D109" s="117">
        <f t="shared" si="208"/>
        <v>2</v>
      </c>
      <c r="E109" s="117">
        <f t="shared" si="209"/>
        <v>2</v>
      </c>
      <c r="H109" s="117">
        <v>108</v>
      </c>
      <c r="I109" s="117" t="str">
        <f t="shared" si="177"/>
        <v>ECG</v>
      </c>
      <c r="J109" s="117">
        <f t="shared" si="183"/>
        <v>98</v>
      </c>
      <c r="K109" s="117" t="str">
        <f t="shared" si="184"/>
        <v>ECG</v>
      </c>
      <c r="L109" s="117" t="str">
        <f t="shared" si="185"/>
        <v/>
      </c>
      <c r="M109" s="398" t="str">
        <f t="shared" si="186"/>
        <v>ECG</v>
      </c>
      <c r="N109" s="117">
        <f t="shared" si="187"/>
        <v>108</v>
      </c>
      <c r="O109" s="117">
        <f t="shared" si="188"/>
        <v>108</v>
      </c>
      <c r="Q109" s="389">
        <f t="shared" si="178"/>
        <v>108</v>
      </c>
      <c r="R109" s="395" t="str">
        <f t="shared" si="189"/>
        <v>ECG</v>
      </c>
      <c r="S109" s="391"/>
      <c r="T109" s="391"/>
      <c r="U109" s="391"/>
      <c r="V109" s="117">
        <v>10</v>
      </c>
      <c r="W109" s="117">
        <v>0</v>
      </c>
      <c r="X109" s="117">
        <f t="shared" si="330"/>
        <v>1</v>
      </c>
      <c r="Y109" s="117">
        <f t="shared" ref="Y109:CJ109" si="359">IF(Y11=1,Y108+1,Y108)</f>
        <v>2</v>
      </c>
      <c r="Z109" s="117">
        <f t="shared" si="359"/>
        <v>3</v>
      </c>
      <c r="AA109" s="117">
        <f t="shared" si="359"/>
        <v>4</v>
      </c>
      <c r="AB109" s="117">
        <f t="shared" si="359"/>
        <v>5</v>
      </c>
      <c r="AC109" s="117">
        <f t="shared" si="359"/>
        <v>7</v>
      </c>
      <c r="AD109" s="117">
        <f t="shared" si="359"/>
        <v>8</v>
      </c>
      <c r="AE109" s="117">
        <f t="shared" si="359"/>
        <v>9</v>
      </c>
      <c r="AF109" s="117">
        <f t="shared" si="359"/>
        <v>10</v>
      </c>
      <c r="AG109" s="117">
        <f t="shared" si="359"/>
        <v>11</v>
      </c>
      <c r="AH109" s="117">
        <f t="shared" si="359"/>
        <v>12</v>
      </c>
      <c r="AI109" s="117">
        <f t="shared" si="359"/>
        <v>13</v>
      </c>
      <c r="AJ109" s="117">
        <f t="shared" si="359"/>
        <v>14</v>
      </c>
      <c r="AK109" s="117">
        <f t="shared" si="359"/>
        <v>15</v>
      </c>
      <c r="AL109" s="117">
        <f t="shared" si="359"/>
        <v>16</v>
      </c>
      <c r="AM109" s="117">
        <f t="shared" si="359"/>
        <v>18</v>
      </c>
      <c r="AN109" s="117">
        <f t="shared" si="359"/>
        <v>19</v>
      </c>
      <c r="AO109" s="117">
        <f t="shared" si="359"/>
        <v>20</v>
      </c>
      <c r="AP109" s="117">
        <f t="shared" si="359"/>
        <v>21</v>
      </c>
      <c r="AQ109" s="117">
        <f t="shared" si="359"/>
        <v>22</v>
      </c>
      <c r="AR109" s="117">
        <f t="shared" si="359"/>
        <v>23</v>
      </c>
      <c r="AS109" s="117">
        <f t="shared" si="359"/>
        <v>24</v>
      </c>
      <c r="AT109" s="117">
        <f t="shared" si="359"/>
        <v>25</v>
      </c>
      <c r="AU109" s="117">
        <f t="shared" si="359"/>
        <v>26</v>
      </c>
      <c r="AV109" s="117">
        <f t="shared" si="359"/>
        <v>27</v>
      </c>
      <c r="AW109" s="117">
        <f t="shared" si="359"/>
        <v>29</v>
      </c>
      <c r="AX109" s="117">
        <f t="shared" si="359"/>
        <v>30</v>
      </c>
      <c r="AY109" s="117">
        <f t="shared" si="359"/>
        <v>31</v>
      </c>
      <c r="AZ109" s="117">
        <f t="shared" si="359"/>
        <v>32</v>
      </c>
      <c r="BA109" s="117">
        <f t="shared" si="359"/>
        <v>33</v>
      </c>
      <c r="BB109" s="117">
        <f t="shared" si="359"/>
        <v>34</v>
      </c>
      <c r="BC109" s="117">
        <f t="shared" si="359"/>
        <v>35</v>
      </c>
      <c r="BD109" s="117">
        <f t="shared" si="359"/>
        <v>36</v>
      </c>
      <c r="BE109" s="117">
        <f t="shared" si="359"/>
        <v>37</v>
      </c>
      <c r="BF109" s="117">
        <f t="shared" si="359"/>
        <v>38</v>
      </c>
      <c r="BG109" s="117">
        <f t="shared" si="359"/>
        <v>40</v>
      </c>
      <c r="BH109" s="117">
        <f t="shared" si="359"/>
        <v>41</v>
      </c>
      <c r="BI109" s="117">
        <f t="shared" si="359"/>
        <v>42</v>
      </c>
      <c r="BJ109" s="117">
        <f t="shared" si="359"/>
        <v>43</v>
      </c>
      <c r="BK109" s="117">
        <f t="shared" si="359"/>
        <v>44</v>
      </c>
      <c r="BL109" s="117">
        <f t="shared" si="359"/>
        <v>45</v>
      </c>
      <c r="BM109" s="117">
        <f t="shared" si="359"/>
        <v>46</v>
      </c>
      <c r="BN109" s="117">
        <f t="shared" si="359"/>
        <v>47</v>
      </c>
      <c r="BO109" s="117">
        <f t="shared" si="359"/>
        <v>48</v>
      </c>
      <c r="BP109" s="117">
        <f t="shared" si="359"/>
        <v>49</v>
      </c>
      <c r="BQ109" s="117">
        <f t="shared" si="359"/>
        <v>51</v>
      </c>
      <c r="BR109" s="117">
        <f t="shared" si="359"/>
        <v>52</v>
      </c>
      <c r="BS109" s="117">
        <f t="shared" si="359"/>
        <v>53</v>
      </c>
      <c r="BT109" s="117">
        <f t="shared" si="359"/>
        <v>54</v>
      </c>
      <c r="BU109" s="117">
        <f t="shared" si="359"/>
        <v>55</v>
      </c>
      <c r="BV109" s="117">
        <f t="shared" si="359"/>
        <v>56</v>
      </c>
      <c r="BW109" s="117">
        <f t="shared" si="359"/>
        <v>57</v>
      </c>
      <c r="BX109" s="117">
        <f t="shared" si="359"/>
        <v>58</v>
      </c>
      <c r="BY109" s="117">
        <f t="shared" si="359"/>
        <v>59</v>
      </c>
      <c r="BZ109" s="117">
        <f t="shared" si="359"/>
        <v>60</v>
      </c>
      <c r="CA109" s="117">
        <f t="shared" si="359"/>
        <v>62</v>
      </c>
      <c r="CB109" s="117">
        <f t="shared" si="359"/>
        <v>63</v>
      </c>
      <c r="CC109" s="117">
        <f t="shared" si="359"/>
        <v>64</v>
      </c>
      <c r="CD109" s="117">
        <f t="shared" si="359"/>
        <v>65</v>
      </c>
      <c r="CE109" s="117">
        <f t="shared" si="359"/>
        <v>66</v>
      </c>
      <c r="CF109" s="117">
        <f t="shared" si="359"/>
        <v>67</v>
      </c>
      <c r="CG109" s="117">
        <f t="shared" si="359"/>
        <v>68</v>
      </c>
      <c r="CH109" s="117">
        <f t="shared" si="359"/>
        <v>69</v>
      </c>
      <c r="CI109" s="117">
        <f t="shared" si="359"/>
        <v>70</v>
      </c>
      <c r="CJ109" s="117">
        <f t="shared" si="359"/>
        <v>71</v>
      </c>
      <c r="CK109" s="117">
        <f t="shared" ref="CK109:EV109" si="360">IF(CK11=1,CK108+1,CK108)</f>
        <v>73</v>
      </c>
      <c r="CL109" s="117">
        <f t="shared" si="360"/>
        <v>74</v>
      </c>
      <c r="CM109" s="117">
        <f t="shared" si="360"/>
        <v>75</v>
      </c>
      <c r="CN109" s="117">
        <f t="shared" si="360"/>
        <v>76</v>
      </c>
      <c r="CO109" s="117">
        <f t="shared" si="360"/>
        <v>77</v>
      </c>
      <c r="CP109" s="117">
        <f t="shared" si="360"/>
        <v>78</v>
      </c>
      <c r="CQ109" s="117">
        <f t="shared" si="360"/>
        <v>79</v>
      </c>
      <c r="CR109" s="117">
        <f t="shared" si="360"/>
        <v>80</v>
      </c>
      <c r="CS109" s="117">
        <f t="shared" si="360"/>
        <v>81</v>
      </c>
      <c r="CT109" s="117">
        <f t="shared" si="360"/>
        <v>82</v>
      </c>
      <c r="CU109" s="117">
        <f t="shared" si="360"/>
        <v>84</v>
      </c>
      <c r="CV109" s="117">
        <f t="shared" si="360"/>
        <v>85</v>
      </c>
      <c r="CW109" s="117">
        <f t="shared" si="360"/>
        <v>86</v>
      </c>
      <c r="CX109" s="117">
        <f t="shared" si="360"/>
        <v>87</v>
      </c>
      <c r="CY109" s="117">
        <f t="shared" si="360"/>
        <v>88</v>
      </c>
      <c r="CZ109" s="117">
        <f t="shared" si="360"/>
        <v>89</v>
      </c>
      <c r="DA109" s="117">
        <f t="shared" si="360"/>
        <v>90</v>
      </c>
      <c r="DB109" s="117">
        <f t="shared" si="360"/>
        <v>91</v>
      </c>
      <c r="DC109" s="117">
        <f t="shared" si="360"/>
        <v>92</v>
      </c>
      <c r="DD109" s="117">
        <f t="shared" si="360"/>
        <v>93</v>
      </c>
      <c r="DE109" s="117">
        <f t="shared" si="360"/>
        <v>95</v>
      </c>
      <c r="DF109" s="117">
        <f t="shared" si="360"/>
        <v>96</v>
      </c>
      <c r="DG109" s="117">
        <f t="shared" si="360"/>
        <v>97</v>
      </c>
      <c r="DH109" s="117">
        <f t="shared" si="360"/>
        <v>98</v>
      </c>
      <c r="DI109" s="117">
        <f t="shared" si="360"/>
        <v>99</v>
      </c>
      <c r="DJ109" s="117">
        <f t="shared" si="360"/>
        <v>100</v>
      </c>
      <c r="DK109" s="117">
        <f t="shared" si="360"/>
        <v>101</v>
      </c>
      <c r="DL109" s="117">
        <f t="shared" si="360"/>
        <v>102</v>
      </c>
      <c r="DM109" s="117">
        <f t="shared" si="360"/>
        <v>103</v>
      </c>
      <c r="DN109" s="117">
        <f t="shared" si="360"/>
        <v>104</v>
      </c>
      <c r="DO109" s="117">
        <f t="shared" si="360"/>
        <v>106</v>
      </c>
      <c r="DP109" s="117">
        <f t="shared" si="360"/>
        <v>107</v>
      </c>
      <c r="DQ109" s="117">
        <f t="shared" si="360"/>
        <v>108</v>
      </c>
      <c r="DR109" s="117">
        <f t="shared" si="360"/>
        <v>109</v>
      </c>
      <c r="DS109" s="117">
        <f t="shared" si="360"/>
        <v>110</v>
      </c>
      <c r="DT109" s="117">
        <f t="shared" si="360"/>
        <v>111</v>
      </c>
      <c r="DU109" s="117">
        <f t="shared" si="360"/>
        <v>112</v>
      </c>
      <c r="DV109" s="117">
        <f t="shared" si="360"/>
        <v>113</v>
      </c>
      <c r="DW109" s="117">
        <f t="shared" si="360"/>
        <v>114</v>
      </c>
      <c r="DX109" s="117">
        <f t="shared" si="360"/>
        <v>115</v>
      </c>
      <c r="DY109" s="117">
        <f t="shared" si="360"/>
        <v>117</v>
      </c>
      <c r="DZ109" s="117">
        <f t="shared" si="360"/>
        <v>118</v>
      </c>
      <c r="EA109" s="117">
        <f t="shared" si="360"/>
        <v>119</v>
      </c>
      <c r="EB109" s="117">
        <f t="shared" si="360"/>
        <v>120</v>
      </c>
      <c r="EC109" s="117">
        <f t="shared" si="360"/>
        <v>121</v>
      </c>
      <c r="ED109" s="117">
        <f t="shared" si="360"/>
        <v>122</v>
      </c>
      <c r="EE109" s="117">
        <f t="shared" si="360"/>
        <v>123</v>
      </c>
      <c r="EF109" s="117">
        <f t="shared" si="360"/>
        <v>124</v>
      </c>
      <c r="EG109" s="117">
        <f t="shared" si="360"/>
        <v>125</v>
      </c>
      <c r="EH109" s="117">
        <f t="shared" si="360"/>
        <v>126</v>
      </c>
      <c r="EI109" s="117">
        <f t="shared" si="360"/>
        <v>128</v>
      </c>
      <c r="EJ109" s="117">
        <f t="shared" si="360"/>
        <v>129</v>
      </c>
      <c r="EK109" s="117">
        <f t="shared" si="360"/>
        <v>130</v>
      </c>
      <c r="EL109" s="117">
        <f t="shared" si="360"/>
        <v>131</v>
      </c>
      <c r="EM109" s="117">
        <f t="shared" si="360"/>
        <v>132</v>
      </c>
      <c r="EN109" s="117">
        <f t="shared" si="360"/>
        <v>133</v>
      </c>
      <c r="EO109" s="117">
        <f t="shared" si="360"/>
        <v>134</v>
      </c>
      <c r="EP109" s="117">
        <f t="shared" si="360"/>
        <v>135</v>
      </c>
      <c r="EQ109" s="117">
        <f t="shared" si="360"/>
        <v>136</v>
      </c>
      <c r="ER109" s="117">
        <f t="shared" si="360"/>
        <v>137</v>
      </c>
      <c r="ES109" s="117">
        <f t="shared" si="360"/>
        <v>139</v>
      </c>
      <c r="ET109" s="117">
        <f t="shared" si="360"/>
        <v>140</v>
      </c>
      <c r="EU109" s="117">
        <f t="shared" si="360"/>
        <v>141</v>
      </c>
      <c r="EV109" s="117">
        <f t="shared" si="360"/>
        <v>142</v>
      </c>
      <c r="EW109" s="117">
        <f t="shared" ref="EW109:HH109" si="361">IF(EW11=1,EW108+1,EW108)</f>
        <v>143</v>
      </c>
      <c r="EX109" s="117">
        <f t="shared" si="361"/>
        <v>144</v>
      </c>
      <c r="EY109" s="117">
        <f t="shared" si="361"/>
        <v>145</v>
      </c>
      <c r="EZ109" s="117">
        <f t="shared" si="361"/>
        <v>146</v>
      </c>
      <c r="FA109" s="117">
        <f t="shared" si="361"/>
        <v>147</v>
      </c>
      <c r="FB109" s="117">
        <f t="shared" si="361"/>
        <v>148</v>
      </c>
      <c r="FC109" s="117">
        <f t="shared" si="361"/>
        <v>150</v>
      </c>
      <c r="FD109" s="117">
        <f t="shared" si="361"/>
        <v>151</v>
      </c>
      <c r="FE109" s="117">
        <f t="shared" si="361"/>
        <v>152</v>
      </c>
      <c r="FF109" s="117">
        <f t="shared" si="361"/>
        <v>153</v>
      </c>
      <c r="FG109" s="117">
        <f t="shared" si="361"/>
        <v>154</v>
      </c>
      <c r="FH109" s="117">
        <f t="shared" si="361"/>
        <v>155</v>
      </c>
      <c r="FI109" s="117">
        <f t="shared" si="361"/>
        <v>156</v>
      </c>
      <c r="FJ109" s="117">
        <f t="shared" si="361"/>
        <v>157</v>
      </c>
      <c r="FK109" s="117">
        <f t="shared" si="361"/>
        <v>158</v>
      </c>
      <c r="FL109" s="117">
        <f t="shared" si="361"/>
        <v>159</v>
      </c>
      <c r="FM109" s="117">
        <f t="shared" si="361"/>
        <v>161</v>
      </c>
      <c r="FN109" s="117">
        <f t="shared" si="361"/>
        <v>162</v>
      </c>
      <c r="FO109" s="117">
        <f t="shared" si="361"/>
        <v>163</v>
      </c>
      <c r="FP109" s="117">
        <f t="shared" si="361"/>
        <v>164</v>
      </c>
      <c r="FQ109" s="117">
        <f t="shared" si="361"/>
        <v>165</v>
      </c>
      <c r="FR109" s="117">
        <f t="shared" si="361"/>
        <v>166</v>
      </c>
      <c r="FS109" s="117">
        <f t="shared" si="361"/>
        <v>167</v>
      </c>
      <c r="FT109" s="117">
        <f t="shared" si="361"/>
        <v>168</v>
      </c>
      <c r="FU109" s="117">
        <f t="shared" si="361"/>
        <v>169</v>
      </c>
      <c r="FV109" s="117">
        <f t="shared" si="361"/>
        <v>170</v>
      </c>
      <c r="FW109" s="117">
        <f t="shared" si="361"/>
        <v>172</v>
      </c>
      <c r="FX109" s="117">
        <f t="shared" si="361"/>
        <v>173</v>
      </c>
      <c r="FY109" s="117">
        <f t="shared" si="361"/>
        <v>174</v>
      </c>
      <c r="FZ109" s="117">
        <f t="shared" si="361"/>
        <v>175</v>
      </c>
      <c r="GA109" s="117">
        <f t="shared" si="361"/>
        <v>176</v>
      </c>
      <c r="GB109" s="117">
        <f t="shared" si="361"/>
        <v>177</v>
      </c>
      <c r="GC109" s="117">
        <f t="shared" si="361"/>
        <v>178</v>
      </c>
      <c r="GD109" s="117">
        <f t="shared" si="361"/>
        <v>179</v>
      </c>
      <c r="GE109" s="117">
        <f t="shared" si="361"/>
        <v>180</v>
      </c>
      <c r="GF109" s="117">
        <f t="shared" si="361"/>
        <v>181</v>
      </c>
      <c r="GG109" s="117">
        <f t="shared" si="361"/>
        <v>183</v>
      </c>
      <c r="GH109" s="117">
        <f t="shared" si="361"/>
        <v>184</v>
      </c>
      <c r="GI109" s="117">
        <f t="shared" si="361"/>
        <v>185</v>
      </c>
      <c r="GJ109" s="117">
        <f t="shared" si="361"/>
        <v>186</v>
      </c>
      <c r="GK109" s="117">
        <f t="shared" si="361"/>
        <v>187</v>
      </c>
      <c r="GL109" s="117">
        <f t="shared" si="361"/>
        <v>188</v>
      </c>
      <c r="GM109" s="117">
        <f t="shared" si="361"/>
        <v>189</v>
      </c>
      <c r="GN109" s="117">
        <f t="shared" si="361"/>
        <v>190</v>
      </c>
      <c r="GO109" s="117">
        <f t="shared" si="361"/>
        <v>191</v>
      </c>
      <c r="GP109" s="117">
        <f t="shared" si="361"/>
        <v>192</v>
      </c>
      <c r="GQ109" s="117">
        <f t="shared" si="361"/>
        <v>194</v>
      </c>
      <c r="GR109" s="117">
        <f t="shared" si="361"/>
        <v>195</v>
      </c>
      <c r="GS109" s="117">
        <f t="shared" si="361"/>
        <v>196</v>
      </c>
      <c r="GT109" s="117">
        <f t="shared" si="361"/>
        <v>197</v>
      </c>
      <c r="GU109" s="117">
        <f t="shared" si="361"/>
        <v>198</v>
      </c>
      <c r="GV109" s="117">
        <f t="shared" si="361"/>
        <v>199</v>
      </c>
      <c r="GW109" s="117">
        <f t="shared" si="361"/>
        <v>200</v>
      </c>
      <c r="GX109" s="117">
        <f t="shared" si="361"/>
        <v>201</v>
      </c>
      <c r="GY109" s="117">
        <f t="shared" si="361"/>
        <v>202</v>
      </c>
      <c r="GZ109" s="117">
        <f t="shared" si="361"/>
        <v>203</v>
      </c>
      <c r="HA109" s="117">
        <f t="shared" si="361"/>
        <v>205</v>
      </c>
      <c r="HB109" s="117">
        <f t="shared" si="361"/>
        <v>206</v>
      </c>
      <c r="HC109" s="117">
        <f t="shared" si="361"/>
        <v>207</v>
      </c>
      <c r="HD109" s="117">
        <f t="shared" si="361"/>
        <v>208</v>
      </c>
      <c r="HE109" s="117">
        <f t="shared" si="361"/>
        <v>209</v>
      </c>
      <c r="HF109" s="117">
        <f t="shared" si="361"/>
        <v>210</v>
      </c>
      <c r="HG109" s="117">
        <f t="shared" si="361"/>
        <v>211</v>
      </c>
      <c r="HH109" s="117">
        <f t="shared" si="361"/>
        <v>212</v>
      </c>
      <c r="HI109" s="117">
        <f t="shared" ref="HI109:HV109" si="362">IF(HI11=1,HI108+1,HI108)</f>
        <v>213</v>
      </c>
      <c r="HJ109" s="117">
        <f t="shared" si="362"/>
        <v>214</v>
      </c>
      <c r="HK109" s="117">
        <f t="shared" si="362"/>
        <v>216</v>
      </c>
      <c r="HL109" s="117">
        <f t="shared" si="362"/>
        <v>217</v>
      </c>
      <c r="HM109" s="117">
        <f t="shared" si="362"/>
        <v>218</v>
      </c>
      <c r="HN109" s="117">
        <f t="shared" si="362"/>
        <v>219</v>
      </c>
      <c r="HO109" s="117">
        <f t="shared" si="362"/>
        <v>220</v>
      </c>
      <c r="HP109" s="117">
        <f t="shared" si="362"/>
        <v>221</v>
      </c>
      <c r="HQ109" s="117">
        <f t="shared" si="362"/>
        <v>222</v>
      </c>
      <c r="HR109" s="117">
        <f t="shared" si="362"/>
        <v>223</v>
      </c>
      <c r="HS109" s="117">
        <f t="shared" si="362"/>
        <v>224</v>
      </c>
      <c r="HT109" s="117">
        <f t="shared" si="362"/>
        <v>225</v>
      </c>
      <c r="HU109" s="117">
        <f t="shared" si="362"/>
        <v>225</v>
      </c>
      <c r="HV109" s="117">
        <f t="shared" si="362"/>
        <v>225</v>
      </c>
    </row>
    <row r="110" spans="1:230" x14ac:dyDescent="0.35">
      <c r="A110" s="117">
        <v>21</v>
      </c>
      <c r="B110" s="117">
        <f t="shared" si="206"/>
        <v>2</v>
      </c>
      <c r="C110" s="117">
        <f t="shared" si="207"/>
        <v>2</v>
      </c>
      <c r="D110" s="117">
        <f t="shared" si="208"/>
        <v>2</v>
      </c>
      <c r="E110" s="117">
        <f t="shared" si="209"/>
        <v>2</v>
      </c>
      <c r="H110" s="117">
        <v>109</v>
      </c>
      <c r="I110" s="117" t="str">
        <f t="shared" si="177"/>
        <v>ECG</v>
      </c>
      <c r="J110" s="117">
        <f t="shared" si="183"/>
        <v>99</v>
      </c>
      <c r="K110" s="117" t="str">
        <f t="shared" si="184"/>
        <v>ECG</v>
      </c>
      <c r="L110" s="117" t="str">
        <f t="shared" si="185"/>
        <v/>
      </c>
      <c r="M110" s="398" t="str">
        <f t="shared" si="186"/>
        <v>ECG</v>
      </c>
      <c r="N110" s="117">
        <f t="shared" si="187"/>
        <v>109</v>
      </c>
      <c r="O110" s="117">
        <f t="shared" si="188"/>
        <v>109</v>
      </c>
      <c r="Q110" s="389">
        <f t="shared" si="178"/>
        <v>109</v>
      </c>
      <c r="R110" s="395" t="str">
        <f t="shared" si="189"/>
        <v>ECG</v>
      </c>
      <c r="S110" s="391"/>
      <c r="T110" s="391"/>
      <c r="U110" s="391"/>
      <c r="V110" s="117">
        <v>11</v>
      </c>
      <c r="W110" s="117">
        <v>0</v>
      </c>
      <c r="X110" s="117">
        <f t="shared" si="330"/>
        <v>1</v>
      </c>
      <c r="Y110" s="117">
        <f t="shared" ref="Y110:CJ110" si="363">IF(Y12=1,Y109+1,Y109)</f>
        <v>2</v>
      </c>
      <c r="Z110" s="117">
        <f t="shared" si="363"/>
        <v>3</v>
      </c>
      <c r="AA110" s="117">
        <f t="shared" si="363"/>
        <v>4</v>
      </c>
      <c r="AB110" s="117">
        <f t="shared" si="363"/>
        <v>5</v>
      </c>
      <c r="AC110" s="117">
        <f t="shared" si="363"/>
        <v>7</v>
      </c>
      <c r="AD110" s="117">
        <f t="shared" si="363"/>
        <v>8</v>
      </c>
      <c r="AE110" s="117">
        <f t="shared" si="363"/>
        <v>9</v>
      </c>
      <c r="AF110" s="117">
        <f t="shared" si="363"/>
        <v>10</v>
      </c>
      <c r="AG110" s="117">
        <f t="shared" si="363"/>
        <v>11</v>
      </c>
      <c r="AH110" s="117">
        <f t="shared" si="363"/>
        <v>12</v>
      </c>
      <c r="AI110" s="117">
        <f t="shared" si="363"/>
        <v>13</v>
      </c>
      <c r="AJ110" s="117">
        <f t="shared" si="363"/>
        <v>14</v>
      </c>
      <c r="AK110" s="117">
        <f t="shared" si="363"/>
        <v>15</v>
      </c>
      <c r="AL110" s="117">
        <f t="shared" si="363"/>
        <v>16</v>
      </c>
      <c r="AM110" s="117">
        <f t="shared" si="363"/>
        <v>18</v>
      </c>
      <c r="AN110" s="117">
        <f t="shared" si="363"/>
        <v>19</v>
      </c>
      <c r="AO110" s="117">
        <f t="shared" si="363"/>
        <v>20</v>
      </c>
      <c r="AP110" s="117">
        <f t="shared" si="363"/>
        <v>21</v>
      </c>
      <c r="AQ110" s="117">
        <f t="shared" si="363"/>
        <v>22</v>
      </c>
      <c r="AR110" s="117">
        <f t="shared" si="363"/>
        <v>23</v>
      </c>
      <c r="AS110" s="117">
        <f t="shared" si="363"/>
        <v>24</v>
      </c>
      <c r="AT110" s="117">
        <f t="shared" si="363"/>
        <v>25</v>
      </c>
      <c r="AU110" s="117">
        <f t="shared" si="363"/>
        <v>26</v>
      </c>
      <c r="AV110" s="117">
        <f t="shared" si="363"/>
        <v>27</v>
      </c>
      <c r="AW110" s="117">
        <f t="shared" si="363"/>
        <v>29</v>
      </c>
      <c r="AX110" s="117">
        <f t="shared" si="363"/>
        <v>30</v>
      </c>
      <c r="AY110" s="117">
        <f t="shared" si="363"/>
        <v>31</v>
      </c>
      <c r="AZ110" s="117">
        <f t="shared" si="363"/>
        <v>32</v>
      </c>
      <c r="BA110" s="117">
        <f t="shared" si="363"/>
        <v>33</v>
      </c>
      <c r="BB110" s="117">
        <f t="shared" si="363"/>
        <v>34</v>
      </c>
      <c r="BC110" s="117">
        <f t="shared" si="363"/>
        <v>35</v>
      </c>
      <c r="BD110" s="117">
        <f t="shared" si="363"/>
        <v>36</v>
      </c>
      <c r="BE110" s="117">
        <f t="shared" si="363"/>
        <v>37</v>
      </c>
      <c r="BF110" s="117">
        <f t="shared" si="363"/>
        <v>38</v>
      </c>
      <c r="BG110" s="117">
        <f t="shared" si="363"/>
        <v>40</v>
      </c>
      <c r="BH110" s="117">
        <f t="shared" si="363"/>
        <v>41</v>
      </c>
      <c r="BI110" s="117">
        <f t="shared" si="363"/>
        <v>42</v>
      </c>
      <c r="BJ110" s="117">
        <f t="shared" si="363"/>
        <v>43</v>
      </c>
      <c r="BK110" s="117">
        <f t="shared" si="363"/>
        <v>44</v>
      </c>
      <c r="BL110" s="117">
        <f t="shared" si="363"/>
        <v>45</v>
      </c>
      <c r="BM110" s="117">
        <f t="shared" si="363"/>
        <v>46</v>
      </c>
      <c r="BN110" s="117">
        <f t="shared" si="363"/>
        <v>47</v>
      </c>
      <c r="BO110" s="117">
        <f t="shared" si="363"/>
        <v>48</v>
      </c>
      <c r="BP110" s="117">
        <f t="shared" si="363"/>
        <v>49</v>
      </c>
      <c r="BQ110" s="117">
        <f t="shared" si="363"/>
        <v>51</v>
      </c>
      <c r="BR110" s="117">
        <f t="shared" si="363"/>
        <v>52</v>
      </c>
      <c r="BS110" s="117">
        <f t="shared" si="363"/>
        <v>53</v>
      </c>
      <c r="BT110" s="117">
        <f t="shared" si="363"/>
        <v>54</v>
      </c>
      <c r="BU110" s="117">
        <f t="shared" si="363"/>
        <v>55</v>
      </c>
      <c r="BV110" s="117">
        <f t="shared" si="363"/>
        <v>56</v>
      </c>
      <c r="BW110" s="117">
        <f t="shared" si="363"/>
        <v>57</v>
      </c>
      <c r="BX110" s="117">
        <f t="shared" si="363"/>
        <v>58</v>
      </c>
      <c r="BY110" s="117">
        <f t="shared" si="363"/>
        <v>59</v>
      </c>
      <c r="BZ110" s="117">
        <f t="shared" si="363"/>
        <v>60</v>
      </c>
      <c r="CA110" s="117">
        <f t="shared" si="363"/>
        <v>62</v>
      </c>
      <c r="CB110" s="117">
        <f t="shared" si="363"/>
        <v>63</v>
      </c>
      <c r="CC110" s="117">
        <f t="shared" si="363"/>
        <v>64</v>
      </c>
      <c r="CD110" s="117">
        <f t="shared" si="363"/>
        <v>65</v>
      </c>
      <c r="CE110" s="117">
        <f t="shared" si="363"/>
        <v>66</v>
      </c>
      <c r="CF110" s="117">
        <f t="shared" si="363"/>
        <v>67</v>
      </c>
      <c r="CG110" s="117">
        <f t="shared" si="363"/>
        <v>68</v>
      </c>
      <c r="CH110" s="117">
        <f t="shared" si="363"/>
        <v>69</v>
      </c>
      <c r="CI110" s="117">
        <f t="shared" si="363"/>
        <v>70</v>
      </c>
      <c r="CJ110" s="117">
        <f t="shared" si="363"/>
        <v>71</v>
      </c>
      <c r="CK110" s="117">
        <f t="shared" ref="CK110:EV110" si="364">IF(CK12=1,CK109+1,CK109)</f>
        <v>73</v>
      </c>
      <c r="CL110" s="117">
        <f t="shared" si="364"/>
        <v>74</v>
      </c>
      <c r="CM110" s="117">
        <f t="shared" si="364"/>
        <v>75</v>
      </c>
      <c r="CN110" s="117">
        <f t="shared" si="364"/>
        <v>76</v>
      </c>
      <c r="CO110" s="117">
        <f t="shared" si="364"/>
        <v>77</v>
      </c>
      <c r="CP110" s="117">
        <f t="shared" si="364"/>
        <v>78</v>
      </c>
      <c r="CQ110" s="117">
        <f t="shared" si="364"/>
        <v>79</v>
      </c>
      <c r="CR110" s="117">
        <f t="shared" si="364"/>
        <v>80</v>
      </c>
      <c r="CS110" s="117">
        <f t="shared" si="364"/>
        <v>81</v>
      </c>
      <c r="CT110" s="117">
        <f t="shared" si="364"/>
        <v>82</v>
      </c>
      <c r="CU110" s="117">
        <f t="shared" si="364"/>
        <v>84</v>
      </c>
      <c r="CV110" s="117">
        <f t="shared" si="364"/>
        <v>85</v>
      </c>
      <c r="CW110" s="117">
        <f t="shared" si="364"/>
        <v>86</v>
      </c>
      <c r="CX110" s="117">
        <f t="shared" si="364"/>
        <v>87</v>
      </c>
      <c r="CY110" s="117">
        <f t="shared" si="364"/>
        <v>88</v>
      </c>
      <c r="CZ110" s="117">
        <f t="shared" si="364"/>
        <v>89</v>
      </c>
      <c r="DA110" s="117">
        <f t="shared" si="364"/>
        <v>90</v>
      </c>
      <c r="DB110" s="117">
        <f t="shared" si="364"/>
        <v>91</v>
      </c>
      <c r="DC110" s="117">
        <f t="shared" si="364"/>
        <v>92</v>
      </c>
      <c r="DD110" s="117">
        <f t="shared" si="364"/>
        <v>93</v>
      </c>
      <c r="DE110" s="117">
        <f t="shared" si="364"/>
        <v>95</v>
      </c>
      <c r="DF110" s="117">
        <f t="shared" si="364"/>
        <v>96</v>
      </c>
      <c r="DG110" s="117">
        <f t="shared" si="364"/>
        <v>97</v>
      </c>
      <c r="DH110" s="117">
        <f t="shared" si="364"/>
        <v>98</v>
      </c>
      <c r="DI110" s="117">
        <f t="shared" si="364"/>
        <v>99</v>
      </c>
      <c r="DJ110" s="117">
        <f t="shared" si="364"/>
        <v>100</v>
      </c>
      <c r="DK110" s="117">
        <f t="shared" si="364"/>
        <v>101</v>
      </c>
      <c r="DL110" s="117">
        <f t="shared" si="364"/>
        <v>102</v>
      </c>
      <c r="DM110" s="117">
        <f t="shared" si="364"/>
        <v>103</v>
      </c>
      <c r="DN110" s="117">
        <f t="shared" si="364"/>
        <v>104</v>
      </c>
      <c r="DO110" s="117">
        <f t="shared" si="364"/>
        <v>106</v>
      </c>
      <c r="DP110" s="117">
        <f t="shared" si="364"/>
        <v>107</v>
      </c>
      <c r="DQ110" s="117">
        <f t="shared" si="364"/>
        <v>108</v>
      </c>
      <c r="DR110" s="117">
        <f t="shared" si="364"/>
        <v>109</v>
      </c>
      <c r="DS110" s="117">
        <f t="shared" si="364"/>
        <v>110</v>
      </c>
      <c r="DT110" s="117">
        <f t="shared" si="364"/>
        <v>111</v>
      </c>
      <c r="DU110" s="117">
        <f t="shared" si="364"/>
        <v>112</v>
      </c>
      <c r="DV110" s="117">
        <f t="shared" si="364"/>
        <v>113</v>
      </c>
      <c r="DW110" s="117">
        <f t="shared" si="364"/>
        <v>114</v>
      </c>
      <c r="DX110" s="117">
        <f t="shared" si="364"/>
        <v>115</v>
      </c>
      <c r="DY110" s="117">
        <f t="shared" si="364"/>
        <v>117</v>
      </c>
      <c r="DZ110" s="117">
        <f t="shared" si="364"/>
        <v>118</v>
      </c>
      <c r="EA110" s="117">
        <f t="shared" si="364"/>
        <v>119</v>
      </c>
      <c r="EB110" s="117">
        <f t="shared" si="364"/>
        <v>120</v>
      </c>
      <c r="EC110" s="117">
        <f t="shared" si="364"/>
        <v>121</v>
      </c>
      <c r="ED110" s="117">
        <f t="shared" si="364"/>
        <v>122</v>
      </c>
      <c r="EE110" s="117">
        <f t="shared" si="364"/>
        <v>123</v>
      </c>
      <c r="EF110" s="117">
        <f t="shared" si="364"/>
        <v>124</v>
      </c>
      <c r="EG110" s="117">
        <f t="shared" si="364"/>
        <v>125</v>
      </c>
      <c r="EH110" s="117">
        <f t="shared" si="364"/>
        <v>126</v>
      </c>
      <c r="EI110" s="117">
        <f t="shared" si="364"/>
        <v>128</v>
      </c>
      <c r="EJ110" s="117">
        <f t="shared" si="364"/>
        <v>129</v>
      </c>
      <c r="EK110" s="117">
        <f t="shared" si="364"/>
        <v>130</v>
      </c>
      <c r="EL110" s="117">
        <f t="shared" si="364"/>
        <v>131</v>
      </c>
      <c r="EM110" s="117">
        <f t="shared" si="364"/>
        <v>132</v>
      </c>
      <c r="EN110" s="117">
        <f t="shared" si="364"/>
        <v>133</v>
      </c>
      <c r="EO110" s="117">
        <f t="shared" si="364"/>
        <v>134</v>
      </c>
      <c r="EP110" s="117">
        <f t="shared" si="364"/>
        <v>135</v>
      </c>
      <c r="EQ110" s="117">
        <f t="shared" si="364"/>
        <v>136</v>
      </c>
      <c r="ER110" s="117">
        <f t="shared" si="364"/>
        <v>137</v>
      </c>
      <c r="ES110" s="117">
        <f t="shared" si="364"/>
        <v>139</v>
      </c>
      <c r="ET110" s="117">
        <f t="shared" si="364"/>
        <v>140</v>
      </c>
      <c r="EU110" s="117">
        <f t="shared" si="364"/>
        <v>141</v>
      </c>
      <c r="EV110" s="117">
        <f t="shared" si="364"/>
        <v>142</v>
      </c>
      <c r="EW110" s="117">
        <f t="shared" ref="EW110:HH110" si="365">IF(EW12=1,EW109+1,EW109)</f>
        <v>143</v>
      </c>
      <c r="EX110" s="117">
        <f t="shared" si="365"/>
        <v>144</v>
      </c>
      <c r="EY110" s="117">
        <f t="shared" si="365"/>
        <v>145</v>
      </c>
      <c r="EZ110" s="117">
        <f t="shared" si="365"/>
        <v>146</v>
      </c>
      <c r="FA110" s="117">
        <f t="shared" si="365"/>
        <v>147</v>
      </c>
      <c r="FB110" s="117">
        <f t="shared" si="365"/>
        <v>148</v>
      </c>
      <c r="FC110" s="117">
        <f t="shared" si="365"/>
        <v>150</v>
      </c>
      <c r="FD110" s="117">
        <f t="shared" si="365"/>
        <v>151</v>
      </c>
      <c r="FE110" s="117">
        <f t="shared" si="365"/>
        <v>152</v>
      </c>
      <c r="FF110" s="117">
        <f t="shared" si="365"/>
        <v>153</v>
      </c>
      <c r="FG110" s="117">
        <f t="shared" si="365"/>
        <v>154</v>
      </c>
      <c r="FH110" s="117">
        <f t="shared" si="365"/>
        <v>155</v>
      </c>
      <c r="FI110" s="117">
        <f t="shared" si="365"/>
        <v>156</v>
      </c>
      <c r="FJ110" s="117">
        <f t="shared" si="365"/>
        <v>157</v>
      </c>
      <c r="FK110" s="117">
        <f t="shared" si="365"/>
        <v>158</v>
      </c>
      <c r="FL110" s="117">
        <f t="shared" si="365"/>
        <v>159</v>
      </c>
      <c r="FM110" s="117">
        <f t="shared" si="365"/>
        <v>161</v>
      </c>
      <c r="FN110" s="117">
        <f t="shared" si="365"/>
        <v>162</v>
      </c>
      <c r="FO110" s="117">
        <f t="shared" si="365"/>
        <v>163</v>
      </c>
      <c r="FP110" s="117">
        <f t="shared" si="365"/>
        <v>164</v>
      </c>
      <c r="FQ110" s="117">
        <f t="shared" si="365"/>
        <v>165</v>
      </c>
      <c r="FR110" s="117">
        <f t="shared" si="365"/>
        <v>166</v>
      </c>
      <c r="FS110" s="117">
        <f t="shared" si="365"/>
        <v>167</v>
      </c>
      <c r="FT110" s="117">
        <f t="shared" si="365"/>
        <v>168</v>
      </c>
      <c r="FU110" s="117">
        <f t="shared" si="365"/>
        <v>169</v>
      </c>
      <c r="FV110" s="117">
        <f t="shared" si="365"/>
        <v>170</v>
      </c>
      <c r="FW110" s="117">
        <f t="shared" si="365"/>
        <v>172</v>
      </c>
      <c r="FX110" s="117">
        <f t="shared" si="365"/>
        <v>173</v>
      </c>
      <c r="FY110" s="117">
        <f t="shared" si="365"/>
        <v>174</v>
      </c>
      <c r="FZ110" s="117">
        <f t="shared" si="365"/>
        <v>175</v>
      </c>
      <c r="GA110" s="117">
        <f t="shared" si="365"/>
        <v>176</v>
      </c>
      <c r="GB110" s="117">
        <f t="shared" si="365"/>
        <v>177</v>
      </c>
      <c r="GC110" s="117">
        <f t="shared" si="365"/>
        <v>178</v>
      </c>
      <c r="GD110" s="117">
        <f t="shared" si="365"/>
        <v>179</v>
      </c>
      <c r="GE110" s="117">
        <f t="shared" si="365"/>
        <v>180</v>
      </c>
      <c r="GF110" s="117">
        <f t="shared" si="365"/>
        <v>181</v>
      </c>
      <c r="GG110" s="117">
        <f t="shared" si="365"/>
        <v>183</v>
      </c>
      <c r="GH110" s="117">
        <f t="shared" si="365"/>
        <v>184</v>
      </c>
      <c r="GI110" s="117">
        <f t="shared" si="365"/>
        <v>185</v>
      </c>
      <c r="GJ110" s="117">
        <f t="shared" si="365"/>
        <v>186</v>
      </c>
      <c r="GK110" s="117">
        <f t="shared" si="365"/>
        <v>187</v>
      </c>
      <c r="GL110" s="117">
        <f t="shared" si="365"/>
        <v>188</v>
      </c>
      <c r="GM110" s="117">
        <f t="shared" si="365"/>
        <v>189</v>
      </c>
      <c r="GN110" s="117">
        <f t="shared" si="365"/>
        <v>190</v>
      </c>
      <c r="GO110" s="117">
        <f t="shared" si="365"/>
        <v>191</v>
      </c>
      <c r="GP110" s="117">
        <f t="shared" si="365"/>
        <v>192</v>
      </c>
      <c r="GQ110" s="117">
        <f t="shared" si="365"/>
        <v>194</v>
      </c>
      <c r="GR110" s="117">
        <f t="shared" si="365"/>
        <v>195</v>
      </c>
      <c r="GS110" s="117">
        <f t="shared" si="365"/>
        <v>196</v>
      </c>
      <c r="GT110" s="117">
        <f t="shared" si="365"/>
        <v>197</v>
      </c>
      <c r="GU110" s="117">
        <f t="shared" si="365"/>
        <v>198</v>
      </c>
      <c r="GV110" s="117">
        <f t="shared" si="365"/>
        <v>199</v>
      </c>
      <c r="GW110" s="117">
        <f t="shared" si="365"/>
        <v>200</v>
      </c>
      <c r="GX110" s="117">
        <f t="shared" si="365"/>
        <v>201</v>
      </c>
      <c r="GY110" s="117">
        <f t="shared" si="365"/>
        <v>202</v>
      </c>
      <c r="GZ110" s="117">
        <f t="shared" si="365"/>
        <v>203</v>
      </c>
      <c r="HA110" s="117">
        <f t="shared" si="365"/>
        <v>205</v>
      </c>
      <c r="HB110" s="117">
        <f t="shared" si="365"/>
        <v>206</v>
      </c>
      <c r="HC110" s="117">
        <f t="shared" si="365"/>
        <v>207</v>
      </c>
      <c r="HD110" s="117">
        <f t="shared" si="365"/>
        <v>208</v>
      </c>
      <c r="HE110" s="117">
        <f t="shared" si="365"/>
        <v>209</v>
      </c>
      <c r="HF110" s="117">
        <f t="shared" si="365"/>
        <v>210</v>
      </c>
      <c r="HG110" s="117">
        <f t="shared" si="365"/>
        <v>211</v>
      </c>
      <c r="HH110" s="117">
        <f t="shared" si="365"/>
        <v>212</v>
      </c>
      <c r="HI110" s="117">
        <f t="shared" ref="HI110:HV110" si="366">IF(HI12=1,HI109+1,HI109)</f>
        <v>213</v>
      </c>
      <c r="HJ110" s="117">
        <f t="shared" si="366"/>
        <v>214</v>
      </c>
      <c r="HK110" s="117">
        <f t="shared" si="366"/>
        <v>216</v>
      </c>
      <c r="HL110" s="117">
        <f t="shared" si="366"/>
        <v>217</v>
      </c>
      <c r="HM110" s="117">
        <f t="shared" si="366"/>
        <v>218</v>
      </c>
      <c r="HN110" s="117">
        <f t="shared" si="366"/>
        <v>219</v>
      </c>
      <c r="HO110" s="117">
        <f t="shared" si="366"/>
        <v>220</v>
      </c>
      <c r="HP110" s="117">
        <f t="shared" si="366"/>
        <v>221</v>
      </c>
      <c r="HQ110" s="117">
        <f t="shared" si="366"/>
        <v>222</v>
      </c>
      <c r="HR110" s="117">
        <f t="shared" si="366"/>
        <v>223</v>
      </c>
      <c r="HS110" s="117">
        <f t="shared" si="366"/>
        <v>224</v>
      </c>
      <c r="HT110" s="117">
        <f t="shared" si="366"/>
        <v>225</v>
      </c>
      <c r="HU110" s="117">
        <f t="shared" si="366"/>
        <v>225</v>
      </c>
      <c r="HV110" s="117">
        <f t="shared" si="366"/>
        <v>225</v>
      </c>
    </row>
    <row r="111" spans="1:230" x14ac:dyDescent="0.35">
      <c r="A111" s="117">
        <v>21</v>
      </c>
      <c r="B111" s="117">
        <f t="shared" si="206"/>
        <v>2</v>
      </c>
      <c r="C111" s="117">
        <f t="shared" si="207"/>
        <v>2</v>
      </c>
      <c r="D111" s="117">
        <f t="shared" si="208"/>
        <v>2</v>
      </c>
      <c r="E111" s="117">
        <f t="shared" si="209"/>
        <v>2</v>
      </c>
      <c r="H111" s="117">
        <v>110</v>
      </c>
      <c r="I111" s="117" t="str">
        <f t="shared" si="177"/>
        <v>ECG</v>
      </c>
      <c r="J111" s="117">
        <f t="shared" si="183"/>
        <v>100</v>
      </c>
      <c r="K111" s="117" t="str">
        <f t="shared" si="184"/>
        <v>ECG</v>
      </c>
      <c r="L111" s="117" t="str">
        <f t="shared" si="185"/>
        <v/>
      </c>
      <c r="M111" s="398" t="str">
        <f t="shared" si="186"/>
        <v>ECG</v>
      </c>
      <c r="N111" s="117">
        <f t="shared" si="187"/>
        <v>110</v>
      </c>
      <c r="O111" s="117">
        <f t="shared" si="188"/>
        <v>110</v>
      </c>
      <c r="Q111" s="389">
        <f t="shared" si="178"/>
        <v>110</v>
      </c>
      <c r="R111" s="395" t="str">
        <f t="shared" si="189"/>
        <v>ECG</v>
      </c>
      <c r="S111" s="391"/>
      <c r="T111" s="391"/>
      <c r="U111" s="391"/>
      <c r="V111" s="117">
        <v>12</v>
      </c>
      <c r="W111" s="117">
        <v>0</v>
      </c>
      <c r="X111" s="117">
        <f t="shared" si="330"/>
        <v>1</v>
      </c>
      <c r="Y111" s="117">
        <f t="shared" ref="Y111:CJ111" si="367">IF(Y13=1,Y110+1,Y110)</f>
        <v>2</v>
      </c>
      <c r="Z111" s="117">
        <f t="shared" si="367"/>
        <v>3</v>
      </c>
      <c r="AA111" s="117">
        <f t="shared" si="367"/>
        <v>4</v>
      </c>
      <c r="AB111" s="117">
        <f t="shared" si="367"/>
        <v>5</v>
      </c>
      <c r="AC111" s="117">
        <f t="shared" si="367"/>
        <v>7</v>
      </c>
      <c r="AD111" s="117">
        <f t="shared" si="367"/>
        <v>8</v>
      </c>
      <c r="AE111" s="117">
        <f t="shared" si="367"/>
        <v>9</v>
      </c>
      <c r="AF111" s="117">
        <f t="shared" si="367"/>
        <v>10</v>
      </c>
      <c r="AG111" s="117">
        <f t="shared" si="367"/>
        <v>11</v>
      </c>
      <c r="AH111" s="117">
        <f t="shared" si="367"/>
        <v>12</v>
      </c>
      <c r="AI111" s="117">
        <f t="shared" si="367"/>
        <v>13</v>
      </c>
      <c r="AJ111" s="117">
        <f t="shared" si="367"/>
        <v>14</v>
      </c>
      <c r="AK111" s="117">
        <f t="shared" si="367"/>
        <v>15</v>
      </c>
      <c r="AL111" s="117">
        <f t="shared" si="367"/>
        <v>16</v>
      </c>
      <c r="AM111" s="117">
        <f t="shared" si="367"/>
        <v>18</v>
      </c>
      <c r="AN111" s="117">
        <f t="shared" si="367"/>
        <v>19</v>
      </c>
      <c r="AO111" s="117">
        <f t="shared" si="367"/>
        <v>20</v>
      </c>
      <c r="AP111" s="117">
        <f t="shared" si="367"/>
        <v>21</v>
      </c>
      <c r="AQ111" s="117">
        <f t="shared" si="367"/>
        <v>22</v>
      </c>
      <c r="AR111" s="117">
        <f t="shared" si="367"/>
        <v>23</v>
      </c>
      <c r="AS111" s="117">
        <f t="shared" si="367"/>
        <v>24</v>
      </c>
      <c r="AT111" s="117">
        <f t="shared" si="367"/>
        <v>25</v>
      </c>
      <c r="AU111" s="117">
        <f t="shared" si="367"/>
        <v>26</v>
      </c>
      <c r="AV111" s="117">
        <f t="shared" si="367"/>
        <v>27</v>
      </c>
      <c r="AW111" s="117">
        <f t="shared" si="367"/>
        <v>29</v>
      </c>
      <c r="AX111" s="117">
        <f t="shared" si="367"/>
        <v>30</v>
      </c>
      <c r="AY111" s="117">
        <f t="shared" si="367"/>
        <v>31</v>
      </c>
      <c r="AZ111" s="117">
        <f t="shared" si="367"/>
        <v>32</v>
      </c>
      <c r="BA111" s="117">
        <f t="shared" si="367"/>
        <v>33</v>
      </c>
      <c r="BB111" s="117">
        <f t="shared" si="367"/>
        <v>34</v>
      </c>
      <c r="BC111" s="117">
        <f t="shared" si="367"/>
        <v>35</v>
      </c>
      <c r="BD111" s="117">
        <f t="shared" si="367"/>
        <v>36</v>
      </c>
      <c r="BE111" s="117">
        <f t="shared" si="367"/>
        <v>37</v>
      </c>
      <c r="BF111" s="117">
        <f t="shared" si="367"/>
        <v>38</v>
      </c>
      <c r="BG111" s="117">
        <f t="shared" si="367"/>
        <v>40</v>
      </c>
      <c r="BH111" s="117">
        <f t="shared" si="367"/>
        <v>41</v>
      </c>
      <c r="BI111" s="117">
        <f t="shared" si="367"/>
        <v>42</v>
      </c>
      <c r="BJ111" s="117">
        <f t="shared" si="367"/>
        <v>43</v>
      </c>
      <c r="BK111" s="117">
        <f t="shared" si="367"/>
        <v>44</v>
      </c>
      <c r="BL111" s="117">
        <f t="shared" si="367"/>
        <v>45</v>
      </c>
      <c r="BM111" s="117">
        <f t="shared" si="367"/>
        <v>46</v>
      </c>
      <c r="BN111" s="117">
        <f t="shared" si="367"/>
        <v>47</v>
      </c>
      <c r="BO111" s="117">
        <f t="shared" si="367"/>
        <v>48</v>
      </c>
      <c r="BP111" s="117">
        <f t="shared" si="367"/>
        <v>49</v>
      </c>
      <c r="BQ111" s="117">
        <f t="shared" si="367"/>
        <v>51</v>
      </c>
      <c r="BR111" s="117">
        <f t="shared" si="367"/>
        <v>52</v>
      </c>
      <c r="BS111" s="117">
        <f t="shared" si="367"/>
        <v>53</v>
      </c>
      <c r="BT111" s="117">
        <f t="shared" si="367"/>
        <v>54</v>
      </c>
      <c r="BU111" s="117">
        <f t="shared" si="367"/>
        <v>55</v>
      </c>
      <c r="BV111" s="117">
        <f t="shared" si="367"/>
        <v>56</v>
      </c>
      <c r="BW111" s="117">
        <f t="shared" si="367"/>
        <v>57</v>
      </c>
      <c r="BX111" s="117">
        <f t="shared" si="367"/>
        <v>58</v>
      </c>
      <c r="BY111" s="117">
        <f t="shared" si="367"/>
        <v>59</v>
      </c>
      <c r="BZ111" s="117">
        <f t="shared" si="367"/>
        <v>60</v>
      </c>
      <c r="CA111" s="117">
        <f t="shared" si="367"/>
        <v>62</v>
      </c>
      <c r="CB111" s="117">
        <f t="shared" si="367"/>
        <v>63</v>
      </c>
      <c r="CC111" s="117">
        <f t="shared" si="367"/>
        <v>64</v>
      </c>
      <c r="CD111" s="117">
        <f t="shared" si="367"/>
        <v>65</v>
      </c>
      <c r="CE111" s="117">
        <f t="shared" si="367"/>
        <v>66</v>
      </c>
      <c r="CF111" s="117">
        <f t="shared" si="367"/>
        <v>67</v>
      </c>
      <c r="CG111" s="117">
        <f t="shared" si="367"/>
        <v>68</v>
      </c>
      <c r="CH111" s="117">
        <f t="shared" si="367"/>
        <v>69</v>
      </c>
      <c r="CI111" s="117">
        <f t="shared" si="367"/>
        <v>70</v>
      </c>
      <c r="CJ111" s="117">
        <f t="shared" si="367"/>
        <v>71</v>
      </c>
      <c r="CK111" s="117">
        <f t="shared" ref="CK111:EV111" si="368">IF(CK13=1,CK110+1,CK110)</f>
        <v>73</v>
      </c>
      <c r="CL111" s="117">
        <f t="shared" si="368"/>
        <v>74</v>
      </c>
      <c r="CM111" s="117">
        <f t="shared" si="368"/>
        <v>75</v>
      </c>
      <c r="CN111" s="117">
        <f t="shared" si="368"/>
        <v>76</v>
      </c>
      <c r="CO111" s="117">
        <f t="shared" si="368"/>
        <v>77</v>
      </c>
      <c r="CP111" s="117">
        <f t="shared" si="368"/>
        <v>78</v>
      </c>
      <c r="CQ111" s="117">
        <f t="shared" si="368"/>
        <v>79</v>
      </c>
      <c r="CR111" s="117">
        <f t="shared" si="368"/>
        <v>80</v>
      </c>
      <c r="CS111" s="117">
        <f t="shared" si="368"/>
        <v>81</v>
      </c>
      <c r="CT111" s="117">
        <f t="shared" si="368"/>
        <v>82</v>
      </c>
      <c r="CU111" s="117">
        <f t="shared" si="368"/>
        <v>84</v>
      </c>
      <c r="CV111" s="117">
        <f t="shared" si="368"/>
        <v>85</v>
      </c>
      <c r="CW111" s="117">
        <f t="shared" si="368"/>
        <v>86</v>
      </c>
      <c r="CX111" s="117">
        <f t="shared" si="368"/>
        <v>87</v>
      </c>
      <c r="CY111" s="117">
        <f t="shared" si="368"/>
        <v>88</v>
      </c>
      <c r="CZ111" s="117">
        <f t="shared" si="368"/>
        <v>89</v>
      </c>
      <c r="DA111" s="117">
        <f t="shared" si="368"/>
        <v>90</v>
      </c>
      <c r="DB111" s="117">
        <f t="shared" si="368"/>
        <v>91</v>
      </c>
      <c r="DC111" s="117">
        <f t="shared" si="368"/>
        <v>92</v>
      </c>
      <c r="DD111" s="117">
        <f t="shared" si="368"/>
        <v>93</v>
      </c>
      <c r="DE111" s="117">
        <f t="shared" si="368"/>
        <v>95</v>
      </c>
      <c r="DF111" s="117">
        <f t="shared" si="368"/>
        <v>96</v>
      </c>
      <c r="DG111" s="117">
        <f t="shared" si="368"/>
        <v>97</v>
      </c>
      <c r="DH111" s="117">
        <f t="shared" si="368"/>
        <v>98</v>
      </c>
      <c r="DI111" s="117">
        <f t="shared" si="368"/>
        <v>99</v>
      </c>
      <c r="DJ111" s="117">
        <f t="shared" si="368"/>
        <v>100</v>
      </c>
      <c r="DK111" s="117">
        <f t="shared" si="368"/>
        <v>101</v>
      </c>
      <c r="DL111" s="117">
        <f t="shared" si="368"/>
        <v>102</v>
      </c>
      <c r="DM111" s="117">
        <f t="shared" si="368"/>
        <v>103</v>
      </c>
      <c r="DN111" s="117">
        <f t="shared" si="368"/>
        <v>104</v>
      </c>
      <c r="DO111" s="117">
        <f t="shared" si="368"/>
        <v>106</v>
      </c>
      <c r="DP111" s="117">
        <f t="shared" si="368"/>
        <v>107</v>
      </c>
      <c r="DQ111" s="117">
        <f t="shared" si="368"/>
        <v>108</v>
      </c>
      <c r="DR111" s="117">
        <f t="shared" si="368"/>
        <v>109</v>
      </c>
      <c r="DS111" s="117">
        <f t="shared" si="368"/>
        <v>110</v>
      </c>
      <c r="DT111" s="117">
        <f t="shared" si="368"/>
        <v>111</v>
      </c>
      <c r="DU111" s="117">
        <f t="shared" si="368"/>
        <v>112</v>
      </c>
      <c r="DV111" s="117">
        <f t="shared" si="368"/>
        <v>113</v>
      </c>
      <c r="DW111" s="117">
        <f t="shared" si="368"/>
        <v>114</v>
      </c>
      <c r="DX111" s="117">
        <f t="shared" si="368"/>
        <v>115</v>
      </c>
      <c r="DY111" s="117">
        <f t="shared" si="368"/>
        <v>117</v>
      </c>
      <c r="DZ111" s="117">
        <f t="shared" si="368"/>
        <v>118</v>
      </c>
      <c r="EA111" s="117">
        <f t="shared" si="368"/>
        <v>119</v>
      </c>
      <c r="EB111" s="117">
        <f t="shared" si="368"/>
        <v>120</v>
      </c>
      <c r="EC111" s="117">
        <f t="shared" si="368"/>
        <v>121</v>
      </c>
      <c r="ED111" s="117">
        <f t="shared" si="368"/>
        <v>122</v>
      </c>
      <c r="EE111" s="117">
        <f t="shared" si="368"/>
        <v>123</v>
      </c>
      <c r="EF111" s="117">
        <f t="shared" si="368"/>
        <v>124</v>
      </c>
      <c r="EG111" s="117">
        <f t="shared" si="368"/>
        <v>125</v>
      </c>
      <c r="EH111" s="117">
        <f t="shared" si="368"/>
        <v>126</v>
      </c>
      <c r="EI111" s="117">
        <f t="shared" si="368"/>
        <v>128</v>
      </c>
      <c r="EJ111" s="117">
        <f t="shared" si="368"/>
        <v>129</v>
      </c>
      <c r="EK111" s="117">
        <f t="shared" si="368"/>
        <v>130</v>
      </c>
      <c r="EL111" s="117">
        <f t="shared" si="368"/>
        <v>131</v>
      </c>
      <c r="EM111" s="117">
        <f t="shared" si="368"/>
        <v>132</v>
      </c>
      <c r="EN111" s="117">
        <f t="shared" si="368"/>
        <v>133</v>
      </c>
      <c r="EO111" s="117">
        <f t="shared" si="368"/>
        <v>134</v>
      </c>
      <c r="EP111" s="117">
        <f t="shared" si="368"/>
        <v>135</v>
      </c>
      <c r="EQ111" s="117">
        <f t="shared" si="368"/>
        <v>136</v>
      </c>
      <c r="ER111" s="117">
        <f t="shared" si="368"/>
        <v>137</v>
      </c>
      <c r="ES111" s="117">
        <f t="shared" si="368"/>
        <v>139</v>
      </c>
      <c r="ET111" s="117">
        <f t="shared" si="368"/>
        <v>140</v>
      </c>
      <c r="EU111" s="117">
        <f t="shared" si="368"/>
        <v>141</v>
      </c>
      <c r="EV111" s="117">
        <f t="shared" si="368"/>
        <v>142</v>
      </c>
      <c r="EW111" s="117">
        <f t="shared" ref="EW111:HH111" si="369">IF(EW13=1,EW110+1,EW110)</f>
        <v>143</v>
      </c>
      <c r="EX111" s="117">
        <f t="shared" si="369"/>
        <v>144</v>
      </c>
      <c r="EY111" s="117">
        <f t="shared" si="369"/>
        <v>145</v>
      </c>
      <c r="EZ111" s="117">
        <f t="shared" si="369"/>
        <v>146</v>
      </c>
      <c r="FA111" s="117">
        <f t="shared" si="369"/>
        <v>147</v>
      </c>
      <c r="FB111" s="117">
        <f t="shared" si="369"/>
        <v>148</v>
      </c>
      <c r="FC111" s="117">
        <f t="shared" si="369"/>
        <v>150</v>
      </c>
      <c r="FD111" s="117">
        <f t="shared" si="369"/>
        <v>151</v>
      </c>
      <c r="FE111" s="117">
        <f t="shared" si="369"/>
        <v>152</v>
      </c>
      <c r="FF111" s="117">
        <f t="shared" si="369"/>
        <v>153</v>
      </c>
      <c r="FG111" s="117">
        <f t="shared" si="369"/>
        <v>154</v>
      </c>
      <c r="FH111" s="117">
        <f t="shared" si="369"/>
        <v>155</v>
      </c>
      <c r="FI111" s="117">
        <f t="shared" si="369"/>
        <v>156</v>
      </c>
      <c r="FJ111" s="117">
        <f t="shared" si="369"/>
        <v>157</v>
      </c>
      <c r="FK111" s="117">
        <f t="shared" si="369"/>
        <v>158</v>
      </c>
      <c r="FL111" s="117">
        <f t="shared" si="369"/>
        <v>159</v>
      </c>
      <c r="FM111" s="117">
        <f t="shared" si="369"/>
        <v>161</v>
      </c>
      <c r="FN111" s="117">
        <f t="shared" si="369"/>
        <v>162</v>
      </c>
      <c r="FO111" s="117">
        <f t="shared" si="369"/>
        <v>163</v>
      </c>
      <c r="FP111" s="117">
        <f t="shared" si="369"/>
        <v>164</v>
      </c>
      <c r="FQ111" s="117">
        <f t="shared" si="369"/>
        <v>165</v>
      </c>
      <c r="FR111" s="117">
        <f t="shared" si="369"/>
        <v>166</v>
      </c>
      <c r="FS111" s="117">
        <f t="shared" si="369"/>
        <v>167</v>
      </c>
      <c r="FT111" s="117">
        <f t="shared" si="369"/>
        <v>168</v>
      </c>
      <c r="FU111" s="117">
        <f t="shared" si="369"/>
        <v>169</v>
      </c>
      <c r="FV111" s="117">
        <f t="shared" si="369"/>
        <v>170</v>
      </c>
      <c r="FW111" s="117">
        <f t="shared" si="369"/>
        <v>172</v>
      </c>
      <c r="FX111" s="117">
        <f t="shared" si="369"/>
        <v>173</v>
      </c>
      <c r="FY111" s="117">
        <f t="shared" si="369"/>
        <v>174</v>
      </c>
      <c r="FZ111" s="117">
        <f t="shared" si="369"/>
        <v>175</v>
      </c>
      <c r="GA111" s="117">
        <f t="shared" si="369"/>
        <v>176</v>
      </c>
      <c r="GB111" s="117">
        <f t="shared" si="369"/>
        <v>177</v>
      </c>
      <c r="GC111" s="117">
        <f t="shared" si="369"/>
        <v>178</v>
      </c>
      <c r="GD111" s="117">
        <f t="shared" si="369"/>
        <v>179</v>
      </c>
      <c r="GE111" s="117">
        <f t="shared" si="369"/>
        <v>180</v>
      </c>
      <c r="GF111" s="117">
        <f t="shared" si="369"/>
        <v>181</v>
      </c>
      <c r="GG111" s="117">
        <f t="shared" si="369"/>
        <v>183</v>
      </c>
      <c r="GH111" s="117">
        <f t="shared" si="369"/>
        <v>184</v>
      </c>
      <c r="GI111" s="117">
        <f t="shared" si="369"/>
        <v>185</v>
      </c>
      <c r="GJ111" s="117">
        <f t="shared" si="369"/>
        <v>186</v>
      </c>
      <c r="GK111" s="117">
        <f t="shared" si="369"/>
        <v>187</v>
      </c>
      <c r="GL111" s="117">
        <f t="shared" si="369"/>
        <v>188</v>
      </c>
      <c r="GM111" s="117">
        <f t="shared" si="369"/>
        <v>189</v>
      </c>
      <c r="GN111" s="117">
        <f t="shared" si="369"/>
        <v>190</v>
      </c>
      <c r="GO111" s="117">
        <f t="shared" si="369"/>
        <v>191</v>
      </c>
      <c r="GP111" s="117">
        <f t="shared" si="369"/>
        <v>192</v>
      </c>
      <c r="GQ111" s="117">
        <f t="shared" si="369"/>
        <v>194</v>
      </c>
      <c r="GR111" s="117">
        <f t="shared" si="369"/>
        <v>195</v>
      </c>
      <c r="GS111" s="117">
        <f t="shared" si="369"/>
        <v>196</v>
      </c>
      <c r="GT111" s="117">
        <f t="shared" si="369"/>
        <v>197</v>
      </c>
      <c r="GU111" s="117">
        <f t="shared" si="369"/>
        <v>198</v>
      </c>
      <c r="GV111" s="117">
        <f t="shared" si="369"/>
        <v>199</v>
      </c>
      <c r="GW111" s="117">
        <f t="shared" si="369"/>
        <v>200</v>
      </c>
      <c r="GX111" s="117">
        <f t="shared" si="369"/>
        <v>201</v>
      </c>
      <c r="GY111" s="117">
        <f t="shared" si="369"/>
        <v>202</v>
      </c>
      <c r="GZ111" s="117">
        <f t="shared" si="369"/>
        <v>203</v>
      </c>
      <c r="HA111" s="117">
        <f t="shared" si="369"/>
        <v>205</v>
      </c>
      <c r="HB111" s="117">
        <f t="shared" si="369"/>
        <v>206</v>
      </c>
      <c r="HC111" s="117">
        <f t="shared" si="369"/>
        <v>207</v>
      </c>
      <c r="HD111" s="117">
        <f t="shared" si="369"/>
        <v>208</v>
      </c>
      <c r="HE111" s="117">
        <f t="shared" si="369"/>
        <v>209</v>
      </c>
      <c r="HF111" s="117">
        <f t="shared" si="369"/>
        <v>210</v>
      </c>
      <c r="HG111" s="117">
        <f t="shared" si="369"/>
        <v>211</v>
      </c>
      <c r="HH111" s="117">
        <f t="shared" si="369"/>
        <v>212</v>
      </c>
      <c r="HI111" s="117">
        <f t="shared" ref="HI111:HV111" si="370">IF(HI13=1,HI110+1,HI110)</f>
        <v>213</v>
      </c>
      <c r="HJ111" s="117">
        <f t="shared" si="370"/>
        <v>214</v>
      </c>
      <c r="HK111" s="117">
        <f t="shared" si="370"/>
        <v>216</v>
      </c>
      <c r="HL111" s="117">
        <f t="shared" si="370"/>
        <v>217</v>
      </c>
      <c r="HM111" s="117">
        <f t="shared" si="370"/>
        <v>218</v>
      </c>
      <c r="HN111" s="117">
        <f t="shared" si="370"/>
        <v>219</v>
      </c>
      <c r="HO111" s="117">
        <f t="shared" si="370"/>
        <v>220</v>
      </c>
      <c r="HP111" s="117">
        <f t="shared" si="370"/>
        <v>221</v>
      </c>
      <c r="HQ111" s="117">
        <f t="shared" si="370"/>
        <v>222</v>
      </c>
      <c r="HR111" s="117">
        <f t="shared" si="370"/>
        <v>223</v>
      </c>
      <c r="HS111" s="117">
        <f t="shared" si="370"/>
        <v>224</v>
      </c>
      <c r="HT111" s="117">
        <f t="shared" si="370"/>
        <v>225</v>
      </c>
      <c r="HU111" s="117">
        <f t="shared" si="370"/>
        <v>225</v>
      </c>
      <c r="HV111" s="117">
        <f t="shared" si="370"/>
        <v>225</v>
      </c>
    </row>
    <row r="112" spans="1:230" x14ac:dyDescent="0.35">
      <c r="A112" s="117">
        <v>22</v>
      </c>
      <c r="B112" s="117">
        <f t="shared" si="206"/>
        <v>2</v>
      </c>
      <c r="C112" s="117">
        <f t="shared" si="207"/>
        <v>2</v>
      </c>
      <c r="D112" s="117">
        <f t="shared" si="208"/>
        <v>2</v>
      </c>
      <c r="E112" s="117">
        <f t="shared" si="209"/>
        <v>2</v>
      </c>
      <c r="H112" s="117">
        <v>111</v>
      </c>
      <c r="I112" s="117" t="str">
        <f t="shared" si="177"/>
        <v>ECG</v>
      </c>
      <c r="J112" s="117">
        <f t="shared" si="183"/>
        <v>101</v>
      </c>
      <c r="K112" s="117" t="str">
        <f t="shared" si="184"/>
        <v>ECG</v>
      </c>
      <c r="L112" s="117" t="str">
        <f t="shared" si="185"/>
        <v/>
      </c>
      <c r="M112" s="398" t="str">
        <f t="shared" si="186"/>
        <v>ECG</v>
      </c>
      <c r="N112" s="117">
        <f t="shared" si="187"/>
        <v>111</v>
      </c>
      <c r="O112" s="117">
        <f t="shared" si="188"/>
        <v>111</v>
      </c>
      <c r="Q112" s="389" t="str">
        <f t="shared" si="178"/>
        <v/>
      </c>
      <c r="R112" s="395" t="str">
        <f t="shared" si="189"/>
        <v/>
      </c>
      <c r="S112" s="391"/>
      <c r="T112" s="391"/>
      <c r="U112" s="391"/>
      <c r="V112" s="117">
        <v>13</v>
      </c>
      <c r="W112" s="117">
        <v>0</v>
      </c>
      <c r="X112" s="117">
        <f t="shared" si="330"/>
        <v>1</v>
      </c>
      <c r="Y112" s="117">
        <f t="shared" ref="Y112:CJ112" si="371">IF(Y14=1,Y111+1,Y111)</f>
        <v>2</v>
      </c>
      <c r="Z112" s="117">
        <f t="shared" si="371"/>
        <v>3</v>
      </c>
      <c r="AA112" s="117">
        <f t="shared" si="371"/>
        <v>4</v>
      </c>
      <c r="AB112" s="117">
        <f t="shared" si="371"/>
        <v>5</v>
      </c>
      <c r="AC112" s="117">
        <f t="shared" si="371"/>
        <v>7</v>
      </c>
      <c r="AD112" s="117">
        <f t="shared" si="371"/>
        <v>8</v>
      </c>
      <c r="AE112" s="117">
        <f t="shared" si="371"/>
        <v>9</v>
      </c>
      <c r="AF112" s="117">
        <f t="shared" si="371"/>
        <v>10</v>
      </c>
      <c r="AG112" s="117">
        <f t="shared" si="371"/>
        <v>11</v>
      </c>
      <c r="AH112" s="117">
        <f t="shared" si="371"/>
        <v>12</v>
      </c>
      <c r="AI112" s="117">
        <f t="shared" si="371"/>
        <v>13</v>
      </c>
      <c r="AJ112" s="117">
        <f t="shared" si="371"/>
        <v>14</v>
      </c>
      <c r="AK112" s="117">
        <f t="shared" si="371"/>
        <v>15</v>
      </c>
      <c r="AL112" s="117">
        <f t="shared" si="371"/>
        <v>16</v>
      </c>
      <c r="AM112" s="117">
        <f t="shared" si="371"/>
        <v>18</v>
      </c>
      <c r="AN112" s="117">
        <f t="shared" si="371"/>
        <v>19</v>
      </c>
      <c r="AO112" s="117">
        <f t="shared" si="371"/>
        <v>20</v>
      </c>
      <c r="AP112" s="117">
        <f t="shared" si="371"/>
        <v>21</v>
      </c>
      <c r="AQ112" s="117">
        <f t="shared" si="371"/>
        <v>22</v>
      </c>
      <c r="AR112" s="117">
        <f t="shared" si="371"/>
        <v>23</v>
      </c>
      <c r="AS112" s="117">
        <f t="shared" si="371"/>
        <v>24</v>
      </c>
      <c r="AT112" s="117">
        <f t="shared" si="371"/>
        <v>25</v>
      </c>
      <c r="AU112" s="117">
        <f t="shared" si="371"/>
        <v>26</v>
      </c>
      <c r="AV112" s="117">
        <f t="shared" si="371"/>
        <v>27</v>
      </c>
      <c r="AW112" s="117">
        <f t="shared" si="371"/>
        <v>29</v>
      </c>
      <c r="AX112" s="117">
        <f t="shared" si="371"/>
        <v>30</v>
      </c>
      <c r="AY112" s="117">
        <f t="shared" si="371"/>
        <v>31</v>
      </c>
      <c r="AZ112" s="117">
        <f t="shared" si="371"/>
        <v>32</v>
      </c>
      <c r="BA112" s="117">
        <f t="shared" si="371"/>
        <v>33</v>
      </c>
      <c r="BB112" s="117">
        <f t="shared" si="371"/>
        <v>34</v>
      </c>
      <c r="BC112" s="117">
        <f t="shared" si="371"/>
        <v>35</v>
      </c>
      <c r="BD112" s="117">
        <f t="shared" si="371"/>
        <v>36</v>
      </c>
      <c r="BE112" s="117">
        <f t="shared" si="371"/>
        <v>37</v>
      </c>
      <c r="BF112" s="117">
        <f t="shared" si="371"/>
        <v>38</v>
      </c>
      <c r="BG112" s="117">
        <f t="shared" si="371"/>
        <v>40</v>
      </c>
      <c r="BH112" s="117">
        <f t="shared" si="371"/>
        <v>41</v>
      </c>
      <c r="BI112" s="117">
        <f t="shared" si="371"/>
        <v>42</v>
      </c>
      <c r="BJ112" s="117">
        <f t="shared" si="371"/>
        <v>43</v>
      </c>
      <c r="BK112" s="117">
        <f t="shared" si="371"/>
        <v>44</v>
      </c>
      <c r="BL112" s="117">
        <f t="shared" si="371"/>
        <v>45</v>
      </c>
      <c r="BM112" s="117">
        <f t="shared" si="371"/>
        <v>46</v>
      </c>
      <c r="BN112" s="117">
        <f t="shared" si="371"/>
        <v>47</v>
      </c>
      <c r="BO112" s="117">
        <f t="shared" si="371"/>
        <v>48</v>
      </c>
      <c r="BP112" s="117">
        <f t="shared" si="371"/>
        <v>49</v>
      </c>
      <c r="BQ112" s="117">
        <f t="shared" si="371"/>
        <v>51</v>
      </c>
      <c r="BR112" s="117">
        <f t="shared" si="371"/>
        <v>52</v>
      </c>
      <c r="BS112" s="117">
        <f t="shared" si="371"/>
        <v>53</v>
      </c>
      <c r="BT112" s="117">
        <f t="shared" si="371"/>
        <v>54</v>
      </c>
      <c r="BU112" s="117">
        <f t="shared" si="371"/>
        <v>55</v>
      </c>
      <c r="BV112" s="117">
        <f t="shared" si="371"/>
        <v>56</v>
      </c>
      <c r="BW112" s="117">
        <f t="shared" si="371"/>
        <v>57</v>
      </c>
      <c r="BX112" s="117">
        <f t="shared" si="371"/>
        <v>58</v>
      </c>
      <c r="BY112" s="117">
        <f t="shared" si="371"/>
        <v>59</v>
      </c>
      <c r="BZ112" s="117">
        <f t="shared" si="371"/>
        <v>60</v>
      </c>
      <c r="CA112" s="117">
        <f t="shared" si="371"/>
        <v>62</v>
      </c>
      <c r="CB112" s="117">
        <f t="shared" si="371"/>
        <v>63</v>
      </c>
      <c r="CC112" s="117">
        <f t="shared" si="371"/>
        <v>64</v>
      </c>
      <c r="CD112" s="117">
        <f t="shared" si="371"/>
        <v>65</v>
      </c>
      <c r="CE112" s="117">
        <f t="shared" si="371"/>
        <v>66</v>
      </c>
      <c r="CF112" s="117">
        <f t="shared" si="371"/>
        <v>67</v>
      </c>
      <c r="CG112" s="117">
        <f t="shared" si="371"/>
        <v>68</v>
      </c>
      <c r="CH112" s="117">
        <f t="shared" si="371"/>
        <v>69</v>
      </c>
      <c r="CI112" s="117">
        <f t="shared" si="371"/>
        <v>70</v>
      </c>
      <c r="CJ112" s="117">
        <f t="shared" si="371"/>
        <v>71</v>
      </c>
      <c r="CK112" s="117">
        <f t="shared" ref="CK112:EV112" si="372">IF(CK14=1,CK111+1,CK111)</f>
        <v>73</v>
      </c>
      <c r="CL112" s="117">
        <f t="shared" si="372"/>
        <v>74</v>
      </c>
      <c r="CM112" s="117">
        <f t="shared" si="372"/>
        <v>75</v>
      </c>
      <c r="CN112" s="117">
        <f t="shared" si="372"/>
        <v>76</v>
      </c>
      <c r="CO112" s="117">
        <f t="shared" si="372"/>
        <v>77</v>
      </c>
      <c r="CP112" s="117">
        <f t="shared" si="372"/>
        <v>78</v>
      </c>
      <c r="CQ112" s="117">
        <f t="shared" si="372"/>
        <v>79</v>
      </c>
      <c r="CR112" s="117">
        <f t="shared" si="372"/>
        <v>80</v>
      </c>
      <c r="CS112" s="117">
        <f t="shared" si="372"/>
        <v>81</v>
      </c>
      <c r="CT112" s="117">
        <f t="shared" si="372"/>
        <v>82</v>
      </c>
      <c r="CU112" s="117">
        <f t="shared" si="372"/>
        <v>84</v>
      </c>
      <c r="CV112" s="117">
        <f t="shared" si="372"/>
        <v>85</v>
      </c>
      <c r="CW112" s="117">
        <f t="shared" si="372"/>
        <v>86</v>
      </c>
      <c r="CX112" s="117">
        <f t="shared" si="372"/>
        <v>87</v>
      </c>
      <c r="CY112" s="117">
        <f t="shared" si="372"/>
        <v>88</v>
      </c>
      <c r="CZ112" s="117">
        <f t="shared" si="372"/>
        <v>89</v>
      </c>
      <c r="DA112" s="117">
        <f t="shared" si="372"/>
        <v>90</v>
      </c>
      <c r="DB112" s="117">
        <f t="shared" si="372"/>
        <v>91</v>
      </c>
      <c r="DC112" s="117">
        <f t="shared" si="372"/>
        <v>92</v>
      </c>
      <c r="DD112" s="117">
        <f t="shared" si="372"/>
        <v>93</v>
      </c>
      <c r="DE112" s="117">
        <f t="shared" si="372"/>
        <v>95</v>
      </c>
      <c r="DF112" s="117">
        <f t="shared" si="372"/>
        <v>96</v>
      </c>
      <c r="DG112" s="117">
        <f t="shared" si="372"/>
        <v>97</v>
      </c>
      <c r="DH112" s="117">
        <f t="shared" si="372"/>
        <v>98</v>
      </c>
      <c r="DI112" s="117">
        <f t="shared" si="372"/>
        <v>99</v>
      </c>
      <c r="DJ112" s="117">
        <f t="shared" si="372"/>
        <v>100</v>
      </c>
      <c r="DK112" s="117">
        <f t="shared" si="372"/>
        <v>101</v>
      </c>
      <c r="DL112" s="117">
        <f t="shared" si="372"/>
        <v>102</v>
      </c>
      <c r="DM112" s="117">
        <f t="shared" si="372"/>
        <v>103</v>
      </c>
      <c r="DN112" s="117">
        <f t="shared" si="372"/>
        <v>104</v>
      </c>
      <c r="DO112" s="117">
        <f t="shared" si="372"/>
        <v>106</v>
      </c>
      <c r="DP112" s="117">
        <f t="shared" si="372"/>
        <v>107</v>
      </c>
      <c r="DQ112" s="117">
        <f t="shared" si="372"/>
        <v>108</v>
      </c>
      <c r="DR112" s="117">
        <f t="shared" si="372"/>
        <v>109</v>
      </c>
      <c r="DS112" s="117">
        <f t="shared" si="372"/>
        <v>110</v>
      </c>
      <c r="DT112" s="117">
        <f t="shared" si="372"/>
        <v>111</v>
      </c>
      <c r="DU112" s="117">
        <f t="shared" si="372"/>
        <v>112</v>
      </c>
      <c r="DV112" s="117">
        <f t="shared" si="372"/>
        <v>113</v>
      </c>
      <c r="DW112" s="117">
        <f t="shared" si="372"/>
        <v>114</v>
      </c>
      <c r="DX112" s="117">
        <f t="shared" si="372"/>
        <v>115</v>
      </c>
      <c r="DY112" s="117">
        <f t="shared" si="372"/>
        <v>117</v>
      </c>
      <c r="DZ112" s="117">
        <f t="shared" si="372"/>
        <v>118</v>
      </c>
      <c r="EA112" s="117">
        <f t="shared" si="372"/>
        <v>119</v>
      </c>
      <c r="EB112" s="117">
        <f t="shared" si="372"/>
        <v>120</v>
      </c>
      <c r="EC112" s="117">
        <f t="shared" si="372"/>
        <v>121</v>
      </c>
      <c r="ED112" s="117">
        <f t="shared" si="372"/>
        <v>122</v>
      </c>
      <c r="EE112" s="117">
        <f t="shared" si="372"/>
        <v>123</v>
      </c>
      <c r="EF112" s="117">
        <f t="shared" si="372"/>
        <v>124</v>
      </c>
      <c r="EG112" s="117">
        <f t="shared" si="372"/>
        <v>125</v>
      </c>
      <c r="EH112" s="117">
        <f t="shared" si="372"/>
        <v>126</v>
      </c>
      <c r="EI112" s="117">
        <f t="shared" si="372"/>
        <v>128</v>
      </c>
      <c r="EJ112" s="117">
        <f t="shared" si="372"/>
        <v>129</v>
      </c>
      <c r="EK112" s="117">
        <f t="shared" si="372"/>
        <v>130</v>
      </c>
      <c r="EL112" s="117">
        <f t="shared" si="372"/>
        <v>131</v>
      </c>
      <c r="EM112" s="117">
        <f t="shared" si="372"/>
        <v>132</v>
      </c>
      <c r="EN112" s="117">
        <f t="shared" si="372"/>
        <v>133</v>
      </c>
      <c r="EO112" s="117">
        <f t="shared" si="372"/>
        <v>134</v>
      </c>
      <c r="EP112" s="117">
        <f t="shared" si="372"/>
        <v>135</v>
      </c>
      <c r="EQ112" s="117">
        <f t="shared" si="372"/>
        <v>136</v>
      </c>
      <c r="ER112" s="117">
        <f t="shared" si="372"/>
        <v>137</v>
      </c>
      <c r="ES112" s="117">
        <f t="shared" si="372"/>
        <v>139</v>
      </c>
      <c r="ET112" s="117">
        <f t="shared" si="372"/>
        <v>140</v>
      </c>
      <c r="EU112" s="117">
        <f t="shared" si="372"/>
        <v>141</v>
      </c>
      <c r="EV112" s="117">
        <f t="shared" si="372"/>
        <v>142</v>
      </c>
      <c r="EW112" s="117">
        <f t="shared" ref="EW112:HH112" si="373">IF(EW14=1,EW111+1,EW111)</f>
        <v>143</v>
      </c>
      <c r="EX112" s="117">
        <f t="shared" si="373"/>
        <v>144</v>
      </c>
      <c r="EY112" s="117">
        <f t="shared" si="373"/>
        <v>145</v>
      </c>
      <c r="EZ112" s="117">
        <f t="shared" si="373"/>
        <v>146</v>
      </c>
      <c r="FA112" s="117">
        <f t="shared" si="373"/>
        <v>147</v>
      </c>
      <c r="FB112" s="117">
        <f t="shared" si="373"/>
        <v>148</v>
      </c>
      <c r="FC112" s="117">
        <f t="shared" si="373"/>
        <v>150</v>
      </c>
      <c r="FD112" s="117">
        <f t="shared" si="373"/>
        <v>151</v>
      </c>
      <c r="FE112" s="117">
        <f t="shared" si="373"/>
        <v>152</v>
      </c>
      <c r="FF112" s="117">
        <f t="shared" si="373"/>
        <v>153</v>
      </c>
      <c r="FG112" s="117">
        <f t="shared" si="373"/>
        <v>154</v>
      </c>
      <c r="FH112" s="117">
        <f t="shared" si="373"/>
        <v>155</v>
      </c>
      <c r="FI112" s="117">
        <f t="shared" si="373"/>
        <v>156</v>
      </c>
      <c r="FJ112" s="117">
        <f t="shared" si="373"/>
        <v>157</v>
      </c>
      <c r="FK112" s="117">
        <f t="shared" si="373"/>
        <v>158</v>
      </c>
      <c r="FL112" s="117">
        <f t="shared" si="373"/>
        <v>159</v>
      </c>
      <c r="FM112" s="117">
        <f t="shared" si="373"/>
        <v>161</v>
      </c>
      <c r="FN112" s="117">
        <f t="shared" si="373"/>
        <v>162</v>
      </c>
      <c r="FO112" s="117">
        <f t="shared" si="373"/>
        <v>163</v>
      </c>
      <c r="FP112" s="117">
        <f t="shared" si="373"/>
        <v>164</v>
      </c>
      <c r="FQ112" s="117">
        <f t="shared" si="373"/>
        <v>165</v>
      </c>
      <c r="FR112" s="117">
        <f t="shared" si="373"/>
        <v>166</v>
      </c>
      <c r="FS112" s="117">
        <f t="shared" si="373"/>
        <v>167</v>
      </c>
      <c r="FT112" s="117">
        <f t="shared" si="373"/>
        <v>168</v>
      </c>
      <c r="FU112" s="117">
        <f t="shared" si="373"/>
        <v>169</v>
      </c>
      <c r="FV112" s="117">
        <f t="shared" si="373"/>
        <v>170</v>
      </c>
      <c r="FW112" s="117">
        <f t="shared" si="373"/>
        <v>172</v>
      </c>
      <c r="FX112" s="117">
        <f t="shared" si="373"/>
        <v>173</v>
      </c>
      <c r="FY112" s="117">
        <f t="shared" si="373"/>
        <v>174</v>
      </c>
      <c r="FZ112" s="117">
        <f t="shared" si="373"/>
        <v>175</v>
      </c>
      <c r="GA112" s="117">
        <f t="shared" si="373"/>
        <v>176</v>
      </c>
      <c r="GB112" s="117">
        <f t="shared" si="373"/>
        <v>177</v>
      </c>
      <c r="GC112" s="117">
        <f t="shared" si="373"/>
        <v>178</v>
      </c>
      <c r="GD112" s="117">
        <f t="shared" si="373"/>
        <v>179</v>
      </c>
      <c r="GE112" s="117">
        <f t="shared" si="373"/>
        <v>180</v>
      </c>
      <c r="GF112" s="117">
        <f t="shared" si="373"/>
        <v>181</v>
      </c>
      <c r="GG112" s="117">
        <f t="shared" si="373"/>
        <v>183</v>
      </c>
      <c r="GH112" s="117">
        <f t="shared" si="373"/>
        <v>184</v>
      </c>
      <c r="GI112" s="117">
        <f t="shared" si="373"/>
        <v>185</v>
      </c>
      <c r="GJ112" s="117">
        <f t="shared" si="373"/>
        <v>186</v>
      </c>
      <c r="GK112" s="117">
        <f t="shared" si="373"/>
        <v>187</v>
      </c>
      <c r="GL112" s="117">
        <f t="shared" si="373"/>
        <v>188</v>
      </c>
      <c r="GM112" s="117">
        <f t="shared" si="373"/>
        <v>189</v>
      </c>
      <c r="GN112" s="117">
        <f t="shared" si="373"/>
        <v>190</v>
      </c>
      <c r="GO112" s="117">
        <f t="shared" si="373"/>
        <v>191</v>
      </c>
      <c r="GP112" s="117">
        <f t="shared" si="373"/>
        <v>192</v>
      </c>
      <c r="GQ112" s="117">
        <f t="shared" si="373"/>
        <v>194</v>
      </c>
      <c r="GR112" s="117">
        <f t="shared" si="373"/>
        <v>195</v>
      </c>
      <c r="GS112" s="117">
        <f t="shared" si="373"/>
        <v>196</v>
      </c>
      <c r="GT112" s="117">
        <f t="shared" si="373"/>
        <v>197</v>
      </c>
      <c r="GU112" s="117">
        <f t="shared" si="373"/>
        <v>198</v>
      </c>
      <c r="GV112" s="117">
        <f t="shared" si="373"/>
        <v>199</v>
      </c>
      <c r="GW112" s="117">
        <f t="shared" si="373"/>
        <v>200</v>
      </c>
      <c r="GX112" s="117">
        <f t="shared" si="373"/>
        <v>201</v>
      </c>
      <c r="GY112" s="117">
        <f t="shared" si="373"/>
        <v>202</v>
      </c>
      <c r="GZ112" s="117">
        <f t="shared" si="373"/>
        <v>203</v>
      </c>
      <c r="HA112" s="117">
        <f t="shared" si="373"/>
        <v>205</v>
      </c>
      <c r="HB112" s="117">
        <f t="shared" si="373"/>
        <v>206</v>
      </c>
      <c r="HC112" s="117">
        <f t="shared" si="373"/>
        <v>207</v>
      </c>
      <c r="HD112" s="117">
        <f t="shared" si="373"/>
        <v>208</v>
      </c>
      <c r="HE112" s="117">
        <f t="shared" si="373"/>
        <v>209</v>
      </c>
      <c r="HF112" s="117">
        <f t="shared" si="373"/>
        <v>210</v>
      </c>
      <c r="HG112" s="117">
        <f t="shared" si="373"/>
        <v>211</v>
      </c>
      <c r="HH112" s="117">
        <f t="shared" si="373"/>
        <v>212</v>
      </c>
      <c r="HI112" s="117">
        <f t="shared" ref="HI112:HV112" si="374">IF(HI14=1,HI111+1,HI111)</f>
        <v>213</v>
      </c>
      <c r="HJ112" s="117">
        <f t="shared" si="374"/>
        <v>214</v>
      </c>
      <c r="HK112" s="117">
        <f t="shared" si="374"/>
        <v>216</v>
      </c>
      <c r="HL112" s="117">
        <f t="shared" si="374"/>
        <v>217</v>
      </c>
      <c r="HM112" s="117">
        <f t="shared" si="374"/>
        <v>218</v>
      </c>
      <c r="HN112" s="117">
        <f t="shared" si="374"/>
        <v>219</v>
      </c>
      <c r="HO112" s="117">
        <f t="shared" si="374"/>
        <v>220</v>
      </c>
      <c r="HP112" s="117">
        <f t="shared" si="374"/>
        <v>221</v>
      </c>
      <c r="HQ112" s="117">
        <f t="shared" si="374"/>
        <v>222</v>
      </c>
      <c r="HR112" s="117">
        <f t="shared" si="374"/>
        <v>223</v>
      </c>
      <c r="HS112" s="117">
        <f t="shared" si="374"/>
        <v>224</v>
      </c>
      <c r="HT112" s="117">
        <f t="shared" si="374"/>
        <v>225</v>
      </c>
      <c r="HU112" s="117">
        <f t="shared" si="374"/>
        <v>225</v>
      </c>
      <c r="HV112" s="117">
        <f t="shared" si="374"/>
        <v>225</v>
      </c>
    </row>
    <row r="113" spans="1:230" x14ac:dyDescent="0.35">
      <c r="A113" s="117">
        <v>22</v>
      </c>
      <c r="B113" s="117">
        <f t="shared" si="206"/>
        <v>2</v>
      </c>
      <c r="C113" s="117">
        <f t="shared" si="207"/>
        <v>2</v>
      </c>
      <c r="D113" s="117">
        <f t="shared" si="208"/>
        <v>2</v>
      </c>
      <c r="E113" s="117">
        <f t="shared" si="209"/>
        <v>2</v>
      </c>
      <c r="H113" s="117">
        <v>112</v>
      </c>
      <c r="I113" s="117" t="str">
        <f t="shared" si="177"/>
        <v>ECG</v>
      </c>
      <c r="J113" s="117">
        <f t="shared" si="183"/>
        <v>102</v>
      </c>
      <c r="K113" s="117" t="str">
        <f t="shared" si="184"/>
        <v>ECG</v>
      </c>
      <c r="L113" s="117" t="str">
        <f t="shared" si="185"/>
        <v/>
      </c>
      <c r="M113" s="398" t="str">
        <f t="shared" si="186"/>
        <v>ECG</v>
      </c>
      <c r="N113" s="117">
        <f t="shared" si="187"/>
        <v>112</v>
      </c>
      <c r="O113" s="117">
        <f t="shared" si="188"/>
        <v>112</v>
      </c>
      <c r="Q113" s="389" t="str">
        <f t="shared" si="178"/>
        <v/>
      </c>
      <c r="R113" s="395" t="str">
        <f t="shared" si="189"/>
        <v/>
      </c>
      <c r="S113" s="391"/>
      <c r="T113" s="391"/>
      <c r="U113" s="391"/>
      <c r="V113" s="117">
        <v>14</v>
      </c>
      <c r="W113" s="117">
        <v>0</v>
      </c>
      <c r="X113" s="117">
        <f t="shared" si="330"/>
        <v>1</v>
      </c>
      <c r="Y113" s="117">
        <f t="shared" ref="Y113:CJ113" si="375">IF(Y15=1,Y112+1,Y112)</f>
        <v>2</v>
      </c>
      <c r="Z113" s="117">
        <f t="shared" si="375"/>
        <v>3</v>
      </c>
      <c r="AA113" s="117">
        <f t="shared" si="375"/>
        <v>4</v>
      </c>
      <c r="AB113" s="117">
        <f t="shared" si="375"/>
        <v>5</v>
      </c>
      <c r="AC113" s="117">
        <f t="shared" si="375"/>
        <v>7</v>
      </c>
      <c r="AD113" s="117">
        <f t="shared" si="375"/>
        <v>8</v>
      </c>
      <c r="AE113" s="117">
        <f t="shared" si="375"/>
        <v>9</v>
      </c>
      <c r="AF113" s="117">
        <f t="shared" si="375"/>
        <v>10</v>
      </c>
      <c r="AG113" s="117">
        <f t="shared" si="375"/>
        <v>11</v>
      </c>
      <c r="AH113" s="117">
        <f t="shared" si="375"/>
        <v>12</v>
      </c>
      <c r="AI113" s="117">
        <f t="shared" si="375"/>
        <v>13</v>
      </c>
      <c r="AJ113" s="117">
        <f t="shared" si="375"/>
        <v>14</v>
      </c>
      <c r="AK113" s="117">
        <f t="shared" si="375"/>
        <v>15</v>
      </c>
      <c r="AL113" s="117">
        <f t="shared" si="375"/>
        <v>16</v>
      </c>
      <c r="AM113" s="117">
        <f t="shared" si="375"/>
        <v>18</v>
      </c>
      <c r="AN113" s="117">
        <f t="shared" si="375"/>
        <v>19</v>
      </c>
      <c r="AO113" s="117">
        <f t="shared" si="375"/>
        <v>20</v>
      </c>
      <c r="AP113" s="117">
        <f t="shared" si="375"/>
        <v>21</v>
      </c>
      <c r="AQ113" s="117">
        <f t="shared" si="375"/>
        <v>22</v>
      </c>
      <c r="AR113" s="117">
        <f t="shared" si="375"/>
        <v>23</v>
      </c>
      <c r="AS113" s="117">
        <f t="shared" si="375"/>
        <v>24</v>
      </c>
      <c r="AT113" s="117">
        <f t="shared" si="375"/>
        <v>25</v>
      </c>
      <c r="AU113" s="117">
        <f t="shared" si="375"/>
        <v>26</v>
      </c>
      <c r="AV113" s="117">
        <f t="shared" si="375"/>
        <v>27</v>
      </c>
      <c r="AW113" s="117">
        <f t="shared" si="375"/>
        <v>29</v>
      </c>
      <c r="AX113" s="117">
        <f t="shared" si="375"/>
        <v>30</v>
      </c>
      <c r="AY113" s="117">
        <f t="shared" si="375"/>
        <v>31</v>
      </c>
      <c r="AZ113" s="117">
        <f t="shared" si="375"/>
        <v>32</v>
      </c>
      <c r="BA113" s="117">
        <f t="shared" si="375"/>
        <v>33</v>
      </c>
      <c r="BB113" s="117">
        <f t="shared" si="375"/>
        <v>34</v>
      </c>
      <c r="BC113" s="117">
        <f t="shared" si="375"/>
        <v>35</v>
      </c>
      <c r="BD113" s="117">
        <f t="shared" si="375"/>
        <v>36</v>
      </c>
      <c r="BE113" s="117">
        <f t="shared" si="375"/>
        <v>37</v>
      </c>
      <c r="BF113" s="117">
        <f t="shared" si="375"/>
        <v>38</v>
      </c>
      <c r="BG113" s="117">
        <f t="shared" si="375"/>
        <v>40</v>
      </c>
      <c r="BH113" s="117">
        <f t="shared" si="375"/>
        <v>41</v>
      </c>
      <c r="BI113" s="117">
        <f t="shared" si="375"/>
        <v>42</v>
      </c>
      <c r="BJ113" s="117">
        <f t="shared" si="375"/>
        <v>43</v>
      </c>
      <c r="BK113" s="117">
        <f t="shared" si="375"/>
        <v>44</v>
      </c>
      <c r="BL113" s="117">
        <f t="shared" si="375"/>
        <v>45</v>
      </c>
      <c r="BM113" s="117">
        <f t="shared" si="375"/>
        <v>46</v>
      </c>
      <c r="BN113" s="117">
        <f t="shared" si="375"/>
        <v>47</v>
      </c>
      <c r="BO113" s="117">
        <f t="shared" si="375"/>
        <v>48</v>
      </c>
      <c r="BP113" s="117">
        <f t="shared" si="375"/>
        <v>49</v>
      </c>
      <c r="BQ113" s="117">
        <f t="shared" si="375"/>
        <v>51</v>
      </c>
      <c r="BR113" s="117">
        <f t="shared" si="375"/>
        <v>52</v>
      </c>
      <c r="BS113" s="117">
        <f t="shared" si="375"/>
        <v>53</v>
      </c>
      <c r="BT113" s="117">
        <f t="shared" si="375"/>
        <v>54</v>
      </c>
      <c r="BU113" s="117">
        <f t="shared" si="375"/>
        <v>55</v>
      </c>
      <c r="BV113" s="117">
        <f t="shared" si="375"/>
        <v>56</v>
      </c>
      <c r="BW113" s="117">
        <f t="shared" si="375"/>
        <v>57</v>
      </c>
      <c r="BX113" s="117">
        <f t="shared" si="375"/>
        <v>58</v>
      </c>
      <c r="BY113" s="117">
        <f t="shared" si="375"/>
        <v>59</v>
      </c>
      <c r="BZ113" s="117">
        <f t="shared" si="375"/>
        <v>60</v>
      </c>
      <c r="CA113" s="117">
        <f t="shared" si="375"/>
        <v>62</v>
      </c>
      <c r="CB113" s="117">
        <f t="shared" si="375"/>
        <v>63</v>
      </c>
      <c r="CC113" s="117">
        <f t="shared" si="375"/>
        <v>64</v>
      </c>
      <c r="CD113" s="117">
        <f t="shared" si="375"/>
        <v>65</v>
      </c>
      <c r="CE113" s="117">
        <f t="shared" si="375"/>
        <v>66</v>
      </c>
      <c r="CF113" s="117">
        <f t="shared" si="375"/>
        <v>67</v>
      </c>
      <c r="CG113" s="117">
        <f t="shared" si="375"/>
        <v>68</v>
      </c>
      <c r="CH113" s="117">
        <f t="shared" si="375"/>
        <v>69</v>
      </c>
      <c r="CI113" s="117">
        <f t="shared" si="375"/>
        <v>70</v>
      </c>
      <c r="CJ113" s="117">
        <f t="shared" si="375"/>
        <v>71</v>
      </c>
      <c r="CK113" s="117">
        <f t="shared" ref="CK113:EV113" si="376">IF(CK15=1,CK112+1,CK112)</f>
        <v>73</v>
      </c>
      <c r="CL113" s="117">
        <f t="shared" si="376"/>
        <v>74</v>
      </c>
      <c r="CM113" s="117">
        <f t="shared" si="376"/>
        <v>75</v>
      </c>
      <c r="CN113" s="117">
        <f t="shared" si="376"/>
        <v>76</v>
      </c>
      <c r="CO113" s="117">
        <f t="shared" si="376"/>
        <v>77</v>
      </c>
      <c r="CP113" s="117">
        <f t="shared" si="376"/>
        <v>78</v>
      </c>
      <c r="CQ113" s="117">
        <f t="shared" si="376"/>
        <v>79</v>
      </c>
      <c r="CR113" s="117">
        <f t="shared" si="376"/>
        <v>80</v>
      </c>
      <c r="CS113" s="117">
        <f t="shared" si="376"/>
        <v>81</v>
      </c>
      <c r="CT113" s="117">
        <f t="shared" si="376"/>
        <v>82</v>
      </c>
      <c r="CU113" s="117">
        <f t="shared" si="376"/>
        <v>84</v>
      </c>
      <c r="CV113" s="117">
        <f t="shared" si="376"/>
        <v>85</v>
      </c>
      <c r="CW113" s="117">
        <f t="shared" si="376"/>
        <v>86</v>
      </c>
      <c r="CX113" s="117">
        <f t="shared" si="376"/>
        <v>87</v>
      </c>
      <c r="CY113" s="117">
        <f t="shared" si="376"/>
        <v>88</v>
      </c>
      <c r="CZ113" s="117">
        <f t="shared" si="376"/>
        <v>89</v>
      </c>
      <c r="DA113" s="117">
        <f t="shared" si="376"/>
        <v>90</v>
      </c>
      <c r="DB113" s="117">
        <f t="shared" si="376"/>
        <v>91</v>
      </c>
      <c r="DC113" s="117">
        <f t="shared" si="376"/>
        <v>92</v>
      </c>
      <c r="DD113" s="117">
        <f t="shared" si="376"/>
        <v>93</v>
      </c>
      <c r="DE113" s="117">
        <f t="shared" si="376"/>
        <v>95</v>
      </c>
      <c r="DF113" s="117">
        <f t="shared" si="376"/>
        <v>96</v>
      </c>
      <c r="DG113" s="117">
        <f t="shared" si="376"/>
        <v>97</v>
      </c>
      <c r="DH113" s="117">
        <f t="shared" si="376"/>
        <v>98</v>
      </c>
      <c r="DI113" s="117">
        <f t="shared" si="376"/>
        <v>99</v>
      </c>
      <c r="DJ113" s="117">
        <f t="shared" si="376"/>
        <v>100</v>
      </c>
      <c r="DK113" s="117">
        <f t="shared" si="376"/>
        <v>101</v>
      </c>
      <c r="DL113" s="117">
        <f t="shared" si="376"/>
        <v>102</v>
      </c>
      <c r="DM113" s="117">
        <f t="shared" si="376"/>
        <v>103</v>
      </c>
      <c r="DN113" s="117">
        <f t="shared" si="376"/>
        <v>104</v>
      </c>
      <c r="DO113" s="117">
        <f t="shared" si="376"/>
        <v>106</v>
      </c>
      <c r="DP113" s="117">
        <f t="shared" si="376"/>
        <v>107</v>
      </c>
      <c r="DQ113" s="117">
        <f t="shared" si="376"/>
        <v>108</v>
      </c>
      <c r="DR113" s="117">
        <f t="shared" si="376"/>
        <v>109</v>
      </c>
      <c r="DS113" s="117">
        <f t="shared" si="376"/>
        <v>110</v>
      </c>
      <c r="DT113" s="117">
        <f t="shared" si="376"/>
        <v>111</v>
      </c>
      <c r="DU113" s="117">
        <f t="shared" si="376"/>
        <v>112</v>
      </c>
      <c r="DV113" s="117">
        <f t="shared" si="376"/>
        <v>113</v>
      </c>
      <c r="DW113" s="117">
        <f t="shared" si="376"/>
        <v>114</v>
      </c>
      <c r="DX113" s="117">
        <f t="shared" si="376"/>
        <v>115</v>
      </c>
      <c r="DY113" s="117">
        <f t="shared" si="376"/>
        <v>117</v>
      </c>
      <c r="DZ113" s="117">
        <f t="shared" si="376"/>
        <v>118</v>
      </c>
      <c r="EA113" s="117">
        <f t="shared" si="376"/>
        <v>119</v>
      </c>
      <c r="EB113" s="117">
        <f t="shared" si="376"/>
        <v>120</v>
      </c>
      <c r="EC113" s="117">
        <f t="shared" si="376"/>
        <v>121</v>
      </c>
      <c r="ED113" s="117">
        <f t="shared" si="376"/>
        <v>122</v>
      </c>
      <c r="EE113" s="117">
        <f t="shared" si="376"/>
        <v>123</v>
      </c>
      <c r="EF113" s="117">
        <f t="shared" si="376"/>
        <v>124</v>
      </c>
      <c r="EG113" s="117">
        <f t="shared" si="376"/>
        <v>125</v>
      </c>
      <c r="EH113" s="117">
        <f t="shared" si="376"/>
        <v>126</v>
      </c>
      <c r="EI113" s="117">
        <f t="shared" si="376"/>
        <v>128</v>
      </c>
      <c r="EJ113" s="117">
        <f t="shared" si="376"/>
        <v>129</v>
      </c>
      <c r="EK113" s="117">
        <f t="shared" si="376"/>
        <v>130</v>
      </c>
      <c r="EL113" s="117">
        <f t="shared" si="376"/>
        <v>131</v>
      </c>
      <c r="EM113" s="117">
        <f t="shared" si="376"/>
        <v>132</v>
      </c>
      <c r="EN113" s="117">
        <f t="shared" si="376"/>
        <v>133</v>
      </c>
      <c r="EO113" s="117">
        <f t="shared" si="376"/>
        <v>134</v>
      </c>
      <c r="EP113" s="117">
        <f t="shared" si="376"/>
        <v>135</v>
      </c>
      <c r="EQ113" s="117">
        <f t="shared" si="376"/>
        <v>136</v>
      </c>
      <c r="ER113" s="117">
        <f t="shared" si="376"/>
        <v>137</v>
      </c>
      <c r="ES113" s="117">
        <f t="shared" si="376"/>
        <v>139</v>
      </c>
      <c r="ET113" s="117">
        <f t="shared" si="376"/>
        <v>140</v>
      </c>
      <c r="EU113" s="117">
        <f t="shared" si="376"/>
        <v>141</v>
      </c>
      <c r="EV113" s="117">
        <f t="shared" si="376"/>
        <v>142</v>
      </c>
      <c r="EW113" s="117">
        <f t="shared" ref="EW113:HH113" si="377">IF(EW15=1,EW112+1,EW112)</f>
        <v>143</v>
      </c>
      <c r="EX113" s="117">
        <f t="shared" si="377"/>
        <v>144</v>
      </c>
      <c r="EY113" s="117">
        <f t="shared" si="377"/>
        <v>145</v>
      </c>
      <c r="EZ113" s="117">
        <f t="shared" si="377"/>
        <v>146</v>
      </c>
      <c r="FA113" s="117">
        <f t="shared" si="377"/>
        <v>147</v>
      </c>
      <c r="FB113" s="117">
        <f t="shared" si="377"/>
        <v>148</v>
      </c>
      <c r="FC113" s="117">
        <f t="shared" si="377"/>
        <v>150</v>
      </c>
      <c r="FD113" s="117">
        <f t="shared" si="377"/>
        <v>151</v>
      </c>
      <c r="FE113" s="117">
        <f t="shared" si="377"/>
        <v>152</v>
      </c>
      <c r="FF113" s="117">
        <f t="shared" si="377"/>
        <v>153</v>
      </c>
      <c r="FG113" s="117">
        <f t="shared" si="377"/>
        <v>154</v>
      </c>
      <c r="FH113" s="117">
        <f t="shared" si="377"/>
        <v>155</v>
      </c>
      <c r="FI113" s="117">
        <f t="shared" si="377"/>
        <v>156</v>
      </c>
      <c r="FJ113" s="117">
        <f t="shared" si="377"/>
        <v>157</v>
      </c>
      <c r="FK113" s="117">
        <f t="shared" si="377"/>
        <v>158</v>
      </c>
      <c r="FL113" s="117">
        <f t="shared" si="377"/>
        <v>159</v>
      </c>
      <c r="FM113" s="117">
        <f t="shared" si="377"/>
        <v>161</v>
      </c>
      <c r="FN113" s="117">
        <f t="shared" si="377"/>
        <v>162</v>
      </c>
      <c r="FO113" s="117">
        <f t="shared" si="377"/>
        <v>163</v>
      </c>
      <c r="FP113" s="117">
        <f t="shared" si="377"/>
        <v>164</v>
      </c>
      <c r="FQ113" s="117">
        <f t="shared" si="377"/>
        <v>165</v>
      </c>
      <c r="FR113" s="117">
        <f t="shared" si="377"/>
        <v>166</v>
      </c>
      <c r="FS113" s="117">
        <f t="shared" si="377"/>
        <v>167</v>
      </c>
      <c r="FT113" s="117">
        <f t="shared" si="377"/>
        <v>168</v>
      </c>
      <c r="FU113" s="117">
        <f t="shared" si="377"/>
        <v>169</v>
      </c>
      <c r="FV113" s="117">
        <f t="shared" si="377"/>
        <v>170</v>
      </c>
      <c r="FW113" s="117">
        <f t="shared" si="377"/>
        <v>172</v>
      </c>
      <c r="FX113" s="117">
        <f t="shared" si="377"/>
        <v>173</v>
      </c>
      <c r="FY113" s="117">
        <f t="shared" si="377"/>
        <v>174</v>
      </c>
      <c r="FZ113" s="117">
        <f t="shared" si="377"/>
        <v>175</v>
      </c>
      <c r="GA113" s="117">
        <f t="shared" si="377"/>
        <v>176</v>
      </c>
      <c r="GB113" s="117">
        <f t="shared" si="377"/>
        <v>177</v>
      </c>
      <c r="GC113" s="117">
        <f t="shared" si="377"/>
        <v>178</v>
      </c>
      <c r="GD113" s="117">
        <f t="shared" si="377"/>
        <v>179</v>
      </c>
      <c r="GE113" s="117">
        <f t="shared" si="377"/>
        <v>180</v>
      </c>
      <c r="GF113" s="117">
        <f t="shared" si="377"/>
        <v>181</v>
      </c>
      <c r="GG113" s="117">
        <f t="shared" si="377"/>
        <v>183</v>
      </c>
      <c r="GH113" s="117">
        <f t="shared" si="377"/>
        <v>184</v>
      </c>
      <c r="GI113" s="117">
        <f t="shared" si="377"/>
        <v>185</v>
      </c>
      <c r="GJ113" s="117">
        <f t="shared" si="377"/>
        <v>186</v>
      </c>
      <c r="GK113" s="117">
        <f t="shared" si="377"/>
        <v>187</v>
      </c>
      <c r="GL113" s="117">
        <f t="shared" si="377"/>
        <v>188</v>
      </c>
      <c r="GM113" s="117">
        <f t="shared" si="377"/>
        <v>189</v>
      </c>
      <c r="GN113" s="117">
        <f t="shared" si="377"/>
        <v>190</v>
      </c>
      <c r="GO113" s="117">
        <f t="shared" si="377"/>
        <v>191</v>
      </c>
      <c r="GP113" s="117">
        <f t="shared" si="377"/>
        <v>192</v>
      </c>
      <c r="GQ113" s="117">
        <f t="shared" si="377"/>
        <v>194</v>
      </c>
      <c r="GR113" s="117">
        <f t="shared" si="377"/>
        <v>195</v>
      </c>
      <c r="GS113" s="117">
        <f t="shared" si="377"/>
        <v>196</v>
      </c>
      <c r="GT113" s="117">
        <f t="shared" si="377"/>
        <v>197</v>
      </c>
      <c r="GU113" s="117">
        <f t="shared" si="377"/>
        <v>198</v>
      </c>
      <c r="GV113" s="117">
        <f t="shared" si="377"/>
        <v>199</v>
      </c>
      <c r="GW113" s="117">
        <f t="shared" si="377"/>
        <v>200</v>
      </c>
      <c r="GX113" s="117">
        <f t="shared" si="377"/>
        <v>201</v>
      </c>
      <c r="GY113" s="117">
        <f t="shared" si="377"/>
        <v>202</v>
      </c>
      <c r="GZ113" s="117">
        <f t="shared" si="377"/>
        <v>203</v>
      </c>
      <c r="HA113" s="117">
        <f t="shared" si="377"/>
        <v>205</v>
      </c>
      <c r="HB113" s="117">
        <f t="shared" si="377"/>
        <v>206</v>
      </c>
      <c r="HC113" s="117">
        <f t="shared" si="377"/>
        <v>207</v>
      </c>
      <c r="HD113" s="117">
        <f t="shared" si="377"/>
        <v>208</v>
      </c>
      <c r="HE113" s="117">
        <f t="shared" si="377"/>
        <v>209</v>
      </c>
      <c r="HF113" s="117">
        <f t="shared" si="377"/>
        <v>210</v>
      </c>
      <c r="HG113" s="117">
        <f t="shared" si="377"/>
        <v>211</v>
      </c>
      <c r="HH113" s="117">
        <f t="shared" si="377"/>
        <v>212</v>
      </c>
      <c r="HI113" s="117">
        <f t="shared" ref="HI113:HV113" si="378">IF(HI15=1,HI112+1,HI112)</f>
        <v>213</v>
      </c>
      <c r="HJ113" s="117">
        <f t="shared" si="378"/>
        <v>214</v>
      </c>
      <c r="HK113" s="117">
        <f t="shared" si="378"/>
        <v>216</v>
      </c>
      <c r="HL113" s="117">
        <f t="shared" si="378"/>
        <v>217</v>
      </c>
      <c r="HM113" s="117">
        <f t="shared" si="378"/>
        <v>218</v>
      </c>
      <c r="HN113" s="117">
        <f t="shared" si="378"/>
        <v>219</v>
      </c>
      <c r="HO113" s="117">
        <f t="shared" si="378"/>
        <v>220</v>
      </c>
      <c r="HP113" s="117">
        <f t="shared" si="378"/>
        <v>221</v>
      </c>
      <c r="HQ113" s="117">
        <f t="shared" si="378"/>
        <v>222</v>
      </c>
      <c r="HR113" s="117">
        <f t="shared" si="378"/>
        <v>223</v>
      </c>
      <c r="HS113" s="117">
        <f t="shared" si="378"/>
        <v>224</v>
      </c>
      <c r="HT113" s="117">
        <f t="shared" si="378"/>
        <v>225</v>
      </c>
      <c r="HU113" s="117">
        <f t="shared" si="378"/>
        <v>225</v>
      </c>
      <c r="HV113" s="117">
        <f t="shared" si="378"/>
        <v>225</v>
      </c>
    </row>
    <row r="114" spans="1:230" x14ac:dyDescent="0.35">
      <c r="A114" s="117">
        <v>23</v>
      </c>
      <c r="B114" s="117">
        <f t="shared" si="206"/>
        <v>2</v>
      </c>
      <c r="C114" s="117">
        <f t="shared" si="207"/>
        <v>2</v>
      </c>
      <c r="D114" s="117">
        <f t="shared" si="208"/>
        <v>2</v>
      </c>
      <c r="E114" s="117">
        <f t="shared" si="209"/>
        <v>2</v>
      </c>
      <c r="H114" s="117">
        <v>113</v>
      </c>
      <c r="I114" s="117" t="str">
        <f t="shared" si="177"/>
        <v>ECG</v>
      </c>
      <c r="J114" s="117">
        <f t="shared" si="183"/>
        <v>103</v>
      </c>
      <c r="K114" s="117" t="str">
        <f t="shared" si="184"/>
        <v>ECG</v>
      </c>
      <c r="L114" s="117" t="str">
        <f t="shared" si="185"/>
        <v/>
      </c>
      <c r="M114" s="398" t="str">
        <f t="shared" si="186"/>
        <v>ECG</v>
      </c>
      <c r="N114" s="117">
        <f t="shared" si="187"/>
        <v>113</v>
      </c>
      <c r="O114" s="117">
        <f t="shared" si="188"/>
        <v>113</v>
      </c>
      <c r="Q114" s="389" t="str">
        <f t="shared" si="178"/>
        <v/>
      </c>
      <c r="R114" s="395" t="str">
        <f t="shared" si="189"/>
        <v/>
      </c>
      <c r="S114" s="391"/>
      <c r="T114" s="391"/>
      <c r="U114" s="391"/>
      <c r="V114" s="117">
        <v>15</v>
      </c>
      <c r="W114" s="117">
        <v>0</v>
      </c>
      <c r="X114" s="117">
        <f t="shared" si="330"/>
        <v>1</v>
      </c>
      <c r="Y114" s="117">
        <f t="shared" ref="Y114:CJ114" si="379">IF(Y16=1,Y113+1,Y113)</f>
        <v>2</v>
      </c>
      <c r="Z114" s="117">
        <f t="shared" si="379"/>
        <v>3</v>
      </c>
      <c r="AA114" s="117">
        <f t="shared" si="379"/>
        <v>4</v>
      </c>
      <c r="AB114" s="117">
        <f t="shared" si="379"/>
        <v>5</v>
      </c>
      <c r="AC114" s="117">
        <f t="shared" si="379"/>
        <v>7</v>
      </c>
      <c r="AD114" s="117">
        <f t="shared" si="379"/>
        <v>8</v>
      </c>
      <c r="AE114" s="117">
        <f t="shared" si="379"/>
        <v>9</v>
      </c>
      <c r="AF114" s="117">
        <f t="shared" si="379"/>
        <v>10</v>
      </c>
      <c r="AG114" s="117">
        <f t="shared" si="379"/>
        <v>11</v>
      </c>
      <c r="AH114" s="117">
        <f t="shared" si="379"/>
        <v>12</v>
      </c>
      <c r="AI114" s="117">
        <f t="shared" si="379"/>
        <v>13</v>
      </c>
      <c r="AJ114" s="117">
        <f t="shared" si="379"/>
        <v>14</v>
      </c>
      <c r="AK114" s="117">
        <f t="shared" si="379"/>
        <v>15</v>
      </c>
      <c r="AL114" s="117">
        <f t="shared" si="379"/>
        <v>16</v>
      </c>
      <c r="AM114" s="117">
        <f t="shared" si="379"/>
        <v>18</v>
      </c>
      <c r="AN114" s="117">
        <f t="shared" si="379"/>
        <v>19</v>
      </c>
      <c r="AO114" s="117">
        <f t="shared" si="379"/>
        <v>20</v>
      </c>
      <c r="AP114" s="117">
        <f t="shared" si="379"/>
        <v>21</v>
      </c>
      <c r="AQ114" s="117">
        <f t="shared" si="379"/>
        <v>22</v>
      </c>
      <c r="AR114" s="117">
        <f t="shared" si="379"/>
        <v>23</v>
      </c>
      <c r="AS114" s="117">
        <f t="shared" si="379"/>
        <v>24</v>
      </c>
      <c r="AT114" s="117">
        <f t="shared" si="379"/>
        <v>25</v>
      </c>
      <c r="AU114" s="117">
        <f t="shared" si="379"/>
        <v>26</v>
      </c>
      <c r="AV114" s="117">
        <f t="shared" si="379"/>
        <v>27</v>
      </c>
      <c r="AW114" s="117">
        <f t="shared" si="379"/>
        <v>29</v>
      </c>
      <c r="AX114" s="117">
        <f t="shared" si="379"/>
        <v>30</v>
      </c>
      <c r="AY114" s="117">
        <f t="shared" si="379"/>
        <v>31</v>
      </c>
      <c r="AZ114" s="117">
        <f t="shared" si="379"/>
        <v>32</v>
      </c>
      <c r="BA114" s="117">
        <f t="shared" si="379"/>
        <v>33</v>
      </c>
      <c r="BB114" s="117">
        <f t="shared" si="379"/>
        <v>34</v>
      </c>
      <c r="BC114" s="117">
        <f t="shared" si="379"/>
        <v>35</v>
      </c>
      <c r="BD114" s="117">
        <f t="shared" si="379"/>
        <v>36</v>
      </c>
      <c r="BE114" s="117">
        <f t="shared" si="379"/>
        <v>37</v>
      </c>
      <c r="BF114" s="117">
        <f t="shared" si="379"/>
        <v>38</v>
      </c>
      <c r="BG114" s="117">
        <f t="shared" si="379"/>
        <v>40</v>
      </c>
      <c r="BH114" s="117">
        <f t="shared" si="379"/>
        <v>41</v>
      </c>
      <c r="BI114" s="117">
        <f t="shared" si="379"/>
        <v>42</v>
      </c>
      <c r="BJ114" s="117">
        <f t="shared" si="379"/>
        <v>43</v>
      </c>
      <c r="BK114" s="117">
        <f t="shared" si="379"/>
        <v>44</v>
      </c>
      <c r="BL114" s="117">
        <f t="shared" si="379"/>
        <v>45</v>
      </c>
      <c r="BM114" s="117">
        <f t="shared" si="379"/>
        <v>46</v>
      </c>
      <c r="BN114" s="117">
        <f t="shared" si="379"/>
        <v>47</v>
      </c>
      <c r="BO114" s="117">
        <f t="shared" si="379"/>
        <v>48</v>
      </c>
      <c r="BP114" s="117">
        <f t="shared" si="379"/>
        <v>49</v>
      </c>
      <c r="BQ114" s="117">
        <f t="shared" si="379"/>
        <v>51</v>
      </c>
      <c r="BR114" s="117">
        <f t="shared" si="379"/>
        <v>52</v>
      </c>
      <c r="BS114" s="117">
        <f t="shared" si="379"/>
        <v>53</v>
      </c>
      <c r="BT114" s="117">
        <f t="shared" si="379"/>
        <v>54</v>
      </c>
      <c r="BU114" s="117">
        <f t="shared" si="379"/>
        <v>55</v>
      </c>
      <c r="BV114" s="117">
        <f t="shared" si="379"/>
        <v>56</v>
      </c>
      <c r="BW114" s="117">
        <f t="shared" si="379"/>
        <v>57</v>
      </c>
      <c r="BX114" s="117">
        <f t="shared" si="379"/>
        <v>58</v>
      </c>
      <c r="BY114" s="117">
        <f t="shared" si="379"/>
        <v>59</v>
      </c>
      <c r="BZ114" s="117">
        <f t="shared" si="379"/>
        <v>60</v>
      </c>
      <c r="CA114" s="117">
        <f t="shared" si="379"/>
        <v>62</v>
      </c>
      <c r="CB114" s="117">
        <f t="shared" si="379"/>
        <v>63</v>
      </c>
      <c r="CC114" s="117">
        <f t="shared" si="379"/>
        <v>64</v>
      </c>
      <c r="CD114" s="117">
        <f t="shared" si="379"/>
        <v>65</v>
      </c>
      <c r="CE114" s="117">
        <f t="shared" si="379"/>
        <v>66</v>
      </c>
      <c r="CF114" s="117">
        <f t="shared" si="379"/>
        <v>67</v>
      </c>
      <c r="CG114" s="117">
        <f t="shared" si="379"/>
        <v>68</v>
      </c>
      <c r="CH114" s="117">
        <f t="shared" si="379"/>
        <v>69</v>
      </c>
      <c r="CI114" s="117">
        <f t="shared" si="379"/>
        <v>70</v>
      </c>
      <c r="CJ114" s="117">
        <f t="shared" si="379"/>
        <v>71</v>
      </c>
      <c r="CK114" s="117">
        <f t="shared" ref="CK114:EV114" si="380">IF(CK16=1,CK113+1,CK113)</f>
        <v>73</v>
      </c>
      <c r="CL114" s="117">
        <f t="shared" si="380"/>
        <v>74</v>
      </c>
      <c r="CM114" s="117">
        <f t="shared" si="380"/>
        <v>75</v>
      </c>
      <c r="CN114" s="117">
        <f t="shared" si="380"/>
        <v>76</v>
      </c>
      <c r="CO114" s="117">
        <f t="shared" si="380"/>
        <v>77</v>
      </c>
      <c r="CP114" s="117">
        <f t="shared" si="380"/>
        <v>78</v>
      </c>
      <c r="CQ114" s="117">
        <f t="shared" si="380"/>
        <v>79</v>
      </c>
      <c r="CR114" s="117">
        <f t="shared" si="380"/>
        <v>80</v>
      </c>
      <c r="CS114" s="117">
        <f t="shared" si="380"/>
        <v>81</v>
      </c>
      <c r="CT114" s="117">
        <f t="shared" si="380"/>
        <v>82</v>
      </c>
      <c r="CU114" s="117">
        <f t="shared" si="380"/>
        <v>84</v>
      </c>
      <c r="CV114" s="117">
        <f t="shared" si="380"/>
        <v>85</v>
      </c>
      <c r="CW114" s="117">
        <f t="shared" si="380"/>
        <v>86</v>
      </c>
      <c r="CX114" s="117">
        <f t="shared" si="380"/>
        <v>87</v>
      </c>
      <c r="CY114" s="117">
        <f t="shared" si="380"/>
        <v>88</v>
      </c>
      <c r="CZ114" s="117">
        <f t="shared" si="380"/>
        <v>89</v>
      </c>
      <c r="DA114" s="117">
        <f t="shared" si="380"/>
        <v>90</v>
      </c>
      <c r="DB114" s="117">
        <f t="shared" si="380"/>
        <v>91</v>
      </c>
      <c r="DC114" s="117">
        <f t="shared" si="380"/>
        <v>92</v>
      </c>
      <c r="DD114" s="117">
        <f t="shared" si="380"/>
        <v>93</v>
      </c>
      <c r="DE114" s="117">
        <f t="shared" si="380"/>
        <v>95</v>
      </c>
      <c r="DF114" s="117">
        <f t="shared" si="380"/>
        <v>96</v>
      </c>
      <c r="DG114" s="117">
        <f t="shared" si="380"/>
        <v>97</v>
      </c>
      <c r="DH114" s="117">
        <f t="shared" si="380"/>
        <v>98</v>
      </c>
      <c r="DI114" s="117">
        <f t="shared" si="380"/>
        <v>99</v>
      </c>
      <c r="DJ114" s="117">
        <f t="shared" si="380"/>
        <v>100</v>
      </c>
      <c r="DK114" s="117">
        <f t="shared" si="380"/>
        <v>101</v>
      </c>
      <c r="DL114" s="117">
        <f t="shared" si="380"/>
        <v>102</v>
      </c>
      <c r="DM114" s="117">
        <f t="shared" si="380"/>
        <v>103</v>
      </c>
      <c r="DN114" s="117">
        <f t="shared" si="380"/>
        <v>104</v>
      </c>
      <c r="DO114" s="117">
        <f t="shared" si="380"/>
        <v>106</v>
      </c>
      <c r="DP114" s="117">
        <f t="shared" si="380"/>
        <v>107</v>
      </c>
      <c r="DQ114" s="117">
        <f t="shared" si="380"/>
        <v>108</v>
      </c>
      <c r="DR114" s="117">
        <f t="shared" si="380"/>
        <v>109</v>
      </c>
      <c r="DS114" s="117">
        <f t="shared" si="380"/>
        <v>110</v>
      </c>
      <c r="DT114" s="117">
        <f t="shared" si="380"/>
        <v>111</v>
      </c>
      <c r="DU114" s="117">
        <f t="shared" si="380"/>
        <v>112</v>
      </c>
      <c r="DV114" s="117">
        <f t="shared" si="380"/>
        <v>113</v>
      </c>
      <c r="DW114" s="117">
        <f t="shared" si="380"/>
        <v>114</v>
      </c>
      <c r="DX114" s="117">
        <f t="shared" si="380"/>
        <v>115</v>
      </c>
      <c r="DY114" s="117">
        <f t="shared" si="380"/>
        <v>117</v>
      </c>
      <c r="DZ114" s="117">
        <f t="shared" si="380"/>
        <v>118</v>
      </c>
      <c r="EA114" s="117">
        <f t="shared" si="380"/>
        <v>119</v>
      </c>
      <c r="EB114" s="117">
        <f t="shared" si="380"/>
        <v>120</v>
      </c>
      <c r="EC114" s="117">
        <f t="shared" si="380"/>
        <v>121</v>
      </c>
      <c r="ED114" s="117">
        <f t="shared" si="380"/>
        <v>122</v>
      </c>
      <c r="EE114" s="117">
        <f t="shared" si="380"/>
        <v>123</v>
      </c>
      <c r="EF114" s="117">
        <f t="shared" si="380"/>
        <v>124</v>
      </c>
      <c r="EG114" s="117">
        <f t="shared" si="380"/>
        <v>125</v>
      </c>
      <c r="EH114" s="117">
        <f t="shared" si="380"/>
        <v>126</v>
      </c>
      <c r="EI114" s="117">
        <f t="shared" si="380"/>
        <v>128</v>
      </c>
      <c r="EJ114" s="117">
        <f t="shared" si="380"/>
        <v>129</v>
      </c>
      <c r="EK114" s="117">
        <f t="shared" si="380"/>
        <v>130</v>
      </c>
      <c r="EL114" s="117">
        <f t="shared" si="380"/>
        <v>131</v>
      </c>
      <c r="EM114" s="117">
        <f t="shared" si="380"/>
        <v>132</v>
      </c>
      <c r="EN114" s="117">
        <f t="shared" si="380"/>
        <v>133</v>
      </c>
      <c r="EO114" s="117">
        <f t="shared" si="380"/>
        <v>134</v>
      </c>
      <c r="EP114" s="117">
        <f t="shared" si="380"/>
        <v>135</v>
      </c>
      <c r="EQ114" s="117">
        <f t="shared" si="380"/>
        <v>136</v>
      </c>
      <c r="ER114" s="117">
        <f t="shared" si="380"/>
        <v>137</v>
      </c>
      <c r="ES114" s="117">
        <f t="shared" si="380"/>
        <v>139</v>
      </c>
      <c r="ET114" s="117">
        <f t="shared" si="380"/>
        <v>140</v>
      </c>
      <c r="EU114" s="117">
        <f t="shared" si="380"/>
        <v>141</v>
      </c>
      <c r="EV114" s="117">
        <f t="shared" si="380"/>
        <v>142</v>
      </c>
      <c r="EW114" s="117">
        <f t="shared" ref="EW114:HH114" si="381">IF(EW16=1,EW113+1,EW113)</f>
        <v>143</v>
      </c>
      <c r="EX114" s="117">
        <f t="shared" si="381"/>
        <v>144</v>
      </c>
      <c r="EY114" s="117">
        <f t="shared" si="381"/>
        <v>145</v>
      </c>
      <c r="EZ114" s="117">
        <f t="shared" si="381"/>
        <v>146</v>
      </c>
      <c r="FA114" s="117">
        <f t="shared" si="381"/>
        <v>147</v>
      </c>
      <c r="FB114" s="117">
        <f t="shared" si="381"/>
        <v>148</v>
      </c>
      <c r="FC114" s="117">
        <f t="shared" si="381"/>
        <v>150</v>
      </c>
      <c r="FD114" s="117">
        <f t="shared" si="381"/>
        <v>151</v>
      </c>
      <c r="FE114" s="117">
        <f t="shared" si="381"/>
        <v>152</v>
      </c>
      <c r="FF114" s="117">
        <f t="shared" si="381"/>
        <v>153</v>
      </c>
      <c r="FG114" s="117">
        <f t="shared" si="381"/>
        <v>154</v>
      </c>
      <c r="FH114" s="117">
        <f t="shared" si="381"/>
        <v>155</v>
      </c>
      <c r="FI114" s="117">
        <f t="shared" si="381"/>
        <v>156</v>
      </c>
      <c r="FJ114" s="117">
        <f t="shared" si="381"/>
        <v>157</v>
      </c>
      <c r="FK114" s="117">
        <f t="shared" si="381"/>
        <v>158</v>
      </c>
      <c r="FL114" s="117">
        <f t="shared" si="381"/>
        <v>159</v>
      </c>
      <c r="FM114" s="117">
        <f t="shared" si="381"/>
        <v>161</v>
      </c>
      <c r="FN114" s="117">
        <f t="shared" si="381"/>
        <v>162</v>
      </c>
      <c r="FO114" s="117">
        <f t="shared" si="381"/>
        <v>163</v>
      </c>
      <c r="FP114" s="117">
        <f t="shared" si="381"/>
        <v>164</v>
      </c>
      <c r="FQ114" s="117">
        <f t="shared" si="381"/>
        <v>165</v>
      </c>
      <c r="FR114" s="117">
        <f t="shared" si="381"/>
        <v>166</v>
      </c>
      <c r="FS114" s="117">
        <f t="shared" si="381"/>
        <v>167</v>
      </c>
      <c r="FT114" s="117">
        <f t="shared" si="381"/>
        <v>168</v>
      </c>
      <c r="FU114" s="117">
        <f t="shared" si="381"/>
        <v>169</v>
      </c>
      <c r="FV114" s="117">
        <f t="shared" si="381"/>
        <v>170</v>
      </c>
      <c r="FW114" s="117">
        <f t="shared" si="381"/>
        <v>172</v>
      </c>
      <c r="FX114" s="117">
        <f t="shared" si="381"/>
        <v>173</v>
      </c>
      <c r="FY114" s="117">
        <f t="shared" si="381"/>
        <v>174</v>
      </c>
      <c r="FZ114" s="117">
        <f t="shared" si="381"/>
        <v>175</v>
      </c>
      <c r="GA114" s="117">
        <f t="shared" si="381"/>
        <v>176</v>
      </c>
      <c r="GB114" s="117">
        <f t="shared" si="381"/>
        <v>177</v>
      </c>
      <c r="GC114" s="117">
        <f t="shared" si="381"/>
        <v>178</v>
      </c>
      <c r="GD114" s="117">
        <f t="shared" si="381"/>
        <v>179</v>
      </c>
      <c r="GE114" s="117">
        <f t="shared" si="381"/>
        <v>180</v>
      </c>
      <c r="GF114" s="117">
        <f t="shared" si="381"/>
        <v>181</v>
      </c>
      <c r="GG114" s="117">
        <f t="shared" si="381"/>
        <v>183</v>
      </c>
      <c r="GH114" s="117">
        <f t="shared" si="381"/>
        <v>184</v>
      </c>
      <c r="GI114" s="117">
        <f t="shared" si="381"/>
        <v>185</v>
      </c>
      <c r="GJ114" s="117">
        <f t="shared" si="381"/>
        <v>186</v>
      </c>
      <c r="GK114" s="117">
        <f t="shared" si="381"/>
        <v>187</v>
      </c>
      <c r="GL114" s="117">
        <f t="shared" si="381"/>
        <v>188</v>
      </c>
      <c r="GM114" s="117">
        <f t="shared" si="381"/>
        <v>189</v>
      </c>
      <c r="GN114" s="117">
        <f t="shared" si="381"/>
        <v>190</v>
      </c>
      <c r="GO114" s="117">
        <f t="shared" si="381"/>
        <v>191</v>
      </c>
      <c r="GP114" s="117">
        <f t="shared" si="381"/>
        <v>192</v>
      </c>
      <c r="GQ114" s="117">
        <f t="shared" si="381"/>
        <v>194</v>
      </c>
      <c r="GR114" s="117">
        <f t="shared" si="381"/>
        <v>195</v>
      </c>
      <c r="GS114" s="117">
        <f t="shared" si="381"/>
        <v>196</v>
      </c>
      <c r="GT114" s="117">
        <f t="shared" si="381"/>
        <v>197</v>
      </c>
      <c r="GU114" s="117">
        <f t="shared" si="381"/>
        <v>198</v>
      </c>
      <c r="GV114" s="117">
        <f t="shared" si="381"/>
        <v>199</v>
      </c>
      <c r="GW114" s="117">
        <f t="shared" si="381"/>
        <v>200</v>
      </c>
      <c r="GX114" s="117">
        <f t="shared" si="381"/>
        <v>201</v>
      </c>
      <c r="GY114" s="117">
        <f t="shared" si="381"/>
        <v>202</v>
      </c>
      <c r="GZ114" s="117">
        <f t="shared" si="381"/>
        <v>203</v>
      </c>
      <c r="HA114" s="117">
        <f t="shared" si="381"/>
        <v>205</v>
      </c>
      <c r="HB114" s="117">
        <f t="shared" si="381"/>
        <v>206</v>
      </c>
      <c r="HC114" s="117">
        <f t="shared" si="381"/>
        <v>207</v>
      </c>
      <c r="HD114" s="117">
        <f t="shared" si="381"/>
        <v>208</v>
      </c>
      <c r="HE114" s="117">
        <f t="shared" si="381"/>
        <v>209</v>
      </c>
      <c r="HF114" s="117">
        <f t="shared" si="381"/>
        <v>210</v>
      </c>
      <c r="HG114" s="117">
        <f t="shared" si="381"/>
        <v>211</v>
      </c>
      <c r="HH114" s="117">
        <f t="shared" si="381"/>
        <v>212</v>
      </c>
      <c r="HI114" s="117">
        <f t="shared" ref="HI114:HV114" si="382">IF(HI16=1,HI113+1,HI113)</f>
        <v>213</v>
      </c>
      <c r="HJ114" s="117">
        <f t="shared" si="382"/>
        <v>214</v>
      </c>
      <c r="HK114" s="117">
        <f t="shared" si="382"/>
        <v>216</v>
      </c>
      <c r="HL114" s="117">
        <f t="shared" si="382"/>
        <v>217</v>
      </c>
      <c r="HM114" s="117">
        <f t="shared" si="382"/>
        <v>218</v>
      </c>
      <c r="HN114" s="117">
        <f t="shared" si="382"/>
        <v>219</v>
      </c>
      <c r="HO114" s="117">
        <f t="shared" si="382"/>
        <v>220</v>
      </c>
      <c r="HP114" s="117">
        <f t="shared" si="382"/>
        <v>221</v>
      </c>
      <c r="HQ114" s="117">
        <f t="shared" si="382"/>
        <v>222</v>
      </c>
      <c r="HR114" s="117">
        <f t="shared" si="382"/>
        <v>223</v>
      </c>
      <c r="HS114" s="117">
        <f t="shared" si="382"/>
        <v>224</v>
      </c>
      <c r="HT114" s="117">
        <f t="shared" si="382"/>
        <v>225</v>
      </c>
      <c r="HU114" s="117">
        <f t="shared" si="382"/>
        <v>225</v>
      </c>
      <c r="HV114" s="117">
        <f t="shared" si="382"/>
        <v>225</v>
      </c>
    </row>
    <row r="115" spans="1:230" x14ac:dyDescent="0.35">
      <c r="A115" s="117">
        <v>23</v>
      </c>
      <c r="B115" s="117">
        <f t="shared" si="206"/>
        <v>2</v>
      </c>
      <c r="C115" s="117">
        <f t="shared" si="207"/>
        <v>2</v>
      </c>
      <c r="D115" s="117">
        <f t="shared" si="208"/>
        <v>2</v>
      </c>
      <c r="E115" s="117">
        <f t="shared" si="209"/>
        <v>2</v>
      </c>
      <c r="H115" s="117">
        <v>114</v>
      </c>
      <c r="I115" s="117" t="str">
        <f t="shared" si="177"/>
        <v>ECG</v>
      </c>
      <c r="J115" s="117">
        <f t="shared" si="183"/>
        <v>104</v>
      </c>
      <c r="K115" s="117" t="str">
        <f t="shared" si="184"/>
        <v>ECG</v>
      </c>
      <c r="L115" s="117" t="str">
        <f t="shared" si="185"/>
        <v/>
      </c>
      <c r="M115" s="398" t="str">
        <f t="shared" si="186"/>
        <v>ECG</v>
      </c>
      <c r="N115" s="117">
        <f t="shared" si="187"/>
        <v>114</v>
      </c>
      <c r="O115" s="117">
        <f t="shared" si="188"/>
        <v>114</v>
      </c>
      <c r="Q115" s="389" t="str">
        <f t="shared" si="178"/>
        <v/>
      </c>
      <c r="R115" s="395" t="str">
        <f t="shared" si="189"/>
        <v/>
      </c>
      <c r="S115" s="391"/>
      <c r="T115" s="391"/>
      <c r="U115" s="391"/>
      <c r="V115" s="117">
        <v>16</v>
      </c>
      <c r="W115" s="117">
        <v>0</v>
      </c>
      <c r="X115" s="117">
        <f t="shared" si="330"/>
        <v>1</v>
      </c>
      <c r="Y115" s="117">
        <f t="shared" ref="Y115:CJ115" si="383">IF(Y17=1,Y114+1,Y114)</f>
        <v>2</v>
      </c>
      <c r="Z115" s="117">
        <f t="shared" si="383"/>
        <v>3</v>
      </c>
      <c r="AA115" s="117">
        <f t="shared" si="383"/>
        <v>4</v>
      </c>
      <c r="AB115" s="117">
        <f t="shared" si="383"/>
        <v>5</v>
      </c>
      <c r="AC115" s="117">
        <f t="shared" si="383"/>
        <v>7</v>
      </c>
      <c r="AD115" s="117">
        <f t="shared" si="383"/>
        <v>8</v>
      </c>
      <c r="AE115" s="117">
        <f t="shared" si="383"/>
        <v>9</v>
      </c>
      <c r="AF115" s="117">
        <f t="shared" si="383"/>
        <v>10</v>
      </c>
      <c r="AG115" s="117">
        <f t="shared" si="383"/>
        <v>11</v>
      </c>
      <c r="AH115" s="117">
        <f t="shared" si="383"/>
        <v>12</v>
      </c>
      <c r="AI115" s="117">
        <f t="shared" si="383"/>
        <v>13</v>
      </c>
      <c r="AJ115" s="117">
        <f t="shared" si="383"/>
        <v>14</v>
      </c>
      <c r="AK115" s="117">
        <f t="shared" si="383"/>
        <v>15</v>
      </c>
      <c r="AL115" s="117">
        <f t="shared" si="383"/>
        <v>16</v>
      </c>
      <c r="AM115" s="117">
        <f t="shared" si="383"/>
        <v>18</v>
      </c>
      <c r="AN115" s="117">
        <f t="shared" si="383"/>
        <v>19</v>
      </c>
      <c r="AO115" s="117">
        <f t="shared" si="383"/>
        <v>20</v>
      </c>
      <c r="AP115" s="117">
        <f t="shared" si="383"/>
        <v>21</v>
      </c>
      <c r="AQ115" s="117">
        <f t="shared" si="383"/>
        <v>22</v>
      </c>
      <c r="AR115" s="117">
        <f t="shared" si="383"/>
        <v>23</v>
      </c>
      <c r="AS115" s="117">
        <f t="shared" si="383"/>
        <v>24</v>
      </c>
      <c r="AT115" s="117">
        <f t="shared" si="383"/>
        <v>25</v>
      </c>
      <c r="AU115" s="117">
        <f t="shared" si="383"/>
        <v>26</v>
      </c>
      <c r="AV115" s="117">
        <f t="shared" si="383"/>
        <v>27</v>
      </c>
      <c r="AW115" s="117">
        <f t="shared" si="383"/>
        <v>29</v>
      </c>
      <c r="AX115" s="117">
        <f t="shared" si="383"/>
        <v>30</v>
      </c>
      <c r="AY115" s="117">
        <f t="shared" si="383"/>
        <v>31</v>
      </c>
      <c r="AZ115" s="117">
        <f t="shared" si="383"/>
        <v>32</v>
      </c>
      <c r="BA115" s="117">
        <f t="shared" si="383"/>
        <v>33</v>
      </c>
      <c r="BB115" s="117">
        <f t="shared" si="383"/>
        <v>34</v>
      </c>
      <c r="BC115" s="117">
        <f t="shared" si="383"/>
        <v>35</v>
      </c>
      <c r="BD115" s="117">
        <f t="shared" si="383"/>
        <v>36</v>
      </c>
      <c r="BE115" s="117">
        <f t="shared" si="383"/>
        <v>37</v>
      </c>
      <c r="BF115" s="117">
        <f t="shared" si="383"/>
        <v>38</v>
      </c>
      <c r="BG115" s="117">
        <f t="shared" si="383"/>
        <v>40</v>
      </c>
      <c r="BH115" s="117">
        <f t="shared" si="383"/>
        <v>41</v>
      </c>
      <c r="BI115" s="117">
        <f t="shared" si="383"/>
        <v>42</v>
      </c>
      <c r="BJ115" s="117">
        <f t="shared" si="383"/>
        <v>43</v>
      </c>
      <c r="BK115" s="117">
        <f t="shared" si="383"/>
        <v>44</v>
      </c>
      <c r="BL115" s="117">
        <f t="shared" si="383"/>
        <v>45</v>
      </c>
      <c r="BM115" s="117">
        <f t="shared" si="383"/>
        <v>46</v>
      </c>
      <c r="BN115" s="117">
        <f t="shared" si="383"/>
        <v>47</v>
      </c>
      <c r="BO115" s="117">
        <f t="shared" si="383"/>
        <v>48</v>
      </c>
      <c r="BP115" s="117">
        <f t="shared" si="383"/>
        <v>49</v>
      </c>
      <c r="BQ115" s="117">
        <f t="shared" si="383"/>
        <v>51</v>
      </c>
      <c r="BR115" s="117">
        <f t="shared" si="383"/>
        <v>52</v>
      </c>
      <c r="BS115" s="117">
        <f t="shared" si="383"/>
        <v>53</v>
      </c>
      <c r="BT115" s="117">
        <f t="shared" si="383"/>
        <v>54</v>
      </c>
      <c r="BU115" s="117">
        <f t="shared" si="383"/>
        <v>55</v>
      </c>
      <c r="BV115" s="117">
        <f t="shared" si="383"/>
        <v>56</v>
      </c>
      <c r="BW115" s="117">
        <f t="shared" si="383"/>
        <v>57</v>
      </c>
      <c r="BX115" s="117">
        <f t="shared" si="383"/>
        <v>58</v>
      </c>
      <c r="BY115" s="117">
        <f t="shared" si="383"/>
        <v>59</v>
      </c>
      <c r="BZ115" s="117">
        <f t="shared" si="383"/>
        <v>60</v>
      </c>
      <c r="CA115" s="117">
        <f t="shared" si="383"/>
        <v>62</v>
      </c>
      <c r="CB115" s="117">
        <f t="shared" si="383"/>
        <v>63</v>
      </c>
      <c r="CC115" s="117">
        <f t="shared" si="383"/>
        <v>64</v>
      </c>
      <c r="CD115" s="117">
        <f t="shared" si="383"/>
        <v>65</v>
      </c>
      <c r="CE115" s="117">
        <f t="shared" si="383"/>
        <v>66</v>
      </c>
      <c r="CF115" s="117">
        <f t="shared" si="383"/>
        <v>67</v>
      </c>
      <c r="CG115" s="117">
        <f t="shared" si="383"/>
        <v>68</v>
      </c>
      <c r="CH115" s="117">
        <f t="shared" si="383"/>
        <v>69</v>
      </c>
      <c r="CI115" s="117">
        <f t="shared" si="383"/>
        <v>70</v>
      </c>
      <c r="CJ115" s="117">
        <f t="shared" si="383"/>
        <v>71</v>
      </c>
      <c r="CK115" s="117">
        <f t="shared" ref="CK115:EV115" si="384">IF(CK17=1,CK114+1,CK114)</f>
        <v>73</v>
      </c>
      <c r="CL115" s="117">
        <f t="shared" si="384"/>
        <v>74</v>
      </c>
      <c r="CM115" s="117">
        <f t="shared" si="384"/>
        <v>75</v>
      </c>
      <c r="CN115" s="117">
        <f t="shared" si="384"/>
        <v>76</v>
      </c>
      <c r="CO115" s="117">
        <f t="shared" si="384"/>
        <v>77</v>
      </c>
      <c r="CP115" s="117">
        <f t="shared" si="384"/>
        <v>78</v>
      </c>
      <c r="CQ115" s="117">
        <f t="shared" si="384"/>
        <v>79</v>
      </c>
      <c r="CR115" s="117">
        <f t="shared" si="384"/>
        <v>80</v>
      </c>
      <c r="CS115" s="117">
        <f t="shared" si="384"/>
        <v>81</v>
      </c>
      <c r="CT115" s="117">
        <f t="shared" si="384"/>
        <v>82</v>
      </c>
      <c r="CU115" s="117">
        <f t="shared" si="384"/>
        <v>84</v>
      </c>
      <c r="CV115" s="117">
        <f t="shared" si="384"/>
        <v>85</v>
      </c>
      <c r="CW115" s="117">
        <f t="shared" si="384"/>
        <v>86</v>
      </c>
      <c r="CX115" s="117">
        <f t="shared" si="384"/>
        <v>87</v>
      </c>
      <c r="CY115" s="117">
        <f t="shared" si="384"/>
        <v>88</v>
      </c>
      <c r="CZ115" s="117">
        <f t="shared" si="384"/>
        <v>89</v>
      </c>
      <c r="DA115" s="117">
        <f t="shared" si="384"/>
        <v>90</v>
      </c>
      <c r="DB115" s="117">
        <f t="shared" si="384"/>
        <v>91</v>
      </c>
      <c r="DC115" s="117">
        <f t="shared" si="384"/>
        <v>92</v>
      </c>
      <c r="DD115" s="117">
        <f t="shared" si="384"/>
        <v>93</v>
      </c>
      <c r="DE115" s="117">
        <f t="shared" si="384"/>
        <v>95</v>
      </c>
      <c r="DF115" s="117">
        <f t="shared" si="384"/>
        <v>96</v>
      </c>
      <c r="DG115" s="117">
        <f t="shared" si="384"/>
        <v>97</v>
      </c>
      <c r="DH115" s="117">
        <f t="shared" si="384"/>
        <v>98</v>
      </c>
      <c r="DI115" s="117">
        <f t="shared" si="384"/>
        <v>99</v>
      </c>
      <c r="DJ115" s="117">
        <f t="shared" si="384"/>
        <v>100</v>
      </c>
      <c r="DK115" s="117">
        <f t="shared" si="384"/>
        <v>101</v>
      </c>
      <c r="DL115" s="117">
        <f t="shared" si="384"/>
        <v>102</v>
      </c>
      <c r="DM115" s="117">
        <f t="shared" si="384"/>
        <v>103</v>
      </c>
      <c r="DN115" s="117">
        <f t="shared" si="384"/>
        <v>104</v>
      </c>
      <c r="DO115" s="117">
        <f t="shared" si="384"/>
        <v>106</v>
      </c>
      <c r="DP115" s="117">
        <f t="shared" si="384"/>
        <v>107</v>
      </c>
      <c r="DQ115" s="117">
        <f t="shared" si="384"/>
        <v>108</v>
      </c>
      <c r="DR115" s="117">
        <f t="shared" si="384"/>
        <v>109</v>
      </c>
      <c r="DS115" s="117">
        <f t="shared" si="384"/>
        <v>110</v>
      </c>
      <c r="DT115" s="117">
        <f t="shared" si="384"/>
        <v>111</v>
      </c>
      <c r="DU115" s="117">
        <f t="shared" si="384"/>
        <v>112</v>
      </c>
      <c r="DV115" s="117">
        <f t="shared" si="384"/>
        <v>113</v>
      </c>
      <c r="DW115" s="117">
        <f t="shared" si="384"/>
        <v>114</v>
      </c>
      <c r="DX115" s="117">
        <f t="shared" si="384"/>
        <v>115</v>
      </c>
      <c r="DY115" s="117">
        <f t="shared" si="384"/>
        <v>117</v>
      </c>
      <c r="DZ115" s="117">
        <f t="shared" si="384"/>
        <v>118</v>
      </c>
      <c r="EA115" s="117">
        <f t="shared" si="384"/>
        <v>119</v>
      </c>
      <c r="EB115" s="117">
        <f t="shared" si="384"/>
        <v>120</v>
      </c>
      <c r="EC115" s="117">
        <f t="shared" si="384"/>
        <v>121</v>
      </c>
      <c r="ED115" s="117">
        <f t="shared" si="384"/>
        <v>122</v>
      </c>
      <c r="EE115" s="117">
        <f t="shared" si="384"/>
        <v>123</v>
      </c>
      <c r="EF115" s="117">
        <f t="shared" si="384"/>
        <v>124</v>
      </c>
      <c r="EG115" s="117">
        <f t="shared" si="384"/>
        <v>125</v>
      </c>
      <c r="EH115" s="117">
        <f t="shared" si="384"/>
        <v>126</v>
      </c>
      <c r="EI115" s="117">
        <f t="shared" si="384"/>
        <v>128</v>
      </c>
      <c r="EJ115" s="117">
        <f t="shared" si="384"/>
        <v>129</v>
      </c>
      <c r="EK115" s="117">
        <f t="shared" si="384"/>
        <v>130</v>
      </c>
      <c r="EL115" s="117">
        <f t="shared" si="384"/>
        <v>131</v>
      </c>
      <c r="EM115" s="117">
        <f t="shared" si="384"/>
        <v>132</v>
      </c>
      <c r="EN115" s="117">
        <f t="shared" si="384"/>
        <v>133</v>
      </c>
      <c r="EO115" s="117">
        <f t="shared" si="384"/>
        <v>134</v>
      </c>
      <c r="EP115" s="117">
        <f t="shared" si="384"/>
        <v>135</v>
      </c>
      <c r="EQ115" s="117">
        <f t="shared" si="384"/>
        <v>136</v>
      </c>
      <c r="ER115" s="117">
        <f t="shared" si="384"/>
        <v>137</v>
      </c>
      <c r="ES115" s="117">
        <f t="shared" si="384"/>
        <v>139</v>
      </c>
      <c r="ET115" s="117">
        <f t="shared" si="384"/>
        <v>140</v>
      </c>
      <c r="EU115" s="117">
        <f t="shared" si="384"/>
        <v>141</v>
      </c>
      <c r="EV115" s="117">
        <f t="shared" si="384"/>
        <v>142</v>
      </c>
      <c r="EW115" s="117">
        <f t="shared" ref="EW115:HH115" si="385">IF(EW17=1,EW114+1,EW114)</f>
        <v>143</v>
      </c>
      <c r="EX115" s="117">
        <f t="shared" si="385"/>
        <v>144</v>
      </c>
      <c r="EY115" s="117">
        <f t="shared" si="385"/>
        <v>145</v>
      </c>
      <c r="EZ115" s="117">
        <f t="shared" si="385"/>
        <v>146</v>
      </c>
      <c r="FA115" s="117">
        <f t="shared" si="385"/>
        <v>147</v>
      </c>
      <c r="FB115" s="117">
        <f t="shared" si="385"/>
        <v>148</v>
      </c>
      <c r="FC115" s="117">
        <f t="shared" si="385"/>
        <v>150</v>
      </c>
      <c r="FD115" s="117">
        <f t="shared" si="385"/>
        <v>151</v>
      </c>
      <c r="FE115" s="117">
        <f t="shared" si="385"/>
        <v>152</v>
      </c>
      <c r="FF115" s="117">
        <f t="shared" si="385"/>
        <v>153</v>
      </c>
      <c r="FG115" s="117">
        <f t="shared" si="385"/>
        <v>154</v>
      </c>
      <c r="FH115" s="117">
        <f t="shared" si="385"/>
        <v>155</v>
      </c>
      <c r="FI115" s="117">
        <f t="shared" si="385"/>
        <v>156</v>
      </c>
      <c r="FJ115" s="117">
        <f t="shared" si="385"/>
        <v>157</v>
      </c>
      <c r="FK115" s="117">
        <f t="shared" si="385"/>
        <v>158</v>
      </c>
      <c r="FL115" s="117">
        <f t="shared" si="385"/>
        <v>159</v>
      </c>
      <c r="FM115" s="117">
        <f t="shared" si="385"/>
        <v>161</v>
      </c>
      <c r="FN115" s="117">
        <f t="shared" si="385"/>
        <v>162</v>
      </c>
      <c r="FO115" s="117">
        <f t="shared" si="385"/>
        <v>163</v>
      </c>
      <c r="FP115" s="117">
        <f t="shared" si="385"/>
        <v>164</v>
      </c>
      <c r="FQ115" s="117">
        <f t="shared" si="385"/>
        <v>165</v>
      </c>
      <c r="FR115" s="117">
        <f t="shared" si="385"/>
        <v>166</v>
      </c>
      <c r="FS115" s="117">
        <f t="shared" si="385"/>
        <v>167</v>
      </c>
      <c r="FT115" s="117">
        <f t="shared" si="385"/>
        <v>168</v>
      </c>
      <c r="FU115" s="117">
        <f t="shared" si="385"/>
        <v>169</v>
      </c>
      <c r="FV115" s="117">
        <f t="shared" si="385"/>
        <v>170</v>
      </c>
      <c r="FW115" s="117">
        <f t="shared" si="385"/>
        <v>172</v>
      </c>
      <c r="FX115" s="117">
        <f t="shared" si="385"/>
        <v>173</v>
      </c>
      <c r="FY115" s="117">
        <f t="shared" si="385"/>
        <v>174</v>
      </c>
      <c r="FZ115" s="117">
        <f t="shared" si="385"/>
        <v>175</v>
      </c>
      <c r="GA115" s="117">
        <f t="shared" si="385"/>
        <v>176</v>
      </c>
      <c r="GB115" s="117">
        <f t="shared" si="385"/>
        <v>177</v>
      </c>
      <c r="GC115" s="117">
        <f t="shared" si="385"/>
        <v>178</v>
      </c>
      <c r="GD115" s="117">
        <f t="shared" si="385"/>
        <v>179</v>
      </c>
      <c r="GE115" s="117">
        <f t="shared" si="385"/>
        <v>180</v>
      </c>
      <c r="GF115" s="117">
        <f t="shared" si="385"/>
        <v>181</v>
      </c>
      <c r="GG115" s="117">
        <f t="shared" si="385"/>
        <v>183</v>
      </c>
      <c r="GH115" s="117">
        <f t="shared" si="385"/>
        <v>184</v>
      </c>
      <c r="GI115" s="117">
        <f t="shared" si="385"/>
        <v>185</v>
      </c>
      <c r="GJ115" s="117">
        <f t="shared" si="385"/>
        <v>186</v>
      </c>
      <c r="GK115" s="117">
        <f t="shared" si="385"/>
        <v>187</v>
      </c>
      <c r="GL115" s="117">
        <f t="shared" si="385"/>
        <v>188</v>
      </c>
      <c r="GM115" s="117">
        <f t="shared" si="385"/>
        <v>189</v>
      </c>
      <c r="GN115" s="117">
        <f t="shared" si="385"/>
        <v>190</v>
      </c>
      <c r="GO115" s="117">
        <f t="shared" si="385"/>
        <v>191</v>
      </c>
      <c r="GP115" s="117">
        <f t="shared" si="385"/>
        <v>192</v>
      </c>
      <c r="GQ115" s="117">
        <f t="shared" si="385"/>
        <v>194</v>
      </c>
      <c r="GR115" s="117">
        <f t="shared" si="385"/>
        <v>195</v>
      </c>
      <c r="GS115" s="117">
        <f t="shared" si="385"/>
        <v>196</v>
      </c>
      <c r="GT115" s="117">
        <f t="shared" si="385"/>
        <v>197</v>
      </c>
      <c r="GU115" s="117">
        <f t="shared" si="385"/>
        <v>198</v>
      </c>
      <c r="GV115" s="117">
        <f t="shared" si="385"/>
        <v>199</v>
      </c>
      <c r="GW115" s="117">
        <f t="shared" si="385"/>
        <v>200</v>
      </c>
      <c r="GX115" s="117">
        <f t="shared" si="385"/>
        <v>201</v>
      </c>
      <c r="GY115" s="117">
        <f t="shared" si="385"/>
        <v>202</v>
      </c>
      <c r="GZ115" s="117">
        <f t="shared" si="385"/>
        <v>203</v>
      </c>
      <c r="HA115" s="117">
        <f t="shared" si="385"/>
        <v>205</v>
      </c>
      <c r="HB115" s="117">
        <f t="shared" si="385"/>
        <v>206</v>
      </c>
      <c r="HC115" s="117">
        <f t="shared" si="385"/>
        <v>207</v>
      </c>
      <c r="HD115" s="117">
        <f t="shared" si="385"/>
        <v>208</v>
      </c>
      <c r="HE115" s="117">
        <f t="shared" si="385"/>
        <v>209</v>
      </c>
      <c r="HF115" s="117">
        <f t="shared" si="385"/>
        <v>210</v>
      </c>
      <c r="HG115" s="117">
        <f t="shared" si="385"/>
        <v>211</v>
      </c>
      <c r="HH115" s="117">
        <f t="shared" si="385"/>
        <v>212</v>
      </c>
      <c r="HI115" s="117">
        <f t="shared" ref="HI115:HV115" si="386">IF(HI17=1,HI114+1,HI114)</f>
        <v>213</v>
      </c>
      <c r="HJ115" s="117">
        <f t="shared" si="386"/>
        <v>214</v>
      </c>
      <c r="HK115" s="117">
        <f t="shared" si="386"/>
        <v>216</v>
      </c>
      <c r="HL115" s="117">
        <f t="shared" si="386"/>
        <v>217</v>
      </c>
      <c r="HM115" s="117">
        <f t="shared" si="386"/>
        <v>218</v>
      </c>
      <c r="HN115" s="117">
        <f t="shared" si="386"/>
        <v>219</v>
      </c>
      <c r="HO115" s="117">
        <f t="shared" si="386"/>
        <v>220</v>
      </c>
      <c r="HP115" s="117">
        <f t="shared" si="386"/>
        <v>221</v>
      </c>
      <c r="HQ115" s="117">
        <f t="shared" si="386"/>
        <v>222</v>
      </c>
      <c r="HR115" s="117">
        <f t="shared" si="386"/>
        <v>223</v>
      </c>
      <c r="HS115" s="117">
        <f t="shared" si="386"/>
        <v>224</v>
      </c>
      <c r="HT115" s="117">
        <f t="shared" si="386"/>
        <v>225</v>
      </c>
      <c r="HU115" s="117">
        <f t="shared" si="386"/>
        <v>225</v>
      </c>
      <c r="HV115" s="117">
        <f t="shared" si="386"/>
        <v>225</v>
      </c>
    </row>
    <row r="116" spans="1:230" x14ac:dyDescent="0.35">
      <c r="A116" s="117">
        <v>24</v>
      </c>
      <c r="B116" s="117">
        <f t="shared" si="206"/>
        <v>2</v>
      </c>
      <c r="C116" s="117">
        <f t="shared" si="207"/>
        <v>2</v>
      </c>
      <c r="D116" s="117">
        <f t="shared" si="208"/>
        <v>2</v>
      </c>
      <c r="E116" s="117">
        <f t="shared" si="209"/>
        <v>2</v>
      </c>
      <c r="H116" s="117">
        <v>115</v>
      </c>
      <c r="I116" s="117" t="str">
        <f t="shared" si="177"/>
        <v>ECG</v>
      </c>
      <c r="J116" s="117">
        <f t="shared" si="183"/>
        <v>105</v>
      </c>
      <c r="K116" s="117" t="str">
        <f t="shared" si="184"/>
        <v>ECG</v>
      </c>
      <c r="L116" s="117" t="str">
        <f t="shared" si="185"/>
        <v/>
      </c>
      <c r="M116" s="398" t="str">
        <f t="shared" si="186"/>
        <v>ECG</v>
      </c>
      <c r="N116" s="117">
        <f t="shared" si="187"/>
        <v>115</v>
      </c>
      <c r="O116" s="117">
        <f t="shared" si="188"/>
        <v>115</v>
      </c>
      <c r="Q116" s="389" t="str">
        <f t="shared" si="178"/>
        <v/>
      </c>
      <c r="R116" s="395" t="str">
        <f t="shared" si="189"/>
        <v/>
      </c>
      <c r="S116" s="391"/>
      <c r="T116" s="391"/>
      <c r="U116" s="391"/>
      <c r="V116" s="117">
        <v>17</v>
      </c>
      <c r="W116" s="117">
        <v>0</v>
      </c>
      <c r="X116" s="117">
        <f t="shared" si="330"/>
        <v>1</v>
      </c>
      <c r="Y116" s="117">
        <f t="shared" ref="Y116:CJ116" si="387">IF(Y18=1,Y115+1,Y115)</f>
        <v>2</v>
      </c>
      <c r="Z116" s="117">
        <f t="shared" si="387"/>
        <v>3</v>
      </c>
      <c r="AA116" s="117">
        <f t="shared" si="387"/>
        <v>4</v>
      </c>
      <c r="AB116" s="117">
        <f t="shared" si="387"/>
        <v>5</v>
      </c>
      <c r="AC116" s="117">
        <f t="shared" si="387"/>
        <v>7</v>
      </c>
      <c r="AD116" s="117">
        <f t="shared" si="387"/>
        <v>8</v>
      </c>
      <c r="AE116" s="117">
        <f t="shared" si="387"/>
        <v>9</v>
      </c>
      <c r="AF116" s="117">
        <f t="shared" si="387"/>
        <v>10</v>
      </c>
      <c r="AG116" s="117">
        <f t="shared" si="387"/>
        <v>11</v>
      </c>
      <c r="AH116" s="117">
        <f t="shared" si="387"/>
        <v>12</v>
      </c>
      <c r="AI116" s="117">
        <f t="shared" si="387"/>
        <v>13</v>
      </c>
      <c r="AJ116" s="117">
        <f t="shared" si="387"/>
        <v>14</v>
      </c>
      <c r="AK116" s="117">
        <f t="shared" si="387"/>
        <v>15</v>
      </c>
      <c r="AL116" s="117">
        <f t="shared" si="387"/>
        <v>16</v>
      </c>
      <c r="AM116" s="117">
        <f t="shared" si="387"/>
        <v>18</v>
      </c>
      <c r="AN116" s="117">
        <f t="shared" si="387"/>
        <v>19</v>
      </c>
      <c r="AO116" s="117">
        <f t="shared" si="387"/>
        <v>20</v>
      </c>
      <c r="AP116" s="117">
        <f t="shared" si="387"/>
        <v>21</v>
      </c>
      <c r="AQ116" s="117">
        <f t="shared" si="387"/>
        <v>22</v>
      </c>
      <c r="AR116" s="117">
        <f t="shared" si="387"/>
        <v>23</v>
      </c>
      <c r="AS116" s="117">
        <f t="shared" si="387"/>
        <v>24</v>
      </c>
      <c r="AT116" s="117">
        <f t="shared" si="387"/>
        <v>25</v>
      </c>
      <c r="AU116" s="117">
        <f t="shared" si="387"/>
        <v>26</v>
      </c>
      <c r="AV116" s="117">
        <f t="shared" si="387"/>
        <v>27</v>
      </c>
      <c r="AW116" s="117">
        <f t="shared" si="387"/>
        <v>29</v>
      </c>
      <c r="AX116" s="117">
        <f t="shared" si="387"/>
        <v>30</v>
      </c>
      <c r="AY116" s="117">
        <f t="shared" si="387"/>
        <v>31</v>
      </c>
      <c r="AZ116" s="117">
        <f t="shared" si="387"/>
        <v>32</v>
      </c>
      <c r="BA116" s="117">
        <f t="shared" si="387"/>
        <v>33</v>
      </c>
      <c r="BB116" s="117">
        <f t="shared" si="387"/>
        <v>34</v>
      </c>
      <c r="BC116" s="117">
        <f t="shared" si="387"/>
        <v>35</v>
      </c>
      <c r="BD116" s="117">
        <f t="shared" si="387"/>
        <v>36</v>
      </c>
      <c r="BE116" s="117">
        <f t="shared" si="387"/>
        <v>37</v>
      </c>
      <c r="BF116" s="117">
        <f t="shared" si="387"/>
        <v>38</v>
      </c>
      <c r="BG116" s="117">
        <f t="shared" si="387"/>
        <v>40</v>
      </c>
      <c r="BH116" s="117">
        <f t="shared" si="387"/>
        <v>41</v>
      </c>
      <c r="BI116" s="117">
        <f t="shared" si="387"/>
        <v>42</v>
      </c>
      <c r="BJ116" s="117">
        <f t="shared" si="387"/>
        <v>43</v>
      </c>
      <c r="BK116" s="117">
        <f t="shared" si="387"/>
        <v>44</v>
      </c>
      <c r="BL116" s="117">
        <f t="shared" si="387"/>
        <v>45</v>
      </c>
      <c r="BM116" s="117">
        <f t="shared" si="387"/>
        <v>46</v>
      </c>
      <c r="BN116" s="117">
        <f t="shared" si="387"/>
        <v>47</v>
      </c>
      <c r="BO116" s="117">
        <f t="shared" si="387"/>
        <v>48</v>
      </c>
      <c r="BP116" s="117">
        <f t="shared" si="387"/>
        <v>49</v>
      </c>
      <c r="BQ116" s="117">
        <f t="shared" si="387"/>
        <v>51</v>
      </c>
      <c r="BR116" s="117">
        <f t="shared" si="387"/>
        <v>52</v>
      </c>
      <c r="BS116" s="117">
        <f t="shared" si="387"/>
        <v>53</v>
      </c>
      <c r="BT116" s="117">
        <f t="shared" si="387"/>
        <v>54</v>
      </c>
      <c r="BU116" s="117">
        <f t="shared" si="387"/>
        <v>55</v>
      </c>
      <c r="BV116" s="117">
        <f t="shared" si="387"/>
        <v>56</v>
      </c>
      <c r="BW116" s="117">
        <f t="shared" si="387"/>
        <v>57</v>
      </c>
      <c r="BX116" s="117">
        <f t="shared" si="387"/>
        <v>58</v>
      </c>
      <c r="BY116" s="117">
        <f t="shared" si="387"/>
        <v>59</v>
      </c>
      <c r="BZ116" s="117">
        <f t="shared" si="387"/>
        <v>60</v>
      </c>
      <c r="CA116" s="117">
        <f t="shared" si="387"/>
        <v>62</v>
      </c>
      <c r="CB116" s="117">
        <f t="shared" si="387"/>
        <v>63</v>
      </c>
      <c r="CC116" s="117">
        <f t="shared" si="387"/>
        <v>64</v>
      </c>
      <c r="CD116" s="117">
        <f t="shared" si="387"/>
        <v>65</v>
      </c>
      <c r="CE116" s="117">
        <f t="shared" si="387"/>
        <v>66</v>
      </c>
      <c r="CF116" s="117">
        <f t="shared" si="387"/>
        <v>67</v>
      </c>
      <c r="CG116" s="117">
        <f t="shared" si="387"/>
        <v>68</v>
      </c>
      <c r="CH116" s="117">
        <f t="shared" si="387"/>
        <v>69</v>
      </c>
      <c r="CI116" s="117">
        <f t="shared" si="387"/>
        <v>70</v>
      </c>
      <c r="CJ116" s="117">
        <f t="shared" si="387"/>
        <v>71</v>
      </c>
      <c r="CK116" s="117">
        <f t="shared" ref="CK116:EV116" si="388">IF(CK18=1,CK115+1,CK115)</f>
        <v>73</v>
      </c>
      <c r="CL116" s="117">
        <f t="shared" si="388"/>
        <v>74</v>
      </c>
      <c r="CM116" s="117">
        <f t="shared" si="388"/>
        <v>75</v>
      </c>
      <c r="CN116" s="117">
        <f t="shared" si="388"/>
        <v>76</v>
      </c>
      <c r="CO116" s="117">
        <f t="shared" si="388"/>
        <v>77</v>
      </c>
      <c r="CP116" s="117">
        <f t="shared" si="388"/>
        <v>78</v>
      </c>
      <c r="CQ116" s="117">
        <f t="shared" si="388"/>
        <v>79</v>
      </c>
      <c r="CR116" s="117">
        <f t="shared" si="388"/>
        <v>80</v>
      </c>
      <c r="CS116" s="117">
        <f t="shared" si="388"/>
        <v>81</v>
      </c>
      <c r="CT116" s="117">
        <f t="shared" si="388"/>
        <v>82</v>
      </c>
      <c r="CU116" s="117">
        <f t="shared" si="388"/>
        <v>84</v>
      </c>
      <c r="CV116" s="117">
        <f t="shared" si="388"/>
        <v>85</v>
      </c>
      <c r="CW116" s="117">
        <f t="shared" si="388"/>
        <v>86</v>
      </c>
      <c r="CX116" s="117">
        <f t="shared" si="388"/>
        <v>87</v>
      </c>
      <c r="CY116" s="117">
        <f t="shared" si="388"/>
        <v>88</v>
      </c>
      <c r="CZ116" s="117">
        <f t="shared" si="388"/>
        <v>89</v>
      </c>
      <c r="DA116" s="117">
        <f t="shared" si="388"/>
        <v>90</v>
      </c>
      <c r="DB116" s="117">
        <f t="shared" si="388"/>
        <v>91</v>
      </c>
      <c r="DC116" s="117">
        <f t="shared" si="388"/>
        <v>92</v>
      </c>
      <c r="DD116" s="117">
        <f t="shared" si="388"/>
        <v>93</v>
      </c>
      <c r="DE116" s="117">
        <f t="shared" si="388"/>
        <v>95</v>
      </c>
      <c r="DF116" s="117">
        <f t="shared" si="388"/>
        <v>96</v>
      </c>
      <c r="DG116" s="117">
        <f t="shared" si="388"/>
        <v>97</v>
      </c>
      <c r="DH116" s="117">
        <f t="shared" si="388"/>
        <v>98</v>
      </c>
      <c r="DI116" s="117">
        <f t="shared" si="388"/>
        <v>99</v>
      </c>
      <c r="DJ116" s="117">
        <f t="shared" si="388"/>
        <v>100</v>
      </c>
      <c r="DK116" s="117">
        <f t="shared" si="388"/>
        <v>101</v>
      </c>
      <c r="DL116" s="117">
        <f t="shared" si="388"/>
        <v>102</v>
      </c>
      <c r="DM116" s="117">
        <f t="shared" si="388"/>
        <v>103</v>
      </c>
      <c r="DN116" s="117">
        <f t="shared" si="388"/>
        <v>104</v>
      </c>
      <c r="DO116" s="117">
        <f t="shared" si="388"/>
        <v>106</v>
      </c>
      <c r="DP116" s="117">
        <f t="shared" si="388"/>
        <v>107</v>
      </c>
      <c r="DQ116" s="117">
        <f t="shared" si="388"/>
        <v>108</v>
      </c>
      <c r="DR116" s="117">
        <f t="shared" si="388"/>
        <v>109</v>
      </c>
      <c r="DS116" s="117">
        <f t="shared" si="388"/>
        <v>110</v>
      </c>
      <c r="DT116" s="117">
        <f t="shared" si="388"/>
        <v>111</v>
      </c>
      <c r="DU116" s="117">
        <f t="shared" si="388"/>
        <v>112</v>
      </c>
      <c r="DV116" s="117">
        <f t="shared" si="388"/>
        <v>113</v>
      </c>
      <c r="DW116" s="117">
        <f t="shared" si="388"/>
        <v>114</v>
      </c>
      <c r="DX116" s="117">
        <f t="shared" si="388"/>
        <v>115</v>
      </c>
      <c r="DY116" s="117">
        <f t="shared" si="388"/>
        <v>117</v>
      </c>
      <c r="DZ116" s="117">
        <f t="shared" si="388"/>
        <v>118</v>
      </c>
      <c r="EA116" s="117">
        <f t="shared" si="388"/>
        <v>119</v>
      </c>
      <c r="EB116" s="117">
        <f t="shared" si="388"/>
        <v>120</v>
      </c>
      <c r="EC116" s="117">
        <f t="shared" si="388"/>
        <v>121</v>
      </c>
      <c r="ED116" s="117">
        <f t="shared" si="388"/>
        <v>122</v>
      </c>
      <c r="EE116" s="117">
        <f t="shared" si="388"/>
        <v>123</v>
      </c>
      <c r="EF116" s="117">
        <f t="shared" si="388"/>
        <v>124</v>
      </c>
      <c r="EG116" s="117">
        <f t="shared" si="388"/>
        <v>125</v>
      </c>
      <c r="EH116" s="117">
        <f t="shared" si="388"/>
        <v>126</v>
      </c>
      <c r="EI116" s="117">
        <f t="shared" si="388"/>
        <v>128</v>
      </c>
      <c r="EJ116" s="117">
        <f t="shared" si="388"/>
        <v>129</v>
      </c>
      <c r="EK116" s="117">
        <f t="shared" si="388"/>
        <v>130</v>
      </c>
      <c r="EL116" s="117">
        <f t="shared" si="388"/>
        <v>131</v>
      </c>
      <c r="EM116" s="117">
        <f t="shared" si="388"/>
        <v>132</v>
      </c>
      <c r="EN116" s="117">
        <f t="shared" si="388"/>
        <v>133</v>
      </c>
      <c r="EO116" s="117">
        <f t="shared" si="388"/>
        <v>134</v>
      </c>
      <c r="EP116" s="117">
        <f t="shared" si="388"/>
        <v>135</v>
      </c>
      <c r="EQ116" s="117">
        <f t="shared" si="388"/>
        <v>136</v>
      </c>
      <c r="ER116" s="117">
        <f t="shared" si="388"/>
        <v>137</v>
      </c>
      <c r="ES116" s="117">
        <f t="shared" si="388"/>
        <v>139</v>
      </c>
      <c r="ET116" s="117">
        <f t="shared" si="388"/>
        <v>140</v>
      </c>
      <c r="EU116" s="117">
        <f t="shared" si="388"/>
        <v>141</v>
      </c>
      <c r="EV116" s="117">
        <f t="shared" si="388"/>
        <v>142</v>
      </c>
      <c r="EW116" s="117">
        <f t="shared" ref="EW116:HH116" si="389">IF(EW18=1,EW115+1,EW115)</f>
        <v>143</v>
      </c>
      <c r="EX116" s="117">
        <f t="shared" si="389"/>
        <v>144</v>
      </c>
      <c r="EY116" s="117">
        <f t="shared" si="389"/>
        <v>145</v>
      </c>
      <c r="EZ116" s="117">
        <f t="shared" si="389"/>
        <v>146</v>
      </c>
      <c r="FA116" s="117">
        <f t="shared" si="389"/>
        <v>147</v>
      </c>
      <c r="FB116" s="117">
        <f t="shared" si="389"/>
        <v>148</v>
      </c>
      <c r="FC116" s="117">
        <f t="shared" si="389"/>
        <v>150</v>
      </c>
      <c r="FD116" s="117">
        <f t="shared" si="389"/>
        <v>151</v>
      </c>
      <c r="FE116" s="117">
        <f t="shared" si="389"/>
        <v>152</v>
      </c>
      <c r="FF116" s="117">
        <f t="shared" si="389"/>
        <v>153</v>
      </c>
      <c r="FG116" s="117">
        <f t="shared" si="389"/>
        <v>154</v>
      </c>
      <c r="FH116" s="117">
        <f t="shared" si="389"/>
        <v>155</v>
      </c>
      <c r="FI116" s="117">
        <f t="shared" si="389"/>
        <v>156</v>
      </c>
      <c r="FJ116" s="117">
        <f t="shared" si="389"/>
        <v>157</v>
      </c>
      <c r="FK116" s="117">
        <f t="shared" si="389"/>
        <v>158</v>
      </c>
      <c r="FL116" s="117">
        <f t="shared" si="389"/>
        <v>159</v>
      </c>
      <c r="FM116" s="117">
        <f t="shared" si="389"/>
        <v>161</v>
      </c>
      <c r="FN116" s="117">
        <f t="shared" si="389"/>
        <v>162</v>
      </c>
      <c r="FO116" s="117">
        <f t="shared" si="389"/>
        <v>163</v>
      </c>
      <c r="FP116" s="117">
        <f t="shared" si="389"/>
        <v>164</v>
      </c>
      <c r="FQ116" s="117">
        <f t="shared" si="389"/>
        <v>165</v>
      </c>
      <c r="FR116" s="117">
        <f t="shared" si="389"/>
        <v>166</v>
      </c>
      <c r="FS116" s="117">
        <f t="shared" si="389"/>
        <v>167</v>
      </c>
      <c r="FT116" s="117">
        <f t="shared" si="389"/>
        <v>168</v>
      </c>
      <c r="FU116" s="117">
        <f t="shared" si="389"/>
        <v>169</v>
      </c>
      <c r="FV116" s="117">
        <f t="shared" si="389"/>
        <v>170</v>
      </c>
      <c r="FW116" s="117">
        <f t="shared" si="389"/>
        <v>172</v>
      </c>
      <c r="FX116" s="117">
        <f t="shared" si="389"/>
        <v>173</v>
      </c>
      <c r="FY116" s="117">
        <f t="shared" si="389"/>
        <v>174</v>
      </c>
      <c r="FZ116" s="117">
        <f t="shared" si="389"/>
        <v>175</v>
      </c>
      <c r="GA116" s="117">
        <f t="shared" si="389"/>
        <v>176</v>
      </c>
      <c r="GB116" s="117">
        <f t="shared" si="389"/>
        <v>177</v>
      </c>
      <c r="GC116" s="117">
        <f t="shared" si="389"/>
        <v>178</v>
      </c>
      <c r="GD116" s="117">
        <f t="shared" si="389"/>
        <v>179</v>
      </c>
      <c r="GE116" s="117">
        <f t="shared" si="389"/>
        <v>180</v>
      </c>
      <c r="GF116" s="117">
        <f t="shared" si="389"/>
        <v>181</v>
      </c>
      <c r="GG116" s="117">
        <f t="shared" si="389"/>
        <v>183</v>
      </c>
      <c r="GH116" s="117">
        <f t="shared" si="389"/>
        <v>184</v>
      </c>
      <c r="GI116" s="117">
        <f t="shared" si="389"/>
        <v>185</v>
      </c>
      <c r="GJ116" s="117">
        <f t="shared" si="389"/>
        <v>186</v>
      </c>
      <c r="GK116" s="117">
        <f t="shared" si="389"/>
        <v>187</v>
      </c>
      <c r="GL116" s="117">
        <f t="shared" si="389"/>
        <v>188</v>
      </c>
      <c r="GM116" s="117">
        <f t="shared" si="389"/>
        <v>189</v>
      </c>
      <c r="GN116" s="117">
        <f t="shared" si="389"/>
        <v>190</v>
      </c>
      <c r="GO116" s="117">
        <f t="shared" si="389"/>
        <v>191</v>
      </c>
      <c r="GP116" s="117">
        <f t="shared" si="389"/>
        <v>192</v>
      </c>
      <c r="GQ116" s="117">
        <f t="shared" si="389"/>
        <v>194</v>
      </c>
      <c r="GR116" s="117">
        <f t="shared" si="389"/>
        <v>195</v>
      </c>
      <c r="GS116" s="117">
        <f t="shared" si="389"/>
        <v>196</v>
      </c>
      <c r="GT116" s="117">
        <f t="shared" si="389"/>
        <v>197</v>
      </c>
      <c r="GU116" s="117">
        <f t="shared" si="389"/>
        <v>198</v>
      </c>
      <c r="GV116" s="117">
        <f t="shared" si="389"/>
        <v>199</v>
      </c>
      <c r="GW116" s="117">
        <f t="shared" si="389"/>
        <v>200</v>
      </c>
      <c r="GX116" s="117">
        <f t="shared" si="389"/>
        <v>201</v>
      </c>
      <c r="GY116" s="117">
        <f t="shared" si="389"/>
        <v>202</v>
      </c>
      <c r="GZ116" s="117">
        <f t="shared" si="389"/>
        <v>203</v>
      </c>
      <c r="HA116" s="117">
        <f t="shared" si="389"/>
        <v>205</v>
      </c>
      <c r="HB116" s="117">
        <f t="shared" si="389"/>
        <v>206</v>
      </c>
      <c r="HC116" s="117">
        <f t="shared" si="389"/>
        <v>207</v>
      </c>
      <c r="HD116" s="117">
        <f t="shared" si="389"/>
        <v>208</v>
      </c>
      <c r="HE116" s="117">
        <f t="shared" si="389"/>
        <v>209</v>
      </c>
      <c r="HF116" s="117">
        <f t="shared" si="389"/>
        <v>210</v>
      </c>
      <c r="HG116" s="117">
        <f t="shared" si="389"/>
        <v>211</v>
      </c>
      <c r="HH116" s="117">
        <f t="shared" si="389"/>
        <v>212</v>
      </c>
      <c r="HI116" s="117">
        <f t="shared" ref="HI116:HV116" si="390">IF(HI18=1,HI115+1,HI115)</f>
        <v>213</v>
      </c>
      <c r="HJ116" s="117">
        <f t="shared" si="390"/>
        <v>214</v>
      </c>
      <c r="HK116" s="117">
        <f t="shared" si="390"/>
        <v>216</v>
      </c>
      <c r="HL116" s="117">
        <f t="shared" si="390"/>
        <v>217</v>
      </c>
      <c r="HM116" s="117">
        <f t="shared" si="390"/>
        <v>218</v>
      </c>
      <c r="HN116" s="117">
        <f t="shared" si="390"/>
        <v>219</v>
      </c>
      <c r="HO116" s="117">
        <f t="shared" si="390"/>
        <v>220</v>
      </c>
      <c r="HP116" s="117">
        <f t="shared" si="390"/>
        <v>221</v>
      </c>
      <c r="HQ116" s="117">
        <f t="shared" si="390"/>
        <v>222</v>
      </c>
      <c r="HR116" s="117">
        <f t="shared" si="390"/>
        <v>223</v>
      </c>
      <c r="HS116" s="117">
        <f t="shared" si="390"/>
        <v>224</v>
      </c>
      <c r="HT116" s="117">
        <f t="shared" si="390"/>
        <v>225</v>
      </c>
      <c r="HU116" s="117">
        <f t="shared" si="390"/>
        <v>225</v>
      </c>
      <c r="HV116" s="117">
        <f t="shared" si="390"/>
        <v>225</v>
      </c>
    </row>
    <row r="117" spans="1:230" x14ac:dyDescent="0.35">
      <c r="A117" s="117">
        <v>24</v>
      </c>
      <c r="B117" s="117">
        <f t="shared" si="206"/>
        <v>2</v>
      </c>
      <c r="C117" s="117">
        <f t="shared" si="207"/>
        <v>2</v>
      </c>
      <c r="D117" s="117">
        <f t="shared" si="208"/>
        <v>2</v>
      </c>
      <c r="E117" s="117">
        <f t="shared" si="209"/>
        <v>2</v>
      </c>
      <c r="H117" s="117">
        <v>116</v>
      </c>
      <c r="I117" s="117" t="str">
        <f t="shared" si="177"/>
        <v>ECG</v>
      </c>
      <c r="J117" s="117">
        <f t="shared" si="183"/>
        <v>106</v>
      </c>
      <c r="K117" s="117" t="str">
        <f t="shared" si="184"/>
        <v>ECG</v>
      </c>
      <c r="L117" s="117" t="str">
        <f t="shared" si="185"/>
        <v/>
      </c>
      <c r="M117" s="398" t="str">
        <f t="shared" si="186"/>
        <v>ECG</v>
      </c>
      <c r="N117" s="117">
        <f t="shared" si="187"/>
        <v>116</v>
      </c>
      <c r="O117" s="117">
        <f t="shared" si="188"/>
        <v>116</v>
      </c>
      <c r="Q117" s="389" t="str">
        <f t="shared" si="178"/>
        <v/>
      </c>
      <c r="R117" s="395" t="str">
        <f t="shared" si="189"/>
        <v/>
      </c>
      <c r="S117" s="391"/>
      <c r="T117" s="391"/>
      <c r="U117" s="391"/>
      <c r="V117" s="117">
        <v>18</v>
      </c>
      <c r="W117" s="117">
        <v>0</v>
      </c>
      <c r="X117" s="117">
        <f t="shared" si="330"/>
        <v>1</v>
      </c>
      <c r="Y117" s="117">
        <f t="shared" ref="Y117:CJ120" si="391">IF(Y19=1,Y116+1,Y116)</f>
        <v>2</v>
      </c>
      <c r="Z117" s="117">
        <f t="shared" si="391"/>
        <v>3</v>
      </c>
      <c r="AA117" s="117">
        <f t="shared" si="391"/>
        <v>4</v>
      </c>
      <c r="AB117" s="117">
        <f t="shared" si="391"/>
        <v>5</v>
      </c>
      <c r="AC117" s="117">
        <f t="shared" si="391"/>
        <v>7</v>
      </c>
      <c r="AD117" s="117">
        <f t="shared" si="391"/>
        <v>8</v>
      </c>
      <c r="AE117" s="117">
        <f t="shared" si="391"/>
        <v>9</v>
      </c>
      <c r="AF117" s="117">
        <f t="shared" si="391"/>
        <v>10</v>
      </c>
      <c r="AG117" s="117">
        <f t="shared" si="391"/>
        <v>11</v>
      </c>
      <c r="AH117" s="117">
        <f t="shared" si="391"/>
        <v>12</v>
      </c>
      <c r="AI117" s="117">
        <f t="shared" si="391"/>
        <v>13</v>
      </c>
      <c r="AJ117" s="117">
        <f t="shared" si="391"/>
        <v>14</v>
      </c>
      <c r="AK117" s="117">
        <f t="shared" si="391"/>
        <v>15</v>
      </c>
      <c r="AL117" s="117">
        <f t="shared" si="391"/>
        <v>16</v>
      </c>
      <c r="AM117" s="117">
        <f t="shared" si="391"/>
        <v>18</v>
      </c>
      <c r="AN117" s="117">
        <f t="shared" si="391"/>
        <v>19</v>
      </c>
      <c r="AO117" s="117">
        <f t="shared" si="391"/>
        <v>20</v>
      </c>
      <c r="AP117" s="117">
        <f t="shared" si="391"/>
        <v>21</v>
      </c>
      <c r="AQ117" s="117">
        <f t="shared" si="391"/>
        <v>22</v>
      </c>
      <c r="AR117" s="117">
        <f t="shared" si="391"/>
        <v>23</v>
      </c>
      <c r="AS117" s="117">
        <f t="shared" si="391"/>
        <v>24</v>
      </c>
      <c r="AT117" s="117">
        <f t="shared" si="391"/>
        <v>25</v>
      </c>
      <c r="AU117" s="117">
        <f t="shared" si="391"/>
        <v>26</v>
      </c>
      <c r="AV117" s="117">
        <f t="shared" si="391"/>
        <v>27</v>
      </c>
      <c r="AW117" s="117">
        <f t="shared" si="391"/>
        <v>29</v>
      </c>
      <c r="AX117" s="117">
        <f t="shared" si="391"/>
        <v>30</v>
      </c>
      <c r="AY117" s="117">
        <f t="shared" si="391"/>
        <v>31</v>
      </c>
      <c r="AZ117" s="117">
        <f t="shared" si="391"/>
        <v>32</v>
      </c>
      <c r="BA117" s="117">
        <f t="shared" si="391"/>
        <v>33</v>
      </c>
      <c r="BB117" s="117">
        <f t="shared" si="391"/>
        <v>34</v>
      </c>
      <c r="BC117" s="117">
        <f t="shared" si="391"/>
        <v>35</v>
      </c>
      <c r="BD117" s="117">
        <f t="shared" si="391"/>
        <v>36</v>
      </c>
      <c r="BE117" s="117">
        <f t="shared" si="391"/>
        <v>37</v>
      </c>
      <c r="BF117" s="117">
        <f t="shared" si="391"/>
        <v>38</v>
      </c>
      <c r="BG117" s="117">
        <f t="shared" si="391"/>
        <v>40</v>
      </c>
      <c r="BH117" s="117">
        <f t="shared" si="391"/>
        <v>41</v>
      </c>
      <c r="BI117" s="117">
        <f t="shared" si="391"/>
        <v>42</v>
      </c>
      <c r="BJ117" s="117">
        <f t="shared" si="391"/>
        <v>43</v>
      </c>
      <c r="BK117" s="117">
        <f t="shared" si="391"/>
        <v>44</v>
      </c>
      <c r="BL117" s="117">
        <f t="shared" si="391"/>
        <v>45</v>
      </c>
      <c r="BM117" s="117">
        <f t="shared" si="391"/>
        <v>46</v>
      </c>
      <c r="BN117" s="117">
        <f t="shared" si="391"/>
        <v>47</v>
      </c>
      <c r="BO117" s="117">
        <f t="shared" si="391"/>
        <v>48</v>
      </c>
      <c r="BP117" s="117">
        <f t="shared" si="391"/>
        <v>49</v>
      </c>
      <c r="BQ117" s="117">
        <f t="shared" si="391"/>
        <v>51</v>
      </c>
      <c r="BR117" s="117">
        <f t="shared" si="391"/>
        <v>52</v>
      </c>
      <c r="BS117" s="117">
        <f t="shared" si="391"/>
        <v>53</v>
      </c>
      <c r="BT117" s="117">
        <f t="shared" si="391"/>
        <v>54</v>
      </c>
      <c r="BU117" s="117">
        <f t="shared" si="391"/>
        <v>55</v>
      </c>
      <c r="BV117" s="117">
        <f t="shared" si="391"/>
        <v>56</v>
      </c>
      <c r="BW117" s="117">
        <f t="shared" si="391"/>
        <v>57</v>
      </c>
      <c r="BX117" s="117">
        <f t="shared" si="391"/>
        <v>58</v>
      </c>
      <c r="BY117" s="117">
        <f t="shared" si="391"/>
        <v>59</v>
      </c>
      <c r="BZ117" s="117">
        <f t="shared" si="391"/>
        <v>60</v>
      </c>
      <c r="CA117" s="117">
        <f t="shared" si="391"/>
        <v>62</v>
      </c>
      <c r="CB117" s="117">
        <f t="shared" si="391"/>
        <v>63</v>
      </c>
      <c r="CC117" s="117">
        <f t="shared" si="391"/>
        <v>64</v>
      </c>
      <c r="CD117" s="117">
        <f t="shared" si="391"/>
        <v>65</v>
      </c>
      <c r="CE117" s="117">
        <f t="shared" si="391"/>
        <v>66</v>
      </c>
      <c r="CF117" s="117">
        <f t="shared" si="391"/>
        <v>67</v>
      </c>
      <c r="CG117" s="117">
        <f t="shared" si="391"/>
        <v>68</v>
      </c>
      <c r="CH117" s="117">
        <f t="shared" si="391"/>
        <v>69</v>
      </c>
      <c r="CI117" s="117">
        <f t="shared" si="391"/>
        <v>70</v>
      </c>
      <c r="CJ117" s="117">
        <f t="shared" si="391"/>
        <v>71</v>
      </c>
      <c r="CK117" s="117">
        <f t="shared" ref="CK117:EV132" si="392">IF(CK19=1,CK116+1,CK116)</f>
        <v>73</v>
      </c>
      <c r="CL117" s="117">
        <f t="shared" si="392"/>
        <v>74</v>
      </c>
      <c r="CM117" s="117">
        <f t="shared" si="392"/>
        <v>75</v>
      </c>
      <c r="CN117" s="117">
        <f t="shared" si="392"/>
        <v>76</v>
      </c>
      <c r="CO117" s="117">
        <f t="shared" si="392"/>
        <v>77</v>
      </c>
      <c r="CP117" s="117">
        <f t="shared" si="392"/>
        <v>78</v>
      </c>
      <c r="CQ117" s="117">
        <f t="shared" si="392"/>
        <v>79</v>
      </c>
      <c r="CR117" s="117">
        <f t="shared" si="392"/>
        <v>80</v>
      </c>
      <c r="CS117" s="117">
        <f t="shared" si="392"/>
        <v>81</v>
      </c>
      <c r="CT117" s="117">
        <f t="shared" si="392"/>
        <v>82</v>
      </c>
      <c r="CU117" s="117">
        <f t="shared" si="392"/>
        <v>84</v>
      </c>
      <c r="CV117" s="117">
        <f t="shared" si="392"/>
        <v>85</v>
      </c>
      <c r="CW117" s="117">
        <f t="shared" si="392"/>
        <v>86</v>
      </c>
      <c r="CX117" s="117">
        <f t="shared" si="392"/>
        <v>87</v>
      </c>
      <c r="CY117" s="117">
        <f t="shared" si="392"/>
        <v>88</v>
      </c>
      <c r="CZ117" s="117">
        <f t="shared" si="392"/>
        <v>89</v>
      </c>
      <c r="DA117" s="117">
        <f t="shared" si="392"/>
        <v>90</v>
      </c>
      <c r="DB117" s="117">
        <f t="shared" si="392"/>
        <v>91</v>
      </c>
      <c r="DC117" s="117">
        <f t="shared" si="392"/>
        <v>92</v>
      </c>
      <c r="DD117" s="117">
        <f t="shared" si="392"/>
        <v>93</v>
      </c>
      <c r="DE117" s="117">
        <f t="shared" si="392"/>
        <v>95</v>
      </c>
      <c r="DF117" s="117">
        <f t="shared" si="392"/>
        <v>96</v>
      </c>
      <c r="DG117" s="117">
        <f t="shared" si="392"/>
        <v>97</v>
      </c>
      <c r="DH117" s="117">
        <f t="shared" si="392"/>
        <v>98</v>
      </c>
      <c r="DI117" s="117">
        <f t="shared" si="392"/>
        <v>99</v>
      </c>
      <c r="DJ117" s="117">
        <f t="shared" si="392"/>
        <v>100</v>
      </c>
      <c r="DK117" s="117">
        <f t="shared" si="392"/>
        <v>101</v>
      </c>
      <c r="DL117" s="117">
        <f t="shared" si="392"/>
        <v>102</v>
      </c>
      <c r="DM117" s="117">
        <f t="shared" si="392"/>
        <v>103</v>
      </c>
      <c r="DN117" s="117">
        <f t="shared" si="392"/>
        <v>104</v>
      </c>
      <c r="DO117" s="117">
        <f t="shared" si="392"/>
        <v>106</v>
      </c>
      <c r="DP117" s="117">
        <f t="shared" si="392"/>
        <v>107</v>
      </c>
      <c r="DQ117" s="117">
        <f t="shared" si="392"/>
        <v>108</v>
      </c>
      <c r="DR117" s="117">
        <f t="shared" si="392"/>
        <v>109</v>
      </c>
      <c r="DS117" s="117">
        <f t="shared" si="392"/>
        <v>110</v>
      </c>
      <c r="DT117" s="117">
        <f t="shared" si="392"/>
        <v>111</v>
      </c>
      <c r="DU117" s="117">
        <f t="shared" si="392"/>
        <v>112</v>
      </c>
      <c r="DV117" s="117">
        <f t="shared" si="392"/>
        <v>113</v>
      </c>
      <c r="DW117" s="117">
        <f t="shared" si="392"/>
        <v>114</v>
      </c>
      <c r="DX117" s="117">
        <f t="shared" si="392"/>
        <v>115</v>
      </c>
      <c r="DY117" s="117">
        <f t="shared" si="392"/>
        <v>117</v>
      </c>
      <c r="DZ117" s="117">
        <f t="shared" si="392"/>
        <v>118</v>
      </c>
      <c r="EA117" s="117">
        <f t="shared" si="392"/>
        <v>119</v>
      </c>
      <c r="EB117" s="117">
        <f t="shared" si="392"/>
        <v>120</v>
      </c>
      <c r="EC117" s="117">
        <f t="shared" si="392"/>
        <v>121</v>
      </c>
      <c r="ED117" s="117">
        <f t="shared" si="392"/>
        <v>122</v>
      </c>
      <c r="EE117" s="117">
        <f t="shared" si="392"/>
        <v>123</v>
      </c>
      <c r="EF117" s="117">
        <f t="shared" si="392"/>
        <v>124</v>
      </c>
      <c r="EG117" s="117">
        <f t="shared" si="392"/>
        <v>125</v>
      </c>
      <c r="EH117" s="117">
        <f t="shared" si="392"/>
        <v>126</v>
      </c>
      <c r="EI117" s="117">
        <f t="shared" si="392"/>
        <v>128</v>
      </c>
      <c r="EJ117" s="117">
        <f t="shared" si="392"/>
        <v>129</v>
      </c>
      <c r="EK117" s="117">
        <f t="shared" si="392"/>
        <v>130</v>
      </c>
      <c r="EL117" s="117">
        <f t="shared" si="392"/>
        <v>131</v>
      </c>
      <c r="EM117" s="117">
        <f t="shared" si="392"/>
        <v>132</v>
      </c>
      <c r="EN117" s="117">
        <f t="shared" si="392"/>
        <v>133</v>
      </c>
      <c r="EO117" s="117">
        <f t="shared" si="392"/>
        <v>134</v>
      </c>
      <c r="EP117" s="117">
        <f t="shared" si="392"/>
        <v>135</v>
      </c>
      <c r="EQ117" s="117">
        <f t="shared" si="392"/>
        <v>136</v>
      </c>
      <c r="ER117" s="117">
        <f t="shared" si="392"/>
        <v>137</v>
      </c>
      <c r="ES117" s="117">
        <f t="shared" si="392"/>
        <v>139</v>
      </c>
      <c r="ET117" s="117">
        <f t="shared" si="392"/>
        <v>140</v>
      </c>
      <c r="EU117" s="117">
        <f t="shared" si="392"/>
        <v>141</v>
      </c>
      <c r="EV117" s="117">
        <f t="shared" si="392"/>
        <v>142</v>
      </c>
      <c r="EW117" s="117">
        <f t="shared" ref="EW117:HH120" si="393">IF(EW19=1,EW116+1,EW116)</f>
        <v>143</v>
      </c>
      <c r="EX117" s="117">
        <f t="shared" si="393"/>
        <v>144</v>
      </c>
      <c r="EY117" s="117">
        <f t="shared" si="393"/>
        <v>145</v>
      </c>
      <c r="EZ117" s="117">
        <f t="shared" si="393"/>
        <v>146</v>
      </c>
      <c r="FA117" s="117">
        <f t="shared" si="393"/>
        <v>147</v>
      </c>
      <c r="FB117" s="117">
        <f t="shared" si="393"/>
        <v>148</v>
      </c>
      <c r="FC117" s="117">
        <f t="shared" si="393"/>
        <v>150</v>
      </c>
      <c r="FD117" s="117">
        <f t="shared" si="393"/>
        <v>151</v>
      </c>
      <c r="FE117" s="117">
        <f t="shared" si="393"/>
        <v>152</v>
      </c>
      <c r="FF117" s="117">
        <f t="shared" si="393"/>
        <v>153</v>
      </c>
      <c r="FG117" s="117">
        <f t="shared" si="393"/>
        <v>154</v>
      </c>
      <c r="FH117" s="117">
        <f t="shared" si="393"/>
        <v>155</v>
      </c>
      <c r="FI117" s="117">
        <f t="shared" si="393"/>
        <v>156</v>
      </c>
      <c r="FJ117" s="117">
        <f t="shared" si="393"/>
        <v>157</v>
      </c>
      <c r="FK117" s="117">
        <f t="shared" si="393"/>
        <v>158</v>
      </c>
      <c r="FL117" s="117">
        <f t="shared" si="393"/>
        <v>159</v>
      </c>
      <c r="FM117" s="117">
        <f t="shared" si="393"/>
        <v>161</v>
      </c>
      <c r="FN117" s="117">
        <f t="shared" si="393"/>
        <v>162</v>
      </c>
      <c r="FO117" s="117">
        <f t="shared" si="393"/>
        <v>163</v>
      </c>
      <c r="FP117" s="117">
        <f t="shared" si="393"/>
        <v>164</v>
      </c>
      <c r="FQ117" s="117">
        <f t="shared" si="393"/>
        <v>165</v>
      </c>
      <c r="FR117" s="117">
        <f t="shared" si="393"/>
        <v>166</v>
      </c>
      <c r="FS117" s="117">
        <f t="shared" si="393"/>
        <v>167</v>
      </c>
      <c r="FT117" s="117">
        <f t="shared" si="393"/>
        <v>168</v>
      </c>
      <c r="FU117" s="117">
        <f t="shared" si="393"/>
        <v>169</v>
      </c>
      <c r="FV117" s="117">
        <f t="shared" si="393"/>
        <v>170</v>
      </c>
      <c r="FW117" s="117">
        <f t="shared" si="393"/>
        <v>172</v>
      </c>
      <c r="FX117" s="117">
        <f t="shared" si="393"/>
        <v>173</v>
      </c>
      <c r="FY117" s="117">
        <f t="shared" si="393"/>
        <v>174</v>
      </c>
      <c r="FZ117" s="117">
        <f t="shared" si="393"/>
        <v>175</v>
      </c>
      <c r="GA117" s="117">
        <f t="shared" si="393"/>
        <v>176</v>
      </c>
      <c r="GB117" s="117">
        <f t="shared" si="393"/>
        <v>177</v>
      </c>
      <c r="GC117" s="117">
        <f t="shared" si="393"/>
        <v>178</v>
      </c>
      <c r="GD117" s="117">
        <f t="shared" si="393"/>
        <v>179</v>
      </c>
      <c r="GE117" s="117">
        <f t="shared" si="393"/>
        <v>180</v>
      </c>
      <c r="GF117" s="117">
        <f t="shared" si="393"/>
        <v>181</v>
      </c>
      <c r="GG117" s="117">
        <f t="shared" si="393"/>
        <v>183</v>
      </c>
      <c r="GH117" s="117">
        <f t="shared" si="393"/>
        <v>184</v>
      </c>
      <c r="GI117" s="117">
        <f t="shared" si="393"/>
        <v>185</v>
      </c>
      <c r="GJ117" s="117">
        <f t="shared" si="393"/>
        <v>186</v>
      </c>
      <c r="GK117" s="117">
        <f t="shared" si="393"/>
        <v>187</v>
      </c>
      <c r="GL117" s="117">
        <f t="shared" si="393"/>
        <v>188</v>
      </c>
      <c r="GM117" s="117">
        <f t="shared" si="393"/>
        <v>189</v>
      </c>
      <c r="GN117" s="117">
        <f t="shared" si="393"/>
        <v>190</v>
      </c>
      <c r="GO117" s="117">
        <f t="shared" si="393"/>
        <v>191</v>
      </c>
      <c r="GP117" s="117">
        <f t="shared" si="393"/>
        <v>192</v>
      </c>
      <c r="GQ117" s="117">
        <f t="shared" si="393"/>
        <v>194</v>
      </c>
      <c r="GR117" s="117">
        <f t="shared" si="393"/>
        <v>195</v>
      </c>
      <c r="GS117" s="117">
        <f t="shared" si="393"/>
        <v>196</v>
      </c>
      <c r="GT117" s="117">
        <f t="shared" si="393"/>
        <v>197</v>
      </c>
      <c r="GU117" s="117">
        <f t="shared" si="393"/>
        <v>198</v>
      </c>
      <c r="GV117" s="117">
        <f t="shared" si="393"/>
        <v>199</v>
      </c>
      <c r="GW117" s="117">
        <f t="shared" si="393"/>
        <v>200</v>
      </c>
      <c r="GX117" s="117">
        <f t="shared" si="393"/>
        <v>201</v>
      </c>
      <c r="GY117" s="117">
        <f t="shared" si="393"/>
        <v>202</v>
      </c>
      <c r="GZ117" s="117">
        <f t="shared" si="393"/>
        <v>203</v>
      </c>
      <c r="HA117" s="117">
        <f t="shared" si="393"/>
        <v>205</v>
      </c>
      <c r="HB117" s="117">
        <f t="shared" si="393"/>
        <v>206</v>
      </c>
      <c r="HC117" s="117">
        <f t="shared" si="393"/>
        <v>207</v>
      </c>
      <c r="HD117" s="117">
        <f t="shared" si="393"/>
        <v>208</v>
      </c>
      <c r="HE117" s="117">
        <f t="shared" si="393"/>
        <v>209</v>
      </c>
      <c r="HF117" s="117">
        <f t="shared" si="393"/>
        <v>210</v>
      </c>
      <c r="HG117" s="117">
        <f t="shared" si="393"/>
        <v>211</v>
      </c>
      <c r="HH117" s="117">
        <f t="shared" si="393"/>
        <v>212</v>
      </c>
      <c r="HI117" s="117">
        <f t="shared" ref="HI117:HV119" si="394">IF(HI19=1,HI116+1,HI116)</f>
        <v>213</v>
      </c>
      <c r="HJ117" s="117">
        <f t="shared" si="394"/>
        <v>214</v>
      </c>
      <c r="HK117" s="117">
        <f t="shared" si="394"/>
        <v>216</v>
      </c>
      <c r="HL117" s="117">
        <f t="shared" si="394"/>
        <v>217</v>
      </c>
      <c r="HM117" s="117">
        <f t="shared" si="394"/>
        <v>218</v>
      </c>
      <c r="HN117" s="117">
        <f t="shared" si="394"/>
        <v>219</v>
      </c>
      <c r="HO117" s="117">
        <f t="shared" si="394"/>
        <v>220</v>
      </c>
      <c r="HP117" s="117">
        <f t="shared" si="394"/>
        <v>221</v>
      </c>
      <c r="HQ117" s="117">
        <f t="shared" si="394"/>
        <v>222</v>
      </c>
      <c r="HR117" s="117">
        <f t="shared" si="394"/>
        <v>223</v>
      </c>
      <c r="HS117" s="117">
        <f t="shared" si="394"/>
        <v>224</v>
      </c>
      <c r="HT117" s="117">
        <f t="shared" si="394"/>
        <v>225</v>
      </c>
      <c r="HU117" s="117">
        <f t="shared" si="394"/>
        <v>225</v>
      </c>
      <c r="HV117" s="117">
        <f t="shared" si="394"/>
        <v>225</v>
      </c>
    </row>
    <row r="118" spans="1:230" x14ac:dyDescent="0.35">
      <c r="H118" s="117">
        <v>117</v>
      </c>
      <c r="I118" s="117" t="str">
        <f t="shared" si="177"/>
        <v>TIA1-3</v>
      </c>
      <c r="J118" s="117">
        <f t="shared" si="183"/>
        <v>106</v>
      </c>
      <c r="K118" s="117" t="str">
        <f t="shared" si="184"/>
        <v/>
      </c>
      <c r="L118" s="117" t="str">
        <f t="shared" si="185"/>
        <v>TIA1-3</v>
      </c>
      <c r="M118" s="398" t="str">
        <f t="shared" si="186"/>
        <v>TIA1-3</v>
      </c>
      <c r="N118" s="117">
        <f t="shared" si="187"/>
        <v>117</v>
      </c>
      <c r="O118" s="117">
        <f t="shared" si="188"/>
        <v>117</v>
      </c>
      <c r="Q118" s="389" t="str">
        <f t="shared" si="178"/>
        <v/>
      </c>
      <c r="R118" s="395" t="str">
        <f t="shared" si="189"/>
        <v/>
      </c>
      <c r="S118" s="391"/>
      <c r="T118" s="391"/>
      <c r="U118" s="391"/>
      <c r="V118" s="117">
        <v>19</v>
      </c>
      <c r="W118" s="117">
        <v>0</v>
      </c>
      <c r="X118" s="117">
        <f t="shared" ref="X118:X133" si="395">IF(X20=1,X117+1,X117)</f>
        <v>1</v>
      </c>
      <c r="Y118" s="117">
        <f t="shared" si="391"/>
        <v>2</v>
      </c>
      <c r="Z118" s="117">
        <f t="shared" si="391"/>
        <v>3</v>
      </c>
      <c r="AA118" s="117">
        <f t="shared" si="391"/>
        <v>4</v>
      </c>
      <c r="AB118" s="117">
        <f t="shared" si="391"/>
        <v>5</v>
      </c>
      <c r="AC118" s="117">
        <f t="shared" si="391"/>
        <v>7</v>
      </c>
      <c r="AD118" s="117">
        <f t="shared" si="391"/>
        <v>8</v>
      </c>
      <c r="AE118" s="117">
        <f t="shared" si="391"/>
        <v>9</v>
      </c>
      <c r="AF118" s="117">
        <f t="shared" si="391"/>
        <v>10</v>
      </c>
      <c r="AG118" s="117">
        <f t="shared" si="391"/>
        <v>11</v>
      </c>
      <c r="AH118" s="117">
        <f t="shared" si="391"/>
        <v>12</v>
      </c>
      <c r="AI118" s="117">
        <f t="shared" si="391"/>
        <v>13</v>
      </c>
      <c r="AJ118" s="117">
        <f t="shared" si="391"/>
        <v>14</v>
      </c>
      <c r="AK118" s="117">
        <f t="shared" si="391"/>
        <v>15</v>
      </c>
      <c r="AL118" s="117">
        <f t="shared" si="391"/>
        <v>16</v>
      </c>
      <c r="AM118" s="117">
        <f t="shared" si="391"/>
        <v>18</v>
      </c>
      <c r="AN118" s="117">
        <f t="shared" si="391"/>
        <v>19</v>
      </c>
      <c r="AO118" s="117">
        <f t="shared" si="391"/>
        <v>20</v>
      </c>
      <c r="AP118" s="117">
        <f t="shared" si="391"/>
        <v>21</v>
      </c>
      <c r="AQ118" s="117">
        <f t="shared" si="391"/>
        <v>22</v>
      </c>
      <c r="AR118" s="117">
        <f t="shared" si="391"/>
        <v>23</v>
      </c>
      <c r="AS118" s="117">
        <f t="shared" si="391"/>
        <v>24</v>
      </c>
      <c r="AT118" s="117">
        <f t="shared" si="391"/>
        <v>25</v>
      </c>
      <c r="AU118" s="117">
        <f t="shared" si="391"/>
        <v>26</v>
      </c>
      <c r="AV118" s="117">
        <f t="shared" si="391"/>
        <v>27</v>
      </c>
      <c r="AW118" s="117">
        <f t="shared" si="391"/>
        <v>29</v>
      </c>
      <c r="AX118" s="117">
        <f t="shared" si="391"/>
        <v>30</v>
      </c>
      <c r="AY118" s="117">
        <f t="shared" si="391"/>
        <v>31</v>
      </c>
      <c r="AZ118" s="117">
        <f t="shared" si="391"/>
        <v>32</v>
      </c>
      <c r="BA118" s="117">
        <f t="shared" si="391"/>
        <v>33</v>
      </c>
      <c r="BB118" s="117">
        <f t="shared" si="391"/>
        <v>34</v>
      </c>
      <c r="BC118" s="117">
        <f t="shared" si="391"/>
        <v>35</v>
      </c>
      <c r="BD118" s="117">
        <f t="shared" si="391"/>
        <v>36</v>
      </c>
      <c r="BE118" s="117">
        <f t="shared" si="391"/>
        <v>37</v>
      </c>
      <c r="BF118" s="117">
        <f t="shared" si="391"/>
        <v>38</v>
      </c>
      <c r="BG118" s="117">
        <f t="shared" si="391"/>
        <v>40</v>
      </c>
      <c r="BH118" s="117">
        <f t="shared" si="391"/>
        <v>41</v>
      </c>
      <c r="BI118" s="117">
        <f t="shared" si="391"/>
        <v>42</v>
      </c>
      <c r="BJ118" s="117">
        <f t="shared" si="391"/>
        <v>43</v>
      </c>
      <c r="BK118" s="117">
        <f t="shared" si="391"/>
        <v>44</v>
      </c>
      <c r="BL118" s="117">
        <f t="shared" si="391"/>
        <v>45</v>
      </c>
      <c r="BM118" s="117">
        <f t="shared" si="391"/>
        <v>46</v>
      </c>
      <c r="BN118" s="117">
        <f t="shared" si="391"/>
        <v>47</v>
      </c>
      <c r="BO118" s="117">
        <f t="shared" si="391"/>
        <v>48</v>
      </c>
      <c r="BP118" s="117">
        <f t="shared" si="391"/>
        <v>49</v>
      </c>
      <c r="BQ118" s="117">
        <f t="shared" si="391"/>
        <v>51</v>
      </c>
      <c r="BR118" s="117">
        <f t="shared" si="391"/>
        <v>52</v>
      </c>
      <c r="BS118" s="117">
        <f t="shared" si="391"/>
        <v>53</v>
      </c>
      <c r="BT118" s="117">
        <f t="shared" si="391"/>
        <v>54</v>
      </c>
      <c r="BU118" s="117">
        <f t="shared" si="391"/>
        <v>55</v>
      </c>
      <c r="BV118" s="117">
        <f t="shared" si="391"/>
        <v>56</v>
      </c>
      <c r="BW118" s="117">
        <f t="shared" si="391"/>
        <v>57</v>
      </c>
      <c r="BX118" s="117">
        <f t="shared" si="391"/>
        <v>58</v>
      </c>
      <c r="BY118" s="117">
        <f t="shared" si="391"/>
        <v>59</v>
      </c>
      <c r="BZ118" s="117">
        <f t="shared" si="391"/>
        <v>60</v>
      </c>
      <c r="CA118" s="117">
        <f t="shared" si="391"/>
        <v>62</v>
      </c>
      <c r="CB118" s="117">
        <f t="shared" si="391"/>
        <v>63</v>
      </c>
      <c r="CC118" s="117">
        <f t="shared" si="391"/>
        <v>64</v>
      </c>
      <c r="CD118" s="117">
        <f t="shared" si="391"/>
        <v>65</v>
      </c>
      <c r="CE118" s="117">
        <f t="shared" si="391"/>
        <v>66</v>
      </c>
      <c r="CF118" s="117">
        <f t="shared" si="391"/>
        <v>67</v>
      </c>
      <c r="CG118" s="117">
        <f t="shared" si="391"/>
        <v>68</v>
      </c>
      <c r="CH118" s="117">
        <f t="shared" si="391"/>
        <v>69</v>
      </c>
      <c r="CI118" s="117">
        <f t="shared" si="391"/>
        <v>70</v>
      </c>
      <c r="CJ118" s="117">
        <f t="shared" si="391"/>
        <v>71</v>
      </c>
      <c r="CK118" s="117">
        <f t="shared" si="392"/>
        <v>73</v>
      </c>
      <c r="CL118" s="117">
        <f t="shared" si="392"/>
        <v>74</v>
      </c>
      <c r="CM118" s="117">
        <f t="shared" si="392"/>
        <v>75</v>
      </c>
      <c r="CN118" s="117">
        <f t="shared" si="392"/>
        <v>76</v>
      </c>
      <c r="CO118" s="117">
        <f t="shared" si="392"/>
        <v>77</v>
      </c>
      <c r="CP118" s="117">
        <f t="shared" si="392"/>
        <v>78</v>
      </c>
      <c r="CQ118" s="117">
        <f t="shared" si="392"/>
        <v>79</v>
      </c>
      <c r="CR118" s="117">
        <f t="shared" si="392"/>
        <v>80</v>
      </c>
      <c r="CS118" s="117">
        <f t="shared" si="392"/>
        <v>81</v>
      </c>
      <c r="CT118" s="117">
        <f t="shared" si="392"/>
        <v>82</v>
      </c>
      <c r="CU118" s="117">
        <f t="shared" si="392"/>
        <v>84</v>
      </c>
      <c r="CV118" s="117">
        <f t="shared" si="392"/>
        <v>85</v>
      </c>
      <c r="CW118" s="117">
        <f t="shared" si="392"/>
        <v>86</v>
      </c>
      <c r="CX118" s="117">
        <f t="shared" si="392"/>
        <v>87</v>
      </c>
      <c r="CY118" s="117">
        <f t="shared" si="392"/>
        <v>88</v>
      </c>
      <c r="CZ118" s="117">
        <f t="shared" si="392"/>
        <v>89</v>
      </c>
      <c r="DA118" s="117">
        <f t="shared" si="392"/>
        <v>90</v>
      </c>
      <c r="DB118" s="117">
        <f t="shared" si="392"/>
        <v>91</v>
      </c>
      <c r="DC118" s="117">
        <f t="shared" si="392"/>
        <v>92</v>
      </c>
      <c r="DD118" s="117">
        <f t="shared" si="392"/>
        <v>93</v>
      </c>
      <c r="DE118" s="117">
        <f t="shared" si="392"/>
        <v>95</v>
      </c>
      <c r="DF118" s="117">
        <f t="shared" si="392"/>
        <v>96</v>
      </c>
      <c r="DG118" s="117">
        <f t="shared" si="392"/>
        <v>97</v>
      </c>
      <c r="DH118" s="117">
        <f t="shared" si="392"/>
        <v>98</v>
      </c>
      <c r="DI118" s="117">
        <f t="shared" si="392"/>
        <v>99</v>
      </c>
      <c r="DJ118" s="117">
        <f t="shared" si="392"/>
        <v>100</v>
      </c>
      <c r="DK118" s="117">
        <f t="shared" si="392"/>
        <v>101</v>
      </c>
      <c r="DL118" s="117">
        <f t="shared" si="392"/>
        <v>102</v>
      </c>
      <c r="DM118" s="117">
        <f t="shared" si="392"/>
        <v>103</v>
      </c>
      <c r="DN118" s="117">
        <f t="shared" si="392"/>
        <v>104</v>
      </c>
      <c r="DO118" s="117">
        <f t="shared" si="392"/>
        <v>106</v>
      </c>
      <c r="DP118" s="117">
        <f t="shared" si="392"/>
        <v>107</v>
      </c>
      <c r="DQ118" s="117">
        <f t="shared" si="392"/>
        <v>108</v>
      </c>
      <c r="DR118" s="117">
        <f t="shared" si="392"/>
        <v>109</v>
      </c>
      <c r="DS118" s="117">
        <f t="shared" si="392"/>
        <v>110</v>
      </c>
      <c r="DT118" s="117">
        <f t="shared" si="392"/>
        <v>111</v>
      </c>
      <c r="DU118" s="117">
        <f t="shared" si="392"/>
        <v>112</v>
      </c>
      <c r="DV118" s="117">
        <f t="shared" si="392"/>
        <v>113</v>
      </c>
      <c r="DW118" s="117">
        <f t="shared" si="392"/>
        <v>114</v>
      </c>
      <c r="DX118" s="117">
        <f t="shared" si="392"/>
        <v>115</v>
      </c>
      <c r="DY118" s="117">
        <f t="shared" si="392"/>
        <v>117</v>
      </c>
      <c r="DZ118" s="117">
        <f t="shared" si="392"/>
        <v>118</v>
      </c>
      <c r="EA118" s="117">
        <f t="shared" si="392"/>
        <v>119</v>
      </c>
      <c r="EB118" s="117">
        <f t="shared" si="392"/>
        <v>120</v>
      </c>
      <c r="EC118" s="117">
        <f t="shared" si="392"/>
        <v>121</v>
      </c>
      <c r="ED118" s="117">
        <f t="shared" si="392"/>
        <v>122</v>
      </c>
      <c r="EE118" s="117">
        <f t="shared" si="392"/>
        <v>123</v>
      </c>
      <c r="EF118" s="117">
        <f t="shared" si="392"/>
        <v>124</v>
      </c>
      <c r="EG118" s="117">
        <f t="shared" si="392"/>
        <v>125</v>
      </c>
      <c r="EH118" s="117">
        <f t="shared" si="392"/>
        <v>126</v>
      </c>
      <c r="EI118" s="117">
        <f t="shared" si="392"/>
        <v>128</v>
      </c>
      <c r="EJ118" s="117">
        <f t="shared" si="392"/>
        <v>129</v>
      </c>
      <c r="EK118" s="117">
        <f t="shared" si="392"/>
        <v>130</v>
      </c>
      <c r="EL118" s="117">
        <f t="shared" si="392"/>
        <v>131</v>
      </c>
      <c r="EM118" s="117">
        <f t="shared" si="392"/>
        <v>132</v>
      </c>
      <c r="EN118" s="117">
        <f t="shared" si="392"/>
        <v>133</v>
      </c>
      <c r="EO118" s="117">
        <f t="shared" si="392"/>
        <v>134</v>
      </c>
      <c r="EP118" s="117">
        <f t="shared" si="392"/>
        <v>135</v>
      </c>
      <c r="EQ118" s="117">
        <f t="shared" si="392"/>
        <v>136</v>
      </c>
      <c r="ER118" s="117">
        <f t="shared" si="392"/>
        <v>137</v>
      </c>
      <c r="ES118" s="117">
        <f t="shared" si="392"/>
        <v>139</v>
      </c>
      <c r="ET118" s="117">
        <f t="shared" si="392"/>
        <v>140</v>
      </c>
      <c r="EU118" s="117">
        <f t="shared" si="392"/>
        <v>141</v>
      </c>
      <c r="EV118" s="117">
        <f t="shared" si="392"/>
        <v>142</v>
      </c>
      <c r="EW118" s="117">
        <f t="shared" si="393"/>
        <v>143</v>
      </c>
      <c r="EX118" s="117">
        <f t="shared" si="393"/>
        <v>144</v>
      </c>
      <c r="EY118" s="117">
        <f t="shared" si="393"/>
        <v>145</v>
      </c>
      <c r="EZ118" s="117">
        <f t="shared" si="393"/>
        <v>146</v>
      </c>
      <c r="FA118" s="117">
        <f t="shared" si="393"/>
        <v>147</v>
      </c>
      <c r="FB118" s="117">
        <f t="shared" si="393"/>
        <v>148</v>
      </c>
      <c r="FC118" s="117">
        <f t="shared" si="393"/>
        <v>150</v>
      </c>
      <c r="FD118" s="117">
        <f t="shared" si="393"/>
        <v>151</v>
      </c>
      <c r="FE118" s="117">
        <f t="shared" si="393"/>
        <v>152</v>
      </c>
      <c r="FF118" s="117">
        <f t="shared" si="393"/>
        <v>153</v>
      </c>
      <c r="FG118" s="117">
        <f t="shared" si="393"/>
        <v>154</v>
      </c>
      <c r="FH118" s="117">
        <f t="shared" si="393"/>
        <v>155</v>
      </c>
      <c r="FI118" s="117">
        <f t="shared" si="393"/>
        <v>156</v>
      </c>
      <c r="FJ118" s="117">
        <f t="shared" si="393"/>
        <v>157</v>
      </c>
      <c r="FK118" s="117">
        <f t="shared" si="393"/>
        <v>158</v>
      </c>
      <c r="FL118" s="117">
        <f t="shared" si="393"/>
        <v>159</v>
      </c>
      <c r="FM118" s="117">
        <f t="shared" si="393"/>
        <v>161</v>
      </c>
      <c r="FN118" s="117">
        <f t="shared" si="393"/>
        <v>162</v>
      </c>
      <c r="FO118" s="117">
        <f t="shared" si="393"/>
        <v>163</v>
      </c>
      <c r="FP118" s="117">
        <f t="shared" si="393"/>
        <v>164</v>
      </c>
      <c r="FQ118" s="117">
        <f t="shared" si="393"/>
        <v>165</v>
      </c>
      <c r="FR118" s="117">
        <f t="shared" si="393"/>
        <v>166</v>
      </c>
      <c r="FS118" s="117">
        <f t="shared" si="393"/>
        <v>167</v>
      </c>
      <c r="FT118" s="117">
        <f t="shared" si="393"/>
        <v>168</v>
      </c>
      <c r="FU118" s="117">
        <f t="shared" si="393"/>
        <v>169</v>
      </c>
      <c r="FV118" s="117">
        <f t="shared" si="393"/>
        <v>170</v>
      </c>
      <c r="FW118" s="117">
        <f t="shared" si="393"/>
        <v>172</v>
      </c>
      <c r="FX118" s="117">
        <f t="shared" si="393"/>
        <v>173</v>
      </c>
      <c r="FY118" s="117">
        <f t="shared" si="393"/>
        <v>174</v>
      </c>
      <c r="FZ118" s="117">
        <f t="shared" si="393"/>
        <v>175</v>
      </c>
      <c r="GA118" s="117">
        <f t="shared" si="393"/>
        <v>176</v>
      </c>
      <c r="GB118" s="117">
        <f t="shared" si="393"/>
        <v>177</v>
      </c>
      <c r="GC118" s="117">
        <f t="shared" si="393"/>
        <v>178</v>
      </c>
      <c r="GD118" s="117">
        <f t="shared" si="393"/>
        <v>179</v>
      </c>
      <c r="GE118" s="117">
        <f t="shared" si="393"/>
        <v>180</v>
      </c>
      <c r="GF118" s="117">
        <f t="shared" si="393"/>
        <v>181</v>
      </c>
      <c r="GG118" s="117">
        <f t="shared" si="393"/>
        <v>183</v>
      </c>
      <c r="GH118" s="117">
        <f t="shared" si="393"/>
        <v>184</v>
      </c>
      <c r="GI118" s="117">
        <f t="shared" si="393"/>
        <v>185</v>
      </c>
      <c r="GJ118" s="117">
        <f t="shared" si="393"/>
        <v>186</v>
      </c>
      <c r="GK118" s="117">
        <f t="shared" si="393"/>
        <v>187</v>
      </c>
      <c r="GL118" s="117">
        <f t="shared" si="393"/>
        <v>188</v>
      </c>
      <c r="GM118" s="117">
        <f t="shared" si="393"/>
        <v>189</v>
      </c>
      <c r="GN118" s="117">
        <f t="shared" si="393"/>
        <v>190</v>
      </c>
      <c r="GO118" s="117">
        <f t="shared" si="393"/>
        <v>191</v>
      </c>
      <c r="GP118" s="117">
        <f t="shared" si="393"/>
        <v>192</v>
      </c>
      <c r="GQ118" s="117">
        <f t="shared" si="393"/>
        <v>194</v>
      </c>
      <c r="GR118" s="117">
        <f t="shared" si="393"/>
        <v>195</v>
      </c>
      <c r="GS118" s="117">
        <f t="shared" si="393"/>
        <v>196</v>
      </c>
      <c r="GT118" s="117">
        <f t="shared" si="393"/>
        <v>197</v>
      </c>
      <c r="GU118" s="117">
        <f t="shared" si="393"/>
        <v>198</v>
      </c>
      <c r="GV118" s="117">
        <f t="shared" si="393"/>
        <v>199</v>
      </c>
      <c r="GW118" s="117">
        <f t="shared" si="393"/>
        <v>200</v>
      </c>
      <c r="GX118" s="117">
        <f t="shared" si="393"/>
        <v>201</v>
      </c>
      <c r="GY118" s="117">
        <f t="shared" si="393"/>
        <v>202</v>
      </c>
      <c r="GZ118" s="117">
        <f t="shared" si="393"/>
        <v>203</v>
      </c>
      <c r="HA118" s="117">
        <f t="shared" si="393"/>
        <v>205</v>
      </c>
      <c r="HB118" s="117">
        <f t="shared" si="393"/>
        <v>206</v>
      </c>
      <c r="HC118" s="117">
        <f t="shared" si="393"/>
        <v>207</v>
      </c>
      <c r="HD118" s="117">
        <f t="shared" si="393"/>
        <v>208</v>
      </c>
      <c r="HE118" s="117">
        <f t="shared" si="393"/>
        <v>209</v>
      </c>
      <c r="HF118" s="117">
        <f t="shared" si="393"/>
        <v>210</v>
      </c>
      <c r="HG118" s="117">
        <f t="shared" si="393"/>
        <v>211</v>
      </c>
      <c r="HH118" s="117">
        <f t="shared" si="393"/>
        <v>212</v>
      </c>
      <c r="HI118" s="117">
        <f t="shared" si="394"/>
        <v>213</v>
      </c>
      <c r="HJ118" s="117">
        <f t="shared" si="394"/>
        <v>214</v>
      </c>
      <c r="HK118" s="117">
        <f t="shared" si="394"/>
        <v>216</v>
      </c>
      <c r="HL118" s="117">
        <f t="shared" si="394"/>
        <v>217</v>
      </c>
      <c r="HM118" s="117">
        <f t="shared" si="394"/>
        <v>218</v>
      </c>
      <c r="HN118" s="117">
        <f t="shared" si="394"/>
        <v>219</v>
      </c>
      <c r="HO118" s="117">
        <f t="shared" si="394"/>
        <v>220</v>
      </c>
      <c r="HP118" s="117">
        <f t="shared" si="394"/>
        <v>221</v>
      </c>
      <c r="HQ118" s="117">
        <f t="shared" si="394"/>
        <v>222</v>
      </c>
      <c r="HR118" s="117">
        <f t="shared" si="394"/>
        <v>223</v>
      </c>
      <c r="HS118" s="117">
        <f t="shared" si="394"/>
        <v>224</v>
      </c>
      <c r="HT118" s="117">
        <f t="shared" si="394"/>
        <v>225</v>
      </c>
      <c r="HU118" s="117">
        <f t="shared" si="394"/>
        <v>225</v>
      </c>
      <c r="HV118" s="117">
        <f t="shared" si="394"/>
        <v>225</v>
      </c>
    </row>
    <row r="119" spans="1:230" x14ac:dyDescent="0.35">
      <c r="A119" s="117" t="s">
        <v>603</v>
      </c>
      <c r="B119" s="117">
        <f>IF(B69=B68,"-",B69)</f>
        <v>1</v>
      </c>
      <c r="C119" s="117" t="str">
        <f>IF(C69=B117,"-",C69)</f>
        <v>-</v>
      </c>
      <c r="D119" s="117" t="str">
        <f t="shared" ref="D119:F119" si="396">IF(D69=C117,"-",D69)</f>
        <v>-</v>
      </c>
      <c r="E119" s="117" t="str">
        <f t="shared" si="396"/>
        <v>-</v>
      </c>
      <c r="F119" s="117" t="str">
        <f t="shared" si="396"/>
        <v>-</v>
      </c>
      <c r="H119" s="117">
        <v>118</v>
      </c>
      <c r="I119" s="117" t="str">
        <f t="shared" si="177"/>
        <v>ECG</v>
      </c>
      <c r="J119" s="117">
        <f t="shared" si="183"/>
        <v>107</v>
      </c>
      <c r="K119" s="117" t="str">
        <f t="shared" si="184"/>
        <v>ECG</v>
      </c>
      <c r="L119" s="117" t="str">
        <f t="shared" si="185"/>
        <v/>
      </c>
      <c r="M119" s="398" t="str">
        <f t="shared" si="186"/>
        <v>ECG</v>
      </c>
      <c r="N119" s="117">
        <f t="shared" si="187"/>
        <v>118</v>
      </c>
      <c r="O119" s="117">
        <f t="shared" si="188"/>
        <v>118</v>
      </c>
      <c r="Q119" s="389" t="str">
        <f t="shared" si="178"/>
        <v/>
      </c>
      <c r="R119" s="395" t="str">
        <f t="shared" si="189"/>
        <v/>
      </c>
      <c r="S119" s="391"/>
      <c r="T119" s="391"/>
      <c r="U119" s="391"/>
      <c r="V119" s="117">
        <v>20</v>
      </c>
      <c r="W119" s="117">
        <v>0</v>
      </c>
      <c r="X119" s="117">
        <f t="shared" si="395"/>
        <v>1</v>
      </c>
      <c r="Y119" s="117">
        <f t="shared" si="391"/>
        <v>2</v>
      </c>
      <c r="Z119" s="117">
        <f t="shared" si="391"/>
        <v>3</v>
      </c>
      <c r="AA119" s="117">
        <f t="shared" si="391"/>
        <v>4</v>
      </c>
      <c r="AB119" s="117">
        <f t="shared" si="391"/>
        <v>5</v>
      </c>
      <c r="AC119" s="117">
        <f t="shared" si="391"/>
        <v>7</v>
      </c>
      <c r="AD119" s="117">
        <f t="shared" si="391"/>
        <v>8</v>
      </c>
      <c r="AE119" s="117">
        <f t="shared" si="391"/>
        <v>9</v>
      </c>
      <c r="AF119" s="117">
        <f t="shared" si="391"/>
        <v>10</v>
      </c>
      <c r="AG119" s="117">
        <f t="shared" si="391"/>
        <v>11</v>
      </c>
      <c r="AH119" s="117">
        <f t="shared" si="391"/>
        <v>12</v>
      </c>
      <c r="AI119" s="117">
        <f t="shared" si="391"/>
        <v>13</v>
      </c>
      <c r="AJ119" s="117">
        <f t="shared" si="391"/>
        <v>14</v>
      </c>
      <c r="AK119" s="117">
        <f t="shared" si="391"/>
        <v>15</v>
      </c>
      <c r="AL119" s="117">
        <f t="shared" si="391"/>
        <v>16</v>
      </c>
      <c r="AM119" s="117">
        <f t="shared" si="391"/>
        <v>18</v>
      </c>
      <c r="AN119" s="117">
        <f t="shared" si="391"/>
        <v>19</v>
      </c>
      <c r="AO119" s="117">
        <f t="shared" si="391"/>
        <v>20</v>
      </c>
      <c r="AP119" s="117">
        <f t="shared" si="391"/>
        <v>21</v>
      </c>
      <c r="AQ119" s="117">
        <f t="shared" si="391"/>
        <v>22</v>
      </c>
      <c r="AR119" s="117">
        <f t="shared" si="391"/>
        <v>23</v>
      </c>
      <c r="AS119" s="117">
        <f t="shared" si="391"/>
        <v>24</v>
      </c>
      <c r="AT119" s="117">
        <f t="shared" si="391"/>
        <v>25</v>
      </c>
      <c r="AU119" s="117">
        <f t="shared" si="391"/>
        <v>26</v>
      </c>
      <c r="AV119" s="117">
        <f t="shared" si="391"/>
        <v>27</v>
      </c>
      <c r="AW119" s="117">
        <f t="shared" si="391"/>
        <v>29</v>
      </c>
      <c r="AX119" s="117">
        <f t="shared" si="391"/>
        <v>30</v>
      </c>
      <c r="AY119" s="117">
        <f t="shared" si="391"/>
        <v>31</v>
      </c>
      <c r="AZ119" s="117">
        <f t="shared" si="391"/>
        <v>32</v>
      </c>
      <c r="BA119" s="117">
        <f t="shared" si="391"/>
        <v>33</v>
      </c>
      <c r="BB119" s="117">
        <f t="shared" si="391"/>
        <v>34</v>
      </c>
      <c r="BC119" s="117">
        <f t="shared" si="391"/>
        <v>35</v>
      </c>
      <c r="BD119" s="117">
        <f t="shared" si="391"/>
        <v>36</v>
      </c>
      <c r="BE119" s="117">
        <f t="shared" si="391"/>
        <v>37</v>
      </c>
      <c r="BF119" s="117">
        <f t="shared" si="391"/>
        <v>38</v>
      </c>
      <c r="BG119" s="117">
        <f t="shared" si="391"/>
        <v>40</v>
      </c>
      <c r="BH119" s="117">
        <f t="shared" si="391"/>
        <v>41</v>
      </c>
      <c r="BI119" s="117">
        <f t="shared" si="391"/>
        <v>42</v>
      </c>
      <c r="BJ119" s="117">
        <f t="shared" si="391"/>
        <v>43</v>
      </c>
      <c r="BK119" s="117">
        <f t="shared" si="391"/>
        <v>44</v>
      </c>
      <c r="BL119" s="117">
        <f t="shared" si="391"/>
        <v>45</v>
      </c>
      <c r="BM119" s="117">
        <f t="shared" si="391"/>
        <v>46</v>
      </c>
      <c r="BN119" s="117">
        <f t="shared" si="391"/>
        <v>47</v>
      </c>
      <c r="BO119" s="117">
        <f t="shared" si="391"/>
        <v>48</v>
      </c>
      <c r="BP119" s="117">
        <f t="shared" si="391"/>
        <v>49</v>
      </c>
      <c r="BQ119" s="117">
        <f t="shared" si="391"/>
        <v>51</v>
      </c>
      <c r="BR119" s="117">
        <f t="shared" si="391"/>
        <v>52</v>
      </c>
      <c r="BS119" s="117">
        <f t="shared" si="391"/>
        <v>53</v>
      </c>
      <c r="BT119" s="117">
        <f t="shared" si="391"/>
        <v>54</v>
      </c>
      <c r="BU119" s="117">
        <f t="shared" si="391"/>
        <v>55</v>
      </c>
      <c r="BV119" s="117">
        <f t="shared" si="391"/>
        <v>56</v>
      </c>
      <c r="BW119" s="117">
        <f t="shared" si="391"/>
        <v>57</v>
      </c>
      <c r="BX119" s="117">
        <f t="shared" si="391"/>
        <v>58</v>
      </c>
      <c r="BY119" s="117">
        <f t="shared" si="391"/>
        <v>59</v>
      </c>
      <c r="BZ119" s="117">
        <f t="shared" si="391"/>
        <v>60</v>
      </c>
      <c r="CA119" s="117">
        <f t="shared" si="391"/>
        <v>62</v>
      </c>
      <c r="CB119" s="117">
        <f t="shared" si="391"/>
        <v>63</v>
      </c>
      <c r="CC119" s="117">
        <f t="shared" si="391"/>
        <v>64</v>
      </c>
      <c r="CD119" s="117">
        <f t="shared" si="391"/>
        <v>65</v>
      </c>
      <c r="CE119" s="117">
        <f t="shared" si="391"/>
        <v>66</v>
      </c>
      <c r="CF119" s="117">
        <f t="shared" si="391"/>
        <v>67</v>
      </c>
      <c r="CG119" s="117">
        <f t="shared" si="391"/>
        <v>68</v>
      </c>
      <c r="CH119" s="117">
        <f t="shared" si="391"/>
        <v>69</v>
      </c>
      <c r="CI119" s="117">
        <f t="shared" si="391"/>
        <v>70</v>
      </c>
      <c r="CJ119" s="117">
        <f t="shared" si="391"/>
        <v>71</v>
      </c>
      <c r="CK119" s="117">
        <f t="shared" si="392"/>
        <v>73</v>
      </c>
      <c r="CL119" s="117">
        <f t="shared" si="392"/>
        <v>74</v>
      </c>
      <c r="CM119" s="117">
        <f t="shared" si="392"/>
        <v>75</v>
      </c>
      <c r="CN119" s="117">
        <f t="shared" si="392"/>
        <v>76</v>
      </c>
      <c r="CO119" s="117">
        <f t="shared" si="392"/>
        <v>77</v>
      </c>
      <c r="CP119" s="117">
        <f t="shared" si="392"/>
        <v>78</v>
      </c>
      <c r="CQ119" s="117">
        <f t="shared" si="392"/>
        <v>79</v>
      </c>
      <c r="CR119" s="117">
        <f t="shared" si="392"/>
        <v>80</v>
      </c>
      <c r="CS119" s="117">
        <f t="shared" si="392"/>
        <v>81</v>
      </c>
      <c r="CT119" s="117">
        <f t="shared" si="392"/>
        <v>82</v>
      </c>
      <c r="CU119" s="117">
        <f t="shared" si="392"/>
        <v>84</v>
      </c>
      <c r="CV119" s="117">
        <f t="shared" si="392"/>
        <v>85</v>
      </c>
      <c r="CW119" s="117">
        <f t="shared" si="392"/>
        <v>86</v>
      </c>
      <c r="CX119" s="117">
        <f t="shared" si="392"/>
        <v>87</v>
      </c>
      <c r="CY119" s="117">
        <f t="shared" si="392"/>
        <v>88</v>
      </c>
      <c r="CZ119" s="117">
        <f t="shared" si="392"/>
        <v>89</v>
      </c>
      <c r="DA119" s="117">
        <f t="shared" si="392"/>
        <v>90</v>
      </c>
      <c r="DB119" s="117">
        <f t="shared" si="392"/>
        <v>91</v>
      </c>
      <c r="DC119" s="117">
        <f t="shared" si="392"/>
        <v>92</v>
      </c>
      <c r="DD119" s="117">
        <f t="shared" si="392"/>
        <v>93</v>
      </c>
      <c r="DE119" s="117">
        <f t="shared" si="392"/>
        <v>95</v>
      </c>
      <c r="DF119" s="117">
        <f t="shared" si="392"/>
        <v>96</v>
      </c>
      <c r="DG119" s="117">
        <f t="shared" si="392"/>
        <v>97</v>
      </c>
      <c r="DH119" s="117">
        <f t="shared" si="392"/>
        <v>98</v>
      </c>
      <c r="DI119" s="117">
        <f t="shared" si="392"/>
        <v>99</v>
      </c>
      <c r="DJ119" s="117">
        <f t="shared" si="392"/>
        <v>100</v>
      </c>
      <c r="DK119" s="117">
        <f t="shared" si="392"/>
        <v>101</v>
      </c>
      <c r="DL119" s="117">
        <f t="shared" si="392"/>
        <v>102</v>
      </c>
      <c r="DM119" s="117">
        <f t="shared" si="392"/>
        <v>103</v>
      </c>
      <c r="DN119" s="117">
        <f t="shared" si="392"/>
        <v>104</v>
      </c>
      <c r="DO119" s="117">
        <f t="shared" si="392"/>
        <v>106</v>
      </c>
      <c r="DP119" s="117">
        <f t="shared" si="392"/>
        <v>107</v>
      </c>
      <c r="DQ119" s="117">
        <f t="shared" si="392"/>
        <v>108</v>
      </c>
      <c r="DR119" s="117">
        <f t="shared" si="392"/>
        <v>109</v>
      </c>
      <c r="DS119" s="117">
        <f t="shared" si="392"/>
        <v>110</v>
      </c>
      <c r="DT119" s="117">
        <f t="shared" si="392"/>
        <v>111</v>
      </c>
      <c r="DU119" s="117">
        <f t="shared" si="392"/>
        <v>112</v>
      </c>
      <c r="DV119" s="117">
        <f t="shared" si="392"/>
        <v>113</v>
      </c>
      <c r="DW119" s="117">
        <f t="shared" si="392"/>
        <v>114</v>
      </c>
      <c r="DX119" s="117">
        <f t="shared" si="392"/>
        <v>115</v>
      </c>
      <c r="DY119" s="117">
        <f t="shared" si="392"/>
        <v>117</v>
      </c>
      <c r="DZ119" s="117">
        <f t="shared" si="392"/>
        <v>118</v>
      </c>
      <c r="EA119" s="117">
        <f t="shared" si="392"/>
        <v>119</v>
      </c>
      <c r="EB119" s="117">
        <f t="shared" si="392"/>
        <v>120</v>
      </c>
      <c r="EC119" s="117">
        <f t="shared" si="392"/>
        <v>121</v>
      </c>
      <c r="ED119" s="117">
        <f t="shared" si="392"/>
        <v>122</v>
      </c>
      <c r="EE119" s="117">
        <f t="shared" si="392"/>
        <v>123</v>
      </c>
      <c r="EF119" s="117">
        <f t="shared" si="392"/>
        <v>124</v>
      </c>
      <c r="EG119" s="117">
        <f t="shared" si="392"/>
        <v>125</v>
      </c>
      <c r="EH119" s="117">
        <f t="shared" si="392"/>
        <v>126</v>
      </c>
      <c r="EI119" s="117">
        <f t="shared" si="392"/>
        <v>128</v>
      </c>
      <c r="EJ119" s="117">
        <f t="shared" si="392"/>
        <v>129</v>
      </c>
      <c r="EK119" s="117">
        <f t="shared" si="392"/>
        <v>130</v>
      </c>
      <c r="EL119" s="117">
        <f t="shared" si="392"/>
        <v>131</v>
      </c>
      <c r="EM119" s="117">
        <f t="shared" si="392"/>
        <v>132</v>
      </c>
      <c r="EN119" s="117">
        <f t="shared" si="392"/>
        <v>133</v>
      </c>
      <c r="EO119" s="117">
        <f t="shared" si="392"/>
        <v>134</v>
      </c>
      <c r="EP119" s="117">
        <f t="shared" si="392"/>
        <v>135</v>
      </c>
      <c r="EQ119" s="117">
        <f t="shared" si="392"/>
        <v>136</v>
      </c>
      <c r="ER119" s="117">
        <f t="shared" si="392"/>
        <v>137</v>
      </c>
      <c r="ES119" s="117">
        <f t="shared" si="392"/>
        <v>139</v>
      </c>
      <c r="ET119" s="117">
        <f t="shared" si="392"/>
        <v>140</v>
      </c>
      <c r="EU119" s="117">
        <f t="shared" si="392"/>
        <v>141</v>
      </c>
      <c r="EV119" s="117">
        <f t="shared" si="392"/>
        <v>142</v>
      </c>
      <c r="EW119" s="117">
        <f t="shared" si="393"/>
        <v>143</v>
      </c>
      <c r="EX119" s="117">
        <f t="shared" si="393"/>
        <v>144</v>
      </c>
      <c r="EY119" s="117">
        <f t="shared" si="393"/>
        <v>145</v>
      </c>
      <c r="EZ119" s="117">
        <f t="shared" si="393"/>
        <v>146</v>
      </c>
      <c r="FA119" s="117">
        <f t="shared" si="393"/>
        <v>147</v>
      </c>
      <c r="FB119" s="117">
        <f t="shared" si="393"/>
        <v>148</v>
      </c>
      <c r="FC119" s="117">
        <f t="shared" si="393"/>
        <v>150</v>
      </c>
      <c r="FD119" s="117">
        <f t="shared" si="393"/>
        <v>151</v>
      </c>
      <c r="FE119" s="117">
        <f t="shared" si="393"/>
        <v>152</v>
      </c>
      <c r="FF119" s="117">
        <f t="shared" si="393"/>
        <v>153</v>
      </c>
      <c r="FG119" s="117">
        <f t="shared" si="393"/>
        <v>154</v>
      </c>
      <c r="FH119" s="117">
        <f t="shared" si="393"/>
        <v>155</v>
      </c>
      <c r="FI119" s="117">
        <f t="shared" si="393"/>
        <v>156</v>
      </c>
      <c r="FJ119" s="117">
        <f t="shared" si="393"/>
        <v>157</v>
      </c>
      <c r="FK119" s="117">
        <f t="shared" si="393"/>
        <v>158</v>
      </c>
      <c r="FL119" s="117">
        <f t="shared" si="393"/>
        <v>159</v>
      </c>
      <c r="FM119" s="117">
        <f t="shared" si="393"/>
        <v>161</v>
      </c>
      <c r="FN119" s="117">
        <f t="shared" si="393"/>
        <v>162</v>
      </c>
      <c r="FO119" s="117">
        <f t="shared" si="393"/>
        <v>163</v>
      </c>
      <c r="FP119" s="117">
        <f t="shared" si="393"/>
        <v>164</v>
      </c>
      <c r="FQ119" s="117">
        <f t="shared" si="393"/>
        <v>165</v>
      </c>
      <c r="FR119" s="117">
        <f t="shared" si="393"/>
        <v>166</v>
      </c>
      <c r="FS119" s="117">
        <f t="shared" si="393"/>
        <v>167</v>
      </c>
      <c r="FT119" s="117">
        <f t="shared" si="393"/>
        <v>168</v>
      </c>
      <c r="FU119" s="117">
        <f t="shared" si="393"/>
        <v>169</v>
      </c>
      <c r="FV119" s="117">
        <f t="shared" si="393"/>
        <v>170</v>
      </c>
      <c r="FW119" s="117">
        <f t="shared" si="393"/>
        <v>172</v>
      </c>
      <c r="FX119" s="117">
        <f t="shared" si="393"/>
        <v>173</v>
      </c>
      <c r="FY119" s="117">
        <f t="shared" si="393"/>
        <v>174</v>
      </c>
      <c r="FZ119" s="117">
        <f t="shared" si="393"/>
        <v>175</v>
      </c>
      <c r="GA119" s="117">
        <f t="shared" si="393"/>
        <v>176</v>
      </c>
      <c r="GB119" s="117">
        <f t="shared" si="393"/>
        <v>177</v>
      </c>
      <c r="GC119" s="117">
        <f t="shared" si="393"/>
        <v>178</v>
      </c>
      <c r="GD119" s="117">
        <f t="shared" si="393"/>
        <v>179</v>
      </c>
      <c r="GE119" s="117">
        <f t="shared" si="393"/>
        <v>180</v>
      </c>
      <c r="GF119" s="117">
        <f t="shared" si="393"/>
        <v>181</v>
      </c>
      <c r="GG119" s="117">
        <f t="shared" si="393"/>
        <v>183</v>
      </c>
      <c r="GH119" s="117">
        <f t="shared" si="393"/>
        <v>184</v>
      </c>
      <c r="GI119" s="117">
        <f t="shared" si="393"/>
        <v>185</v>
      </c>
      <c r="GJ119" s="117">
        <f t="shared" si="393"/>
        <v>186</v>
      </c>
      <c r="GK119" s="117">
        <f t="shared" si="393"/>
        <v>187</v>
      </c>
      <c r="GL119" s="117">
        <f t="shared" si="393"/>
        <v>188</v>
      </c>
      <c r="GM119" s="117">
        <f t="shared" si="393"/>
        <v>189</v>
      </c>
      <c r="GN119" s="117">
        <f t="shared" si="393"/>
        <v>190</v>
      </c>
      <c r="GO119" s="117">
        <f t="shared" si="393"/>
        <v>191</v>
      </c>
      <c r="GP119" s="117">
        <f t="shared" si="393"/>
        <v>192</v>
      </c>
      <c r="GQ119" s="117">
        <f t="shared" si="393"/>
        <v>194</v>
      </c>
      <c r="GR119" s="117">
        <f t="shared" si="393"/>
        <v>195</v>
      </c>
      <c r="GS119" s="117">
        <f t="shared" si="393"/>
        <v>196</v>
      </c>
      <c r="GT119" s="117">
        <f t="shared" si="393"/>
        <v>197</v>
      </c>
      <c r="GU119" s="117">
        <f t="shared" si="393"/>
        <v>198</v>
      </c>
      <c r="GV119" s="117">
        <f t="shared" si="393"/>
        <v>199</v>
      </c>
      <c r="GW119" s="117">
        <f t="shared" si="393"/>
        <v>200</v>
      </c>
      <c r="GX119" s="117">
        <f t="shared" si="393"/>
        <v>201</v>
      </c>
      <c r="GY119" s="117">
        <f t="shared" si="393"/>
        <v>202</v>
      </c>
      <c r="GZ119" s="117">
        <f t="shared" si="393"/>
        <v>203</v>
      </c>
      <c r="HA119" s="117">
        <f t="shared" si="393"/>
        <v>205</v>
      </c>
      <c r="HB119" s="117">
        <f t="shared" si="393"/>
        <v>206</v>
      </c>
      <c r="HC119" s="117">
        <f t="shared" si="393"/>
        <v>207</v>
      </c>
      <c r="HD119" s="117">
        <f t="shared" si="393"/>
        <v>208</v>
      </c>
      <c r="HE119" s="117">
        <f t="shared" si="393"/>
        <v>209</v>
      </c>
      <c r="HF119" s="117">
        <f t="shared" si="393"/>
        <v>210</v>
      </c>
      <c r="HG119" s="117">
        <f t="shared" si="393"/>
        <v>211</v>
      </c>
      <c r="HH119" s="117">
        <f t="shared" si="393"/>
        <v>212</v>
      </c>
      <c r="HI119" s="117">
        <f t="shared" si="394"/>
        <v>213</v>
      </c>
      <c r="HJ119" s="117">
        <f t="shared" si="394"/>
        <v>214</v>
      </c>
      <c r="HK119" s="117">
        <f t="shared" si="394"/>
        <v>216</v>
      </c>
      <c r="HL119" s="117">
        <f t="shared" si="394"/>
        <v>217</v>
      </c>
      <c r="HM119" s="117">
        <f t="shared" si="394"/>
        <v>218</v>
      </c>
      <c r="HN119" s="117">
        <f t="shared" si="394"/>
        <v>219</v>
      </c>
      <c r="HO119" s="117">
        <f t="shared" si="394"/>
        <v>220</v>
      </c>
      <c r="HP119" s="117">
        <f t="shared" si="394"/>
        <v>221</v>
      </c>
      <c r="HQ119" s="117">
        <f t="shared" si="394"/>
        <v>222</v>
      </c>
      <c r="HR119" s="117">
        <f t="shared" si="394"/>
        <v>223</v>
      </c>
      <c r="HS119" s="117">
        <f t="shared" si="394"/>
        <v>224</v>
      </c>
      <c r="HT119" s="117">
        <f t="shared" si="394"/>
        <v>225</v>
      </c>
      <c r="HU119" s="117">
        <f t="shared" si="394"/>
        <v>225</v>
      </c>
      <c r="HV119" s="117">
        <f t="shared" si="394"/>
        <v>225</v>
      </c>
    </row>
    <row r="120" spans="1:230" x14ac:dyDescent="0.35">
      <c r="A120" s="117" t="s">
        <v>782</v>
      </c>
      <c r="B120" s="117" t="str">
        <f t="shared" ref="B120:E135" si="397">IF(B70=B69,"-",B70)</f>
        <v>-</v>
      </c>
      <c r="C120" s="117" t="str">
        <f t="shared" si="397"/>
        <v>-</v>
      </c>
      <c r="D120" s="117" t="str">
        <f t="shared" si="397"/>
        <v>-</v>
      </c>
      <c r="E120" s="117" t="str">
        <f t="shared" si="397"/>
        <v>-</v>
      </c>
      <c r="H120" s="117">
        <v>119</v>
      </c>
      <c r="I120" s="117" t="str">
        <f t="shared" si="177"/>
        <v>ECG</v>
      </c>
      <c r="J120" s="117">
        <f t="shared" si="183"/>
        <v>108</v>
      </c>
      <c r="K120" s="117" t="str">
        <f t="shared" si="184"/>
        <v>ECG</v>
      </c>
      <c r="L120" s="117" t="str">
        <f t="shared" si="185"/>
        <v/>
      </c>
      <c r="M120" s="398" t="str">
        <f t="shared" si="186"/>
        <v>ECG</v>
      </c>
      <c r="N120" s="117">
        <f t="shared" si="187"/>
        <v>119</v>
      </c>
      <c r="O120" s="117">
        <f t="shared" si="188"/>
        <v>119</v>
      </c>
      <c r="Q120" s="389" t="str">
        <f t="shared" si="178"/>
        <v/>
      </c>
      <c r="R120" s="395" t="str">
        <f t="shared" si="189"/>
        <v/>
      </c>
      <c r="S120" s="391"/>
      <c r="T120" s="391"/>
      <c r="U120" s="391"/>
      <c r="V120" s="117">
        <v>21</v>
      </c>
      <c r="W120" s="117">
        <v>0</v>
      </c>
      <c r="X120" s="117">
        <f t="shared" si="395"/>
        <v>1</v>
      </c>
      <c r="Y120" s="117">
        <f t="shared" si="391"/>
        <v>2</v>
      </c>
      <c r="Z120" s="117">
        <f t="shared" si="391"/>
        <v>3</v>
      </c>
      <c r="AA120" s="117">
        <f t="shared" si="391"/>
        <v>4</v>
      </c>
      <c r="AB120" s="117">
        <f t="shared" si="391"/>
        <v>5</v>
      </c>
      <c r="AC120" s="117">
        <f t="shared" si="391"/>
        <v>7</v>
      </c>
      <c r="AD120" s="117">
        <f t="shared" si="391"/>
        <v>8</v>
      </c>
      <c r="AE120" s="117">
        <f t="shared" si="391"/>
        <v>9</v>
      </c>
      <c r="AF120" s="117">
        <f t="shared" si="391"/>
        <v>10</v>
      </c>
      <c r="AG120" s="117">
        <f t="shared" si="391"/>
        <v>11</v>
      </c>
      <c r="AH120" s="117">
        <f t="shared" si="391"/>
        <v>12</v>
      </c>
      <c r="AI120" s="117">
        <f t="shared" si="391"/>
        <v>13</v>
      </c>
      <c r="AJ120" s="117">
        <f t="shared" si="391"/>
        <v>14</v>
      </c>
      <c r="AK120" s="117">
        <f t="shared" si="391"/>
        <v>15</v>
      </c>
      <c r="AL120" s="117">
        <f t="shared" si="391"/>
        <v>16</v>
      </c>
      <c r="AM120" s="117">
        <f t="shared" si="391"/>
        <v>18</v>
      </c>
      <c r="AN120" s="117">
        <f t="shared" si="391"/>
        <v>19</v>
      </c>
      <c r="AO120" s="117">
        <f t="shared" si="391"/>
        <v>20</v>
      </c>
      <c r="AP120" s="117">
        <f t="shared" si="391"/>
        <v>21</v>
      </c>
      <c r="AQ120" s="117">
        <f t="shared" si="391"/>
        <v>22</v>
      </c>
      <c r="AR120" s="117">
        <f t="shared" si="391"/>
        <v>23</v>
      </c>
      <c r="AS120" s="117">
        <f t="shared" si="391"/>
        <v>24</v>
      </c>
      <c r="AT120" s="117">
        <f t="shared" si="391"/>
        <v>25</v>
      </c>
      <c r="AU120" s="117">
        <f t="shared" si="391"/>
        <v>26</v>
      </c>
      <c r="AV120" s="117">
        <f t="shared" si="391"/>
        <v>27</v>
      </c>
      <c r="AW120" s="117">
        <f t="shared" si="391"/>
        <v>29</v>
      </c>
      <c r="AX120" s="117">
        <f t="shared" si="391"/>
        <v>30</v>
      </c>
      <c r="AY120" s="117">
        <f t="shared" si="391"/>
        <v>31</v>
      </c>
      <c r="AZ120" s="117">
        <f t="shared" si="391"/>
        <v>32</v>
      </c>
      <c r="BA120" s="117">
        <f t="shared" si="391"/>
        <v>33</v>
      </c>
      <c r="BB120" s="117">
        <f t="shared" si="391"/>
        <v>34</v>
      </c>
      <c r="BC120" s="117">
        <f t="shared" si="391"/>
        <v>35</v>
      </c>
      <c r="BD120" s="117">
        <f t="shared" si="391"/>
        <v>36</v>
      </c>
      <c r="BE120" s="117">
        <f t="shared" si="391"/>
        <v>37</v>
      </c>
      <c r="BF120" s="117">
        <f t="shared" si="391"/>
        <v>38</v>
      </c>
      <c r="BG120" s="117">
        <f t="shared" si="391"/>
        <v>40</v>
      </c>
      <c r="BH120" s="117">
        <f t="shared" si="391"/>
        <v>41</v>
      </c>
      <c r="BI120" s="117">
        <f t="shared" si="391"/>
        <v>42</v>
      </c>
      <c r="BJ120" s="117">
        <f t="shared" si="391"/>
        <v>43</v>
      </c>
      <c r="BK120" s="117">
        <f t="shared" si="391"/>
        <v>44</v>
      </c>
      <c r="BL120" s="117">
        <f t="shared" si="391"/>
        <v>45</v>
      </c>
      <c r="BM120" s="117">
        <f t="shared" si="391"/>
        <v>46</v>
      </c>
      <c r="BN120" s="117">
        <f t="shared" si="391"/>
        <v>47</v>
      </c>
      <c r="BO120" s="117">
        <f t="shared" si="391"/>
        <v>48</v>
      </c>
      <c r="BP120" s="117">
        <f t="shared" si="391"/>
        <v>49</v>
      </c>
      <c r="BQ120" s="117">
        <f t="shared" si="391"/>
        <v>51</v>
      </c>
      <c r="BR120" s="117">
        <f t="shared" si="391"/>
        <v>52</v>
      </c>
      <c r="BS120" s="117">
        <f t="shared" si="391"/>
        <v>53</v>
      </c>
      <c r="BT120" s="117">
        <f t="shared" si="391"/>
        <v>54</v>
      </c>
      <c r="BU120" s="117">
        <f t="shared" si="391"/>
        <v>55</v>
      </c>
      <c r="BV120" s="117">
        <f t="shared" si="391"/>
        <v>56</v>
      </c>
      <c r="BW120" s="117">
        <f t="shared" si="391"/>
        <v>57</v>
      </c>
      <c r="BX120" s="117">
        <f t="shared" si="391"/>
        <v>58</v>
      </c>
      <c r="BY120" s="117">
        <f t="shared" si="391"/>
        <v>59</v>
      </c>
      <c r="BZ120" s="117">
        <f t="shared" si="391"/>
        <v>60</v>
      </c>
      <c r="CA120" s="117">
        <f t="shared" si="391"/>
        <v>62</v>
      </c>
      <c r="CB120" s="117">
        <f t="shared" si="391"/>
        <v>63</v>
      </c>
      <c r="CC120" s="117">
        <f t="shared" si="391"/>
        <v>64</v>
      </c>
      <c r="CD120" s="117">
        <f t="shared" si="391"/>
        <v>65</v>
      </c>
      <c r="CE120" s="117">
        <f t="shared" si="391"/>
        <v>66</v>
      </c>
      <c r="CF120" s="117">
        <f t="shared" si="391"/>
        <v>67</v>
      </c>
      <c r="CG120" s="117">
        <f t="shared" si="391"/>
        <v>68</v>
      </c>
      <c r="CH120" s="117">
        <f t="shared" si="391"/>
        <v>69</v>
      </c>
      <c r="CI120" s="117">
        <f t="shared" si="391"/>
        <v>70</v>
      </c>
      <c r="CJ120" s="117">
        <f t="shared" ref="CJ120:EU123" si="398">IF(CJ22=1,CJ119+1,CJ119)</f>
        <v>71</v>
      </c>
      <c r="CK120" s="117">
        <f t="shared" si="398"/>
        <v>73</v>
      </c>
      <c r="CL120" s="117">
        <f t="shared" si="398"/>
        <v>74</v>
      </c>
      <c r="CM120" s="117">
        <f t="shared" si="398"/>
        <v>75</v>
      </c>
      <c r="CN120" s="117">
        <f t="shared" si="398"/>
        <v>76</v>
      </c>
      <c r="CO120" s="117">
        <f t="shared" si="398"/>
        <v>77</v>
      </c>
      <c r="CP120" s="117">
        <f t="shared" si="398"/>
        <v>78</v>
      </c>
      <c r="CQ120" s="117">
        <f t="shared" si="398"/>
        <v>79</v>
      </c>
      <c r="CR120" s="117">
        <f t="shared" si="398"/>
        <v>80</v>
      </c>
      <c r="CS120" s="117">
        <f t="shared" si="398"/>
        <v>81</v>
      </c>
      <c r="CT120" s="117">
        <f t="shared" si="398"/>
        <v>82</v>
      </c>
      <c r="CU120" s="117">
        <f t="shared" si="398"/>
        <v>84</v>
      </c>
      <c r="CV120" s="117">
        <f t="shared" si="398"/>
        <v>85</v>
      </c>
      <c r="CW120" s="117">
        <f t="shared" si="398"/>
        <v>86</v>
      </c>
      <c r="CX120" s="117">
        <f t="shared" si="398"/>
        <v>87</v>
      </c>
      <c r="CY120" s="117">
        <f t="shared" si="398"/>
        <v>88</v>
      </c>
      <c r="CZ120" s="117">
        <f t="shared" si="398"/>
        <v>89</v>
      </c>
      <c r="DA120" s="117">
        <f t="shared" si="398"/>
        <v>90</v>
      </c>
      <c r="DB120" s="117">
        <f t="shared" si="398"/>
        <v>91</v>
      </c>
      <c r="DC120" s="117">
        <f t="shared" si="398"/>
        <v>92</v>
      </c>
      <c r="DD120" s="117">
        <f t="shared" si="398"/>
        <v>93</v>
      </c>
      <c r="DE120" s="117">
        <f t="shared" si="398"/>
        <v>95</v>
      </c>
      <c r="DF120" s="117">
        <f t="shared" si="398"/>
        <v>96</v>
      </c>
      <c r="DG120" s="117">
        <f t="shared" si="398"/>
        <v>97</v>
      </c>
      <c r="DH120" s="117">
        <f t="shared" si="398"/>
        <v>98</v>
      </c>
      <c r="DI120" s="117">
        <f t="shared" si="398"/>
        <v>99</v>
      </c>
      <c r="DJ120" s="117">
        <f t="shared" si="398"/>
        <v>100</v>
      </c>
      <c r="DK120" s="117">
        <f t="shared" si="398"/>
        <v>101</v>
      </c>
      <c r="DL120" s="117">
        <f t="shared" si="398"/>
        <v>102</v>
      </c>
      <c r="DM120" s="117">
        <f t="shared" si="398"/>
        <v>103</v>
      </c>
      <c r="DN120" s="117">
        <f t="shared" si="398"/>
        <v>104</v>
      </c>
      <c r="DO120" s="117">
        <f t="shared" si="398"/>
        <v>106</v>
      </c>
      <c r="DP120" s="117">
        <f t="shared" si="398"/>
        <v>107</v>
      </c>
      <c r="DQ120" s="117">
        <f t="shared" si="398"/>
        <v>108</v>
      </c>
      <c r="DR120" s="117">
        <f t="shared" si="398"/>
        <v>109</v>
      </c>
      <c r="DS120" s="117">
        <f t="shared" si="398"/>
        <v>110</v>
      </c>
      <c r="DT120" s="117">
        <f t="shared" si="398"/>
        <v>111</v>
      </c>
      <c r="DU120" s="117">
        <f t="shared" si="398"/>
        <v>112</v>
      </c>
      <c r="DV120" s="117">
        <f t="shared" si="398"/>
        <v>113</v>
      </c>
      <c r="DW120" s="117">
        <f t="shared" si="398"/>
        <v>114</v>
      </c>
      <c r="DX120" s="117">
        <f t="shared" si="398"/>
        <v>115</v>
      </c>
      <c r="DY120" s="117">
        <f t="shared" si="398"/>
        <v>117</v>
      </c>
      <c r="DZ120" s="117">
        <f t="shared" si="398"/>
        <v>118</v>
      </c>
      <c r="EA120" s="117">
        <f t="shared" si="398"/>
        <v>119</v>
      </c>
      <c r="EB120" s="117">
        <f t="shared" si="398"/>
        <v>120</v>
      </c>
      <c r="EC120" s="117">
        <f t="shared" si="398"/>
        <v>121</v>
      </c>
      <c r="ED120" s="117">
        <f t="shared" si="398"/>
        <v>122</v>
      </c>
      <c r="EE120" s="117">
        <f t="shared" si="398"/>
        <v>123</v>
      </c>
      <c r="EF120" s="117">
        <f t="shared" si="398"/>
        <v>124</v>
      </c>
      <c r="EG120" s="117">
        <f t="shared" si="398"/>
        <v>125</v>
      </c>
      <c r="EH120" s="117">
        <f t="shared" si="398"/>
        <v>126</v>
      </c>
      <c r="EI120" s="117">
        <f t="shared" si="398"/>
        <v>128</v>
      </c>
      <c r="EJ120" s="117">
        <f t="shared" si="398"/>
        <v>129</v>
      </c>
      <c r="EK120" s="117">
        <f t="shared" si="398"/>
        <v>130</v>
      </c>
      <c r="EL120" s="117">
        <f t="shared" si="398"/>
        <v>131</v>
      </c>
      <c r="EM120" s="117">
        <f t="shared" si="398"/>
        <v>132</v>
      </c>
      <c r="EN120" s="117">
        <f t="shared" si="398"/>
        <v>133</v>
      </c>
      <c r="EO120" s="117">
        <f t="shared" si="398"/>
        <v>134</v>
      </c>
      <c r="EP120" s="117">
        <f t="shared" si="398"/>
        <v>135</v>
      </c>
      <c r="EQ120" s="117">
        <f t="shared" si="398"/>
        <v>136</v>
      </c>
      <c r="ER120" s="117">
        <f t="shared" si="398"/>
        <v>137</v>
      </c>
      <c r="ES120" s="117">
        <f t="shared" si="398"/>
        <v>139</v>
      </c>
      <c r="ET120" s="117">
        <f t="shared" si="398"/>
        <v>140</v>
      </c>
      <c r="EU120" s="117">
        <f t="shared" si="398"/>
        <v>141</v>
      </c>
      <c r="EV120" s="117">
        <f t="shared" si="392"/>
        <v>142</v>
      </c>
      <c r="EW120" s="117">
        <f t="shared" si="393"/>
        <v>143</v>
      </c>
      <c r="EX120" s="117">
        <f t="shared" si="393"/>
        <v>144</v>
      </c>
      <c r="EY120" s="117">
        <f t="shared" si="393"/>
        <v>145</v>
      </c>
      <c r="EZ120" s="117">
        <f t="shared" si="393"/>
        <v>146</v>
      </c>
      <c r="FA120" s="117">
        <f t="shared" si="393"/>
        <v>147</v>
      </c>
      <c r="FB120" s="117">
        <f t="shared" si="393"/>
        <v>148</v>
      </c>
      <c r="FC120" s="117">
        <f t="shared" si="393"/>
        <v>150</v>
      </c>
      <c r="FD120" s="117">
        <f t="shared" si="393"/>
        <v>151</v>
      </c>
      <c r="FE120" s="117">
        <f t="shared" si="393"/>
        <v>152</v>
      </c>
      <c r="FF120" s="117">
        <f t="shared" si="393"/>
        <v>153</v>
      </c>
      <c r="FG120" s="117">
        <f t="shared" si="393"/>
        <v>154</v>
      </c>
      <c r="FH120" s="117">
        <f t="shared" si="393"/>
        <v>155</v>
      </c>
      <c r="FI120" s="117">
        <f t="shared" si="393"/>
        <v>156</v>
      </c>
      <c r="FJ120" s="117">
        <f t="shared" si="393"/>
        <v>157</v>
      </c>
      <c r="FK120" s="117">
        <f t="shared" si="393"/>
        <v>158</v>
      </c>
      <c r="FL120" s="117">
        <f t="shared" si="393"/>
        <v>159</v>
      </c>
      <c r="FM120" s="117">
        <f t="shared" si="393"/>
        <v>161</v>
      </c>
      <c r="FN120" s="117">
        <f t="shared" si="393"/>
        <v>162</v>
      </c>
      <c r="FO120" s="117">
        <f t="shared" si="393"/>
        <v>163</v>
      </c>
      <c r="FP120" s="117">
        <f t="shared" si="393"/>
        <v>164</v>
      </c>
      <c r="FQ120" s="117">
        <f t="shared" si="393"/>
        <v>165</v>
      </c>
      <c r="FR120" s="117">
        <f t="shared" si="393"/>
        <v>166</v>
      </c>
      <c r="FS120" s="117">
        <f t="shared" si="393"/>
        <v>167</v>
      </c>
      <c r="FT120" s="117">
        <f t="shared" si="393"/>
        <v>168</v>
      </c>
      <c r="FU120" s="117">
        <f t="shared" si="393"/>
        <v>169</v>
      </c>
      <c r="FV120" s="117">
        <f t="shared" si="393"/>
        <v>170</v>
      </c>
      <c r="FW120" s="117">
        <f t="shared" si="393"/>
        <v>172</v>
      </c>
      <c r="FX120" s="117">
        <f t="shared" si="393"/>
        <v>173</v>
      </c>
      <c r="FY120" s="117">
        <f t="shared" si="393"/>
        <v>174</v>
      </c>
      <c r="FZ120" s="117">
        <f t="shared" si="393"/>
        <v>175</v>
      </c>
      <c r="GA120" s="117">
        <f t="shared" si="393"/>
        <v>176</v>
      </c>
      <c r="GB120" s="117">
        <f t="shared" si="393"/>
        <v>177</v>
      </c>
      <c r="GC120" s="117">
        <f t="shared" si="393"/>
        <v>178</v>
      </c>
      <c r="GD120" s="117">
        <f t="shared" si="393"/>
        <v>179</v>
      </c>
      <c r="GE120" s="117">
        <f t="shared" si="393"/>
        <v>180</v>
      </c>
      <c r="GF120" s="117">
        <f t="shared" si="393"/>
        <v>181</v>
      </c>
      <c r="GG120" s="117">
        <f t="shared" si="393"/>
        <v>183</v>
      </c>
      <c r="GH120" s="117">
        <f t="shared" si="393"/>
        <v>184</v>
      </c>
      <c r="GI120" s="117">
        <f t="shared" si="393"/>
        <v>185</v>
      </c>
      <c r="GJ120" s="117">
        <f t="shared" si="393"/>
        <v>186</v>
      </c>
      <c r="GK120" s="117">
        <f t="shared" si="393"/>
        <v>187</v>
      </c>
      <c r="GL120" s="117">
        <f t="shared" si="393"/>
        <v>188</v>
      </c>
      <c r="GM120" s="117">
        <f t="shared" si="393"/>
        <v>189</v>
      </c>
      <c r="GN120" s="117">
        <f t="shared" si="393"/>
        <v>190</v>
      </c>
      <c r="GO120" s="117">
        <f t="shared" si="393"/>
        <v>191</v>
      </c>
      <c r="GP120" s="117">
        <f t="shared" si="393"/>
        <v>192</v>
      </c>
      <c r="GQ120" s="117">
        <f t="shared" si="393"/>
        <v>194</v>
      </c>
      <c r="GR120" s="117">
        <f t="shared" si="393"/>
        <v>195</v>
      </c>
      <c r="GS120" s="117">
        <f t="shared" si="393"/>
        <v>196</v>
      </c>
      <c r="GT120" s="117">
        <f t="shared" si="393"/>
        <v>197</v>
      </c>
      <c r="GU120" s="117">
        <f t="shared" si="393"/>
        <v>198</v>
      </c>
      <c r="GV120" s="117">
        <f t="shared" si="393"/>
        <v>199</v>
      </c>
      <c r="GW120" s="117">
        <f t="shared" si="393"/>
        <v>200</v>
      </c>
      <c r="GX120" s="117">
        <f t="shared" si="393"/>
        <v>201</v>
      </c>
      <c r="GY120" s="117">
        <f t="shared" si="393"/>
        <v>202</v>
      </c>
      <c r="GZ120" s="117">
        <f t="shared" si="393"/>
        <v>203</v>
      </c>
      <c r="HA120" s="117">
        <f t="shared" si="393"/>
        <v>205</v>
      </c>
      <c r="HB120" s="117">
        <f t="shared" si="393"/>
        <v>206</v>
      </c>
      <c r="HC120" s="117">
        <f t="shared" si="393"/>
        <v>207</v>
      </c>
      <c r="HD120" s="117">
        <f t="shared" si="393"/>
        <v>208</v>
      </c>
      <c r="HE120" s="117">
        <f t="shared" si="393"/>
        <v>209</v>
      </c>
      <c r="HF120" s="117">
        <f t="shared" si="393"/>
        <v>210</v>
      </c>
      <c r="HG120" s="117">
        <f t="shared" si="393"/>
        <v>211</v>
      </c>
      <c r="HH120" s="117">
        <f t="shared" ref="HH120:HV123" si="399">IF(HH22=1,HH119+1,HH119)</f>
        <v>212</v>
      </c>
      <c r="HI120" s="117">
        <f t="shared" si="399"/>
        <v>213</v>
      </c>
      <c r="HJ120" s="117">
        <f t="shared" si="399"/>
        <v>214</v>
      </c>
      <c r="HK120" s="117">
        <f t="shared" si="399"/>
        <v>216</v>
      </c>
      <c r="HL120" s="117">
        <f t="shared" si="399"/>
        <v>217</v>
      </c>
      <c r="HM120" s="117">
        <f t="shared" si="399"/>
        <v>218</v>
      </c>
      <c r="HN120" s="117">
        <f t="shared" si="399"/>
        <v>219</v>
      </c>
      <c r="HO120" s="117">
        <f t="shared" si="399"/>
        <v>220</v>
      </c>
      <c r="HP120" s="117">
        <f t="shared" si="399"/>
        <v>221</v>
      </c>
      <c r="HQ120" s="117">
        <f t="shared" si="399"/>
        <v>222</v>
      </c>
      <c r="HR120" s="117">
        <f t="shared" si="399"/>
        <v>223</v>
      </c>
      <c r="HS120" s="117">
        <f t="shared" si="399"/>
        <v>224</v>
      </c>
      <c r="HT120" s="117">
        <f t="shared" si="399"/>
        <v>225</v>
      </c>
      <c r="HU120" s="117">
        <f t="shared" si="399"/>
        <v>225</v>
      </c>
      <c r="HV120" s="117">
        <f t="shared" si="399"/>
        <v>225</v>
      </c>
    </row>
    <row r="121" spans="1:230" x14ac:dyDescent="0.35">
      <c r="A121" s="117" t="s">
        <v>783</v>
      </c>
      <c r="B121" s="117" t="str">
        <f t="shared" si="397"/>
        <v>-</v>
      </c>
      <c r="C121" s="117" t="str">
        <f t="shared" si="397"/>
        <v>-</v>
      </c>
      <c r="D121" s="117" t="str">
        <f t="shared" si="397"/>
        <v>-</v>
      </c>
      <c r="E121" s="117" t="str">
        <f t="shared" si="397"/>
        <v>-</v>
      </c>
      <c r="H121" s="117">
        <v>120</v>
      </c>
      <c r="I121" s="117" t="str">
        <f t="shared" si="177"/>
        <v>ECG</v>
      </c>
      <c r="J121" s="117">
        <f t="shared" si="183"/>
        <v>109</v>
      </c>
      <c r="K121" s="117" t="str">
        <f t="shared" si="184"/>
        <v>ECG</v>
      </c>
      <c r="L121" s="117" t="str">
        <f t="shared" si="185"/>
        <v/>
      </c>
      <c r="M121" s="398" t="str">
        <f t="shared" si="186"/>
        <v>ECG</v>
      </c>
      <c r="N121" s="117">
        <f t="shared" si="187"/>
        <v>120</v>
      </c>
      <c r="O121" s="117">
        <f t="shared" si="188"/>
        <v>120</v>
      </c>
      <c r="Q121" s="389" t="str">
        <f t="shared" si="178"/>
        <v/>
      </c>
      <c r="R121" s="395" t="str">
        <f t="shared" si="189"/>
        <v/>
      </c>
      <c r="S121" s="391"/>
      <c r="T121" s="391"/>
      <c r="U121" s="391"/>
      <c r="V121" s="117">
        <v>22</v>
      </c>
      <c r="W121" s="117">
        <v>0</v>
      </c>
      <c r="X121" s="117">
        <f t="shared" si="395"/>
        <v>1</v>
      </c>
      <c r="Y121" s="117">
        <f t="shared" ref="Y121:CJ124" si="400">IF(Y23=1,Y120+1,Y120)</f>
        <v>2</v>
      </c>
      <c r="Z121" s="117">
        <f t="shared" si="400"/>
        <v>3</v>
      </c>
      <c r="AA121" s="117">
        <f t="shared" si="400"/>
        <v>4</v>
      </c>
      <c r="AB121" s="117">
        <f t="shared" si="400"/>
        <v>5</v>
      </c>
      <c r="AC121" s="117">
        <f t="shared" si="400"/>
        <v>7</v>
      </c>
      <c r="AD121" s="117">
        <f t="shared" si="400"/>
        <v>8</v>
      </c>
      <c r="AE121" s="117">
        <f t="shared" si="400"/>
        <v>9</v>
      </c>
      <c r="AF121" s="117">
        <f t="shared" si="400"/>
        <v>10</v>
      </c>
      <c r="AG121" s="117">
        <f t="shared" si="400"/>
        <v>11</v>
      </c>
      <c r="AH121" s="117">
        <f t="shared" si="400"/>
        <v>12</v>
      </c>
      <c r="AI121" s="117">
        <f t="shared" si="400"/>
        <v>13</v>
      </c>
      <c r="AJ121" s="117">
        <f t="shared" si="400"/>
        <v>14</v>
      </c>
      <c r="AK121" s="117">
        <f t="shared" si="400"/>
        <v>15</v>
      </c>
      <c r="AL121" s="117">
        <f t="shared" si="400"/>
        <v>16</v>
      </c>
      <c r="AM121" s="117">
        <f t="shared" si="400"/>
        <v>18</v>
      </c>
      <c r="AN121" s="117">
        <f t="shared" si="400"/>
        <v>19</v>
      </c>
      <c r="AO121" s="117">
        <f t="shared" si="400"/>
        <v>20</v>
      </c>
      <c r="AP121" s="117">
        <f t="shared" si="400"/>
        <v>21</v>
      </c>
      <c r="AQ121" s="117">
        <f t="shared" si="400"/>
        <v>22</v>
      </c>
      <c r="AR121" s="117">
        <f t="shared" si="400"/>
        <v>23</v>
      </c>
      <c r="AS121" s="117">
        <f t="shared" si="400"/>
        <v>24</v>
      </c>
      <c r="AT121" s="117">
        <f t="shared" si="400"/>
        <v>25</v>
      </c>
      <c r="AU121" s="117">
        <f t="shared" si="400"/>
        <v>26</v>
      </c>
      <c r="AV121" s="117">
        <f t="shared" si="400"/>
        <v>27</v>
      </c>
      <c r="AW121" s="117">
        <f t="shared" si="400"/>
        <v>29</v>
      </c>
      <c r="AX121" s="117">
        <f t="shared" si="400"/>
        <v>30</v>
      </c>
      <c r="AY121" s="117">
        <f t="shared" si="400"/>
        <v>31</v>
      </c>
      <c r="AZ121" s="117">
        <f t="shared" si="400"/>
        <v>32</v>
      </c>
      <c r="BA121" s="117">
        <f t="shared" si="400"/>
        <v>33</v>
      </c>
      <c r="BB121" s="117">
        <f t="shared" si="400"/>
        <v>34</v>
      </c>
      <c r="BC121" s="117">
        <f t="shared" si="400"/>
        <v>35</v>
      </c>
      <c r="BD121" s="117">
        <f t="shared" si="400"/>
        <v>36</v>
      </c>
      <c r="BE121" s="117">
        <f t="shared" si="400"/>
        <v>37</v>
      </c>
      <c r="BF121" s="117">
        <f t="shared" si="400"/>
        <v>38</v>
      </c>
      <c r="BG121" s="117">
        <f t="shared" si="400"/>
        <v>40</v>
      </c>
      <c r="BH121" s="117">
        <f t="shared" si="400"/>
        <v>41</v>
      </c>
      <c r="BI121" s="117">
        <f t="shared" si="400"/>
        <v>42</v>
      </c>
      <c r="BJ121" s="117">
        <f t="shared" si="400"/>
        <v>43</v>
      </c>
      <c r="BK121" s="117">
        <f t="shared" si="400"/>
        <v>44</v>
      </c>
      <c r="BL121" s="117">
        <f t="shared" si="400"/>
        <v>45</v>
      </c>
      <c r="BM121" s="117">
        <f t="shared" si="400"/>
        <v>46</v>
      </c>
      <c r="BN121" s="117">
        <f t="shared" si="400"/>
        <v>47</v>
      </c>
      <c r="BO121" s="117">
        <f t="shared" si="400"/>
        <v>48</v>
      </c>
      <c r="BP121" s="117">
        <f t="shared" si="400"/>
        <v>49</v>
      </c>
      <c r="BQ121" s="117">
        <f t="shared" si="400"/>
        <v>51</v>
      </c>
      <c r="BR121" s="117">
        <f t="shared" si="400"/>
        <v>52</v>
      </c>
      <c r="BS121" s="117">
        <f t="shared" si="400"/>
        <v>53</v>
      </c>
      <c r="BT121" s="117">
        <f t="shared" si="400"/>
        <v>54</v>
      </c>
      <c r="BU121" s="117">
        <f t="shared" si="400"/>
        <v>55</v>
      </c>
      <c r="BV121" s="117">
        <f t="shared" si="400"/>
        <v>56</v>
      </c>
      <c r="BW121" s="117">
        <f t="shared" si="400"/>
        <v>57</v>
      </c>
      <c r="BX121" s="117">
        <f t="shared" si="400"/>
        <v>58</v>
      </c>
      <c r="BY121" s="117">
        <f t="shared" si="400"/>
        <v>59</v>
      </c>
      <c r="BZ121" s="117">
        <f t="shared" si="400"/>
        <v>60</v>
      </c>
      <c r="CA121" s="117">
        <f t="shared" si="400"/>
        <v>62</v>
      </c>
      <c r="CB121" s="117">
        <f t="shared" si="400"/>
        <v>63</v>
      </c>
      <c r="CC121" s="117">
        <f t="shared" si="400"/>
        <v>64</v>
      </c>
      <c r="CD121" s="117">
        <f t="shared" si="400"/>
        <v>65</v>
      </c>
      <c r="CE121" s="117">
        <f t="shared" si="400"/>
        <v>66</v>
      </c>
      <c r="CF121" s="117">
        <f t="shared" si="400"/>
        <v>67</v>
      </c>
      <c r="CG121" s="117">
        <f t="shared" si="400"/>
        <v>68</v>
      </c>
      <c r="CH121" s="117">
        <f t="shared" si="400"/>
        <v>69</v>
      </c>
      <c r="CI121" s="117">
        <f t="shared" si="400"/>
        <v>70</v>
      </c>
      <c r="CJ121" s="117">
        <f t="shared" si="400"/>
        <v>71</v>
      </c>
      <c r="CK121" s="117">
        <f t="shared" si="398"/>
        <v>73</v>
      </c>
      <c r="CL121" s="117">
        <f t="shared" si="398"/>
        <v>74</v>
      </c>
      <c r="CM121" s="117">
        <f t="shared" si="398"/>
        <v>75</v>
      </c>
      <c r="CN121" s="117">
        <f t="shared" si="398"/>
        <v>76</v>
      </c>
      <c r="CO121" s="117">
        <f t="shared" si="398"/>
        <v>77</v>
      </c>
      <c r="CP121" s="117">
        <f t="shared" si="398"/>
        <v>78</v>
      </c>
      <c r="CQ121" s="117">
        <f t="shared" si="398"/>
        <v>79</v>
      </c>
      <c r="CR121" s="117">
        <f t="shared" si="398"/>
        <v>80</v>
      </c>
      <c r="CS121" s="117">
        <f t="shared" si="398"/>
        <v>81</v>
      </c>
      <c r="CT121" s="117">
        <f t="shared" si="398"/>
        <v>82</v>
      </c>
      <c r="CU121" s="117">
        <f t="shared" si="398"/>
        <v>84</v>
      </c>
      <c r="CV121" s="117">
        <f t="shared" si="398"/>
        <v>85</v>
      </c>
      <c r="CW121" s="117">
        <f t="shared" si="398"/>
        <v>86</v>
      </c>
      <c r="CX121" s="117">
        <f t="shared" si="398"/>
        <v>87</v>
      </c>
      <c r="CY121" s="117">
        <f t="shared" si="398"/>
        <v>88</v>
      </c>
      <c r="CZ121" s="117">
        <f t="shared" si="398"/>
        <v>89</v>
      </c>
      <c r="DA121" s="117">
        <f t="shared" si="398"/>
        <v>90</v>
      </c>
      <c r="DB121" s="117">
        <f t="shared" si="398"/>
        <v>91</v>
      </c>
      <c r="DC121" s="117">
        <f t="shared" si="398"/>
        <v>92</v>
      </c>
      <c r="DD121" s="117">
        <f t="shared" si="398"/>
        <v>93</v>
      </c>
      <c r="DE121" s="117">
        <f t="shared" si="398"/>
        <v>95</v>
      </c>
      <c r="DF121" s="117">
        <f t="shared" si="398"/>
        <v>96</v>
      </c>
      <c r="DG121" s="117">
        <f t="shared" si="398"/>
        <v>97</v>
      </c>
      <c r="DH121" s="117">
        <f t="shared" si="398"/>
        <v>98</v>
      </c>
      <c r="DI121" s="117">
        <f t="shared" si="398"/>
        <v>99</v>
      </c>
      <c r="DJ121" s="117">
        <f t="shared" si="398"/>
        <v>100</v>
      </c>
      <c r="DK121" s="117">
        <f t="shared" si="398"/>
        <v>101</v>
      </c>
      <c r="DL121" s="117">
        <f t="shared" si="398"/>
        <v>102</v>
      </c>
      <c r="DM121" s="117">
        <f t="shared" si="398"/>
        <v>103</v>
      </c>
      <c r="DN121" s="117">
        <f t="shared" si="398"/>
        <v>104</v>
      </c>
      <c r="DO121" s="117">
        <f t="shared" si="398"/>
        <v>106</v>
      </c>
      <c r="DP121" s="117">
        <f t="shared" si="398"/>
        <v>107</v>
      </c>
      <c r="DQ121" s="117">
        <f t="shared" si="398"/>
        <v>108</v>
      </c>
      <c r="DR121" s="117">
        <f t="shared" si="398"/>
        <v>109</v>
      </c>
      <c r="DS121" s="117">
        <f t="shared" si="398"/>
        <v>110</v>
      </c>
      <c r="DT121" s="117">
        <f t="shared" si="398"/>
        <v>111</v>
      </c>
      <c r="DU121" s="117">
        <f t="shared" si="398"/>
        <v>112</v>
      </c>
      <c r="DV121" s="117">
        <f t="shared" si="398"/>
        <v>113</v>
      </c>
      <c r="DW121" s="117">
        <f t="shared" si="398"/>
        <v>114</v>
      </c>
      <c r="DX121" s="117">
        <f t="shared" si="398"/>
        <v>115</v>
      </c>
      <c r="DY121" s="117">
        <f t="shared" si="398"/>
        <v>117</v>
      </c>
      <c r="DZ121" s="117">
        <f t="shared" si="398"/>
        <v>118</v>
      </c>
      <c r="EA121" s="117">
        <f t="shared" si="398"/>
        <v>119</v>
      </c>
      <c r="EB121" s="117">
        <f t="shared" si="398"/>
        <v>120</v>
      </c>
      <c r="EC121" s="117">
        <f t="shared" si="398"/>
        <v>121</v>
      </c>
      <c r="ED121" s="117">
        <f t="shared" si="398"/>
        <v>122</v>
      </c>
      <c r="EE121" s="117">
        <f t="shared" si="398"/>
        <v>123</v>
      </c>
      <c r="EF121" s="117">
        <f t="shared" si="398"/>
        <v>124</v>
      </c>
      <c r="EG121" s="117">
        <f t="shared" si="398"/>
        <v>125</v>
      </c>
      <c r="EH121" s="117">
        <f t="shared" si="398"/>
        <v>126</v>
      </c>
      <c r="EI121" s="117">
        <f t="shared" si="398"/>
        <v>128</v>
      </c>
      <c r="EJ121" s="117">
        <f t="shared" si="398"/>
        <v>129</v>
      </c>
      <c r="EK121" s="117">
        <f t="shared" si="398"/>
        <v>130</v>
      </c>
      <c r="EL121" s="117">
        <f t="shared" si="398"/>
        <v>131</v>
      </c>
      <c r="EM121" s="117">
        <f t="shared" si="398"/>
        <v>132</v>
      </c>
      <c r="EN121" s="117">
        <f t="shared" si="398"/>
        <v>133</v>
      </c>
      <c r="EO121" s="117">
        <f t="shared" si="398"/>
        <v>134</v>
      </c>
      <c r="EP121" s="117">
        <f t="shared" si="398"/>
        <v>135</v>
      </c>
      <c r="EQ121" s="117">
        <f t="shared" si="398"/>
        <v>136</v>
      </c>
      <c r="ER121" s="117">
        <f t="shared" si="398"/>
        <v>137</v>
      </c>
      <c r="ES121" s="117">
        <f t="shared" si="398"/>
        <v>139</v>
      </c>
      <c r="ET121" s="117">
        <f t="shared" si="398"/>
        <v>140</v>
      </c>
      <c r="EU121" s="117">
        <f t="shared" si="398"/>
        <v>141</v>
      </c>
      <c r="EV121" s="117">
        <f t="shared" si="392"/>
        <v>142</v>
      </c>
      <c r="EW121" s="117">
        <f t="shared" ref="EW121:HH124" si="401">IF(EW23=1,EW120+1,EW120)</f>
        <v>143</v>
      </c>
      <c r="EX121" s="117">
        <f t="shared" si="401"/>
        <v>144</v>
      </c>
      <c r="EY121" s="117">
        <f t="shared" si="401"/>
        <v>145</v>
      </c>
      <c r="EZ121" s="117">
        <f t="shared" si="401"/>
        <v>146</v>
      </c>
      <c r="FA121" s="117">
        <f t="shared" si="401"/>
        <v>147</v>
      </c>
      <c r="FB121" s="117">
        <f t="shared" si="401"/>
        <v>148</v>
      </c>
      <c r="FC121" s="117">
        <f t="shared" si="401"/>
        <v>150</v>
      </c>
      <c r="FD121" s="117">
        <f t="shared" si="401"/>
        <v>151</v>
      </c>
      <c r="FE121" s="117">
        <f t="shared" si="401"/>
        <v>152</v>
      </c>
      <c r="FF121" s="117">
        <f t="shared" si="401"/>
        <v>153</v>
      </c>
      <c r="FG121" s="117">
        <f t="shared" si="401"/>
        <v>154</v>
      </c>
      <c r="FH121" s="117">
        <f t="shared" si="401"/>
        <v>155</v>
      </c>
      <c r="FI121" s="117">
        <f t="shared" si="401"/>
        <v>156</v>
      </c>
      <c r="FJ121" s="117">
        <f t="shared" si="401"/>
        <v>157</v>
      </c>
      <c r="FK121" s="117">
        <f t="shared" si="401"/>
        <v>158</v>
      </c>
      <c r="FL121" s="117">
        <f t="shared" si="401"/>
        <v>159</v>
      </c>
      <c r="FM121" s="117">
        <f t="shared" si="401"/>
        <v>161</v>
      </c>
      <c r="FN121" s="117">
        <f t="shared" si="401"/>
        <v>162</v>
      </c>
      <c r="FO121" s="117">
        <f t="shared" si="401"/>
        <v>163</v>
      </c>
      <c r="FP121" s="117">
        <f t="shared" si="401"/>
        <v>164</v>
      </c>
      <c r="FQ121" s="117">
        <f t="shared" si="401"/>
        <v>165</v>
      </c>
      <c r="FR121" s="117">
        <f t="shared" si="401"/>
        <v>166</v>
      </c>
      <c r="FS121" s="117">
        <f t="shared" si="401"/>
        <v>167</v>
      </c>
      <c r="FT121" s="117">
        <f t="shared" si="401"/>
        <v>168</v>
      </c>
      <c r="FU121" s="117">
        <f t="shared" si="401"/>
        <v>169</v>
      </c>
      <c r="FV121" s="117">
        <f t="shared" si="401"/>
        <v>170</v>
      </c>
      <c r="FW121" s="117">
        <f t="shared" si="401"/>
        <v>172</v>
      </c>
      <c r="FX121" s="117">
        <f t="shared" si="401"/>
        <v>173</v>
      </c>
      <c r="FY121" s="117">
        <f t="shared" si="401"/>
        <v>174</v>
      </c>
      <c r="FZ121" s="117">
        <f t="shared" si="401"/>
        <v>175</v>
      </c>
      <c r="GA121" s="117">
        <f t="shared" si="401"/>
        <v>176</v>
      </c>
      <c r="GB121" s="117">
        <f t="shared" si="401"/>
        <v>177</v>
      </c>
      <c r="GC121" s="117">
        <f t="shared" si="401"/>
        <v>178</v>
      </c>
      <c r="GD121" s="117">
        <f t="shared" si="401"/>
        <v>179</v>
      </c>
      <c r="GE121" s="117">
        <f t="shared" si="401"/>
        <v>180</v>
      </c>
      <c r="GF121" s="117">
        <f t="shared" si="401"/>
        <v>181</v>
      </c>
      <c r="GG121" s="117">
        <f t="shared" si="401"/>
        <v>183</v>
      </c>
      <c r="GH121" s="117">
        <f t="shared" si="401"/>
        <v>184</v>
      </c>
      <c r="GI121" s="117">
        <f t="shared" si="401"/>
        <v>185</v>
      </c>
      <c r="GJ121" s="117">
        <f t="shared" si="401"/>
        <v>186</v>
      </c>
      <c r="GK121" s="117">
        <f t="shared" si="401"/>
        <v>187</v>
      </c>
      <c r="GL121" s="117">
        <f t="shared" si="401"/>
        <v>188</v>
      </c>
      <c r="GM121" s="117">
        <f t="shared" si="401"/>
        <v>189</v>
      </c>
      <c r="GN121" s="117">
        <f t="shared" si="401"/>
        <v>190</v>
      </c>
      <c r="GO121" s="117">
        <f t="shared" si="401"/>
        <v>191</v>
      </c>
      <c r="GP121" s="117">
        <f t="shared" si="401"/>
        <v>192</v>
      </c>
      <c r="GQ121" s="117">
        <f t="shared" si="401"/>
        <v>194</v>
      </c>
      <c r="GR121" s="117">
        <f t="shared" si="401"/>
        <v>195</v>
      </c>
      <c r="GS121" s="117">
        <f t="shared" si="401"/>
        <v>196</v>
      </c>
      <c r="GT121" s="117">
        <f t="shared" si="401"/>
        <v>197</v>
      </c>
      <c r="GU121" s="117">
        <f t="shared" si="401"/>
        <v>198</v>
      </c>
      <c r="GV121" s="117">
        <f t="shared" si="401"/>
        <v>199</v>
      </c>
      <c r="GW121" s="117">
        <f t="shared" si="401"/>
        <v>200</v>
      </c>
      <c r="GX121" s="117">
        <f t="shared" si="401"/>
        <v>201</v>
      </c>
      <c r="GY121" s="117">
        <f t="shared" si="401"/>
        <v>202</v>
      </c>
      <c r="GZ121" s="117">
        <f t="shared" si="401"/>
        <v>203</v>
      </c>
      <c r="HA121" s="117">
        <f t="shared" si="401"/>
        <v>205</v>
      </c>
      <c r="HB121" s="117">
        <f t="shared" si="401"/>
        <v>206</v>
      </c>
      <c r="HC121" s="117">
        <f t="shared" si="401"/>
        <v>207</v>
      </c>
      <c r="HD121" s="117">
        <f t="shared" si="401"/>
        <v>208</v>
      </c>
      <c r="HE121" s="117">
        <f t="shared" si="401"/>
        <v>209</v>
      </c>
      <c r="HF121" s="117">
        <f t="shared" si="401"/>
        <v>210</v>
      </c>
      <c r="HG121" s="117">
        <f t="shared" si="401"/>
        <v>211</v>
      </c>
      <c r="HH121" s="117">
        <f t="shared" si="401"/>
        <v>212</v>
      </c>
      <c r="HI121" s="117">
        <f t="shared" si="399"/>
        <v>213</v>
      </c>
      <c r="HJ121" s="117">
        <f t="shared" si="399"/>
        <v>214</v>
      </c>
      <c r="HK121" s="117">
        <f t="shared" si="399"/>
        <v>216</v>
      </c>
      <c r="HL121" s="117">
        <f t="shared" si="399"/>
        <v>217</v>
      </c>
      <c r="HM121" s="117">
        <f t="shared" si="399"/>
        <v>218</v>
      </c>
      <c r="HN121" s="117">
        <f t="shared" si="399"/>
        <v>219</v>
      </c>
      <c r="HO121" s="117">
        <f t="shared" si="399"/>
        <v>220</v>
      </c>
      <c r="HP121" s="117">
        <f t="shared" si="399"/>
        <v>221</v>
      </c>
      <c r="HQ121" s="117">
        <f t="shared" si="399"/>
        <v>222</v>
      </c>
      <c r="HR121" s="117">
        <f t="shared" si="399"/>
        <v>223</v>
      </c>
      <c r="HS121" s="117">
        <f t="shared" si="399"/>
        <v>224</v>
      </c>
      <c r="HT121" s="117">
        <f t="shared" si="399"/>
        <v>225</v>
      </c>
      <c r="HU121" s="117">
        <f t="shared" si="399"/>
        <v>225</v>
      </c>
      <c r="HV121" s="117">
        <f t="shared" si="399"/>
        <v>225</v>
      </c>
    </row>
    <row r="122" spans="1:230" x14ac:dyDescent="0.35">
      <c r="A122" s="117" t="s">
        <v>784</v>
      </c>
      <c r="B122" s="117" t="str">
        <f t="shared" si="397"/>
        <v>-</v>
      </c>
      <c r="C122" s="117" t="str">
        <f t="shared" si="397"/>
        <v>-</v>
      </c>
      <c r="D122" s="117" t="str">
        <f t="shared" si="397"/>
        <v>-</v>
      </c>
      <c r="E122" s="117" t="str">
        <f t="shared" si="397"/>
        <v>-</v>
      </c>
      <c r="H122" s="117">
        <v>121</v>
      </c>
      <c r="I122" s="117" t="str">
        <f t="shared" si="177"/>
        <v>ECG</v>
      </c>
      <c r="J122" s="117">
        <f t="shared" si="183"/>
        <v>110</v>
      </c>
      <c r="K122" s="117" t="str">
        <f t="shared" si="184"/>
        <v>ECG</v>
      </c>
      <c r="L122" s="117" t="str">
        <f t="shared" si="185"/>
        <v/>
      </c>
      <c r="M122" s="398" t="str">
        <f t="shared" si="186"/>
        <v>ECG</v>
      </c>
      <c r="N122" s="117">
        <f t="shared" si="187"/>
        <v>121</v>
      </c>
      <c r="O122" s="117">
        <f t="shared" si="188"/>
        <v>121</v>
      </c>
      <c r="Q122" s="389" t="str">
        <f t="shared" si="178"/>
        <v/>
      </c>
      <c r="R122" s="395" t="str">
        <f t="shared" si="189"/>
        <v/>
      </c>
      <c r="S122" s="391"/>
      <c r="T122" s="391"/>
      <c r="U122" s="391"/>
      <c r="V122" s="117">
        <v>23</v>
      </c>
      <c r="W122" s="117">
        <v>0</v>
      </c>
      <c r="X122" s="117">
        <f t="shared" si="395"/>
        <v>1</v>
      </c>
      <c r="Y122" s="117">
        <f t="shared" si="400"/>
        <v>2</v>
      </c>
      <c r="Z122" s="117">
        <f t="shared" si="400"/>
        <v>3</v>
      </c>
      <c r="AA122" s="117">
        <f t="shared" si="400"/>
        <v>4</v>
      </c>
      <c r="AB122" s="117">
        <f t="shared" si="400"/>
        <v>5</v>
      </c>
      <c r="AC122" s="117">
        <f t="shared" si="400"/>
        <v>7</v>
      </c>
      <c r="AD122" s="117">
        <f t="shared" si="400"/>
        <v>8</v>
      </c>
      <c r="AE122" s="117">
        <f t="shared" si="400"/>
        <v>9</v>
      </c>
      <c r="AF122" s="117">
        <f t="shared" si="400"/>
        <v>10</v>
      </c>
      <c r="AG122" s="117">
        <f t="shared" si="400"/>
        <v>11</v>
      </c>
      <c r="AH122" s="117">
        <f t="shared" si="400"/>
        <v>12</v>
      </c>
      <c r="AI122" s="117">
        <f t="shared" si="400"/>
        <v>13</v>
      </c>
      <c r="AJ122" s="117">
        <f t="shared" si="400"/>
        <v>14</v>
      </c>
      <c r="AK122" s="117">
        <f t="shared" si="400"/>
        <v>15</v>
      </c>
      <c r="AL122" s="117">
        <f t="shared" si="400"/>
        <v>16</v>
      </c>
      <c r="AM122" s="117">
        <f t="shared" si="400"/>
        <v>18</v>
      </c>
      <c r="AN122" s="117">
        <f t="shared" si="400"/>
        <v>19</v>
      </c>
      <c r="AO122" s="117">
        <f t="shared" si="400"/>
        <v>20</v>
      </c>
      <c r="AP122" s="117">
        <f t="shared" si="400"/>
        <v>21</v>
      </c>
      <c r="AQ122" s="117">
        <f t="shared" si="400"/>
        <v>22</v>
      </c>
      <c r="AR122" s="117">
        <f t="shared" si="400"/>
        <v>23</v>
      </c>
      <c r="AS122" s="117">
        <f t="shared" si="400"/>
        <v>24</v>
      </c>
      <c r="AT122" s="117">
        <f t="shared" si="400"/>
        <v>25</v>
      </c>
      <c r="AU122" s="117">
        <f t="shared" si="400"/>
        <v>26</v>
      </c>
      <c r="AV122" s="117">
        <f t="shared" si="400"/>
        <v>27</v>
      </c>
      <c r="AW122" s="117">
        <f t="shared" si="400"/>
        <v>29</v>
      </c>
      <c r="AX122" s="117">
        <f t="shared" si="400"/>
        <v>30</v>
      </c>
      <c r="AY122" s="117">
        <f t="shared" si="400"/>
        <v>31</v>
      </c>
      <c r="AZ122" s="117">
        <f t="shared" si="400"/>
        <v>32</v>
      </c>
      <c r="BA122" s="117">
        <f t="shared" si="400"/>
        <v>33</v>
      </c>
      <c r="BB122" s="117">
        <f t="shared" si="400"/>
        <v>34</v>
      </c>
      <c r="BC122" s="117">
        <f t="shared" si="400"/>
        <v>35</v>
      </c>
      <c r="BD122" s="117">
        <f t="shared" si="400"/>
        <v>36</v>
      </c>
      <c r="BE122" s="117">
        <f t="shared" si="400"/>
        <v>37</v>
      </c>
      <c r="BF122" s="117">
        <f t="shared" si="400"/>
        <v>38</v>
      </c>
      <c r="BG122" s="117">
        <f t="shared" si="400"/>
        <v>40</v>
      </c>
      <c r="BH122" s="117">
        <f t="shared" si="400"/>
        <v>41</v>
      </c>
      <c r="BI122" s="117">
        <f t="shared" si="400"/>
        <v>42</v>
      </c>
      <c r="BJ122" s="117">
        <f t="shared" si="400"/>
        <v>43</v>
      </c>
      <c r="BK122" s="117">
        <f t="shared" si="400"/>
        <v>44</v>
      </c>
      <c r="BL122" s="117">
        <f t="shared" si="400"/>
        <v>45</v>
      </c>
      <c r="BM122" s="117">
        <f t="shared" si="400"/>
        <v>46</v>
      </c>
      <c r="BN122" s="117">
        <f t="shared" si="400"/>
        <v>47</v>
      </c>
      <c r="BO122" s="117">
        <f t="shared" si="400"/>
        <v>48</v>
      </c>
      <c r="BP122" s="117">
        <f t="shared" si="400"/>
        <v>49</v>
      </c>
      <c r="BQ122" s="117">
        <f t="shared" si="400"/>
        <v>51</v>
      </c>
      <c r="BR122" s="117">
        <f t="shared" si="400"/>
        <v>52</v>
      </c>
      <c r="BS122" s="117">
        <f t="shared" si="400"/>
        <v>53</v>
      </c>
      <c r="BT122" s="117">
        <f t="shared" si="400"/>
        <v>54</v>
      </c>
      <c r="BU122" s="117">
        <f t="shared" si="400"/>
        <v>55</v>
      </c>
      <c r="BV122" s="117">
        <f t="shared" si="400"/>
        <v>56</v>
      </c>
      <c r="BW122" s="117">
        <f t="shared" si="400"/>
        <v>57</v>
      </c>
      <c r="BX122" s="117">
        <f t="shared" si="400"/>
        <v>58</v>
      </c>
      <c r="BY122" s="117">
        <f t="shared" si="400"/>
        <v>59</v>
      </c>
      <c r="BZ122" s="117">
        <f t="shared" si="400"/>
        <v>60</v>
      </c>
      <c r="CA122" s="117">
        <f t="shared" si="400"/>
        <v>62</v>
      </c>
      <c r="CB122" s="117">
        <f t="shared" si="400"/>
        <v>63</v>
      </c>
      <c r="CC122" s="117">
        <f t="shared" si="400"/>
        <v>64</v>
      </c>
      <c r="CD122" s="117">
        <f t="shared" si="400"/>
        <v>65</v>
      </c>
      <c r="CE122" s="117">
        <f t="shared" si="400"/>
        <v>66</v>
      </c>
      <c r="CF122" s="117">
        <f t="shared" si="400"/>
        <v>67</v>
      </c>
      <c r="CG122" s="117">
        <f t="shared" si="400"/>
        <v>68</v>
      </c>
      <c r="CH122" s="117">
        <f t="shared" si="400"/>
        <v>69</v>
      </c>
      <c r="CI122" s="117">
        <f t="shared" si="400"/>
        <v>70</v>
      </c>
      <c r="CJ122" s="117">
        <f t="shared" si="400"/>
        <v>71</v>
      </c>
      <c r="CK122" s="117">
        <f t="shared" si="398"/>
        <v>73</v>
      </c>
      <c r="CL122" s="117">
        <f t="shared" si="398"/>
        <v>74</v>
      </c>
      <c r="CM122" s="117">
        <f t="shared" si="398"/>
        <v>75</v>
      </c>
      <c r="CN122" s="117">
        <f t="shared" si="398"/>
        <v>76</v>
      </c>
      <c r="CO122" s="117">
        <f t="shared" si="398"/>
        <v>77</v>
      </c>
      <c r="CP122" s="117">
        <f t="shared" si="398"/>
        <v>78</v>
      </c>
      <c r="CQ122" s="117">
        <f t="shared" si="398"/>
        <v>79</v>
      </c>
      <c r="CR122" s="117">
        <f t="shared" si="398"/>
        <v>80</v>
      </c>
      <c r="CS122" s="117">
        <f t="shared" si="398"/>
        <v>81</v>
      </c>
      <c r="CT122" s="117">
        <f t="shared" si="398"/>
        <v>82</v>
      </c>
      <c r="CU122" s="117">
        <f t="shared" si="398"/>
        <v>84</v>
      </c>
      <c r="CV122" s="117">
        <f t="shared" si="398"/>
        <v>85</v>
      </c>
      <c r="CW122" s="117">
        <f t="shared" si="398"/>
        <v>86</v>
      </c>
      <c r="CX122" s="117">
        <f t="shared" si="398"/>
        <v>87</v>
      </c>
      <c r="CY122" s="117">
        <f t="shared" si="398"/>
        <v>88</v>
      </c>
      <c r="CZ122" s="117">
        <f t="shared" si="398"/>
        <v>89</v>
      </c>
      <c r="DA122" s="117">
        <f t="shared" si="398"/>
        <v>90</v>
      </c>
      <c r="DB122" s="117">
        <f t="shared" si="398"/>
        <v>91</v>
      </c>
      <c r="DC122" s="117">
        <f t="shared" si="398"/>
        <v>92</v>
      </c>
      <c r="DD122" s="117">
        <f t="shared" si="398"/>
        <v>93</v>
      </c>
      <c r="DE122" s="117">
        <f t="shared" si="398"/>
        <v>95</v>
      </c>
      <c r="DF122" s="117">
        <f t="shared" si="398"/>
        <v>96</v>
      </c>
      <c r="DG122" s="117">
        <f t="shared" si="398"/>
        <v>97</v>
      </c>
      <c r="DH122" s="117">
        <f t="shared" si="398"/>
        <v>98</v>
      </c>
      <c r="DI122" s="117">
        <f t="shared" si="398"/>
        <v>99</v>
      </c>
      <c r="DJ122" s="117">
        <f t="shared" si="398"/>
        <v>100</v>
      </c>
      <c r="DK122" s="117">
        <f t="shared" si="398"/>
        <v>101</v>
      </c>
      <c r="DL122" s="117">
        <f t="shared" si="398"/>
        <v>102</v>
      </c>
      <c r="DM122" s="117">
        <f t="shared" si="398"/>
        <v>103</v>
      </c>
      <c r="DN122" s="117">
        <f t="shared" si="398"/>
        <v>104</v>
      </c>
      <c r="DO122" s="117">
        <f t="shared" si="398"/>
        <v>106</v>
      </c>
      <c r="DP122" s="117">
        <f t="shared" si="398"/>
        <v>107</v>
      </c>
      <c r="DQ122" s="117">
        <f t="shared" si="398"/>
        <v>108</v>
      </c>
      <c r="DR122" s="117">
        <f t="shared" si="398"/>
        <v>109</v>
      </c>
      <c r="DS122" s="117">
        <f t="shared" si="398"/>
        <v>110</v>
      </c>
      <c r="DT122" s="117">
        <f t="shared" si="398"/>
        <v>111</v>
      </c>
      <c r="DU122" s="117">
        <f t="shared" si="398"/>
        <v>112</v>
      </c>
      <c r="DV122" s="117">
        <f t="shared" si="398"/>
        <v>113</v>
      </c>
      <c r="DW122" s="117">
        <f t="shared" si="398"/>
        <v>114</v>
      </c>
      <c r="DX122" s="117">
        <f t="shared" si="398"/>
        <v>115</v>
      </c>
      <c r="DY122" s="117">
        <f t="shared" si="398"/>
        <v>117</v>
      </c>
      <c r="DZ122" s="117">
        <f t="shared" si="398"/>
        <v>118</v>
      </c>
      <c r="EA122" s="117">
        <f t="shared" si="398"/>
        <v>119</v>
      </c>
      <c r="EB122" s="117">
        <f t="shared" si="398"/>
        <v>120</v>
      </c>
      <c r="EC122" s="117">
        <f t="shared" si="398"/>
        <v>121</v>
      </c>
      <c r="ED122" s="117">
        <f t="shared" si="398"/>
        <v>122</v>
      </c>
      <c r="EE122" s="117">
        <f t="shared" si="398"/>
        <v>123</v>
      </c>
      <c r="EF122" s="117">
        <f t="shared" si="398"/>
        <v>124</v>
      </c>
      <c r="EG122" s="117">
        <f t="shared" si="398"/>
        <v>125</v>
      </c>
      <c r="EH122" s="117">
        <f t="shared" si="398"/>
        <v>126</v>
      </c>
      <c r="EI122" s="117">
        <f t="shared" si="398"/>
        <v>128</v>
      </c>
      <c r="EJ122" s="117">
        <f t="shared" si="398"/>
        <v>129</v>
      </c>
      <c r="EK122" s="117">
        <f t="shared" si="398"/>
        <v>130</v>
      </c>
      <c r="EL122" s="117">
        <f t="shared" si="398"/>
        <v>131</v>
      </c>
      <c r="EM122" s="117">
        <f t="shared" si="398"/>
        <v>132</v>
      </c>
      <c r="EN122" s="117">
        <f t="shared" si="398"/>
        <v>133</v>
      </c>
      <c r="EO122" s="117">
        <f t="shared" si="398"/>
        <v>134</v>
      </c>
      <c r="EP122" s="117">
        <f t="shared" si="398"/>
        <v>135</v>
      </c>
      <c r="EQ122" s="117">
        <f t="shared" si="398"/>
        <v>136</v>
      </c>
      <c r="ER122" s="117">
        <f t="shared" si="398"/>
        <v>137</v>
      </c>
      <c r="ES122" s="117">
        <f t="shared" si="398"/>
        <v>139</v>
      </c>
      <c r="ET122" s="117">
        <f t="shared" si="398"/>
        <v>140</v>
      </c>
      <c r="EU122" s="117">
        <f t="shared" si="398"/>
        <v>141</v>
      </c>
      <c r="EV122" s="117">
        <f t="shared" si="392"/>
        <v>142</v>
      </c>
      <c r="EW122" s="117">
        <f t="shared" si="401"/>
        <v>143</v>
      </c>
      <c r="EX122" s="117">
        <f t="shared" si="401"/>
        <v>144</v>
      </c>
      <c r="EY122" s="117">
        <f t="shared" si="401"/>
        <v>145</v>
      </c>
      <c r="EZ122" s="117">
        <f t="shared" si="401"/>
        <v>146</v>
      </c>
      <c r="FA122" s="117">
        <f t="shared" si="401"/>
        <v>147</v>
      </c>
      <c r="FB122" s="117">
        <f t="shared" si="401"/>
        <v>148</v>
      </c>
      <c r="FC122" s="117">
        <f t="shared" si="401"/>
        <v>150</v>
      </c>
      <c r="FD122" s="117">
        <f t="shared" si="401"/>
        <v>151</v>
      </c>
      <c r="FE122" s="117">
        <f t="shared" si="401"/>
        <v>152</v>
      </c>
      <c r="FF122" s="117">
        <f t="shared" si="401"/>
        <v>153</v>
      </c>
      <c r="FG122" s="117">
        <f t="shared" si="401"/>
        <v>154</v>
      </c>
      <c r="FH122" s="117">
        <f t="shared" si="401"/>
        <v>155</v>
      </c>
      <c r="FI122" s="117">
        <f t="shared" si="401"/>
        <v>156</v>
      </c>
      <c r="FJ122" s="117">
        <f t="shared" si="401"/>
        <v>157</v>
      </c>
      <c r="FK122" s="117">
        <f t="shared" si="401"/>
        <v>158</v>
      </c>
      <c r="FL122" s="117">
        <f t="shared" si="401"/>
        <v>159</v>
      </c>
      <c r="FM122" s="117">
        <f t="shared" si="401"/>
        <v>161</v>
      </c>
      <c r="FN122" s="117">
        <f t="shared" si="401"/>
        <v>162</v>
      </c>
      <c r="FO122" s="117">
        <f t="shared" si="401"/>
        <v>163</v>
      </c>
      <c r="FP122" s="117">
        <f t="shared" si="401"/>
        <v>164</v>
      </c>
      <c r="FQ122" s="117">
        <f t="shared" si="401"/>
        <v>165</v>
      </c>
      <c r="FR122" s="117">
        <f t="shared" si="401"/>
        <v>166</v>
      </c>
      <c r="FS122" s="117">
        <f t="shared" si="401"/>
        <v>167</v>
      </c>
      <c r="FT122" s="117">
        <f t="shared" si="401"/>
        <v>168</v>
      </c>
      <c r="FU122" s="117">
        <f t="shared" si="401"/>
        <v>169</v>
      </c>
      <c r="FV122" s="117">
        <f t="shared" si="401"/>
        <v>170</v>
      </c>
      <c r="FW122" s="117">
        <f t="shared" si="401"/>
        <v>172</v>
      </c>
      <c r="FX122" s="117">
        <f t="shared" si="401"/>
        <v>173</v>
      </c>
      <c r="FY122" s="117">
        <f t="shared" si="401"/>
        <v>174</v>
      </c>
      <c r="FZ122" s="117">
        <f t="shared" si="401"/>
        <v>175</v>
      </c>
      <c r="GA122" s="117">
        <f t="shared" si="401"/>
        <v>176</v>
      </c>
      <c r="GB122" s="117">
        <f t="shared" si="401"/>
        <v>177</v>
      </c>
      <c r="GC122" s="117">
        <f t="shared" si="401"/>
        <v>178</v>
      </c>
      <c r="GD122" s="117">
        <f t="shared" si="401"/>
        <v>179</v>
      </c>
      <c r="GE122" s="117">
        <f t="shared" si="401"/>
        <v>180</v>
      </c>
      <c r="GF122" s="117">
        <f t="shared" si="401"/>
        <v>181</v>
      </c>
      <c r="GG122" s="117">
        <f t="shared" si="401"/>
        <v>183</v>
      </c>
      <c r="GH122" s="117">
        <f t="shared" si="401"/>
        <v>184</v>
      </c>
      <c r="GI122" s="117">
        <f t="shared" si="401"/>
        <v>185</v>
      </c>
      <c r="GJ122" s="117">
        <f t="shared" si="401"/>
        <v>186</v>
      </c>
      <c r="GK122" s="117">
        <f t="shared" si="401"/>
        <v>187</v>
      </c>
      <c r="GL122" s="117">
        <f t="shared" si="401"/>
        <v>188</v>
      </c>
      <c r="GM122" s="117">
        <f t="shared" si="401"/>
        <v>189</v>
      </c>
      <c r="GN122" s="117">
        <f t="shared" si="401"/>
        <v>190</v>
      </c>
      <c r="GO122" s="117">
        <f t="shared" si="401"/>
        <v>191</v>
      </c>
      <c r="GP122" s="117">
        <f t="shared" si="401"/>
        <v>192</v>
      </c>
      <c r="GQ122" s="117">
        <f t="shared" si="401"/>
        <v>194</v>
      </c>
      <c r="GR122" s="117">
        <f t="shared" si="401"/>
        <v>195</v>
      </c>
      <c r="GS122" s="117">
        <f t="shared" si="401"/>
        <v>196</v>
      </c>
      <c r="GT122" s="117">
        <f t="shared" si="401"/>
        <v>197</v>
      </c>
      <c r="GU122" s="117">
        <f t="shared" si="401"/>
        <v>198</v>
      </c>
      <c r="GV122" s="117">
        <f t="shared" si="401"/>
        <v>199</v>
      </c>
      <c r="GW122" s="117">
        <f t="shared" si="401"/>
        <v>200</v>
      </c>
      <c r="GX122" s="117">
        <f t="shared" si="401"/>
        <v>201</v>
      </c>
      <c r="GY122" s="117">
        <f t="shared" si="401"/>
        <v>202</v>
      </c>
      <c r="GZ122" s="117">
        <f t="shared" si="401"/>
        <v>203</v>
      </c>
      <c r="HA122" s="117">
        <f t="shared" si="401"/>
        <v>205</v>
      </c>
      <c r="HB122" s="117">
        <f t="shared" si="401"/>
        <v>206</v>
      </c>
      <c r="HC122" s="117">
        <f t="shared" si="401"/>
        <v>207</v>
      </c>
      <c r="HD122" s="117">
        <f t="shared" si="401"/>
        <v>208</v>
      </c>
      <c r="HE122" s="117">
        <f t="shared" si="401"/>
        <v>209</v>
      </c>
      <c r="HF122" s="117">
        <f t="shared" si="401"/>
        <v>210</v>
      </c>
      <c r="HG122" s="117">
        <f t="shared" si="401"/>
        <v>211</v>
      </c>
      <c r="HH122" s="117">
        <f t="shared" si="401"/>
        <v>212</v>
      </c>
      <c r="HI122" s="117">
        <f t="shared" si="399"/>
        <v>213</v>
      </c>
      <c r="HJ122" s="117">
        <f t="shared" si="399"/>
        <v>214</v>
      </c>
      <c r="HK122" s="117">
        <f t="shared" si="399"/>
        <v>216</v>
      </c>
      <c r="HL122" s="117">
        <f t="shared" si="399"/>
        <v>217</v>
      </c>
      <c r="HM122" s="117">
        <f t="shared" si="399"/>
        <v>218</v>
      </c>
      <c r="HN122" s="117">
        <f t="shared" si="399"/>
        <v>219</v>
      </c>
      <c r="HO122" s="117">
        <f t="shared" si="399"/>
        <v>220</v>
      </c>
      <c r="HP122" s="117">
        <f t="shared" si="399"/>
        <v>221</v>
      </c>
      <c r="HQ122" s="117">
        <f t="shared" si="399"/>
        <v>222</v>
      </c>
      <c r="HR122" s="117">
        <f t="shared" si="399"/>
        <v>223</v>
      </c>
      <c r="HS122" s="117">
        <f t="shared" si="399"/>
        <v>224</v>
      </c>
      <c r="HT122" s="117">
        <f t="shared" si="399"/>
        <v>225</v>
      </c>
      <c r="HU122" s="117">
        <f t="shared" si="399"/>
        <v>225</v>
      </c>
      <c r="HV122" s="117">
        <f t="shared" si="399"/>
        <v>225</v>
      </c>
    </row>
    <row r="123" spans="1:230" x14ac:dyDescent="0.35">
      <c r="A123" s="117" t="s">
        <v>785</v>
      </c>
      <c r="B123" s="117" t="str">
        <f t="shared" si="397"/>
        <v>-</v>
      </c>
      <c r="C123" s="117" t="str">
        <f t="shared" si="397"/>
        <v>-</v>
      </c>
      <c r="D123" s="117" t="str">
        <f t="shared" si="397"/>
        <v>-</v>
      </c>
      <c r="E123" s="117" t="str">
        <f t="shared" si="397"/>
        <v>-</v>
      </c>
      <c r="H123" s="117">
        <v>122</v>
      </c>
      <c r="I123" s="117" t="str">
        <f t="shared" si="177"/>
        <v>ECG</v>
      </c>
      <c r="J123" s="117">
        <f t="shared" si="183"/>
        <v>111</v>
      </c>
      <c r="K123" s="117" t="str">
        <f t="shared" si="184"/>
        <v>ECG</v>
      </c>
      <c r="L123" s="117" t="str">
        <f t="shared" si="185"/>
        <v/>
      </c>
      <c r="M123" s="398" t="str">
        <f t="shared" si="186"/>
        <v>ECG</v>
      </c>
      <c r="N123" s="117">
        <f t="shared" si="187"/>
        <v>122</v>
      </c>
      <c r="O123" s="117">
        <f t="shared" si="188"/>
        <v>122</v>
      </c>
      <c r="Q123" s="389" t="str">
        <f t="shared" si="178"/>
        <v/>
      </c>
      <c r="R123" s="395" t="str">
        <f t="shared" si="189"/>
        <v/>
      </c>
      <c r="S123" s="391"/>
      <c r="T123" s="391"/>
      <c r="U123" s="391"/>
      <c r="V123" s="117">
        <v>24</v>
      </c>
      <c r="W123" s="117">
        <v>0</v>
      </c>
      <c r="X123" s="117">
        <f t="shared" si="395"/>
        <v>1</v>
      </c>
      <c r="Y123" s="117">
        <f t="shared" si="400"/>
        <v>2</v>
      </c>
      <c r="Z123" s="117">
        <f t="shared" si="400"/>
        <v>3</v>
      </c>
      <c r="AA123" s="117">
        <f t="shared" si="400"/>
        <v>4</v>
      </c>
      <c r="AB123" s="117">
        <f t="shared" si="400"/>
        <v>5</v>
      </c>
      <c r="AC123" s="117">
        <f t="shared" si="400"/>
        <v>7</v>
      </c>
      <c r="AD123" s="117">
        <f t="shared" si="400"/>
        <v>8</v>
      </c>
      <c r="AE123" s="117">
        <f t="shared" si="400"/>
        <v>9</v>
      </c>
      <c r="AF123" s="117">
        <f t="shared" si="400"/>
        <v>10</v>
      </c>
      <c r="AG123" s="117">
        <f t="shared" si="400"/>
        <v>11</v>
      </c>
      <c r="AH123" s="117">
        <f t="shared" si="400"/>
        <v>12</v>
      </c>
      <c r="AI123" s="117">
        <f t="shared" si="400"/>
        <v>13</v>
      </c>
      <c r="AJ123" s="117">
        <f t="shared" si="400"/>
        <v>14</v>
      </c>
      <c r="AK123" s="117">
        <f t="shared" si="400"/>
        <v>15</v>
      </c>
      <c r="AL123" s="117">
        <f t="shared" si="400"/>
        <v>16</v>
      </c>
      <c r="AM123" s="117">
        <f t="shared" si="400"/>
        <v>18</v>
      </c>
      <c r="AN123" s="117">
        <f t="shared" si="400"/>
        <v>19</v>
      </c>
      <c r="AO123" s="117">
        <f t="shared" si="400"/>
        <v>20</v>
      </c>
      <c r="AP123" s="117">
        <f t="shared" si="400"/>
        <v>21</v>
      </c>
      <c r="AQ123" s="117">
        <f t="shared" si="400"/>
        <v>22</v>
      </c>
      <c r="AR123" s="117">
        <f t="shared" si="400"/>
        <v>23</v>
      </c>
      <c r="AS123" s="117">
        <f t="shared" si="400"/>
        <v>24</v>
      </c>
      <c r="AT123" s="117">
        <f t="shared" si="400"/>
        <v>25</v>
      </c>
      <c r="AU123" s="117">
        <f t="shared" si="400"/>
        <v>26</v>
      </c>
      <c r="AV123" s="117">
        <f t="shared" si="400"/>
        <v>27</v>
      </c>
      <c r="AW123" s="117">
        <f t="shared" si="400"/>
        <v>29</v>
      </c>
      <c r="AX123" s="117">
        <f t="shared" si="400"/>
        <v>30</v>
      </c>
      <c r="AY123" s="117">
        <f t="shared" si="400"/>
        <v>31</v>
      </c>
      <c r="AZ123" s="117">
        <f t="shared" si="400"/>
        <v>32</v>
      </c>
      <c r="BA123" s="117">
        <f t="shared" si="400"/>
        <v>33</v>
      </c>
      <c r="BB123" s="117">
        <f t="shared" si="400"/>
        <v>34</v>
      </c>
      <c r="BC123" s="117">
        <f t="shared" si="400"/>
        <v>35</v>
      </c>
      <c r="BD123" s="117">
        <f t="shared" si="400"/>
        <v>36</v>
      </c>
      <c r="BE123" s="117">
        <f t="shared" si="400"/>
        <v>37</v>
      </c>
      <c r="BF123" s="117">
        <f t="shared" si="400"/>
        <v>38</v>
      </c>
      <c r="BG123" s="117">
        <f t="shared" si="400"/>
        <v>40</v>
      </c>
      <c r="BH123" s="117">
        <f t="shared" si="400"/>
        <v>41</v>
      </c>
      <c r="BI123" s="117">
        <f t="shared" si="400"/>
        <v>42</v>
      </c>
      <c r="BJ123" s="117">
        <f t="shared" si="400"/>
        <v>43</v>
      </c>
      <c r="BK123" s="117">
        <f t="shared" si="400"/>
        <v>44</v>
      </c>
      <c r="BL123" s="117">
        <f t="shared" si="400"/>
        <v>45</v>
      </c>
      <c r="BM123" s="117">
        <f t="shared" si="400"/>
        <v>46</v>
      </c>
      <c r="BN123" s="117">
        <f t="shared" si="400"/>
        <v>47</v>
      </c>
      <c r="BO123" s="117">
        <f t="shared" si="400"/>
        <v>48</v>
      </c>
      <c r="BP123" s="117">
        <f t="shared" si="400"/>
        <v>49</v>
      </c>
      <c r="BQ123" s="117">
        <f t="shared" si="400"/>
        <v>51</v>
      </c>
      <c r="BR123" s="117">
        <f t="shared" si="400"/>
        <v>52</v>
      </c>
      <c r="BS123" s="117">
        <f t="shared" si="400"/>
        <v>53</v>
      </c>
      <c r="BT123" s="117">
        <f t="shared" si="400"/>
        <v>54</v>
      </c>
      <c r="BU123" s="117">
        <f t="shared" si="400"/>
        <v>55</v>
      </c>
      <c r="BV123" s="117">
        <f t="shared" si="400"/>
        <v>56</v>
      </c>
      <c r="BW123" s="117">
        <f t="shared" si="400"/>
        <v>57</v>
      </c>
      <c r="BX123" s="117">
        <f t="shared" si="400"/>
        <v>58</v>
      </c>
      <c r="BY123" s="117">
        <f t="shared" si="400"/>
        <v>59</v>
      </c>
      <c r="BZ123" s="117">
        <f t="shared" si="400"/>
        <v>60</v>
      </c>
      <c r="CA123" s="117">
        <f t="shared" si="400"/>
        <v>62</v>
      </c>
      <c r="CB123" s="117">
        <f t="shared" si="400"/>
        <v>63</v>
      </c>
      <c r="CC123" s="117">
        <f t="shared" si="400"/>
        <v>64</v>
      </c>
      <c r="CD123" s="117">
        <f t="shared" si="400"/>
        <v>65</v>
      </c>
      <c r="CE123" s="117">
        <f t="shared" si="400"/>
        <v>66</v>
      </c>
      <c r="CF123" s="117">
        <f t="shared" si="400"/>
        <v>67</v>
      </c>
      <c r="CG123" s="117">
        <f t="shared" si="400"/>
        <v>68</v>
      </c>
      <c r="CH123" s="117">
        <f t="shared" si="400"/>
        <v>69</v>
      </c>
      <c r="CI123" s="117">
        <f t="shared" si="400"/>
        <v>70</v>
      </c>
      <c r="CJ123" s="117">
        <f t="shared" si="400"/>
        <v>71</v>
      </c>
      <c r="CK123" s="117">
        <f t="shared" si="398"/>
        <v>73</v>
      </c>
      <c r="CL123" s="117">
        <f t="shared" si="398"/>
        <v>74</v>
      </c>
      <c r="CM123" s="117">
        <f t="shared" si="398"/>
        <v>75</v>
      </c>
      <c r="CN123" s="117">
        <f t="shared" si="398"/>
        <v>76</v>
      </c>
      <c r="CO123" s="117">
        <f t="shared" si="398"/>
        <v>77</v>
      </c>
      <c r="CP123" s="117">
        <f t="shared" si="398"/>
        <v>78</v>
      </c>
      <c r="CQ123" s="117">
        <f t="shared" si="398"/>
        <v>79</v>
      </c>
      <c r="CR123" s="117">
        <f t="shared" si="398"/>
        <v>80</v>
      </c>
      <c r="CS123" s="117">
        <f t="shared" si="398"/>
        <v>81</v>
      </c>
      <c r="CT123" s="117">
        <f t="shared" si="398"/>
        <v>82</v>
      </c>
      <c r="CU123" s="117">
        <f t="shared" si="398"/>
        <v>84</v>
      </c>
      <c r="CV123" s="117">
        <f t="shared" si="398"/>
        <v>85</v>
      </c>
      <c r="CW123" s="117">
        <f t="shared" si="398"/>
        <v>86</v>
      </c>
      <c r="CX123" s="117">
        <f t="shared" si="398"/>
        <v>87</v>
      </c>
      <c r="CY123" s="117">
        <f t="shared" si="398"/>
        <v>88</v>
      </c>
      <c r="CZ123" s="117">
        <f t="shared" si="398"/>
        <v>89</v>
      </c>
      <c r="DA123" s="117">
        <f t="shared" si="398"/>
        <v>90</v>
      </c>
      <c r="DB123" s="117">
        <f t="shared" si="398"/>
        <v>91</v>
      </c>
      <c r="DC123" s="117">
        <f t="shared" si="398"/>
        <v>92</v>
      </c>
      <c r="DD123" s="117">
        <f t="shared" si="398"/>
        <v>93</v>
      </c>
      <c r="DE123" s="117">
        <f t="shared" si="398"/>
        <v>95</v>
      </c>
      <c r="DF123" s="117">
        <f t="shared" si="398"/>
        <v>96</v>
      </c>
      <c r="DG123" s="117">
        <f t="shared" si="398"/>
        <v>97</v>
      </c>
      <c r="DH123" s="117">
        <f t="shared" si="398"/>
        <v>98</v>
      </c>
      <c r="DI123" s="117">
        <f t="shared" si="398"/>
        <v>99</v>
      </c>
      <c r="DJ123" s="117">
        <f t="shared" si="398"/>
        <v>100</v>
      </c>
      <c r="DK123" s="117">
        <f t="shared" si="398"/>
        <v>101</v>
      </c>
      <c r="DL123" s="117">
        <f t="shared" si="398"/>
        <v>102</v>
      </c>
      <c r="DM123" s="117">
        <f t="shared" si="398"/>
        <v>103</v>
      </c>
      <c r="DN123" s="117">
        <f t="shared" si="398"/>
        <v>104</v>
      </c>
      <c r="DO123" s="117">
        <f t="shared" si="398"/>
        <v>106</v>
      </c>
      <c r="DP123" s="117">
        <f t="shared" si="398"/>
        <v>107</v>
      </c>
      <c r="DQ123" s="117">
        <f t="shared" si="398"/>
        <v>108</v>
      </c>
      <c r="DR123" s="117">
        <f t="shared" si="398"/>
        <v>109</v>
      </c>
      <c r="DS123" s="117">
        <f t="shared" si="398"/>
        <v>110</v>
      </c>
      <c r="DT123" s="117">
        <f t="shared" si="398"/>
        <v>111</v>
      </c>
      <c r="DU123" s="117">
        <f t="shared" si="398"/>
        <v>112</v>
      </c>
      <c r="DV123" s="117">
        <f t="shared" si="398"/>
        <v>113</v>
      </c>
      <c r="DW123" s="117">
        <f t="shared" si="398"/>
        <v>114</v>
      </c>
      <c r="DX123" s="117">
        <f t="shared" si="398"/>
        <v>115</v>
      </c>
      <c r="DY123" s="117">
        <f t="shared" si="398"/>
        <v>117</v>
      </c>
      <c r="DZ123" s="117">
        <f t="shared" si="398"/>
        <v>118</v>
      </c>
      <c r="EA123" s="117">
        <f t="shared" si="398"/>
        <v>119</v>
      </c>
      <c r="EB123" s="117">
        <f t="shared" si="398"/>
        <v>120</v>
      </c>
      <c r="EC123" s="117">
        <f t="shared" si="398"/>
        <v>121</v>
      </c>
      <c r="ED123" s="117">
        <f t="shared" si="398"/>
        <v>122</v>
      </c>
      <c r="EE123" s="117">
        <f t="shared" si="398"/>
        <v>123</v>
      </c>
      <c r="EF123" s="117">
        <f t="shared" si="398"/>
        <v>124</v>
      </c>
      <c r="EG123" s="117">
        <f t="shared" si="398"/>
        <v>125</v>
      </c>
      <c r="EH123" s="117">
        <f t="shared" si="398"/>
        <v>126</v>
      </c>
      <c r="EI123" s="117">
        <f t="shared" si="398"/>
        <v>128</v>
      </c>
      <c r="EJ123" s="117">
        <f t="shared" si="398"/>
        <v>129</v>
      </c>
      <c r="EK123" s="117">
        <f t="shared" si="398"/>
        <v>130</v>
      </c>
      <c r="EL123" s="117">
        <f t="shared" si="398"/>
        <v>131</v>
      </c>
      <c r="EM123" s="117">
        <f t="shared" si="398"/>
        <v>132</v>
      </c>
      <c r="EN123" s="117">
        <f t="shared" si="398"/>
        <v>133</v>
      </c>
      <c r="EO123" s="117">
        <f t="shared" si="398"/>
        <v>134</v>
      </c>
      <c r="EP123" s="117">
        <f t="shared" si="398"/>
        <v>135</v>
      </c>
      <c r="EQ123" s="117">
        <f t="shared" si="398"/>
        <v>136</v>
      </c>
      <c r="ER123" s="117">
        <f t="shared" si="398"/>
        <v>137</v>
      </c>
      <c r="ES123" s="117">
        <f t="shared" si="398"/>
        <v>139</v>
      </c>
      <c r="ET123" s="117">
        <f t="shared" si="398"/>
        <v>140</v>
      </c>
      <c r="EU123" s="117">
        <f t="shared" si="398"/>
        <v>141</v>
      </c>
      <c r="EV123" s="117">
        <f t="shared" si="392"/>
        <v>142</v>
      </c>
      <c r="EW123" s="117">
        <f t="shared" si="401"/>
        <v>143</v>
      </c>
      <c r="EX123" s="117">
        <f t="shared" si="401"/>
        <v>144</v>
      </c>
      <c r="EY123" s="117">
        <f t="shared" si="401"/>
        <v>145</v>
      </c>
      <c r="EZ123" s="117">
        <f t="shared" si="401"/>
        <v>146</v>
      </c>
      <c r="FA123" s="117">
        <f t="shared" si="401"/>
        <v>147</v>
      </c>
      <c r="FB123" s="117">
        <f t="shared" si="401"/>
        <v>148</v>
      </c>
      <c r="FC123" s="117">
        <f t="shared" si="401"/>
        <v>150</v>
      </c>
      <c r="FD123" s="117">
        <f t="shared" si="401"/>
        <v>151</v>
      </c>
      <c r="FE123" s="117">
        <f t="shared" si="401"/>
        <v>152</v>
      </c>
      <c r="FF123" s="117">
        <f t="shared" si="401"/>
        <v>153</v>
      </c>
      <c r="FG123" s="117">
        <f t="shared" si="401"/>
        <v>154</v>
      </c>
      <c r="FH123" s="117">
        <f t="shared" si="401"/>
        <v>155</v>
      </c>
      <c r="FI123" s="117">
        <f t="shared" si="401"/>
        <v>156</v>
      </c>
      <c r="FJ123" s="117">
        <f t="shared" si="401"/>
        <v>157</v>
      </c>
      <c r="FK123" s="117">
        <f t="shared" si="401"/>
        <v>158</v>
      </c>
      <c r="FL123" s="117">
        <f t="shared" si="401"/>
        <v>159</v>
      </c>
      <c r="FM123" s="117">
        <f t="shared" si="401"/>
        <v>161</v>
      </c>
      <c r="FN123" s="117">
        <f t="shared" si="401"/>
        <v>162</v>
      </c>
      <c r="FO123" s="117">
        <f t="shared" si="401"/>
        <v>163</v>
      </c>
      <c r="FP123" s="117">
        <f t="shared" si="401"/>
        <v>164</v>
      </c>
      <c r="FQ123" s="117">
        <f t="shared" si="401"/>
        <v>165</v>
      </c>
      <c r="FR123" s="117">
        <f t="shared" si="401"/>
        <v>166</v>
      </c>
      <c r="FS123" s="117">
        <f t="shared" si="401"/>
        <v>167</v>
      </c>
      <c r="FT123" s="117">
        <f t="shared" si="401"/>
        <v>168</v>
      </c>
      <c r="FU123" s="117">
        <f t="shared" si="401"/>
        <v>169</v>
      </c>
      <c r="FV123" s="117">
        <f t="shared" si="401"/>
        <v>170</v>
      </c>
      <c r="FW123" s="117">
        <f t="shared" si="401"/>
        <v>172</v>
      </c>
      <c r="FX123" s="117">
        <f t="shared" si="401"/>
        <v>173</v>
      </c>
      <c r="FY123" s="117">
        <f t="shared" si="401"/>
        <v>174</v>
      </c>
      <c r="FZ123" s="117">
        <f t="shared" si="401"/>
        <v>175</v>
      </c>
      <c r="GA123" s="117">
        <f t="shared" si="401"/>
        <v>176</v>
      </c>
      <c r="GB123" s="117">
        <f t="shared" si="401"/>
        <v>177</v>
      </c>
      <c r="GC123" s="117">
        <f t="shared" si="401"/>
        <v>178</v>
      </c>
      <c r="GD123" s="117">
        <f t="shared" si="401"/>
        <v>179</v>
      </c>
      <c r="GE123" s="117">
        <f t="shared" si="401"/>
        <v>180</v>
      </c>
      <c r="GF123" s="117">
        <f t="shared" si="401"/>
        <v>181</v>
      </c>
      <c r="GG123" s="117">
        <f t="shared" si="401"/>
        <v>183</v>
      </c>
      <c r="GH123" s="117">
        <f t="shared" si="401"/>
        <v>184</v>
      </c>
      <c r="GI123" s="117">
        <f t="shared" si="401"/>
        <v>185</v>
      </c>
      <c r="GJ123" s="117">
        <f t="shared" si="401"/>
        <v>186</v>
      </c>
      <c r="GK123" s="117">
        <f t="shared" si="401"/>
        <v>187</v>
      </c>
      <c r="GL123" s="117">
        <f t="shared" si="401"/>
        <v>188</v>
      </c>
      <c r="GM123" s="117">
        <f t="shared" si="401"/>
        <v>189</v>
      </c>
      <c r="GN123" s="117">
        <f t="shared" si="401"/>
        <v>190</v>
      </c>
      <c r="GO123" s="117">
        <f t="shared" si="401"/>
        <v>191</v>
      </c>
      <c r="GP123" s="117">
        <f t="shared" si="401"/>
        <v>192</v>
      </c>
      <c r="GQ123" s="117">
        <f t="shared" si="401"/>
        <v>194</v>
      </c>
      <c r="GR123" s="117">
        <f t="shared" si="401"/>
        <v>195</v>
      </c>
      <c r="GS123" s="117">
        <f t="shared" si="401"/>
        <v>196</v>
      </c>
      <c r="GT123" s="117">
        <f t="shared" si="401"/>
        <v>197</v>
      </c>
      <c r="GU123" s="117">
        <f t="shared" si="401"/>
        <v>198</v>
      </c>
      <c r="GV123" s="117">
        <f t="shared" si="401"/>
        <v>199</v>
      </c>
      <c r="GW123" s="117">
        <f t="shared" si="401"/>
        <v>200</v>
      </c>
      <c r="GX123" s="117">
        <f t="shared" si="401"/>
        <v>201</v>
      </c>
      <c r="GY123" s="117">
        <f t="shared" si="401"/>
        <v>202</v>
      </c>
      <c r="GZ123" s="117">
        <f t="shared" si="401"/>
        <v>203</v>
      </c>
      <c r="HA123" s="117">
        <f t="shared" si="401"/>
        <v>205</v>
      </c>
      <c r="HB123" s="117">
        <f t="shared" si="401"/>
        <v>206</v>
      </c>
      <c r="HC123" s="117">
        <f t="shared" si="401"/>
        <v>207</v>
      </c>
      <c r="HD123" s="117">
        <f t="shared" si="401"/>
        <v>208</v>
      </c>
      <c r="HE123" s="117">
        <f t="shared" si="401"/>
        <v>209</v>
      </c>
      <c r="HF123" s="117">
        <f t="shared" si="401"/>
        <v>210</v>
      </c>
      <c r="HG123" s="117">
        <f t="shared" si="401"/>
        <v>211</v>
      </c>
      <c r="HH123" s="117">
        <f t="shared" si="401"/>
        <v>212</v>
      </c>
      <c r="HI123" s="117">
        <f t="shared" si="399"/>
        <v>213</v>
      </c>
      <c r="HJ123" s="117">
        <f t="shared" si="399"/>
        <v>214</v>
      </c>
      <c r="HK123" s="117">
        <f t="shared" si="399"/>
        <v>216</v>
      </c>
      <c r="HL123" s="117">
        <f t="shared" si="399"/>
        <v>217</v>
      </c>
      <c r="HM123" s="117">
        <f t="shared" si="399"/>
        <v>218</v>
      </c>
      <c r="HN123" s="117">
        <f t="shared" si="399"/>
        <v>219</v>
      </c>
      <c r="HO123" s="117">
        <f t="shared" si="399"/>
        <v>220</v>
      </c>
      <c r="HP123" s="117">
        <f t="shared" si="399"/>
        <v>221</v>
      </c>
      <c r="HQ123" s="117">
        <f t="shared" si="399"/>
        <v>222</v>
      </c>
      <c r="HR123" s="117">
        <f t="shared" si="399"/>
        <v>223</v>
      </c>
      <c r="HS123" s="117">
        <f t="shared" si="399"/>
        <v>224</v>
      </c>
      <c r="HT123" s="117">
        <f t="shared" si="399"/>
        <v>225</v>
      </c>
      <c r="HU123" s="117">
        <f t="shared" si="399"/>
        <v>225</v>
      </c>
      <c r="HV123" s="117">
        <f t="shared" si="399"/>
        <v>225</v>
      </c>
    </row>
    <row r="124" spans="1:230" x14ac:dyDescent="0.35">
      <c r="A124" s="117" t="s">
        <v>786</v>
      </c>
      <c r="B124" s="117">
        <f t="shared" si="397"/>
        <v>2</v>
      </c>
      <c r="C124" s="117" t="str">
        <f t="shared" si="397"/>
        <v>-</v>
      </c>
      <c r="D124" s="117" t="str">
        <f t="shared" si="397"/>
        <v>-</v>
      </c>
      <c r="E124" s="117" t="str">
        <f t="shared" si="397"/>
        <v>-</v>
      </c>
      <c r="H124" s="117">
        <v>123</v>
      </c>
      <c r="I124" s="117" t="str">
        <f t="shared" si="177"/>
        <v>ECG</v>
      </c>
      <c r="J124" s="117">
        <f t="shared" si="183"/>
        <v>112</v>
      </c>
      <c r="K124" s="117" t="str">
        <f t="shared" si="184"/>
        <v>ECG</v>
      </c>
      <c r="L124" s="117" t="str">
        <f t="shared" si="185"/>
        <v/>
      </c>
      <c r="M124" s="398" t="str">
        <f t="shared" si="186"/>
        <v>ECG</v>
      </c>
      <c r="N124" s="117">
        <f t="shared" si="187"/>
        <v>123</v>
      </c>
      <c r="O124" s="117">
        <f t="shared" si="188"/>
        <v>123</v>
      </c>
      <c r="Q124" s="389" t="str">
        <f t="shared" si="178"/>
        <v/>
      </c>
      <c r="R124" s="395" t="str">
        <f t="shared" si="189"/>
        <v/>
      </c>
      <c r="S124" s="391"/>
      <c r="T124" s="391"/>
      <c r="U124" s="391"/>
      <c r="V124" s="117">
        <v>25</v>
      </c>
      <c r="W124" s="117">
        <v>0</v>
      </c>
      <c r="X124" s="117">
        <f t="shared" si="395"/>
        <v>1</v>
      </c>
      <c r="Y124" s="117">
        <f t="shared" si="400"/>
        <v>2</v>
      </c>
      <c r="Z124" s="117">
        <f t="shared" si="400"/>
        <v>3</v>
      </c>
      <c r="AA124" s="117">
        <f t="shared" si="400"/>
        <v>4</v>
      </c>
      <c r="AB124" s="117">
        <f t="shared" si="400"/>
        <v>5</v>
      </c>
      <c r="AC124" s="117">
        <f t="shared" si="400"/>
        <v>7</v>
      </c>
      <c r="AD124" s="117">
        <f t="shared" si="400"/>
        <v>8</v>
      </c>
      <c r="AE124" s="117">
        <f t="shared" si="400"/>
        <v>9</v>
      </c>
      <c r="AF124" s="117">
        <f t="shared" si="400"/>
        <v>10</v>
      </c>
      <c r="AG124" s="117">
        <f t="shared" si="400"/>
        <v>11</v>
      </c>
      <c r="AH124" s="117">
        <f t="shared" si="400"/>
        <v>12</v>
      </c>
      <c r="AI124" s="117">
        <f t="shared" si="400"/>
        <v>13</v>
      </c>
      <c r="AJ124" s="117">
        <f t="shared" si="400"/>
        <v>14</v>
      </c>
      <c r="AK124" s="117">
        <f t="shared" si="400"/>
        <v>15</v>
      </c>
      <c r="AL124" s="117">
        <f t="shared" si="400"/>
        <v>16</v>
      </c>
      <c r="AM124" s="117">
        <f t="shared" si="400"/>
        <v>18</v>
      </c>
      <c r="AN124" s="117">
        <f t="shared" si="400"/>
        <v>19</v>
      </c>
      <c r="AO124" s="117">
        <f t="shared" si="400"/>
        <v>20</v>
      </c>
      <c r="AP124" s="117">
        <f t="shared" si="400"/>
        <v>21</v>
      </c>
      <c r="AQ124" s="117">
        <f t="shared" si="400"/>
        <v>22</v>
      </c>
      <c r="AR124" s="117">
        <f t="shared" si="400"/>
        <v>23</v>
      </c>
      <c r="AS124" s="117">
        <f t="shared" si="400"/>
        <v>24</v>
      </c>
      <c r="AT124" s="117">
        <f t="shared" si="400"/>
        <v>25</v>
      </c>
      <c r="AU124" s="117">
        <f t="shared" si="400"/>
        <v>26</v>
      </c>
      <c r="AV124" s="117">
        <f t="shared" si="400"/>
        <v>27</v>
      </c>
      <c r="AW124" s="117">
        <f t="shared" si="400"/>
        <v>29</v>
      </c>
      <c r="AX124" s="117">
        <f t="shared" si="400"/>
        <v>30</v>
      </c>
      <c r="AY124" s="117">
        <f t="shared" si="400"/>
        <v>31</v>
      </c>
      <c r="AZ124" s="117">
        <f t="shared" si="400"/>
        <v>32</v>
      </c>
      <c r="BA124" s="117">
        <f t="shared" si="400"/>
        <v>33</v>
      </c>
      <c r="BB124" s="117">
        <f t="shared" si="400"/>
        <v>34</v>
      </c>
      <c r="BC124" s="117">
        <f t="shared" si="400"/>
        <v>35</v>
      </c>
      <c r="BD124" s="117">
        <f t="shared" si="400"/>
        <v>36</v>
      </c>
      <c r="BE124" s="117">
        <f t="shared" si="400"/>
        <v>37</v>
      </c>
      <c r="BF124" s="117">
        <f t="shared" si="400"/>
        <v>38</v>
      </c>
      <c r="BG124" s="117">
        <f t="shared" si="400"/>
        <v>40</v>
      </c>
      <c r="BH124" s="117">
        <f t="shared" si="400"/>
        <v>41</v>
      </c>
      <c r="BI124" s="117">
        <f t="shared" si="400"/>
        <v>42</v>
      </c>
      <c r="BJ124" s="117">
        <f t="shared" si="400"/>
        <v>43</v>
      </c>
      <c r="BK124" s="117">
        <f t="shared" si="400"/>
        <v>44</v>
      </c>
      <c r="BL124" s="117">
        <f t="shared" si="400"/>
        <v>45</v>
      </c>
      <c r="BM124" s="117">
        <f t="shared" si="400"/>
        <v>46</v>
      </c>
      <c r="BN124" s="117">
        <f t="shared" si="400"/>
        <v>47</v>
      </c>
      <c r="BO124" s="117">
        <f t="shared" si="400"/>
        <v>48</v>
      </c>
      <c r="BP124" s="117">
        <f t="shared" si="400"/>
        <v>49</v>
      </c>
      <c r="BQ124" s="117">
        <f t="shared" si="400"/>
        <v>51</v>
      </c>
      <c r="BR124" s="117">
        <f t="shared" si="400"/>
        <v>52</v>
      </c>
      <c r="BS124" s="117">
        <f t="shared" si="400"/>
        <v>53</v>
      </c>
      <c r="BT124" s="117">
        <f t="shared" si="400"/>
        <v>54</v>
      </c>
      <c r="BU124" s="117">
        <f t="shared" si="400"/>
        <v>55</v>
      </c>
      <c r="BV124" s="117">
        <f t="shared" si="400"/>
        <v>56</v>
      </c>
      <c r="BW124" s="117">
        <f t="shared" si="400"/>
        <v>57</v>
      </c>
      <c r="BX124" s="117">
        <f t="shared" si="400"/>
        <v>58</v>
      </c>
      <c r="BY124" s="117">
        <f t="shared" si="400"/>
        <v>59</v>
      </c>
      <c r="BZ124" s="117">
        <f t="shared" si="400"/>
        <v>60</v>
      </c>
      <c r="CA124" s="117">
        <f t="shared" si="400"/>
        <v>62</v>
      </c>
      <c r="CB124" s="117">
        <f t="shared" si="400"/>
        <v>63</v>
      </c>
      <c r="CC124" s="117">
        <f t="shared" si="400"/>
        <v>64</v>
      </c>
      <c r="CD124" s="117">
        <f t="shared" si="400"/>
        <v>65</v>
      </c>
      <c r="CE124" s="117">
        <f t="shared" si="400"/>
        <v>66</v>
      </c>
      <c r="CF124" s="117">
        <f t="shared" si="400"/>
        <v>67</v>
      </c>
      <c r="CG124" s="117">
        <f t="shared" si="400"/>
        <v>68</v>
      </c>
      <c r="CH124" s="117">
        <f t="shared" si="400"/>
        <v>69</v>
      </c>
      <c r="CI124" s="117">
        <f t="shared" si="400"/>
        <v>70</v>
      </c>
      <c r="CJ124" s="117">
        <f t="shared" ref="CJ124:EU127" si="402">IF(CJ26=1,CJ123+1,CJ123)</f>
        <v>71</v>
      </c>
      <c r="CK124" s="117">
        <f t="shared" si="402"/>
        <v>73</v>
      </c>
      <c r="CL124" s="117">
        <f t="shared" si="402"/>
        <v>74</v>
      </c>
      <c r="CM124" s="117">
        <f t="shared" si="402"/>
        <v>75</v>
      </c>
      <c r="CN124" s="117">
        <f t="shared" si="402"/>
        <v>76</v>
      </c>
      <c r="CO124" s="117">
        <f t="shared" si="402"/>
        <v>77</v>
      </c>
      <c r="CP124" s="117">
        <f t="shared" si="402"/>
        <v>78</v>
      </c>
      <c r="CQ124" s="117">
        <f t="shared" si="402"/>
        <v>79</v>
      </c>
      <c r="CR124" s="117">
        <f t="shared" si="402"/>
        <v>80</v>
      </c>
      <c r="CS124" s="117">
        <f t="shared" si="402"/>
        <v>81</v>
      </c>
      <c r="CT124" s="117">
        <f t="shared" si="402"/>
        <v>82</v>
      </c>
      <c r="CU124" s="117">
        <f t="shared" si="402"/>
        <v>84</v>
      </c>
      <c r="CV124" s="117">
        <f t="shared" si="402"/>
        <v>85</v>
      </c>
      <c r="CW124" s="117">
        <f t="shared" si="402"/>
        <v>86</v>
      </c>
      <c r="CX124" s="117">
        <f t="shared" si="402"/>
        <v>87</v>
      </c>
      <c r="CY124" s="117">
        <f t="shared" si="402"/>
        <v>88</v>
      </c>
      <c r="CZ124" s="117">
        <f t="shared" si="402"/>
        <v>89</v>
      </c>
      <c r="DA124" s="117">
        <f t="shared" si="402"/>
        <v>90</v>
      </c>
      <c r="DB124" s="117">
        <f t="shared" si="402"/>
        <v>91</v>
      </c>
      <c r="DC124" s="117">
        <f t="shared" si="402"/>
        <v>92</v>
      </c>
      <c r="DD124" s="117">
        <f t="shared" si="402"/>
        <v>93</v>
      </c>
      <c r="DE124" s="117">
        <f t="shared" si="402"/>
        <v>95</v>
      </c>
      <c r="DF124" s="117">
        <f t="shared" si="402"/>
        <v>96</v>
      </c>
      <c r="DG124" s="117">
        <f t="shared" si="402"/>
        <v>97</v>
      </c>
      <c r="DH124" s="117">
        <f t="shared" si="402"/>
        <v>98</v>
      </c>
      <c r="DI124" s="117">
        <f t="shared" si="402"/>
        <v>99</v>
      </c>
      <c r="DJ124" s="117">
        <f t="shared" si="402"/>
        <v>100</v>
      </c>
      <c r="DK124" s="117">
        <f t="shared" si="402"/>
        <v>101</v>
      </c>
      <c r="DL124" s="117">
        <f t="shared" si="402"/>
        <v>102</v>
      </c>
      <c r="DM124" s="117">
        <f t="shared" si="402"/>
        <v>103</v>
      </c>
      <c r="DN124" s="117">
        <f t="shared" si="402"/>
        <v>104</v>
      </c>
      <c r="DO124" s="117">
        <f t="shared" si="402"/>
        <v>106</v>
      </c>
      <c r="DP124" s="117">
        <f t="shared" si="402"/>
        <v>107</v>
      </c>
      <c r="DQ124" s="117">
        <f t="shared" si="402"/>
        <v>108</v>
      </c>
      <c r="DR124" s="117">
        <f t="shared" si="402"/>
        <v>109</v>
      </c>
      <c r="DS124" s="117">
        <f t="shared" si="402"/>
        <v>110</v>
      </c>
      <c r="DT124" s="117">
        <f t="shared" si="402"/>
        <v>111</v>
      </c>
      <c r="DU124" s="117">
        <f t="shared" si="402"/>
        <v>112</v>
      </c>
      <c r="DV124" s="117">
        <f t="shared" si="402"/>
        <v>113</v>
      </c>
      <c r="DW124" s="117">
        <f t="shared" si="402"/>
        <v>114</v>
      </c>
      <c r="DX124" s="117">
        <f t="shared" si="402"/>
        <v>115</v>
      </c>
      <c r="DY124" s="117">
        <f t="shared" si="402"/>
        <v>117</v>
      </c>
      <c r="DZ124" s="117">
        <f t="shared" si="402"/>
        <v>118</v>
      </c>
      <c r="EA124" s="117">
        <f t="shared" si="402"/>
        <v>119</v>
      </c>
      <c r="EB124" s="117">
        <f t="shared" si="402"/>
        <v>120</v>
      </c>
      <c r="EC124" s="117">
        <f t="shared" si="402"/>
        <v>121</v>
      </c>
      <c r="ED124" s="117">
        <f t="shared" si="402"/>
        <v>122</v>
      </c>
      <c r="EE124" s="117">
        <f t="shared" si="402"/>
        <v>123</v>
      </c>
      <c r="EF124" s="117">
        <f t="shared" si="402"/>
        <v>124</v>
      </c>
      <c r="EG124" s="117">
        <f t="shared" si="402"/>
        <v>125</v>
      </c>
      <c r="EH124" s="117">
        <f t="shared" si="402"/>
        <v>126</v>
      </c>
      <c r="EI124" s="117">
        <f t="shared" si="402"/>
        <v>128</v>
      </c>
      <c r="EJ124" s="117">
        <f t="shared" si="402"/>
        <v>129</v>
      </c>
      <c r="EK124" s="117">
        <f t="shared" si="402"/>
        <v>130</v>
      </c>
      <c r="EL124" s="117">
        <f t="shared" si="402"/>
        <v>131</v>
      </c>
      <c r="EM124" s="117">
        <f t="shared" si="402"/>
        <v>132</v>
      </c>
      <c r="EN124" s="117">
        <f t="shared" si="402"/>
        <v>133</v>
      </c>
      <c r="EO124" s="117">
        <f t="shared" si="402"/>
        <v>134</v>
      </c>
      <c r="EP124" s="117">
        <f t="shared" si="402"/>
        <v>135</v>
      </c>
      <c r="EQ124" s="117">
        <f t="shared" si="402"/>
        <v>136</v>
      </c>
      <c r="ER124" s="117">
        <f t="shared" si="402"/>
        <v>137</v>
      </c>
      <c r="ES124" s="117">
        <f t="shared" si="402"/>
        <v>139</v>
      </c>
      <c r="ET124" s="117">
        <f t="shared" si="402"/>
        <v>140</v>
      </c>
      <c r="EU124" s="117">
        <f t="shared" si="402"/>
        <v>141</v>
      </c>
      <c r="EV124" s="117">
        <f t="shared" si="392"/>
        <v>142</v>
      </c>
      <c r="EW124" s="117">
        <f t="shared" si="401"/>
        <v>143</v>
      </c>
      <c r="EX124" s="117">
        <f t="shared" si="401"/>
        <v>144</v>
      </c>
      <c r="EY124" s="117">
        <f t="shared" si="401"/>
        <v>145</v>
      </c>
      <c r="EZ124" s="117">
        <f t="shared" si="401"/>
        <v>146</v>
      </c>
      <c r="FA124" s="117">
        <f t="shared" si="401"/>
        <v>147</v>
      </c>
      <c r="FB124" s="117">
        <f t="shared" si="401"/>
        <v>148</v>
      </c>
      <c r="FC124" s="117">
        <f t="shared" si="401"/>
        <v>150</v>
      </c>
      <c r="FD124" s="117">
        <f t="shared" si="401"/>
        <v>151</v>
      </c>
      <c r="FE124" s="117">
        <f t="shared" si="401"/>
        <v>152</v>
      </c>
      <c r="FF124" s="117">
        <f t="shared" si="401"/>
        <v>153</v>
      </c>
      <c r="FG124" s="117">
        <f t="shared" si="401"/>
        <v>154</v>
      </c>
      <c r="FH124" s="117">
        <f t="shared" si="401"/>
        <v>155</v>
      </c>
      <c r="FI124" s="117">
        <f t="shared" si="401"/>
        <v>156</v>
      </c>
      <c r="FJ124" s="117">
        <f t="shared" si="401"/>
        <v>157</v>
      </c>
      <c r="FK124" s="117">
        <f t="shared" si="401"/>
        <v>158</v>
      </c>
      <c r="FL124" s="117">
        <f t="shared" si="401"/>
        <v>159</v>
      </c>
      <c r="FM124" s="117">
        <f t="shared" si="401"/>
        <v>161</v>
      </c>
      <c r="FN124" s="117">
        <f t="shared" si="401"/>
        <v>162</v>
      </c>
      <c r="FO124" s="117">
        <f t="shared" si="401"/>
        <v>163</v>
      </c>
      <c r="FP124" s="117">
        <f t="shared" si="401"/>
        <v>164</v>
      </c>
      <c r="FQ124" s="117">
        <f t="shared" si="401"/>
        <v>165</v>
      </c>
      <c r="FR124" s="117">
        <f t="shared" si="401"/>
        <v>166</v>
      </c>
      <c r="FS124" s="117">
        <f t="shared" si="401"/>
        <v>167</v>
      </c>
      <c r="FT124" s="117">
        <f t="shared" si="401"/>
        <v>168</v>
      </c>
      <c r="FU124" s="117">
        <f t="shared" si="401"/>
        <v>169</v>
      </c>
      <c r="FV124" s="117">
        <f t="shared" si="401"/>
        <v>170</v>
      </c>
      <c r="FW124" s="117">
        <f t="shared" si="401"/>
        <v>172</v>
      </c>
      <c r="FX124" s="117">
        <f t="shared" si="401"/>
        <v>173</v>
      </c>
      <c r="FY124" s="117">
        <f t="shared" si="401"/>
        <v>174</v>
      </c>
      <c r="FZ124" s="117">
        <f t="shared" si="401"/>
        <v>175</v>
      </c>
      <c r="GA124" s="117">
        <f t="shared" si="401"/>
        <v>176</v>
      </c>
      <c r="GB124" s="117">
        <f t="shared" si="401"/>
        <v>177</v>
      </c>
      <c r="GC124" s="117">
        <f t="shared" si="401"/>
        <v>178</v>
      </c>
      <c r="GD124" s="117">
        <f t="shared" si="401"/>
        <v>179</v>
      </c>
      <c r="GE124" s="117">
        <f t="shared" si="401"/>
        <v>180</v>
      </c>
      <c r="GF124" s="117">
        <f t="shared" si="401"/>
        <v>181</v>
      </c>
      <c r="GG124" s="117">
        <f t="shared" si="401"/>
        <v>183</v>
      </c>
      <c r="GH124" s="117">
        <f t="shared" si="401"/>
        <v>184</v>
      </c>
      <c r="GI124" s="117">
        <f t="shared" si="401"/>
        <v>185</v>
      </c>
      <c r="GJ124" s="117">
        <f t="shared" si="401"/>
        <v>186</v>
      </c>
      <c r="GK124" s="117">
        <f t="shared" si="401"/>
        <v>187</v>
      </c>
      <c r="GL124" s="117">
        <f t="shared" si="401"/>
        <v>188</v>
      </c>
      <c r="GM124" s="117">
        <f t="shared" si="401"/>
        <v>189</v>
      </c>
      <c r="GN124" s="117">
        <f t="shared" si="401"/>
        <v>190</v>
      </c>
      <c r="GO124" s="117">
        <f t="shared" si="401"/>
        <v>191</v>
      </c>
      <c r="GP124" s="117">
        <f t="shared" si="401"/>
        <v>192</v>
      </c>
      <c r="GQ124" s="117">
        <f t="shared" si="401"/>
        <v>194</v>
      </c>
      <c r="GR124" s="117">
        <f t="shared" si="401"/>
        <v>195</v>
      </c>
      <c r="GS124" s="117">
        <f t="shared" si="401"/>
        <v>196</v>
      </c>
      <c r="GT124" s="117">
        <f t="shared" si="401"/>
        <v>197</v>
      </c>
      <c r="GU124" s="117">
        <f t="shared" si="401"/>
        <v>198</v>
      </c>
      <c r="GV124" s="117">
        <f t="shared" si="401"/>
        <v>199</v>
      </c>
      <c r="GW124" s="117">
        <f t="shared" si="401"/>
        <v>200</v>
      </c>
      <c r="GX124" s="117">
        <f t="shared" si="401"/>
        <v>201</v>
      </c>
      <c r="GY124" s="117">
        <f t="shared" si="401"/>
        <v>202</v>
      </c>
      <c r="GZ124" s="117">
        <f t="shared" si="401"/>
        <v>203</v>
      </c>
      <c r="HA124" s="117">
        <f t="shared" si="401"/>
        <v>205</v>
      </c>
      <c r="HB124" s="117">
        <f t="shared" si="401"/>
        <v>206</v>
      </c>
      <c r="HC124" s="117">
        <f t="shared" si="401"/>
        <v>207</v>
      </c>
      <c r="HD124" s="117">
        <f t="shared" si="401"/>
        <v>208</v>
      </c>
      <c r="HE124" s="117">
        <f t="shared" si="401"/>
        <v>209</v>
      </c>
      <c r="HF124" s="117">
        <f t="shared" si="401"/>
        <v>210</v>
      </c>
      <c r="HG124" s="117">
        <f t="shared" si="401"/>
        <v>211</v>
      </c>
      <c r="HH124" s="117">
        <f t="shared" ref="HH124:HV127" si="403">IF(HH26=1,HH123+1,HH123)</f>
        <v>212</v>
      </c>
      <c r="HI124" s="117">
        <f t="shared" si="403"/>
        <v>213</v>
      </c>
      <c r="HJ124" s="117">
        <f t="shared" si="403"/>
        <v>214</v>
      </c>
      <c r="HK124" s="117">
        <f t="shared" si="403"/>
        <v>216</v>
      </c>
      <c r="HL124" s="117">
        <f t="shared" si="403"/>
        <v>217</v>
      </c>
      <c r="HM124" s="117">
        <f t="shared" si="403"/>
        <v>218</v>
      </c>
      <c r="HN124" s="117">
        <f t="shared" si="403"/>
        <v>219</v>
      </c>
      <c r="HO124" s="117">
        <f t="shared" si="403"/>
        <v>220</v>
      </c>
      <c r="HP124" s="117">
        <f t="shared" si="403"/>
        <v>221</v>
      </c>
      <c r="HQ124" s="117">
        <f t="shared" si="403"/>
        <v>222</v>
      </c>
      <c r="HR124" s="117">
        <f t="shared" si="403"/>
        <v>223</v>
      </c>
      <c r="HS124" s="117">
        <f t="shared" si="403"/>
        <v>224</v>
      </c>
      <c r="HT124" s="117">
        <f t="shared" si="403"/>
        <v>225</v>
      </c>
      <c r="HU124" s="117">
        <f t="shared" si="403"/>
        <v>225</v>
      </c>
      <c r="HV124" s="117">
        <f t="shared" si="403"/>
        <v>225</v>
      </c>
    </row>
    <row r="125" spans="1:230" x14ac:dyDescent="0.35">
      <c r="A125" s="117" t="s">
        <v>787</v>
      </c>
      <c r="B125" s="117" t="str">
        <f t="shared" si="397"/>
        <v>-</v>
      </c>
      <c r="C125" s="117" t="str">
        <f t="shared" si="397"/>
        <v>-</v>
      </c>
      <c r="D125" s="117" t="str">
        <f t="shared" si="397"/>
        <v>-</v>
      </c>
      <c r="E125" s="117" t="str">
        <f t="shared" si="397"/>
        <v>-</v>
      </c>
      <c r="H125" s="117">
        <v>124</v>
      </c>
      <c r="I125" s="117" t="str">
        <f t="shared" si="177"/>
        <v>ECG</v>
      </c>
      <c r="J125" s="117">
        <f t="shared" si="183"/>
        <v>113</v>
      </c>
      <c r="K125" s="117" t="str">
        <f t="shared" si="184"/>
        <v>ECG</v>
      </c>
      <c r="L125" s="117" t="str">
        <f t="shared" si="185"/>
        <v/>
      </c>
      <c r="M125" s="398" t="str">
        <f t="shared" si="186"/>
        <v>ECG</v>
      </c>
      <c r="N125" s="117">
        <f t="shared" si="187"/>
        <v>124</v>
      </c>
      <c r="O125" s="117">
        <f t="shared" si="188"/>
        <v>124</v>
      </c>
      <c r="Q125" s="389" t="str">
        <f t="shared" si="178"/>
        <v/>
      </c>
      <c r="R125" s="395" t="str">
        <f t="shared" si="189"/>
        <v/>
      </c>
      <c r="S125" s="391"/>
      <c r="T125" s="391"/>
      <c r="U125" s="391"/>
      <c r="V125" s="117">
        <v>26</v>
      </c>
      <c r="W125" s="117">
        <v>0</v>
      </c>
      <c r="X125" s="117">
        <f t="shared" si="395"/>
        <v>1</v>
      </c>
      <c r="Y125" s="117">
        <f t="shared" ref="Y125:CJ128" si="404">IF(Y27=1,Y124+1,Y124)</f>
        <v>2</v>
      </c>
      <c r="Z125" s="117">
        <f t="shared" si="404"/>
        <v>3</v>
      </c>
      <c r="AA125" s="117">
        <f t="shared" si="404"/>
        <v>4</v>
      </c>
      <c r="AB125" s="117">
        <f t="shared" si="404"/>
        <v>5</v>
      </c>
      <c r="AC125" s="117">
        <f t="shared" si="404"/>
        <v>7</v>
      </c>
      <c r="AD125" s="117">
        <f t="shared" si="404"/>
        <v>8</v>
      </c>
      <c r="AE125" s="117">
        <f t="shared" si="404"/>
        <v>9</v>
      </c>
      <c r="AF125" s="117">
        <f t="shared" si="404"/>
        <v>10</v>
      </c>
      <c r="AG125" s="117">
        <f t="shared" si="404"/>
        <v>11</v>
      </c>
      <c r="AH125" s="117">
        <f t="shared" si="404"/>
        <v>12</v>
      </c>
      <c r="AI125" s="117">
        <f t="shared" si="404"/>
        <v>13</v>
      </c>
      <c r="AJ125" s="117">
        <f t="shared" si="404"/>
        <v>14</v>
      </c>
      <c r="AK125" s="117">
        <f t="shared" si="404"/>
        <v>15</v>
      </c>
      <c r="AL125" s="117">
        <f t="shared" si="404"/>
        <v>16</v>
      </c>
      <c r="AM125" s="117">
        <f t="shared" si="404"/>
        <v>18</v>
      </c>
      <c r="AN125" s="117">
        <f t="shared" si="404"/>
        <v>19</v>
      </c>
      <c r="AO125" s="117">
        <f t="shared" si="404"/>
        <v>20</v>
      </c>
      <c r="AP125" s="117">
        <f t="shared" si="404"/>
        <v>21</v>
      </c>
      <c r="AQ125" s="117">
        <f t="shared" si="404"/>
        <v>22</v>
      </c>
      <c r="AR125" s="117">
        <f t="shared" si="404"/>
        <v>23</v>
      </c>
      <c r="AS125" s="117">
        <f t="shared" si="404"/>
        <v>24</v>
      </c>
      <c r="AT125" s="117">
        <f t="shared" si="404"/>
        <v>25</v>
      </c>
      <c r="AU125" s="117">
        <f t="shared" si="404"/>
        <v>26</v>
      </c>
      <c r="AV125" s="117">
        <f t="shared" si="404"/>
        <v>27</v>
      </c>
      <c r="AW125" s="117">
        <f t="shared" si="404"/>
        <v>29</v>
      </c>
      <c r="AX125" s="117">
        <f t="shared" si="404"/>
        <v>30</v>
      </c>
      <c r="AY125" s="117">
        <f t="shared" si="404"/>
        <v>31</v>
      </c>
      <c r="AZ125" s="117">
        <f t="shared" si="404"/>
        <v>32</v>
      </c>
      <c r="BA125" s="117">
        <f t="shared" si="404"/>
        <v>33</v>
      </c>
      <c r="BB125" s="117">
        <f t="shared" si="404"/>
        <v>34</v>
      </c>
      <c r="BC125" s="117">
        <f t="shared" si="404"/>
        <v>35</v>
      </c>
      <c r="BD125" s="117">
        <f t="shared" si="404"/>
        <v>36</v>
      </c>
      <c r="BE125" s="117">
        <f t="shared" si="404"/>
        <v>37</v>
      </c>
      <c r="BF125" s="117">
        <f t="shared" si="404"/>
        <v>38</v>
      </c>
      <c r="BG125" s="117">
        <f t="shared" si="404"/>
        <v>40</v>
      </c>
      <c r="BH125" s="117">
        <f t="shared" si="404"/>
        <v>41</v>
      </c>
      <c r="BI125" s="117">
        <f t="shared" si="404"/>
        <v>42</v>
      </c>
      <c r="BJ125" s="117">
        <f t="shared" si="404"/>
        <v>43</v>
      </c>
      <c r="BK125" s="117">
        <f t="shared" si="404"/>
        <v>44</v>
      </c>
      <c r="BL125" s="117">
        <f t="shared" si="404"/>
        <v>45</v>
      </c>
      <c r="BM125" s="117">
        <f t="shared" si="404"/>
        <v>46</v>
      </c>
      <c r="BN125" s="117">
        <f t="shared" si="404"/>
        <v>47</v>
      </c>
      <c r="BO125" s="117">
        <f t="shared" si="404"/>
        <v>48</v>
      </c>
      <c r="BP125" s="117">
        <f t="shared" si="404"/>
        <v>49</v>
      </c>
      <c r="BQ125" s="117">
        <f t="shared" si="404"/>
        <v>51</v>
      </c>
      <c r="BR125" s="117">
        <f t="shared" si="404"/>
        <v>52</v>
      </c>
      <c r="BS125" s="117">
        <f t="shared" si="404"/>
        <v>53</v>
      </c>
      <c r="BT125" s="117">
        <f t="shared" si="404"/>
        <v>54</v>
      </c>
      <c r="BU125" s="117">
        <f t="shared" si="404"/>
        <v>55</v>
      </c>
      <c r="BV125" s="117">
        <f t="shared" si="404"/>
        <v>56</v>
      </c>
      <c r="BW125" s="117">
        <f t="shared" si="404"/>
        <v>57</v>
      </c>
      <c r="BX125" s="117">
        <f t="shared" si="404"/>
        <v>58</v>
      </c>
      <c r="BY125" s="117">
        <f t="shared" si="404"/>
        <v>59</v>
      </c>
      <c r="BZ125" s="117">
        <f t="shared" si="404"/>
        <v>60</v>
      </c>
      <c r="CA125" s="117">
        <f t="shared" si="404"/>
        <v>62</v>
      </c>
      <c r="CB125" s="117">
        <f t="shared" si="404"/>
        <v>63</v>
      </c>
      <c r="CC125" s="117">
        <f t="shared" si="404"/>
        <v>64</v>
      </c>
      <c r="CD125" s="117">
        <f t="shared" si="404"/>
        <v>65</v>
      </c>
      <c r="CE125" s="117">
        <f t="shared" si="404"/>
        <v>66</v>
      </c>
      <c r="CF125" s="117">
        <f t="shared" si="404"/>
        <v>67</v>
      </c>
      <c r="CG125" s="117">
        <f t="shared" si="404"/>
        <v>68</v>
      </c>
      <c r="CH125" s="117">
        <f t="shared" si="404"/>
        <v>69</v>
      </c>
      <c r="CI125" s="117">
        <f t="shared" si="404"/>
        <v>70</v>
      </c>
      <c r="CJ125" s="117">
        <f t="shared" si="404"/>
        <v>71</v>
      </c>
      <c r="CK125" s="117">
        <f t="shared" si="402"/>
        <v>73</v>
      </c>
      <c r="CL125" s="117">
        <f t="shared" si="402"/>
        <v>74</v>
      </c>
      <c r="CM125" s="117">
        <f t="shared" si="402"/>
        <v>75</v>
      </c>
      <c r="CN125" s="117">
        <f t="shared" si="402"/>
        <v>76</v>
      </c>
      <c r="CO125" s="117">
        <f t="shared" si="402"/>
        <v>77</v>
      </c>
      <c r="CP125" s="117">
        <f t="shared" si="402"/>
        <v>78</v>
      </c>
      <c r="CQ125" s="117">
        <f t="shared" si="402"/>
        <v>79</v>
      </c>
      <c r="CR125" s="117">
        <f t="shared" si="402"/>
        <v>80</v>
      </c>
      <c r="CS125" s="117">
        <f t="shared" si="402"/>
        <v>81</v>
      </c>
      <c r="CT125" s="117">
        <f t="shared" si="402"/>
        <v>82</v>
      </c>
      <c r="CU125" s="117">
        <f t="shared" si="402"/>
        <v>84</v>
      </c>
      <c r="CV125" s="117">
        <f t="shared" si="402"/>
        <v>85</v>
      </c>
      <c r="CW125" s="117">
        <f t="shared" si="402"/>
        <v>86</v>
      </c>
      <c r="CX125" s="117">
        <f t="shared" si="402"/>
        <v>87</v>
      </c>
      <c r="CY125" s="117">
        <f t="shared" si="402"/>
        <v>88</v>
      </c>
      <c r="CZ125" s="117">
        <f t="shared" si="402"/>
        <v>89</v>
      </c>
      <c r="DA125" s="117">
        <f t="shared" si="402"/>
        <v>90</v>
      </c>
      <c r="DB125" s="117">
        <f t="shared" si="402"/>
        <v>91</v>
      </c>
      <c r="DC125" s="117">
        <f t="shared" si="402"/>
        <v>92</v>
      </c>
      <c r="DD125" s="117">
        <f t="shared" si="402"/>
        <v>93</v>
      </c>
      <c r="DE125" s="117">
        <f t="shared" si="402"/>
        <v>95</v>
      </c>
      <c r="DF125" s="117">
        <f t="shared" si="402"/>
        <v>96</v>
      </c>
      <c r="DG125" s="117">
        <f t="shared" si="402"/>
        <v>97</v>
      </c>
      <c r="DH125" s="117">
        <f t="shared" si="402"/>
        <v>98</v>
      </c>
      <c r="DI125" s="117">
        <f t="shared" si="402"/>
        <v>99</v>
      </c>
      <c r="DJ125" s="117">
        <f t="shared" si="402"/>
        <v>100</v>
      </c>
      <c r="DK125" s="117">
        <f t="shared" si="402"/>
        <v>101</v>
      </c>
      <c r="DL125" s="117">
        <f t="shared" si="402"/>
        <v>102</v>
      </c>
      <c r="DM125" s="117">
        <f t="shared" si="402"/>
        <v>103</v>
      </c>
      <c r="DN125" s="117">
        <f t="shared" si="402"/>
        <v>104</v>
      </c>
      <c r="DO125" s="117">
        <f t="shared" si="402"/>
        <v>106</v>
      </c>
      <c r="DP125" s="117">
        <f t="shared" si="402"/>
        <v>107</v>
      </c>
      <c r="DQ125" s="117">
        <f t="shared" si="402"/>
        <v>108</v>
      </c>
      <c r="DR125" s="117">
        <f t="shared" si="402"/>
        <v>109</v>
      </c>
      <c r="DS125" s="117">
        <f t="shared" si="402"/>
        <v>110</v>
      </c>
      <c r="DT125" s="117">
        <f t="shared" si="402"/>
        <v>111</v>
      </c>
      <c r="DU125" s="117">
        <f t="shared" si="402"/>
        <v>112</v>
      </c>
      <c r="DV125" s="117">
        <f t="shared" si="402"/>
        <v>113</v>
      </c>
      <c r="DW125" s="117">
        <f t="shared" si="402"/>
        <v>114</v>
      </c>
      <c r="DX125" s="117">
        <f t="shared" si="402"/>
        <v>115</v>
      </c>
      <c r="DY125" s="117">
        <f t="shared" si="402"/>
        <v>117</v>
      </c>
      <c r="DZ125" s="117">
        <f t="shared" si="402"/>
        <v>118</v>
      </c>
      <c r="EA125" s="117">
        <f t="shared" si="402"/>
        <v>119</v>
      </c>
      <c r="EB125" s="117">
        <f t="shared" si="402"/>
        <v>120</v>
      </c>
      <c r="EC125" s="117">
        <f t="shared" si="402"/>
        <v>121</v>
      </c>
      <c r="ED125" s="117">
        <f t="shared" si="402"/>
        <v>122</v>
      </c>
      <c r="EE125" s="117">
        <f t="shared" si="402"/>
        <v>123</v>
      </c>
      <c r="EF125" s="117">
        <f t="shared" si="402"/>
        <v>124</v>
      </c>
      <c r="EG125" s="117">
        <f t="shared" si="402"/>
        <v>125</v>
      </c>
      <c r="EH125" s="117">
        <f t="shared" si="402"/>
        <v>126</v>
      </c>
      <c r="EI125" s="117">
        <f t="shared" si="402"/>
        <v>128</v>
      </c>
      <c r="EJ125" s="117">
        <f t="shared" si="402"/>
        <v>129</v>
      </c>
      <c r="EK125" s="117">
        <f t="shared" si="402"/>
        <v>130</v>
      </c>
      <c r="EL125" s="117">
        <f t="shared" si="402"/>
        <v>131</v>
      </c>
      <c r="EM125" s="117">
        <f t="shared" si="402"/>
        <v>132</v>
      </c>
      <c r="EN125" s="117">
        <f t="shared" si="402"/>
        <v>133</v>
      </c>
      <c r="EO125" s="117">
        <f t="shared" si="402"/>
        <v>134</v>
      </c>
      <c r="EP125" s="117">
        <f t="shared" si="402"/>
        <v>135</v>
      </c>
      <c r="EQ125" s="117">
        <f t="shared" si="402"/>
        <v>136</v>
      </c>
      <c r="ER125" s="117">
        <f t="shared" si="402"/>
        <v>137</v>
      </c>
      <c r="ES125" s="117">
        <f t="shared" si="402"/>
        <v>139</v>
      </c>
      <c r="ET125" s="117">
        <f t="shared" si="402"/>
        <v>140</v>
      </c>
      <c r="EU125" s="117">
        <f t="shared" si="402"/>
        <v>141</v>
      </c>
      <c r="EV125" s="117">
        <f t="shared" si="392"/>
        <v>142</v>
      </c>
      <c r="EW125" s="117">
        <f t="shared" ref="EW125:HH128" si="405">IF(EW27=1,EW124+1,EW124)</f>
        <v>143</v>
      </c>
      <c r="EX125" s="117">
        <f t="shared" si="405"/>
        <v>144</v>
      </c>
      <c r="EY125" s="117">
        <f t="shared" si="405"/>
        <v>145</v>
      </c>
      <c r="EZ125" s="117">
        <f t="shared" si="405"/>
        <v>146</v>
      </c>
      <c r="FA125" s="117">
        <f t="shared" si="405"/>
        <v>147</v>
      </c>
      <c r="FB125" s="117">
        <f t="shared" si="405"/>
        <v>148</v>
      </c>
      <c r="FC125" s="117">
        <f t="shared" si="405"/>
        <v>150</v>
      </c>
      <c r="FD125" s="117">
        <f t="shared" si="405"/>
        <v>151</v>
      </c>
      <c r="FE125" s="117">
        <f t="shared" si="405"/>
        <v>152</v>
      </c>
      <c r="FF125" s="117">
        <f t="shared" si="405"/>
        <v>153</v>
      </c>
      <c r="FG125" s="117">
        <f t="shared" si="405"/>
        <v>154</v>
      </c>
      <c r="FH125" s="117">
        <f t="shared" si="405"/>
        <v>155</v>
      </c>
      <c r="FI125" s="117">
        <f t="shared" si="405"/>
        <v>156</v>
      </c>
      <c r="FJ125" s="117">
        <f t="shared" si="405"/>
        <v>157</v>
      </c>
      <c r="FK125" s="117">
        <f t="shared" si="405"/>
        <v>158</v>
      </c>
      <c r="FL125" s="117">
        <f t="shared" si="405"/>
        <v>159</v>
      </c>
      <c r="FM125" s="117">
        <f t="shared" si="405"/>
        <v>161</v>
      </c>
      <c r="FN125" s="117">
        <f t="shared" si="405"/>
        <v>162</v>
      </c>
      <c r="FO125" s="117">
        <f t="shared" si="405"/>
        <v>163</v>
      </c>
      <c r="FP125" s="117">
        <f t="shared" si="405"/>
        <v>164</v>
      </c>
      <c r="FQ125" s="117">
        <f t="shared" si="405"/>
        <v>165</v>
      </c>
      <c r="FR125" s="117">
        <f t="shared" si="405"/>
        <v>166</v>
      </c>
      <c r="FS125" s="117">
        <f t="shared" si="405"/>
        <v>167</v>
      </c>
      <c r="FT125" s="117">
        <f t="shared" si="405"/>
        <v>168</v>
      </c>
      <c r="FU125" s="117">
        <f t="shared" si="405"/>
        <v>169</v>
      </c>
      <c r="FV125" s="117">
        <f t="shared" si="405"/>
        <v>170</v>
      </c>
      <c r="FW125" s="117">
        <f t="shared" si="405"/>
        <v>172</v>
      </c>
      <c r="FX125" s="117">
        <f t="shared" si="405"/>
        <v>173</v>
      </c>
      <c r="FY125" s="117">
        <f t="shared" si="405"/>
        <v>174</v>
      </c>
      <c r="FZ125" s="117">
        <f t="shared" si="405"/>
        <v>175</v>
      </c>
      <c r="GA125" s="117">
        <f t="shared" si="405"/>
        <v>176</v>
      </c>
      <c r="GB125" s="117">
        <f t="shared" si="405"/>
        <v>177</v>
      </c>
      <c r="GC125" s="117">
        <f t="shared" si="405"/>
        <v>178</v>
      </c>
      <c r="GD125" s="117">
        <f t="shared" si="405"/>
        <v>179</v>
      </c>
      <c r="GE125" s="117">
        <f t="shared" si="405"/>
        <v>180</v>
      </c>
      <c r="GF125" s="117">
        <f t="shared" si="405"/>
        <v>181</v>
      </c>
      <c r="GG125" s="117">
        <f t="shared" si="405"/>
        <v>183</v>
      </c>
      <c r="GH125" s="117">
        <f t="shared" si="405"/>
        <v>184</v>
      </c>
      <c r="GI125" s="117">
        <f t="shared" si="405"/>
        <v>185</v>
      </c>
      <c r="GJ125" s="117">
        <f t="shared" si="405"/>
        <v>186</v>
      </c>
      <c r="GK125" s="117">
        <f t="shared" si="405"/>
        <v>187</v>
      </c>
      <c r="GL125" s="117">
        <f t="shared" si="405"/>
        <v>188</v>
      </c>
      <c r="GM125" s="117">
        <f t="shared" si="405"/>
        <v>189</v>
      </c>
      <c r="GN125" s="117">
        <f t="shared" si="405"/>
        <v>190</v>
      </c>
      <c r="GO125" s="117">
        <f t="shared" si="405"/>
        <v>191</v>
      </c>
      <c r="GP125" s="117">
        <f t="shared" si="405"/>
        <v>192</v>
      </c>
      <c r="GQ125" s="117">
        <f t="shared" si="405"/>
        <v>194</v>
      </c>
      <c r="GR125" s="117">
        <f t="shared" si="405"/>
        <v>195</v>
      </c>
      <c r="GS125" s="117">
        <f t="shared" si="405"/>
        <v>196</v>
      </c>
      <c r="GT125" s="117">
        <f t="shared" si="405"/>
        <v>197</v>
      </c>
      <c r="GU125" s="117">
        <f t="shared" si="405"/>
        <v>198</v>
      </c>
      <c r="GV125" s="117">
        <f t="shared" si="405"/>
        <v>199</v>
      </c>
      <c r="GW125" s="117">
        <f t="shared" si="405"/>
        <v>200</v>
      </c>
      <c r="GX125" s="117">
        <f t="shared" si="405"/>
        <v>201</v>
      </c>
      <c r="GY125" s="117">
        <f t="shared" si="405"/>
        <v>202</v>
      </c>
      <c r="GZ125" s="117">
        <f t="shared" si="405"/>
        <v>203</v>
      </c>
      <c r="HA125" s="117">
        <f t="shared" si="405"/>
        <v>205</v>
      </c>
      <c r="HB125" s="117">
        <f t="shared" si="405"/>
        <v>206</v>
      </c>
      <c r="HC125" s="117">
        <f t="shared" si="405"/>
        <v>207</v>
      </c>
      <c r="HD125" s="117">
        <f t="shared" si="405"/>
        <v>208</v>
      </c>
      <c r="HE125" s="117">
        <f t="shared" si="405"/>
        <v>209</v>
      </c>
      <c r="HF125" s="117">
        <f t="shared" si="405"/>
        <v>210</v>
      </c>
      <c r="HG125" s="117">
        <f t="shared" si="405"/>
        <v>211</v>
      </c>
      <c r="HH125" s="117">
        <f t="shared" si="405"/>
        <v>212</v>
      </c>
      <c r="HI125" s="117">
        <f t="shared" si="403"/>
        <v>213</v>
      </c>
      <c r="HJ125" s="117">
        <f t="shared" si="403"/>
        <v>214</v>
      </c>
      <c r="HK125" s="117">
        <f t="shared" si="403"/>
        <v>216</v>
      </c>
      <c r="HL125" s="117">
        <f t="shared" si="403"/>
        <v>217</v>
      </c>
      <c r="HM125" s="117">
        <f t="shared" si="403"/>
        <v>218</v>
      </c>
      <c r="HN125" s="117">
        <f t="shared" si="403"/>
        <v>219</v>
      </c>
      <c r="HO125" s="117">
        <f t="shared" si="403"/>
        <v>220</v>
      </c>
      <c r="HP125" s="117">
        <f t="shared" si="403"/>
        <v>221</v>
      </c>
      <c r="HQ125" s="117">
        <f t="shared" si="403"/>
        <v>222</v>
      </c>
      <c r="HR125" s="117">
        <f t="shared" si="403"/>
        <v>223</v>
      </c>
      <c r="HS125" s="117">
        <f t="shared" si="403"/>
        <v>224</v>
      </c>
      <c r="HT125" s="117">
        <f t="shared" si="403"/>
        <v>225</v>
      </c>
      <c r="HU125" s="117">
        <f t="shared" si="403"/>
        <v>225</v>
      </c>
      <c r="HV125" s="117">
        <f t="shared" si="403"/>
        <v>225</v>
      </c>
    </row>
    <row r="126" spans="1:230" x14ac:dyDescent="0.35">
      <c r="A126" s="117" t="s">
        <v>788</v>
      </c>
      <c r="B126" s="117" t="str">
        <f t="shared" si="397"/>
        <v>-</v>
      </c>
      <c r="C126" s="117" t="str">
        <f t="shared" si="397"/>
        <v>-</v>
      </c>
      <c r="D126" s="117" t="str">
        <f t="shared" si="397"/>
        <v>-</v>
      </c>
      <c r="E126" s="117" t="str">
        <f t="shared" si="397"/>
        <v>-</v>
      </c>
      <c r="H126" s="117">
        <v>125</v>
      </c>
      <c r="I126" s="117" t="str">
        <f t="shared" si="177"/>
        <v>ECG</v>
      </c>
      <c r="J126" s="117">
        <f t="shared" si="183"/>
        <v>114</v>
      </c>
      <c r="K126" s="117" t="str">
        <f t="shared" si="184"/>
        <v>ECG</v>
      </c>
      <c r="L126" s="117" t="str">
        <f t="shared" si="185"/>
        <v/>
      </c>
      <c r="M126" s="398" t="str">
        <f t="shared" si="186"/>
        <v>ECG</v>
      </c>
      <c r="N126" s="117">
        <f t="shared" si="187"/>
        <v>125</v>
      </c>
      <c r="O126" s="117">
        <f t="shared" si="188"/>
        <v>125</v>
      </c>
      <c r="Q126" s="389" t="str">
        <f t="shared" si="178"/>
        <v/>
      </c>
      <c r="R126" s="395" t="str">
        <f t="shared" si="189"/>
        <v/>
      </c>
      <c r="S126" s="391"/>
      <c r="T126" s="391"/>
      <c r="U126" s="391"/>
      <c r="V126" s="117">
        <v>27</v>
      </c>
      <c r="W126" s="117">
        <v>0</v>
      </c>
      <c r="X126" s="117">
        <f t="shared" si="395"/>
        <v>1</v>
      </c>
      <c r="Y126" s="117">
        <f t="shared" si="404"/>
        <v>2</v>
      </c>
      <c r="Z126" s="117">
        <f t="shared" si="404"/>
        <v>3</v>
      </c>
      <c r="AA126" s="117">
        <f t="shared" si="404"/>
        <v>4</v>
      </c>
      <c r="AB126" s="117">
        <f t="shared" si="404"/>
        <v>5</v>
      </c>
      <c r="AC126" s="117">
        <f t="shared" si="404"/>
        <v>7</v>
      </c>
      <c r="AD126" s="117">
        <f t="shared" si="404"/>
        <v>8</v>
      </c>
      <c r="AE126" s="117">
        <f t="shared" si="404"/>
        <v>9</v>
      </c>
      <c r="AF126" s="117">
        <f t="shared" si="404"/>
        <v>10</v>
      </c>
      <c r="AG126" s="117">
        <f t="shared" si="404"/>
        <v>11</v>
      </c>
      <c r="AH126" s="117">
        <f t="shared" si="404"/>
        <v>12</v>
      </c>
      <c r="AI126" s="117">
        <f t="shared" si="404"/>
        <v>13</v>
      </c>
      <c r="AJ126" s="117">
        <f t="shared" si="404"/>
        <v>14</v>
      </c>
      <c r="AK126" s="117">
        <f t="shared" si="404"/>
        <v>15</v>
      </c>
      <c r="AL126" s="117">
        <f t="shared" si="404"/>
        <v>16</v>
      </c>
      <c r="AM126" s="117">
        <f t="shared" si="404"/>
        <v>18</v>
      </c>
      <c r="AN126" s="117">
        <f t="shared" si="404"/>
        <v>19</v>
      </c>
      <c r="AO126" s="117">
        <f t="shared" si="404"/>
        <v>20</v>
      </c>
      <c r="AP126" s="117">
        <f t="shared" si="404"/>
        <v>21</v>
      </c>
      <c r="AQ126" s="117">
        <f t="shared" si="404"/>
        <v>22</v>
      </c>
      <c r="AR126" s="117">
        <f t="shared" si="404"/>
        <v>23</v>
      </c>
      <c r="AS126" s="117">
        <f t="shared" si="404"/>
        <v>24</v>
      </c>
      <c r="AT126" s="117">
        <f t="shared" si="404"/>
        <v>25</v>
      </c>
      <c r="AU126" s="117">
        <f t="shared" si="404"/>
        <v>26</v>
      </c>
      <c r="AV126" s="117">
        <f t="shared" si="404"/>
        <v>27</v>
      </c>
      <c r="AW126" s="117">
        <f t="shared" si="404"/>
        <v>29</v>
      </c>
      <c r="AX126" s="117">
        <f t="shared" si="404"/>
        <v>30</v>
      </c>
      <c r="AY126" s="117">
        <f t="shared" si="404"/>
        <v>31</v>
      </c>
      <c r="AZ126" s="117">
        <f t="shared" si="404"/>
        <v>32</v>
      </c>
      <c r="BA126" s="117">
        <f t="shared" si="404"/>
        <v>33</v>
      </c>
      <c r="BB126" s="117">
        <f t="shared" si="404"/>
        <v>34</v>
      </c>
      <c r="BC126" s="117">
        <f t="shared" si="404"/>
        <v>35</v>
      </c>
      <c r="BD126" s="117">
        <f t="shared" si="404"/>
        <v>36</v>
      </c>
      <c r="BE126" s="117">
        <f t="shared" si="404"/>
        <v>37</v>
      </c>
      <c r="BF126" s="117">
        <f t="shared" si="404"/>
        <v>38</v>
      </c>
      <c r="BG126" s="117">
        <f t="shared" si="404"/>
        <v>40</v>
      </c>
      <c r="BH126" s="117">
        <f t="shared" si="404"/>
        <v>41</v>
      </c>
      <c r="BI126" s="117">
        <f t="shared" si="404"/>
        <v>42</v>
      </c>
      <c r="BJ126" s="117">
        <f t="shared" si="404"/>
        <v>43</v>
      </c>
      <c r="BK126" s="117">
        <f t="shared" si="404"/>
        <v>44</v>
      </c>
      <c r="BL126" s="117">
        <f t="shared" si="404"/>
        <v>45</v>
      </c>
      <c r="BM126" s="117">
        <f t="shared" si="404"/>
        <v>46</v>
      </c>
      <c r="BN126" s="117">
        <f t="shared" si="404"/>
        <v>47</v>
      </c>
      <c r="BO126" s="117">
        <f t="shared" si="404"/>
        <v>48</v>
      </c>
      <c r="BP126" s="117">
        <f t="shared" si="404"/>
        <v>49</v>
      </c>
      <c r="BQ126" s="117">
        <f t="shared" si="404"/>
        <v>51</v>
      </c>
      <c r="BR126" s="117">
        <f t="shared" si="404"/>
        <v>52</v>
      </c>
      <c r="BS126" s="117">
        <f t="shared" si="404"/>
        <v>53</v>
      </c>
      <c r="BT126" s="117">
        <f t="shared" si="404"/>
        <v>54</v>
      </c>
      <c r="BU126" s="117">
        <f t="shared" si="404"/>
        <v>55</v>
      </c>
      <c r="BV126" s="117">
        <f t="shared" si="404"/>
        <v>56</v>
      </c>
      <c r="BW126" s="117">
        <f t="shared" si="404"/>
        <v>57</v>
      </c>
      <c r="BX126" s="117">
        <f t="shared" si="404"/>
        <v>58</v>
      </c>
      <c r="BY126" s="117">
        <f t="shared" si="404"/>
        <v>59</v>
      </c>
      <c r="BZ126" s="117">
        <f t="shared" si="404"/>
        <v>60</v>
      </c>
      <c r="CA126" s="117">
        <f t="shared" si="404"/>
        <v>62</v>
      </c>
      <c r="CB126" s="117">
        <f t="shared" si="404"/>
        <v>63</v>
      </c>
      <c r="CC126" s="117">
        <f t="shared" si="404"/>
        <v>64</v>
      </c>
      <c r="CD126" s="117">
        <f t="shared" si="404"/>
        <v>65</v>
      </c>
      <c r="CE126" s="117">
        <f t="shared" si="404"/>
        <v>66</v>
      </c>
      <c r="CF126" s="117">
        <f t="shared" si="404"/>
        <v>67</v>
      </c>
      <c r="CG126" s="117">
        <f t="shared" si="404"/>
        <v>68</v>
      </c>
      <c r="CH126" s="117">
        <f t="shared" si="404"/>
        <v>69</v>
      </c>
      <c r="CI126" s="117">
        <f t="shared" si="404"/>
        <v>70</v>
      </c>
      <c r="CJ126" s="117">
        <f t="shared" si="404"/>
        <v>71</v>
      </c>
      <c r="CK126" s="117">
        <f t="shared" si="402"/>
        <v>73</v>
      </c>
      <c r="CL126" s="117">
        <f t="shared" si="402"/>
        <v>74</v>
      </c>
      <c r="CM126" s="117">
        <f t="shared" si="402"/>
        <v>75</v>
      </c>
      <c r="CN126" s="117">
        <f t="shared" si="402"/>
        <v>76</v>
      </c>
      <c r="CO126" s="117">
        <f t="shared" si="402"/>
        <v>77</v>
      </c>
      <c r="CP126" s="117">
        <f t="shared" si="402"/>
        <v>78</v>
      </c>
      <c r="CQ126" s="117">
        <f t="shared" si="402"/>
        <v>79</v>
      </c>
      <c r="CR126" s="117">
        <f t="shared" si="402"/>
        <v>80</v>
      </c>
      <c r="CS126" s="117">
        <f t="shared" si="402"/>
        <v>81</v>
      </c>
      <c r="CT126" s="117">
        <f t="shared" si="402"/>
        <v>82</v>
      </c>
      <c r="CU126" s="117">
        <f t="shared" si="402"/>
        <v>84</v>
      </c>
      <c r="CV126" s="117">
        <f t="shared" si="402"/>
        <v>85</v>
      </c>
      <c r="CW126" s="117">
        <f t="shared" si="402"/>
        <v>86</v>
      </c>
      <c r="CX126" s="117">
        <f t="shared" si="402"/>
        <v>87</v>
      </c>
      <c r="CY126" s="117">
        <f t="shared" si="402"/>
        <v>88</v>
      </c>
      <c r="CZ126" s="117">
        <f t="shared" si="402"/>
        <v>89</v>
      </c>
      <c r="DA126" s="117">
        <f t="shared" si="402"/>
        <v>90</v>
      </c>
      <c r="DB126" s="117">
        <f t="shared" si="402"/>
        <v>91</v>
      </c>
      <c r="DC126" s="117">
        <f t="shared" si="402"/>
        <v>92</v>
      </c>
      <c r="DD126" s="117">
        <f t="shared" si="402"/>
        <v>93</v>
      </c>
      <c r="DE126" s="117">
        <f t="shared" si="402"/>
        <v>95</v>
      </c>
      <c r="DF126" s="117">
        <f t="shared" si="402"/>
        <v>96</v>
      </c>
      <c r="DG126" s="117">
        <f t="shared" si="402"/>
        <v>97</v>
      </c>
      <c r="DH126" s="117">
        <f t="shared" si="402"/>
        <v>98</v>
      </c>
      <c r="DI126" s="117">
        <f t="shared" si="402"/>
        <v>99</v>
      </c>
      <c r="DJ126" s="117">
        <f t="shared" si="402"/>
        <v>100</v>
      </c>
      <c r="DK126" s="117">
        <f t="shared" si="402"/>
        <v>101</v>
      </c>
      <c r="DL126" s="117">
        <f t="shared" si="402"/>
        <v>102</v>
      </c>
      <c r="DM126" s="117">
        <f t="shared" si="402"/>
        <v>103</v>
      </c>
      <c r="DN126" s="117">
        <f t="shared" si="402"/>
        <v>104</v>
      </c>
      <c r="DO126" s="117">
        <f t="shared" si="402"/>
        <v>106</v>
      </c>
      <c r="DP126" s="117">
        <f t="shared" si="402"/>
        <v>107</v>
      </c>
      <c r="DQ126" s="117">
        <f t="shared" si="402"/>
        <v>108</v>
      </c>
      <c r="DR126" s="117">
        <f t="shared" si="402"/>
        <v>109</v>
      </c>
      <c r="DS126" s="117">
        <f t="shared" si="402"/>
        <v>110</v>
      </c>
      <c r="DT126" s="117">
        <f t="shared" si="402"/>
        <v>111</v>
      </c>
      <c r="DU126" s="117">
        <f t="shared" si="402"/>
        <v>112</v>
      </c>
      <c r="DV126" s="117">
        <f t="shared" si="402"/>
        <v>113</v>
      </c>
      <c r="DW126" s="117">
        <f t="shared" si="402"/>
        <v>114</v>
      </c>
      <c r="DX126" s="117">
        <f t="shared" si="402"/>
        <v>115</v>
      </c>
      <c r="DY126" s="117">
        <f t="shared" si="402"/>
        <v>117</v>
      </c>
      <c r="DZ126" s="117">
        <f t="shared" si="402"/>
        <v>118</v>
      </c>
      <c r="EA126" s="117">
        <f t="shared" si="402"/>
        <v>119</v>
      </c>
      <c r="EB126" s="117">
        <f t="shared" si="402"/>
        <v>120</v>
      </c>
      <c r="EC126" s="117">
        <f t="shared" si="402"/>
        <v>121</v>
      </c>
      <c r="ED126" s="117">
        <f t="shared" si="402"/>
        <v>122</v>
      </c>
      <c r="EE126" s="117">
        <f t="shared" si="402"/>
        <v>123</v>
      </c>
      <c r="EF126" s="117">
        <f t="shared" si="402"/>
        <v>124</v>
      </c>
      <c r="EG126" s="117">
        <f t="shared" si="402"/>
        <v>125</v>
      </c>
      <c r="EH126" s="117">
        <f t="shared" si="402"/>
        <v>126</v>
      </c>
      <c r="EI126" s="117">
        <f t="shared" si="402"/>
        <v>128</v>
      </c>
      <c r="EJ126" s="117">
        <f t="shared" si="402"/>
        <v>129</v>
      </c>
      <c r="EK126" s="117">
        <f t="shared" si="402"/>
        <v>130</v>
      </c>
      <c r="EL126" s="117">
        <f t="shared" si="402"/>
        <v>131</v>
      </c>
      <c r="EM126" s="117">
        <f t="shared" si="402"/>
        <v>132</v>
      </c>
      <c r="EN126" s="117">
        <f t="shared" si="402"/>
        <v>133</v>
      </c>
      <c r="EO126" s="117">
        <f t="shared" si="402"/>
        <v>134</v>
      </c>
      <c r="EP126" s="117">
        <f t="shared" si="402"/>
        <v>135</v>
      </c>
      <c r="EQ126" s="117">
        <f t="shared" si="402"/>
        <v>136</v>
      </c>
      <c r="ER126" s="117">
        <f t="shared" si="402"/>
        <v>137</v>
      </c>
      <c r="ES126" s="117">
        <f t="shared" si="402"/>
        <v>139</v>
      </c>
      <c r="ET126" s="117">
        <f t="shared" si="402"/>
        <v>140</v>
      </c>
      <c r="EU126" s="117">
        <f t="shared" si="402"/>
        <v>141</v>
      </c>
      <c r="EV126" s="117">
        <f t="shared" si="392"/>
        <v>142</v>
      </c>
      <c r="EW126" s="117">
        <f t="shared" si="405"/>
        <v>143</v>
      </c>
      <c r="EX126" s="117">
        <f t="shared" si="405"/>
        <v>144</v>
      </c>
      <c r="EY126" s="117">
        <f t="shared" si="405"/>
        <v>145</v>
      </c>
      <c r="EZ126" s="117">
        <f t="shared" si="405"/>
        <v>146</v>
      </c>
      <c r="FA126" s="117">
        <f t="shared" si="405"/>
        <v>147</v>
      </c>
      <c r="FB126" s="117">
        <f t="shared" si="405"/>
        <v>148</v>
      </c>
      <c r="FC126" s="117">
        <f t="shared" si="405"/>
        <v>150</v>
      </c>
      <c r="FD126" s="117">
        <f t="shared" si="405"/>
        <v>151</v>
      </c>
      <c r="FE126" s="117">
        <f t="shared" si="405"/>
        <v>152</v>
      </c>
      <c r="FF126" s="117">
        <f t="shared" si="405"/>
        <v>153</v>
      </c>
      <c r="FG126" s="117">
        <f t="shared" si="405"/>
        <v>154</v>
      </c>
      <c r="FH126" s="117">
        <f t="shared" si="405"/>
        <v>155</v>
      </c>
      <c r="FI126" s="117">
        <f t="shared" si="405"/>
        <v>156</v>
      </c>
      <c r="FJ126" s="117">
        <f t="shared" si="405"/>
        <v>157</v>
      </c>
      <c r="FK126" s="117">
        <f t="shared" si="405"/>
        <v>158</v>
      </c>
      <c r="FL126" s="117">
        <f t="shared" si="405"/>
        <v>159</v>
      </c>
      <c r="FM126" s="117">
        <f t="shared" si="405"/>
        <v>161</v>
      </c>
      <c r="FN126" s="117">
        <f t="shared" si="405"/>
        <v>162</v>
      </c>
      <c r="FO126" s="117">
        <f t="shared" si="405"/>
        <v>163</v>
      </c>
      <c r="FP126" s="117">
        <f t="shared" si="405"/>
        <v>164</v>
      </c>
      <c r="FQ126" s="117">
        <f t="shared" si="405"/>
        <v>165</v>
      </c>
      <c r="FR126" s="117">
        <f t="shared" si="405"/>
        <v>166</v>
      </c>
      <c r="FS126" s="117">
        <f t="shared" si="405"/>
        <v>167</v>
      </c>
      <c r="FT126" s="117">
        <f t="shared" si="405"/>
        <v>168</v>
      </c>
      <c r="FU126" s="117">
        <f t="shared" si="405"/>
        <v>169</v>
      </c>
      <c r="FV126" s="117">
        <f t="shared" si="405"/>
        <v>170</v>
      </c>
      <c r="FW126" s="117">
        <f t="shared" si="405"/>
        <v>172</v>
      </c>
      <c r="FX126" s="117">
        <f t="shared" si="405"/>
        <v>173</v>
      </c>
      <c r="FY126" s="117">
        <f t="shared" si="405"/>
        <v>174</v>
      </c>
      <c r="FZ126" s="117">
        <f t="shared" si="405"/>
        <v>175</v>
      </c>
      <c r="GA126" s="117">
        <f t="shared" si="405"/>
        <v>176</v>
      </c>
      <c r="GB126" s="117">
        <f t="shared" si="405"/>
        <v>177</v>
      </c>
      <c r="GC126" s="117">
        <f t="shared" si="405"/>
        <v>178</v>
      </c>
      <c r="GD126" s="117">
        <f t="shared" si="405"/>
        <v>179</v>
      </c>
      <c r="GE126" s="117">
        <f t="shared" si="405"/>
        <v>180</v>
      </c>
      <c r="GF126" s="117">
        <f t="shared" si="405"/>
        <v>181</v>
      </c>
      <c r="GG126" s="117">
        <f t="shared" si="405"/>
        <v>183</v>
      </c>
      <c r="GH126" s="117">
        <f t="shared" si="405"/>
        <v>184</v>
      </c>
      <c r="GI126" s="117">
        <f t="shared" si="405"/>
        <v>185</v>
      </c>
      <c r="GJ126" s="117">
        <f t="shared" si="405"/>
        <v>186</v>
      </c>
      <c r="GK126" s="117">
        <f t="shared" si="405"/>
        <v>187</v>
      </c>
      <c r="GL126" s="117">
        <f t="shared" si="405"/>
        <v>188</v>
      </c>
      <c r="GM126" s="117">
        <f t="shared" si="405"/>
        <v>189</v>
      </c>
      <c r="GN126" s="117">
        <f t="shared" si="405"/>
        <v>190</v>
      </c>
      <c r="GO126" s="117">
        <f t="shared" si="405"/>
        <v>191</v>
      </c>
      <c r="GP126" s="117">
        <f t="shared" si="405"/>
        <v>192</v>
      </c>
      <c r="GQ126" s="117">
        <f t="shared" si="405"/>
        <v>194</v>
      </c>
      <c r="GR126" s="117">
        <f t="shared" si="405"/>
        <v>195</v>
      </c>
      <c r="GS126" s="117">
        <f t="shared" si="405"/>
        <v>196</v>
      </c>
      <c r="GT126" s="117">
        <f t="shared" si="405"/>
        <v>197</v>
      </c>
      <c r="GU126" s="117">
        <f t="shared" si="405"/>
        <v>198</v>
      </c>
      <c r="GV126" s="117">
        <f t="shared" si="405"/>
        <v>199</v>
      </c>
      <c r="GW126" s="117">
        <f t="shared" si="405"/>
        <v>200</v>
      </c>
      <c r="GX126" s="117">
        <f t="shared" si="405"/>
        <v>201</v>
      </c>
      <c r="GY126" s="117">
        <f t="shared" si="405"/>
        <v>202</v>
      </c>
      <c r="GZ126" s="117">
        <f t="shared" si="405"/>
        <v>203</v>
      </c>
      <c r="HA126" s="117">
        <f t="shared" si="405"/>
        <v>205</v>
      </c>
      <c r="HB126" s="117">
        <f t="shared" si="405"/>
        <v>206</v>
      </c>
      <c r="HC126" s="117">
        <f t="shared" si="405"/>
        <v>207</v>
      </c>
      <c r="HD126" s="117">
        <f t="shared" si="405"/>
        <v>208</v>
      </c>
      <c r="HE126" s="117">
        <f t="shared" si="405"/>
        <v>209</v>
      </c>
      <c r="HF126" s="117">
        <f t="shared" si="405"/>
        <v>210</v>
      </c>
      <c r="HG126" s="117">
        <f t="shared" si="405"/>
        <v>211</v>
      </c>
      <c r="HH126" s="117">
        <f t="shared" si="405"/>
        <v>212</v>
      </c>
      <c r="HI126" s="117">
        <f t="shared" si="403"/>
        <v>213</v>
      </c>
      <c r="HJ126" s="117">
        <f t="shared" si="403"/>
        <v>214</v>
      </c>
      <c r="HK126" s="117">
        <f t="shared" si="403"/>
        <v>216</v>
      </c>
      <c r="HL126" s="117">
        <f t="shared" si="403"/>
        <v>217</v>
      </c>
      <c r="HM126" s="117">
        <f t="shared" si="403"/>
        <v>218</v>
      </c>
      <c r="HN126" s="117">
        <f t="shared" si="403"/>
        <v>219</v>
      </c>
      <c r="HO126" s="117">
        <f t="shared" si="403"/>
        <v>220</v>
      </c>
      <c r="HP126" s="117">
        <f t="shared" si="403"/>
        <v>221</v>
      </c>
      <c r="HQ126" s="117">
        <f t="shared" si="403"/>
        <v>222</v>
      </c>
      <c r="HR126" s="117">
        <f t="shared" si="403"/>
        <v>223</v>
      </c>
      <c r="HS126" s="117">
        <f t="shared" si="403"/>
        <v>224</v>
      </c>
      <c r="HT126" s="117">
        <f t="shared" si="403"/>
        <v>225</v>
      </c>
      <c r="HU126" s="117">
        <f t="shared" si="403"/>
        <v>225</v>
      </c>
      <c r="HV126" s="117">
        <f t="shared" si="403"/>
        <v>225</v>
      </c>
    </row>
    <row r="127" spans="1:230" x14ac:dyDescent="0.35">
      <c r="A127" s="117" t="s">
        <v>789</v>
      </c>
      <c r="B127" s="117" t="str">
        <f t="shared" si="397"/>
        <v>-</v>
      </c>
      <c r="C127" s="117" t="str">
        <f t="shared" si="397"/>
        <v>-</v>
      </c>
      <c r="D127" s="117" t="str">
        <f t="shared" si="397"/>
        <v>-</v>
      </c>
      <c r="E127" s="117" t="str">
        <f t="shared" si="397"/>
        <v>-</v>
      </c>
      <c r="H127" s="117">
        <v>126</v>
      </c>
      <c r="I127" s="117" t="str">
        <f t="shared" si="177"/>
        <v>ECG</v>
      </c>
      <c r="J127" s="117">
        <f t="shared" si="183"/>
        <v>115</v>
      </c>
      <c r="K127" s="117" t="str">
        <f t="shared" si="184"/>
        <v>ECG</v>
      </c>
      <c r="L127" s="117" t="str">
        <f t="shared" si="185"/>
        <v/>
      </c>
      <c r="M127" s="398" t="str">
        <f t="shared" si="186"/>
        <v>ECG</v>
      </c>
      <c r="N127" s="117">
        <f t="shared" si="187"/>
        <v>126</v>
      </c>
      <c r="O127" s="117">
        <f t="shared" si="188"/>
        <v>126</v>
      </c>
      <c r="Q127" s="389" t="str">
        <f t="shared" si="178"/>
        <v/>
      </c>
      <c r="R127" s="395" t="str">
        <f t="shared" si="189"/>
        <v/>
      </c>
      <c r="S127" s="391"/>
      <c r="T127" s="391"/>
      <c r="U127" s="391"/>
      <c r="V127" s="117">
        <v>28</v>
      </c>
      <c r="W127" s="117">
        <v>0</v>
      </c>
      <c r="X127" s="117">
        <f t="shared" si="395"/>
        <v>1</v>
      </c>
      <c r="Y127" s="117">
        <f t="shared" si="404"/>
        <v>2</v>
      </c>
      <c r="Z127" s="117">
        <f t="shared" si="404"/>
        <v>3</v>
      </c>
      <c r="AA127" s="117">
        <f t="shared" si="404"/>
        <v>4</v>
      </c>
      <c r="AB127" s="117">
        <f t="shared" si="404"/>
        <v>5</v>
      </c>
      <c r="AC127" s="117">
        <f t="shared" si="404"/>
        <v>7</v>
      </c>
      <c r="AD127" s="117">
        <f t="shared" si="404"/>
        <v>8</v>
      </c>
      <c r="AE127" s="117">
        <f t="shared" si="404"/>
        <v>9</v>
      </c>
      <c r="AF127" s="117">
        <f t="shared" si="404"/>
        <v>10</v>
      </c>
      <c r="AG127" s="117">
        <f t="shared" si="404"/>
        <v>11</v>
      </c>
      <c r="AH127" s="117">
        <f t="shared" si="404"/>
        <v>12</v>
      </c>
      <c r="AI127" s="117">
        <f t="shared" si="404"/>
        <v>13</v>
      </c>
      <c r="AJ127" s="117">
        <f t="shared" si="404"/>
        <v>14</v>
      </c>
      <c r="AK127" s="117">
        <f t="shared" si="404"/>
        <v>15</v>
      </c>
      <c r="AL127" s="117">
        <f t="shared" si="404"/>
        <v>16</v>
      </c>
      <c r="AM127" s="117">
        <f t="shared" si="404"/>
        <v>18</v>
      </c>
      <c r="AN127" s="117">
        <f t="shared" si="404"/>
        <v>19</v>
      </c>
      <c r="AO127" s="117">
        <f t="shared" si="404"/>
        <v>20</v>
      </c>
      <c r="AP127" s="117">
        <f t="shared" si="404"/>
        <v>21</v>
      </c>
      <c r="AQ127" s="117">
        <f t="shared" si="404"/>
        <v>22</v>
      </c>
      <c r="AR127" s="117">
        <f t="shared" si="404"/>
        <v>23</v>
      </c>
      <c r="AS127" s="117">
        <f t="shared" si="404"/>
        <v>24</v>
      </c>
      <c r="AT127" s="117">
        <f t="shared" si="404"/>
        <v>25</v>
      </c>
      <c r="AU127" s="117">
        <f t="shared" si="404"/>
        <v>26</v>
      </c>
      <c r="AV127" s="117">
        <f t="shared" si="404"/>
        <v>27</v>
      </c>
      <c r="AW127" s="117">
        <f t="shared" si="404"/>
        <v>29</v>
      </c>
      <c r="AX127" s="117">
        <f t="shared" si="404"/>
        <v>30</v>
      </c>
      <c r="AY127" s="117">
        <f t="shared" si="404"/>
        <v>31</v>
      </c>
      <c r="AZ127" s="117">
        <f t="shared" si="404"/>
        <v>32</v>
      </c>
      <c r="BA127" s="117">
        <f t="shared" si="404"/>
        <v>33</v>
      </c>
      <c r="BB127" s="117">
        <f t="shared" si="404"/>
        <v>34</v>
      </c>
      <c r="BC127" s="117">
        <f t="shared" si="404"/>
        <v>35</v>
      </c>
      <c r="BD127" s="117">
        <f t="shared" si="404"/>
        <v>36</v>
      </c>
      <c r="BE127" s="117">
        <f t="shared" si="404"/>
        <v>37</v>
      </c>
      <c r="BF127" s="117">
        <f t="shared" si="404"/>
        <v>38</v>
      </c>
      <c r="BG127" s="117">
        <f t="shared" si="404"/>
        <v>40</v>
      </c>
      <c r="BH127" s="117">
        <f t="shared" si="404"/>
        <v>41</v>
      </c>
      <c r="BI127" s="117">
        <f t="shared" si="404"/>
        <v>42</v>
      </c>
      <c r="BJ127" s="117">
        <f t="shared" si="404"/>
        <v>43</v>
      </c>
      <c r="BK127" s="117">
        <f t="shared" si="404"/>
        <v>44</v>
      </c>
      <c r="BL127" s="117">
        <f t="shared" si="404"/>
        <v>45</v>
      </c>
      <c r="BM127" s="117">
        <f t="shared" si="404"/>
        <v>46</v>
      </c>
      <c r="BN127" s="117">
        <f t="shared" si="404"/>
        <v>47</v>
      </c>
      <c r="BO127" s="117">
        <f t="shared" si="404"/>
        <v>48</v>
      </c>
      <c r="BP127" s="117">
        <f t="shared" si="404"/>
        <v>49</v>
      </c>
      <c r="BQ127" s="117">
        <f t="shared" si="404"/>
        <v>51</v>
      </c>
      <c r="BR127" s="117">
        <f t="shared" si="404"/>
        <v>52</v>
      </c>
      <c r="BS127" s="117">
        <f t="shared" si="404"/>
        <v>53</v>
      </c>
      <c r="BT127" s="117">
        <f t="shared" si="404"/>
        <v>54</v>
      </c>
      <c r="BU127" s="117">
        <f t="shared" si="404"/>
        <v>55</v>
      </c>
      <c r="BV127" s="117">
        <f t="shared" si="404"/>
        <v>56</v>
      </c>
      <c r="BW127" s="117">
        <f t="shared" si="404"/>
        <v>57</v>
      </c>
      <c r="BX127" s="117">
        <f t="shared" si="404"/>
        <v>58</v>
      </c>
      <c r="BY127" s="117">
        <f t="shared" si="404"/>
        <v>59</v>
      </c>
      <c r="BZ127" s="117">
        <f t="shared" si="404"/>
        <v>60</v>
      </c>
      <c r="CA127" s="117">
        <f t="shared" si="404"/>
        <v>62</v>
      </c>
      <c r="CB127" s="117">
        <f t="shared" si="404"/>
        <v>63</v>
      </c>
      <c r="CC127" s="117">
        <f t="shared" si="404"/>
        <v>64</v>
      </c>
      <c r="CD127" s="117">
        <f t="shared" si="404"/>
        <v>65</v>
      </c>
      <c r="CE127" s="117">
        <f t="shared" si="404"/>
        <v>66</v>
      </c>
      <c r="CF127" s="117">
        <f t="shared" si="404"/>
        <v>67</v>
      </c>
      <c r="CG127" s="117">
        <f t="shared" si="404"/>
        <v>68</v>
      </c>
      <c r="CH127" s="117">
        <f t="shared" si="404"/>
        <v>69</v>
      </c>
      <c r="CI127" s="117">
        <f t="shared" si="404"/>
        <v>70</v>
      </c>
      <c r="CJ127" s="117">
        <f t="shared" si="404"/>
        <v>71</v>
      </c>
      <c r="CK127" s="117">
        <f t="shared" si="402"/>
        <v>73</v>
      </c>
      <c r="CL127" s="117">
        <f t="shared" si="402"/>
        <v>74</v>
      </c>
      <c r="CM127" s="117">
        <f t="shared" si="402"/>
        <v>75</v>
      </c>
      <c r="CN127" s="117">
        <f t="shared" si="402"/>
        <v>76</v>
      </c>
      <c r="CO127" s="117">
        <f t="shared" si="402"/>
        <v>77</v>
      </c>
      <c r="CP127" s="117">
        <f t="shared" si="402"/>
        <v>78</v>
      </c>
      <c r="CQ127" s="117">
        <f t="shared" si="402"/>
        <v>79</v>
      </c>
      <c r="CR127" s="117">
        <f t="shared" si="402"/>
        <v>80</v>
      </c>
      <c r="CS127" s="117">
        <f t="shared" si="402"/>
        <v>81</v>
      </c>
      <c r="CT127" s="117">
        <f t="shared" si="402"/>
        <v>82</v>
      </c>
      <c r="CU127" s="117">
        <f t="shared" si="402"/>
        <v>84</v>
      </c>
      <c r="CV127" s="117">
        <f t="shared" si="402"/>
        <v>85</v>
      </c>
      <c r="CW127" s="117">
        <f t="shared" si="402"/>
        <v>86</v>
      </c>
      <c r="CX127" s="117">
        <f t="shared" si="402"/>
        <v>87</v>
      </c>
      <c r="CY127" s="117">
        <f t="shared" si="402"/>
        <v>88</v>
      </c>
      <c r="CZ127" s="117">
        <f t="shared" si="402"/>
        <v>89</v>
      </c>
      <c r="DA127" s="117">
        <f t="shared" si="402"/>
        <v>90</v>
      </c>
      <c r="DB127" s="117">
        <f t="shared" si="402"/>
        <v>91</v>
      </c>
      <c r="DC127" s="117">
        <f t="shared" si="402"/>
        <v>92</v>
      </c>
      <c r="DD127" s="117">
        <f t="shared" si="402"/>
        <v>93</v>
      </c>
      <c r="DE127" s="117">
        <f t="shared" si="402"/>
        <v>95</v>
      </c>
      <c r="DF127" s="117">
        <f t="shared" si="402"/>
        <v>96</v>
      </c>
      <c r="DG127" s="117">
        <f t="shared" si="402"/>
        <v>97</v>
      </c>
      <c r="DH127" s="117">
        <f t="shared" si="402"/>
        <v>98</v>
      </c>
      <c r="DI127" s="117">
        <f t="shared" si="402"/>
        <v>99</v>
      </c>
      <c r="DJ127" s="117">
        <f t="shared" si="402"/>
        <v>100</v>
      </c>
      <c r="DK127" s="117">
        <f t="shared" si="402"/>
        <v>101</v>
      </c>
      <c r="DL127" s="117">
        <f t="shared" si="402"/>
        <v>102</v>
      </c>
      <c r="DM127" s="117">
        <f t="shared" si="402"/>
        <v>103</v>
      </c>
      <c r="DN127" s="117">
        <f t="shared" si="402"/>
        <v>104</v>
      </c>
      <c r="DO127" s="117">
        <f t="shared" si="402"/>
        <v>106</v>
      </c>
      <c r="DP127" s="117">
        <f t="shared" si="402"/>
        <v>107</v>
      </c>
      <c r="DQ127" s="117">
        <f t="shared" si="402"/>
        <v>108</v>
      </c>
      <c r="DR127" s="117">
        <f t="shared" si="402"/>
        <v>109</v>
      </c>
      <c r="DS127" s="117">
        <f t="shared" si="402"/>
        <v>110</v>
      </c>
      <c r="DT127" s="117">
        <f t="shared" si="402"/>
        <v>111</v>
      </c>
      <c r="DU127" s="117">
        <f t="shared" si="402"/>
        <v>112</v>
      </c>
      <c r="DV127" s="117">
        <f t="shared" si="402"/>
        <v>113</v>
      </c>
      <c r="DW127" s="117">
        <f t="shared" si="402"/>
        <v>114</v>
      </c>
      <c r="DX127" s="117">
        <f t="shared" si="402"/>
        <v>115</v>
      </c>
      <c r="DY127" s="117">
        <f t="shared" si="402"/>
        <v>117</v>
      </c>
      <c r="DZ127" s="117">
        <f t="shared" si="402"/>
        <v>118</v>
      </c>
      <c r="EA127" s="117">
        <f t="shared" si="402"/>
        <v>119</v>
      </c>
      <c r="EB127" s="117">
        <f t="shared" si="402"/>
        <v>120</v>
      </c>
      <c r="EC127" s="117">
        <f t="shared" si="402"/>
        <v>121</v>
      </c>
      <c r="ED127" s="117">
        <f t="shared" si="402"/>
        <v>122</v>
      </c>
      <c r="EE127" s="117">
        <f t="shared" si="402"/>
        <v>123</v>
      </c>
      <c r="EF127" s="117">
        <f t="shared" si="402"/>
        <v>124</v>
      </c>
      <c r="EG127" s="117">
        <f t="shared" si="402"/>
        <v>125</v>
      </c>
      <c r="EH127" s="117">
        <f t="shared" si="402"/>
        <v>126</v>
      </c>
      <c r="EI127" s="117">
        <f t="shared" si="402"/>
        <v>128</v>
      </c>
      <c r="EJ127" s="117">
        <f t="shared" si="402"/>
        <v>129</v>
      </c>
      <c r="EK127" s="117">
        <f t="shared" si="402"/>
        <v>130</v>
      </c>
      <c r="EL127" s="117">
        <f t="shared" si="402"/>
        <v>131</v>
      </c>
      <c r="EM127" s="117">
        <f t="shared" si="402"/>
        <v>132</v>
      </c>
      <c r="EN127" s="117">
        <f t="shared" si="402"/>
        <v>133</v>
      </c>
      <c r="EO127" s="117">
        <f t="shared" si="402"/>
        <v>134</v>
      </c>
      <c r="EP127" s="117">
        <f t="shared" si="402"/>
        <v>135</v>
      </c>
      <c r="EQ127" s="117">
        <f t="shared" si="402"/>
        <v>136</v>
      </c>
      <c r="ER127" s="117">
        <f t="shared" si="402"/>
        <v>137</v>
      </c>
      <c r="ES127" s="117">
        <f t="shared" si="402"/>
        <v>139</v>
      </c>
      <c r="ET127" s="117">
        <f t="shared" si="402"/>
        <v>140</v>
      </c>
      <c r="EU127" s="117">
        <f t="shared" si="402"/>
        <v>141</v>
      </c>
      <c r="EV127" s="117">
        <f t="shared" si="392"/>
        <v>142</v>
      </c>
      <c r="EW127" s="117">
        <f t="shared" si="405"/>
        <v>143</v>
      </c>
      <c r="EX127" s="117">
        <f t="shared" si="405"/>
        <v>144</v>
      </c>
      <c r="EY127" s="117">
        <f t="shared" si="405"/>
        <v>145</v>
      </c>
      <c r="EZ127" s="117">
        <f t="shared" si="405"/>
        <v>146</v>
      </c>
      <c r="FA127" s="117">
        <f t="shared" si="405"/>
        <v>147</v>
      </c>
      <c r="FB127" s="117">
        <f t="shared" si="405"/>
        <v>148</v>
      </c>
      <c r="FC127" s="117">
        <f t="shared" si="405"/>
        <v>150</v>
      </c>
      <c r="FD127" s="117">
        <f t="shared" si="405"/>
        <v>151</v>
      </c>
      <c r="FE127" s="117">
        <f t="shared" si="405"/>
        <v>152</v>
      </c>
      <c r="FF127" s="117">
        <f t="shared" si="405"/>
        <v>153</v>
      </c>
      <c r="FG127" s="117">
        <f t="shared" si="405"/>
        <v>154</v>
      </c>
      <c r="FH127" s="117">
        <f t="shared" si="405"/>
        <v>155</v>
      </c>
      <c r="FI127" s="117">
        <f t="shared" si="405"/>
        <v>156</v>
      </c>
      <c r="FJ127" s="117">
        <f t="shared" si="405"/>
        <v>157</v>
      </c>
      <c r="FK127" s="117">
        <f t="shared" si="405"/>
        <v>158</v>
      </c>
      <c r="FL127" s="117">
        <f t="shared" si="405"/>
        <v>159</v>
      </c>
      <c r="FM127" s="117">
        <f t="shared" si="405"/>
        <v>161</v>
      </c>
      <c r="FN127" s="117">
        <f t="shared" si="405"/>
        <v>162</v>
      </c>
      <c r="FO127" s="117">
        <f t="shared" si="405"/>
        <v>163</v>
      </c>
      <c r="FP127" s="117">
        <f t="shared" si="405"/>
        <v>164</v>
      </c>
      <c r="FQ127" s="117">
        <f t="shared" si="405"/>
        <v>165</v>
      </c>
      <c r="FR127" s="117">
        <f t="shared" si="405"/>
        <v>166</v>
      </c>
      <c r="FS127" s="117">
        <f t="shared" si="405"/>
        <v>167</v>
      </c>
      <c r="FT127" s="117">
        <f t="shared" si="405"/>
        <v>168</v>
      </c>
      <c r="FU127" s="117">
        <f t="shared" si="405"/>
        <v>169</v>
      </c>
      <c r="FV127" s="117">
        <f t="shared" si="405"/>
        <v>170</v>
      </c>
      <c r="FW127" s="117">
        <f t="shared" si="405"/>
        <v>172</v>
      </c>
      <c r="FX127" s="117">
        <f t="shared" si="405"/>
        <v>173</v>
      </c>
      <c r="FY127" s="117">
        <f t="shared" si="405"/>
        <v>174</v>
      </c>
      <c r="FZ127" s="117">
        <f t="shared" si="405"/>
        <v>175</v>
      </c>
      <c r="GA127" s="117">
        <f t="shared" si="405"/>
        <v>176</v>
      </c>
      <c r="GB127" s="117">
        <f t="shared" si="405"/>
        <v>177</v>
      </c>
      <c r="GC127" s="117">
        <f t="shared" si="405"/>
        <v>178</v>
      </c>
      <c r="GD127" s="117">
        <f t="shared" si="405"/>
        <v>179</v>
      </c>
      <c r="GE127" s="117">
        <f t="shared" si="405"/>
        <v>180</v>
      </c>
      <c r="GF127" s="117">
        <f t="shared" si="405"/>
        <v>181</v>
      </c>
      <c r="GG127" s="117">
        <f t="shared" si="405"/>
        <v>183</v>
      </c>
      <c r="GH127" s="117">
        <f t="shared" si="405"/>
        <v>184</v>
      </c>
      <c r="GI127" s="117">
        <f t="shared" si="405"/>
        <v>185</v>
      </c>
      <c r="GJ127" s="117">
        <f t="shared" si="405"/>
        <v>186</v>
      </c>
      <c r="GK127" s="117">
        <f t="shared" si="405"/>
        <v>187</v>
      </c>
      <c r="GL127" s="117">
        <f t="shared" si="405"/>
        <v>188</v>
      </c>
      <c r="GM127" s="117">
        <f t="shared" si="405"/>
        <v>189</v>
      </c>
      <c r="GN127" s="117">
        <f t="shared" si="405"/>
        <v>190</v>
      </c>
      <c r="GO127" s="117">
        <f t="shared" si="405"/>
        <v>191</v>
      </c>
      <c r="GP127" s="117">
        <f t="shared" si="405"/>
        <v>192</v>
      </c>
      <c r="GQ127" s="117">
        <f t="shared" si="405"/>
        <v>194</v>
      </c>
      <c r="GR127" s="117">
        <f t="shared" si="405"/>
        <v>195</v>
      </c>
      <c r="GS127" s="117">
        <f t="shared" si="405"/>
        <v>196</v>
      </c>
      <c r="GT127" s="117">
        <f t="shared" si="405"/>
        <v>197</v>
      </c>
      <c r="GU127" s="117">
        <f t="shared" si="405"/>
        <v>198</v>
      </c>
      <c r="GV127" s="117">
        <f t="shared" si="405"/>
        <v>199</v>
      </c>
      <c r="GW127" s="117">
        <f t="shared" si="405"/>
        <v>200</v>
      </c>
      <c r="GX127" s="117">
        <f t="shared" si="405"/>
        <v>201</v>
      </c>
      <c r="GY127" s="117">
        <f t="shared" si="405"/>
        <v>202</v>
      </c>
      <c r="GZ127" s="117">
        <f t="shared" si="405"/>
        <v>203</v>
      </c>
      <c r="HA127" s="117">
        <f t="shared" si="405"/>
        <v>205</v>
      </c>
      <c r="HB127" s="117">
        <f t="shared" si="405"/>
        <v>206</v>
      </c>
      <c r="HC127" s="117">
        <f t="shared" si="405"/>
        <v>207</v>
      </c>
      <c r="HD127" s="117">
        <f t="shared" si="405"/>
        <v>208</v>
      </c>
      <c r="HE127" s="117">
        <f t="shared" si="405"/>
        <v>209</v>
      </c>
      <c r="HF127" s="117">
        <f t="shared" si="405"/>
        <v>210</v>
      </c>
      <c r="HG127" s="117">
        <f t="shared" si="405"/>
        <v>211</v>
      </c>
      <c r="HH127" s="117">
        <f t="shared" si="405"/>
        <v>212</v>
      </c>
      <c r="HI127" s="117">
        <f t="shared" si="403"/>
        <v>213</v>
      </c>
      <c r="HJ127" s="117">
        <f t="shared" si="403"/>
        <v>214</v>
      </c>
      <c r="HK127" s="117">
        <f t="shared" si="403"/>
        <v>216</v>
      </c>
      <c r="HL127" s="117">
        <f t="shared" si="403"/>
        <v>217</v>
      </c>
      <c r="HM127" s="117">
        <f t="shared" si="403"/>
        <v>218</v>
      </c>
      <c r="HN127" s="117">
        <f t="shared" si="403"/>
        <v>219</v>
      </c>
      <c r="HO127" s="117">
        <f t="shared" si="403"/>
        <v>220</v>
      </c>
      <c r="HP127" s="117">
        <f t="shared" si="403"/>
        <v>221</v>
      </c>
      <c r="HQ127" s="117">
        <f t="shared" si="403"/>
        <v>222</v>
      </c>
      <c r="HR127" s="117">
        <f t="shared" si="403"/>
        <v>223</v>
      </c>
      <c r="HS127" s="117">
        <f t="shared" si="403"/>
        <v>224</v>
      </c>
      <c r="HT127" s="117">
        <f t="shared" si="403"/>
        <v>225</v>
      </c>
      <c r="HU127" s="117">
        <f t="shared" si="403"/>
        <v>225</v>
      </c>
      <c r="HV127" s="117">
        <f t="shared" si="403"/>
        <v>225</v>
      </c>
    </row>
    <row r="128" spans="1:230" x14ac:dyDescent="0.35">
      <c r="A128" s="117" t="s">
        <v>790</v>
      </c>
      <c r="B128" s="117" t="str">
        <f t="shared" si="397"/>
        <v>-</v>
      </c>
      <c r="C128" s="117" t="str">
        <f t="shared" si="397"/>
        <v>-</v>
      </c>
      <c r="D128" s="117" t="str">
        <f t="shared" si="397"/>
        <v>-</v>
      </c>
      <c r="E128" s="117" t="str">
        <f t="shared" si="397"/>
        <v>-</v>
      </c>
      <c r="H128" s="117">
        <v>127</v>
      </c>
      <c r="I128" s="117" t="str">
        <f t="shared" si="177"/>
        <v>ECG</v>
      </c>
      <c r="J128" s="117">
        <f t="shared" si="183"/>
        <v>116</v>
      </c>
      <c r="K128" s="117" t="str">
        <f t="shared" si="184"/>
        <v>ECG</v>
      </c>
      <c r="L128" s="117" t="str">
        <f t="shared" si="185"/>
        <v/>
      </c>
      <c r="M128" s="398" t="str">
        <f t="shared" si="186"/>
        <v>ECG</v>
      </c>
      <c r="N128" s="117">
        <f t="shared" si="187"/>
        <v>127</v>
      </c>
      <c r="O128" s="117">
        <f t="shared" si="188"/>
        <v>127</v>
      </c>
      <c r="Q128" s="389" t="str">
        <f t="shared" si="178"/>
        <v/>
      </c>
      <c r="R128" s="395" t="str">
        <f t="shared" si="189"/>
        <v/>
      </c>
      <c r="S128" s="391"/>
      <c r="T128" s="391"/>
      <c r="U128" s="391"/>
      <c r="V128" s="117">
        <v>29</v>
      </c>
      <c r="W128" s="117">
        <v>0</v>
      </c>
      <c r="X128" s="117">
        <f t="shared" si="395"/>
        <v>1</v>
      </c>
      <c r="Y128" s="117">
        <f t="shared" si="404"/>
        <v>2</v>
      </c>
      <c r="Z128" s="117">
        <f t="shared" si="404"/>
        <v>3</v>
      </c>
      <c r="AA128" s="117">
        <f t="shared" si="404"/>
        <v>4</v>
      </c>
      <c r="AB128" s="117">
        <f t="shared" si="404"/>
        <v>5</v>
      </c>
      <c r="AC128" s="117">
        <f t="shared" si="404"/>
        <v>7</v>
      </c>
      <c r="AD128" s="117">
        <f t="shared" si="404"/>
        <v>8</v>
      </c>
      <c r="AE128" s="117">
        <f t="shared" si="404"/>
        <v>9</v>
      </c>
      <c r="AF128" s="117">
        <f t="shared" si="404"/>
        <v>10</v>
      </c>
      <c r="AG128" s="117">
        <f t="shared" si="404"/>
        <v>11</v>
      </c>
      <c r="AH128" s="117">
        <f t="shared" si="404"/>
        <v>12</v>
      </c>
      <c r="AI128" s="117">
        <f t="shared" si="404"/>
        <v>13</v>
      </c>
      <c r="AJ128" s="117">
        <f t="shared" si="404"/>
        <v>14</v>
      </c>
      <c r="AK128" s="117">
        <f t="shared" si="404"/>
        <v>15</v>
      </c>
      <c r="AL128" s="117">
        <f t="shared" si="404"/>
        <v>16</v>
      </c>
      <c r="AM128" s="117">
        <f t="shared" si="404"/>
        <v>18</v>
      </c>
      <c r="AN128" s="117">
        <f t="shared" si="404"/>
        <v>19</v>
      </c>
      <c r="AO128" s="117">
        <f t="shared" si="404"/>
        <v>20</v>
      </c>
      <c r="AP128" s="117">
        <f t="shared" si="404"/>
        <v>21</v>
      </c>
      <c r="AQ128" s="117">
        <f t="shared" si="404"/>
        <v>22</v>
      </c>
      <c r="AR128" s="117">
        <f t="shared" si="404"/>
        <v>23</v>
      </c>
      <c r="AS128" s="117">
        <f t="shared" si="404"/>
        <v>24</v>
      </c>
      <c r="AT128" s="117">
        <f t="shared" si="404"/>
        <v>25</v>
      </c>
      <c r="AU128" s="117">
        <f t="shared" si="404"/>
        <v>26</v>
      </c>
      <c r="AV128" s="117">
        <f t="shared" si="404"/>
        <v>27</v>
      </c>
      <c r="AW128" s="117">
        <f t="shared" si="404"/>
        <v>29</v>
      </c>
      <c r="AX128" s="117">
        <f t="shared" si="404"/>
        <v>30</v>
      </c>
      <c r="AY128" s="117">
        <f t="shared" si="404"/>
        <v>31</v>
      </c>
      <c r="AZ128" s="117">
        <f t="shared" si="404"/>
        <v>32</v>
      </c>
      <c r="BA128" s="117">
        <f t="shared" si="404"/>
        <v>33</v>
      </c>
      <c r="BB128" s="117">
        <f t="shared" si="404"/>
        <v>34</v>
      </c>
      <c r="BC128" s="117">
        <f t="shared" si="404"/>
        <v>35</v>
      </c>
      <c r="BD128" s="117">
        <f t="shared" si="404"/>
        <v>36</v>
      </c>
      <c r="BE128" s="117">
        <f t="shared" si="404"/>
        <v>37</v>
      </c>
      <c r="BF128" s="117">
        <f t="shared" si="404"/>
        <v>38</v>
      </c>
      <c r="BG128" s="117">
        <f t="shared" si="404"/>
        <v>40</v>
      </c>
      <c r="BH128" s="117">
        <f t="shared" si="404"/>
        <v>41</v>
      </c>
      <c r="BI128" s="117">
        <f t="shared" si="404"/>
        <v>42</v>
      </c>
      <c r="BJ128" s="117">
        <f t="shared" si="404"/>
        <v>43</v>
      </c>
      <c r="BK128" s="117">
        <f t="shared" si="404"/>
        <v>44</v>
      </c>
      <c r="BL128" s="117">
        <f t="shared" si="404"/>
        <v>45</v>
      </c>
      <c r="BM128" s="117">
        <f t="shared" si="404"/>
        <v>46</v>
      </c>
      <c r="BN128" s="117">
        <f t="shared" si="404"/>
        <v>47</v>
      </c>
      <c r="BO128" s="117">
        <f t="shared" si="404"/>
        <v>48</v>
      </c>
      <c r="BP128" s="117">
        <f t="shared" si="404"/>
        <v>49</v>
      </c>
      <c r="BQ128" s="117">
        <f t="shared" si="404"/>
        <v>51</v>
      </c>
      <c r="BR128" s="117">
        <f t="shared" si="404"/>
        <v>52</v>
      </c>
      <c r="BS128" s="117">
        <f t="shared" si="404"/>
        <v>53</v>
      </c>
      <c r="BT128" s="117">
        <f t="shared" si="404"/>
        <v>54</v>
      </c>
      <c r="BU128" s="117">
        <f t="shared" si="404"/>
        <v>55</v>
      </c>
      <c r="BV128" s="117">
        <f t="shared" si="404"/>
        <v>56</v>
      </c>
      <c r="BW128" s="117">
        <f t="shared" si="404"/>
        <v>57</v>
      </c>
      <c r="BX128" s="117">
        <f t="shared" si="404"/>
        <v>58</v>
      </c>
      <c r="BY128" s="117">
        <f t="shared" si="404"/>
        <v>59</v>
      </c>
      <c r="BZ128" s="117">
        <f t="shared" si="404"/>
        <v>60</v>
      </c>
      <c r="CA128" s="117">
        <f t="shared" si="404"/>
        <v>62</v>
      </c>
      <c r="CB128" s="117">
        <f t="shared" si="404"/>
        <v>63</v>
      </c>
      <c r="CC128" s="117">
        <f t="shared" si="404"/>
        <v>64</v>
      </c>
      <c r="CD128" s="117">
        <f t="shared" si="404"/>
        <v>65</v>
      </c>
      <c r="CE128" s="117">
        <f t="shared" si="404"/>
        <v>66</v>
      </c>
      <c r="CF128" s="117">
        <f t="shared" si="404"/>
        <v>67</v>
      </c>
      <c r="CG128" s="117">
        <f t="shared" si="404"/>
        <v>68</v>
      </c>
      <c r="CH128" s="117">
        <f t="shared" si="404"/>
        <v>69</v>
      </c>
      <c r="CI128" s="117">
        <f t="shared" si="404"/>
        <v>70</v>
      </c>
      <c r="CJ128" s="117">
        <f t="shared" ref="CJ128:EU131" si="406">IF(CJ30=1,CJ127+1,CJ127)</f>
        <v>71</v>
      </c>
      <c r="CK128" s="117">
        <f t="shared" si="406"/>
        <v>73</v>
      </c>
      <c r="CL128" s="117">
        <f t="shared" si="406"/>
        <v>74</v>
      </c>
      <c r="CM128" s="117">
        <f t="shared" si="406"/>
        <v>75</v>
      </c>
      <c r="CN128" s="117">
        <f t="shared" si="406"/>
        <v>76</v>
      </c>
      <c r="CO128" s="117">
        <f t="shared" si="406"/>
        <v>77</v>
      </c>
      <c r="CP128" s="117">
        <f t="shared" si="406"/>
        <v>78</v>
      </c>
      <c r="CQ128" s="117">
        <f t="shared" si="406"/>
        <v>79</v>
      </c>
      <c r="CR128" s="117">
        <f t="shared" si="406"/>
        <v>80</v>
      </c>
      <c r="CS128" s="117">
        <f t="shared" si="406"/>
        <v>81</v>
      </c>
      <c r="CT128" s="117">
        <f t="shared" si="406"/>
        <v>82</v>
      </c>
      <c r="CU128" s="117">
        <f t="shared" si="406"/>
        <v>84</v>
      </c>
      <c r="CV128" s="117">
        <f t="shared" si="406"/>
        <v>85</v>
      </c>
      <c r="CW128" s="117">
        <f t="shared" si="406"/>
        <v>86</v>
      </c>
      <c r="CX128" s="117">
        <f t="shared" si="406"/>
        <v>87</v>
      </c>
      <c r="CY128" s="117">
        <f t="shared" si="406"/>
        <v>88</v>
      </c>
      <c r="CZ128" s="117">
        <f t="shared" si="406"/>
        <v>89</v>
      </c>
      <c r="DA128" s="117">
        <f t="shared" si="406"/>
        <v>90</v>
      </c>
      <c r="DB128" s="117">
        <f t="shared" si="406"/>
        <v>91</v>
      </c>
      <c r="DC128" s="117">
        <f t="shared" si="406"/>
        <v>92</v>
      </c>
      <c r="DD128" s="117">
        <f t="shared" si="406"/>
        <v>93</v>
      </c>
      <c r="DE128" s="117">
        <f t="shared" si="406"/>
        <v>95</v>
      </c>
      <c r="DF128" s="117">
        <f t="shared" si="406"/>
        <v>96</v>
      </c>
      <c r="DG128" s="117">
        <f t="shared" si="406"/>
        <v>97</v>
      </c>
      <c r="DH128" s="117">
        <f t="shared" si="406"/>
        <v>98</v>
      </c>
      <c r="DI128" s="117">
        <f t="shared" si="406"/>
        <v>99</v>
      </c>
      <c r="DJ128" s="117">
        <f t="shared" si="406"/>
        <v>100</v>
      </c>
      <c r="DK128" s="117">
        <f t="shared" si="406"/>
        <v>101</v>
      </c>
      <c r="DL128" s="117">
        <f t="shared" si="406"/>
        <v>102</v>
      </c>
      <c r="DM128" s="117">
        <f t="shared" si="406"/>
        <v>103</v>
      </c>
      <c r="DN128" s="117">
        <f t="shared" si="406"/>
        <v>104</v>
      </c>
      <c r="DO128" s="117">
        <f t="shared" si="406"/>
        <v>106</v>
      </c>
      <c r="DP128" s="117">
        <f t="shared" si="406"/>
        <v>107</v>
      </c>
      <c r="DQ128" s="117">
        <f t="shared" si="406"/>
        <v>108</v>
      </c>
      <c r="DR128" s="117">
        <f t="shared" si="406"/>
        <v>109</v>
      </c>
      <c r="DS128" s="117">
        <f t="shared" si="406"/>
        <v>110</v>
      </c>
      <c r="DT128" s="117">
        <f t="shared" si="406"/>
        <v>111</v>
      </c>
      <c r="DU128" s="117">
        <f t="shared" si="406"/>
        <v>112</v>
      </c>
      <c r="DV128" s="117">
        <f t="shared" si="406"/>
        <v>113</v>
      </c>
      <c r="DW128" s="117">
        <f t="shared" si="406"/>
        <v>114</v>
      </c>
      <c r="DX128" s="117">
        <f t="shared" si="406"/>
        <v>115</v>
      </c>
      <c r="DY128" s="117">
        <f t="shared" si="406"/>
        <v>117</v>
      </c>
      <c r="DZ128" s="117">
        <f t="shared" si="406"/>
        <v>118</v>
      </c>
      <c r="EA128" s="117">
        <f t="shared" si="406"/>
        <v>119</v>
      </c>
      <c r="EB128" s="117">
        <f t="shared" si="406"/>
        <v>120</v>
      </c>
      <c r="EC128" s="117">
        <f t="shared" si="406"/>
        <v>121</v>
      </c>
      <c r="ED128" s="117">
        <f t="shared" si="406"/>
        <v>122</v>
      </c>
      <c r="EE128" s="117">
        <f t="shared" si="406"/>
        <v>123</v>
      </c>
      <c r="EF128" s="117">
        <f t="shared" si="406"/>
        <v>124</v>
      </c>
      <c r="EG128" s="117">
        <f t="shared" si="406"/>
        <v>125</v>
      </c>
      <c r="EH128" s="117">
        <f t="shared" si="406"/>
        <v>126</v>
      </c>
      <c r="EI128" s="117">
        <f t="shared" si="406"/>
        <v>128</v>
      </c>
      <c r="EJ128" s="117">
        <f t="shared" si="406"/>
        <v>129</v>
      </c>
      <c r="EK128" s="117">
        <f t="shared" si="406"/>
        <v>130</v>
      </c>
      <c r="EL128" s="117">
        <f t="shared" si="406"/>
        <v>131</v>
      </c>
      <c r="EM128" s="117">
        <f t="shared" si="406"/>
        <v>132</v>
      </c>
      <c r="EN128" s="117">
        <f t="shared" si="406"/>
        <v>133</v>
      </c>
      <c r="EO128" s="117">
        <f t="shared" si="406"/>
        <v>134</v>
      </c>
      <c r="EP128" s="117">
        <f t="shared" si="406"/>
        <v>135</v>
      </c>
      <c r="EQ128" s="117">
        <f t="shared" si="406"/>
        <v>136</v>
      </c>
      <c r="ER128" s="117">
        <f t="shared" si="406"/>
        <v>137</v>
      </c>
      <c r="ES128" s="117">
        <f t="shared" si="406"/>
        <v>139</v>
      </c>
      <c r="ET128" s="117">
        <f t="shared" si="406"/>
        <v>140</v>
      </c>
      <c r="EU128" s="117">
        <f t="shared" si="406"/>
        <v>141</v>
      </c>
      <c r="EV128" s="117">
        <f t="shared" si="392"/>
        <v>142</v>
      </c>
      <c r="EW128" s="117">
        <f t="shared" si="405"/>
        <v>143</v>
      </c>
      <c r="EX128" s="117">
        <f t="shared" si="405"/>
        <v>144</v>
      </c>
      <c r="EY128" s="117">
        <f t="shared" si="405"/>
        <v>145</v>
      </c>
      <c r="EZ128" s="117">
        <f t="shared" si="405"/>
        <v>146</v>
      </c>
      <c r="FA128" s="117">
        <f t="shared" si="405"/>
        <v>147</v>
      </c>
      <c r="FB128" s="117">
        <f t="shared" si="405"/>
        <v>148</v>
      </c>
      <c r="FC128" s="117">
        <f t="shared" si="405"/>
        <v>150</v>
      </c>
      <c r="FD128" s="117">
        <f t="shared" si="405"/>
        <v>151</v>
      </c>
      <c r="FE128" s="117">
        <f t="shared" si="405"/>
        <v>152</v>
      </c>
      <c r="FF128" s="117">
        <f t="shared" si="405"/>
        <v>153</v>
      </c>
      <c r="FG128" s="117">
        <f t="shared" si="405"/>
        <v>154</v>
      </c>
      <c r="FH128" s="117">
        <f t="shared" si="405"/>
        <v>155</v>
      </c>
      <c r="FI128" s="117">
        <f t="shared" si="405"/>
        <v>156</v>
      </c>
      <c r="FJ128" s="117">
        <f t="shared" si="405"/>
        <v>157</v>
      </c>
      <c r="FK128" s="117">
        <f t="shared" si="405"/>
        <v>158</v>
      </c>
      <c r="FL128" s="117">
        <f t="shared" si="405"/>
        <v>159</v>
      </c>
      <c r="FM128" s="117">
        <f t="shared" si="405"/>
        <v>161</v>
      </c>
      <c r="FN128" s="117">
        <f t="shared" si="405"/>
        <v>162</v>
      </c>
      <c r="FO128" s="117">
        <f t="shared" si="405"/>
        <v>163</v>
      </c>
      <c r="FP128" s="117">
        <f t="shared" si="405"/>
        <v>164</v>
      </c>
      <c r="FQ128" s="117">
        <f t="shared" si="405"/>
        <v>165</v>
      </c>
      <c r="FR128" s="117">
        <f t="shared" si="405"/>
        <v>166</v>
      </c>
      <c r="FS128" s="117">
        <f t="shared" si="405"/>
        <v>167</v>
      </c>
      <c r="FT128" s="117">
        <f t="shared" si="405"/>
        <v>168</v>
      </c>
      <c r="FU128" s="117">
        <f t="shared" si="405"/>
        <v>169</v>
      </c>
      <c r="FV128" s="117">
        <f t="shared" si="405"/>
        <v>170</v>
      </c>
      <c r="FW128" s="117">
        <f t="shared" si="405"/>
        <v>172</v>
      </c>
      <c r="FX128" s="117">
        <f t="shared" si="405"/>
        <v>173</v>
      </c>
      <c r="FY128" s="117">
        <f t="shared" si="405"/>
        <v>174</v>
      </c>
      <c r="FZ128" s="117">
        <f t="shared" si="405"/>
        <v>175</v>
      </c>
      <c r="GA128" s="117">
        <f t="shared" si="405"/>
        <v>176</v>
      </c>
      <c r="GB128" s="117">
        <f t="shared" si="405"/>
        <v>177</v>
      </c>
      <c r="GC128" s="117">
        <f t="shared" si="405"/>
        <v>178</v>
      </c>
      <c r="GD128" s="117">
        <f t="shared" si="405"/>
        <v>179</v>
      </c>
      <c r="GE128" s="117">
        <f t="shared" si="405"/>
        <v>180</v>
      </c>
      <c r="GF128" s="117">
        <f t="shared" si="405"/>
        <v>181</v>
      </c>
      <c r="GG128" s="117">
        <f t="shared" si="405"/>
        <v>183</v>
      </c>
      <c r="GH128" s="117">
        <f t="shared" si="405"/>
        <v>184</v>
      </c>
      <c r="GI128" s="117">
        <f t="shared" si="405"/>
        <v>185</v>
      </c>
      <c r="GJ128" s="117">
        <f t="shared" si="405"/>
        <v>186</v>
      </c>
      <c r="GK128" s="117">
        <f t="shared" si="405"/>
        <v>187</v>
      </c>
      <c r="GL128" s="117">
        <f t="shared" si="405"/>
        <v>188</v>
      </c>
      <c r="GM128" s="117">
        <f t="shared" si="405"/>
        <v>189</v>
      </c>
      <c r="GN128" s="117">
        <f t="shared" si="405"/>
        <v>190</v>
      </c>
      <c r="GO128" s="117">
        <f t="shared" si="405"/>
        <v>191</v>
      </c>
      <c r="GP128" s="117">
        <f t="shared" si="405"/>
        <v>192</v>
      </c>
      <c r="GQ128" s="117">
        <f t="shared" si="405"/>
        <v>194</v>
      </c>
      <c r="GR128" s="117">
        <f t="shared" si="405"/>
        <v>195</v>
      </c>
      <c r="GS128" s="117">
        <f t="shared" si="405"/>
        <v>196</v>
      </c>
      <c r="GT128" s="117">
        <f t="shared" si="405"/>
        <v>197</v>
      </c>
      <c r="GU128" s="117">
        <f t="shared" si="405"/>
        <v>198</v>
      </c>
      <c r="GV128" s="117">
        <f t="shared" si="405"/>
        <v>199</v>
      </c>
      <c r="GW128" s="117">
        <f t="shared" si="405"/>
        <v>200</v>
      </c>
      <c r="GX128" s="117">
        <f t="shared" si="405"/>
        <v>201</v>
      </c>
      <c r="GY128" s="117">
        <f t="shared" si="405"/>
        <v>202</v>
      </c>
      <c r="GZ128" s="117">
        <f t="shared" si="405"/>
        <v>203</v>
      </c>
      <c r="HA128" s="117">
        <f t="shared" si="405"/>
        <v>205</v>
      </c>
      <c r="HB128" s="117">
        <f t="shared" si="405"/>
        <v>206</v>
      </c>
      <c r="HC128" s="117">
        <f t="shared" si="405"/>
        <v>207</v>
      </c>
      <c r="HD128" s="117">
        <f t="shared" si="405"/>
        <v>208</v>
      </c>
      <c r="HE128" s="117">
        <f t="shared" si="405"/>
        <v>209</v>
      </c>
      <c r="HF128" s="117">
        <f t="shared" si="405"/>
        <v>210</v>
      </c>
      <c r="HG128" s="117">
        <f t="shared" si="405"/>
        <v>211</v>
      </c>
      <c r="HH128" s="117">
        <f t="shared" ref="HH128:HV131" si="407">IF(HH30=1,HH127+1,HH127)</f>
        <v>212</v>
      </c>
      <c r="HI128" s="117">
        <f t="shared" si="407"/>
        <v>213</v>
      </c>
      <c r="HJ128" s="117">
        <f t="shared" si="407"/>
        <v>214</v>
      </c>
      <c r="HK128" s="117">
        <f t="shared" si="407"/>
        <v>216</v>
      </c>
      <c r="HL128" s="117">
        <f t="shared" si="407"/>
        <v>217</v>
      </c>
      <c r="HM128" s="117">
        <f t="shared" si="407"/>
        <v>218</v>
      </c>
      <c r="HN128" s="117">
        <f t="shared" si="407"/>
        <v>219</v>
      </c>
      <c r="HO128" s="117">
        <f t="shared" si="407"/>
        <v>220</v>
      </c>
      <c r="HP128" s="117">
        <f t="shared" si="407"/>
        <v>221</v>
      </c>
      <c r="HQ128" s="117">
        <f t="shared" si="407"/>
        <v>222</v>
      </c>
      <c r="HR128" s="117">
        <f t="shared" si="407"/>
        <v>223</v>
      </c>
      <c r="HS128" s="117">
        <f t="shared" si="407"/>
        <v>224</v>
      </c>
      <c r="HT128" s="117">
        <f t="shared" si="407"/>
        <v>225</v>
      </c>
      <c r="HU128" s="117">
        <f t="shared" si="407"/>
        <v>225</v>
      </c>
      <c r="HV128" s="117">
        <f t="shared" si="407"/>
        <v>225</v>
      </c>
    </row>
    <row r="129" spans="1:230" x14ac:dyDescent="0.35">
      <c r="A129" s="117" t="s">
        <v>791</v>
      </c>
      <c r="B129" s="117" t="str">
        <f t="shared" si="397"/>
        <v>-</v>
      </c>
      <c r="C129" s="117" t="str">
        <f t="shared" si="397"/>
        <v>-</v>
      </c>
      <c r="D129" s="117" t="str">
        <f t="shared" si="397"/>
        <v>-</v>
      </c>
      <c r="E129" s="117" t="str">
        <f t="shared" si="397"/>
        <v>-</v>
      </c>
      <c r="H129" s="117">
        <v>128</v>
      </c>
      <c r="I129" s="117" t="str">
        <f t="shared" si="177"/>
        <v>TIA1-3</v>
      </c>
      <c r="J129" s="117">
        <f t="shared" si="183"/>
        <v>116</v>
      </c>
      <c r="K129" s="117" t="str">
        <f t="shared" si="184"/>
        <v/>
      </c>
      <c r="L129" s="117" t="str">
        <f t="shared" si="185"/>
        <v>TIA1-3</v>
      </c>
      <c r="M129" s="398" t="str">
        <f t="shared" si="186"/>
        <v>TIA1-3</v>
      </c>
      <c r="N129" s="117">
        <f t="shared" si="187"/>
        <v>128</v>
      </c>
      <c r="O129" s="117">
        <f t="shared" si="188"/>
        <v>128</v>
      </c>
      <c r="Q129" s="389" t="str">
        <f t="shared" si="178"/>
        <v/>
      </c>
      <c r="R129" s="395" t="str">
        <f t="shared" si="189"/>
        <v/>
      </c>
      <c r="S129" s="391"/>
      <c r="T129" s="391"/>
      <c r="U129" s="391"/>
      <c r="V129" s="117">
        <v>30</v>
      </c>
      <c r="W129" s="117">
        <v>0</v>
      </c>
      <c r="X129" s="117">
        <f t="shared" si="395"/>
        <v>1</v>
      </c>
      <c r="Y129" s="117">
        <f t="shared" ref="Y129:CJ132" si="408">IF(Y31=1,Y128+1,Y128)</f>
        <v>2</v>
      </c>
      <c r="Z129" s="117">
        <f t="shared" si="408"/>
        <v>3</v>
      </c>
      <c r="AA129" s="117">
        <f t="shared" si="408"/>
        <v>4</v>
      </c>
      <c r="AB129" s="117">
        <f t="shared" si="408"/>
        <v>5</v>
      </c>
      <c r="AC129" s="117">
        <f t="shared" si="408"/>
        <v>7</v>
      </c>
      <c r="AD129" s="117">
        <f t="shared" si="408"/>
        <v>8</v>
      </c>
      <c r="AE129" s="117">
        <f t="shared" si="408"/>
        <v>9</v>
      </c>
      <c r="AF129" s="117">
        <f t="shared" si="408"/>
        <v>10</v>
      </c>
      <c r="AG129" s="117">
        <f t="shared" si="408"/>
        <v>11</v>
      </c>
      <c r="AH129" s="117">
        <f t="shared" si="408"/>
        <v>12</v>
      </c>
      <c r="AI129" s="117">
        <f t="shared" si="408"/>
        <v>13</v>
      </c>
      <c r="AJ129" s="117">
        <f t="shared" si="408"/>
        <v>14</v>
      </c>
      <c r="AK129" s="117">
        <f t="shared" si="408"/>
        <v>15</v>
      </c>
      <c r="AL129" s="117">
        <f t="shared" si="408"/>
        <v>16</v>
      </c>
      <c r="AM129" s="117">
        <f t="shared" si="408"/>
        <v>18</v>
      </c>
      <c r="AN129" s="117">
        <f t="shared" si="408"/>
        <v>19</v>
      </c>
      <c r="AO129" s="117">
        <f t="shared" si="408"/>
        <v>20</v>
      </c>
      <c r="AP129" s="117">
        <f t="shared" si="408"/>
        <v>21</v>
      </c>
      <c r="AQ129" s="117">
        <f t="shared" si="408"/>
        <v>22</v>
      </c>
      <c r="AR129" s="117">
        <f t="shared" si="408"/>
        <v>23</v>
      </c>
      <c r="AS129" s="117">
        <f t="shared" si="408"/>
        <v>24</v>
      </c>
      <c r="AT129" s="117">
        <f t="shared" si="408"/>
        <v>25</v>
      </c>
      <c r="AU129" s="117">
        <f t="shared" si="408"/>
        <v>26</v>
      </c>
      <c r="AV129" s="117">
        <f t="shared" si="408"/>
        <v>27</v>
      </c>
      <c r="AW129" s="117">
        <f t="shared" si="408"/>
        <v>29</v>
      </c>
      <c r="AX129" s="117">
        <f t="shared" si="408"/>
        <v>30</v>
      </c>
      <c r="AY129" s="117">
        <f t="shared" si="408"/>
        <v>31</v>
      </c>
      <c r="AZ129" s="117">
        <f t="shared" si="408"/>
        <v>32</v>
      </c>
      <c r="BA129" s="117">
        <f t="shared" si="408"/>
        <v>33</v>
      </c>
      <c r="BB129" s="117">
        <f t="shared" si="408"/>
        <v>34</v>
      </c>
      <c r="BC129" s="117">
        <f t="shared" si="408"/>
        <v>35</v>
      </c>
      <c r="BD129" s="117">
        <f t="shared" si="408"/>
        <v>36</v>
      </c>
      <c r="BE129" s="117">
        <f t="shared" si="408"/>
        <v>37</v>
      </c>
      <c r="BF129" s="117">
        <f t="shared" si="408"/>
        <v>38</v>
      </c>
      <c r="BG129" s="117">
        <f t="shared" si="408"/>
        <v>40</v>
      </c>
      <c r="BH129" s="117">
        <f t="shared" si="408"/>
        <v>41</v>
      </c>
      <c r="BI129" s="117">
        <f t="shared" si="408"/>
        <v>42</v>
      </c>
      <c r="BJ129" s="117">
        <f t="shared" si="408"/>
        <v>43</v>
      </c>
      <c r="BK129" s="117">
        <f t="shared" si="408"/>
        <v>44</v>
      </c>
      <c r="BL129" s="117">
        <f t="shared" si="408"/>
        <v>45</v>
      </c>
      <c r="BM129" s="117">
        <f t="shared" si="408"/>
        <v>46</v>
      </c>
      <c r="BN129" s="117">
        <f t="shared" si="408"/>
        <v>47</v>
      </c>
      <c r="BO129" s="117">
        <f t="shared" si="408"/>
        <v>48</v>
      </c>
      <c r="BP129" s="117">
        <f t="shared" si="408"/>
        <v>49</v>
      </c>
      <c r="BQ129" s="117">
        <f t="shared" si="408"/>
        <v>51</v>
      </c>
      <c r="BR129" s="117">
        <f t="shared" si="408"/>
        <v>52</v>
      </c>
      <c r="BS129" s="117">
        <f t="shared" si="408"/>
        <v>53</v>
      </c>
      <c r="BT129" s="117">
        <f t="shared" si="408"/>
        <v>54</v>
      </c>
      <c r="BU129" s="117">
        <f t="shared" si="408"/>
        <v>55</v>
      </c>
      <c r="BV129" s="117">
        <f t="shared" si="408"/>
        <v>56</v>
      </c>
      <c r="BW129" s="117">
        <f t="shared" si="408"/>
        <v>57</v>
      </c>
      <c r="BX129" s="117">
        <f t="shared" si="408"/>
        <v>58</v>
      </c>
      <c r="BY129" s="117">
        <f t="shared" si="408"/>
        <v>59</v>
      </c>
      <c r="BZ129" s="117">
        <f t="shared" si="408"/>
        <v>60</v>
      </c>
      <c r="CA129" s="117">
        <f t="shared" si="408"/>
        <v>62</v>
      </c>
      <c r="CB129" s="117">
        <f t="shared" si="408"/>
        <v>63</v>
      </c>
      <c r="CC129" s="117">
        <f t="shared" si="408"/>
        <v>64</v>
      </c>
      <c r="CD129" s="117">
        <f t="shared" si="408"/>
        <v>65</v>
      </c>
      <c r="CE129" s="117">
        <f t="shared" si="408"/>
        <v>66</v>
      </c>
      <c r="CF129" s="117">
        <f t="shared" si="408"/>
        <v>67</v>
      </c>
      <c r="CG129" s="117">
        <f t="shared" si="408"/>
        <v>68</v>
      </c>
      <c r="CH129" s="117">
        <f t="shared" si="408"/>
        <v>69</v>
      </c>
      <c r="CI129" s="117">
        <f t="shared" si="408"/>
        <v>70</v>
      </c>
      <c r="CJ129" s="117">
        <f t="shared" si="408"/>
        <v>71</v>
      </c>
      <c r="CK129" s="117">
        <f t="shared" si="406"/>
        <v>73</v>
      </c>
      <c r="CL129" s="117">
        <f t="shared" si="406"/>
        <v>74</v>
      </c>
      <c r="CM129" s="117">
        <f t="shared" si="406"/>
        <v>75</v>
      </c>
      <c r="CN129" s="117">
        <f t="shared" si="406"/>
        <v>76</v>
      </c>
      <c r="CO129" s="117">
        <f t="shared" si="406"/>
        <v>77</v>
      </c>
      <c r="CP129" s="117">
        <f t="shared" si="406"/>
        <v>78</v>
      </c>
      <c r="CQ129" s="117">
        <f t="shared" si="406"/>
        <v>79</v>
      </c>
      <c r="CR129" s="117">
        <f t="shared" si="406"/>
        <v>80</v>
      </c>
      <c r="CS129" s="117">
        <f t="shared" si="406"/>
        <v>81</v>
      </c>
      <c r="CT129" s="117">
        <f t="shared" si="406"/>
        <v>82</v>
      </c>
      <c r="CU129" s="117">
        <f t="shared" si="406"/>
        <v>84</v>
      </c>
      <c r="CV129" s="117">
        <f t="shared" si="406"/>
        <v>85</v>
      </c>
      <c r="CW129" s="117">
        <f t="shared" si="406"/>
        <v>86</v>
      </c>
      <c r="CX129" s="117">
        <f t="shared" si="406"/>
        <v>87</v>
      </c>
      <c r="CY129" s="117">
        <f t="shared" si="406"/>
        <v>88</v>
      </c>
      <c r="CZ129" s="117">
        <f t="shared" si="406"/>
        <v>89</v>
      </c>
      <c r="DA129" s="117">
        <f t="shared" si="406"/>
        <v>90</v>
      </c>
      <c r="DB129" s="117">
        <f t="shared" si="406"/>
        <v>91</v>
      </c>
      <c r="DC129" s="117">
        <f t="shared" si="406"/>
        <v>92</v>
      </c>
      <c r="DD129" s="117">
        <f t="shared" si="406"/>
        <v>93</v>
      </c>
      <c r="DE129" s="117">
        <f t="shared" si="406"/>
        <v>95</v>
      </c>
      <c r="DF129" s="117">
        <f t="shared" si="406"/>
        <v>96</v>
      </c>
      <c r="DG129" s="117">
        <f t="shared" si="406"/>
        <v>97</v>
      </c>
      <c r="DH129" s="117">
        <f t="shared" si="406"/>
        <v>98</v>
      </c>
      <c r="DI129" s="117">
        <f t="shared" si="406"/>
        <v>99</v>
      </c>
      <c r="DJ129" s="117">
        <f t="shared" si="406"/>
        <v>100</v>
      </c>
      <c r="DK129" s="117">
        <f t="shared" si="406"/>
        <v>101</v>
      </c>
      <c r="DL129" s="117">
        <f t="shared" si="406"/>
        <v>102</v>
      </c>
      <c r="DM129" s="117">
        <f t="shared" si="406"/>
        <v>103</v>
      </c>
      <c r="DN129" s="117">
        <f t="shared" si="406"/>
        <v>104</v>
      </c>
      <c r="DO129" s="117">
        <f t="shared" si="406"/>
        <v>106</v>
      </c>
      <c r="DP129" s="117">
        <f t="shared" si="406"/>
        <v>107</v>
      </c>
      <c r="DQ129" s="117">
        <f t="shared" si="406"/>
        <v>108</v>
      </c>
      <c r="DR129" s="117">
        <f t="shared" si="406"/>
        <v>109</v>
      </c>
      <c r="DS129" s="117">
        <f t="shared" si="406"/>
        <v>110</v>
      </c>
      <c r="DT129" s="117">
        <f t="shared" si="406"/>
        <v>111</v>
      </c>
      <c r="DU129" s="117">
        <f t="shared" si="406"/>
        <v>112</v>
      </c>
      <c r="DV129" s="117">
        <f t="shared" si="406"/>
        <v>113</v>
      </c>
      <c r="DW129" s="117">
        <f t="shared" si="406"/>
        <v>114</v>
      </c>
      <c r="DX129" s="117">
        <f t="shared" si="406"/>
        <v>115</v>
      </c>
      <c r="DY129" s="117">
        <f t="shared" si="406"/>
        <v>117</v>
      </c>
      <c r="DZ129" s="117">
        <f t="shared" si="406"/>
        <v>118</v>
      </c>
      <c r="EA129" s="117">
        <f t="shared" si="406"/>
        <v>119</v>
      </c>
      <c r="EB129" s="117">
        <f t="shared" si="406"/>
        <v>120</v>
      </c>
      <c r="EC129" s="117">
        <f t="shared" si="406"/>
        <v>121</v>
      </c>
      <c r="ED129" s="117">
        <f t="shared" si="406"/>
        <v>122</v>
      </c>
      <c r="EE129" s="117">
        <f t="shared" si="406"/>
        <v>123</v>
      </c>
      <c r="EF129" s="117">
        <f t="shared" si="406"/>
        <v>124</v>
      </c>
      <c r="EG129" s="117">
        <f t="shared" si="406"/>
        <v>125</v>
      </c>
      <c r="EH129" s="117">
        <f t="shared" si="406"/>
        <v>126</v>
      </c>
      <c r="EI129" s="117">
        <f t="shared" si="406"/>
        <v>128</v>
      </c>
      <c r="EJ129" s="117">
        <f t="shared" si="406"/>
        <v>129</v>
      </c>
      <c r="EK129" s="117">
        <f t="shared" si="406"/>
        <v>130</v>
      </c>
      <c r="EL129" s="117">
        <f t="shared" si="406"/>
        <v>131</v>
      </c>
      <c r="EM129" s="117">
        <f t="shared" si="406"/>
        <v>132</v>
      </c>
      <c r="EN129" s="117">
        <f t="shared" si="406"/>
        <v>133</v>
      </c>
      <c r="EO129" s="117">
        <f t="shared" si="406"/>
        <v>134</v>
      </c>
      <c r="EP129" s="117">
        <f t="shared" si="406"/>
        <v>135</v>
      </c>
      <c r="EQ129" s="117">
        <f t="shared" si="406"/>
        <v>136</v>
      </c>
      <c r="ER129" s="117">
        <f t="shared" si="406"/>
        <v>137</v>
      </c>
      <c r="ES129" s="117">
        <f t="shared" si="406"/>
        <v>139</v>
      </c>
      <c r="ET129" s="117">
        <f t="shared" si="406"/>
        <v>140</v>
      </c>
      <c r="EU129" s="117">
        <f t="shared" si="406"/>
        <v>141</v>
      </c>
      <c r="EV129" s="117">
        <f t="shared" si="392"/>
        <v>142</v>
      </c>
      <c r="EW129" s="117">
        <f t="shared" ref="EW129:HH132" si="409">IF(EW31=1,EW128+1,EW128)</f>
        <v>143</v>
      </c>
      <c r="EX129" s="117">
        <f t="shared" si="409"/>
        <v>144</v>
      </c>
      <c r="EY129" s="117">
        <f t="shared" si="409"/>
        <v>145</v>
      </c>
      <c r="EZ129" s="117">
        <f t="shared" si="409"/>
        <v>146</v>
      </c>
      <c r="FA129" s="117">
        <f t="shared" si="409"/>
        <v>147</v>
      </c>
      <c r="FB129" s="117">
        <f t="shared" si="409"/>
        <v>148</v>
      </c>
      <c r="FC129" s="117">
        <f t="shared" si="409"/>
        <v>150</v>
      </c>
      <c r="FD129" s="117">
        <f t="shared" si="409"/>
        <v>151</v>
      </c>
      <c r="FE129" s="117">
        <f t="shared" si="409"/>
        <v>152</v>
      </c>
      <c r="FF129" s="117">
        <f t="shared" si="409"/>
        <v>153</v>
      </c>
      <c r="FG129" s="117">
        <f t="shared" si="409"/>
        <v>154</v>
      </c>
      <c r="FH129" s="117">
        <f t="shared" si="409"/>
        <v>155</v>
      </c>
      <c r="FI129" s="117">
        <f t="shared" si="409"/>
        <v>156</v>
      </c>
      <c r="FJ129" s="117">
        <f t="shared" si="409"/>
        <v>157</v>
      </c>
      <c r="FK129" s="117">
        <f t="shared" si="409"/>
        <v>158</v>
      </c>
      <c r="FL129" s="117">
        <f t="shared" si="409"/>
        <v>159</v>
      </c>
      <c r="FM129" s="117">
        <f t="shared" si="409"/>
        <v>161</v>
      </c>
      <c r="FN129" s="117">
        <f t="shared" si="409"/>
        <v>162</v>
      </c>
      <c r="FO129" s="117">
        <f t="shared" si="409"/>
        <v>163</v>
      </c>
      <c r="FP129" s="117">
        <f t="shared" si="409"/>
        <v>164</v>
      </c>
      <c r="FQ129" s="117">
        <f t="shared" si="409"/>
        <v>165</v>
      </c>
      <c r="FR129" s="117">
        <f t="shared" si="409"/>
        <v>166</v>
      </c>
      <c r="FS129" s="117">
        <f t="shared" si="409"/>
        <v>167</v>
      </c>
      <c r="FT129" s="117">
        <f t="shared" si="409"/>
        <v>168</v>
      </c>
      <c r="FU129" s="117">
        <f t="shared" si="409"/>
        <v>169</v>
      </c>
      <c r="FV129" s="117">
        <f t="shared" si="409"/>
        <v>170</v>
      </c>
      <c r="FW129" s="117">
        <f t="shared" si="409"/>
        <v>172</v>
      </c>
      <c r="FX129" s="117">
        <f t="shared" si="409"/>
        <v>173</v>
      </c>
      <c r="FY129" s="117">
        <f t="shared" si="409"/>
        <v>174</v>
      </c>
      <c r="FZ129" s="117">
        <f t="shared" si="409"/>
        <v>175</v>
      </c>
      <c r="GA129" s="117">
        <f t="shared" si="409"/>
        <v>176</v>
      </c>
      <c r="GB129" s="117">
        <f t="shared" si="409"/>
        <v>177</v>
      </c>
      <c r="GC129" s="117">
        <f t="shared" si="409"/>
        <v>178</v>
      </c>
      <c r="GD129" s="117">
        <f t="shared" si="409"/>
        <v>179</v>
      </c>
      <c r="GE129" s="117">
        <f t="shared" si="409"/>
        <v>180</v>
      </c>
      <c r="GF129" s="117">
        <f t="shared" si="409"/>
        <v>181</v>
      </c>
      <c r="GG129" s="117">
        <f t="shared" si="409"/>
        <v>183</v>
      </c>
      <c r="GH129" s="117">
        <f t="shared" si="409"/>
        <v>184</v>
      </c>
      <c r="GI129" s="117">
        <f t="shared" si="409"/>
        <v>185</v>
      </c>
      <c r="GJ129" s="117">
        <f t="shared" si="409"/>
        <v>186</v>
      </c>
      <c r="GK129" s="117">
        <f t="shared" si="409"/>
        <v>187</v>
      </c>
      <c r="GL129" s="117">
        <f t="shared" si="409"/>
        <v>188</v>
      </c>
      <c r="GM129" s="117">
        <f t="shared" si="409"/>
        <v>189</v>
      </c>
      <c r="GN129" s="117">
        <f t="shared" si="409"/>
        <v>190</v>
      </c>
      <c r="GO129" s="117">
        <f t="shared" si="409"/>
        <v>191</v>
      </c>
      <c r="GP129" s="117">
        <f t="shared" si="409"/>
        <v>192</v>
      </c>
      <c r="GQ129" s="117">
        <f t="shared" si="409"/>
        <v>194</v>
      </c>
      <c r="GR129" s="117">
        <f t="shared" si="409"/>
        <v>195</v>
      </c>
      <c r="GS129" s="117">
        <f t="shared" si="409"/>
        <v>196</v>
      </c>
      <c r="GT129" s="117">
        <f t="shared" si="409"/>
        <v>197</v>
      </c>
      <c r="GU129" s="117">
        <f t="shared" si="409"/>
        <v>198</v>
      </c>
      <c r="GV129" s="117">
        <f t="shared" si="409"/>
        <v>199</v>
      </c>
      <c r="GW129" s="117">
        <f t="shared" si="409"/>
        <v>200</v>
      </c>
      <c r="GX129" s="117">
        <f t="shared" si="409"/>
        <v>201</v>
      </c>
      <c r="GY129" s="117">
        <f t="shared" si="409"/>
        <v>202</v>
      </c>
      <c r="GZ129" s="117">
        <f t="shared" si="409"/>
        <v>203</v>
      </c>
      <c r="HA129" s="117">
        <f t="shared" si="409"/>
        <v>205</v>
      </c>
      <c r="HB129" s="117">
        <f t="shared" si="409"/>
        <v>206</v>
      </c>
      <c r="HC129" s="117">
        <f t="shared" si="409"/>
        <v>207</v>
      </c>
      <c r="HD129" s="117">
        <f t="shared" si="409"/>
        <v>208</v>
      </c>
      <c r="HE129" s="117">
        <f t="shared" si="409"/>
        <v>209</v>
      </c>
      <c r="HF129" s="117">
        <f t="shared" si="409"/>
        <v>210</v>
      </c>
      <c r="HG129" s="117">
        <f t="shared" si="409"/>
        <v>211</v>
      </c>
      <c r="HH129" s="117">
        <f t="shared" si="409"/>
        <v>212</v>
      </c>
      <c r="HI129" s="117">
        <f t="shared" si="407"/>
        <v>213</v>
      </c>
      <c r="HJ129" s="117">
        <f t="shared" si="407"/>
        <v>214</v>
      </c>
      <c r="HK129" s="117">
        <f t="shared" si="407"/>
        <v>216</v>
      </c>
      <c r="HL129" s="117">
        <f t="shared" si="407"/>
        <v>217</v>
      </c>
      <c r="HM129" s="117">
        <f t="shared" si="407"/>
        <v>218</v>
      </c>
      <c r="HN129" s="117">
        <f t="shared" si="407"/>
        <v>219</v>
      </c>
      <c r="HO129" s="117">
        <f t="shared" si="407"/>
        <v>220</v>
      </c>
      <c r="HP129" s="117">
        <f t="shared" si="407"/>
        <v>221</v>
      </c>
      <c r="HQ129" s="117">
        <f t="shared" si="407"/>
        <v>222</v>
      </c>
      <c r="HR129" s="117">
        <f t="shared" si="407"/>
        <v>223</v>
      </c>
      <c r="HS129" s="117">
        <f t="shared" si="407"/>
        <v>224</v>
      </c>
      <c r="HT129" s="117">
        <f t="shared" si="407"/>
        <v>225</v>
      </c>
      <c r="HU129" s="117">
        <f t="shared" si="407"/>
        <v>225</v>
      </c>
      <c r="HV129" s="117">
        <f t="shared" si="407"/>
        <v>225</v>
      </c>
    </row>
    <row r="130" spans="1:230" x14ac:dyDescent="0.35">
      <c r="A130" s="117" t="s">
        <v>792</v>
      </c>
      <c r="B130" s="117" t="str">
        <f t="shared" si="397"/>
        <v>-</v>
      </c>
      <c r="C130" s="117" t="str">
        <f t="shared" si="397"/>
        <v>-</v>
      </c>
      <c r="D130" s="117" t="str">
        <f t="shared" si="397"/>
        <v>-</v>
      </c>
      <c r="E130" s="117" t="str">
        <f t="shared" si="397"/>
        <v>-</v>
      </c>
      <c r="H130" s="117">
        <v>129</v>
      </c>
      <c r="I130" s="117" t="str">
        <f t="shared" ref="I130:I193" si="410">IFERROR(INDEX($1:$1048576,SUMPRODUCT(($X$149:$HV$196=H130)*ROW($X$149:$HV$196))-98,SUMPRODUCT(($X$149:$HV$196=H130)*COLUMN($X$149:$HV$196))),"")</f>
        <v>ECG</v>
      </c>
      <c r="J130" s="117">
        <f t="shared" si="183"/>
        <v>117</v>
      </c>
      <c r="K130" s="117" t="str">
        <f t="shared" si="184"/>
        <v>ECG</v>
      </c>
      <c r="L130" s="117" t="str">
        <f t="shared" si="185"/>
        <v/>
      </c>
      <c r="M130" s="398" t="str">
        <f t="shared" si="186"/>
        <v>ECG</v>
      </c>
      <c r="N130" s="117">
        <f t="shared" si="187"/>
        <v>129</v>
      </c>
      <c r="O130" s="117">
        <f t="shared" si="188"/>
        <v>129</v>
      </c>
      <c r="Q130" s="389" t="str">
        <f t="shared" ref="Q130:Q193" si="411">IF(Q129&lt;($C$63),Q129+1,"")</f>
        <v/>
      </c>
      <c r="R130" s="395" t="str">
        <f t="shared" si="189"/>
        <v/>
      </c>
      <c r="S130" s="391"/>
      <c r="T130" s="391"/>
      <c r="U130" s="391"/>
      <c r="V130" s="117">
        <v>31</v>
      </c>
      <c r="W130" s="117">
        <v>0</v>
      </c>
      <c r="X130" s="117">
        <f t="shared" si="395"/>
        <v>1</v>
      </c>
      <c r="Y130" s="117">
        <f t="shared" si="408"/>
        <v>2</v>
      </c>
      <c r="Z130" s="117">
        <f t="shared" si="408"/>
        <v>3</v>
      </c>
      <c r="AA130" s="117">
        <f t="shared" si="408"/>
        <v>4</v>
      </c>
      <c r="AB130" s="117">
        <f t="shared" si="408"/>
        <v>5</v>
      </c>
      <c r="AC130" s="117">
        <f t="shared" si="408"/>
        <v>7</v>
      </c>
      <c r="AD130" s="117">
        <f t="shared" si="408"/>
        <v>8</v>
      </c>
      <c r="AE130" s="117">
        <f t="shared" si="408"/>
        <v>9</v>
      </c>
      <c r="AF130" s="117">
        <f t="shared" si="408"/>
        <v>10</v>
      </c>
      <c r="AG130" s="117">
        <f t="shared" si="408"/>
        <v>11</v>
      </c>
      <c r="AH130" s="117">
        <f t="shared" si="408"/>
        <v>12</v>
      </c>
      <c r="AI130" s="117">
        <f t="shared" si="408"/>
        <v>13</v>
      </c>
      <c r="AJ130" s="117">
        <f t="shared" si="408"/>
        <v>14</v>
      </c>
      <c r="AK130" s="117">
        <f t="shared" si="408"/>
        <v>15</v>
      </c>
      <c r="AL130" s="117">
        <f t="shared" si="408"/>
        <v>16</v>
      </c>
      <c r="AM130" s="117">
        <f t="shared" si="408"/>
        <v>18</v>
      </c>
      <c r="AN130" s="117">
        <f t="shared" si="408"/>
        <v>19</v>
      </c>
      <c r="AO130" s="117">
        <f t="shared" si="408"/>
        <v>20</v>
      </c>
      <c r="AP130" s="117">
        <f t="shared" si="408"/>
        <v>21</v>
      </c>
      <c r="AQ130" s="117">
        <f t="shared" si="408"/>
        <v>22</v>
      </c>
      <c r="AR130" s="117">
        <f t="shared" si="408"/>
        <v>23</v>
      </c>
      <c r="AS130" s="117">
        <f t="shared" si="408"/>
        <v>24</v>
      </c>
      <c r="AT130" s="117">
        <f t="shared" si="408"/>
        <v>25</v>
      </c>
      <c r="AU130" s="117">
        <f t="shared" si="408"/>
        <v>26</v>
      </c>
      <c r="AV130" s="117">
        <f t="shared" si="408"/>
        <v>27</v>
      </c>
      <c r="AW130" s="117">
        <f t="shared" si="408"/>
        <v>29</v>
      </c>
      <c r="AX130" s="117">
        <f t="shared" si="408"/>
        <v>30</v>
      </c>
      <c r="AY130" s="117">
        <f t="shared" si="408"/>
        <v>31</v>
      </c>
      <c r="AZ130" s="117">
        <f t="shared" si="408"/>
        <v>32</v>
      </c>
      <c r="BA130" s="117">
        <f t="shared" si="408"/>
        <v>33</v>
      </c>
      <c r="BB130" s="117">
        <f t="shared" si="408"/>
        <v>34</v>
      </c>
      <c r="BC130" s="117">
        <f t="shared" si="408"/>
        <v>35</v>
      </c>
      <c r="BD130" s="117">
        <f t="shared" si="408"/>
        <v>36</v>
      </c>
      <c r="BE130" s="117">
        <f t="shared" si="408"/>
        <v>37</v>
      </c>
      <c r="BF130" s="117">
        <f t="shared" si="408"/>
        <v>38</v>
      </c>
      <c r="BG130" s="117">
        <f t="shared" si="408"/>
        <v>40</v>
      </c>
      <c r="BH130" s="117">
        <f t="shared" si="408"/>
        <v>41</v>
      </c>
      <c r="BI130" s="117">
        <f t="shared" si="408"/>
        <v>42</v>
      </c>
      <c r="BJ130" s="117">
        <f t="shared" si="408"/>
        <v>43</v>
      </c>
      <c r="BK130" s="117">
        <f t="shared" si="408"/>
        <v>44</v>
      </c>
      <c r="BL130" s="117">
        <f t="shared" si="408"/>
        <v>45</v>
      </c>
      <c r="BM130" s="117">
        <f t="shared" si="408"/>
        <v>46</v>
      </c>
      <c r="BN130" s="117">
        <f t="shared" si="408"/>
        <v>47</v>
      </c>
      <c r="BO130" s="117">
        <f t="shared" si="408"/>
        <v>48</v>
      </c>
      <c r="BP130" s="117">
        <f t="shared" si="408"/>
        <v>49</v>
      </c>
      <c r="BQ130" s="117">
        <f t="shared" si="408"/>
        <v>51</v>
      </c>
      <c r="BR130" s="117">
        <f t="shared" si="408"/>
        <v>52</v>
      </c>
      <c r="BS130" s="117">
        <f t="shared" si="408"/>
        <v>53</v>
      </c>
      <c r="BT130" s="117">
        <f t="shared" si="408"/>
        <v>54</v>
      </c>
      <c r="BU130" s="117">
        <f t="shared" si="408"/>
        <v>55</v>
      </c>
      <c r="BV130" s="117">
        <f t="shared" si="408"/>
        <v>56</v>
      </c>
      <c r="BW130" s="117">
        <f t="shared" si="408"/>
        <v>57</v>
      </c>
      <c r="BX130" s="117">
        <f t="shared" si="408"/>
        <v>58</v>
      </c>
      <c r="BY130" s="117">
        <f t="shared" si="408"/>
        <v>59</v>
      </c>
      <c r="BZ130" s="117">
        <f t="shared" si="408"/>
        <v>60</v>
      </c>
      <c r="CA130" s="117">
        <f t="shared" si="408"/>
        <v>62</v>
      </c>
      <c r="CB130" s="117">
        <f t="shared" si="408"/>
        <v>63</v>
      </c>
      <c r="CC130" s="117">
        <f t="shared" si="408"/>
        <v>64</v>
      </c>
      <c r="CD130" s="117">
        <f t="shared" si="408"/>
        <v>65</v>
      </c>
      <c r="CE130" s="117">
        <f t="shared" si="408"/>
        <v>66</v>
      </c>
      <c r="CF130" s="117">
        <f t="shared" si="408"/>
        <v>67</v>
      </c>
      <c r="CG130" s="117">
        <f t="shared" si="408"/>
        <v>68</v>
      </c>
      <c r="CH130" s="117">
        <f t="shared" si="408"/>
        <v>69</v>
      </c>
      <c r="CI130" s="117">
        <f t="shared" si="408"/>
        <v>70</v>
      </c>
      <c r="CJ130" s="117">
        <f t="shared" si="408"/>
        <v>71</v>
      </c>
      <c r="CK130" s="117">
        <f t="shared" si="406"/>
        <v>73</v>
      </c>
      <c r="CL130" s="117">
        <f t="shared" si="406"/>
        <v>74</v>
      </c>
      <c r="CM130" s="117">
        <f t="shared" si="406"/>
        <v>75</v>
      </c>
      <c r="CN130" s="117">
        <f t="shared" si="406"/>
        <v>76</v>
      </c>
      <c r="CO130" s="117">
        <f t="shared" si="406"/>
        <v>77</v>
      </c>
      <c r="CP130" s="117">
        <f t="shared" si="406"/>
        <v>78</v>
      </c>
      <c r="CQ130" s="117">
        <f t="shared" si="406"/>
        <v>79</v>
      </c>
      <c r="CR130" s="117">
        <f t="shared" si="406"/>
        <v>80</v>
      </c>
      <c r="CS130" s="117">
        <f t="shared" si="406"/>
        <v>81</v>
      </c>
      <c r="CT130" s="117">
        <f t="shared" si="406"/>
        <v>82</v>
      </c>
      <c r="CU130" s="117">
        <f t="shared" si="406"/>
        <v>84</v>
      </c>
      <c r="CV130" s="117">
        <f t="shared" si="406"/>
        <v>85</v>
      </c>
      <c r="CW130" s="117">
        <f t="shared" si="406"/>
        <v>86</v>
      </c>
      <c r="CX130" s="117">
        <f t="shared" si="406"/>
        <v>87</v>
      </c>
      <c r="CY130" s="117">
        <f t="shared" si="406"/>
        <v>88</v>
      </c>
      <c r="CZ130" s="117">
        <f t="shared" si="406"/>
        <v>89</v>
      </c>
      <c r="DA130" s="117">
        <f t="shared" si="406"/>
        <v>90</v>
      </c>
      <c r="DB130" s="117">
        <f t="shared" si="406"/>
        <v>91</v>
      </c>
      <c r="DC130" s="117">
        <f t="shared" si="406"/>
        <v>92</v>
      </c>
      <c r="DD130" s="117">
        <f t="shared" si="406"/>
        <v>93</v>
      </c>
      <c r="DE130" s="117">
        <f t="shared" si="406"/>
        <v>95</v>
      </c>
      <c r="DF130" s="117">
        <f t="shared" si="406"/>
        <v>96</v>
      </c>
      <c r="DG130" s="117">
        <f t="shared" si="406"/>
        <v>97</v>
      </c>
      <c r="DH130" s="117">
        <f t="shared" si="406"/>
        <v>98</v>
      </c>
      <c r="DI130" s="117">
        <f t="shared" si="406"/>
        <v>99</v>
      </c>
      <c r="DJ130" s="117">
        <f t="shared" si="406"/>
        <v>100</v>
      </c>
      <c r="DK130" s="117">
        <f t="shared" si="406"/>
        <v>101</v>
      </c>
      <c r="DL130" s="117">
        <f t="shared" si="406"/>
        <v>102</v>
      </c>
      <c r="DM130" s="117">
        <f t="shared" si="406"/>
        <v>103</v>
      </c>
      <c r="DN130" s="117">
        <f t="shared" si="406"/>
        <v>104</v>
      </c>
      <c r="DO130" s="117">
        <f t="shared" si="406"/>
        <v>106</v>
      </c>
      <c r="DP130" s="117">
        <f t="shared" si="406"/>
        <v>107</v>
      </c>
      <c r="DQ130" s="117">
        <f t="shared" si="406"/>
        <v>108</v>
      </c>
      <c r="DR130" s="117">
        <f t="shared" si="406"/>
        <v>109</v>
      </c>
      <c r="DS130" s="117">
        <f t="shared" si="406"/>
        <v>110</v>
      </c>
      <c r="DT130" s="117">
        <f t="shared" si="406"/>
        <v>111</v>
      </c>
      <c r="DU130" s="117">
        <f t="shared" si="406"/>
        <v>112</v>
      </c>
      <c r="DV130" s="117">
        <f t="shared" si="406"/>
        <v>113</v>
      </c>
      <c r="DW130" s="117">
        <f t="shared" si="406"/>
        <v>114</v>
      </c>
      <c r="DX130" s="117">
        <f t="shared" si="406"/>
        <v>115</v>
      </c>
      <c r="DY130" s="117">
        <f t="shared" si="406"/>
        <v>117</v>
      </c>
      <c r="DZ130" s="117">
        <f t="shared" si="406"/>
        <v>118</v>
      </c>
      <c r="EA130" s="117">
        <f t="shared" si="406"/>
        <v>119</v>
      </c>
      <c r="EB130" s="117">
        <f t="shared" si="406"/>
        <v>120</v>
      </c>
      <c r="EC130" s="117">
        <f t="shared" si="406"/>
        <v>121</v>
      </c>
      <c r="ED130" s="117">
        <f t="shared" si="406"/>
        <v>122</v>
      </c>
      <c r="EE130" s="117">
        <f t="shared" si="406"/>
        <v>123</v>
      </c>
      <c r="EF130" s="117">
        <f t="shared" si="406"/>
        <v>124</v>
      </c>
      <c r="EG130" s="117">
        <f t="shared" si="406"/>
        <v>125</v>
      </c>
      <c r="EH130" s="117">
        <f t="shared" si="406"/>
        <v>126</v>
      </c>
      <c r="EI130" s="117">
        <f t="shared" si="406"/>
        <v>128</v>
      </c>
      <c r="EJ130" s="117">
        <f t="shared" si="406"/>
        <v>129</v>
      </c>
      <c r="EK130" s="117">
        <f t="shared" si="406"/>
        <v>130</v>
      </c>
      <c r="EL130" s="117">
        <f t="shared" si="406"/>
        <v>131</v>
      </c>
      <c r="EM130" s="117">
        <f t="shared" si="406"/>
        <v>132</v>
      </c>
      <c r="EN130" s="117">
        <f t="shared" si="406"/>
        <v>133</v>
      </c>
      <c r="EO130" s="117">
        <f t="shared" si="406"/>
        <v>134</v>
      </c>
      <c r="EP130" s="117">
        <f t="shared" si="406"/>
        <v>135</v>
      </c>
      <c r="EQ130" s="117">
        <f t="shared" si="406"/>
        <v>136</v>
      </c>
      <c r="ER130" s="117">
        <f t="shared" si="406"/>
        <v>137</v>
      </c>
      <c r="ES130" s="117">
        <f t="shared" si="406"/>
        <v>139</v>
      </c>
      <c r="ET130" s="117">
        <f t="shared" si="406"/>
        <v>140</v>
      </c>
      <c r="EU130" s="117">
        <f t="shared" si="406"/>
        <v>141</v>
      </c>
      <c r="EV130" s="117">
        <f t="shared" si="392"/>
        <v>142</v>
      </c>
      <c r="EW130" s="117">
        <f t="shared" si="409"/>
        <v>143</v>
      </c>
      <c r="EX130" s="117">
        <f t="shared" si="409"/>
        <v>144</v>
      </c>
      <c r="EY130" s="117">
        <f t="shared" si="409"/>
        <v>145</v>
      </c>
      <c r="EZ130" s="117">
        <f t="shared" si="409"/>
        <v>146</v>
      </c>
      <c r="FA130" s="117">
        <f t="shared" si="409"/>
        <v>147</v>
      </c>
      <c r="FB130" s="117">
        <f t="shared" si="409"/>
        <v>148</v>
      </c>
      <c r="FC130" s="117">
        <f t="shared" si="409"/>
        <v>150</v>
      </c>
      <c r="FD130" s="117">
        <f t="shared" si="409"/>
        <v>151</v>
      </c>
      <c r="FE130" s="117">
        <f t="shared" si="409"/>
        <v>152</v>
      </c>
      <c r="FF130" s="117">
        <f t="shared" si="409"/>
        <v>153</v>
      </c>
      <c r="FG130" s="117">
        <f t="shared" si="409"/>
        <v>154</v>
      </c>
      <c r="FH130" s="117">
        <f t="shared" si="409"/>
        <v>155</v>
      </c>
      <c r="FI130" s="117">
        <f t="shared" si="409"/>
        <v>156</v>
      </c>
      <c r="FJ130" s="117">
        <f t="shared" si="409"/>
        <v>157</v>
      </c>
      <c r="FK130" s="117">
        <f t="shared" si="409"/>
        <v>158</v>
      </c>
      <c r="FL130" s="117">
        <f t="shared" si="409"/>
        <v>159</v>
      </c>
      <c r="FM130" s="117">
        <f t="shared" si="409"/>
        <v>161</v>
      </c>
      <c r="FN130" s="117">
        <f t="shared" si="409"/>
        <v>162</v>
      </c>
      <c r="FO130" s="117">
        <f t="shared" si="409"/>
        <v>163</v>
      </c>
      <c r="FP130" s="117">
        <f t="shared" si="409"/>
        <v>164</v>
      </c>
      <c r="FQ130" s="117">
        <f t="shared" si="409"/>
        <v>165</v>
      </c>
      <c r="FR130" s="117">
        <f t="shared" si="409"/>
        <v>166</v>
      </c>
      <c r="FS130" s="117">
        <f t="shared" si="409"/>
        <v>167</v>
      </c>
      <c r="FT130" s="117">
        <f t="shared" si="409"/>
        <v>168</v>
      </c>
      <c r="FU130" s="117">
        <f t="shared" si="409"/>
        <v>169</v>
      </c>
      <c r="FV130" s="117">
        <f t="shared" si="409"/>
        <v>170</v>
      </c>
      <c r="FW130" s="117">
        <f t="shared" si="409"/>
        <v>172</v>
      </c>
      <c r="FX130" s="117">
        <f t="shared" si="409"/>
        <v>173</v>
      </c>
      <c r="FY130" s="117">
        <f t="shared" si="409"/>
        <v>174</v>
      </c>
      <c r="FZ130" s="117">
        <f t="shared" si="409"/>
        <v>175</v>
      </c>
      <c r="GA130" s="117">
        <f t="shared" si="409"/>
        <v>176</v>
      </c>
      <c r="GB130" s="117">
        <f t="shared" si="409"/>
        <v>177</v>
      </c>
      <c r="GC130" s="117">
        <f t="shared" si="409"/>
        <v>178</v>
      </c>
      <c r="GD130" s="117">
        <f t="shared" si="409"/>
        <v>179</v>
      </c>
      <c r="GE130" s="117">
        <f t="shared" si="409"/>
        <v>180</v>
      </c>
      <c r="GF130" s="117">
        <f t="shared" si="409"/>
        <v>181</v>
      </c>
      <c r="GG130" s="117">
        <f t="shared" si="409"/>
        <v>183</v>
      </c>
      <c r="GH130" s="117">
        <f t="shared" si="409"/>
        <v>184</v>
      </c>
      <c r="GI130" s="117">
        <f t="shared" si="409"/>
        <v>185</v>
      </c>
      <c r="GJ130" s="117">
        <f t="shared" si="409"/>
        <v>186</v>
      </c>
      <c r="GK130" s="117">
        <f t="shared" si="409"/>
        <v>187</v>
      </c>
      <c r="GL130" s="117">
        <f t="shared" si="409"/>
        <v>188</v>
      </c>
      <c r="GM130" s="117">
        <f t="shared" si="409"/>
        <v>189</v>
      </c>
      <c r="GN130" s="117">
        <f t="shared" si="409"/>
        <v>190</v>
      </c>
      <c r="GO130" s="117">
        <f t="shared" si="409"/>
        <v>191</v>
      </c>
      <c r="GP130" s="117">
        <f t="shared" si="409"/>
        <v>192</v>
      </c>
      <c r="GQ130" s="117">
        <f t="shared" si="409"/>
        <v>194</v>
      </c>
      <c r="GR130" s="117">
        <f t="shared" si="409"/>
        <v>195</v>
      </c>
      <c r="GS130" s="117">
        <f t="shared" si="409"/>
        <v>196</v>
      </c>
      <c r="GT130" s="117">
        <f t="shared" si="409"/>
        <v>197</v>
      </c>
      <c r="GU130" s="117">
        <f t="shared" si="409"/>
        <v>198</v>
      </c>
      <c r="GV130" s="117">
        <f t="shared" si="409"/>
        <v>199</v>
      </c>
      <c r="GW130" s="117">
        <f t="shared" si="409"/>
        <v>200</v>
      </c>
      <c r="GX130" s="117">
        <f t="shared" si="409"/>
        <v>201</v>
      </c>
      <c r="GY130" s="117">
        <f t="shared" si="409"/>
        <v>202</v>
      </c>
      <c r="GZ130" s="117">
        <f t="shared" si="409"/>
        <v>203</v>
      </c>
      <c r="HA130" s="117">
        <f t="shared" si="409"/>
        <v>205</v>
      </c>
      <c r="HB130" s="117">
        <f t="shared" si="409"/>
        <v>206</v>
      </c>
      <c r="HC130" s="117">
        <f t="shared" si="409"/>
        <v>207</v>
      </c>
      <c r="HD130" s="117">
        <f t="shared" si="409"/>
        <v>208</v>
      </c>
      <c r="HE130" s="117">
        <f t="shared" si="409"/>
        <v>209</v>
      </c>
      <c r="HF130" s="117">
        <f t="shared" si="409"/>
        <v>210</v>
      </c>
      <c r="HG130" s="117">
        <f t="shared" si="409"/>
        <v>211</v>
      </c>
      <c r="HH130" s="117">
        <f t="shared" si="409"/>
        <v>212</v>
      </c>
      <c r="HI130" s="117">
        <f t="shared" si="407"/>
        <v>213</v>
      </c>
      <c r="HJ130" s="117">
        <f t="shared" si="407"/>
        <v>214</v>
      </c>
      <c r="HK130" s="117">
        <f t="shared" si="407"/>
        <v>216</v>
      </c>
      <c r="HL130" s="117">
        <f t="shared" si="407"/>
        <v>217</v>
      </c>
      <c r="HM130" s="117">
        <f t="shared" si="407"/>
        <v>218</v>
      </c>
      <c r="HN130" s="117">
        <f t="shared" si="407"/>
        <v>219</v>
      </c>
      <c r="HO130" s="117">
        <f t="shared" si="407"/>
        <v>220</v>
      </c>
      <c r="HP130" s="117">
        <f t="shared" si="407"/>
        <v>221</v>
      </c>
      <c r="HQ130" s="117">
        <f t="shared" si="407"/>
        <v>222</v>
      </c>
      <c r="HR130" s="117">
        <f t="shared" si="407"/>
        <v>223</v>
      </c>
      <c r="HS130" s="117">
        <f t="shared" si="407"/>
        <v>224</v>
      </c>
      <c r="HT130" s="117">
        <f t="shared" si="407"/>
        <v>225</v>
      </c>
      <c r="HU130" s="117">
        <f t="shared" si="407"/>
        <v>225</v>
      </c>
      <c r="HV130" s="117">
        <f t="shared" si="407"/>
        <v>225</v>
      </c>
    </row>
    <row r="131" spans="1:230" x14ac:dyDescent="0.35">
      <c r="A131" s="117" t="s">
        <v>793</v>
      </c>
      <c r="B131" s="117" t="str">
        <f t="shared" si="397"/>
        <v>-</v>
      </c>
      <c r="C131" s="117" t="str">
        <f t="shared" si="397"/>
        <v>-</v>
      </c>
      <c r="D131" s="117" t="str">
        <f t="shared" si="397"/>
        <v>-</v>
      </c>
      <c r="E131" s="117" t="str">
        <f t="shared" si="397"/>
        <v>-</v>
      </c>
      <c r="H131" s="117">
        <v>130</v>
      </c>
      <c r="I131" s="117" t="str">
        <f t="shared" si="410"/>
        <v>ECG</v>
      </c>
      <c r="J131" s="117">
        <f t="shared" ref="J131:J194" si="412">IF(I131="ECG",J130+1,J130)</f>
        <v>118</v>
      </c>
      <c r="K131" s="117" t="str">
        <f t="shared" ref="K131:K194" si="413">IF(J131=J130,"",IF(MOD(J131,$C$61)=0,"ECG",""))</f>
        <v>ECG</v>
      </c>
      <c r="L131" s="117" t="str">
        <f t="shared" ref="L131:L194" si="414">IF(I131&lt;&gt;"ECG",I131,"")</f>
        <v/>
      </c>
      <c r="M131" s="398" t="str">
        <f t="shared" ref="M131:M194" si="415">CONCATENATE(L131,K131)</f>
        <v>ECG</v>
      </c>
      <c r="N131" s="117">
        <f t="shared" ref="N131:N194" si="416">IF(M131="",N130,N130+1)</f>
        <v>130</v>
      </c>
      <c r="O131" s="117">
        <f t="shared" ref="O131:O194" si="417">IF(N131=N130,"",N131)</f>
        <v>130</v>
      </c>
      <c r="Q131" s="389" t="str">
        <f t="shared" si="411"/>
        <v/>
      </c>
      <c r="R131" s="395" t="str">
        <f t="shared" ref="R131:R194" si="418">IF(Q131="","",INDEX($M$2:$M$799,MATCH(Q131,$O$2:$O$799,0)))</f>
        <v/>
      </c>
      <c r="S131" s="391"/>
      <c r="T131" s="391"/>
      <c r="U131" s="391"/>
      <c r="V131" s="117">
        <v>32</v>
      </c>
      <c r="W131" s="117">
        <v>0</v>
      </c>
      <c r="X131" s="117">
        <f t="shared" si="395"/>
        <v>1</v>
      </c>
      <c r="Y131" s="117">
        <f t="shared" si="408"/>
        <v>2</v>
      </c>
      <c r="Z131" s="117">
        <f t="shared" si="408"/>
        <v>3</v>
      </c>
      <c r="AA131" s="117">
        <f t="shared" si="408"/>
        <v>4</v>
      </c>
      <c r="AB131" s="117">
        <f t="shared" si="408"/>
        <v>5</v>
      </c>
      <c r="AC131" s="117">
        <f t="shared" si="408"/>
        <v>7</v>
      </c>
      <c r="AD131" s="117">
        <f t="shared" si="408"/>
        <v>8</v>
      </c>
      <c r="AE131" s="117">
        <f t="shared" si="408"/>
        <v>9</v>
      </c>
      <c r="AF131" s="117">
        <f t="shared" si="408"/>
        <v>10</v>
      </c>
      <c r="AG131" s="117">
        <f t="shared" si="408"/>
        <v>11</v>
      </c>
      <c r="AH131" s="117">
        <f t="shared" si="408"/>
        <v>12</v>
      </c>
      <c r="AI131" s="117">
        <f t="shared" si="408"/>
        <v>13</v>
      </c>
      <c r="AJ131" s="117">
        <f t="shared" si="408"/>
        <v>14</v>
      </c>
      <c r="AK131" s="117">
        <f t="shared" si="408"/>
        <v>15</v>
      </c>
      <c r="AL131" s="117">
        <f t="shared" si="408"/>
        <v>16</v>
      </c>
      <c r="AM131" s="117">
        <f t="shared" si="408"/>
        <v>18</v>
      </c>
      <c r="AN131" s="117">
        <f t="shared" si="408"/>
        <v>19</v>
      </c>
      <c r="AO131" s="117">
        <f t="shared" si="408"/>
        <v>20</v>
      </c>
      <c r="AP131" s="117">
        <f t="shared" si="408"/>
        <v>21</v>
      </c>
      <c r="AQ131" s="117">
        <f t="shared" si="408"/>
        <v>22</v>
      </c>
      <c r="AR131" s="117">
        <f t="shared" si="408"/>
        <v>23</v>
      </c>
      <c r="AS131" s="117">
        <f t="shared" si="408"/>
        <v>24</v>
      </c>
      <c r="AT131" s="117">
        <f t="shared" si="408"/>
        <v>25</v>
      </c>
      <c r="AU131" s="117">
        <f t="shared" si="408"/>
        <v>26</v>
      </c>
      <c r="AV131" s="117">
        <f t="shared" si="408"/>
        <v>27</v>
      </c>
      <c r="AW131" s="117">
        <f t="shared" si="408"/>
        <v>29</v>
      </c>
      <c r="AX131" s="117">
        <f t="shared" si="408"/>
        <v>30</v>
      </c>
      <c r="AY131" s="117">
        <f t="shared" si="408"/>
        <v>31</v>
      </c>
      <c r="AZ131" s="117">
        <f t="shared" si="408"/>
        <v>32</v>
      </c>
      <c r="BA131" s="117">
        <f t="shared" si="408"/>
        <v>33</v>
      </c>
      <c r="BB131" s="117">
        <f t="shared" si="408"/>
        <v>34</v>
      </c>
      <c r="BC131" s="117">
        <f t="shared" si="408"/>
        <v>35</v>
      </c>
      <c r="BD131" s="117">
        <f t="shared" si="408"/>
        <v>36</v>
      </c>
      <c r="BE131" s="117">
        <f t="shared" si="408"/>
        <v>37</v>
      </c>
      <c r="BF131" s="117">
        <f t="shared" si="408"/>
        <v>38</v>
      </c>
      <c r="BG131" s="117">
        <f t="shared" si="408"/>
        <v>40</v>
      </c>
      <c r="BH131" s="117">
        <f t="shared" si="408"/>
        <v>41</v>
      </c>
      <c r="BI131" s="117">
        <f t="shared" si="408"/>
        <v>42</v>
      </c>
      <c r="BJ131" s="117">
        <f t="shared" si="408"/>
        <v>43</v>
      </c>
      <c r="BK131" s="117">
        <f t="shared" si="408"/>
        <v>44</v>
      </c>
      <c r="BL131" s="117">
        <f t="shared" si="408"/>
        <v>45</v>
      </c>
      <c r="BM131" s="117">
        <f t="shared" si="408"/>
        <v>46</v>
      </c>
      <c r="BN131" s="117">
        <f t="shared" si="408"/>
        <v>47</v>
      </c>
      <c r="BO131" s="117">
        <f t="shared" si="408"/>
        <v>48</v>
      </c>
      <c r="BP131" s="117">
        <f t="shared" si="408"/>
        <v>49</v>
      </c>
      <c r="BQ131" s="117">
        <f t="shared" si="408"/>
        <v>51</v>
      </c>
      <c r="BR131" s="117">
        <f t="shared" si="408"/>
        <v>52</v>
      </c>
      <c r="BS131" s="117">
        <f t="shared" si="408"/>
        <v>53</v>
      </c>
      <c r="BT131" s="117">
        <f t="shared" si="408"/>
        <v>54</v>
      </c>
      <c r="BU131" s="117">
        <f t="shared" si="408"/>
        <v>55</v>
      </c>
      <c r="BV131" s="117">
        <f t="shared" si="408"/>
        <v>56</v>
      </c>
      <c r="BW131" s="117">
        <f t="shared" si="408"/>
        <v>57</v>
      </c>
      <c r="BX131" s="117">
        <f t="shared" si="408"/>
        <v>58</v>
      </c>
      <c r="BY131" s="117">
        <f t="shared" si="408"/>
        <v>59</v>
      </c>
      <c r="BZ131" s="117">
        <f t="shared" si="408"/>
        <v>60</v>
      </c>
      <c r="CA131" s="117">
        <f t="shared" si="408"/>
        <v>62</v>
      </c>
      <c r="CB131" s="117">
        <f t="shared" si="408"/>
        <v>63</v>
      </c>
      <c r="CC131" s="117">
        <f t="shared" si="408"/>
        <v>64</v>
      </c>
      <c r="CD131" s="117">
        <f t="shared" si="408"/>
        <v>65</v>
      </c>
      <c r="CE131" s="117">
        <f t="shared" si="408"/>
        <v>66</v>
      </c>
      <c r="CF131" s="117">
        <f t="shared" si="408"/>
        <v>67</v>
      </c>
      <c r="CG131" s="117">
        <f t="shared" si="408"/>
        <v>68</v>
      </c>
      <c r="CH131" s="117">
        <f t="shared" si="408"/>
        <v>69</v>
      </c>
      <c r="CI131" s="117">
        <f t="shared" si="408"/>
        <v>70</v>
      </c>
      <c r="CJ131" s="117">
        <f t="shared" si="408"/>
        <v>71</v>
      </c>
      <c r="CK131" s="117">
        <f t="shared" si="406"/>
        <v>73</v>
      </c>
      <c r="CL131" s="117">
        <f t="shared" si="406"/>
        <v>74</v>
      </c>
      <c r="CM131" s="117">
        <f t="shared" si="406"/>
        <v>75</v>
      </c>
      <c r="CN131" s="117">
        <f t="shared" si="406"/>
        <v>76</v>
      </c>
      <c r="CO131" s="117">
        <f t="shared" si="406"/>
        <v>77</v>
      </c>
      <c r="CP131" s="117">
        <f t="shared" si="406"/>
        <v>78</v>
      </c>
      <c r="CQ131" s="117">
        <f t="shared" si="406"/>
        <v>79</v>
      </c>
      <c r="CR131" s="117">
        <f t="shared" si="406"/>
        <v>80</v>
      </c>
      <c r="CS131" s="117">
        <f t="shared" si="406"/>
        <v>81</v>
      </c>
      <c r="CT131" s="117">
        <f t="shared" si="406"/>
        <v>82</v>
      </c>
      <c r="CU131" s="117">
        <f t="shared" si="406"/>
        <v>84</v>
      </c>
      <c r="CV131" s="117">
        <f t="shared" si="406"/>
        <v>85</v>
      </c>
      <c r="CW131" s="117">
        <f t="shared" si="406"/>
        <v>86</v>
      </c>
      <c r="CX131" s="117">
        <f t="shared" si="406"/>
        <v>87</v>
      </c>
      <c r="CY131" s="117">
        <f t="shared" si="406"/>
        <v>88</v>
      </c>
      <c r="CZ131" s="117">
        <f t="shared" si="406"/>
        <v>89</v>
      </c>
      <c r="DA131" s="117">
        <f t="shared" si="406"/>
        <v>90</v>
      </c>
      <c r="DB131" s="117">
        <f t="shared" si="406"/>
        <v>91</v>
      </c>
      <c r="DC131" s="117">
        <f t="shared" si="406"/>
        <v>92</v>
      </c>
      <c r="DD131" s="117">
        <f t="shared" si="406"/>
        <v>93</v>
      </c>
      <c r="DE131" s="117">
        <f t="shared" si="406"/>
        <v>95</v>
      </c>
      <c r="DF131" s="117">
        <f t="shared" si="406"/>
        <v>96</v>
      </c>
      <c r="DG131" s="117">
        <f t="shared" si="406"/>
        <v>97</v>
      </c>
      <c r="DH131" s="117">
        <f t="shared" si="406"/>
        <v>98</v>
      </c>
      <c r="DI131" s="117">
        <f t="shared" si="406"/>
        <v>99</v>
      </c>
      <c r="DJ131" s="117">
        <f t="shared" si="406"/>
        <v>100</v>
      </c>
      <c r="DK131" s="117">
        <f t="shared" si="406"/>
        <v>101</v>
      </c>
      <c r="DL131" s="117">
        <f t="shared" si="406"/>
        <v>102</v>
      </c>
      <c r="DM131" s="117">
        <f t="shared" si="406"/>
        <v>103</v>
      </c>
      <c r="DN131" s="117">
        <f t="shared" si="406"/>
        <v>104</v>
      </c>
      <c r="DO131" s="117">
        <f t="shared" si="406"/>
        <v>106</v>
      </c>
      <c r="DP131" s="117">
        <f t="shared" si="406"/>
        <v>107</v>
      </c>
      <c r="DQ131" s="117">
        <f t="shared" si="406"/>
        <v>108</v>
      </c>
      <c r="DR131" s="117">
        <f t="shared" si="406"/>
        <v>109</v>
      </c>
      <c r="DS131" s="117">
        <f t="shared" si="406"/>
        <v>110</v>
      </c>
      <c r="DT131" s="117">
        <f t="shared" si="406"/>
        <v>111</v>
      </c>
      <c r="DU131" s="117">
        <f t="shared" si="406"/>
        <v>112</v>
      </c>
      <c r="DV131" s="117">
        <f t="shared" si="406"/>
        <v>113</v>
      </c>
      <c r="DW131" s="117">
        <f t="shared" si="406"/>
        <v>114</v>
      </c>
      <c r="DX131" s="117">
        <f t="shared" si="406"/>
        <v>115</v>
      </c>
      <c r="DY131" s="117">
        <f t="shared" si="406"/>
        <v>117</v>
      </c>
      <c r="DZ131" s="117">
        <f t="shared" si="406"/>
        <v>118</v>
      </c>
      <c r="EA131" s="117">
        <f t="shared" si="406"/>
        <v>119</v>
      </c>
      <c r="EB131" s="117">
        <f t="shared" si="406"/>
        <v>120</v>
      </c>
      <c r="EC131" s="117">
        <f t="shared" si="406"/>
        <v>121</v>
      </c>
      <c r="ED131" s="117">
        <f t="shared" si="406"/>
        <v>122</v>
      </c>
      <c r="EE131" s="117">
        <f t="shared" si="406"/>
        <v>123</v>
      </c>
      <c r="EF131" s="117">
        <f t="shared" si="406"/>
        <v>124</v>
      </c>
      <c r="EG131" s="117">
        <f t="shared" si="406"/>
        <v>125</v>
      </c>
      <c r="EH131" s="117">
        <f t="shared" si="406"/>
        <v>126</v>
      </c>
      <c r="EI131" s="117">
        <f t="shared" si="406"/>
        <v>128</v>
      </c>
      <c r="EJ131" s="117">
        <f t="shared" si="406"/>
        <v>129</v>
      </c>
      <c r="EK131" s="117">
        <f t="shared" si="406"/>
        <v>130</v>
      </c>
      <c r="EL131" s="117">
        <f t="shared" si="406"/>
        <v>131</v>
      </c>
      <c r="EM131" s="117">
        <f t="shared" si="406"/>
        <v>132</v>
      </c>
      <c r="EN131" s="117">
        <f t="shared" si="406"/>
        <v>133</v>
      </c>
      <c r="EO131" s="117">
        <f t="shared" si="406"/>
        <v>134</v>
      </c>
      <c r="EP131" s="117">
        <f t="shared" si="406"/>
        <v>135</v>
      </c>
      <c r="EQ131" s="117">
        <f t="shared" si="406"/>
        <v>136</v>
      </c>
      <c r="ER131" s="117">
        <f t="shared" si="406"/>
        <v>137</v>
      </c>
      <c r="ES131" s="117">
        <f t="shared" si="406"/>
        <v>139</v>
      </c>
      <c r="ET131" s="117">
        <f t="shared" si="406"/>
        <v>140</v>
      </c>
      <c r="EU131" s="117">
        <f t="shared" si="406"/>
        <v>141</v>
      </c>
      <c r="EV131" s="117">
        <f t="shared" si="392"/>
        <v>142</v>
      </c>
      <c r="EW131" s="117">
        <f t="shared" si="409"/>
        <v>143</v>
      </c>
      <c r="EX131" s="117">
        <f t="shared" si="409"/>
        <v>144</v>
      </c>
      <c r="EY131" s="117">
        <f t="shared" si="409"/>
        <v>145</v>
      </c>
      <c r="EZ131" s="117">
        <f t="shared" si="409"/>
        <v>146</v>
      </c>
      <c r="FA131" s="117">
        <f t="shared" si="409"/>
        <v>147</v>
      </c>
      <c r="FB131" s="117">
        <f t="shared" si="409"/>
        <v>148</v>
      </c>
      <c r="FC131" s="117">
        <f t="shared" si="409"/>
        <v>150</v>
      </c>
      <c r="FD131" s="117">
        <f t="shared" si="409"/>
        <v>151</v>
      </c>
      <c r="FE131" s="117">
        <f t="shared" si="409"/>
        <v>152</v>
      </c>
      <c r="FF131" s="117">
        <f t="shared" si="409"/>
        <v>153</v>
      </c>
      <c r="FG131" s="117">
        <f t="shared" si="409"/>
        <v>154</v>
      </c>
      <c r="FH131" s="117">
        <f t="shared" si="409"/>
        <v>155</v>
      </c>
      <c r="FI131" s="117">
        <f t="shared" si="409"/>
        <v>156</v>
      </c>
      <c r="FJ131" s="117">
        <f t="shared" si="409"/>
        <v>157</v>
      </c>
      <c r="FK131" s="117">
        <f t="shared" si="409"/>
        <v>158</v>
      </c>
      <c r="FL131" s="117">
        <f t="shared" si="409"/>
        <v>159</v>
      </c>
      <c r="FM131" s="117">
        <f t="shared" si="409"/>
        <v>161</v>
      </c>
      <c r="FN131" s="117">
        <f t="shared" si="409"/>
        <v>162</v>
      </c>
      <c r="FO131" s="117">
        <f t="shared" si="409"/>
        <v>163</v>
      </c>
      <c r="FP131" s="117">
        <f t="shared" si="409"/>
        <v>164</v>
      </c>
      <c r="FQ131" s="117">
        <f t="shared" si="409"/>
        <v>165</v>
      </c>
      <c r="FR131" s="117">
        <f t="shared" si="409"/>
        <v>166</v>
      </c>
      <c r="FS131" s="117">
        <f t="shared" si="409"/>
        <v>167</v>
      </c>
      <c r="FT131" s="117">
        <f t="shared" si="409"/>
        <v>168</v>
      </c>
      <c r="FU131" s="117">
        <f t="shared" si="409"/>
        <v>169</v>
      </c>
      <c r="FV131" s="117">
        <f t="shared" si="409"/>
        <v>170</v>
      </c>
      <c r="FW131" s="117">
        <f t="shared" si="409"/>
        <v>172</v>
      </c>
      <c r="FX131" s="117">
        <f t="shared" si="409"/>
        <v>173</v>
      </c>
      <c r="FY131" s="117">
        <f t="shared" si="409"/>
        <v>174</v>
      </c>
      <c r="FZ131" s="117">
        <f t="shared" si="409"/>
        <v>175</v>
      </c>
      <c r="GA131" s="117">
        <f t="shared" si="409"/>
        <v>176</v>
      </c>
      <c r="GB131" s="117">
        <f t="shared" si="409"/>
        <v>177</v>
      </c>
      <c r="GC131" s="117">
        <f t="shared" si="409"/>
        <v>178</v>
      </c>
      <c r="GD131" s="117">
        <f t="shared" si="409"/>
        <v>179</v>
      </c>
      <c r="GE131" s="117">
        <f t="shared" si="409"/>
        <v>180</v>
      </c>
      <c r="GF131" s="117">
        <f t="shared" si="409"/>
        <v>181</v>
      </c>
      <c r="GG131" s="117">
        <f t="shared" si="409"/>
        <v>183</v>
      </c>
      <c r="GH131" s="117">
        <f t="shared" si="409"/>
        <v>184</v>
      </c>
      <c r="GI131" s="117">
        <f t="shared" si="409"/>
        <v>185</v>
      </c>
      <c r="GJ131" s="117">
        <f t="shared" si="409"/>
        <v>186</v>
      </c>
      <c r="GK131" s="117">
        <f t="shared" si="409"/>
        <v>187</v>
      </c>
      <c r="GL131" s="117">
        <f t="shared" si="409"/>
        <v>188</v>
      </c>
      <c r="GM131" s="117">
        <f t="shared" si="409"/>
        <v>189</v>
      </c>
      <c r="GN131" s="117">
        <f t="shared" si="409"/>
        <v>190</v>
      </c>
      <c r="GO131" s="117">
        <f t="shared" si="409"/>
        <v>191</v>
      </c>
      <c r="GP131" s="117">
        <f t="shared" si="409"/>
        <v>192</v>
      </c>
      <c r="GQ131" s="117">
        <f t="shared" si="409"/>
        <v>194</v>
      </c>
      <c r="GR131" s="117">
        <f t="shared" si="409"/>
        <v>195</v>
      </c>
      <c r="GS131" s="117">
        <f t="shared" si="409"/>
        <v>196</v>
      </c>
      <c r="GT131" s="117">
        <f t="shared" si="409"/>
        <v>197</v>
      </c>
      <c r="GU131" s="117">
        <f t="shared" si="409"/>
        <v>198</v>
      </c>
      <c r="GV131" s="117">
        <f t="shared" si="409"/>
        <v>199</v>
      </c>
      <c r="GW131" s="117">
        <f t="shared" si="409"/>
        <v>200</v>
      </c>
      <c r="GX131" s="117">
        <f t="shared" si="409"/>
        <v>201</v>
      </c>
      <c r="GY131" s="117">
        <f t="shared" si="409"/>
        <v>202</v>
      </c>
      <c r="GZ131" s="117">
        <f t="shared" si="409"/>
        <v>203</v>
      </c>
      <c r="HA131" s="117">
        <f t="shared" si="409"/>
        <v>205</v>
      </c>
      <c r="HB131" s="117">
        <f t="shared" si="409"/>
        <v>206</v>
      </c>
      <c r="HC131" s="117">
        <f t="shared" si="409"/>
        <v>207</v>
      </c>
      <c r="HD131" s="117">
        <f t="shared" si="409"/>
        <v>208</v>
      </c>
      <c r="HE131" s="117">
        <f t="shared" si="409"/>
        <v>209</v>
      </c>
      <c r="HF131" s="117">
        <f t="shared" si="409"/>
        <v>210</v>
      </c>
      <c r="HG131" s="117">
        <f t="shared" si="409"/>
        <v>211</v>
      </c>
      <c r="HH131" s="117">
        <f t="shared" si="409"/>
        <v>212</v>
      </c>
      <c r="HI131" s="117">
        <f t="shared" si="407"/>
        <v>213</v>
      </c>
      <c r="HJ131" s="117">
        <f t="shared" si="407"/>
        <v>214</v>
      </c>
      <c r="HK131" s="117">
        <f t="shared" si="407"/>
        <v>216</v>
      </c>
      <c r="HL131" s="117">
        <f t="shared" si="407"/>
        <v>217</v>
      </c>
      <c r="HM131" s="117">
        <f t="shared" si="407"/>
        <v>218</v>
      </c>
      <c r="HN131" s="117">
        <f t="shared" si="407"/>
        <v>219</v>
      </c>
      <c r="HO131" s="117">
        <f t="shared" si="407"/>
        <v>220</v>
      </c>
      <c r="HP131" s="117">
        <f t="shared" si="407"/>
        <v>221</v>
      </c>
      <c r="HQ131" s="117">
        <f t="shared" si="407"/>
        <v>222</v>
      </c>
      <c r="HR131" s="117">
        <f t="shared" si="407"/>
        <v>223</v>
      </c>
      <c r="HS131" s="117">
        <f t="shared" si="407"/>
        <v>224</v>
      </c>
      <c r="HT131" s="117">
        <f t="shared" si="407"/>
        <v>225</v>
      </c>
      <c r="HU131" s="117">
        <f t="shared" si="407"/>
        <v>225</v>
      </c>
      <c r="HV131" s="117">
        <f t="shared" si="407"/>
        <v>225</v>
      </c>
    </row>
    <row r="132" spans="1:230" x14ac:dyDescent="0.35">
      <c r="A132" s="117" t="s">
        <v>794</v>
      </c>
      <c r="B132" s="117" t="str">
        <f t="shared" si="397"/>
        <v>-</v>
      </c>
      <c r="C132" s="117" t="str">
        <f t="shared" si="397"/>
        <v>-</v>
      </c>
      <c r="D132" s="117" t="str">
        <f t="shared" si="397"/>
        <v>-</v>
      </c>
      <c r="E132" s="117" t="str">
        <f t="shared" si="397"/>
        <v>-</v>
      </c>
      <c r="H132" s="117">
        <v>131</v>
      </c>
      <c r="I132" s="117" t="str">
        <f t="shared" si="410"/>
        <v>ECG</v>
      </c>
      <c r="J132" s="117">
        <f t="shared" si="412"/>
        <v>119</v>
      </c>
      <c r="K132" s="117" t="str">
        <f t="shared" si="413"/>
        <v>ECG</v>
      </c>
      <c r="L132" s="117" t="str">
        <f t="shared" si="414"/>
        <v/>
      </c>
      <c r="M132" s="398" t="str">
        <f t="shared" si="415"/>
        <v>ECG</v>
      </c>
      <c r="N132" s="117">
        <f t="shared" si="416"/>
        <v>131</v>
      </c>
      <c r="O132" s="117">
        <f t="shared" si="417"/>
        <v>131</v>
      </c>
      <c r="Q132" s="389" t="str">
        <f t="shared" si="411"/>
        <v/>
      </c>
      <c r="R132" s="395" t="str">
        <f t="shared" si="418"/>
        <v/>
      </c>
      <c r="S132" s="391"/>
      <c r="T132" s="391"/>
      <c r="U132" s="391"/>
      <c r="V132" s="117">
        <v>33</v>
      </c>
      <c r="W132" s="117">
        <v>0</v>
      </c>
      <c r="X132" s="117">
        <f t="shared" si="395"/>
        <v>1</v>
      </c>
      <c r="Y132" s="117">
        <f t="shared" si="408"/>
        <v>2</v>
      </c>
      <c r="Z132" s="117">
        <f t="shared" si="408"/>
        <v>3</v>
      </c>
      <c r="AA132" s="117">
        <f t="shared" si="408"/>
        <v>4</v>
      </c>
      <c r="AB132" s="117">
        <f t="shared" si="408"/>
        <v>5</v>
      </c>
      <c r="AC132" s="117">
        <f t="shared" si="408"/>
        <v>7</v>
      </c>
      <c r="AD132" s="117">
        <f t="shared" si="408"/>
        <v>8</v>
      </c>
      <c r="AE132" s="117">
        <f t="shared" si="408"/>
        <v>9</v>
      </c>
      <c r="AF132" s="117">
        <f t="shared" si="408"/>
        <v>10</v>
      </c>
      <c r="AG132" s="117">
        <f t="shared" si="408"/>
        <v>11</v>
      </c>
      <c r="AH132" s="117">
        <f t="shared" si="408"/>
        <v>12</v>
      </c>
      <c r="AI132" s="117">
        <f t="shared" si="408"/>
        <v>13</v>
      </c>
      <c r="AJ132" s="117">
        <f t="shared" si="408"/>
        <v>14</v>
      </c>
      <c r="AK132" s="117">
        <f t="shared" si="408"/>
        <v>15</v>
      </c>
      <c r="AL132" s="117">
        <f t="shared" si="408"/>
        <v>16</v>
      </c>
      <c r="AM132" s="117">
        <f t="shared" si="408"/>
        <v>18</v>
      </c>
      <c r="AN132" s="117">
        <f t="shared" si="408"/>
        <v>19</v>
      </c>
      <c r="AO132" s="117">
        <f t="shared" si="408"/>
        <v>20</v>
      </c>
      <c r="AP132" s="117">
        <f t="shared" si="408"/>
        <v>21</v>
      </c>
      <c r="AQ132" s="117">
        <f t="shared" si="408"/>
        <v>22</v>
      </c>
      <c r="AR132" s="117">
        <f t="shared" si="408"/>
        <v>23</v>
      </c>
      <c r="AS132" s="117">
        <f t="shared" si="408"/>
        <v>24</v>
      </c>
      <c r="AT132" s="117">
        <f t="shared" si="408"/>
        <v>25</v>
      </c>
      <c r="AU132" s="117">
        <f t="shared" si="408"/>
        <v>26</v>
      </c>
      <c r="AV132" s="117">
        <f t="shared" si="408"/>
        <v>27</v>
      </c>
      <c r="AW132" s="117">
        <f t="shared" si="408"/>
        <v>29</v>
      </c>
      <c r="AX132" s="117">
        <f t="shared" si="408"/>
        <v>30</v>
      </c>
      <c r="AY132" s="117">
        <f t="shared" si="408"/>
        <v>31</v>
      </c>
      <c r="AZ132" s="117">
        <f t="shared" si="408"/>
        <v>32</v>
      </c>
      <c r="BA132" s="117">
        <f t="shared" si="408"/>
        <v>33</v>
      </c>
      <c r="BB132" s="117">
        <f t="shared" si="408"/>
        <v>34</v>
      </c>
      <c r="BC132" s="117">
        <f t="shared" si="408"/>
        <v>35</v>
      </c>
      <c r="BD132" s="117">
        <f t="shared" si="408"/>
        <v>36</v>
      </c>
      <c r="BE132" s="117">
        <f t="shared" si="408"/>
        <v>37</v>
      </c>
      <c r="BF132" s="117">
        <f t="shared" si="408"/>
        <v>38</v>
      </c>
      <c r="BG132" s="117">
        <f t="shared" si="408"/>
        <v>40</v>
      </c>
      <c r="BH132" s="117">
        <f t="shared" si="408"/>
        <v>41</v>
      </c>
      <c r="BI132" s="117">
        <f t="shared" si="408"/>
        <v>42</v>
      </c>
      <c r="BJ132" s="117">
        <f t="shared" si="408"/>
        <v>43</v>
      </c>
      <c r="BK132" s="117">
        <f t="shared" si="408"/>
        <v>44</v>
      </c>
      <c r="BL132" s="117">
        <f t="shared" si="408"/>
        <v>45</v>
      </c>
      <c r="BM132" s="117">
        <f t="shared" si="408"/>
        <v>46</v>
      </c>
      <c r="BN132" s="117">
        <f t="shared" si="408"/>
        <v>47</v>
      </c>
      <c r="BO132" s="117">
        <f t="shared" si="408"/>
        <v>48</v>
      </c>
      <c r="BP132" s="117">
        <f t="shared" si="408"/>
        <v>49</v>
      </c>
      <c r="BQ132" s="117">
        <f t="shared" si="408"/>
        <v>51</v>
      </c>
      <c r="BR132" s="117">
        <f t="shared" si="408"/>
        <v>52</v>
      </c>
      <c r="BS132" s="117">
        <f t="shared" si="408"/>
        <v>53</v>
      </c>
      <c r="BT132" s="117">
        <f t="shared" si="408"/>
        <v>54</v>
      </c>
      <c r="BU132" s="117">
        <f t="shared" si="408"/>
        <v>55</v>
      </c>
      <c r="BV132" s="117">
        <f t="shared" si="408"/>
        <v>56</v>
      </c>
      <c r="BW132" s="117">
        <f t="shared" si="408"/>
        <v>57</v>
      </c>
      <c r="BX132" s="117">
        <f t="shared" si="408"/>
        <v>58</v>
      </c>
      <c r="BY132" s="117">
        <f t="shared" si="408"/>
        <v>59</v>
      </c>
      <c r="BZ132" s="117">
        <f t="shared" si="408"/>
        <v>60</v>
      </c>
      <c r="CA132" s="117">
        <f t="shared" si="408"/>
        <v>62</v>
      </c>
      <c r="CB132" s="117">
        <f t="shared" si="408"/>
        <v>63</v>
      </c>
      <c r="CC132" s="117">
        <f t="shared" si="408"/>
        <v>64</v>
      </c>
      <c r="CD132" s="117">
        <f t="shared" si="408"/>
        <v>65</v>
      </c>
      <c r="CE132" s="117">
        <f t="shared" si="408"/>
        <v>66</v>
      </c>
      <c r="CF132" s="117">
        <f t="shared" si="408"/>
        <v>67</v>
      </c>
      <c r="CG132" s="117">
        <f t="shared" si="408"/>
        <v>68</v>
      </c>
      <c r="CH132" s="117">
        <f t="shared" si="408"/>
        <v>69</v>
      </c>
      <c r="CI132" s="117">
        <f t="shared" si="408"/>
        <v>70</v>
      </c>
      <c r="CJ132" s="117">
        <f t="shared" ref="CJ132:EU133" si="419">IF(CJ34=1,CJ131+1,CJ131)</f>
        <v>71</v>
      </c>
      <c r="CK132" s="117">
        <f t="shared" si="419"/>
        <v>73</v>
      </c>
      <c r="CL132" s="117">
        <f t="shared" si="419"/>
        <v>74</v>
      </c>
      <c r="CM132" s="117">
        <f t="shared" si="419"/>
        <v>75</v>
      </c>
      <c r="CN132" s="117">
        <f t="shared" si="419"/>
        <v>76</v>
      </c>
      <c r="CO132" s="117">
        <f t="shared" si="419"/>
        <v>77</v>
      </c>
      <c r="CP132" s="117">
        <f t="shared" si="419"/>
        <v>78</v>
      </c>
      <c r="CQ132" s="117">
        <f t="shared" si="419"/>
        <v>79</v>
      </c>
      <c r="CR132" s="117">
        <f t="shared" si="419"/>
        <v>80</v>
      </c>
      <c r="CS132" s="117">
        <f t="shared" si="419"/>
        <v>81</v>
      </c>
      <c r="CT132" s="117">
        <f t="shared" si="419"/>
        <v>82</v>
      </c>
      <c r="CU132" s="117">
        <f t="shared" si="419"/>
        <v>84</v>
      </c>
      <c r="CV132" s="117">
        <f t="shared" si="419"/>
        <v>85</v>
      </c>
      <c r="CW132" s="117">
        <f t="shared" si="419"/>
        <v>86</v>
      </c>
      <c r="CX132" s="117">
        <f t="shared" si="419"/>
        <v>87</v>
      </c>
      <c r="CY132" s="117">
        <f t="shared" si="419"/>
        <v>88</v>
      </c>
      <c r="CZ132" s="117">
        <f t="shared" si="419"/>
        <v>89</v>
      </c>
      <c r="DA132" s="117">
        <f t="shared" si="419"/>
        <v>90</v>
      </c>
      <c r="DB132" s="117">
        <f t="shared" si="419"/>
        <v>91</v>
      </c>
      <c r="DC132" s="117">
        <f t="shared" si="419"/>
        <v>92</v>
      </c>
      <c r="DD132" s="117">
        <f t="shared" si="419"/>
        <v>93</v>
      </c>
      <c r="DE132" s="117">
        <f t="shared" si="419"/>
        <v>95</v>
      </c>
      <c r="DF132" s="117">
        <f t="shared" si="419"/>
        <v>96</v>
      </c>
      <c r="DG132" s="117">
        <f t="shared" si="419"/>
        <v>97</v>
      </c>
      <c r="DH132" s="117">
        <f t="shared" si="419"/>
        <v>98</v>
      </c>
      <c r="DI132" s="117">
        <f t="shared" si="419"/>
        <v>99</v>
      </c>
      <c r="DJ132" s="117">
        <f t="shared" si="419"/>
        <v>100</v>
      </c>
      <c r="DK132" s="117">
        <f t="shared" si="419"/>
        <v>101</v>
      </c>
      <c r="DL132" s="117">
        <f t="shared" si="419"/>
        <v>102</v>
      </c>
      <c r="DM132" s="117">
        <f t="shared" si="419"/>
        <v>103</v>
      </c>
      <c r="DN132" s="117">
        <f t="shared" si="419"/>
        <v>104</v>
      </c>
      <c r="DO132" s="117">
        <f t="shared" si="419"/>
        <v>106</v>
      </c>
      <c r="DP132" s="117">
        <f t="shared" si="419"/>
        <v>107</v>
      </c>
      <c r="DQ132" s="117">
        <f t="shared" si="419"/>
        <v>108</v>
      </c>
      <c r="DR132" s="117">
        <f t="shared" si="419"/>
        <v>109</v>
      </c>
      <c r="DS132" s="117">
        <f t="shared" si="419"/>
        <v>110</v>
      </c>
      <c r="DT132" s="117">
        <f t="shared" si="419"/>
        <v>111</v>
      </c>
      <c r="DU132" s="117">
        <f t="shared" si="419"/>
        <v>112</v>
      </c>
      <c r="DV132" s="117">
        <f t="shared" si="419"/>
        <v>113</v>
      </c>
      <c r="DW132" s="117">
        <f t="shared" si="419"/>
        <v>114</v>
      </c>
      <c r="DX132" s="117">
        <f t="shared" si="419"/>
        <v>115</v>
      </c>
      <c r="DY132" s="117">
        <f t="shared" si="419"/>
        <v>117</v>
      </c>
      <c r="DZ132" s="117">
        <f t="shared" si="419"/>
        <v>118</v>
      </c>
      <c r="EA132" s="117">
        <f t="shared" si="419"/>
        <v>119</v>
      </c>
      <c r="EB132" s="117">
        <f t="shared" si="419"/>
        <v>120</v>
      </c>
      <c r="EC132" s="117">
        <f t="shared" si="419"/>
        <v>121</v>
      </c>
      <c r="ED132" s="117">
        <f t="shared" si="419"/>
        <v>122</v>
      </c>
      <c r="EE132" s="117">
        <f t="shared" si="419"/>
        <v>123</v>
      </c>
      <c r="EF132" s="117">
        <f t="shared" si="419"/>
        <v>124</v>
      </c>
      <c r="EG132" s="117">
        <f t="shared" si="419"/>
        <v>125</v>
      </c>
      <c r="EH132" s="117">
        <f t="shared" si="419"/>
        <v>126</v>
      </c>
      <c r="EI132" s="117">
        <f t="shared" si="419"/>
        <v>128</v>
      </c>
      <c r="EJ132" s="117">
        <f t="shared" si="419"/>
        <v>129</v>
      </c>
      <c r="EK132" s="117">
        <f t="shared" si="419"/>
        <v>130</v>
      </c>
      <c r="EL132" s="117">
        <f t="shared" si="419"/>
        <v>131</v>
      </c>
      <c r="EM132" s="117">
        <f t="shared" si="419"/>
        <v>132</v>
      </c>
      <c r="EN132" s="117">
        <f t="shared" si="419"/>
        <v>133</v>
      </c>
      <c r="EO132" s="117">
        <f t="shared" si="419"/>
        <v>134</v>
      </c>
      <c r="EP132" s="117">
        <f t="shared" si="419"/>
        <v>135</v>
      </c>
      <c r="EQ132" s="117">
        <f t="shared" si="419"/>
        <v>136</v>
      </c>
      <c r="ER132" s="117">
        <f t="shared" si="419"/>
        <v>137</v>
      </c>
      <c r="ES132" s="117">
        <f t="shared" si="419"/>
        <v>139</v>
      </c>
      <c r="ET132" s="117">
        <f t="shared" si="419"/>
        <v>140</v>
      </c>
      <c r="EU132" s="117">
        <f t="shared" si="419"/>
        <v>141</v>
      </c>
      <c r="EV132" s="117">
        <f t="shared" si="392"/>
        <v>142</v>
      </c>
      <c r="EW132" s="117">
        <f t="shared" si="409"/>
        <v>143</v>
      </c>
      <c r="EX132" s="117">
        <f t="shared" si="409"/>
        <v>144</v>
      </c>
      <c r="EY132" s="117">
        <f t="shared" si="409"/>
        <v>145</v>
      </c>
      <c r="EZ132" s="117">
        <f t="shared" si="409"/>
        <v>146</v>
      </c>
      <c r="FA132" s="117">
        <f t="shared" si="409"/>
        <v>147</v>
      </c>
      <c r="FB132" s="117">
        <f t="shared" si="409"/>
        <v>148</v>
      </c>
      <c r="FC132" s="117">
        <f t="shared" si="409"/>
        <v>150</v>
      </c>
      <c r="FD132" s="117">
        <f t="shared" si="409"/>
        <v>151</v>
      </c>
      <c r="FE132" s="117">
        <f t="shared" si="409"/>
        <v>152</v>
      </c>
      <c r="FF132" s="117">
        <f t="shared" si="409"/>
        <v>153</v>
      </c>
      <c r="FG132" s="117">
        <f t="shared" si="409"/>
        <v>154</v>
      </c>
      <c r="FH132" s="117">
        <f t="shared" si="409"/>
        <v>155</v>
      </c>
      <c r="FI132" s="117">
        <f t="shared" si="409"/>
        <v>156</v>
      </c>
      <c r="FJ132" s="117">
        <f t="shared" si="409"/>
        <v>157</v>
      </c>
      <c r="FK132" s="117">
        <f t="shared" si="409"/>
        <v>158</v>
      </c>
      <c r="FL132" s="117">
        <f t="shared" si="409"/>
        <v>159</v>
      </c>
      <c r="FM132" s="117">
        <f t="shared" si="409"/>
        <v>161</v>
      </c>
      <c r="FN132" s="117">
        <f t="shared" si="409"/>
        <v>162</v>
      </c>
      <c r="FO132" s="117">
        <f t="shared" si="409"/>
        <v>163</v>
      </c>
      <c r="FP132" s="117">
        <f t="shared" si="409"/>
        <v>164</v>
      </c>
      <c r="FQ132" s="117">
        <f t="shared" si="409"/>
        <v>165</v>
      </c>
      <c r="FR132" s="117">
        <f t="shared" si="409"/>
        <v>166</v>
      </c>
      <c r="FS132" s="117">
        <f t="shared" si="409"/>
        <v>167</v>
      </c>
      <c r="FT132" s="117">
        <f t="shared" si="409"/>
        <v>168</v>
      </c>
      <c r="FU132" s="117">
        <f t="shared" si="409"/>
        <v>169</v>
      </c>
      <c r="FV132" s="117">
        <f t="shared" si="409"/>
        <v>170</v>
      </c>
      <c r="FW132" s="117">
        <f t="shared" si="409"/>
        <v>172</v>
      </c>
      <c r="FX132" s="117">
        <f t="shared" si="409"/>
        <v>173</v>
      </c>
      <c r="FY132" s="117">
        <f t="shared" si="409"/>
        <v>174</v>
      </c>
      <c r="FZ132" s="117">
        <f t="shared" si="409"/>
        <v>175</v>
      </c>
      <c r="GA132" s="117">
        <f t="shared" si="409"/>
        <v>176</v>
      </c>
      <c r="GB132" s="117">
        <f t="shared" si="409"/>
        <v>177</v>
      </c>
      <c r="GC132" s="117">
        <f t="shared" si="409"/>
        <v>178</v>
      </c>
      <c r="GD132" s="117">
        <f t="shared" si="409"/>
        <v>179</v>
      </c>
      <c r="GE132" s="117">
        <f t="shared" si="409"/>
        <v>180</v>
      </c>
      <c r="GF132" s="117">
        <f t="shared" si="409"/>
        <v>181</v>
      </c>
      <c r="GG132" s="117">
        <f t="shared" si="409"/>
        <v>183</v>
      </c>
      <c r="GH132" s="117">
        <f t="shared" si="409"/>
        <v>184</v>
      </c>
      <c r="GI132" s="117">
        <f t="shared" si="409"/>
        <v>185</v>
      </c>
      <c r="GJ132" s="117">
        <f t="shared" si="409"/>
        <v>186</v>
      </c>
      <c r="GK132" s="117">
        <f t="shared" si="409"/>
        <v>187</v>
      </c>
      <c r="GL132" s="117">
        <f t="shared" si="409"/>
        <v>188</v>
      </c>
      <c r="GM132" s="117">
        <f t="shared" si="409"/>
        <v>189</v>
      </c>
      <c r="GN132" s="117">
        <f t="shared" si="409"/>
        <v>190</v>
      </c>
      <c r="GO132" s="117">
        <f t="shared" si="409"/>
        <v>191</v>
      </c>
      <c r="GP132" s="117">
        <f t="shared" si="409"/>
        <v>192</v>
      </c>
      <c r="GQ132" s="117">
        <f t="shared" si="409"/>
        <v>194</v>
      </c>
      <c r="GR132" s="117">
        <f t="shared" si="409"/>
        <v>195</v>
      </c>
      <c r="GS132" s="117">
        <f t="shared" si="409"/>
        <v>196</v>
      </c>
      <c r="GT132" s="117">
        <f t="shared" si="409"/>
        <v>197</v>
      </c>
      <c r="GU132" s="117">
        <f t="shared" si="409"/>
        <v>198</v>
      </c>
      <c r="GV132" s="117">
        <f t="shared" si="409"/>
        <v>199</v>
      </c>
      <c r="GW132" s="117">
        <f t="shared" si="409"/>
        <v>200</v>
      </c>
      <c r="GX132" s="117">
        <f t="shared" si="409"/>
        <v>201</v>
      </c>
      <c r="GY132" s="117">
        <f t="shared" si="409"/>
        <v>202</v>
      </c>
      <c r="GZ132" s="117">
        <f t="shared" si="409"/>
        <v>203</v>
      </c>
      <c r="HA132" s="117">
        <f t="shared" si="409"/>
        <v>205</v>
      </c>
      <c r="HB132" s="117">
        <f t="shared" si="409"/>
        <v>206</v>
      </c>
      <c r="HC132" s="117">
        <f t="shared" si="409"/>
        <v>207</v>
      </c>
      <c r="HD132" s="117">
        <f t="shared" si="409"/>
        <v>208</v>
      </c>
      <c r="HE132" s="117">
        <f t="shared" si="409"/>
        <v>209</v>
      </c>
      <c r="HF132" s="117">
        <f t="shared" si="409"/>
        <v>210</v>
      </c>
      <c r="HG132" s="117">
        <f t="shared" si="409"/>
        <v>211</v>
      </c>
      <c r="HH132" s="117">
        <f t="shared" ref="HH132:HV133" si="420">IF(HH34=1,HH131+1,HH131)</f>
        <v>212</v>
      </c>
      <c r="HI132" s="117">
        <f t="shared" si="420"/>
        <v>213</v>
      </c>
      <c r="HJ132" s="117">
        <f t="shared" si="420"/>
        <v>214</v>
      </c>
      <c r="HK132" s="117">
        <f t="shared" si="420"/>
        <v>216</v>
      </c>
      <c r="HL132" s="117">
        <f t="shared" si="420"/>
        <v>217</v>
      </c>
      <c r="HM132" s="117">
        <f t="shared" si="420"/>
        <v>218</v>
      </c>
      <c r="HN132" s="117">
        <f t="shared" si="420"/>
        <v>219</v>
      </c>
      <c r="HO132" s="117">
        <f t="shared" si="420"/>
        <v>220</v>
      </c>
      <c r="HP132" s="117">
        <f t="shared" si="420"/>
        <v>221</v>
      </c>
      <c r="HQ132" s="117">
        <f t="shared" si="420"/>
        <v>222</v>
      </c>
      <c r="HR132" s="117">
        <f t="shared" si="420"/>
        <v>223</v>
      </c>
      <c r="HS132" s="117">
        <f t="shared" si="420"/>
        <v>224</v>
      </c>
      <c r="HT132" s="117">
        <f t="shared" si="420"/>
        <v>225</v>
      </c>
      <c r="HU132" s="117">
        <f t="shared" si="420"/>
        <v>225</v>
      </c>
      <c r="HV132" s="117">
        <f t="shared" si="420"/>
        <v>225</v>
      </c>
    </row>
    <row r="133" spans="1:230" x14ac:dyDescent="0.35">
      <c r="A133" s="117" t="s">
        <v>795</v>
      </c>
      <c r="B133" s="117" t="str">
        <f t="shared" si="397"/>
        <v>-</v>
      </c>
      <c r="C133" s="117" t="str">
        <f t="shared" si="397"/>
        <v>-</v>
      </c>
      <c r="D133" s="117" t="str">
        <f t="shared" si="397"/>
        <v>-</v>
      </c>
      <c r="E133" s="117" t="str">
        <f t="shared" si="397"/>
        <v>-</v>
      </c>
      <c r="H133" s="117">
        <v>132</v>
      </c>
      <c r="I133" s="117" t="str">
        <f t="shared" si="410"/>
        <v>ECG</v>
      </c>
      <c r="J133" s="117">
        <f t="shared" si="412"/>
        <v>120</v>
      </c>
      <c r="K133" s="117" t="str">
        <f t="shared" si="413"/>
        <v>ECG</v>
      </c>
      <c r="L133" s="117" t="str">
        <f t="shared" si="414"/>
        <v/>
      </c>
      <c r="M133" s="398" t="str">
        <f t="shared" si="415"/>
        <v>ECG</v>
      </c>
      <c r="N133" s="117">
        <f t="shared" si="416"/>
        <v>132</v>
      </c>
      <c r="O133" s="117">
        <f t="shared" si="417"/>
        <v>132</v>
      </c>
      <c r="Q133" s="389" t="str">
        <f t="shared" si="411"/>
        <v/>
      </c>
      <c r="R133" s="395" t="str">
        <f t="shared" si="418"/>
        <v/>
      </c>
      <c r="S133" s="391"/>
      <c r="T133" s="391"/>
      <c r="U133" s="391"/>
      <c r="V133" s="117">
        <v>34</v>
      </c>
      <c r="W133" s="117">
        <v>0</v>
      </c>
      <c r="X133" s="117">
        <f t="shared" si="395"/>
        <v>1</v>
      </c>
      <c r="Y133" s="117">
        <f t="shared" ref="Y133:CJ133" si="421">IF(Y35=1,Y132+1,Y132)</f>
        <v>2</v>
      </c>
      <c r="Z133" s="117">
        <f t="shared" si="421"/>
        <v>3</v>
      </c>
      <c r="AA133" s="117">
        <f t="shared" si="421"/>
        <v>4</v>
      </c>
      <c r="AB133" s="117">
        <f t="shared" si="421"/>
        <v>5</v>
      </c>
      <c r="AC133" s="117">
        <f t="shared" si="421"/>
        <v>7</v>
      </c>
      <c r="AD133" s="117">
        <f t="shared" si="421"/>
        <v>8</v>
      </c>
      <c r="AE133" s="117">
        <f t="shared" si="421"/>
        <v>9</v>
      </c>
      <c r="AF133" s="117">
        <f t="shared" si="421"/>
        <v>10</v>
      </c>
      <c r="AG133" s="117">
        <f t="shared" si="421"/>
        <v>11</v>
      </c>
      <c r="AH133" s="117">
        <f t="shared" si="421"/>
        <v>12</v>
      </c>
      <c r="AI133" s="117">
        <f t="shared" si="421"/>
        <v>13</v>
      </c>
      <c r="AJ133" s="117">
        <f t="shared" si="421"/>
        <v>14</v>
      </c>
      <c r="AK133" s="117">
        <f t="shared" si="421"/>
        <v>15</v>
      </c>
      <c r="AL133" s="117">
        <f t="shared" si="421"/>
        <v>16</v>
      </c>
      <c r="AM133" s="117">
        <f t="shared" si="421"/>
        <v>18</v>
      </c>
      <c r="AN133" s="117">
        <f t="shared" si="421"/>
        <v>19</v>
      </c>
      <c r="AO133" s="117">
        <f t="shared" si="421"/>
        <v>20</v>
      </c>
      <c r="AP133" s="117">
        <f t="shared" si="421"/>
        <v>21</v>
      </c>
      <c r="AQ133" s="117">
        <f t="shared" si="421"/>
        <v>22</v>
      </c>
      <c r="AR133" s="117">
        <f t="shared" si="421"/>
        <v>23</v>
      </c>
      <c r="AS133" s="117">
        <f t="shared" si="421"/>
        <v>24</v>
      </c>
      <c r="AT133" s="117">
        <f t="shared" si="421"/>
        <v>25</v>
      </c>
      <c r="AU133" s="117">
        <f t="shared" si="421"/>
        <v>26</v>
      </c>
      <c r="AV133" s="117">
        <f t="shared" si="421"/>
        <v>27</v>
      </c>
      <c r="AW133" s="117">
        <f t="shared" si="421"/>
        <v>29</v>
      </c>
      <c r="AX133" s="117">
        <f t="shared" si="421"/>
        <v>30</v>
      </c>
      <c r="AY133" s="117">
        <f t="shared" si="421"/>
        <v>31</v>
      </c>
      <c r="AZ133" s="117">
        <f t="shared" si="421"/>
        <v>32</v>
      </c>
      <c r="BA133" s="117">
        <f t="shared" si="421"/>
        <v>33</v>
      </c>
      <c r="BB133" s="117">
        <f t="shared" si="421"/>
        <v>34</v>
      </c>
      <c r="BC133" s="117">
        <f t="shared" si="421"/>
        <v>35</v>
      </c>
      <c r="BD133" s="117">
        <f t="shared" si="421"/>
        <v>36</v>
      </c>
      <c r="BE133" s="117">
        <f t="shared" si="421"/>
        <v>37</v>
      </c>
      <c r="BF133" s="117">
        <f t="shared" si="421"/>
        <v>38</v>
      </c>
      <c r="BG133" s="117">
        <f t="shared" si="421"/>
        <v>40</v>
      </c>
      <c r="BH133" s="117">
        <f t="shared" si="421"/>
        <v>41</v>
      </c>
      <c r="BI133" s="117">
        <f t="shared" si="421"/>
        <v>42</v>
      </c>
      <c r="BJ133" s="117">
        <f t="shared" si="421"/>
        <v>43</v>
      </c>
      <c r="BK133" s="117">
        <f t="shared" si="421"/>
        <v>44</v>
      </c>
      <c r="BL133" s="117">
        <f t="shared" si="421"/>
        <v>45</v>
      </c>
      <c r="BM133" s="117">
        <f t="shared" si="421"/>
        <v>46</v>
      </c>
      <c r="BN133" s="117">
        <f t="shared" si="421"/>
        <v>47</v>
      </c>
      <c r="BO133" s="117">
        <f t="shared" si="421"/>
        <v>48</v>
      </c>
      <c r="BP133" s="117">
        <f t="shared" si="421"/>
        <v>49</v>
      </c>
      <c r="BQ133" s="117">
        <f t="shared" si="421"/>
        <v>51</v>
      </c>
      <c r="BR133" s="117">
        <f t="shared" si="421"/>
        <v>52</v>
      </c>
      <c r="BS133" s="117">
        <f t="shared" si="421"/>
        <v>53</v>
      </c>
      <c r="BT133" s="117">
        <f t="shared" si="421"/>
        <v>54</v>
      </c>
      <c r="BU133" s="117">
        <f t="shared" si="421"/>
        <v>55</v>
      </c>
      <c r="BV133" s="117">
        <f t="shared" si="421"/>
        <v>56</v>
      </c>
      <c r="BW133" s="117">
        <f t="shared" si="421"/>
        <v>57</v>
      </c>
      <c r="BX133" s="117">
        <f t="shared" si="421"/>
        <v>58</v>
      </c>
      <c r="BY133" s="117">
        <f t="shared" si="421"/>
        <v>59</v>
      </c>
      <c r="BZ133" s="117">
        <f t="shared" si="421"/>
        <v>60</v>
      </c>
      <c r="CA133" s="117">
        <f t="shared" si="421"/>
        <v>62</v>
      </c>
      <c r="CB133" s="117">
        <f t="shared" si="421"/>
        <v>63</v>
      </c>
      <c r="CC133" s="117">
        <f t="shared" si="421"/>
        <v>64</v>
      </c>
      <c r="CD133" s="117">
        <f t="shared" si="421"/>
        <v>65</v>
      </c>
      <c r="CE133" s="117">
        <f t="shared" si="421"/>
        <v>66</v>
      </c>
      <c r="CF133" s="117">
        <f t="shared" si="421"/>
        <v>67</v>
      </c>
      <c r="CG133" s="117">
        <f t="shared" si="421"/>
        <v>68</v>
      </c>
      <c r="CH133" s="117">
        <f t="shared" si="421"/>
        <v>69</v>
      </c>
      <c r="CI133" s="117">
        <f t="shared" si="421"/>
        <v>70</v>
      </c>
      <c r="CJ133" s="117">
        <f t="shared" si="421"/>
        <v>71</v>
      </c>
      <c r="CK133" s="117">
        <f t="shared" si="419"/>
        <v>73</v>
      </c>
      <c r="CL133" s="117">
        <f t="shared" si="419"/>
        <v>74</v>
      </c>
      <c r="CM133" s="117">
        <f t="shared" si="419"/>
        <v>75</v>
      </c>
      <c r="CN133" s="117">
        <f t="shared" si="419"/>
        <v>76</v>
      </c>
      <c r="CO133" s="117">
        <f t="shared" si="419"/>
        <v>77</v>
      </c>
      <c r="CP133" s="117">
        <f t="shared" si="419"/>
        <v>78</v>
      </c>
      <c r="CQ133" s="117">
        <f t="shared" si="419"/>
        <v>79</v>
      </c>
      <c r="CR133" s="117">
        <f t="shared" si="419"/>
        <v>80</v>
      </c>
      <c r="CS133" s="117">
        <f t="shared" si="419"/>
        <v>81</v>
      </c>
      <c r="CT133" s="117">
        <f t="shared" si="419"/>
        <v>82</v>
      </c>
      <c r="CU133" s="117">
        <f t="shared" si="419"/>
        <v>84</v>
      </c>
      <c r="CV133" s="117">
        <f t="shared" si="419"/>
        <v>85</v>
      </c>
      <c r="CW133" s="117">
        <f t="shared" si="419"/>
        <v>86</v>
      </c>
      <c r="CX133" s="117">
        <f t="shared" si="419"/>
        <v>87</v>
      </c>
      <c r="CY133" s="117">
        <f t="shared" si="419"/>
        <v>88</v>
      </c>
      <c r="CZ133" s="117">
        <f t="shared" si="419"/>
        <v>89</v>
      </c>
      <c r="DA133" s="117">
        <f t="shared" si="419"/>
        <v>90</v>
      </c>
      <c r="DB133" s="117">
        <f t="shared" si="419"/>
        <v>91</v>
      </c>
      <c r="DC133" s="117">
        <f t="shared" si="419"/>
        <v>92</v>
      </c>
      <c r="DD133" s="117">
        <f t="shared" si="419"/>
        <v>93</v>
      </c>
      <c r="DE133" s="117">
        <f t="shared" si="419"/>
        <v>95</v>
      </c>
      <c r="DF133" s="117">
        <f t="shared" si="419"/>
        <v>96</v>
      </c>
      <c r="DG133" s="117">
        <f t="shared" si="419"/>
        <v>97</v>
      </c>
      <c r="DH133" s="117">
        <f t="shared" si="419"/>
        <v>98</v>
      </c>
      <c r="DI133" s="117">
        <f t="shared" si="419"/>
        <v>99</v>
      </c>
      <c r="DJ133" s="117">
        <f t="shared" si="419"/>
        <v>100</v>
      </c>
      <c r="DK133" s="117">
        <f t="shared" si="419"/>
        <v>101</v>
      </c>
      <c r="DL133" s="117">
        <f t="shared" si="419"/>
        <v>102</v>
      </c>
      <c r="DM133" s="117">
        <f t="shared" si="419"/>
        <v>103</v>
      </c>
      <c r="DN133" s="117">
        <f t="shared" si="419"/>
        <v>104</v>
      </c>
      <c r="DO133" s="117">
        <f t="shared" si="419"/>
        <v>106</v>
      </c>
      <c r="DP133" s="117">
        <f t="shared" si="419"/>
        <v>107</v>
      </c>
      <c r="DQ133" s="117">
        <f t="shared" si="419"/>
        <v>108</v>
      </c>
      <c r="DR133" s="117">
        <f t="shared" si="419"/>
        <v>109</v>
      </c>
      <c r="DS133" s="117">
        <f t="shared" si="419"/>
        <v>110</v>
      </c>
      <c r="DT133" s="117">
        <f t="shared" si="419"/>
        <v>111</v>
      </c>
      <c r="DU133" s="117">
        <f t="shared" si="419"/>
        <v>112</v>
      </c>
      <c r="DV133" s="117">
        <f t="shared" si="419"/>
        <v>113</v>
      </c>
      <c r="DW133" s="117">
        <f t="shared" si="419"/>
        <v>114</v>
      </c>
      <c r="DX133" s="117">
        <f t="shared" si="419"/>
        <v>115</v>
      </c>
      <c r="DY133" s="117">
        <f t="shared" si="419"/>
        <v>117</v>
      </c>
      <c r="DZ133" s="117">
        <f t="shared" si="419"/>
        <v>118</v>
      </c>
      <c r="EA133" s="117">
        <f t="shared" si="419"/>
        <v>119</v>
      </c>
      <c r="EB133" s="117">
        <f t="shared" si="419"/>
        <v>120</v>
      </c>
      <c r="EC133" s="117">
        <f t="shared" si="419"/>
        <v>121</v>
      </c>
      <c r="ED133" s="117">
        <f t="shared" si="419"/>
        <v>122</v>
      </c>
      <c r="EE133" s="117">
        <f t="shared" si="419"/>
        <v>123</v>
      </c>
      <c r="EF133" s="117">
        <f t="shared" si="419"/>
        <v>124</v>
      </c>
      <c r="EG133" s="117">
        <f t="shared" si="419"/>
        <v>125</v>
      </c>
      <c r="EH133" s="117">
        <f t="shared" si="419"/>
        <v>126</v>
      </c>
      <c r="EI133" s="117">
        <f t="shared" si="419"/>
        <v>128</v>
      </c>
      <c r="EJ133" s="117">
        <f t="shared" si="419"/>
        <v>129</v>
      </c>
      <c r="EK133" s="117">
        <f t="shared" si="419"/>
        <v>130</v>
      </c>
      <c r="EL133" s="117">
        <f t="shared" si="419"/>
        <v>131</v>
      </c>
      <c r="EM133" s="117">
        <f t="shared" si="419"/>
        <v>132</v>
      </c>
      <c r="EN133" s="117">
        <f t="shared" si="419"/>
        <v>133</v>
      </c>
      <c r="EO133" s="117">
        <f t="shared" si="419"/>
        <v>134</v>
      </c>
      <c r="EP133" s="117">
        <f t="shared" si="419"/>
        <v>135</v>
      </c>
      <c r="EQ133" s="117">
        <f t="shared" si="419"/>
        <v>136</v>
      </c>
      <c r="ER133" s="117">
        <f t="shared" si="419"/>
        <v>137</v>
      </c>
      <c r="ES133" s="117">
        <f t="shared" si="419"/>
        <v>139</v>
      </c>
      <c r="ET133" s="117">
        <f t="shared" si="419"/>
        <v>140</v>
      </c>
      <c r="EU133" s="117">
        <f t="shared" si="419"/>
        <v>141</v>
      </c>
      <c r="EV133" s="117">
        <f t="shared" ref="EV133:HG133" si="422">IF(EV35=1,EV132+1,EV132)</f>
        <v>142</v>
      </c>
      <c r="EW133" s="117">
        <f t="shared" si="422"/>
        <v>143</v>
      </c>
      <c r="EX133" s="117">
        <f t="shared" si="422"/>
        <v>144</v>
      </c>
      <c r="EY133" s="117">
        <f t="shared" si="422"/>
        <v>145</v>
      </c>
      <c r="EZ133" s="117">
        <f t="shared" si="422"/>
        <v>146</v>
      </c>
      <c r="FA133" s="117">
        <f t="shared" si="422"/>
        <v>147</v>
      </c>
      <c r="FB133" s="117">
        <f t="shared" si="422"/>
        <v>148</v>
      </c>
      <c r="FC133" s="117">
        <f t="shared" si="422"/>
        <v>150</v>
      </c>
      <c r="FD133" s="117">
        <f t="shared" si="422"/>
        <v>151</v>
      </c>
      <c r="FE133" s="117">
        <f t="shared" si="422"/>
        <v>152</v>
      </c>
      <c r="FF133" s="117">
        <f t="shared" si="422"/>
        <v>153</v>
      </c>
      <c r="FG133" s="117">
        <f t="shared" si="422"/>
        <v>154</v>
      </c>
      <c r="FH133" s="117">
        <f t="shared" si="422"/>
        <v>155</v>
      </c>
      <c r="FI133" s="117">
        <f t="shared" si="422"/>
        <v>156</v>
      </c>
      <c r="FJ133" s="117">
        <f t="shared" si="422"/>
        <v>157</v>
      </c>
      <c r="FK133" s="117">
        <f t="shared" si="422"/>
        <v>158</v>
      </c>
      <c r="FL133" s="117">
        <f t="shared" si="422"/>
        <v>159</v>
      </c>
      <c r="FM133" s="117">
        <f t="shared" si="422"/>
        <v>161</v>
      </c>
      <c r="FN133" s="117">
        <f t="shared" si="422"/>
        <v>162</v>
      </c>
      <c r="FO133" s="117">
        <f t="shared" si="422"/>
        <v>163</v>
      </c>
      <c r="FP133" s="117">
        <f t="shared" si="422"/>
        <v>164</v>
      </c>
      <c r="FQ133" s="117">
        <f t="shared" si="422"/>
        <v>165</v>
      </c>
      <c r="FR133" s="117">
        <f t="shared" si="422"/>
        <v>166</v>
      </c>
      <c r="FS133" s="117">
        <f t="shared" si="422"/>
        <v>167</v>
      </c>
      <c r="FT133" s="117">
        <f t="shared" si="422"/>
        <v>168</v>
      </c>
      <c r="FU133" s="117">
        <f t="shared" si="422"/>
        <v>169</v>
      </c>
      <c r="FV133" s="117">
        <f t="shared" si="422"/>
        <v>170</v>
      </c>
      <c r="FW133" s="117">
        <f t="shared" si="422"/>
        <v>172</v>
      </c>
      <c r="FX133" s="117">
        <f t="shared" si="422"/>
        <v>173</v>
      </c>
      <c r="FY133" s="117">
        <f t="shared" si="422"/>
        <v>174</v>
      </c>
      <c r="FZ133" s="117">
        <f t="shared" si="422"/>
        <v>175</v>
      </c>
      <c r="GA133" s="117">
        <f t="shared" si="422"/>
        <v>176</v>
      </c>
      <c r="GB133" s="117">
        <f t="shared" si="422"/>
        <v>177</v>
      </c>
      <c r="GC133" s="117">
        <f t="shared" si="422"/>
        <v>178</v>
      </c>
      <c r="GD133" s="117">
        <f t="shared" si="422"/>
        <v>179</v>
      </c>
      <c r="GE133" s="117">
        <f t="shared" si="422"/>
        <v>180</v>
      </c>
      <c r="GF133" s="117">
        <f t="shared" si="422"/>
        <v>181</v>
      </c>
      <c r="GG133" s="117">
        <f t="shared" si="422"/>
        <v>183</v>
      </c>
      <c r="GH133" s="117">
        <f t="shared" si="422"/>
        <v>184</v>
      </c>
      <c r="GI133" s="117">
        <f t="shared" si="422"/>
        <v>185</v>
      </c>
      <c r="GJ133" s="117">
        <f t="shared" si="422"/>
        <v>186</v>
      </c>
      <c r="GK133" s="117">
        <f t="shared" si="422"/>
        <v>187</v>
      </c>
      <c r="GL133" s="117">
        <f t="shared" si="422"/>
        <v>188</v>
      </c>
      <c r="GM133" s="117">
        <f t="shared" si="422"/>
        <v>189</v>
      </c>
      <c r="GN133" s="117">
        <f t="shared" si="422"/>
        <v>190</v>
      </c>
      <c r="GO133" s="117">
        <f t="shared" si="422"/>
        <v>191</v>
      </c>
      <c r="GP133" s="117">
        <f t="shared" si="422"/>
        <v>192</v>
      </c>
      <c r="GQ133" s="117">
        <f t="shared" si="422"/>
        <v>194</v>
      </c>
      <c r="GR133" s="117">
        <f t="shared" si="422"/>
        <v>195</v>
      </c>
      <c r="GS133" s="117">
        <f t="shared" si="422"/>
        <v>196</v>
      </c>
      <c r="GT133" s="117">
        <f t="shared" si="422"/>
        <v>197</v>
      </c>
      <c r="GU133" s="117">
        <f t="shared" si="422"/>
        <v>198</v>
      </c>
      <c r="GV133" s="117">
        <f t="shared" si="422"/>
        <v>199</v>
      </c>
      <c r="GW133" s="117">
        <f t="shared" si="422"/>
        <v>200</v>
      </c>
      <c r="GX133" s="117">
        <f t="shared" si="422"/>
        <v>201</v>
      </c>
      <c r="GY133" s="117">
        <f t="shared" si="422"/>
        <v>202</v>
      </c>
      <c r="GZ133" s="117">
        <f t="shared" si="422"/>
        <v>203</v>
      </c>
      <c r="HA133" s="117">
        <f t="shared" si="422"/>
        <v>205</v>
      </c>
      <c r="HB133" s="117">
        <f t="shared" si="422"/>
        <v>206</v>
      </c>
      <c r="HC133" s="117">
        <f t="shared" si="422"/>
        <v>207</v>
      </c>
      <c r="HD133" s="117">
        <f t="shared" si="422"/>
        <v>208</v>
      </c>
      <c r="HE133" s="117">
        <f t="shared" si="422"/>
        <v>209</v>
      </c>
      <c r="HF133" s="117">
        <f t="shared" si="422"/>
        <v>210</v>
      </c>
      <c r="HG133" s="117">
        <f t="shared" si="422"/>
        <v>211</v>
      </c>
      <c r="HH133" s="117">
        <f t="shared" si="420"/>
        <v>212</v>
      </c>
      <c r="HI133" s="117">
        <f t="shared" si="420"/>
        <v>213</v>
      </c>
      <c r="HJ133" s="117">
        <f t="shared" si="420"/>
        <v>214</v>
      </c>
      <c r="HK133" s="117">
        <f t="shared" si="420"/>
        <v>216</v>
      </c>
      <c r="HL133" s="117">
        <f t="shared" si="420"/>
        <v>217</v>
      </c>
      <c r="HM133" s="117">
        <f t="shared" si="420"/>
        <v>218</v>
      </c>
      <c r="HN133" s="117">
        <f t="shared" si="420"/>
        <v>219</v>
      </c>
      <c r="HO133" s="117">
        <f t="shared" si="420"/>
        <v>220</v>
      </c>
      <c r="HP133" s="117">
        <f t="shared" si="420"/>
        <v>221</v>
      </c>
      <c r="HQ133" s="117">
        <f t="shared" si="420"/>
        <v>222</v>
      </c>
      <c r="HR133" s="117">
        <f t="shared" si="420"/>
        <v>223</v>
      </c>
      <c r="HS133" s="117">
        <f t="shared" si="420"/>
        <v>224</v>
      </c>
      <c r="HT133" s="117">
        <f t="shared" si="420"/>
        <v>225</v>
      </c>
      <c r="HU133" s="117">
        <f t="shared" si="420"/>
        <v>225</v>
      </c>
      <c r="HV133" s="117">
        <f t="shared" si="420"/>
        <v>225</v>
      </c>
    </row>
    <row r="134" spans="1:230" x14ac:dyDescent="0.35">
      <c r="A134" s="117" t="s">
        <v>796</v>
      </c>
      <c r="B134" s="117" t="str">
        <f t="shared" si="397"/>
        <v>-</v>
      </c>
      <c r="C134" s="117" t="str">
        <f t="shared" si="397"/>
        <v>-</v>
      </c>
      <c r="D134" s="117" t="str">
        <f t="shared" si="397"/>
        <v>-</v>
      </c>
      <c r="E134" s="117" t="str">
        <f t="shared" si="397"/>
        <v>-</v>
      </c>
      <c r="H134" s="117">
        <v>133</v>
      </c>
      <c r="I134" s="117" t="str">
        <f t="shared" si="410"/>
        <v>ECG</v>
      </c>
      <c r="J134" s="117">
        <f t="shared" si="412"/>
        <v>121</v>
      </c>
      <c r="K134" s="117" t="str">
        <f t="shared" si="413"/>
        <v>ECG</v>
      </c>
      <c r="L134" s="117" t="str">
        <f t="shared" si="414"/>
        <v/>
      </c>
      <c r="M134" s="398" t="str">
        <f t="shared" si="415"/>
        <v>ECG</v>
      </c>
      <c r="N134" s="117">
        <f t="shared" si="416"/>
        <v>133</v>
      </c>
      <c r="O134" s="117">
        <f t="shared" si="417"/>
        <v>133</v>
      </c>
      <c r="Q134" s="389" t="str">
        <f t="shared" si="411"/>
        <v/>
      </c>
      <c r="R134" s="395" t="str">
        <f t="shared" si="418"/>
        <v/>
      </c>
      <c r="S134" s="391"/>
      <c r="T134" s="391"/>
      <c r="U134" s="391"/>
      <c r="V134" s="117">
        <v>35</v>
      </c>
      <c r="W134" s="117">
        <v>0</v>
      </c>
      <c r="X134" s="117">
        <f t="shared" ref="X134:X147" si="423">IF(X36=1,X133+1,X133)</f>
        <v>1</v>
      </c>
      <c r="Y134" s="117">
        <f t="shared" ref="Y134:CJ134" si="424">IF(Y36=1,Y133+1,Y133)</f>
        <v>2</v>
      </c>
      <c r="Z134" s="117">
        <f t="shared" si="424"/>
        <v>3</v>
      </c>
      <c r="AA134" s="117">
        <f t="shared" si="424"/>
        <v>4</v>
      </c>
      <c r="AB134" s="117">
        <f t="shared" si="424"/>
        <v>5</v>
      </c>
      <c r="AC134" s="117">
        <f t="shared" si="424"/>
        <v>7</v>
      </c>
      <c r="AD134" s="117">
        <f t="shared" si="424"/>
        <v>8</v>
      </c>
      <c r="AE134" s="117">
        <f t="shared" si="424"/>
        <v>9</v>
      </c>
      <c r="AF134" s="117">
        <f t="shared" si="424"/>
        <v>10</v>
      </c>
      <c r="AG134" s="117">
        <f t="shared" si="424"/>
        <v>11</v>
      </c>
      <c r="AH134" s="117">
        <f t="shared" si="424"/>
        <v>12</v>
      </c>
      <c r="AI134" s="117">
        <f t="shared" si="424"/>
        <v>13</v>
      </c>
      <c r="AJ134" s="117">
        <f t="shared" si="424"/>
        <v>14</v>
      </c>
      <c r="AK134" s="117">
        <f t="shared" si="424"/>
        <v>15</v>
      </c>
      <c r="AL134" s="117">
        <f t="shared" si="424"/>
        <v>16</v>
      </c>
      <c r="AM134" s="117">
        <f t="shared" si="424"/>
        <v>18</v>
      </c>
      <c r="AN134" s="117">
        <f t="shared" si="424"/>
        <v>19</v>
      </c>
      <c r="AO134" s="117">
        <f t="shared" si="424"/>
        <v>20</v>
      </c>
      <c r="AP134" s="117">
        <f t="shared" si="424"/>
        <v>21</v>
      </c>
      <c r="AQ134" s="117">
        <f t="shared" si="424"/>
        <v>22</v>
      </c>
      <c r="AR134" s="117">
        <f t="shared" si="424"/>
        <v>23</v>
      </c>
      <c r="AS134" s="117">
        <f t="shared" si="424"/>
        <v>24</v>
      </c>
      <c r="AT134" s="117">
        <f t="shared" si="424"/>
        <v>25</v>
      </c>
      <c r="AU134" s="117">
        <f t="shared" si="424"/>
        <v>26</v>
      </c>
      <c r="AV134" s="117">
        <f t="shared" si="424"/>
        <v>27</v>
      </c>
      <c r="AW134" s="117">
        <f t="shared" si="424"/>
        <v>29</v>
      </c>
      <c r="AX134" s="117">
        <f t="shared" si="424"/>
        <v>30</v>
      </c>
      <c r="AY134" s="117">
        <f t="shared" si="424"/>
        <v>31</v>
      </c>
      <c r="AZ134" s="117">
        <f t="shared" si="424"/>
        <v>32</v>
      </c>
      <c r="BA134" s="117">
        <f t="shared" si="424"/>
        <v>33</v>
      </c>
      <c r="BB134" s="117">
        <f t="shared" si="424"/>
        <v>34</v>
      </c>
      <c r="BC134" s="117">
        <f t="shared" si="424"/>
        <v>35</v>
      </c>
      <c r="BD134" s="117">
        <f t="shared" si="424"/>
        <v>36</v>
      </c>
      <c r="BE134" s="117">
        <f t="shared" si="424"/>
        <v>37</v>
      </c>
      <c r="BF134" s="117">
        <f t="shared" si="424"/>
        <v>38</v>
      </c>
      <c r="BG134" s="117">
        <f t="shared" si="424"/>
        <v>40</v>
      </c>
      <c r="BH134" s="117">
        <f t="shared" si="424"/>
        <v>41</v>
      </c>
      <c r="BI134" s="117">
        <f t="shared" si="424"/>
        <v>42</v>
      </c>
      <c r="BJ134" s="117">
        <f t="shared" si="424"/>
        <v>43</v>
      </c>
      <c r="BK134" s="117">
        <f t="shared" si="424"/>
        <v>44</v>
      </c>
      <c r="BL134" s="117">
        <f t="shared" si="424"/>
        <v>45</v>
      </c>
      <c r="BM134" s="117">
        <f t="shared" si="424"/>
        <v>46</v>
      </c>
      <c r="BN134" s="117">
        <f t="shared" si="424"/>
        <v>47</v>
      </c>
      <c r="BO134" s="117">
        <f t="shared" si="424"/>
        <v>48</v>
      </c>
      <c r="BP134" s="117">
        <f t="shared" si="424"/>
        <v>49</v>
      </c>
      <c r="BQ134" s="117">
        <f t="shared" si="424"/>
        <v>51</v>
      </c>
      <c r="BR134" s="117">
        <f t="shared" si="424"/>
        <v>52</v>
      </c>
      <c r="BS134" s="117">
        <f t="shared" si="424"/>
        <v>53</v>
      </c>
      <c r="BT134" s="117">
        <f t="shared" si="424"/>
        <v>54</v>
      </c>
      <c r="BU134" s="117">
        <f t="shared" si="424"/>
        <v>55</v>
      </c>
      <c r="BV134" s="117">
        <f t="shared" si="424"/>
        <v>56</v>
      </c>
      <c r="BW134" s="117">
        <f t="shared" si="424"/>
        <v>57</v>
      </c>
      <c r="BX134" s="117">
        <f t="shared" si="424"/>
        <v>58</v>
      </c>
      <c r="BY134" s="117">
        <f t="shared" si="424"/>
        <v>59</v>
      </c>
      <c r="BZ134" s="117">
        <f t="shared" si="424"/>
        <v>60</v>
      </c>
      <c r="CA134" s="117">
        <f t="shared" si="424"/>
        <v>62</v>
      </c>
      <c r="CB134" s="117">
        <f t="shared" si="424"/>
        <v>63</v>
      </c>
      <c r="CC134" s="117">
        <f t="shared" si="424"/>
        <v>64</v>
      </c>
      <c r="CD134" s="117">
        <f t="shared" si="424"/>
        <v>65</v>
      </c>
      <c r="CE134" s="117">
        <f t="shared" si="424"/>
        <v>66</v>
      </c>
      <c r="CF134" s="117">
        <f t="shared" si="424"/>
        <v>67</v>
      </c>
      <c r="CG134" s="117">
        <f t="shared" si="424"/>
        <v>68</v>
      </c>
      <c r="CH134" s="117">
        <f t="shared" si="424"/>
        <v>69</v>
      </c>
      <c r="CI134" s="117">
        <f t="shared" si="424"/>
        <v>70</v>
      </c>
      <c r="CJ134" s="117">
        <f t="shared" si="424"/>
        <v>71</v>
      </c>
      <c r="CK134" s="117">
        <f t="shared" ref="CK134:EV134" si="425">IF(CK36=1,CK133+1,CK133)</f>
        <v>73</v>
      </c>
      <c r="CL134" s="117">
        <f t="shared" si="425"/>
        <v>74</v>
      </c>
      <c r="CM134" s="117">
        <f t="shared" si="425"/>
        <v>75</v>
      </c>
      <c r="CN134" s="117">
        <f t="shared" si="425"/>
        <v>76</v>
      </c>
      <c r="CO134" s="117">
        <f t="shared" si="425"/>
        <v>77</v>
      </c>
      <c r="CP134" s="117">
        <f t="shared" si="425"/>
        <v>78</v>
      </c>
      <c r="CQ134" s="117">
        <f t="shared" si="425"/>
        <v>79</v>
      </c>
      <c r="CR134" s="117">
        <f t="shared" si="425"/>
        <v>80</v>
      </c>
      <c r="CS134" s="117">
        <f t="shared" si="425"/>
        <v>81</v>
      </c>
      <c r="CT134" s="117">
        <f t="shared" si="425"/>
        <v>82</v>
      </c>
      <c r="CU134" s="117">
        <f t="shared" si="425"/>
        <v>84</v>
      </c>
      <c r="CV134" s="117">
        <f t="shared" si="425"/>
        <v>85</v>
      </c>
      <c r="CW134" s="117">
        <f t="shared" si="425"/>
        <v>86</v>
      </c>
      <c r="CX134" s="117">
        <f t="shared" si="425"/>
        <v>87</v>
      </c>
      <c r="CY134" s="117">
        <f t="shared" si="425"/>
        <v>88</v>
      </c>
      <c r="CZ134" s="117">
        <f t="shared" si="425"/>
        <v>89</v>
      </c>
      <c r="DA134" s="117">
        <f t="shared" si="425"/>
        <v>90</v>
      </c>
      <c r="DB134" s="117">
        <f t="shared" si="425"/>
        <v>91</v>
      </c>
      <c r="DC134" s="117">
        <f t="shared" si="425"/>
        <v>92</v>
      </c>
      <c r="DD134" s="117">
        <f t="shared" si="425"/>
        <v>93</v>
      </c>
      <c r="DE134" s="117">
        <f t="shared" si="425"/>
        <v>95</v>
      </c>
      <c r="DF134" s="117">
        <f t="shared" si="425"/>
        <v>96</v>
      </c>
      <c r="DG134" s="117">
        <f t="shared" si="425"/>
        <v>97</v>
      </c>
      <c r="DH134" s="117">
        <f t="shared" si="425"/>
        <v>98</v>
      </c>
      <c r="DI134" s="117">
        <f t="shared" si="425"/>
        <v>99</v>
      </c>
      <c r="DJ134" s="117">
        <f t="shared" si="425"/>
        <v>100</v>
      </c>
      <c r="DK134" s="117">
        <f t="shared" si="425"/>
        <v>101</v>
      </c>
      <c r="DL134" s="117">
        <f t="shared" si="425"/>
        <v>102</v>
      </c>
      <c r="DM134" s="117">
        <f t="shared" si="425"/>
        <v>103</v>
      </c>
      <c r="DN134" s="117">
        <f t="shared" si="425"/>
        <v>104</v>
      </c>
      <c r="DO134" s="117">
        <f t="shared" si="425"/>
        <v>106</v>
      </c>
      <c r="DP134" s="117">
        <f t="shared" si="425"/>
        <v>107</v>
      </c>
      <c r="DQ134" s="117">
        <f t="shared" si="425"/>
        <v>108</v>
      </c>
      <c r="DR134" s="117">
        <f t="shared" si="425"/>
        <v>109</v>
      </c>
      <c r="DS134" s="117">
        <f t="shared" si="425"/>
        <v>110</v>
      </c>
      <c r="DT134" s="117">
        <f t="shared" si="425"/>
        <v>111</v>
      </c>
      <c r="DU134" s="117">
        <f t="shared" si="425"/>
        <v>112</v>
      </c>
      <c r="DV134" s="117">
        <f t="shared" si="425"/>
        <v>113</v>
      </c>
      <c r="DW134" s="117">
        <f t="shared" si="425"/>
        <v>114</v>
      </c>
      <c r="DX134" s="117">
        <f t="shared" si="425"/>
        <v>115</v>
      </c>
      <c r="DY134" s="117">
        <f t="shared" si="425"/>
        <v>117</v>
      </c>
      <c r="DZ134" s="117">
        <f t="shared" si="425"/>
        <v>118</v>
      </c>
      <c r="EA134" s="117">
        <f t="shared" si="425"/>
        <v>119</v>
      </c>
      <c r="EB134" s="117">
        <f t="shared" si="425"/>
        <v>120</v>
      </c>
      <c r="EC134" s="117">
        <f t="shared" si="425"/>
        <v>121</v>
      </c>
      <c r="ED134" s="117">
        <f t="shared" si="425"/>
        <v>122</v>
      </c>
      <c r="EE134" s="117">
        <f t="shared" si="425"/>
        <v>123</v>
      </c>
      <c r="EF134" s="117">
        <f t="shared" si="425"/>
        <v>124</v>
      </c>
      <c r="EG134" s="117">
        <f t="shared" si="425"/>
        <v>125</v>
      </c>
      <c r="EH134" s="117">
        <f t="shared" si="425"/>
        <v>126</v>
      </c>
      <c r="EI134" s="117">
        <f t="shared" si="425"/>
        <v>128</v>
      </c>
      <c r="EJ134" s="117">
        <f t="shared" si="425"/>
        <v>129</v>
      </c>
      <c r="EK134" s="117">
        <f t="shared" si="425"/>
        <v>130</v>
      </c>
      <c r="EL134" s="117">
        <f t="shared" si="425"/>
        <v>131</v>
      </c>
      <c r="EM134" s="117">
        <f t="shared" si="425"/>
        <v>132</v>
      </c>
      <c r="EN134" s="117">
        <f t="shared" si="425"/>
        <v>133</v>
      </c>
      <c r="EO134" s="117">
        <f t="shared" si="425"/>
        <v>134</v>
      </c>
      <c r="EP134" s="117">
        <f t="shared" si="425"/>
        <v>135</v>
      </c>
      <c r="EQ134" s="117">
        <f t="shared" si="425"/>
        <v>136</v>
      </c>
      <c r="ER134" s="117">
        <f t="shared" si="425"/>
        <v>137</v>
      </c>
      <c r="ES134" s="117">
        <f t="shared" si="425"/>
        <v>139</v>
      </c>
      <c r="ET134" s="117">
        <f t="shared" si="425"/>
        <v>140</v>
      </c>
      <c r="EU134" s="117">
        <f t="shared" si="425"/>
        <v>141</v>
      </c>
      <c r="EV134" s="117">
        <f t="shared" si="425"/>
        <v>142</v>
      </c>
      <c r="EW134" s="117">
        <f t="shared" ref="EW134:HH134" si="426">IF(EW36=1,EW133+1,EW133)</f>
        <v>143</v>
      </c>
      <c r="EX134" s="117">
        <f t="shared" si="426"/>
        <v>144</v>
      </c>
      <c r="EY134" s="117">
        <f t="shared" si="426"/>
        <v>145</v>
      </c>
      <c r="EZ134" s="117">
        <f t="shared" si="426"/>
        <v>146</v>
      </c>
      <c r="FA134" s="117">
        <f t="shared" si="426"/>
        <v>147</v>
      </c>
      <c r="FB134" s="117">
        <f t="shared" si="426"/>
        <v>148</v>
      </c>
      <c r="FC134" s="117">
        <f t="shared" si="426"/>
        <v>150</v>
      </c>
      <c r="FD134" s="117">
        <f t="shared" si="426"/>
        <v>151</v>
      </c>
      <c r="FE134" s="117">
        <f t="shared" si="426"/>
        <v>152</v>
      </c>
      <c r="FF134" s="117">
        <f t="shared" si="426"/>
        <v>153</v>
      </c>
      <c r="FG134" s="117">
        <f t="shared" si="426"/>
        <v>154</v>
      </c>
      <c r="FH134" s="117">
        <f t="shared" si="426"/>
        <v>155</v>
      </c>
      <c r="FI134" s="117">
        <f t="shared" si="426"/>
        <v>156</v>
      </c>
      <c r="FJ134" s="117">
        <f t="shared" si="426"/>
        <v>157</v>
      </c>
      <c r="FK134" s="117">
        <f t="shared" si="426"/>
        <v>158</v>
      </c>
      <c r="FL134" s="117">
        <f t="shared" si="426"/>
        <v>159</v>
      </c>
      <c r="FM134" s="117">
        <f t="shared" si="426"/>
        <v>161</v>
      </c>
      <c r="FN134" s="117">
        <f t="shared" si="426"/>
        <v>162</v>
      </c>
      <c r="FO134" s="117">
        <f t="shared" si="426"/>
        <v>163</v>
      </c>
      <c r="FP134" s="117">
        <f t="shared" si="426"/>
        <v>164</v>
      </c>
      <c r="FQ134" s="117">
        <f t="shared" si="426"/>
        <v>165</v>
      </c>
      <c r="FR134" s="117">
        <f t="shared" si="426"/>
        <v>166</v>
      </c>
      <c r="FS134" s="117">
        <f t="shared" si="426"/>
        <v>167</v>
      </c>
      <c r="FT134" s="117">
        <f t="shared" si="426"/>
        <v>168</v>
      </c>
      <c r="FU134" s="117">
        <f t="shared" si="426"/>
        <v>169</v>
      </c>
      <c r="FV134" s="117">
        <f t="shared" si="426"/>
        <v>170</v>
      </c>
      <c r="FW134" s="117">
        <f t="shared" si="426"/>
        <v>172</v>
      </c>
      <c r="FX134" s="117">
        <f t="shared" si="426"/>
        <v>173</v>
      </c>
      <c r="FY134" s="117">
        <f t="shared" si="426"/>
        <v>174</v>
      </c>
      <c r="FZ134" s="117">
        <f t="shared" si="426"/>
        <v>175</v>
      </c>
      <c r="GA134" s="117">
        <f t="shared" si="426"/>
        <v>176</v>
      </c>
      <c r="GB134" s="117">
        <f t="shared" si="426"/>
        <v>177</v>
      </c>
      <c r="GC134" s="117">
        <f t="shared" si="426"/>
        <v>178</v>
      </c>
      <c r="GD134" s="117">
        <f t="shared" si="426"/>
        <v>179</v>
      </c>
      <c r="GE134" s="117">
        <f t="shared" si="426"/>
        <v>180</v>
      </c>
      <c r="GF134" s="117">
        <f t="shared" si="426"/>
        <v>181</v>
      </c>
      <c r="GG134" s="117">
        <f t="shared" si="426"/>
        <v>183</v>
      </c>
      <c r="GH134" s="117">
        <f t="shared" si="426"/>
        <v>184</v>
      </c>
      <c r="GI134" s="117">
        <f t="shared" si="426"/>
        <v>185</v>
      </c>
      <c r="GJ134" s="117">
        <f t="shared" si="426"/>
        <v>186</v>
      </c>
      <c r="GK134" s="117">
        <f t="shared" si="426"/>
        <v>187</v>
      </c>
      <c r="GL134" s="117">
        <f t="shared" si="426"/>
        <v>188</v>
      </c>
      <c r="GM134" s="117">
        <f t="shared" si="426"/>
        <v>189</v>
      </c>
      <c r="GN134" s="117">
        <f t="shared" si="426"/>
        <v>190</v>
      </c>
      <c r="GO134" s="117">
        <f t="shared" si="426"/>
        <v>191</v>
      </c>
      <c r="GP134" s="117">
        <f t="shared" si="426"/>
        <v>192</v>
      </c>
      <c r="GQ134" s="117">
        <f t="shared" si="426"/>
        <v>194</v>
      </c>
      <c r="GR134" s="117">
        <f t="shared" si="426"/>
        <v>195</v>
      </c>
      <c r="GS134" s="117">
        <f t="shared" si="426"/>
        <v>196</v>
      </c>
      <c r="GT134" s="117">
        <f t="shared" si="426"/>
        <v>197</v>
      </c>
      <c r="GU134" s="117">
        <f t="shared" si="426"/>
        <v>198</v>
      </c>
      <c r="GV134" s="117">
        <f t="shared" si="426"/>
        <v>199</v>
      </c>
      <c r="GW134" s="117">
        <f t="shared" si="426"/>
        <v>200</v>
      </c>
      <c r="GX134" s="117">
        <f t="shared" si="426"/>
        <v>201</v>
      </c>
      <c r="GY134" s="117">
        <f t="shared" si="426"/>
        <v>202</v>
      </c>
      <c r="GZ134" s="117">
        <f t="shared" si="426"/>
        <v>203</v>
      </c>
      <c r="HA134" s="117">
        <f t="shared" si="426"/>
        <v>205</v>
      </c>
      <c r="HB134" s="117">
        <f t="shared" si="426"/>
        <v>206</v>
      </c>
      <c r="HC134" s="117">
        <f t="shared" si="426"/>
        <v>207</v>
      </c>
      <c r="HD134" s="117">
        <f t="shared" si="426"/>
        <v>208</v>
      </c>
      <c r="HE134" s="117">
        <f t="shared" si="426"/>
        <v>209</v>
      </c>
      <c r="HF134" s="117">
        <f t="shared" si="426"/>
        <v>210</v>
      </c>
      <c r="HG134" s="117">
        <f t="shared" si="426"/>
        <v>211</v>
      </c>
      <c r="HH134" s="117">
        <f t="shared" si="426"/>
        <v>212</v>
      </c>
      <c r="HI134" s="117">
        <f t="shared" ref="HI134:HV134" si="427">IF(HI36=1,HI133+1,HI133)</f>
        <v>213</v>
      </c>
      <c r="HJ134" s="117">
        <f t="shared" si="427"/>
        <v>214</v>
      </c>
      <c r="HK134" s="117">
        <f t="shared" si="427"/>
        <v>216</v>
      </c>
      <c r="HL134" s="117">
        <f t="shared" si="427"/>
        <v>217</v>
      </c>
      <c r="HM134" s="117">
        <f t="shared" si="427"/>
        <v>218</v>
      </c>
      <c r="HN134" s="117">
        <f t="shared" si="427"/>
        <v>219</v>
      </c>
      <c r="HO134" s="117">
        <f t="shared" si="427"/>
        <v>220</v>
      </c>
      <c r="HP134" s="117">
        <f t="shared" si="427"/>
        <v>221</v>
      </c>
      <c r="HQ134" s="117">
        <f t="shared" si="427"/>
        <v>222</v>
      </c>
      <c r="HR134" s="117">
        <f t="shared" si="427"/>
        <v>223</v>
      </c>
      <c r="HS134" s="117">
        <f t="shared" si="427"/>
        <v>224</v>
      </c>
      <c r="HT134" s="117">
        <f t="shared" si="427"/>
        <v>225</v>
      </c>
      <c r="HU134" s="117">
        <f t="shared" si="427"/>
        <v>225</v>
      </c>
      <c r="HV134" s="117">
        <f t="shared" si="427"/>
        <v>225</v>
      </c>
    </row>
    <row r="135" spans="1:230" x14ac:dyDescent="0.35">
      <c r="A135" s="117" t="s">
        <v>797</v>
      </c>
      <c r="B135" s="117" t="str">
        <f t="shared" si="397"/>
        <v>-</v>
      </c>
      <c r="C135" s="117" t="str">
        <f t="shared" si="397"/>
        <v>-</v>
      </c>
      <c r="D135" s="117" t="str">
        <f t="shared" si="397"/>
        <v>-</v>
      </c>
      <c r="E135" s="117" t="str">
        <f t="shared" si="397"/>
        <v>-</v>
      </c>
      <c r="H135" s="117">
        <v>134</v>
      </c>
      <c r="I135" s="117" t="str">
        <f t="shared" si="410"/>
        <v>ECG</v>
      </c>
      <c r="J135" s="117">
        <f t="shared" si="412"/>
        <v>122</v>
      </c>
      <c r="K135" s="117" t="str">
        <f t="shared" si="413"/>
        <v>ECG</v>
      </c>
      <c r="L135" s="117" t="str">
        <f t="shared" si="414"/>
        <v/>
      </c>
      <c r="M135" s="398" t="str">
        <f t="shared" si="415"/>
        <v>ECG</v>
      </c>
      <c r="N135" s="117">
        <f t="shared" si="416"/>
        <v>134</v>
      </c>
      <c r="O135" s="117">
        <f t="shared" si="417"/>
        <v>134</v>
      </c>
      <c r="Q135" s="389" t="str">
        <f t="shared" si="411"/>
        <v/>
      </c>
      <c r="R135" s="395" t="str">
        <f t="shared" si="418"/>
        <v/>
      </c>
      <c r="S135" s="391"/>
      <c r="T135" s="391"/>
      <c r="U135" s="391"/>
      <c r="V135" s="117">
        <v>36</v>
      </c>
      <c r="W135" s="117">
        <v>0</v>
      </c>
      <c r="X135" s="117">
        <f t="shared" si="423"/>
        <v>1</v>
      </c>
      <c r="Y135" s="117">
        <f t="shared" ref="Y135:CJ135" si="428">IF(Y37=1,Y134+1,Y134)</f>
        <v>2</v>
      </c>
      <c r="Z135" s="117">
        <f t="shared" si="428"/>
        <v>3</v>
      </c>
      <c r="AA135" s="117">
        <f t="shared" si="428"/>
        <v>4</v>
      </c>
      <c r="AB135" s="117">
        <f t="shared" si="428"/>
        <v>5</v>
      </c>
      <c r="AC135" s="117">
        <f t="shared" si="428"/>
        <v>7</v>
      </c>
      <c r="AD135" s="117">
        <f t="shared" si="428"/>
        <v>8</v>
      </c>
      <c r="AE135" s="117">
        <f t="shared" si="428"/>
        <v>9</v>
      </c>
      <c r="AF135" s="117">
        <f t="shared" si="428"/>
        <v>10</v>
      </c>
      <c r="AG135" s="117">
        <f t="shared" si="428"/>
        <v>11</v>
      </c>
      <c r="AH135" s="117">
        <f t="shared" si="428"/>
        <v>12</v>
      </c>
      <c r="AI135" s="117">
        <f t="shared" si="428"/>
        <v>13</v>
      </c>
      <c r="AJ135" s="117">
        <f t="shared" si="428"/>
        <v>14</v>
      </c>
      <c r="AK135" s="117">
        <f t="shared" si="428"/>
        <v>15</v>
      </c>
      <c r="AL135" s="117">
        <f t="shared" si="428"/>
        <v>16</v>
      </c>
      <c r="AM135" s="117">
        <f t="shared" si="428"/>
        <v>18</v>
      </c>
      <c r="AN135" s="117">
        <f t="shared" si="428"/>
        <v>19</v>
      </c>
      <c r="AO135" s="117">
        <f t="shared" si="428"/>
        <v>20</v>
      </c>
      <c r="AP135" s="117">
        <f t="shared" si="428"/>
        <v>21</v>
      </c>
      <c r="AQ135" s="117">
        <f t="shared" si="428"/>
        <v>22</v>
      </c>
      <c r="AR135" s="117">
        <f t="shared" si="428"/>
        <v>23</v>
      </c>
      <c r="AS135" s="117">
        <f t="shared" si="428"/>
        <v>24</v>
      </c>
      <c r="AT135" s="117">
        <f t="shared" si="428"/>
        <v>25</v>
      </c>
      <c r="AU135" s="117">
        <f t="shared" si="428"/>
        <v>26</v>
      </c>
      <c r="AV135" s="117">
        <f t="shared" si="428"/>
        <v>27</v>
      </c>
      <c r="AW135" s="117">
        <f t="shared" si="428"/>
        <v>29</v>
      </c>
      <c r="AX135" s="117">
        <f t="shared" si="428"/>
        <v>30</v>
      </c>
      <c r="AY135" s="117">
        <f t="shared" si="428"/>
        <v>31</v>
      </c>
      <c r="AZ135" s="117">
        <f t="shared" si="428"/>
        <v>32</v>
      </c>
      <c r="BA135" s="117">
        <f t="shared" si="428"/>
        <v>33</v>
      </c>
      <c r="BB135" s="117">
        <f t="shared" si="428"/>
        <v>34</v>
      </c>
      <c r="BC135" s="117">
        <f t="shared" si="428"/>
        <v>35</v>
      </c>
      <c r="BD135" s="117">
        <f t="shared" si="428"/>
        <v>36</v>
      </c>
      <c r="BE135" s="117">
        <f t="shared" si="428"/>
        <v>37</v>
      </c>
      <c r="BF135" s="117">
        <f t="shared" si="428"/>
        <v>38</v>
      </c>
      <c r="BG135" s="117">
        <f t="shared" si="428"/>
        <v>40</v>
      </c>
      <c r="BH135" s="117">
        <f t="shared" si="428"/>
        <v>41</v>
      </c>
      <c r="BI135" s="117">
        <f t="shared" si="428"/>
        <v>42</v>
      </c>
      <c r="BJ135" s="117">
        <f t="shared" si="428"/>
        <v>43</v>
      </c>
      <c r="BK135" s="117">
        <f t="shared" si="428"/>
        <v>44</v>
      </c>
      <c r="BL135" s="117">
        <f t="shared" si="428"/>
        <v>45</v>
      </c>
      <c r="BM135" s="117">
        <f t="shared" si="428"/>
        <v>46</v>
      </c>
      <c r="BN135" s="117">
        <f t="shared" si="428"/>
        <v>47</v>
      </c>
      <c r="BO135" s="117">
        <f t="shared" si="428"/>
        <v>48</v>
      </c>
      <c r="BP135" s="117">
        <f t="shared" si="428"/>
        <v>49</v>
      </c>
      <c r="BQ135" s="117">
        <f t="shared" si="428"/>
        <v>51</v>
      </c>
      <c r="BR135" s="117">
        <f t="shared" si="428"/>
        <v>52</v>
      </c>
      <c r="BS135" s="117">
        <f t="shared" si="428"/>
        <v>53</v>
      </c>
      <c r="BT135" s="117">
        <f t="shared" si="428"/>
        <v>54</v>
      </c>
      <c r="BU135" s="117">
        <f t="shared" si="428"/>
        <v>55</v>
      </c>
      <c r="BV135" s="117">
        <f t="shared" si="428"/>
        <v>56</v>
      </c>
      <c r="BW135" s="117">
        <f t="shared" si="428"/>
        <v>57</v>
      </c>
      <c r="BX135" s="117">
        <f t="shared" si="428"/>
        <v>58</v>
      </c>
      <c r="BY135" s="117">
        <f t="shared" si="428"/>
        <v>59</v>
      </c>
      <c r="BZ135" s="117">
        <f t="shared" si="428"/>
        <v>60</v>
      </c>
      <c r="CA135" s="117">
        <f t="shared" si="428"/>
        <v>62</v>
      </c>
      <c r="CB135" s="117">
        <f t="shared" si="428"/>
        <v>63</v>
      </c>
      <c r="CC135" s="117">
        <f t="shared" si="428"/>
        <v>64</v>
      </c>
      <c r="CD135" s="117">
        <f t="shared" si="428"/>
        <v>65</v>
      </c>
      <c r="CE135" s="117">
        <f t="shared" si="428"/>
        <v>66</v>
      </c>
      <c r="CF135" s="117">
        <f t="shared" si="428"/>
        <v>67</v>
      </c>
      <c r="CG135" s="117">
        <f t="shared" si="428"/>
        <v>68</v>
      </c>
      <c r="CH135" s="117">
        <f t="shared" si="428"/>
        <v>69</v>
      </c>
      <c r="CI135" s="117">
        <f t="shared" si="428"/>
        <v>70</v>
      </c>
      <c r="CJ135" s="117">
        <f t="shared" si="428"/>
        <v>71</v>
      </c>
      <c r="CK135" s="117">
        <f t="shared" ref="CK135:EV135" si="429">IF(CK37=1,CK134+1,CK134)</f>
        <v>73</v>
      </c>
      <c r="CL135" s="117">
        <f t="shared" si="429"/>
        <v>74</v>
      </c>
      <c r="CM135" s="117">
        <f t="shared" si="429"/>
        <v>75</v>
      </c>
      <c r="CN135" s="117">
        <f t="shared" si="429"/>
        <v>76</v>
      </c>
      <c r="CO135" s="117">
        <f t="shared" si="429"/>
        <v>77</v>
      </c>
      <c r="CP135" s="117">
        <f t="shared" si="429"/>
        <v>78</v>
      </c>
      <c r="CQ135" s="117">
        <f t="shared" si="429"/>
        <v>79</v>
      </c>
      <c r="CR135" s="117">
        <f t="shared" si="429"/>
        <v>80</v>
      </c>
      <c r="CS135" s="117">
        <f t="shared" si="429"/>
        <v>81</v>
      </c>
      <c r="CT135" s="117">
        <f t="shared" si="429"/>
        <v>82</v>
      </c>
      <c r="CU135" s="117">
        <f t="shared" si="429"/>
        <v>84</v>
      </c>
      <c r="CV135" s="117">
        <f t="shared" si="429"/>
        <v>85</v>
      </c>
      <c r="CW135" s="117">
        <f t="shared" si="429"/>
        <v>86</v>
      </c>
      <c r="CX135" s="117">
        <f t="shared" si="429"/>
        <v>87</v>
      </c>
      <c r="CY135" s="117">
        <f t="shared" si="429"/>
        <v>88</v>
      </c>
      <c r="CZ135" s="117">
        <f t="shared" si="429"/>
        <v>89</v>
      </c>
      <c r="DA135" s="117">
        <f t="shared" si="429"/>
        <v>90</v>
      </c>
      <c r="DB135" s="117">
        <f t="shared" si="429"/>
        <v>91</v>
      </c>
      <c r="DC135" s="117">
        <f t="shared" si="429"/>
        <v>92</v>
      </c>
      <c r="DD135" s="117">
        <f t="shared" si="429"/>
        <v>93</v>
      </c>
      <c r="DE135" s="117">
        <f t="shared" si="429"/>
        <v>95</v>
      </c>
      <c r="DF135" s="117">
        <f t="shared" si="429"/>
        <v>96</v>
      </c>
      <c r="DG135" s="117">
        <f t="shared" si="429"/>
        <v>97</v>
      </c>
      <c r="DH135" s="117">
        <f t="shared" si="429"/>
        <v>98</v>
      </c>
      <c r="DI135" s="117">
        <f t="shared" si="429"/>
        <v>99</v>
      </c>
      <c r="DJ135" s="117">
        <f t="shared" si="429"/>
        <v>100</v>
      </c>
      <c r="DK135" s="117">
        <f t="shared" si="429"/>
        <v>101</v>
      </c>
      <c r="DL135" s="117">
        <f t="shared" si="429"/>
        <v>102</v>
      </c>
      <c r="DM135" s="117">
        <f t="shared" si="429"/>
        <v>103</v>
      </c>
      <c r="DN135" s="117">
        <f t="shared" si="429"/>
        <v>104</v>
      </c>
      <c r="DO135" s="117">
        <f t="shared" si="429"/>
        <v>106</v>
      </c>
      <c r="DP135" s="117">
        <f t="shared" si="429"/>
        <v>107</v>
      </c>
      <c r="DQ135" s="117">
        <f t="shared" si="429"/>
        <v>108</v>
      </c>
      <c r="DR135" s="117">
        <f t="shared" si="429"/>
        <v>109</v>
      </c>
      <c r="DS135" s="117">
        <f t="shared" si="429"/>
        <v>110</v>
      </c>
      <c r="DT135" s="117">
        <f t="shared" si="429"/>
        <v>111</v>
      </c>
      <c r="DU135" s="117">
        <f t="shared" si="429"/>
        <v>112</v>
      </c>
      <c r="DV135" s="117">
        <f t="shared" si="429"/>
        <v>113</v>
      </c>
      <c r="DW135" s="117">
        <f t="shared" si="429"/>
        <v>114</v>
      </c>
      <c r="DX135" s="117">
        <f t="shared" si="429"/>
        <v>115</v>
      </c>
      <c r="DY135" s="117">
        <f t="shared" si="429"/>
        <v>117</v>
      </c>
      <c r="DZ135" s="117">
        <f t="shared" si="429"/>
        <v>118</v>
      </c>
      <c r="EA135" s="117">
        <f t="shared" si="429"/>
        <v>119</v>
      </c>
      <c r="EB135" s="117">
        <f t="shared" si="429"/>
        <v>120</v>
      </c>
      <c r="EC135" s="117">
        <f t="shared" si="429"/>
        <v>121</v>
      </c>
      <c r="ED135" s="117">
        <f t="shared" si="429"/>
        <v>122</v>
      </c>
      <c r="EE135" s="117">
        <f t="shared" si="429"/>
        <v>123</v>
      </c>
      <c r="EF135" s="117">
        <f t="shared" si="429"/>
        <v>124</v>
      </c>
      <c r="EG135" s="117">
        <f t="shared" si="429"/>
        <v>125</v>
      </c>
      <c r="EH135" s="117">
        <f t="shared" si="429"/>
        <v>126</v>
      </c>
      <c r="EI135" s="117">
        <f t="shared" si="429"/>
        <v>128</v>
      </c>
      <c r="EJ135" s="117">
        <f t="shared" si="429"/>
        <v>129</v>
      </c>
      <c r="EK135" s="117">
        <f t="shared" si="429"/>
        <v>130</v>
      </c>
      <c r="EL135" s="117">
        <f t="shared" si="429"/>
        <v>131</v>
      </c>
      <c r="EM135" s="117">
        <f t="shared" si="429"/>
        <v>132</v>
      </c>
      <c r="EN135" s="117">
        <f t="shared" si="429"/>
        <v>133</v>
      </c>
      <c r="EO135" s="117">
        <f t="shared" si="429"/>
        <v>134</v>
      </c>
      <c r="EP135" s="117">
        <f t="shared" si="429"/>
        <v>135</v>
      </c>
      <c r="EQ135" s="117">
        <f t="shared" si="429"/>
        <v>136</v>
      </c>
      <c r="ER135" s="117">
        <f t="shared" si="429"/>
        <v>137</v>
      </c>
      <c r="ES135" s="117">
        <f t="shared" si="429"/>
        <v>139</v>
      </c>
      <c r="ET135" s="117">
        <f t="shared" si="429"/>
        <v>140</v>
      </c>
      <c r="EU135" s="117">
        <f t="shared" si="429"/>
        <v>141</v>
      </c>
      <c r="EV135" s="117">
        <f t="shared" si="429"/>
        <v>142</v>
      </c>
      <c r="EW135" s="117">
        <f t="shared" ref="EW135:HH135" si="430">IF(EW37=1,EW134+1,EW134)</f>
        <v>143</v>
      </c>
      <c r="EX135" s="117">
        <f t="shared" si="430"/>
        <v>144</v>
      </c>
      <c r="EY135" s="117">
        <f t="shared" si="430"/>
        <v>145</v>
      </c>
      <c r="EZ135" s="117">
        <f t="shared" si="430"/>
        <v>146</v>
      </c>
      <c r="FA135" s="117">
        <f t="shared" si="430"/>
        <v>147</v>
      </c>
      <c r="FB135" s="117">
        <f t="shared" si="430"/>
        <v>148</v>
      </c>
      <c r="FC135" s="117">
        <f t="shared" si="430"/>
        <v>150</v>
      </c>
      <c r="FD135" s="117">
        <f t="shared" si="430"/>
        <v>151</v>
      </c>
      <c r="FE135" s="117">
        <f t="shared" si="430"/>
        <v>152</v>
      </c>
      <c r="FF135" s="117">
        <f t="shared" si="430"/>
        <v>153</v>
      </c>
      <c r="FG135" s="117">
        <f t="shared" si="430"/>
        <v>154</v>
      </c>
      <c r="FH135" s="117">
        <f t="shared" si="430"/>
        <v>155</v>
      </c>
      <c r="FI135" s="117">
        <f t="shared" si="430"/>
        <v>156</v>
      </c>
      <c r="FJ135" s="117">
        <f t="shared" si="430"/>
        <v>157</v>
      </c>
      <c r="FK135" s="117">
        <f t="shared" si="430"/>
        <v>158</v>
      </c>
      <c r="FL135" s="117">
        <f t="shared" si="430"/>
        <v>159</v>
      </c>
      <c r="FM135" s="117">
        <f t="shared" si="430"/>
        <v>161</v>
      </c>
      <c r="FN135" s="117">
        <f t="shared" si="430"/>
        <v>162</v>
      </c>
      <c r="FO135" s="117">
        <f t="shared" si="430"/>
        <v>163</v>
      </c>
      <c r="FP135" s="117">
        <f t="shared" si="430"/>
        <v>164</v>
      </c>
      <c r="FQ135" s="117">
        <f t="shared" si="430"/>
        <v>165</v>
      </c>
      <c r="FR135" s="117">
        <f t="shared" si="430"/>
        <v>166</v>
      </c>
      <c r="FS135" s="117">
        <f t="shared" si="430"/>
        <v>167</v>
      </c>
      <c r="FT135" s="117">
        <f t="shared" si="430"/>
        <v>168</v>
      </c>
      <c r="FU135" s="117">
        <f t="shared" si="430"/>
        <v>169</v>
      </c>
      <c r="FV135" s="117">
        <f t="shared" si="430"/>
        <v>170</v>
      </c>
      <c r="FW135" s="117">
        <f t="shared" si="430"/>
        <v>172</v>
      </c>
      <c r="FX135" s="117">
        <f t="shared" si="430"/>
        <v>173</v>
      </c>
      <c r="FY135" s="117">
        <f t="shared" si="430"/>
        <v>174</v>
      </c>
      <c r="FZ135" s="117">
        <f t="shared" si="430"/>
        <v>175</v>
      </c>
      <c r="GA135" s="117">
        <f t="shared" si="430"/>
        <v>176</v>
      </c>
      <c r="GB135" s="117">
        <f t="shared" si="430"/>
        <v>177</v>
      </c>
      <c r="GC135" s="117">
        <f t="shared" si="430"/>
        <v>178</v>
      </c>
      <c r="GD135" s="117">
        <f t="shared" si="430"/>
        <v>179</v>
      </c>
      <c r="GE135" s="117">
        <f t="shared" si="430"/>
        <v>180</v>
      </c>
      <c r="GF135" s="117">
        <f t="shared" si="430"/>
        <v>181</v>
      </c>
      <c r="GG135" s="117">
        <f t="shared" si="430"/>
        <v>183</v>
      </c>
      <c r="GH135" s="117">
        <f t="shared" si="430"/>
        <v>184</v>
      </c>
      <c r="GI135" s="117">
        <f t="shared" si="430"/>
        <v>185</v>
      </c>
      <c r="GJ135" s="117">
        <f t="shared" si="430"/>
        <v>186</v>
      </c>
      <c r="GK135" s="117">
        <f t="shared" si="430"/>
        <v>187</v>
      </c>
      <c r="GL135" s="117">
        <f t="shared" si="430"/>
        <v>188</v>
      </c>
      <c r="GM135" s="117">
        <f t="shared" si="430"/>
        <v>189</v>
      </c>
      <c r="GN135" s="117">
        <f t="shared" si="430"/>
        <v>190</v>
      </c>
      <c r="GO135" s="117">
        <f t="shared" si="430"/>
        <v>191</v>
      </c>
      <c r="GP135" s="117">
        <f t="shared" si="430"/>
        <v>192</v>
      </c>
      <c r="GQ135" s="117">
        <f t="shared" si="430"/>
        <v>194</v>
      </c>
      <c r="GR135" s="117">
        <f t="shared" si="430"/>
        <v>195</v>
      </c>
      <c r="GS135" s="117">
        <f t="shared" si="430"/>
        <v>196</v>
      </c>
      <c r="GT135" s="117">
        <f t="shared" si="430"/>
        <v>197</v>
      </c>
      <c r="GU135" s="117">
        <f t="shared" si="430"/>
        <v>198</v>
      </c>
      <c r="GV135" s="117">
        <f t="shared" si="430"/>
        <v>199</v>
      </c>
      <c r="GW135" s="117">
        <f t="shared" si="430"/>
        <v>200</v>
      </c>
      <c r="GX135" s="117">
        <f t="shared" si="430"/>
        <v>201</v>
      </c>
      <c r="GY135" s="117">
        <f t="shared" si="430"/>
        <v>202</v>
      </c>
      <c r="GZ135" s="117">
        <f t="shared" si="430"/>
        <v>203</v>
      </c>
      <c r="HA135" s="117">
        <f t="shared" si="430"/>
        <v>205</v>
      </c>
      <c r="HB135" s="117">
        <f t="shared" si="430"/>
        <v>206</v>
      </c>
      <c r="HC135" s="117">
        <f t="shared" si="430"/>
        <v>207</v>
      </c>
      <c r="HD135" s="117">
        <f t="shared" si="430"/>
        <v>208</v>
      </c>
      <c r="HE135" s="117">
        <f t="shared" si="430"/>
        <v>209</v>
      </c>
      <c r="HF135" s="117">
        <f t="shared" si="430"/>
        <v>210</v>
      </c>
      <c r="HG135" s="117">
        <f t="shared" si="430"/>
        <v>211</v>
      </c>
      <c r="HH135" s="117">
        <f t="shared" si="430"/>
        <v>212</v>
      </c>
      <c r="HI135" s="117">
        <f t="shared" ref="HI135:HV135" si="431">IF(HI37=1,HI134+1,HI134)</f>
        <v>213</v>
      </c>
      <c r="HJ135" s="117">
        <f t="shared" si="431"/>
        <v>214</v>
      </c>
      <c r="HK135" s="117">
        <f t="shared" si="431"/>
        <v>216</v>
      </c>
      <c r="HL135" s="117">
        <f t="shared" si="431"/>
        <v>217</v>
      </c>
      <c r="HM135" s="117">
        <f t="shared" si="431"/>
        <v>218</v>
      </c>
      <c r="HN135" s="117">
        <f t="shared" si="431"/>
        <v>219</v>
      </c>
      <c r="HO135" s="117">
        <f t="shared" si="431"/>
        <v>220</v>
      </c>
      <c r="HP135" s="117">
        <f t="shared" si="431"/>
        <v>221</v>
      </c>
      <c r="HQ135" s="117">
        <f t="shared" si="431"/>
        <v>222</v>
      </c>
      <c r="HR135" s="117">
        <f t="shared" si="431"/>
        <v>223</v>
      </c>
      <c r="HS135" s="117">
        <f t="shared" si="431"/>
        <v>224</v>
      </c>
      <c r="HT135" s="117">
        <f t="shared" si="431"/>
        <v>225</v>
      </c>
      <c r="HU135" s="117">
        <f t="shared" si="431"/>
        <v>225</v>
      </c>
      <c r="HV135" s="117">
        <f t="shared" si="431"/>
        <v>225</v>
      </c>
    </row>
    <row r="136" spans="1:230" x14ac:dyDescent="0.35">
      <c r="A136" s="117" t="s">
        <v>798</v>
      </c>
      <c r="B136" s="117" t="str">
        <f t="shared" ref="B136:E151" si="432">IF(B86=B85,"-",B86)</f>
        <v>-</v>
      </c>
      <c r="C136" s="117" t="str">
        <f t="shared" si="432"/>
        <v>-</v>
      </c>
      <c r="D136" s="117" t="str">
        <f t="shared" si="432"/>
        <v>-</v>
      </c>
      <c r="E136" s="117" t="str">
        <f t="shared" si="432"/>
        <v>-</v>
      </c>
      <c r="H136" s="117">
        <v>135</v>
      </c>
      <c r="I136" s="117" t="str">
        <f t="shared" si="410"/>
        <v>ECG</v>
      </c>
      <c r="J136" s="117">
        <f t="shared" si="412"/>
        <v>123</v>
      </c>
      <c r="K136" s="117" t="str">
        <f t="shared" si="413"/>
        <v>ECG</v>
      </c>
      <c r="L136" s="117" t="str">
        <f t="shared" si="414"/>
        <v/>
      </c>
      <c r="M136" s="398" t="str">
        <f t="shared" si="415"/>
        <v>ECG</v>
      </c>
      <c r="N136" s="117">
        <f t="shared" si="416"/>
        <v>135</v>
      </c>
      <c r="O136" s="117">
        <f t="shared" si="417"/>
        <v>135</v>
      </c>
      <c r="Q136" s="389" t="str">
        <f t="shared" si="411"/>
        <v/>
      </c>
      <c r="R136" s="395" t="str">
        <f t="shared" si="418"/>
        <v/>
      </c>
      <c r="S136" s="391"/>
      <c r="T136" s="391"/>
      <c r="U136" s="391"/>
      <c r="V136" s="117">
        <v>37</v>
      </c>
      <c r="W136" s="117">
        <v>0</v>
      </c>
      <c r="X136" s="117">
        <f t="shared" si="423"/>
        <v>1</v>
      </c>
      <c r="Y136" s="117">
        <f t="shared" ref="Y136:CJ136" si="433">IF(Y38=1,Y135+1,Y135)</f>
        <v>2</v>
      </c>
      <c r="Z136" s="117">
        <f t="shared" si="433"/>
        <v>3</v>
      </c>
      <c r="AA136" s="117">
        <f t="shared" si="433"/>
        <v>4</v>
      </c>
      <c r="AB136" s="117">
        <f t="shared" si="433"/>
        <v>5</v>
      </c>
      <c r="AC136" s="117">
        <f t="shared" si="433"/>
        <v>7</v>
      </c>
      <c r="AD136" s="117">
        <f t="shared" si="433"/>
        <v>8</v>
      </c>
      <c r="AE136" s="117">
        <f t="shared" si="433"/>
        <v>9</v>
      </c>
      <c r="AF136" s="117">
        <f t="shared" si="433"/>
        <v>10</v>
      </c>
      <c r="AG136" s="117">
        <f t="shared" si="433"/>
        <v>11</v>
      </c>
      <c r="AH136" s="117">
        <f t="shared" si="433"/>
        <v>12</v>
      </c>
      <c r="AI136" s="117">
        <f t="shared" si="433"/>
        <v>13</v>
      </c>
      <c r="AJ136" s="117">
        <f t="shared" si="433"/>
        <v>14</v>
      </c>
      <c r="AK136" s="117">
        <f t="shared" si="433"/>
        <v>15</v>
      </c>
      <c r="AL136" s="117">
        <f t="shared" si="433"/>
        <v>16</v>
      </c>
      <c r="AM136" s="117">
        <f t="shared" si="433"/>
        <v>18</v>
      </c>
      <c r="AN136" s="117">
        <f t="shared" si="433"/>
        <v>19</v>
      </c>
      <c r="AO136" s="117">
        <f t="shared" si="433"/>
        <v>20</v>
      </c>
      <c r="AP136" s="117">
        <f t="shared" si="433"/>
        <v>21</v>
      </c>
      <c r="AQ136" s="117">
        <f t="shared" si="433"/>
        <v>22</v>
      </c>
      <c r="AR136" s="117">
        <f t="shared" si="433"/>
        <v>23</v>
      </c>
      <c r="AS136" s="117">
        <f t="shared" si="433"/>
        <v>24</v>
      </c>
      <c r="AT136" s="117">
        <f t="shared" si="433"/>
        <v>25</v>
      </c>
      <c r="AU136" s="117">
        <f t="shared" si="433"/>
        <v>26</v>
      </c>
      <c r="AV136" s="117">
        <f t="shared" si="433"/>
        <v>27</v>
      </c>
      <c r="AW136" s="117">
        <f t="shared" si="433"/>
        <v>29</v>
      </c>
      <c r="AX136" s="117">
        <f t="shared" si="433"/>
        <v>30</v>
      </c>
      <c r="AY136" s="117">
        <f t="shared" si="433"/>
        <v>31</v>
      </c>
      <c r="AZ136" s="117">
        <f t="shared" si="433"/>
        <v>32</v>
      </c>
      <c r="BA136" s="117">
        <f t="shared" si="433"/>
        <v>33</v>
      </c>
      <c r="BB136" s="117">
        <f t="shared" si="433"/>
        <v>34</v>
      </c>
      <c r="BC136" s="117">
        <f t="shared" si="433"/>
        <v>35</v>
      </c>
      <c r="BD136" s="117">
        <f t="shared" si="433"/>
        <v>36</v>
      </c>
      <c r="BE136" s="117">
        <f t="shared" si="433"/>
        <v>37</v>
      </c>
      <c r="BF136" s="117">
        <f t="shared" si="433"/>
        <v>38</v>
      </c>
      <c r="BG136" s="117">
        <f t="shared" si="433"/>
        <v>40</v>
      </c>
      <c r="BH136" s="117">
        <f t="shared" si="433"/>
        <v>41</v>
      </c>
      <c r="BI136" s="117">
        <f t="shared" si="433"/>
        <v>42</v>
      </c>
      <c r="BJ136" s="117">
        <f t="shared" si="433"/>
        <v>43</v>
      </c>
      <c r="BK136" s="117">
        <f t="shared" si="433"/>
        <v>44</v>
      </c>
      <c r="BL136" s="117">
        <f t="shared" si="433"/>
        <v>45</v>
      </c>
      <c r="BM136" s="117">
        <f t="shared" si="433"/>
        <v>46</v>
      </c>
      <c r="BN136" s="117">
        <f t="shared" si="433"/>
        <v>47</v>
      </c>
      <c r="BO136" s="117">
        <f t="shared" si="433"/>
        <v>48</v>
      </c>
      <c r="BP136" s="117">
        <f t="shared" si="433"/>
        <v>49</v>
      </c>
      <c r="BQ136" s="117">
        <f t="shared" si="433"/>
        <v>51</v>
      </c>
      <c r="BR136" s="117">
        <f t="shared" si="433"/>
        <v>52</v>
      </c>
      <c r="BS136" s="117">
        <f t="shared" si="433"/>
        <v>53</v>
      </c>
      <c r="BT136" s="117">
        <f t="shared" si="433"/>
        <v>54</v>
      </c>
      <c r="BU136" s="117">
        <f t="shared" si="433"/>
        <v>55</v>
      </c>
      <c r="BV136" s="117">
        <f t="shared" si="433"/>
        <v>56</v>
      </c>
      <c r="BW136" s="117">
        <f t="shared" si="433"/>
        <v>57</v>
      </c>
      <c r="BX136" s="117">
        <f t="shared" si="433"/>
        <v>58</v>
      </c>
      <c r="BY136" s="117">
        <f t="shared" si="433"/>
        <v>59</v>
      </c>
      <c r="BZ136" s="117">
        <f t="shared" si="433"/>
        <v>60</v>
      </c>
      <c r="CA136" s="117">
        <f t="shared" si="433"/>
        <v>62</v>
      </c>
      <c r="CB136" s="117">
        <f t="shared" si="433"/>
        <v>63</v>
      </c>
      <c r="CC136" s="117">
        <f t="shared" si="433"/>
        <v>64</v>
      </c>
      <c r="CD136" s="117">
        <f t="shared" si="433"/>
        <v>65</v>
      </c>
      <c r="CE136" s="117">
        <f t="shared" si="433"/>
        <v>66</v>
      </c>
      <c r="CF136" s="117">
        <f t="shared" si="433"/>
        <v>67</v>
      </c>
      <c r="CG136" s="117">
        <f t="shared" si="433"/>
        <v>68</v>
      </c>
      <c r="CH136" s="117">
        <f t="shared" si="433"/>
        <v>69</v>
      </c>
      <c r="CI136" s="117">
        <f t="shared" si="433"/>
        <v>70</v>
      </c>
      <c r="CJ136" s="117">
        <f t="shared" si="433"/>
        <v>71</v>
      </c>
      <c r="CK136" s="117">
        <f t="shared" ref="CK136:EV136" si="434">IF(CK38=1,CK135+1,CK135)</f>
        <v>73</v>
      </c>
      <c r="CL136" s="117">
        <f t="shared" si="434"/>
        <v>74</v>
      </c>
      <c r="CM136" s="117">
        <f t="shared" si="434"/>
        <v>75</v>
      </c>
      <c r="CN136" s="117">
        <f t="shared" si="434"/>
        <v>76</v>
      </c>
      <c r="CO136" s="117">
        <f t="shared" si="434"/>
        <v>77</v>
      </c>
      <c r="CP136" s="117">
        <f t="shared" si="434"/>
        <v>78</v>
      </c>
      <c r="CQ136" s="117">
        <f t="shared" si="434"/>
        <v>79</v>
      </c>
      <c r="CR136" s="117">
        <f t="shared" si="434"/>
        <v>80</v>
      </c>
      <c r="CS136" s="117">
        <f t="shared" si="434"/>
        <v>81</v>
      </c>
      <c r="CT136" s="117">
        <f t="shared" si="434"/>
        <v>82</v>
      </c>
      <c r="CU136" s="117">
        <f t="shared" si="434"/>
        <v>84</v>
      </c>
      <c r="CV136" s="117">
        <f t="shared" si="434"/>
        <v>85</v>
      </c>
      <c r="CW136" s="117">
        <f t="shared" si="434"/>
        <v>86</v>
      </c>
      <c r="CX136" s="117">
        <f t="shared" si="434"/>
        <v>87</v>
      </c>
      <c r="CY136" s="117">
        <f t="shared" si="434"/>
        <v>88</v>
      </c>
      <c r="CZ136" s="117">
        <f t="shared" si="434"/>
        <v>89</v>
      </c>
      <c r="DA136" s="117">
        <f t="shared" si="434"/>
        <v>90</v>
      </c>
      <c r="DB136" s="117">
        <f t="shared" si="434"/>
        <v>91</v>
      </c>
      <c r="DC136" s="117">
        <f t="shared" si="434"/>
        <v>92</v>
      </c>
      <c r="DD136" s="117">
        <f t="shared" si="434"/>
        <v>93</v>
      </c>
      <c r="DE136" s="117">
        <f t="shared" si="434"/>
        <v>95</v>
      </c>
      <c r="DF136" s="117">
        <f t="shared" si="434"/>
        <v>96</v>
      </c>
      <c r="DG136" s="117">
        <f t="shared" si="434"/>
        <v>97</v>
      </c>
      <c r="DH136" s="117">
        <f t="shared" si="434"/>
        <v>98</v>
      </c>
      <c r="DI136" s="117">
        <f t="shared" si="434"/>
        <v>99</v>
      </c>
      <c r="DJ136" s="117">
        <f t="shared" si="434"/>
        <v>100</v>
      </c>
      <c r="DK136" s="117">
        <f t="shared" si="434"/>
        <v>101</v>
      </c>
      <c r="DL136" s="117">
        <f t="shared" si="434"/>
        <v>102</v>
      </c>
      <c r="DM136" s="117">
        <f t="shared" si="434"/>
        <v>103</v>
      </c>
      <c r="DN136" s="117">
        <f t="shared" si="434"/>
        <v>104</v>
      </c>
      <c r="DO136" s="117">
        <f t="shared" si="434"/>
        <v>106</v>
      </c>
      <c r="DP136" s="117">
        <f t="shared" si="434"/>
        <v>107</v>
      </c>
      <c r="DQ136" s="117">
        <f t="shared" si="434"/>
        <v>108</v>
      </c>
      <c r="DR136" s="117">
        <f t="shared" si="434"/>
        <v>109</v>
      </c>
      <c r="DS136" s="117">
        <f t="shared" si="434"/>
        <v>110</v>
      </c>
      <c r="DT136" s="117">
        <f t="shared" si="434"/>
        <v>111</v>
      </c>
      <c r="DU136" s="117">
        <f t="shared" si="434"/>
        <v>112</v>
      </c>
      <c r="DV136" s="117">
        <f t="shared" si="434"/>
        <v>113</v>
      </c>
      <c r="DW136" s="117">
        <f t="shared" si="434"/>
        <v>114</v>
      </c>
      <c r="DX136" s="117">
        <f t="shared" si="434"/>
        <v>115</v>
      </c>
      <c r="DY136" s="117">
        <f t="shared" si="434"/>
        <v>117</v>
      </c>
      <c r="DZ136" s="117">
        <f t="shared" si="434"/>
        <v>118</v>
      </c>
      <c r="EA136" s="117">
        <f t="shared" si="434"/>
        <v>119</v>
      </c>
      <c r="EB136" s="117">
        <f t="shared" si="434"/>
        <v>120</v>
      </c>
      <c r="EC136" s="117">
        <f t="shared" si="434"/>
        <v>121</v>
      </c>
      <c r="ED136" s="117">
        <f t="shared" si="434"/>
        <v>122</v>
      </c>
      <c r="EE136" s="117">
        <f t="shared" si="434"/>
        <v>123</v>
      </c>
      <c r="EF136" s="117">
        <f t="shared" si="434"/>
        <v>124</v>
      </c>
      <c r="EG136" s="117">
        <f t="shared" si="434"/>
        <v>125</v>
      </c>
      <c r="EH136" s="117">
        <f t="shared" si="434"/>
        <v>126</v>
      </c>
      <c r="EI136" s="117">
        <f t="shared" si="434"/>
        <v>128</v>
      </c>
      <c r="EJ136" s="117">
        <f t="shared" si="434"/>
        <v>129</v>
      </c>
      <c r="EK136" s="117">
        <f t="shared" si="434"/>
        <v>130</v>
      </c>
      <c r="EL136" s="117">
        <f t="shared" si="434"/>
        <v>131</v>
      </c>
      <c r="EM136" s="117">
        <f t="shared" si="434"/>
        <v>132</v>
      </c>
      <c r="EN136" s="117">
        <f t="shared" si="434"/>
        <v>133</v>
      </c>
      <c r="EO136" s="117">
        <f t="shared" si="434"/>
        <v>134</v>
      </c>
      <c r="EP136" s="117">
        <f t="shared" si="434"/>
        <v>135</v>
      </c>
      <c r="EQ136" s="117">
        <f t="shared" si="434"/>
        <v>136</v>
      </c>
      <c r="ER136" s="117">
        <f t="shared" si="434"/>
        <v>137</v>
      </c>
      <c r="ES136" s="117">
        <f t="shared" si="434"/>
        <v>139</v>
      </c>
      <c r="ET136" s="117">
        <f t="shared" si="434"/>
        <v>140</v>
      </c>
      <c r="EU136" s="117">
        <f t="shared" si="434"/>
        <v>141</v>
      </c>
      <c r="EV136" s="117">
        <f t="shared" si="434"/>
        <v>142</v>
      </c>
      <c r="EW136" s="117">
        <f t="shared" ref="EW136:HH136" si="435">IF(EW38=1,EW135+1,EW135)</f>
        <v>143</v>
      </c>
      <c r="EX136" s="117">
        <f t="shared" si="435"/>
        <v>144</v>
      </c>
      <c r="EY136" s="117">
        <f t="shared" si="435"/>
        <v>145</v>
      </c>
      <c r="EZ136" s="117">
        <f t="shared" si="435"/>
        <v>146</v>
      </c>
      <c r="FA136" s="117">
        <f t="shared" si="435"/>
        <v>147</v>
      </c>
      <c r="FB136" s="117">
        <f t="shared" si="435"/>
        <v>148</v>
      </c>
      <c r="FC136" s="117">
        <f t="shared" si="435"/>
        <v>150</v>
      </c>
      <c r="FD136" s="117">
        <f t="shared" si="435"/>
        <v>151</v>
      </c>
      <c r="FE136" s="117">
        <f t="shared" si="435"/>
        <v>152</v>
      </c>
      <c r="FF136" s="117">
        <f t="shared" si="435"/>
        <v>153</v>
      </c>
      <c r="FG136" s="117">
        <f t="shared" si="435"/>
        <v>154</v>
      </c>
      <c r="FH136" s="117">
        <f t="shared" si="435"/>
        <v>155</v>
      </c>
      <c r="FI136" s="117">
        <f t="shared" si="435"/>
        <v>156</v>
      </c>
      <c r="FJ136" s="117">
        <f t="shared" si="435"/>
        <v>157</v>
      </c>
      <c r="FK136" s="117">
        <f t="shared" si="435"/>
        <v>158</v>
      </c>
      <c r="FL136" s="117">
        <f t="shared" si="435"/>
        <v>159</v>
      </c>
      <c r="FM136" s="117">
        <f t="shared" si="435"/>
        <v>161</v>
      </c>
      <c r="FN136" s="117">
        <f t="shared" si="435"/>
        <v>162</v>
      </c>
      <c r="FO136" s="117">
        <f t="shared" si="435"/>
        <v>163</v>
      </c>
      <c r="FP136" s="117">
        <f t="shared" si="435"/>
        <v>164</v>
      </c>
      <c r="FQ136" s="117">
        <f t="shared" si="435"/>
        <v>165</v>
      </c>
      <c r="FR136" s="117">
        <f t="shared" si="435"/>
        <v>166</v>
      </c>
      <c r="FS136" s="117">
        <f t="shared" si="435"/>
        <v>167</v>
      </c>
      <c r="FT136" s="117">
        <f t="shared" si="435"/>
        <v>168</v>
      </c>
      <c r="FU136" s="117">
        <f t="shared" si="435"/>
        <v>169</v>
      </c>
      <c r="FV136" s="117">
        <f t="shared" si="435"/>
        <v>170</v>
      </c>
      <c r="FW136" s="117">
        <f t="shared" si="435"/>
        <v>172</v>
      </c>
      <c r="FX136" s="117">
        <f t="shared" si="435"/>
        <v>173</v>
      </c>
      <c r="FY136" s="117">
        <f t="shared" si="435"/>
        <v>174</v>
      </c>
      <c r="FZ136" s="117">
        <f t="shared" si="435"/>
        <v>175</v>
      </c>
      <c r="GA136" s="117">
        <f t="shared" si="435"/>
        <v>176</v>
      </c>
      <c r="GB136" s="117">
        <f t="shared" si="435"/>
        <v>177</v>
      </c>
      <c r="GC136" s="117">
        <f t="shared" si="435"/>
        <v>178</v>
      </c>
      <c r="GD136" s="117">
        <f t="shared" si="435"/>
        <v>179</v>
      </c>
      <c r="GE136" s="117">
        <f t="shared" si="435"/>
        <v>180</v>
      </c>
      <c r="GF136" s="117">
        <f t="shared" si="435"/>
        <v>181</v>
      </c>
      <c r="GG136" s="117">
        <f t="shared" si="435"/>
        <v>183</v>
      </c>
      <c r="GH136" s="117">
        <f t="shared" si="435"/>
        <v>184</v>
      </c>
      <c r="GI136" s="117">
        <f t="shared" si="435"/>
        <v>185</v>
      </c>
      <c r="GJ136" s="117">
        <f t="shared" si="435"/>
        <v>186</v>
      </c>
      <c r="GK136" s="117">
        <f t="shared" si="435"/>
        <v>187</v>
      </c>
      <c r="GL136" s="117">
        <f t="shared" si="435"/>
        <v>188</v>
      </c>
      <c r="GM136" s="117">
        <f t="shared" si="435"/>
        <v>189</v>
      </c>
      <c r="GN136" s="117">
        <f t="shared" si="435"/>
        <v>190</v>
      </c>
      <c r="GO136" s="117">
        <f t="shared" si="435"/>
        <v>191</v>
      </c>
      <c r="GP136" s="117">
        <f t="shared" si="435"/>
        <v>192</v>
      </c>
      <c r="GQ136" s="117">
        <f t="shared" si="435"/>
        <v>194</v>
      </c>
      <c r="GR136" s="117">
        <f t="shared" si="435"/>
        <v>195</v>
      </c>
      <c r="GS136" s="117">
        <f t="shared" si="435"/>
        <v>196</v>
      </c>
      <c r="GT136" s="117">
        <f t="shared" si="435"/>
        <v>197</v>
      </c>
      <c r="GU136" s="117">
        <f t="shared" si="435"/>
        <v>198</v>
      </c>
      <c r="GV136" s="117">
        <f t="shared" si="435"/>
        <v>199</v>
      </c>
      <c r="GW136" s="117">
        <f t="shared" si="435"/>
        <v>200</v>
      </c>
      <c r="GX136" s="117">
        <f t="shared" si="435"/>
        <v>201</v>
      </c>
      <c r="GY136" s="117">
        <f t="shared" si="435"/>
        <v>202</v>
      </c>
      <c r="GZ136" s="117">
        <f t="shared" si="435"/>
        <v>203</v>
      </c>
      <c r="HA136" s="117">
        <f t="shared" si="435"/>
        <v>205</v>
      </c>
      <c r="HB136" s="117">
        <f t="shared" si="435"/>
        <v>206</v>
      </c>
      <c r="HC136" s="117">
        <f t="shared" si="435"/>
        <v>207</v>
      </c>
      <c r="HD136" s="117">
        <f t="shared" si="435"/>
        <v>208</v>
      </c>
      <c r="HE136" s="117">
        <f t="shared" si="435"/>
        <v>209</v>
      </c>
      <c r="HF136" s="117">
        <f t="shared" si="435"/>
        <v>210</v>
      </c>
      <c r="HG136" s="117">
        <f t="shared" si="435"/>
        <v>211</v>
      </c>
      <c r="HH136" s="117">
        <f t="shared" si="435"/>
        <v>212</v>
      </c>
      <c r="HI136" s="117">
        <f t="shared" ref="HI136:HV136" si="436">IF(HI38=1,HI135+1,HI135)</f>
        <v>213</v>
      </c>
      <c r="HJ136" s="117">
        <f t="shared" si="436"/>
        <v>214</v>
      </c>
      <c r="HK136" s="117">
        <f t="shared" si="436"/>
        <v>216</v>
      </c>
      <c r="HL136" s="117">
        <f t="shared" si="436"/>
        <v>217</v>
      </c>
      <c r="HM136" s="117">
        <f t="shared" si="436"/>
        <v>218</v>
      </c>
      <c r="HN136" s="117">
        <f t="shared" si="436"/>
        <v>219</v>
      </c>
      <c r="HO136" s="117">
        <f t="shared" si="436"/>
        <v>220</v>
      </c>
      <c r="HP136" s="117">
        <f t="shared" si="436"/>
        <v>221</v>
      </c>
      <c r="HQ136" s="117">
        <f t="shared" si="436"/>
        <v>222</v>
      </c>
      <c r="HR136" s="117">
        <f t="shared" si="436"/>
        <v>223</v>
      </c>
      <c r="HS136" s="117">
        <f t="shared" si="436"/>
        <v>224</v>
      </c>
      <c r="HT136" s="117">
        <f t="shared" si="436"/>
        <v>225</v>
      </c>
      <c r="HU136" s="117">
        <f t="shared" si="436"/>
        <v>225</v>
      </c>
      <c r="HV136" s="117">
        <f t="shared" si="436"/>
        <v>225</v>
      </c>
    </row>
    <row r="137" spans="1:230" x14ac:dyDescent="0.35">
      <c r="A137" s="117" t="s">
        <v>799</v>
      </c>
      <c r="B137" s="117" t="str">
        <f t="shared" si="432"/>
        <v>-</v>
      </c>
      <c r="C137" s="117" t="str">
        <f t="shared" si="432"/>
        <v>-</v>
      </c>
      <c r="D137" s="117" t="str">
        <f t="shared" si="432"/>
        <v>-</v>
      </c>
      <c r="E137" s="117" t="str">
        <f t="shared" si="432"/>
        <v>-</v>
      </c>
      <c r="H137" s="117">
        <v>136</v>
      </c>
      <c r="I137" s="117" t="str">
        <f t="shared" si="410"/>
        <v>ECG</v>
      </c>
      <c r="J137" s="117">
        <f t="shared" si="412"/>
        <v>124</v>
      </c>
      <c r="K137" s="117" t="str">
        <f t="shared" si="413"/>
        <v>ECG</v>
      </c>
      <c r="L137" s="117" t="str">
        <f t="shared" si="414"/>
        <v/>
      </c>
      <c r="M137" s="398" t="str">
        <f t="shared" si="415"/>
        <v>ECG</v>
      </c>
      <c r="N137" s="117">
        <f t="shared" si="416"/>
        <v>136</v>
      </c>
      <c r="O137" s="117">
        <f t="shared" si="417"/>
        <v>136</v>
      </c>
      <c r="Q137" s="389" t="str">
        <f t="shared" si="411"/>
        <v/>
      </c>
      <c r="R137" s="395" t="str">
        <f t="shared" si="418"/>
        <v/>
      </c>
      <c r="S137" s="391"/>
      <c r="T137" s="391"/>
      <c r="U137" s="391"/>
      <c r="V137" s="117">
        <v>38</v>
      </c>
      <c r="W137" s="117">
        <v>0</v>
      </c>
      <c r="X137" s="117">
        <f t="shared" si="423"/>
        <v>1</v>
      </c>
      <c r="Y137" s="117">
        <f t="shared" ref="Y137:CJ137" si="437">IF(Y39=1,Y136+1,Y136)</f>
        <v>2</v>
      </c>
      <c r="Z137" s="117">
        <f t="shared" si="437"/>
        <v>3</v>
      </c>
      <c r="AA137" s="117">
        <f t="shared" si="437"/>
        <v>4</v>
      </c>
      <c r="AB137" s="117">
        <f t="shared" si="437"/>
        <v>5</v>
      </c>
      <c r="AC137" s="117">
        <f t="shared" si="437"/>
        <v>7</v>
      </c>
      <c r="AD137" s="117">
        <f t="shared" si="437"/>
        <v>8</v>
      </c>
      <c r="AE137" s="117">
        <f t="shared" si="437"/>
        <v>9</v>
      </c>
      <c r="AF137" s="117">
        <f t="shared" si="437"/>
        <v>10</v>
      </c>
      <c r="AG137" s="117">
        <f t="shared" si="437"/>
        <v>11</v>
      </c>
      <c r="AH137" s="117">
        <f t="shared" si="437"/>
        <v>12</v>
      </c>
      <c r="AI137" s="117">
        <f t="shared" si="437"/>
        <v>13</v>
      </c>
      <c r="AJ137" s="117">
        <f t="shared" si="437"/>
        <v>14</v>
      </c>
      <c r="AK137" s="117">
        <f t="shared" si="437"/>
        <v>15</v>
      </c>
      <c r="AL137" s="117">
        <f t="shared" si="437"/>
        <v>16</v>
      </c>
      <c r="AM137" s="117">
        <f t="shared" si="437"/>
        <v>18</v>
      </c>
      <c r="AN137" s="117">
        <f t="shared" si="437"/>
        <v>19</v>
      </c>
      <c r="AO137" s="117">
        <f t="shared" si="437"/>
        <v>20</v>
      </c>
      <c r="AP137" s="117">
        <f t="shared" si="437"/>
        <v>21</v>
      </c>
      <c r="AQ137" s="117">
        <f t="shared" si="437"/>
        <v>22</v>
      </c>
      <c r="AR137" s="117">
        <f t="shared" si="437"/>
        <v>23</v>
      </c>
      <c r="AS137" s="117">
        <f t="shared" si="437"/>
        <v>24</v>
      </c>
      <c r="AT137" s="117">
        <f t="shared" si="437"/>
        <v>25</v>
      </c>
      <c r="AU137" s="117">
        <f t="shared" si="437"/>
        <v>26</v>
      </c>
      <c r="AV137" s="117">
        <f t="shared" si="437"/>
        <v>27</v>
      </c>
      <c r="AW137" s="117">
        <f t="shared" si="437"/>
        <v>29</v>
      </c>
      <c r="AX137" s="117">
        <f t="shared" si="437"/>
        <v>30</v>
      </c>
      <c r="AY137" s="117">
        <f t="shared" si="437"/>
        <v>31</v>
      </c>
      <c r="AZ137" s="117">
        <f t="shared" si="437"/>
        <v>32</v>
      </c>
      <c r="BA137" s="117">
        <f t="shared" si="437"/>
        <v>33</v>
      </c>
      <c r="BB137" s="117">
        <f t="shared" si="437"/>
        <v>34</v>
      </c>
      <c r="BC137" s="117">
        <f t="shared" si="437"/>
        <v>35</v>
      </c>
      <c r="BD137" s="117">
        <f t="shared" si="437"/>
        <v>36</v>
      </c>
      <c r="BE137" s="117">
        <f t="shared" si="437"/>
        <v>37</v>
      </c>
      <c r="BF137" s="117">
        <f t="shared" si="437"/>
        <v>38</v>
      </c>
      <c r="BG137" s="117">
        <f t="shared" si="437"/>
        <v>40</v>
      </c>
      <c r="BH137" s="117">
        <f t="shared" si="437"/>
        <v>41</v>
      </c>
      <c r="BI137" s="117">
        <f t="shared" si="437"/>
        <v>42</v>
      </c>
      <c r="BJ137" s="117">
        <f t="shared" si="437"/>
        <v>43</v>
      </c>
      <c r="BK137" s="117">
        <f t="shared" si="437"/>
        <v>44</v>
      </c>
      <c r="BL137" s="117">
        <f t="shared" si="437"/>
        <v>45</v>
      </c>
      <c r="BM137" s="117">
        <f t="shared" si="437"/>
        <v>46</v>
      </c>
      <c r="BN137" s="117">
        <f t="shared" si="437"/>
        <v>47</v>
      </c>
      <c r="BO137" s="117">
        <f t="shared" si="437"/>
        <v>48</v>
      </c>
      <c r="BP137" s="117">
        <f t="shared" si="437"/>
        <v>49</v>
      </c>
      <c r="BQ137" s="117">
        <f t="shared" si="437"/>
        <v>51</v>
      </c>
      <c r="BR137" s="117">
        <f t="shared" si="437"/>
        <v>52</v>
      </c>
      <c r="BS137" s="117">
        <f t="shared" si="437"/>
        <v>53</v>
      </c>
      <c r="BT137" s="117">
        <f t="shared" si="437"/>
        <v>54</v>
      </c>
      <c r="BU137" s="117">
        <f t="shared" si="437"/>
        <v>55</v>
      </c>
      <c r="BV137" s="117">
        <f t="shared" si="437"/>
        <v>56</v>
      </c>
      <c r="BW137" s="117">
        <f t="shared" si="437"/>
        <v>57</v>
      </c>
      <c r="BX137" s="117">
        <f t="shared" si="437"/>
        <v>58</v>
      </c>
      <c r="BY137" s="117">
        <f t="shared" si="437"/>
        <v>59</v>
      </c>
      <c r="BZ137" s="117">
        <f t="shared" si="437"/>
        <v>60</v>
      </c>
      <c r="CA137" s="117">
        <f t="shared" si="437"/>
        <v>62</v>
      </c>
      <c r="CB137" s="117">
        <f t="shared" si="437"/>
        <v>63</v>
      </c>
      <c r="CC137" s="117">
        <f t="shared" si="437"/>
        <v>64</v>
      </c>
      <c r="CD137" s="117">
        <f t="shared" si="437"/>
        <v>65</v>
      </c>
      <c r="CE137" s="117">
        <f t="shared" si="437"/>
        <v>66</v>
      </c>
      <c r="CF137" s="117">
        <f t="shared" si="437"/>
        <v>67</v>
      </c>
      <c r="CG137" s="117">
        <f t="shared" si="437"/>
        <v>68</v>
      </c>
      <c r="CH137" s="117">
        <f t="shared" si="437"/>
        <v>69</v>
      </c>
      <c r="CI137" s="117">
        <f t="shared" si="437"/>
        <v>70</v>
      </c>
      <c r="CJ137" s="117">
        <f t="shared" si="437"/>
        <v>71</v>
      </c>
      <c r="CK137" s="117">
        <f t="shared" ref="CK137:EV137" si="438">IF(CK39=1,CK136+1,CK136)</f>
        <v>73</v>
      </c>
      <c r="CL137" s="117">
        <f t="shared" si="438"/>
        <v>74</v>
      </c>
      <c r="CM137" s="117">
        <f t="shared" si="438"/>
        <v>75</v>
      </c>
      <c r="CN137" s="117">
        <f t="shared" si="438"/>
        <v>76</v>
      </c>
      <c r="CO137" s="117">
        <f t="shared" si="438"/>
        <v>77</v>
      </c>
      <c r="CP137" s="117">
        <f t="shared" si="438"/>
        <v>78</v>
      </c>
      <c r="CQ137" s="117">
        <f t="shared" si="438"/>
        <v>79</v>
      </c>
      <c r="CR137" s="117">
        <f t="shared" si="438"/>
        <v>80</v>
      </c>
      <c r="CS137" s="117">
        <f t="shared" si="438"/>
        <v>81</v>
      </c>
      <c r="CT137" s="117">
        <f t="shared" si="438"/>
        <v>82</v>
      </c>
      <c r="CU137" s="117">
        <f t="shared" si="438"/>
        <v>84</v>
      </c>
      <c r="CV137" s="117">
        <f t="shared" si="438"/>
        <v>85</v>
      </c>
      <c r="CW137" s="117">
        <f t="shared" si="438"/>
        <v>86</v>
      </c>
      <c r="CX137" s="117">
        <f t="shared" si="438"/>
        <v>87</v>
      </c>
      <c r="CY137" s="117">
        <f t="shared" si="438"/>
        <v>88</v>
      </c>
      <c r="CZ137" s="117">
        <f t="shared" si="438"/>
        <v>89</v>
      </c>
      <c r="DA137" s="117">
        <f t="shared" si="438"/>
        <v>90</v>
      </c>
      <c r="DB137" s="117">
        <f t="shared" si="438"/>
        <v>91</v>
      </c>
      <c r="DC137" s="117">
        <f t="shared" si="438"/>
        <v>92</v>
      </c>
      <c r="DD137" s="117">
        <f t="shared" si="438"/>
        <v>93</v>
      </c>
      <c r="DE137" s="117">
        <f t="shared" si="438"/>
        <v>95</v>
      </c>
      <c r="DF137" s="117">
        <f t="shared" si="438"/>
        <v>96</v>
      </c>
      <c r="DG137" s="117">
        <f t="shared" si="438"/>
        <v>97</v>
      </c>
      <c r="DH137" s="117">
        <f t="shared" si="438"/>
        <v>98</v>
      </c>
      <c r="DI137" s="117">
        <f t="shared" si="438"/>
        <v>99</v>
      </c>
      <c r="DJ137" s="117">
        <f t="shared" si="438"/>
        <v>100</v>
      </c>
      <c r="DK137" s="117">
        <f t="shared" si="438"/>
        <v>101</v>
      </c>
      <c r="DL137" s="117">
        <f t="shared" si="438"/>
        <v>102</v>
      </c>
      <c r="DM137" s="117">
        <f t="shared" si="438"/>
        <v>103</v>
      </c>
      <c r="DN137" s="117">
        <f t="shared" si="438"/>
        <v>104</v>
      </c>
      <c r="DO137" s="117">
        <f t="shared" si="438"/>
        <v>106</v>
      </c>
      <c r="DP137" s="117">
        <f t="shared" si="438"/>
        <v>107</v>
      </c>
      <c r="DQ137" s="117">
        <f t="shared" si="438"/>
        <v>108</v>
      </c>
      <c r="DR137" s="117">
        <f t="shared" si="438"/>
        <v>109</v>
      </c>
      <c r="DS137" s="117">
        <f t="shared" si="438"/>
        <v>110</v>
      </c>
      <c r="DT137" s="117">
        <f t="shared" si="438"/>
        <v>111</v>
      </c>
      <c r="DU137" s="117">
        <f t="shared" si="438"/>
        <v>112</v>
      </c>
      <c r="DV137" s="117">
        <f t="shared" si="438"/>
        <v>113</v>
      </c>
      <c r="DW137" s="117">
        <f t="shared" si="438"/>
        <v>114</v>
      </c>
      <c r="DX137" s="117">
        <f t="shared" si="438"/>
        <v>115</v>
      </c>
      <c r="DY137" s="117">
        <f t="shared" si="438"/>
        <v>117</v>
      </c>
      <c r="DZ137" s="117">
        <f t="shared" si="438"/>
        <v>118</v>
      </c>
      <c r="EA137" s="117">
        <f t="shared" si="438"/>
        <v>119</v>
      </c>
      <c r="EB137" s="117">
        <f t="shared" si="438"/>
        <v>120</v>
      </c>
      <c r="EC137" s="117">
        <f t="shared" si="438"/>
        <v>121</v>
      </c>
      <c r="ED137" s="117">
        <f t="shared" si="438"/>
        <v>122</v>
      </c>
      <c r="EE137" s="117">
        <f t="shared" si="438"/>
        <v>123</v>
      </c>
      <c r="EF137" s="117">
        <f t="shared" si="438"/>
        <v>124</v>
      </c>
      <c r="EG137" s="117">
        <f t="shared" si="438"/>
        <v>125</v>
      </c>
      <c r="EH137" s="117">
        <f t="shared" si="438"/>
        <v>126</v>
      </c>
      <c r="EI137" s="117">
        <f t="shared" si="438"/>
        <v>128</v>
      </c>
      <c r="EJ137" s="117">
        <f t="shared" si="438"/>
        <v>129</v>
      </c>
      <c r="EK137" s="117">
        <f t="shared" si="438"/>
        <v>130</v>
      </c>
      <c r="EL137" s="117">
        <f t="shared" si="438"/>
        <v>131</v>
      </c>
      <c r="EM137" s="117">
        <f t="shared" si="438"/>
        <v>132</v>
      </c>
      <c r="EN137" s="117">
        <f t="shared" si="438"/>
        <v>133</v>
      </c>
      <c r="EO137" s="117">
        <f t="shared" si="438"/>
        <v>134</v>
      </c>
      <c r="EP137" s="117">
        <f t="shared" si="438"/>
        <v>135</v>
      </c>
      <c r="EQ137" s="117">
        <f t="shared" si="438"/>
        <v>136</v>
      </c>
      <c r="ER137" s="117">
        <f t="shared" si="438"/>
        <v>137</v>
      </c>
      <c r="ES137" s="117">
        <f t="shared" si="438"/>
        <v>139</v>
      </c>
      <c r="ET137" s="117">
        <f t="shared" si="438"/>
        <v>140</v>
      </c>
      <c r="EU137" s="117">
        <f t="shared" si="438"/>
        <v>141</v>
      </c>
      <c r="EV137" s="117">
        <f t="shared" si="438"/>
        <v>142</v>
      </c>
      <c r="EW137" s="117">
        <f t="shared" ref="EW137:HH137" si="439">IF(EW39=1,EW136+1,EW136)</f>
        <v>143</v>
      </c>
      <c r="EX137" s="117">
        <f t="shared" si="439"/>
        <v>144</v>
      </c>
      <c r="EY137" s="117">
        <f t="shared" si="439"/>
        <v>145</v>
      </c>
      <c r="EZ137" s="117">
        <f t="shared" si="439"/>
        <v>146</v>
      </c>
      <c r="FA137" s="117">
        <f t="shared" si="439"/>
        <v>147</v>
      </c>
      <c r="FB137" s="117">
        <f t="shared" si="439"/>
        <v>148</v>
      </c>
      <c r="FC137" s="117">
        <f t="shared" si="439"/>
        <v>150</v>
      </c>
      <c r="FD137" s="117">
        <f t="shared" si="439"/>
        <v>151</v>
      </c>
      <c r="FE137" s="117">
        <f t="shared" si="439"/>
        <v>152</v>
      </c>
      <c r="FF137" s="117">
        <f t="shared" si="439"/>
        <v>153</v>
      </c>
      <c r="FG137" s="117">
        <f t="shared" si="439"/>
        <v>154</v>
      </c>
      <c r="FH137" s="117">
        <f t="shared" si="439"/>
        <v>155</v>
      </c>
      <c r="FI137" s="117">
        <f t="shared" si="439"/>
        <v>156</v>
      </c>
      <c r="FJ137" s="117">
        <f t="shared" si="439"/>
        <v>157</v>
      </c>
      <c r="FK137" s="117">
        <f t="shared" si="439"/>
        <v>158</v>
      </c>
      <c r="FL137" s="117">
        <f t="shared" si="439"/>
        <v>159</v>
      </c>
      <c r="FM137" s="117">
        <f t="shared" si="439"/>
        <v>161</v>
      </c>
      <c r="FN137" s="117">
        <f t="shared" si="439"/>
        <v>162</v>
      </c>
      <c r="FO137" s="117">
        <f t="shared" si="439"/>
        <v>163</v>
      </c>
      <c r="FP137" s="117">
        <f t="shared" si="439"/>
        <v>164</v>
      </c>
      <c r="FQ137" s="117">
        <f t="shared" si="439"/>
        <v>165</v>
      </c>
      <c r="FR137" s="117">
        <f t="shared" si="439"/>
        <v>166</v>
      </c>
      <c r="FS137" s="117">
        <f t="shared" si="439"/>
        <v>167</v>
      </c>
      <c r="FT137" s="117">
        <f t="shared" si="439"/>
        <v>168</v>
      </c>
      <c r="FU137" s="117">
        <f t="shared" si="439"/>
        <v>169</v>
      </c>
      <c r="FV137" s="117">
        <f t="shared" si="439"/>
        <v>170</v>
      </c>
      <c r="FW137" s="117">
        <f t="shared" si="439"/>
        <v>172</v>
      </c>
      <c r="FX137" s="117">
        <f t="shared" si="439"/>
        <v>173</v>
      </c>
      <c r="FY137" s="117">
        <f t="shared" si="439"/>
        <v>174</v>
      </c>
      <c r="FZ137" s="117">
        <f t="shared" si="439"/>
        <v>175</v>
      </c>
      <c r="GA137" s="117">
        <f t="shared" si="439"/>
        <v>176</v>
      </c>
      <c r="GB137" s="117">
        <f t="shared" si="439"/>
        <v>177</v>
      </c>
      <c r="GC137" s="117">
        <f t="shared" si="439"/>
        <v>178</v>
      </c>
      <c r="GD137" s="117">
        <f t="shared" si="439"/>
        <v>179</v>
      </c>
      <c r="GE137" s="117">
        <f t="shared" si="439"/>
        <v>180</v>
      </c>
      <c r="GF137" s="117">
        <f t="shared" si="439"/>
        <v>181</v>
      </c>
      <c r="GG137" s="117">
        <f t="shared" si="439"/>
        <v>183</v>
      </c>
      <c r="GH137" s="117">
        <f t="shared" si="439"/>
        <v>184</v>
      </c>
      <c r="GI137" s="117">
        <f t="shared" si="439"/>
        <v>185</v>
      </c>
      <c r="GJ137" s="117">
        <f t="shared" si="439"/>
        <v>186</v>
      </c>
      <c r="GK137" s="117">
        <f t="shared" si="439"/>
        <v>187</v>
      </c>
      <c r="GL137" s="117">
        <f t="shared" si="439"/>
        <v>188</v>
      </c>
      <c r="GM137" s="117">
        <f t="shared" si="439"/>
        <v>189</v>
      </c>
      <c r="GN137" s="117">
        <f t="shared" si="439"/>
        <v>190</v>
      </c>
      <c r="GO137" s="117">
        <f t="shared" si="439"/>
        <v>191</v>
      </c>
      <c r="GP137" s="117">
        <f t="shared" si="439"/>
        <v>192</v>
      </c>
      <c r="GQ137" s="117">
        <f t="shared" si="439"/>
        <v>194</v>
      </c>
      <c r="GR137" s="117">
        <f t="shared" si="439"/>
        <v>195</v>
      </c>
      <c r="GS137" s="117">
        <f t="shared" si="439"/>
        <v>196</v>
      </c>
      <c r="GT137" s="117">
        <f t="shared" si="439"/>
        <v>197</v>
      </c>
      <c r="GU137" s="117">
        <f t="shared" si="439"/>
        <v>198</v>
      </c>
      <c r="GV137" s="117">
        <f t="shared" si="439"/>
        <v>199</v>
      </c>
      <c r="GW137" s="117">
        <f t="shared" si="439"/>
        <v>200</v>
      </c>
      <c r="GX137" s="117">
        <f t="shared" si="439"/>
        <v>201</v>
      </c>
      <c r="GY137" s="117">
        <f t="shared" si="439"/>
        <v>202</v>
      </c>
      <c r="GZ137" s="117">
        <f t="shared" si="439"/>
        <v>203</v>
      </c>
      <c r="HA137" s="117">
        <f t="shared" si="439"/>
        <v>205</v>
      </c>
      <c r="HB137" s="117">
        <f t="shared" si="439"/>
        <v>206</v>
      </c>
      <c r="HC137" s="117">
        <f t="shared" si="439"/>
        <v>207</v>
      </c>
      <c r="HD137" s="117">
        <f t="shared" si="439"/>
        <v>208</v>
      </c>
      <c r="HE137" s="117">
        <f t="shared" si="439"/>
        <v>209</v>
      </c>
      <c r="HF137" s="117">
        <f t="shared" si="439"/>
        <v>210</v>
      </c>
      <c r="HG137" s="117">
        <f t="shared" si="439"/>
        <v>211</v>
      </c>
      <c r="HH137" s="117">
        <f t="shared" si="439"/>
        <v>212</v>
      </c>
      <c r="HI137" s="117">
        <f t="shared" ref="HI137:HV137" si="440">IF(HI39=1,HI136+1,HI136)</f>
        <v>213</v>
      </c>
      <c r="HJ137" s="117">
        <f t="shared" si="440"/>
        <v>214</v>
      </c>
      <c r="HK137" s="117">
        <f t="shared" si="440"/>
        <v>216</v>
      </c>
      <c r="HL137" s="117">
        <f t="shared" si="440"/>
        <v>217</v>
      </c>
      <c r="HM137" s="117">
        <f t="shared" si="440"/>
        <v>218</v>
      </c>
      <c r="HN137" s="117">
        <f t="shared" si="440"/>
        <v>219</v>
      </c>
      <c r="HO137" s="117">
        <f t="shared" si="440"/>
        <v>220</v>
      </c>
      <c r="HP137" s="117">
        <f t="shared" si="440"/>
        <v>221</v>
      </c>
      <c r="HQ137" s="117">
        <f t="shared" si="440"/>
        <v>222</v>
      </c>
      <c r="HR137" s="117">
        <f t="shared" si="440"/>
        <v>223</v>
      </c>
      <c r="HS137" s="117">
        <f t="shared" si="440"/>
        <v>224</v>
      </c>
      <c r="HT137" s="117">
        <f t="shared" si="440"/>
        <v>225</v>
      </c>
      <c r="HU137" s="117">
        <f t="shared" si="440"/>
        <v>225</v>
      </c>
      <c r="HV137" s="117">
        <f t="shared" si="440"/>
        <v>225</v>
      </c>
    </row>
    <row r="138" spans="1:230" x14ac:dyDescent="0.35">
      <c r="A138" s="117" t="s">
        <v>800</v>
      </c>
      <c r="B138" s="117" t="str">
        <f t="shared" si="432"/>
        <v>-</v>
      </c>
      <c r="C138" s="117" t="str">
        <f t="shared" si="432"/>
        <v>-</v>
      </c>
      <c r="D138" s="117" t="str">
        <f t="shared" si="432"/>
        <v>-</v>
      </c>
      <c r="E138" s="117" t="str">
        <f t="shared" si="432"/>
        <v>-</v>
      </c>
      <c r="H138" s="117">
        <v>137</v>
      </c>
      <c r="I138" s="117" t="str">
        <f t="shared" si="410"/>
        <v>ECG</v>
      </c>
      <c r="J138" s="117">
        <f t="shared" si="412"/>
        <v>125</v>
      </c>
      <c r="K138" s="117" t="str">
        <f t="shared" si="413"/>
        <v>ECG</v>
      </c>
      <c r="L138" s="117" t="str">
        <f t="shared" si="414"/>
        <v/>
      </c>
      <c r="M138" s="398" t="str">
        <f t="shared" si="415"/>
        <v>ECG</v>
      </c>
      <c r="N138" s="117">
        <f t="shared" si="416"/>
        <v>137</v>
      </c>
      <c r="O138" s="117">
        <f t="shared" si="417"/>
        <v>137</v>
      </c>
      <c r="Q138" s="389" t="str">
        <f t="shared" si="411"/>
        <v/>
      </c>
      <c r="R138" s="395" t="str">
        <f t="shared" si="418"/>
        <v/>
      </c>
      <c r="S138" s="391"/>
      <c r="T138" s="391"/>
      <c r="U138" s="391"/>
      <c r="V138" s="117">
        <v>39</v>
      </c>
      <c r="W138" s="117">
        <v>0</v>
      </c>
      <c r="X138" s="117">
        <f t="shared" si="423"/>
        <v>1</v>
      </c>
      <c r="Y138" s="117">
        <f t="shared" ref="Y138:CJ138" si="441">IF(Y40=1,Y137+1,Y137)</f>
        <v>2</v>
      </c>
      <c r="Z138" s="117">
        <f t="shared" si="441"/>
        <v>3</v>
      </c>
      <c r="AA138" s="117">
        <f t="shared" si="441"/>
        <v>4</v>
      </c>
      <c r="AB138" s="117">
        <f t="shared" si="441"/>
        <v>5</v>
      </c>
      <c r="AC138" s="117">
        <f t="shared" si="441"/>
        <v>7</v>
      </c>
      <c r="AD138" s="117">
        <f t="shared" si="441"/>
        <v>8</v>
      </c>
      <c r="AE138" s="117">
        <f t="shared" si="441"/>
        <v>9</v>
      </c>
      <c r="AF138" s="117">
        <f t="shared" si="441"/>
        <v>10</v>
      </c>
      <c r="AG138" s="117">
        <f t="shared" si="441"/>
        <v>11</v>
      </c>
      <c r="AH138" s="117">
        <f t="shared" si="441"/>
        <v>12</v>
      </c>
      <c r="AI138" s="117">
        <f t="shared" si="441"/>
        <v>13</v>
      </c>
      <c r="AJ138" s="117">
        <f t="shared" si="441"/>
        <v>14</v>
      </c>
      <c r="AK138" s="117">
        <f t="shared" si="441"/>
        <v>15</v>
      </c>
      <c r="AL138" s="117">
        <f t="shared" si="441"/>
        <v>16</v>
      </c>
      <c r="AM138" s="117">
        <f t="shared" si="441"/>
        <v>18</v>
      </c>
      <c r="AN138" s="117">
        <f t="shared" si="441"/>
        <v>19</v>
      </c>
      <c r="AO138" s="117">
        <f t="shared" si="441"/>
        <v>20</v>
      </c>
      <c r="AP138" s="117">
        <f t="shared" si="441"/>
        <v>21</v>
      </c>
      <c r="AQ138" s="117">
        <f t="shared" si="441"/>
        <v>22</v>
      </c>
      <c r="AR138" s="117">
        <f t="shared" si="441"/>
        <v>23</v>
      </c>
      <c r="AS138" s="117">
        <f t="shared" si="441"/>
        <v>24</v>
      </c>
      <c r="AT138" s="117">
        <f t="shared" si="441"/>
        <v>25</v>
      </c>
      <c r="AU138" s="117">
        <f t="shared" si="441"/>
        <v>26</v>
      </c>
      <c r="AV138" s="117">
        <f t="shared" si="441"/>
        <v>27</v>
      </c>
      <c r="AW138" s="117">
        <f t="shared" si="441"/>
        <v>29</v>
      </c>
      <c r="AX138" s="117">
        <f t="shared" si="441"/>
        <v>30</v>
      </c>
      <c r="AY138" s="117">
        <f t="shared" si="441"/>
        <v>31</v>
      </c>
      <c r="AZ138" s="117">
        <f t="shared" si="441"/>
        <v>32</v>
      </c>
      <c r="BA138" s="117">
        <f t="shared" si="441"/>
        <v>33</v>
      </c>
      <c r="BB138" s="117">
        <f t="shared" si="441"/>
        <v>34</v>
      </c>
      <c r="BC138" s="117">
        <f t="shared" si="441"/>
        <v>35</v>
      </c>
      <c r="BD138" s="117">
        <f t="shared" si="441"/>
        <v>36</v>
      </c>
      <c r="BE138" s="117">
        <f t="shared" si="441"/>
        <v>37</v>
      </c>
      <c r="BF138" s="117">
        <f t="shared" si="441"/>
        <v>38</v>
      </c>
      <c r="BG138" s="117">
        <f t="shared" si="441"/>
        <v>40</v>
      </c>
      <c r="BH138" s="117">
        <f t="shared" si="441"/>
        <v>41</v>
      </c>
      <c r="BI138" s="117">
        <f t="shared" si="441"/>
        <v>42</v>
      </c>
      <c r="BJ138" s="117">
        <f t="shared" si="441"/>
        <v>43</v>
      </c>
      <c r="BK138" s="117">
        <f t="shared" si="441"/>
        <v>44</v>
      </c>
      <c r="BL138" s="117">
        <f t="shared" si="441"/>
        <v>45</v>
      </c>
      <c r="BM138" s="117">
        <f t="shared" si="441"/>
        <v>46</v>
      </c>
      <c r="BN138" s="117">
        <f t="shared" si="441"/>
        <v>47</v>
      </c>
      <c r="BO138" s="117">
        <f t="shared" si="441"/>
        <v>48</v>
      </c>
      <c r="BP138" s="117">
        <f t="shared" si="441"/>
        <v>49</v>
      </c>
      <c r="BQ138" s="117">
        <f t="shared" si="441"/>
        <v>51</v>
      </c>
      <c r="BR138" s="117">
        <f t="shared" si="441"/>
        <v>52</v>
      </c>
      <c r="BS138" s="117">
        <f t="shared" si="441"/>
        <v>53</v>
      </c>
      <c r="BT138" s="117">
        <f t="shared" si="441"/>
        <v>54</v>
      </c>
      <c r="BU138" s="117">
        <f t="shared" si="441"/>
        <v>55</v>
      </c>
      <c r="BV138" s="117">
        <f t="shared" si="441"/>
        <v>56</v>
      </c>
      <c r="BW138" s="117">
        <f t="shared" si="441"/>
        <v>57</v>
      </c>
      <c r="BX138" s="117">
        <f t="shared" si="441"/>
        <v>58</v>
      </c>
      <c r="BY138" s="117">
        <f t="shared" si="441"/>
        <v>59</v>
      </c>
      <c r="BZ138" s="117">
        <f t="shared" si="441"/>
        <v>60</v>
      </c>
      <c r="CA138" s="117">
        <f t="shared" si="441"/>
        <v>62</v>
      </c>
      <c r="CB138" s="117">
        <f t="shared" si="441"/>
        <v>63</v>
      </c>
      <c r="CC138" s="117">
        <f t="shared" si="441"/>
        <v>64</v>
      </c>
      <c r="CD138" s="117">
        <f t="shared" si="441"/>
        <v>65</v>
      </c>
      <c r="CE138" s="117">
        <f t="shared" si="441"/>
        <v>66</v>
      </c>
      <c r="CF138" s="117">
        <f t="shared" si="441"/>
        <v>67</v>
      </c>
      <c r="CG138" s="117">
        <f t="shared" si="441"/>
        <v>68</v>
      </c>
      <c r="CH138" s="117">
        <f t="shared" si="441"/>
        <v>69</v>
      </c>
      <c r="CI138" s="117">
        <f t="shared" si="441"/>
        <v>70</v>
      </c>
      <c r="CJ138" s="117">
        <f t="shared" si="441"/>
        <v>71</v>
      </c>
      <c r="CK138" s="117">
        <f t="shared" ref="CK138:EV138" si="442">IF(CK40=1,CK137+1,CK137)</f>
        <v>73</v>
      </c>
      <c r="CL138" s="117">
        <f t="shared" si="442"/>
        <v>74</v>
      </c>
      <c r="CM138" s="117">
        <f t="shared" si="442"/>
        <v>75</v>
      </c>
      <c r="CN138" s="117">
        <f t="shared" si="442"/>
        <v>76</v>
      </c>
      <c r="CO138" s="117">
        <f t="shared" si="442"/>
        <v>77</v>
      </c>
      <c r="CP138" s="117">
        <f t="shared" si="442"/>
        <v>78</v>
      </c>
      <c r="CQ138" s="117">
        <f t="shared" si="442"/>
        <v>79</v>
      </c>
      <c r="CR138" s="117">
        <f t="shared" si="442"/>
        <v>80</v>
      </c>
      <c r="CS138" s="117">
        <f t="shared" si="442"/>
        <v>81</v>
      </c>
      <c r="CT138" s="117">
        <f t="shared" si="442"/>
        <v>82</v>
      </c>
      <c r="CU138" s="117">
        <f t="shared" si="442"/>
        <v>84</v>
      </c>
      <c r="CV138" s="117">
        <f t="shared" si="442"/>
        <v>85</v>
      </c>
      <c r="CW138" s="117">
        <f t="shared" si="442"/>
        <v>86</v>
      </c>
      <c r="CX138" s="117">
        <f t="shared" si="442"/>
        <v>87</v>
      </c>
      <c r="CY138" s="117">
        <f t="shared" si="442"/>
        <v>88</v>
      </c>
      <c r="CZ138" s="117">
        <f t="shared" si="442"/>
        <v>89</v>
      </c>
      <c r="DA138" s="117">
        <f t="shared" si="442"/>
        <v>90</v>
      </c>
      <c r="DB138" s="117">
        <f t="shared" si="442"/>
        <v>91</v>
      </c>
      <c r="DC138" s="117">
        <f t="shared" si="442"/>
        <v>92</v>
      </c>
      <c r="DD138" s="117">
        <f t="shared" si="442"/>
        <v>93</v>
      </c>
      <c r="DE138" s="117">
        <f t="shared" si="442"/>
        <v>95</v>
      </c>
      <c r="DF138" s="117">
        <f t="shared" si="442"/>
        <v>96</v>
      </c>
      <c r="DG138" s="117">
        <f t="shared" si="442"/>
        <v>97</v>
      </c>
      <c r="DH138" s="117">
        <f t="shared" si="442"/>
        <v>98</v>
      </c>
      <c r="DI138" s="117">
        <f t="shared" si="442"/>
        <v>99</v>
      </c>
      <c r="DJ138" s="117">
        <f t="shared" si="442"/>
        <v>100</v>
      </c>
      <c r="DK138" s="117">
        <f t="shared" si="442"/>
        <v>101</v>
      </c>
      <c r="DL138" s="117">
        <f t="shared" si="442"/>
        <v>102</v>
      </c>
      <c r="DM138" s="117">
        <f t="shared" si="442"/>
        <v>103</v>
      </c>
      <c r="DN138" s="117">
        <f t="shared" si="442"/>
        <v>104</v>
      </c>
      <c r="DO138" s="117">
        <f t="shared" si="442"/>
        <v>106</v>
      </c>
      <c r="DP138" s="117">
        <f t="shared" si="442"/>
        <v>107</v>
      </c>
      <c r="DQ138" s="117">
        <f t="shared" si="442"/>
        <v>108</v>
      </c>
      <c r="DR138" s="117">
        <f t="shared" si="442"/>
        <v>109</v>
      </c>
      <c r="DS138" s="117">
        <f t="shared" si="442"/>
        <v>110</v>
      </c>
      <c r="DT138" s="117">
        <f t="shared" si="442"/>
        <v>111</v>
      </c>
      <c r="DU138" s="117">
        <f t="shared" si="442"/>
        <v>112</v>
      </c>
      <c r="DV138" s="117">
        <f t="shared" si="442"/>
        <v>113</v>
      </c>
      <c r="DW138" s="117">
        <f t="shared" si="442"/>
        <v>114</v>
      </c>
      <c r="DX138" s="117">
        <f t="shared" si="442"/>
        <v>115</v>
      </c>
      <c r="DY138" s="117">
        <f t="shared" si="442"/>
        <v>117</v>
      </c>
      <c r="DZ138" s="117">
        <f t="shared" si="442"/>
        <v>118</v>
      </c>
      <c r="EA138" s="117">
        <f t="shared" si="442"/>
        <v>119</v>
      </c>
      <c r="EB138" s="117">
        <f t="shared" si="442"/>
        <v>120</v>
      </c>
      <c r="EC138" s="117">
        <f t="shared" si="442"/>
        <v>121</v>
      </c>
      <c r="ED138" s="117">
        <f t="shared" si="442"/>
        <v>122</v>
      </c>
      <c r="EE138" s="117">
        <f t="shared" si="442"/>
        <v>123</v>
      </c>
      <c r="EF138" s="117">
        <f t="shared" si="442"/>
        <v>124</v>
      </c>
      <c r="EG138" s="117">
        <f t="shared" si="442"/>
        <v>125</v>
      </c>
      <c r="EH138" s="117">
        <f t="shared" si="442"/>
        <v>126</v>
      </c>
      <c r="EI138" s="117">
        <f t="shared" si="442"/>
        <v>128</v>
      </c>
      <c r="EJ138" s="117">
        <f t="shared" si="442"/>
        <v>129</v>
      </c>
      <c r="EK138" s="117">
        <f t="shared" si="442"/>
        <v>130</v>
      </c>
      <c r="EL138" s="117">
        <f t="shared" si="442"/>
        <v>131</v>
      </c>
      <c r="EM138" s="117">
        <f t="shared" si="442"/>
        <v>132</v>
      </c>
      <c r="EN138" s="117">
        <f t="shared" si="442"/>
        <v>133</v>
      </c>
      <c r="EO138" s="117">
        <f t="shared" si="442"/>
        <v>134</v>
      </c>
      <c r="EP138" s="117">
        <f t="shared" si="442"/>
        <v>135</v>
      </c>
      <c r="EQ138" s="117">
        <f t="shared" si="442"/>
        <v>136</v>
      </c>
      <c r="ER138" s="117">
        <f t="shared" si="442"/>
        <v>137</v>
      </c>
      <c r="ES138" s="117">
        <f t="shared" si="442"/>
        <v>139</v>
      </c>
      <c r="ET138" s="117">
        <f t="shared" si="442"/>
        <v>140</v>
      </c>
      <c r="EU138" s="117">
        <f t="shared" si="442"/>
        <v>141</v>
      </c>
      <c r="EV138" s="117">
        <f t="shared" si="442"/>
        <v>142</v>
      </c>
      <c r="EW138" s="117">
        <f t="shared" ref="EW138:HH138" si="443">IF(EW40=1,EW137+1,EW137)</f>
        <v>143</v>
      </c>
      <c r="EX138" s="117">
        <f t="shared" si="443"/>
        <v>144</v>
      </c>
      <c r="EY138" s="117">
        <f t="shared" si="443"/>
        <v>145</v>
      </c>
      <c r="EZ138" s="117">
        <f t="shared" si="443"/>
        <v>146</v>
      </c>
      <c r="FA138" s="117">
        <f t="shared" si="443"/>
        <v>147</v>
      </c>
      <c r="FB138" s="117">
        <f t="shared" si="443"/>
        <v>148</v>
      </c>
      <c r="FC138" s="117">
        <f t="shared" si="443"/>
        <v>150</v>
      </c>
      <c r="FD138" s="117">
        <f t="shared" si="443"/>
        <v>151</v>
      </c>
      <c r="FE138" s="117">
        <f t="shared" si="443"/>
        <v>152</v>
      </c>
      <c r="FF138" s="117">
        <f t="shared" si="443"/>
        <v>153</v>
      </c>
      <c r="FG138" s="117">
        <f t="shared" si="443"/>
        <v>154</v>
      </c>
      <c r="FH138" s="117">
        <f t="shared" si="443"/>
        <v>155</v>
      </c>
      <c r="FI138" s="117">
        <f t="shared" si="443"/>
        <v>156</v>
      </c>
      <c r="FJ138" s="117">
        <f t="shared" si="443"/>
        <v>157</v>
      </c>
      <c r="FK138" s="117">
        <f t="shared" si="443"/>
        <v>158</v>
      </c>
      <c r="FL138" s="117">
        <f t="shared" si="443"/>
        <v>159</v>
      </c>
      <c r="FM138" s="117">
        <f t="shared" si="443"/>
        <v>161</v>
      </c>
      <c r="FN138" s="117">
        <f t="shared" si="443"/>
        <v>162</v>
      </c>
      <c r="FO138" s="117">
        <f t="shared" si="443"/>
        <v>163</v>
      </c>
      <c r="FP138" s="117">
        <f t="shared" si="443"/>
        <v>164</v>
      </c>
      <c r="FQ138" s="117">
        <f t="shared" si="443"/>
        <v>165</v>
      </c>
      <c r="FR138" s="117">
        <f t="shared" si="443"/>
        <v>166</v>
      </c>
      <c r="FS138" s="117">
        <f t="shared" si="443"/>
        <v>167</v>
      </c>
      <c r="FT138" s="117">
        <f t="shared" si="443"/>
        <v>168</v>
      </c>
      <c r="FU138" s="117">
        <f t="shared" si="443"/>
        <v>169</v>
      </c>
      <c r="FV138" s="117">
        <f t="shared" si="443"/>
        <v>170</v>
      </c>
      <c r="FW138" s="117">
        <f t="shared" si="443"/>
        <v>172</v>
      </c>
      <c r="FX138" s="117">
        <f t="shared" si="443"/>
        <v>173</v>
      </c>
      <c r="FY138" s="117">
        <f t="shared" si="443"/>
        <v>174</v>
      </c>
      <c r="FZ138" s="117">
        <f t="shared" si="443"/>
        <v>175</v>
      </c>
      <c r="GA138" s="117">
        <f t="shared" si="443"/>
        <v>176</v>
      </c>
      <c r="GB138" s="117">
        <f t="shared" si="443"/>
        <v>177</v>
      </c>
      <c r="GC138" s="117">
        <f t="shared" si="443"/>
        <v>178</v>
      </c>
      <c r="GD138" s="117">
        <f t="shared" si="443"/>
        <v>179</v>
      </c>
      <c r="GE138" s="117">
        <f t="shared" si="443"/>
        <v>180</v>
      </c>
      <c r="GF138" s="117">
        <f t="shared" si="443"/>
        <v>181</v>
      </c>
      <c r="GG138" s="117">
        <f t="shared" si="443"/>
        <v>183</v>
      </c>
      <c r="GH138" s="117">
        <f t="shared" si="443"/>
        <v>184</v>
      </c>
      <c r="GI138" s="117">
        <f t="shared" si="443"/>
        <v>185</v>
      </c>
      <c r="GJ138" s="117">
        <f t="shared" si="443"/>
        <v>186</v>
      </c>
      <c r="GK138" s="117">
        <f t="shared" si="443"/>
        <v>187</v>
      </c>
      <c r="GL138" s="117">
        <f t="shared" si="443"/>
        <v>188</v>
      </c>
      <c r="GM138" s="117">
        <f t="shared" si="443"/>
        <v>189</v>
      </c>
      <c r="GN138" s="117">
        <f t="shared" si="443"/>
        <v>190</v>
      </c>
      <c r="GO138" s="117">
        <f t="shared" si="443"/>
        <v>191</v>
      </c>
      <c r="GP138" s="117">
        <f t="shared" si="443"/>
        <v>192</v>
      </c>
      <c r="GQ138" s="117">
        <f t="shared" si="443"/>
        <v>194</v>
      </c>
      <c r="GR138" s="117">
        <f t="shared" si="443"/>
        <v>195</v>
      </c>
      <c r="GS138" s="117">
        <f t="shared" si="443"/>
        <v>196</v>
      </c>
      <c r="GT138" s="117">
        <f t="shared" si="443"/>
        <v>197</v>
      </c>
      <c r="GU138" s="117">
        <f t="shared" si="443"/>
        <v>198</v>
      </c>
      <c r="GV138" s="117">
        <f t="shared" si="443"/>
        <v>199</v>
      </c>
      <c r="GW138" s="117">
        <f t="shared" si="443"/>
        <v>200</v>
      </c>
      <c r="GX138" s="117">
        <f t="shared" si="443"/>
        <v>201</v>
      </c>
      <c r="GY138" s="117">
        <f t="shared" si="443"/>
        <v>202</v>
      </c>
      <c r="GZ138" s="117">
        <f t="shared" si="443"/>
        <v>203</v>
      </c>
      <c r="HA138" s="117">
        <f t="shared" si="443"/>
        <v>205</v>
      </c>
      <c r="HB138" s="117">
        <f t="shared" si="443"/>
        <v>206</v>
      </c>
      <c r="HC138" s="117">
        <f t="shared" si="443"/>
        <v>207</v>
      </c>
      <c r="HD138" s="117">
        <f t="shared" si="443"/>
        <v>208</v>
      </c>
      <c r="HE138" s="117">
        <f t="shared" si="443"/>
        <v>209</v>
      </c>
      <c r="HF138" s="117">
        <f t="shared" si="443"/>
        <v>210</v>
      </c>
      <c r="HG138" s="117">
        <f t="shared" si="443"/>
        <v>211</v>
      </c>
      <c r="HH138" s="117">
        <f t="shared" si="443"/>
        <v>212</v>
      </c>
      <c r="HI138" s="117">
        <f t="shared" ref="HI138:HV138" si="444">IF(HI40=1,HI137+1,HI137)</f>
        <v>213</v>
      </c>
      <c r="HJ138" s="117">
        <f t="shared" si="444"/>
        <v>214</v>
      </c>
      <c r="HK138" s="117">
        <f t="shared" si="444"/>
        <v>216</v>
      </c>
      <c r="HL138" s="117">
        <f t="shared" si="444"/>
        <v>217</v>
      </c>
      <c r="HM138" s="117">
        <f t="shared" si="444"/>
        <v>218</v>
      </c>
      <c r="HN138" s="117">
        <f t="shared" si="444"/>
        <v>219</v>
      </c>
      <c r="HO138" s="117">
        <f t="shared" si="444"/>
        <v>220</v>
      </c>
      <c r="HP138" s="117">
        <f t="shared" si="444"/>
        <v>221</v>
      </c>
      <c r="HQ138" s="117">
        <f t="shared" si="444"/>
        <v>222</v>
      </c>
      <c r="HR138" s="117">
        <f t="shared" si="444"/>
        <v>223</v>
      </c>
      <c r="HS138" s="117">
        <f t="shared" si="444"/>
        <v>224</v>
      </c>
      <c r="HT138" s="117">
        <f t="shared" si="444"/>
        <v>225</v>
      </c>
      <c r="HU138" s="117">
        <f t="shared" si="444"/>
        <v>225</v>
      </c>
      <c r="HV138" s="117">
        <f t="shared" si="444"/>
        <v>225</v>
      </c>
    </row>
    <row r="139" spans="1:230" x14ac:dyDescent="0.35">
      <c r="A139" s="117" t="s">
        <v>801</v>
      </c>
      <c r="B139" s="117" t="str">
        <f t="shared" si="432"/>
        <v>-</v>
      </c>
      <c r="C139" s="117" t="str">
        <f t="shared" si="432"/>
        <v>-</v>
      </c>
      <c r="D139" s="117" t="str">
        <f t="shared" si="432"/>
        <v>-</v>
      </c>
      <c r="E139" s="117" t="str">
        <f t="shared" si="432"/>
        <v>-</v>
      </c>
      <c r="H139" s="117">
        <v>138</v>
      </c>
      <c r="I139" s="117" t="str">
        <f t="shared" si="410"/>
        <v>ECG</v>
      </c>
      <c r="J139" s="117">
        <f t="shared" si="412"/>
        <v>126</v>
      </c>
      <c r="K139" s="117" t="str">
        <f t="shared" si="413"/>
        <v>ECG</v>
      </c>
      <c r="L139" s="117" t="str">
        <f t="shared" si="414"/>
        <v/>
      </c>
      <c r="M139" s="398" t="str">
        <f t="shared" si="415"/>
        <v>ECG</v>
      </c>
      <c r="N139" s="117">
        <f t="shared" si="416"/>
        <v>138</v>
      </c>
      <c r="O139" s="117">
        <f t="shared" si="417"/>
        <v>138</v>
      </c>
      <c r="Q139" s="389" t="str">
        <f t="shared" si="411"/>
        <v/>
      </c>
      <c r="R139" s="395" t="str">
        <f t="shared" si="418"/>
        <v/>
      </c>
      <c r="S139" s="391"/>
      <c r="T139" s="391"/>
      <c r="U139" s="391"/>
      <c r="V139" s="117">
        <v>40</v>
      </c>
      <c r="W139" s="117">
        <v>0</v>
      </c>
      <c r="X139" s="117">
        <f t="shared" si="423"/>
        <v>1</v>
      </c>
      <c r="Y139" s="117">
        <f t="shared" ref="Y139:CJ139" si="445">IF(Y41=1,Y138+1,Y138)</f>
        <v>2</v>
      </c>
      <c r="Z139" s="117">
        <f t="shared" si="445"/>
        <v>3</v>
      </c>
      <c r="AA139" s="117">
        <f t="shared" si="445"/>
        <v>4</v>
      </c>
      <c r="AB139" s="117">
        <f t="shared" si="445"/>
        <v>5</v>
      </c>
      <c r="AC139" s="117">
        <f t="shared" si="445"/>
        <v>7</v>
      </c>
      <c r="AD139" s="117">
        <f t="shared" si="445"/>
        <v>8</v>
      </c>
      <c r="AE139" s="117">
        <f t="shared" si="445"/>
        <v>9</v>
      </c>
      <c r="AF139" s="117">
        <f t="shared" si="445"/>
        <v>10</v>
      </c>
      <c r="AG139" s="117">
        <f t="shared" si="445"/>
        <v>11</v>
      </c>
      <c r="AH139" s="117">
        <f t="shared" si="445"/>
        <v>12</v>
      </c>
      <c r="AI139" s="117">
        <f t="shared" si="445"/>
        <v>13</v>
      </c>
      <c r="AJ139" s="117">
        <f t="shared" si="445"/>
        <v>14</v>
      </c>
      <c r="AK139" s="117">
        <f t="shared" si="445"/>
        <v>15</v>
      </c>
      <c r="AL139" s="117">
        <f t="shared" si="445"/>
        <v>16</v>
      </c>
      <c r="AM139" s="117">
        <f t="shared" si="445"/>
        <v>18</v>
      </c>
      <c r="AN139" s="117">
        <f t="shared" si="445"/>
        <v>19</v>
      </c>
      <c r="AO139" s="117">
        <f t="shared" si="445"/>
        <v>20</v>
      </c>
      <c r="AP139" s="117">
        <f t="shared" si="445"/>
        <v>21</v>
      </c>
      <c r="AQ139" s="117">
        <f t="shared" si="445"/>
        <v>22</v>
      </c>
      <c r="AR139" s="117">
        <f t="shared" si="445"/>
        <v>23</v>
      </c>
      <c r="AS139" s="117">
        <f t="shared" si="445"/>
        <v>24</v>
      </c>
      <c r="AT139" s="117">
        <f t="shared" si="445"/>
        <v>25</v>
      </c>
      <c r="AU139" s="117">
        <f t="shared" si="445"/>
        <v>26</v>
      </c>
      <c r="AV139" s="117">
        <f t="shared" si="445"/>
        <v>27</v>
      </c>
      <c r="AW139" s="117">
        <f t="shared" si="445"/>
        <v>29</v>
      </c>
      <c r="AX139" s="117">
        <f t="shared" si="445"/>
        <v>30</v>
      </c>
      <c r="AY139" s="117">
        <f t="shared" si="445"/>
        <v>31</v>
      </c>
      <c r="AZ139" s="117">
        <f t="shared" si="445"/>
        <v>32</v>
      </c>
      <c r="BA139" s="117">
        <f t="shared" si="445"/>
        <v>33</v>
      </c>
      <c r="BB139" s="117">
        <f t="shared" si="445"/>
        <v>34</v>
      </c>
      <c r="BC139" s="117">
        <f t="shared" si="445"/>
        <v>35</v>
      </c>
      <c r="BD139" s="117">
        <f t="shared" si="445"/>
        <v>36</v>
      </c>
      <c r="BE139" s="117">
        <f t="shared" si="445"/>
        <v>37</v>
      </c>
      <c r="BF139" s="117">
        <f t="shared" si="445"/>
        <v>38</v>
      </c>
      <c r="BG139" s="117">
        <f t="shared" si="445"/>
        <v>40</v>
      </c>
      <c r="BH139" s="117">
        <f t="shared" si="445"/>
        <v>41</v>
      </c>
      <c r="BI139" s="117">
        <f t="shared" si="445"/>
        <v>42</v>
      </c>
      <c r="BJ139" s="117">
        <f t="shared" si="445"/>
        <v>43</v>
      </c>
      <c r="BK139" s="117">
        <f t="shared" si="445"/>
        <v>44</v>
      </c>
      <c r="BL139" s="117">
        <f t="shared" si="445"/>
        <v>45</v>
      </c>
      <c r="BM139" s="117">
        <f t="shared" si="445"/>
        <v>46</v>
      </c>
      <c r="BN139" s="117">
        <f t="shared" si="445"/>
        <v>47</v>
      </c>
      <c r="BO139" s="117">
        <f t="shared" si="445"/>
        <v>48</v>
      </c>
      <c r="BP139" s="117">
        <f t="shared" si="445"/>
        <v>49</v>
      </c>
      <c r="BQ139" s="117">
        <f t="shared" si="445"/>
        <v>51</v>
      </c>
      <c r="BR139" s="117">
        <f t="shared" si="445"/>
        <v>52</v>
      </c>
      <c r="BS139" s="117">
        <f t="shared" si="445"/>
        <v>53</v>
      </c>
      <c r="BT139" s="117">
        <f t="shared" si="445"/>
        <v>54</v>
      </c>
      <c r="BU139" s="117">
        <f t="shared" si="445"/>
        <v>55</v>
      </c>
      <c r="BV139" s="117">
        <f t="shared" si="445"/>
        <v>56</v>
      </c>
      <c r="BW139" s="117">
        <f t="shared" si="445"/>
        <v>57</v>
      </c>
      <c r="BX139" s="117">
        <f t="shared" si="445"/>
        <v>58</v>
      </c>
      <c r="BY139" s="117">
        <f t="shared" si="445"/>
        <v>59</v>
      </c>
      <c r="BZ139" s="117">
        <f t="shared" si="445"/>
        <v>60</v>
      </c>
      <c r="CA139" s="117">
        <f t="shared" si="445"/>
        <v>62</v>
      </c>
      <c r="CB139" s="117">
        <f t="shared" si="445"/>
        <v>63</v>
      </c>
      <c r="CC139" s="117">
        <f t="shared" si="445"/>
        <v>64</v>
      </c>
      <c r="CD139" s="117">
        <f t="shared" si="445"/>
        <v>65</v>
      </c>
      <c r="CE139" s="117">
        <f t="shared" si="445"/>
        <v>66</v>
      </c>
      <c r="CF139" s="117">
        <f t="shared" si="445"/>
        <v>67</v>
      </c>
      <c r="CG139" s="117">
        <f t="shared" si="445"/>
        <v>68</v>
      </c>
      <c r="CH139" s="117">
        <f t="shared" si="445"/>
        <v>69</v>
      </c>
      <c r="CI139" s="117">
        <f t="shared" si="445"/>
        <v>70</v>
      </c>
      <c r="CJ139" s="117">
        <f t="shared" si="445"/>
        <v>71</v>
      </c>
      <c r="CK139" s="117">
        <f t="shared" ref="CK139:EV139" si="446">IF(CK41=1,CK138+1,CK138)</f>
        <v>73</v>
      </c>
      <c r="CL139" s="117">
        <f t="shared" si="446"/>
        <v>74</v>
      </c>
      <c r="CM139" s="117">
        <f t="shared" si="446"/>
        <v>75</v>
      </c>
      <c r="CN139" s="117">
        <f t="shared" si="446"/>
        <v>76</v>
      </c>
      <c r="CO139" s="117">
        <f t="shared" si="446"/>
        <v>77</v>
      </c>
      <c r="CP139" s="117">
        <f t="shared" si="446"/>
        <v>78</v>
      </c>
      <c r="CQ139" s="117">
        <f t="shared" si="446"/>
        <v>79</v>
      </c>
      <c r="CR139" s="117">
        <f t="shared" si="446"/>
        <v>80</v>
      </c>
      <c r="CS139" s="117">
        <f t="shared" si="446"/>
        <v>81</v>
      </c>
      <c r="CT139" s="117">
        <f t="shared" si="446"/>
        <v>82</v>
      </c>
      <c r="CU139" s="117">
        <f t="shared" si="446"/>
        <v>84</v>
      </c>
      <c r="CV139" s="117">
        <f t="shared" si="446"/>
        <v>85</v>
      </c>
      <c r="CW139" s="117">
        <f t="shared" si="446"/>
        <v>86</v>
      </c>
      <c r="CX139" s="117">
        <f t="shared" si="446"/>
        <v>87</v>
      </c>
      <c r="CY139" s="117">
        <f t="shared" si="446"/>
        <v>88</v>
      </c>
      <c r="CZ139" s="117">
        <f t="shared" si="446"/>
        <v>89</v>
      </c>
      <c r="DA139" s="117">
        <f t="shared" si="446"/>
        <v>90</v>
      </c>
      <c r="DB139" s="117">
        <f t="shared" si="446"/>
        <v>91</v>
      </c>
      <c r="DC139" s="117">
        <f t="shared" si="446"/>
        <v>92</v>
      </c>
      <c r="DD139" s="117">
        <f t="shared" si="446"/>
        <v>93</v>
      </c>
      <c r="DE139" s="117">
        <f t="shared" si="446"/>
        <v>95</v>
      </c>
      <c r="DF139" s="117">
        <f t="shared" si="446"/>
        <v>96</v>
      </c>
      <c r="DG139" s="117">
        <f t="shared" si="446"/>
        <v>97</v>
      </c>
      <c r="DH139" s="117">
        <f t="shared" si="446"/>
        <v>98</v>
      </c>
      <c r="DI139" s="117">
        <f t="shared" si="446"/>
        <v>99</v>
      </c>
      <c r="DJ139" s="117">
        <f t="shared" si="446"/>
        <v>100</v>
      </c>
      <c r="DK139" s="117">
        <f t="shared" si="446"/>
        <v>101</v>
      </c>
      <c r="DL139" s="117">
        <f t="shared" si="446"/>
        <v>102</v>
      </c>
      <c r="DM139" s="117">
        <f t="shared" si="446"/>
        <v>103</v>
      </c>
      <c r="DN139" s="117">
        <f t="shared" si="446"/>
        <v>104</v>
      </c>
      <c r="DO139" s="117">
        <f t="shared" si="446"/>
        <v>106</v>
      </c>
      <c r="DP139" s="117">
        <f t="shared" si="446"/>
        <v>107</v>
      </c>
      <c r="DQ139" s="117">
        <f t="shared" si="446"/>
        <v>108</v>
      </c>
      <c r="DR139" s="117">
        <f t="shared" si="446"/>
        <v>109</v>
      </c>
      <c r="DS139" s="117">
        <f t="shared" si="446"/>
        <v>110</v>
      </c>
      <c r="DT139" s="117">
        <f t="shared" si="446"/>
        <v>111</v>
      </c>
      <c r="DU139" s="117">
        <f t="shared" si="446"/>
        <v>112</v>
      </c>
      <c r="DV139" s="117">
        <f t="shared" si="446"/>
        <v>113</v>
      </c>
      <c r="DW139" s="117">
        <f t="shared" si="446"/>
        <v>114</v>
      </c>
      <c r="DX139" s="117">
        <f t="shared" si="446"/>
        <v>115</v>
      </c>
      <c r="DY139" s="117">
        <f t="shared" si="446"/>
        <v>117</v>
      </c>
      <c r="DZ139" s="117">
        <f t="shared" si="446"/>
        <v>118</v>
      </c>
      <c r="EA139" s="117">
        <f t="shared" si="446"/>
        <v>119</v>
      </c>
      <c r="EB139" s="117">
        <f t="shared" si="446"/>
        <v>120</v>
      </c>
      <c r="EC139" s="117">
        <f t="shared" si="446"/>
        <v>121</v>
      </c>
      <c r="ED139" s="117">
        <f t="shared" si="446"/>
        <v>122</v>
      </c>
      <c r="EE139" s="117">
        <f t="shared" si="446"/>
        <v>123</v>
      </c>
      <c r="EF139" s="117">
        <f t="shared" si="446"/>
        <v>124</v>
      </c>
      <c r="EG139" s="117">
        <f t="shared" si="446"/>
        <v>125</v>
      </c>
      <c r="EH139" s="117">
        <f t="shared" si="446"/>
        <v>126</v>
      </c>
      <c r="EI139" s="117">
        <f t="shared" si="446"/>
        <v>128</v>
      </c>
      <c r="EJ139" s="117">
        <f t="shared" si="446"/>
        <v>129</v>
      </c>
      <c r="EK139" s="117">
        <f t="shared" si="446"/>
        <v>130</v>
      </c>
      <c r="EL139" s="117">
        <f t="shared" si="446"/>
        <v>131</v>
      </c>
      <c r="EM139" s="117">
        <f t="shared" si="446"/>
        <v>132</v>
      </c>
      <c r="EN139" s="117">
        <f t="shared" si="446"/>
        <v>133</v>
      </c>
      <c r="EO139" s="117">
        <f t="shared" si="446"/>
        <v>134</v>
      </c>
      <c r="EP139" s="117">
        <f t="shared" si="446"/>
        <v>135</v>
      </c>
      <c r="EQ139" s="117">
        <f t="shared" si="446"/>
        <v>136</v>
      </c>
      <c r="ER139" s="117">
        <f t="shared" si="446"/>
        <v>137</v>
      </c>
      <c r="ES139" s="117">
        <f t="shared" si="446"/>
        <v>139</v>
      </c>
      <c r="ET139" s="117">
        <f t="shared" si="446"/>
        <v>140</v>
      </c>
      <c r="EU139" s="117">
        <f t="shared" si="446"/>
        <v>141</v>
      </c>
      <c r="EV139" s="117">
        <f t="shared" si="446"/>
        <v>142</v>
      </c>
      <c r="EW139" s="117">
        <f t="shared" ref="EW139:HH139" si="447">IF(EW41=1,EW138+1,EW138)</f>
        <v>143</v>
      </c>
      <c r="EX139" s="117">
        <f t="shared" si="447"/>
        <v>144</v>
      </c>
      <c r="EY139" s="117">
        <f t="shared" si="447"/>
        <v>145</v>
      </c>
      <c r="EZ139" s="117">
        <f t="shared" si="447"/>
        <v>146</v>
      </c>
      <c r="FA139" s="117">
        <f t="shared" si="447"/>
        <v>147</v>
      </c>
      <c r="FB139" s="117">
        <f t="shared" si="447"/>
        <v>148</v>
      </c>
      <c r="FC139" s="117">
        <f t="shared" si="447"/>
        <v>150</v>
      </c>
      <c r="FD139" s="117">
        <f t="shared" si="447"/>
        <v>151</v>
      </c>
      <c r="FE139" s="117">
        <f t="shared" si="447"/>
        <v>152</v>
      </c>
      <c r="FF139" s="117">
        <f t="shared" si="447"/>
        <v>153</v>
      </c>
      <c r="FG139" s="117">
        <f t="shared" si="447"/>
        <v>154</v>
      </c>
      <c r="FH139" s="117">
        <f t="shared" si="447"/>
        <v>155</v>
      </c>
      <c r="FI139" s="117">
        <f t="shared" si="447"/>
        <v>156</v>
      </c>
      <c r="FJ139" s="117">
        <f t="shared" si="447"/>
        <v>157</v>
      </c>
      <c r="FK139" s="117">
        <f t="shared" si="447"/>
        <v>158</v>
      </c>
      <c r="FL139" s="117">
        <f t="shared" si="447"/>
        <v>159</v>
      </c>
      <c r="FM139" s="117">
        <f t="shared" si="447"/>
        <v>161</v>
      </c>
      <c r="FN139" s="117">
        <f t="shared" si="447"/>
        <v>162</v>
      </c>
      <c r="FO139" s="117">
        <f t="shared" si="447"/>
        <v>163</v>
      </c>
      <c r="FP139" s="117">
        <f t="shared" si="447"/>
        <v>164</v>
      </c>
      <c r="FQ139" s="117">
        <f t="shared" si="447"/>
        <v>165</v>
      </c>
      <c r="FR139" s="117">
        <f t="shared" si="447"/>
        <v>166</v>
      </c>
      <c r="FS139" s="117">
        <f t="shared" si="447"/>
        <v>167</v>
      </c>
      <c r="FT139" s="117">
        <f t="shared" si="447"/>
        <v>168</v>
      </c>
      <c r="FU139" s="117">
        <f t="shared" si="447"/>
        <v>169</v>
      </c>
      <c r="FV139" s="117">
        <f t="shared" si="447"/>
        <v>170</v>
      </c>
      <c r="FW139" s="117">
        <f t="shared" si="447"/>
        <v>172</v>
      </c>
      <c r="FX139" s="117">
        <f t="shared" si="447"/>
        <v>173</v>
      </c>
      <c r="FY139" s="117">
        <f t="shared" si="447"/>
        <v>174</v>
      </c>
      <c r="FZ139" s="117">
        <f t="shared" si="447"/>
        <v>175</v>
      </c>
      <c r="GA139" s="117">
        <f t="shared" si="447"/>
        <v>176</v>
      </c>
      <c r="GB139" s="117">
        <f t="shared" si="447"/>
        <v>177</v>
      </c>
      <c r="GC139" s="117">
        <f t="shared" si="447"/>
        <v>178</v>
      </c>
      <c r="GD139" s="117">
        <f t="shared" si="447"/>
        <v>179</v>
      </c>
      <c r="GE139" s="117">
        <f t="shared" si="447"/>
        <v>180</v>
      </c>
      <c r="GF139" s="117">
        <f t="shared" si="447"/>
        <v>181</v>
      </c>
      <c r="GG139" s="117">
        <f t="shared" si="447"/>
        <v>183</v>
      </c>
      <c r="GH139" s="117">
        <f t="shared" si="447"/>
        <v>184</v>
      </c>
      <c r="GI139" s="117">
        <f t="shared" si="447"/>
        <v>185</v>
      </c>
      <c r="GJ139" s="117">
        <f t="shared" si="447"/>
        <v>186</v>
      </c>
      <c r="GK139" s="117">
        <f t="shared" si="447"/>
        <v>187</v>
      </c>
      <c r="GL139" s="117">
        <f t="shared" si="447"/>
        <v>188</v>
      </c>
      <c r="GM139" s="117">
        <f t="shared" si="447"/>
        <v>189</v>
      </c>
      <c r="GN139" s="117">
        <f t="shared" si="447"/>
        <v>190</v>
      </c>
      <c r="GO139" s="117">
        <f t="shared" si="447"/>
        <v>191</v>
      </c>
      <c r="GP139" s="117">
        <f t="shared" si="447"/>
        <v>192</v>
      </c>
      <c r="GQ139" s="117">
        <f t="shared" si="447"/>
        <v>194</v>
      </c>
      <c r="GR139" s="117">
        <f t="shared" si="447"/>
        <v>195</v>
      </c>
      <c r="GS139" s="117">
        <f t="shared" si="447"/>
        <v>196</v>
      </c>
      <c r="GT139" s="117">
        <f t="shared" si="447"/>
        <v>197</v>
      </c>
      <c r="GU139" s="117">
        <f t="shared" si="447"/>
        <v>198</v>
      </c>
      <c r="GV139" s="117">
        <f t="shared" si="447"/>
        <v>199</v>
      </c>
      <c r="GW139" s="117">
        <f t="shared" si="447"/>
        <v>200</v>
      </c>
      <c r="GX139" s="117">
        <f t="shared" si="447"/>
        <v>201</v>
      </c>
      <c r="GY139" s="117">
        <f t="shared" si="447"/>
        <v>202</v>
      </c>
      <c r="GZ139" s="117">
        <f t="shared" si="447"/>
        <v>203</v>
      </c>
      <c r="HA139" s="117">
        <f t="shared" si="447"/>
        <v>205</v>
      </c>
      <c r="HB139" s="117">
        <f t="shared" si="447"/>
        <v>206</v>
      </c>
      <c r="HC139" s="117">
        <f t="shared" si="447"/>
        <v>207</v>
      </c>
      <c r="HD139" s="117">
        <f t="shared" si="447"/>
        <v>208</v>
      </c>
      <c r="HE139" s="117">
        <f t="shared" si="447"/>
        <v>209</v>
      </c>
      <c r="HF139" s="117">
        <f t="shared" si="447"/>
        <v>210</v>
      </c>
      <c r="HG139" s="117">
        <f t="shared" si="447"/>
        <v>211</v>
      </c>
      <c r="HH139" s="117">
        <f t="shared" si="447"/>
        <v>212</v>
      </c>
      <c r="HI139" s="117">
        <f t="shared" ref="HI139:HV139" si="448">IF(HI41=1,HI138+1,HI138)</f>
        <v>213</v>
      </c>
      <c r="HJ139" s="117">
        <f t="shared" si="448"/>
        <v>214</v>
      </c>
      <c r="HK139" s="117">
        <f t="shared" si="448"/>
        <v>216</v>
      </c>
      <c r="HL139" s="117">
        <f t="shared" si="448"/>
        <v>217</v>
      </c>
      <c r="HM139" s="117">
        <f t="shared" si="448"/>
        <v>218</v>
      </c>
      <c r="HN139" s="117">
        <f t="shared" si="448"/>
        <v>219</v>
      </c>
      <c r="HO139" s="117">
        <f t="shared" si="448"/>
        <v>220</v>
      </c>
      <c r="HP139" s="117">
        <f t="shared" si="448"/>
        <v>221</v>
      </c>
      <c r="HQ139" s="117">
        <f t="shared" si="448"/>
        <v>222</v>
      </c>
      <c r="HR139" s="117">
        <f t="shared" si="448"/>
        <v>223</v>
      </c>
      <c r="HS139" s="117">
        <f t="shared" si="448"/>
        <v>224</v>
      </c>
      <c r="HT139" s="117">
        <f t="shared" si="448"/>
        <v>225</v>
      </c>
      <c r="HU139" s="117">
        <f t="shared" si="448"/>
        <v>225</v>
      </c>
      <c r="HV139" s="117">
        <f t="shared" si="448"/>
        <v>225</v>
      </c>
    </row>
    <row r="140" spans="1:230" x14ac:dyDescent="0.35">
      <c r="A140" s="117" t="s">
        <v>802</v>
      </c>
      <c r="B140" s="117" t="str">
        <f t="shared" si="432"/>
        <v>-</v>
      </c>
      <c r="C140" s="117" t="str">
        <f t="shared" si="432"/>
        <v>-</v>
      </c>
      <c r="D140" s="117" t="str">
        <f t="shared" si="432"/>
        <v>-</v>
      </c>
      <c r="E140" s="117" t="str">
        <f t="shared" si="432"/>
        <v>-</v>
      </c>
      <c r="H140" s="117">
        <v>139</v>
      </c>
      <c r="I140" s="117" t="str">
        <f t="shared" si="410"/>
        <v>TIA1-3</v>
      </c>
      <c r="J140" s="117">
        <f t="shared" si="412"/>
        <v>126</v>
      </c>
      <c r="K140" s="117" t="str">
        <f t="shared" si="413"/>
        <v/>
      </c>
      <c r="L140" s="117" t="str">
        <f t="shared" si="414"/>
        <v>TIA1-3</v>
      </c>
      <c r="M140" s="398" t="str">
        <f t="shared" si="415"/>
        <v>TIA1-3</v>
      </c>
      <c r="N140" s="117">
        <f t="shared" si="416"/>
        <v>139</v>
      </c>
      <c r="O140" s="117">
        <f t="shared" si="417"/>
        <v>139</v>
      </c>
      <c r="Q140" s="389" t="str">
        <f t="shared" si="411"/>
        <v/>
      </c>
      <c r="R140" s="395" t="str">
        <f t="shared" si="418"/>
        <v/>
      </c>
      <c r="S140" s="391"/>
      <c r="T140" s="391"/>
      <c r="U140" s="391"/>
      <c r="V140" s="117">
        <v>41</v>
      </c>
      <c r="W140" s="117">
        <v>0</v>
      </c>
      <c r="X140" s="117">
        <f t="shared" si="423"/>
        <v>1</v>
      </c>
      <c r="Y140" s="117">
        <f t="shared" ref="Y140:CJ140" si="449">IF(Y42=1,Y139+1,Y139)</f>
        <v>2</v>
      </c>
      <c r="Z140" s="117">
        <f t="shared" si="449"/>
        <v>3</v>
      </c>
      <c r="AA140" s="117">
        <f t="shared" si="449"/>
        <v>4</v>
      </c>
      <c r="AB140" s="117">
        <f t="shared" si="449"/>
        <v>5</v>
      </c>
      <c r="AC140" s="117">
        <f t="shared" si="449"/>
        <v>7</v>
      </c>
      <c r="AD140" s="117">
        <f t="shared" si="449"/>
        <v>8</v>
      </c>
      <c r="AE140" s="117">
        <f t="shared" si="449"/>
        <v>9</v>
      </c>
      <c r="AF140" s="117">
        <f t="shared" si="449"/>
        <v>10</v>
      </c>
      <c r="AG140" s="117">
        <f t="shared" si="449"/>
        <v>11</v>
      </c>
      <c r="AH140" s="117">
        <f t="shared" si="449"/>
        <v>12</v>
      </c>
      <c r="AI140" s="117">
        <f t="shared" si="449"/>
        <v>13</v>
      </c>
      <c r="AJ140" s="117">
        <f t="shared" si="449"/>
        <v>14</v>
      </c>
      <c r="AK140" s="117">
        <f t="shared" si="449"/>
        <v>15</v>
      </c>
      <c r="AL140" s="117">
        <f t="shared" si="449"/>
        <v>16</v>
      </c>
      <c r="AM140" s="117">
        <f t="shared" si="449"/>
        <v>18</v>
      </c>
      <c r="AN140" s="117">
        <f t="shared" si="449"/>
        <v>19</v>
      </c>
      <c r="AO140" s="117">
        <f t="shared" si="449"/>
        <v>20</v>
      </c>
      <c r="AP140" s="117">
        <f t="shared" si="449"/>
        <v>21</v>
      </c>
      <c r="AQ140" s="117">
        <f t="shared" si="449"/>
        <v>22</v>
      </c>
      <c r="AR140" s="117">
        <f t="shared" si="449"/>
        <v>23</v>
      </c>
      <c r="AS140" s="117">
        <f t="shared" si="449"/>
        <v>24</v>
      </c>
      <c r="AT140" s="117">
        <f t="shared" si="449"/>
        <v>25</v>
      </c>
      <c r="AU140" s="117">
        <f t="shared" si="449"/>
        <v>26</v>
      </c>
      <c r="AV140" s="117">
        <f t="shared" si="449"/>
        <v>27</v>
      </c>
      <c r="AW140" s="117">
        <f t="shared" si="449"/>
        <v>29</v>
      </c>
      <c r="AX140" s="117">
        <f t="shared" si="449"/>
        <v>30</v>
      </c>
      <c r="AY140" s="117">
        <f t="shared" si="449"/>
        <v>31</v>
      </c>
      <c r="AZ140" s="117">
        <f t="shared" si="449"/>
        <v>32</v>
      </c>
      <c r="BA140" s="117">
        <f t="shared" si="449"/>
        <v>33</v>
      </c>
      <c r="BB140" s="117">
        <f t="shared" si="449"/>
        <v>34</v>
      </c>
      <c r="BC140" s="117">
        <f t="shared" si="449"/>
        <v>35</v>
      </c>
      <c r="BD140" s="117">
        <f t="shared" si="449"/>
        <v>36</v>
      </c>
      <c r="BE140" s="117">
        <f t="shared" si="449"/>
        <v>37</v>
      </c>
      <c r="BF140" s="117">
        <f t="shared" si="449"/>
        <v>38</v>
      </c>
      <c r="BG140" s="117">
        <f t="shared" si="449"/>
        <v>40</v>
      </c>
      <c r="BH140" s="117">
        <f t="shared" si="449"/>
        <v>41</v>
      </c>
      <c r="BI140" s="117">
        <f t="shared" si="449"/>
        <v>42</v>
      </c>
      <c r="BJ140" s="117">
        <f t="shared" si="449"/>
        <v>43</v>
      </c>
      <c r="BK140" s="117">
        <f t="shared" si="449"/>
        <v>44</v>
      </c>
      <c r="BL140" s="117">
        <f t="shared" si="449"/>
        <v>45</v>
      </c>
      <c r="BM140" s="117">
        <f t="shared" si="449"/>
        <v>46</v>
      </c>
      <c r="BN140" s="117">
        <f t="shared" si="449"/>
        <v>47</v>
      </c>
      <c r="BO140" s="117">
        <f t="shared" si="449"/>
        <v>48</v>
      </c>
      <c r="BP140" s="117">
        <f t="shared" si="449"/>
        <v>49</v>
      </c>
      <c r="BQ140" s="117">
        <f t="shared" si="449"/>
        <v>51</v>
      </c>
      <c r="BR140" s="117">
        <f t="shared" si="449"/>
        <v>52</v>
      </c>
      <c r="BS140" s="117">
        <f t="shared" si="449"/>
        <v>53</v>
      </c>
      <c r="BT140" s="117">
        <f t="shared" si="449"/>
        <v>54</v>
      </c>
      <c r="BU140" s="117">
        <f t="shared" si="449"/>
        <v>55</v>
      </c>
      <c r="BV140" s="117">
        <f t="shared" si="449"/>
        <v>56</v>
      </c>
      <c r="BW140" s="117">
        <f t="shared" si="449"/>
        <v>57</v>
      </c>
      <c r="BX140" s="117">
        <f t="shared" si="449"/>
        <v>58</v>
      </c>
      <c r="BY140" s="117">
        <f t="shared" si="449"/>
        <v>59</v>
      </c>
      <c r="BZ140" s="117">
        <f t="shared" si="449"/>
        <v>60</v>
      </c>
      <c r="CA140" s="117">
        <f t="shared" si="449"/>
        <v>62</v>
      </c>
      <c r="CB140" s="117">
        <f t="shared" si="449"/>
        <v>63</v>
      </c>
      <c r="CC140" s="117">
        <f t="shared" si="449"/>
        <v>64</v>
      </c>
      <c r="CD140" s="117">
        <f t="shared" si="449"/>
        <v>65</v>
      </c>
      <c r="CE140" s="117">
        <f t="shared" si="449"/>
        <v>66</v>
      </c>
      <c r="CF140" s="117">
        <f t="shared" si="449"/>
        <v>67</v>
      </c>
      <c r="CG140" s="117">
        <f t="shared" si="449"/>
        <v>68</v>
      </c>
      <c r="CH140" s="117">
        <f t="shared" si="449"/>
        <v>69</v>
      </c>
      <c r="CI140" s="117">
        <f t="shared" si="449"/>
        <v>70</v>
      </c>
      <c r="CJ140" s="117">
        <f t="shared" si="449"/>
        <v>71</v>
      </c>
      <c r="CK140" s="117">
        <f t="shared" ref="CK140:EV140" si="450">IF(CK42=1,CK139+1,CK139)</f>
        <v>73</v>
      </c>
      <c r="CL140" s="117">
        <f t="shared" si="450"/>
        <v>74</v>
      </c>
      <c r="CM140" s="117">
        <f t="shared" si="450"/>
        <v>75</v>
      </c>
      <c r="CN140" s="117">
        <f t="shared" si="450"/>
        <v>76</v>
      </c>
      <c r="CO140" s="117">
        <f t="shared" si="450"/>
        <v>77</v>
      </c>
      <c r="CP140" s="117">
        <f t="shared" si="450"/>
        <v>78</v>
      </c>
      <c r="CQ140" s="117">
        <f t="shared" si="450"/>
        <v>79</v>
      </c>
      <c r="CR140" s="117">
        <f t="shared" si="450"/>
        <v>80</v>
      </c>
      <c r="CS140" s="117">
        <f t="shared" si="450"/>
        <v>81</v>
      </c>
      <c r="CT140" s="117">
        <f t="shared" si="450"/>
        <v>82</v>
      </c>
      <c r="CU140" s="117">
        <f t="shared" si="450"/>
        <v>84</v>
      </c>
      <c r="CV140" s="117">
        <f t="shared" si="450"/>
        <v>85</v>
      </c>
      <c r="CW140" s="117">
        <f t="shared" si="450"/>
        <v>86</v>
      </c>
      <c r="CX140" s="117">
        <f t="shared" si="450"/>
        <v>87</v>
      </c>
      <c r="CY140" s="117">
        <f t="shared" si="450"/>
        <v>88</v>
      </c>
      <c r="CZ140" s="117">
        <f t="shared" si="450"/>
        <v>89</v>
      </c>
      <c r="DA140" s="117">
        <f t="shared" si="450"/>
        <v>90</v>
      </c>
      <c r="DB140" s="117">
        <f t="shared" si="450"/>
        <v>91</v>
      </c>
      <c r="DC140" s="117">
        <f t="shared" si="450"/>
        <v>92</v>
      </c>
      <c r="DD140" s="117">
        <f t="shared" si="450"/>
        <v>93</v>
      </c>
      <c r="DE140" s="117">
        <f t="shared" si="450"/>
        <v>95</v>
      </c>
      <c r="DF140" s="117">
        <f t="shared" si="450"/>
        <v>96</v>
      </c>
      <c r="DG140" s="117">
        <f t="shared" si="450"/>
        <v>97</v>
      </c>
      <c r="DH140" s="117">
        <f t="shared" si="450"/>
        <v>98</v>
      </c>
      <c r="DI140" s="117">
        <f t="shared" si="450"/>
        <v>99</v>
      </c>
      <c r="DJ140" s="117">
        <f t="shared" si="450"/>
        <v>100</v>
      </c>
      <c r="DK140" s="117">
        <f t="shared" si="450"/>
        <v>101</v>
      </c>
      <c r="DL140" s="117">
        <f t="shared" si="450"/>
        <v>102</v>
      </c>
      <c r="DM140" s="117">
        <f t="shared" si="450"/>
        <v>103</v>
      </c>
      <c r="DN140" s="117">
        <f t="shared" si="450"/>
        <v>104</v>
      </c>
      <c r="DO140" s="117">
        <f t="shared" si="450"/>
        <v>106</v>
      </c>
      <c r="DP140" s="117">
        <f t="shared" si="450"/>
        <v>107</v>
      </c>
      <c r="DQ140" s="117">
        <f t="shared" si="450"/>
        <v>108</v>
      </c>
      <c r="DR140" s="117">
        <f t="shared" si="450"/>
        <v>109</v>
      </c>
      <c r="DS140" s="117">
        <f t="shared" si="450"/>
        <v>110</v>
      </c>
      <c r="DT140" s="117">
        <f t="shared" si="450"/>
        <v>111</v>
      </c>
      <c r="DU140" s="117">
        <f t="shared" si="450"/>
        <v>112</v>
      </c>
      <c r="DV140" s="117">
        <f t="shared" si="450"/>
        <v>113</v>
      </c>
      <c r="DW140" s="117">
        <f t="shared" si="450"/>
        <v>114</v>
      </c>
      <c r="DX140" s="117">
        <f t="shared" si="450"/>
        <v>115</v>
      </c>
      <c r="DY140" s="117">
        <f t="shared" si="450"/>
        <v>117</v>
      </c>
      <c r="DZ140" s="117">
        <f t="shared" si="450"/>
        <v>118</v>
      </c>
      <c r="EA140" s="117">
        <f t="shared" si="450"/>
        <v>119</v>
      </c>
      <c r="EB140" s="117">
        <f t="shared" si="450"/>
        <v>120</v>
      </c>
      <c r="EC140" s="117">
        <f t="shared" si="450"/>
        <v>121</v>
      </c>
      <c r="ED140" s="117">
        <f t="shared" si="450"/>
        <v>122</v>
      </c>
      <c r="EE140" s="117">
        <f t="shared" si="450"/>
        <v>123</v>
      </c>
      <c r="EF140" s="117">
        <f t="shared" si="450"/>
        <v>124</v>
      </c>
      <c r="EG140" s="117">
        <f t="shared" si="450"/>
        <v>125</v>
      </c>
      <c r="EH140" s="117">
        <f t="shared" si="450"/>
        <v>126</v>
      </c>
      <c r="EI140" s="117">
        <f t="shared" si="450"/>
        <v>128</v>
      </c>
      <c r="EJ140" s="117">
        <f t="shared" si="450"/>
        <v>129</v>
      </c>
      <c r="EK140" s="117">
        <f t="shared" si="450"/>
        <v>130</v>
      </c>
      <c r="EL140" s="117">
        <f t="shared" si="450"/>
        <v>131</v>
      </c>
      <c r="EM140" s="117">
        <f t="shared" si="450"/>
        <v>132</v>
      </c>
      <c r="EN140" s="117">
        <f t="shared" si="450"/>
        <v>133</v>
      </c>
      <c r="EO140" s="117">
        <f t="shared" si="450"/>
        <v>134</v>
      </c>
      <c r="EP140" s="117">
        <f t="shared" si="450"/>
        <v>135</v>
      </c>
      <c r="EQ140" s="117">
        <f t="shared" si="450"/>
        <v>136</v>
      </c>
      <c r="ER140" s="117">
        <f t="shared" si="450"/>
        <v>137</v>
      </c>
      <c r="ES140" s="117">
        <f t="shared" si="450"/>
        <v>139</v>
      </c>
      <c r="ET140" s="117">
        <f t="shared" si="450"/>
        <v>140</v>
      </c>
      <c r="EU140" s="117">
        <f t="shared" si="450"/>
        <v>141</v>
      </c>
      <c r="EV140" s="117">
        <f t="shared" si="450"/>
        <v>142</v>
      </c>
      <c r="EW140" s="117">
        <f t="shared" ref="EW140:HH140" si="451">IF(EW42=1,EW139+1,EW139)</f>
        <v>143</v>
      </c>
      <c r="EX140" s="117">
        <f t="shared" si="451"/>
        <v>144</v>
      </c>
      <c r="EY140" s="117">
        <f t="shared" si="451"/>
        <v>145</v>
      </c>
      <c r="EZ140" s="117">
        <f t="shared" si="451"/>
        <v>146</v>
      </c>
      <c r="FA140" s="117">
        <f t="shared" si="451"/>
        <v>147</v>
      </c>
      <c r="FB140" s="117">
        <f t="shared" si="451"/>
        <v>148</v>
      </c>
      <c r="FC140" s="117">
        <f t="shared" si="451"/>
        <v>150</v>
      </c>
      <c r="FD140" s="117">
        <f t="shared" si="451"/>
        <v>151</v>
      </c>
      <c r="FE140" s="117">
        <f t="shared" si="451"/>
        <v>152</v>
      </c>
      <c r="FF140" s="117">
        <f t="shared" si="451"/>
        <v>153</v>
      </c>
      <c r="FG140" s="117">
        <f t="shared" si="451"/>
        <v>154</v>
      </c>
      <c r="FH140" s="117">
        <f t="shared" si="451"/>
        <v>155</v>
      </c>
      <c r="FI140" s="117">
        <f t="shared" si="451"/>
        <v>156</v>
      </c>
      <c r="FJ140" s="117">
        <f t="shared" si="451"/>
        <v>157</v>
      </c>
      <c r="FK140" s="117">
        <f t="shared" si="451"/>
        <v>158</v>
      </c>
      <c r="FL140" s="117">
        <f t="shared" si="451"/>
        <v>159</v>
      </c>
      <c r="FM140" s="117">
        <f t="shared" si="451"/>
        <v>161</v>
      </c>
      <c r="FN140" s="117">
        <f t="shared" si="451"/>
        <v>162</v>
      </c>
      <c r="FO140" s="117">
        <f t="shared" si="451"/>
        <v>163</v>
      </c>
      <c r="FP140" s="117">
        <f t="shared" si="451"/>
        <v>164</v>
      </c>
      <c r="FQ140" s="117">
        <f t="shared" si="451"/>
        <v>165</v>
      </c>
      <c r="FR140" s="117">
        <f t="shared" si="451"/>
        <v>166</v>
      </c>
      <c r="FS140" s="117">
        <f t="shared" si="451"/>
        <v>167</v>
      </c>
      <c r="FT140" s="117">
        <f t="shared" si="451"/>
        <v>168</v>
      </c>
      <c r="FU140" s="117">
        <f t="shared" si="451"/>
        <v>169</v>
      </c>
      <c r="FV140" s="117">
        <f t="shared" si="451"/>
        <v>170</v>
      </c>
      <c r="FW140" s="117">
        <f t="shared" si="451"/>
        <v>172</v>
      </c>
      <c r="FX140" s="117">
        <f t="shared" si="451"/>
        <v>173</v>
      </c>
      <c r="FY140" s="117">
        <f t="shared" si="451"/>
        <v>174</v>
      </c>
      <c r="FZ140" s="117">
        <f t="shared" si="451"/>
        <v>175</v>
      </c>
      <c r="GA140" s="117">
        <f t="shared" si="451"/>
        <v>176</v>
      </c>
      <c r="GB140" s="117">
        <f t="shared" si="451"/>
        <v>177</v>
      </c>
      <c r="GC140" s="117">
        <f t="shared" si="451"/>
        <v>178</v>
      </c>
      <c r="GD140" s="117">
        <f t="shared" si="451"/>
        <v>179</v>
      </c>
      <c r="GE140" s="117">
        <f t="shared" si="451"/>
        <v>180</v>
      </c>
      <c r="GF140" s="117">
        <f t="shared" si="451"/>
        <v>181</v>
      </c>
      <c r="GG140" s="117">
        <f t="shared" si="451"/>
        <v>183</v>
      </c>
      <c r="GH140" s="117">
        <f t="shared" si="451"/>
        <v>184</v>
      </c>
      <c r="GI140" s="117">
        <f t="shared" si="451"/>
        <v>185</v>
      </c>
      <c r="GJ140" s="117">
        <f t="shared" si="451"/>
        <v>186</v>
      </c>
      <c r="GK140" s="117">
        <f t="shared" si="451"/>
        <v>187</v>
      </c>
      <c r="GL140" s="117">
        <f t="shared" si="451"/>
        <v>188</v>
      </c>
      <c r="GM140" s="117">
        <f t="shared" si="451"/>
        <v>189</v>
      </c>
      <c r="GN140" s="117">
        <f t="shared" si="451"/>
        <v>190</v>
      </c>
      <c r="GO140" s="117">
        <f t="shared" si="451"/>
        <v>191</v>
      </c>
      <c r="GP140" s="117">
        <f t="shared" si="451"/>
        <v>192</v>
      </c>
      <c r="GQ140" s="117">
        <f t="shared" si="451"/>
        <v>194</v>
      </c>
      <c r="GR140" s="117">
        <f t="shared" si="451"/>
        <v>195</v>
      </c>
      <c r="GS140" s="117">
        <f t="shared" si="451"/>
        <v>196</v>
      </c>
      <c r="GT140" s="117">
        <f t="shared" si="451"/>
        <v>197</v>
      </c>
      <c r="GU140" s="117">
        <f t="shared" si="451"/>
        <v>198</v>
      </c>
      <c r="GV140" s="117">
        <f t="shared" si="451"/>
        <v>199</v>
      </c>
      <c r="GW140" s="117">
        <f t="shared" si="451"/>
        <v>200</v>
      </c>
      <c r="GX140" s="117">
        <f t="shared" si="451"/>
        <v>201</v>
      </c>
      <c r="GY140" s="117">
        <f t="shared" si="451"/>
        <v>202</v>
      </c>
      <c r="GZ140" s="117">
        <f t="shared" si="451"/>
        <v>203</v>
      </c>
      <c r="HA140" s="117">
        <f t="shared" si="451"/>
        <v>205</v>
      </c>
      <c r="HB140" s="117">
        <f t="shared" si="451"/>
        <v>206</v>
      </c>
      <c r="HC140" s="117">
        <f t="shared" si="451"/>
        <v>207</v>
      </c>
      <c r="HD140" s="117">
        <f t="shared" si="451"/>
        <v>208</v>
      </c>
      <c r="HE140" s="117">
        <f t="shared" si="451"/>
        <v>209</v>
      </c>
      <c r="HF140" s="117">
        <f t="shared" si="451"/>
        <v>210</v>
      </c>
      <c r="HG140" s="117">
        <f t="shared" si="451"/>
        <v>211</v>
      </c>
      <c r="HH140" s="117">
        <f t="shared" si="451"/>
        <v>212</v>
      </c>
      <c r="HI140" s="117">
        <f t="shared" ref="HI140:HV140" si="452">IF(HI42=1,HI139+1,HI139)</f>
        <v>213</v>
      </c>
      <c r="HJ140" s="117">
        <f t="shared" si="452"/>
        <v>214</v>
      </c>
      <c r="HK140" s="117">
        <f t="shared" si="452"/>
        <v>216</v>
      </c>
      <c r="HL140" s="117">
        <f t="shared" si="452"/>
        <v>217</v>
      </c>
      <c r="HM140" s="117">
        <f t="shared" si="452"/>
        <v>218</v>
      </c>
      <c r="HN140" s="117">
        <f t="shared" si="452"/>
        <v>219</v>
      </c>
      <c r="HO140" s="117">
        <f t="shared" si="452"/>
        <v>220</v>
      </c>
      <c r="HP140" s="117">
        <f t="shared" si="452"/>
        <v>221</v>
      </c>
      <c r="HQ140" s="117">
        <f t="shared" si="452"/>
        <v>222</v>
      </c>
      <c r="HR140" s="117">
        <f t="shared" si="452"/>
        <v>223</v>
      </c>
      <c r="HS140" s="117">
        <f t="shared" si="452"/>
        <v>224</v>
      </c>
      <c r="HT140" s="117">
        <f t="shared" si="452"/>
        <v>225</v>
      </c>
      <c r="HU140" s="117">
        <f t="shared" si="452"/>
        <v>225</v>
      </c>
      <c r="HV140" s="117">
        <f t="shared" si="452"/>
        <v>225</v>
      </c>
    </row>
    <row r="141" spans="1:230" x14ac:dyDescent="0.35">
      <c r="A141" s="117" t="s">
        <v>803</v>
      </c>
      <c r="B141" s="117" t="str">
        <f t="shared" si="432"/>
        <v>-</v>
      </c>
      <c r="C141" s="117" t="str">
        <f t="shared" si="432"/>
        <v>-</v>
      </c>
      <c r="D141" s="117" t="str">
        <f t="shared" si="432"/>
        <v>-</v>
      </c>
      <c r="E141" s="117" t="str">
        <f t="shared" si="432"/>
        <v>-</v>
      </c>
      <c r="H141" s="117">
        <v>140</v>
      </c>
      <c r="I141" s="117" t="str">
        <f t="shared" si="410"/>
        <v>ECG</v>
      </c>
      <c r="J141" s="117">
        <f t="shared" si="412"/>
        <v>127</v>
      </c>
      <c r="K141" s="117" t="str">
        <f t="shared" si="413"/>
        <v>ECG</v>
      </c>
      <c r="L141" s="117" t="str">
        <f t="shared" si="414"/>
        <v/>
      </c>
      <c r="M141" s="398" t="str">
        <f t="shared" si="415"/>
        <v>ECG</v>
      </c>
      <c r="N141" s="117">
        <f t="shared" si="416"/>
        <v>140</v>
      </c>
      <c r="O141" s="117">
        <f t="shared" si="417"/>
        <v>140</v>
      </c>
      <c r="Q141" s="389" t="str">
        <f t="shared" si="411"/>
        <v/>
      </c>
      <c r="R141" s="395" t="str">
        <f t="shared" si="418"/>
        <v/>
      </c>
      <c r="S141" s="391"/>
      <c r="T141" s="391"/>
      <c r="U141" s="391"/>
      <c r="V141" s="117">
        <v>42</v>
      </c>
      <c r="W141" s="117">
        <v>0</v>
      </c>
      <c r="X141" s="117">
        <f t="shared" si="423"/>
        <v>1</v>
      </c>
      <c r="Y141" s="117">
        <f t="shared" ref="Y141:CJ141" si="453">IF(Y43=1,Y140+1,Y140)</f>
        <v>2</v>
      </c>
      <c r="Z141" s="117">
        <f t="shared" si="453"/>
        <v>3</v>
      </c>
      <c r="AA141" s="117">
        <f t="shared" si="453"/>
        <v>4</v>
      </c>
      <c r="AB141" s="117">
        <f t="shared" si="453"/>
        <v>5</v>
      </c>
      <c r="AC141" s="117">
        <f t="shared" si="453"/>
        <v>7</v>
      </c>
      <c r="AD141" s="117">
        <f t="shared" si="453"/>
        <v>8</v>
      </c>
      <c r="AE141" s="117">
        <f t="shared" si="453"/>
        <v>9</v>
      </c>
      <c r="AF141" s="117">
        <f t="shared" si="453"/>
        <v>10</v>
      </c>
      <c r="AG141" s="117">
        <f t="shared" si="453"/>
        <v>11</v>
      </c>
      <c r="AH141" s="117">
        <f t="shared" si="453"/>
        <v>12</v>
      </c>
      <c r="AI141" s="117">
        <f t="shared" si="453"/>
        <v>13</v>
      </c>
      <c r="AJ141" s="117">
        <f t="shared" si="453"/>
        <v>14</v>
      </c>
      <c r="AK141" s="117">
        <f t="shared" si="453"/>
        <v>15</v>
      </c>
      <c r="AL141" s="117">
        <f t="shared" si="453"/>
        <v>16</v>
      </c>
      <c r="AM141" s="117">
        <f t="shared" si="453"/>
        <v>18</v>
      </c>
      <c r="AN141" s="117">
        <f t="shared" si="453"/>
        <v>19</v>
      </c>
      <c r="AO141" s="117">
        <f t="shared" si="453"/>
        <v>20</v>
      </c>
      <c r="AP141" s="117">
        <f t="shared" si="453"/>
        <v>21</v>
      </c>
      <c r="AQ141" s="117">
        <f t="shared" si="453"/>
        <v>22</v>
      </c>
      <c r="AR141" s="117">
        <f t="shared" si="453"/>
        <v>23</v>
      </c>
      <c r="AS141" s="117">
        <f t="shared" si="453"/>
        <v>24</v>
      </c>
      <c r="AT141" s="117">
        <f t="shared" si="453"/>
        <v>25</v>
      </c>
      <c r="AU141" s="117">
        <f t="shared" si="453"/>
        <v>26</v>
      </c>
      <c r="AV141" s="117">
        <f t="shared" si="453"/>
        <v>27</v>
      </c>
      <c r="AW141" s="117">
        <f t="shared" si="453"/>
        <v>29</v>
      </c>
      <c r="AX141" s="117">
        <f t="shared" si="453"/>
        <v>30</v>
      </c>
      <c r="AY141" s="117">
        <f t="shared" si="453"/>
        <v>31</v>
      </c>
      <c r="AZ141" s="117">
        <f t="shared" si="453"/>
        <v>32</v>
      </c>
      <c r="BA141" s="117">
        <f t="shared" si="453"/>
        <v>33</v>
      </c>
      <c r="BB141" s="117">
        <f t="shared" si="453"/>
        <v>34</v>
      </c>
      <c r="BC141" s="117">
        <f t="shared" si="453"/>
        <v>35</v>
      </c>
      <c r="BD141" s="117">
        <f t="shared" si="453"/>
        <v>36</v>
      </c>
      <c r="BE141" s="117">
        <f t="shared" si="453"/>
        <v>37</v>
      </c>
      <c r="BF141" s="117">
        <f t="shared" si="453"/>
        <v>38</v>
      </c>
      <c r="BG141" s="117">
        <f t="shared" si="453"/>
        <v>40</v>
      </c>
      <c r="BH141" s="117">
        <f t="shared" si="453"/>
        <v>41</v>
      </c>
      <c r="BI141" s="117">
        <f t="shared" si="453"/>
        <v>42</v>
      </c>
      <c r="BJ141" s="117">
        <f t="shared" si="453"/>
        <v>43</v>
      </c>
      <c r="BK141" s="117">
        <f t="shared" si="453"/>
        <v>44</v>
      </c>
      <c r="BL141" s="117">
        <f t="shared" si="453"/>
        <v>45</v>
      </c>
      <c r="BM141" s="117">
        <f t="shared" si="453"/>
        <v>46</v>
      </c>
      <c r="BN141" s="117">
        <f t="shared" si="453"/>
        <v>47</v>
      </c>
      <c r="BO141" s="117">
        <f t="shared" si="453"/>
        <v>48</v>
      </c>
      <c r="BP141" s="117">
        <f t="shared" si="453"/>
        <v>49</v>
      </c>
      <c r="BQ141" s="117">
        <f t="shared" si="453"/>
        <v>51</v>
      </c>
      <c r="BR141" s="117">
        <f t="shared" si="453"/>
        <v>52</v>
      </c>
      <c r="BS141" s="117">
        <f t="shared" si="453"/>
        <v>53</v>
      </c>
      <c r="BT141" s="117">
        <f t="shared" si="453"/>
        <v>54</v>
      </c>
      <c r="BU141" s="117">
        <f t="shared" si="453"/>
        <v>55</v>
      </c>
      <c r="BV141" s="117">
        <f t="shared" si="453"/>
        <v>56</v>
      </c>
      <c r="BW141" s="117">
        <f t="shared" si="453"/>
        <v>57</v>
      </c>
      <c r="BX141" s="117">
        <f t="shared" si="453"/>
        <v>58</v>
      </c>
      <c r="BY141" s="117">
        <f t="shared" si="453"/>
        <v>59</v>
      </c>
      <c r="BZ141" s="117">
        <f t="shared" si="453"/>
        <v>60</v>
      </c>
      <c r="CA141" s="117">
        <f t="shared" si="453"/>
        <v>62</v>
      </c>
      <c r="CB141" s="117">
        <f t="shared" si="453"/>
        <v>63</v>
      </c>
      <c r="CC141" s="117">
        <f t="shared" si="453"/>
        <v>64</v>
      </c>
      <c r="CD141" s="117">
        <f t="shared" si="453"/>
        <v>65</v>
      </c>
      <c r="CE141" s="117">
        <f t="shared" si="453"/>
        <v>66</v>
      </c>
      <c r="CF141" s="117">
        <f t="shared" si="453"/>
        <v>67</v>
      </c>
      <c r="CG141" s="117">
        <f t="shared" si="453"/>
        <v>68</v>
      </c>
      <c r="CH141" s="117">
        <f t="shared" si="453"/>
        <v>69</v>
      </c>
      <c r="CI141" s="117">
        <f t="shared" si="453"/>
        <v>70</v>
      </c>
      <c r="CJ141" s="117">
        <f t="shared" si="453"/>
        <v>71</v>
      </c>
      <c r="CK141" s="117">
        <f t="shared" ref="CK141:EV141" si="454">IF(CK43=1,CK140+1,CK140)</f>
        <v>73</v>
      </c>
      <c r="CL141" s="117">
        <f t="shared" si="454"/>
        <v>74</v>
      </c>
      <c r="CM141" s="117">
        <f t="shared" si="454"/>
        <v>75</v>
      </c>
      <c r="CN141" s="117">
        <f t="shared" si="454"/>
        <v>76</v>
      </c>
      <c r="CO141" s="117">
        <f t="shared" si="454"/>
        <v>77</v>
      </c>
      <c r="CP141" s="117">
        <f t="shared" si="454"/>
        <v>78</v>
      </c>
      <c r="CQ141" s="117">
        <f t="shared" si="454"/>
        <v>79</v>
      </c>
      <c r="CR141" s="117">
        <f t="shared" si="454"/>
        <v>80</v>
      </c>
      <c r="CS141" s="117">
        <f t="shared" si="454"/>
        <v>81</v>
      </c>
      <c r="CT141" s="117">
        <f t="shared" si="454"/>
        <v>82</v>
      </c>
      <c r="CU141" s="117">
        <f t="shared" si="454"/>
        <v>84</v>
      </c>
      <c r="CV141" s="117">
        <f t="shared" si="454"/>
        <v>85</v>
      </c>
      <c r="CW141" s="117">
        <f t="shared" si="454"/>
        <v>86</v>
      </c>
      <c r="CX141" s="117">
        <f t="shared" si="454"/>
        <v>87</v>
      </c>
      <c r="CY141" s="117">
        <f t="shared" si="454"/>
        <v>88</v>
      </c>
      <c r="CZ141" s="117">
        <f t="shared" si="454"/>
        <v>89</v>
      </c>
      <c r="DA141" s="117">
        <f t="shared" si="454"/>
        <v>90</v>
      </c>
      <c r="DB141" s="117">
        <f t="shared" si="454"/>
        <v>91</v>
      </c>
      <c r="DC141" s="117">
        <f t="shared" si="454"/>
        <v>92</v>
      </c>
      <c r="DD141" s="117">
        <f t="shared" si="454"/>
        <v>93</v>
      </c>
      <c r="DE141" s="117">
        <f t="shared" si="454"/>
        <v>95</v>
      </c>
      <c r="DF141" s="117">
        <f t="shared" si="454"/>
        <v>96</v>
      </c>
      <c r="DG141" s="117">
        <f t="shared" si="454"/>
        <v>97</v>
      </c>
      <c r="DH141" s="117">
        <f t="shared" si="454"/>
        <v>98</v>
      </c>
      <c r="DI141" s="117">
        <f t="shared" si="454"/>
        <v>99</v>
      </c>
      <c r="DJ141" s="117">
        <f t="shared" si="454"/>
        <v>100</v>
      </c>
      <c r="DK141" s="117">
        <f t="shared" si="454"/>
        <v>101</v>
      </c>
      <c r="DL141" s="117">
        <f t="shared" si="454"/>
        <v>102</v>
      </c>
      <c r="DM141" s="117">
        <f t="shared" si="454"/>
        <v>103</v>
      </c>
      <c r="DN141" s="117">
        <f t="shared" si="454"/>
        <v>104</v>
      </c>
      <c r="DO141" s="117">
        <f t="shared" si="454"/>
        <v>106</v>
      </c>
      <c r="DP141" s="117">
        <f t="shared" si="454"/>
        <v>107</v>
      </c>
      <c r="DQ141" s="117">
        <f t="shared" si="454"/>
        <v>108</v>
      </c>
      <c r="DR141" s="117">
        <f t="shared" si="454"/>
        <v>109</v>
      </c>
      <c r="DS141" s="117">
        <f t="shared" si="454"/>
        <v>110</v>
      </c>
      <c r="DT141" s="117">
        <f t="shared" si="454"/>
        <v>111</v>
      </c>
      <c r="DU141" s="117">
        <f t="shared" si="454"/>
        <v>112</v>
      </c>
      <c r="DV141" s="117">
        <f t="shared" si="454"/>
        <v>113</v>
      </c>
      <c r="DW141" s="117">
        <f t="shared" si="454"/>
        <v>114</v>
      </c>
      <c r="DX141" s="117">
        <f t="shared" si="454"/>
        <v>115</v>
      </c>
      <c r="DY141" s="117">
        <f t="shared" si="454"/>
        <v>117</v>
      </c>
      <c r="DZ141" s="117">
        <f t="shared" si="454"/>
        <v>118</v>
      </c>
      <c r="EA141" s="117">
        <f t="shared" si="454"/>
        <v>119</v>
      </c>
      <c r="EB141" s="117">
        <f t="shared" si="454"/>
        <v>120</v>
      </c>
      <c r="EC141" s="117">
        <f t="shared" si="454"/>
        <v>121</v>
      </c>
      <c r="ED141" s="117">
        <f t="shared" si="454"/>
        <v>122</v>
      </c>
      <c r="EE141" s="117">
        <f t="shared" si="454"/>
        <v>123</v>
      </c>
      <c r="EF141" s="117">
        <f t="shared" si="454"/>
        <v>124</v>
      </c>
      <c r="EG141" s="117">
        <f t="shared" si="454"/>
        <v>125</v>
      </c>
      <c r="EH141" s="117">
        <f t="shared" si="454"/>
        <v>126</v>
      </c>
      <c r="EI141" s="117">
        <f t="shared" si="454"/>
        <v>128</v>
      </c>
      <c r="EJ141" s="117">
        <f t="shared" si="454"/>
        <v>129</v>
      </c>
      <c r="EK141" s="117">
        <f t="shared" si="454"/>
        <v>130</v>
      </c>
      <c r="EL141" s="117">
        <f t="shared" si="454"/>
        <v>131</v>
      </c>
      <c r="EM141" s="117">
        <f t="shared" si="454"/>
        <v>132</v>
      </c>
      <c r="EN141" s="117">
        <f t="shared" si="454"/>
        <v>133</v>
      </c>
      <c r="EO141" s="117">
        <f t="shared" si="454"/>
        <v>134</v>
      </c>
      <c r="EP141" s="117">
        <f t="shared" si="454"/>
        <v>135</v>
      </c>
      <c r="EQ141" s="117">
        <f t="shared" si="454"/>
        <v>136</v>
      </c>
      <c r="ER141" s="117">
        <f t="shared" si="454"/>
        <v>137</v>
      </c>
      <c r="ES141" s="117">
        <f t="shared" si="454"/>
        <v>139</v>
      </c>
      <c r="ET141" s="117">
        <f t="shared" si="454"/>
        <v>140</v>
      </c>
      <c r="EU141" s="117">
        <f t="shared" si="454"/>
        <v>141</v>
      </c>
      <c r="EV141" s="117">
        <f t="shared" si="454"/>
        <v>142</v>
      </c>
      <c r="EW141" s="117">
        <f t="shared" ref="EW141:HH141" si="455">IF(EW43=1,EW140+1,EW140)</f>
        <v>143</v>
      </c>
      <c r="EX141" s="117">
        <f t="shared" si="455"/>
        <v>144</v>
      </c>
      <c r="EY141" s="117">
        <f t="shared" si="455"/>
        <v>145</v>
      </c>
      <c r="EZ141" s="117">
        <f t="shared" si="455"/>
        <v>146</v>
      </c>
      <c r="FA141" s="117">
        <f t="shared" si="455"/>
        <v>147</v>
      </c>
      <c r="FB141" s="117">
        <f t="shared" si="455"/>
        <v>148</v>
      </c>
      <c r="FC141" s="117">
        <f t="shared" si="455"/>
        <v>150</v>
      </c>
      <c r="FD141" s="117">
        <f t="shared" si="455"/>
        <v>151</v>
      </c>
      <c r="FE141" s="117">
        <f t="shared" si="455"/>
        <v>152</v>
      </c>
      <c r="FF141" s="117">
        <f t="shared" si="455"/>
        <v>153</v>
      </c>
      <c r="FG141" s="117">
        <f t="shared" si="455"/>
        <v>154</v>
      </c>
      <c r="FH141" s="117">
        <f t="shared" si="455"/>
        <v>155</v>
      </c>
      <c r="FI141" s="117">
        <f t="shared" si="455"/>
        <v>156</v>
      </c>
      <c r="FJ141" s="117">
        <f t="shared" si="455"/>
        <v>157</v>
      </c>
      <c r="FK141" s="117">
        <f t="shared" si="455"/>
        <v>158</v>
      </c>
      <c r="FL141" s="117">
        <f t="shared" si="455"/>
        <v>159</v>
      </c>
      <c r="FM141" s="117">
        <f t="shared" si="455"/>
        <v>161</v>
      </c>
      <c r="FN141" s="117">
        <f t="shared" si="455"/>
        <v>162</v>
      </c>
      <c r="FO141" s="117">
        <f t="shared" si="455"/>
        <v>163</v>
      </c>
      <c r="FP141" s="117">
        <f t="shared" si="455"/>
        <v>164</v>
      </c>
      <c r="FQ141" s="117">
        <f t="shared" si="455"/>
        <v>165</v>
      </c>
      <c r="FR141" s="117">
        <f t="shared" si="455"/>
        <v>166</v>
      </c>
      <c r="FS141" s="117">
        <f t="shared" si="455"/>
        <v>167</v>
      </c>
      <c r="FT141" s="117">
        <f t="shared" si="455"/>
        <v>168</v>
      </c>
      <c r="FU141" s="117">
        <f t="shared" si="455"/>
        <v>169</v>
      </c>
      <c r="FV141" s="117">
        <f t="shared" si="455"/>
        <v>170</v>
      </c>
      <c r="FW141" s="117">
        <f t="shared" si="455"/>
        <v>172</v>
      </c>
      <c r="FX141" s="117">
        <f t="shared" si="455"/>
        <v>173</v>
      </c>
      <c r="FY141" s="117">
        <f t="shared" si="455"/>
        <v>174</v>
      </c>
      <c r="FZ141" s="117">
        <f t="shared" si="455"/>
        <v>175</v>
      </c>
      <c r="GA141" s="117">
        <f t="shared" si="455"/>
        <v>176</v>
      </c>
      <c r="GB141" s="117">
        <f t="shared" si="455"/>
        <v>177</v>
      </c>
      <c r="GC141" s="117">
        <f t="shared" si="455"/>
        <v>178</v>
      </c>
      <c r="GD141" s="117">
        <f t="shared" si="455"/>
        <v>179</v>
      </c>
      <c r="GE141" s="117">
        <f t="shared" si="455"/>
        <v>180</v>
      </c>
      <c r="GF141" s="117">
        <f t="shared" si="455"/>
        <v>181</v>
      </c>
      <c r="GG141" s="117">
        <f t="shared" si="455"/>
        <v>183</v>
      </c>
      <c r="GH141" s="117">
        <f t="shared" si="455"/>
        <v>184</v>
      </c>
      <c r="GI141" s="117">
        <f t="shared" si="455"/>
        <v>185</v>
      </c>
      <c r="GJ141" s="117">
        <f t="shared" si="455"/>
        <v>186</v>
      </c>
      <c r="GK141" s="117">
        <f t="shared" si="455"/>
        <v>187</v>
      </c>
      <c r="GL141" s="117">
        <f t="shared" si="455"/>
        <v>188</v>
      </c>
      <c r="GM141" s="117">
        <f t="shared" si="455"/>
        <v>189</v>
      </c>
      <c r="GN141" s="117">
        <f t="shared" si="455"/>
        <v>190</v>
      </c>
      <c r="GO141" s="117">
        <f t="shared" si="455"/>
        <v>191</v>
      </c>
      <c r="GP141" s="117">
        <f t="shared" si="455"/>
        <v>192</v>
      </c>
      <c r="GQ141" s="117">
        <f t="shared" si="455"/>
        <v>194</v>
      </c>
      <c r="GR141" s="117">
        <f t="shared" si="455"/>
        <v>195</v>
      </c>
      <c r="GS141" s="117">
        <f t="shared" si="455"/>
        <v>196</v>
      </c>
      <c r="GT141" s="117">
        <f t="shared" si="455"/>
        <v>197</v>
      </c>
      <c r="GU141" s="117">
        <f t="shared" si="455"/>
        <v>198</v>
      </c>
      <c r="GV141" s="117">
        <f t="shared" si="455"/>
        <v>199</v>
      </c>
      <c r="GW141" s="117">
        <f t="shared" si="455"/>
        <v>200</v>
      </c>
      <c r="GX141" s="117">
        <f t="shared" si="455"/>
        <v>201</v>
      </c>
      <c r="GY141" s="117">
        <f t="shared" si="455"/>
        <v>202</v>
      </c>
      <c r="GZ141" s="117">
        <f t="shared" si="455"/>
        <v>203</v>
      </c>
      <c r="HA141" s="117">
        <f t="shared" si="455"/>
        <v>205</v>
      </c>
      <c r="HB141" s="117">
        <f t="shared" si="455"/>
        <v>206</v>
      </c>
      <c r="HC141" s="117">
        <f t="shared" si="455"/>
        <v>207</v>
      </c>
      <c r="HD141" s="117">
        <f t="shared" si="455"/>
        <v>208</v>
      </c>
      <c r="HE141" s="117">
        <f t="shared" si="455"/>
        <v>209</v>
      </c>
      <c r="HF141" s="117">
        <f t="shared" si="455"/>
        <v>210</v>
      </c>
      <c r="HG141" s="117">
        <f t="shared" si="455"/>
        <v>211</v>
      </c>
      <c r="HH141" s="117">
        <f t="shared" si="455"/>
        <v>212</v>
      </c>
      <c r="HI141" s="117">
        <f t="shared" ref="HI141:HV141" si="456">IF(HI43=1,HI140+1,HI140)</f>
        <v>213</v>
      </c>
      <c r="HJ141" s="117">
        <f t="shared" si="456"/>
        <v>214</v>
      </c>
      <c r="HK141" s="117">
        <f t="shared" si="456"/>
        <v>216</v>
      </c>
      <c r="HL141" s="117">
        <f t="shared" si="456"/>
        <v>217</v>
      </c>
      <c r="HM141" s="117">
        <f t="shared" si="456"/>
        <v>218</v>
      </c>
      <c r="HN141" s="117">
        <f t="shared" si="456"/>
        <v>219</v>
      </c>
      <c r="HO141" s="117">
        <f t="shared" si="456"/>
        <v>220</v>
      </c>
      <c r="HP141" s="117">
        <f t="shared" si="456"/>
        <v>221</v>
      </c>
      <c r="HQ141" s="117">
        <f t="shared" si="456"/>
        <v>222</v>
      </c>
      <c r="HR141" s="117">
        <f t="shared" si="456"/>
        <v>223</v>
      </c>
      <c r="HS141" s="117">
        <f t="shared" si="456"/>
        <v>224</v>
      </c>
      <c r="HT141" s="117">
        <f t="shared" si="456"/>
        <v>225</v>
      </c>
      <c r="HU141" s="117">
        <f t="shared" si="456"/>
        <v>225</v>
      </c>
      <c r="HV141" s="117">
        <f t="shared" si="456"/>
        <v>225</v>
      </c>
    </row>
    <row r="142" spans="1:230" x14ac:dyDescent="0.35">
      <c r="A142" s="117" t="s">
        <v>804</v>
      </c>
      <c r="B142" s="117" t="str">
        <f t="shared" si="432"/>
        <v>-</v>
      </c>
      <c r="C142" s="117" t="str">
        <f t="shared" si="432"/>
        <v>-</v>
      </c>
      <c r="D142" s="117" t="str">
        <f t="shared" si="432"/>
        <v>-</v>
      </c>
      <c r="E142" s="117" t="str">
        <f t="shared" si="432"/>
        <v>-</v>
      </c>
      <c r="H142" s="117">
        <v>141</v>
      </c>
      <c r="I142" s="117" t="str">
        <f t="shared" si="410"/>
        <v>ECG</v>
      </c>
      <c r="J142" s="117">
        <f t="shared" si="412"/>
        <v>128</v>
      </c>
      <c r="K142" s="117" t="str">
        <f t="shared" si="413"/>
        <v>ECG</v>
      </c>
      <c r="L142" s="117" t="str">
        <f t="shared" si="414"/>
        <v/>
      </c>
      <c r="M142" s="398" t="str">
        <f t="shared" si="415"/>
        <v>ECG</v>
      </c>
      <c r="N142" s="117">
        <f t="shared" si="416"/>
        <v>141</v>
      </c>
      <c r="O142" s="117">
        <f t="shared" si="417"/>
        <v>141</v>
      </c>
      <c r="Q142" s="389" t="str">
        <f t="shared" si="411"/>
        <v/>
      </c>
      <c r="R142" s="395" t="str">
        <f t="shared" si="418"/>
        <v/>
      </c>
      <c r="S142" s="391"/>
      <c r="T142" s="391"/>
      <c r="U142" s="391"/>
      <c r="V142" s="117">
        <v>43</v>
      </c>
      <c r="W142" s="117">
        <v>0</v>
      </c>
      <c r="X142" s="117">
        <f t="shared" si="423"/>
        <v>1</v>
      </c>
      <c r="Y142" s="117">
        <f t="shared" ref="Y142:CJ142" si="457">IF(Y44=1,Y141+1,Y141)</f>
        <v>2</v>
      </c>
      <c r="Z142" s="117">
        <f t="shared" si="457"/>
        <v>3</v>
      </c>
      <c r="AA142" s="117">
        <f t="shared" si="457"/>
        <v>4</v>
      </c>
      <c r="AB142" s="117">
        <f t="shared" si="457"/>
        <v>5</v>
      </c>
      <c r="AC142" s="117">
        <f t="shared" si="457"/>
        <v>7</v>
      </c>
      <c r="AD142" s="117">
        <f t="shared" si="457"/>
        <v>8</v>
      </c>
      <c r="AE142" s="117">
        <f t="shared" si="457"/>
        <v>9</v>
      </c>
      <c r="AF142" s="117">
        <f t="shared" si="457"/>
        <v>10</v>
      </c>
      <c r="AG142" s="117">
        <f t="shared" si="457"/>
        <v>11</v>
      </c>
      <c r="AH142" s="117">
        <f t="shared" si="457"/>
        <v>12</v>
      </c>
      <c r="AI142" s="117">
        <f t="shared" si="457"/>
        <v>13</v>
      </c>
      <c r="AJ142" s="117">
        <f t="shared" si="457"/>
        <v>14</v>
      </c>
      <c r="AK142" s="117">
        <f t="shared" si="457"/>
        <v>15</v>
      </c>
      <c r="AL142" s="117">
        <f t="shared" si="457"/>
        <v>16</v>
      </c>
      <c r="AM142" s="117">
        <f t="shared" si="457"/>
        <v>18</v>
      </c>
      <c r="AN142" s="117">
        <f t="shared" si="457"/>
        <v>19</v>
      </c>
      <c r="AO142" s="117">
        <f t="shared" si="457"/>
        <v>20</v>
      </c>
      <c r="AP142" s="117">
        <f t="shared" si="457"/>
        <v>21</v>
      </c>
      <c r="AQ142" s="117">
        <f t="shared" si="457"/>
        <v>22</v>
      </c>
      <c r="AR142" s="117">
        <f t="shared" si="457"/>
        <v>23</v>
      </c>
      <c r="AS142" s="117">
        <f t="shared" si="457"/>
        <v>24</v>
      </c>
      <c r="AT142" s="117">
        <f t="shared" si="457"/>
        <v>25</v>
      </c>
      <c r="AU142" s="117">
        <f t="shared" si="457"/>
        <v>26</v>
      </c>
      <c r="AV142" s="117">
        <f t="shared" si="457"/>
        <v>27</v>
      </c>
      <c r="AW142" s="117">
        <f t="shared" si="457"/>
        <v>29</v>
      </c>
      <c r="AX142" s="117">
        <f t="shared" si="457"/>
        <v>30</v>
      </c>
      <c r="AY142" s="117">
        <f t="shared" si="457"/>
        <v>31</v>
      </c>
      <c r="AZ142" s="117">
        <f t="shared" si="457"/>
        <v>32</v>
      </c>
      <c r="BA142" s="117">
        <f t="shared" si="457"/>
        <v>33</v>
      </c>
      <c r="BB142" s="117">
        <f t="shared" si="457"/>
        <v>34</v>
      </c>
      <c r="BC142" s="117">
        <f t="shared" si="457"/>
        <v>35</v>
      </c>
      <c r="BD142" s="117">
        <f t="shared" si="457"/>
        <v>36</v>
      </c>
      <c r="BE142" s="117">
        <f t="shared" si="457"/>
        <v>37</v>
      </c>
      <c r="BF142" s="117">
        <f t="shared" si="457"/>
        <v>38</v>
      </c>
      <c r="BG142" s="117">
        <f t="shared" si="457"/>
        <v>40</v>
      </c>
      <c r="BH142" s="117">
        <f t="shared" si="457"/>
        <v>41</v>
      </c>
      <c r="BI142" s="117">
        <f t="shared" si="457"/>
        <v>42</v>
      </c>
      <c r="BJ142" s="117">
        <f t="shared" si="457"/>
        <v>43</v>
      </c>
      <c r="BK142" s="117">
        <f t="shared" si="457"/>
        <v>44</v>
      </c>
      <c r="BL142" s="117">
        <f t="shared" si="457"/>
        <v>45</v>
      </c>
      <c r="BM142" s="117">
        <f t="shared" si="457"/>
        <v>46</v>
      </c>
      <c r="BN142" s="117">
        <f t="shared" si="457"/>
        <v>47</v>
      </c>
      <c r="BO142" s="117">
        <f t="shared" si="457"/>
        <v>48</v>
      </c>
      <c r="BP142" s="117">
        <f t="shared" si="457"/>
        <v>49</v>
      </c>
      <c r="BQ142" s="117">
        <f t="shared" si="457"/>
        <v>51</v>
      </c>
      <c r="BR142" s="117">
        <f t="shared" si="457"/>
        <v>52</v>
      </c>
      <c r="BS142" s="117">
        <f t="shared" si="457"/>
        <v>53</v>
      </c>
      <c r="BT142" s="117">
        <f t="shared" si="457"/>
        <v>54</v>
      </c>
      <c r="BU142" s="117">
        <f t="shared" si="457"/>
        <v>55</v>
      </c>
      <c r="BV142" s="117">
        <f t="shared" si="457"/>
        <v>56</v>
      </c>
      <c r="BW142" s="117">
        <f t="shared" si="457"/>
        <v>57</v>
      </c>
      <c r="BX142" s="117">
        <f t="shared" si="457"/>
        <v>58</v>
      </c>
      <c r="BY142" s="117">
        <f t="shared" si="457"/>
        <v>59</v>
      </c>
      <c r="BZ142" s="117">
        <f t="shared" si="457"/>
        <v>60</v>
      </c>
      <c r="CA142" s="117">
        <f t="shared" si="457"/>
        <v>62</v>
      </c>
      <c r="CB142" s="117">
        <f t="shared" si="457"/>
        <v>63</v>
      </c>
      <c r="CC142" s="117">
        <f t="shared" si="457"/>
        <v>64</v>
      </c>
      <c r="CD142" s="117">
        <f t="shared" si="457"/>
        <v>65</v>
      </c>
      <c r="CE142" s="117">
        <f t="shared" si="457"/>
        <v>66</v>
      </c>
      <c r="CF142" s="117">
        <f t="shared" si="457"/>
        <v>67</v>
      </c>
      <c r="CG142" s="117">
        <f t="shared" si="457"/>
        <v>68</v>
      </c>
      <c r="CH142" s="117">
        <f t="shared" si="457"/>
        <v>69</v>
      </c>
      <c r="CI142" s="117">
        <f t="shared" si="457"/>
        <v>70</v>
      </c>
      <c r="CJ142" s="117">
        <f t="shared" si="457"/>
        <v>71</v>
      </c>
      <c r="CK142" s="117">
        <f t="shared" ref="CK142:EV142" si="458">IF(CK44=1,CK141+1,CK141)</f>
        <v>73</v>
      </c>
      <c r="CL142" s="117">
        <f t="shared" si="458"/>
        <v>74</v>
      </c>
      <c r="CM142" s="117">
        <f t="shared" si="458"/>
        <v>75</v>
      </c>
      <c r="CN142" s="117">
        <f t="shared" si="458"/>
        <v>76</v>
      </c>
      <c r="CO142" s="117">
        <f t="shared" si="458"/>
        <v>77</v>
      </c>
      <c r="CP142" s="117">
        <f t="shared" si="458"/>
        <v>78</v>
      </c>
      <c r="CQ142" s="117">
        <f t="shared" si="458"/>
        <v>79</v>
      </c>
      <c r="CR142" s="117">
        <f t="shared" si="458"/>
        <v>80</v>
      </c>
      <c r="CS142" s="117">
        <f t="shared" si="458"/>
        <v>81</v>
      </c>
      <c r="CT142" s="117">
        <f t="shared" si="458"/>
        <v>82</v>
      </c>
      <c r="CU142" s="117">
        <f t="shared" si="458"/>
        <v>84</v>
      </c>
      <c r="CV142" s="117">
        <f t="shared" si="458"/>
        <v>85</v>
      </c>
      <c r="CW142" s="117">
        <f t="shared" si="458"/>
        <v>86</v>
      </c>
      <c r="CX142" s="117">
        <f t="shared" si="458"/>
        <v>87</v>
      </c>
      <c r="CY142" s="117">
        <f t="shared" si="458"/>
        <v>88</v>
      </c>
      <c r="CZ142" s="117">
        <f t="shared" si="458"/>
        <v>89</v>
      </c>
      <c r="DA142" s="117">
        <f t="shared" si="458"/>
        <v>90</v>
      </c>
      <c r="DB142" s="117">
        <f t="shared" si="458"/>
        <v>91</v>
      </c>
      <c r="DC142" s="117">
        <f t="shared" si="458"/>
        <v>92</v>
      </c>
      <c r="DD142" s="117">
        <f t="shared" si="458"/>
        <v>93</v>
      </c>
      <c r="DE142" s="117">
        <f t="shared" si="458"/>
        <v>95</v>
      </c>
      <c r="DF142" s="117">
        <f t="shared" si="458"/>
        <v>96</v>
      </c>
      <c r="DG142" s="117">
        <f t="shared" si="458"/>
        <v>97</v>
      </c>
      <c r="DH142" s="117">
        <f t="shared" si="458"/>
        <v>98</v>
      </c>
      <c r="DI142" s="117">
        <f t="shared" si="458"/>
        <v>99</v>
      </c>
      <c r="DJ142" s="117">
        <f t="shared" si="458"/>
        <v>100</v>
      </c>
      <c r="DK142" s="117">
        <f t="shared" si="458"/>
        <v>101</v>
      </c>
      <c r="DL142" s="117">
        <f t="shared" si="458"/>
        <v>102</v>
      </c>
      <c r="DM142" s="117">
        <f t="shared" si="458"/>
        <v>103</v>
      </c>
      <c r="DN142" s="117">
        <f t="shared" si="458"/>
        <v>104</v>
      </c>
      <c r="DO142" s="117">
        <f t="shared" si="458"/>
        <v>106</v>
      </c>
      <c r="DP142" s="117">
        <f t="shared" si="458"/>
        <v>107</v>
      </c>
      <c r="DQ142" s="117">
        <f t="shared" si="458"/>
        <v>108</v>
      </c>
      <c r="DR142" s="117">
        <f t="shared" si="458"/>
        <v>109</v>
      </c>
      <c r="DS142" s="117">
        <f t="shared" si="458"/>
        <v>110</v>
      </c>
      <c r="DT142" s="117">
        <f t="shared" si="458"/>
        <v>111</v>
      </c>
      <c r="DU142" s="117">
        <f t="shared" si="458"/>
        <v>112</v>
      </c>
      <c r="DV142" s="117">
        <f t="shared" si="458"/>
        <v>113</v>
      </c>
      <c r="DW142" s="117">
        <f t="shared" si="458"/>
        <v>114</v>
      </c>
      <c r="DX142" s="117">
        <f t="shared" si="458"/>
        <v>115</v>
      </c>
      <c r="DY142" s="117">
        <f t="shared" si="458"/>
        <v>117</v>
      </c>
      <c r="DZ142" s="117">
        <f t="shared" si="458"/>
        <v>118</v>
      </c>
      <c r="EA142" s="117">
        <f t="shared" si="458"/>
        <v>119</v>
      </c>
      <c r="EB142" s="117">
        <f t="shared" si="458"/>
        <v>120</v>
      </c>
      <c r="EC142" s="117">
        <f t="shared" si="458"/>
        <v>121</v>
      </c>
      <c r="ED142" s="117">
        <f t="shared" si="458"/>
        <v>122</v>
      </c>
      <c r="EE142" s="117">
        <f t="shared" si="458"/>
        <v>123</v>
      </c>
      <c r="EF142" s="117">
        <f t="shared" si="458"/>
        <v>124</v>
      </c>
      <c r="EG142" s="117">
        <f t="shared" si="458"/>
        <v>125</v>
      </c>
      <c r="EH142" s="117">
        <f t="shared" si="458"/>
        <v>126</v>
      </c>
      <c r="EI142" s="117">
        <f t="shared" si="458"/>
        <v>128</v>
      </c>
      <c r="EJ142" s="117">
        <f t="shared" si="458"/>
        <v>129</v>
      </c>
      <c r="EK142" s="117">
        <f t="shared" si="458"/>
        <v>130</v>
      </c>
      <c r="EL142" s="117">
        <f t="shared" si="458"/>
        <v>131</v>
      </c>
      <c r="EM142" s="117">
        <f t="shared" si="458"/>
        <v>132</v>
      </c>
      <c r="EN142" s="117">
        <f t="shared" si="458"/>
        <v>133</v>
      </c>
      <c r="EO142" s="117">
        <f t="shared" si="458"/>
        <v>134</v>
      </c>
      <c r="EP142" s="117">
        <f t="shared" si="458"/>
        <v>135</v>
      </c>
      <c r="EQ142" s="117">
        <f t="shared" si="458"/>
        <v>136</v>
      </c>
      <c r="ER142" s="117">
        <f t="shared" si="458"/>
        <v>137</v>
      </c>
      <c r="ES142" s="117">
        <f t="shared" si="458"/>
        <v>139</v>
      </c>
      <c r="ET142" s="117">
        <f t="shared" si="458"/>
        <v>140</v>
      </c>
      <c r="EU142" s="117">
        <f t="shared" si="458"/>
        <v>141</v>
      </c>
      <c r="EV142" s="117">
        <f t="shared" si="458"/>
        <v>142</v>
      </c>
      <c r="EW142" s="117">
        <f t="shared" ref="EW142:HH142" si="459">IF(EW44=1,EW141+1,EW141)</f>
        <v>143</v>
      </c>
      <c r="EX142" s="117">
        <f t="shared" si="459"/>
        <v>144</v>
      </c>
      <c r="EY142" s="117">
        <f t="shared" si="459"/>
        <v>145</v>
      </c>
      <c r="EZ142" s="117">
        <f t="shared" si="459"/>
        <v>146</v>
      </c>
      <c r="FA142" s="117">
        <f t="shared" si="459"/>
        <v>147</v>
      </c>
      <c r="FB142" s="117">
        <f t="shared" si="459"/>
        <v>148</v>
      </c>
      <c r="FC142" s="117">
        <f t="shared" si="459"/>
        <v>150</v>
      </c>
      <c r="FD142" s="117">
        <f t="shared" si="459"/>
        <v>151</v>
      </c>
      <c r="FE142" s="117">
        <f t="shared" si="459"/>
        <v>152</v>
      </c>
      <c r="FF142" s="117">
        <f t="shared" si="459"/>
        <v>153</v>
      </c>
      <c r="FG142" s="117">
        <f t="shared" si="459"/>
        <v>154</v>
      </c>
      <c r="FH142" s="117">
        <f t="shared" si="459"/>
        <v>155</v>
      </c>
      <c r="FI142" s="117">
        <f t="shared" si="459"/>
        <v>156</v>
      </c>
      <c r="FJ142" s="117">
        <f t="shared" si="459"/>
        <v>157</v>
      </c>
      <c r="FK142" s="117">
        <f t="shared" si="459"/>
        <v>158</v>
      </c>
      <c r="FL142" s="117">
        <f t="shared" si="459"/>
        <v>159</v>
      </c>
      <c r="FM142" s="117">
        <f t="shared" si="459"/>
        <v>161</v>
      </c>
      <c r="FN142" s="117">
        <f t="shared" si="459"/>
        <v>162</v>
      </c>
      <c r="FO142" s="117">
        <f t="shared" si="459"/>
        <v>163</v>
      </c>
      <c r="FP142" s="117">
        <f t="shared" si="459"/>
        <v>164</v>
      </c>
      <c r="FQ142" s="117">
        <f t="shared" si="459"/>
        <v>165</v>
      </c>
      <c r="FR142" s="117">
        <f t="shared" si="459"/>
        <v>166</v>
      </c>
      <c r="FS142" s="117">
        <f t="shared" si="459"/>
        <v>167</v>
      </c>
      <c r="FT142" s="117">
        <f t="shared" si="459"/>
        <v>168</v>
      </c>
      <c r="FU142" s="117">
        <f t="shared" si="459"/>
        <v>169</v>
      </c>
      <c r="FV142" s="117">
        <f t="shared" si="459"/>
        <v>170</v>
      </c>
      <c r="FW142" s="117">
        <f t="shared" si="459"/>
        <v>172</v>
      </c>
      <c r="FX142" s="117">
        <f t="shared" si="459"/>
        <v>173</v>
      </c>
      <c r="FY142" s="117">
        <f t="shared" si="459"/>
        <v>174</v>
      </c>
      <c r="FZ142" s="117">
        <f t="shared" si="459"/>
        <v>175</v>
      </c>
      <c r="GA142" s="117">
        <f t="shared" si="459"/>
        <v>176</v>
      </c>
      <c r="GB142" s="117">
        <f t="shared" si="459"/>
        <v>177</v>
      </c>
      <c r="GC142" s="117">
        <f t="shared" si="459"/>
        <v>178</v>
      </c>
      <c r="GD142" s="117">
        <f t="shared" si="459"/>
        <v>179</v>
      </c>
      <c r="GE142" s="117">
        <f t="shared" si="459"/>
        <v>180</v>
      </c>
      <c r="GF142" s="117">
        <f t="shared" si="459"/>
        <v>181</v>
      </c>
      <c r="GG142" s="117">
        <f t="shared" si="459"/>
        <v>183</v>
      </c>
      <c r="GH142" s="117">
        <f t="shared" si="459"/>
        <v>184</v>
      </c>
      <c r="GI142" s="117">
        <f t="shared" si="459"/>
        <v>185</v>
      </c>
      <c r="GJ142" s="117">
        <f t="shared" si="459"/>
        <v>186</v>
      </c>
      <c r="GK142" s="117">
        <f t="shared" si="459"/>
        <v>187</v>
      </c>
      <c r="GL142" s="117">
        <f t="shared" si="459"/>
        <v>188</v>
      </c>
      <c r="GM142" s="117">
        <f t="shared" si="459"/>
        <v>189</v>
      </c>
      <c r="GN142" s="117">
        <f t="shared" si="459"/>
        <v>190</v>
      </c>
      <c r="GO142" s="117">
        <f t="shared" si="459"/>
        <v>191</v>
      </c>
      <c r="GP142" s="117">
        <f t="shared" si="459"/>
        <v>192</v>
      </c>
      <c r="GQ142" s="117">
        <f t="shared" si="459"/>
        <v>194</v>
      </c>
      <c r="GR142" s="117">
        <f t="shared" si="459"/>
        <v>195</v>
      </c>
      <c r="GS142" s="117">
        <f t="shared" si="459"/>
        <v>196</v>
      </c>
      <c r="GT142" s="117">
        <f t="shared" si="459"/>
        <v>197</v>
      </c>
      <c r="GU142" s="117">
        <f t="shared" si="459"/>
        <v>198</v>
      </c>
      <c r="GV142" s="117">
        <f t="shared" si="459"/>
        <v>199</v>
      </c>
      <c r="GW142" s="117">
        <f t="shared" si="459"/>
        <v>200</v>
      </c>
      <c r="GX142" s="117">
        <f t="shared" si="459"/>
        <v>201</v>
      </c>
      <c r="GY142" s="117">
        <f t="shared" si="459"/>
        <v>202</v>
      </c>
      <c r="GZ142" s="117">
        <f t="shared" si="459"/>
        <v>203</v>
      </c>
      <c r="HA142" s="117">
        <f t="shared" si="459"/>
        <v>205</v>
      </c>
      <c r="HB142" s="117">
        <f t="shared" si="459"/>
        <v>206</v>
      </c>
      <c r="HC142" s="117">
        <f t="shared" si="459"/>
        <v>207</v>
      </c>
      <c r="HD142" s="117">
        <f t="shared" si="459"/>
        <v>208</v>
      </c>
      <c r="HE142" s="117">
        <f t="shared" si="459"/>
        <v>209</v>
      </c>
      <c r="HF142" s="117">
        <f t="shared" si="459"/>
        <v>210</v>
      </c>
      <c r="HG142" s="117">
        <f t="shared" si="459"/>
        <v>211</v>
      </c>
      <c r="HH142" s="117">
        <f t="shared" si="459"/>
        <v>212</v>
      </c>
      <c r="HI142" s="117">
        <f t="shared" ref="HI142:HV142" si="460">IF(HI44=1,HI141+1,HI141)</f>
        <v>213</v>
      </c>
      <c r="HJ142" s="117">
        <f t="shared" si="460"/>
        <v>214</v>
      </c>
      <c r="HK142" s="117">
        <f t="shared" si="460"/>
        <v>216</v>
      </c>
      <c r="HL142" s="117">
        <f t="shared" si="460"/>
        <v>217</v>
      </c>
      <c r="HM142" s="117">
        <f t="shared" si="460"/>
        <v>218</v>
      </c>
      <c r="HN142" s="117">
        <f t="shared" si="460"/>
        <v>219</v>
      </c>
      <c r="HO142" s="117">
        <f t="shared" si="460"/>
        <v>220</v>
      </c>
      <c r="HP142" s="117">
        <f t="shared" si="460"/>
        <v>221</v>
      </c>
      <c r="HQ142" s="117">
        <f t="shared" si="460"/>
        <v>222</v>
      </c>
      <c r="HR142" s="117">
        <f t="shared" si="460"/>
        <v>223</v>
      </c>
      <c r="HS142" s="117">
        <f t="shared" si="460"/>
        <v>224</v>
      </c>
      <c r="HT142" s="117">
        <f t="shared" si="460"/>
        <v>225</v>
      </c>
      <c r="HU142" s="117">
        <f t="shared" si="460"/>
        <v>225</v>
      </c>
      <c r="HV142" s="117">
        <f t="shared" si="460"/>
        <v>225</v>
      </c>
    </row>
    <row r="143" spans="1:230" x14ac:dyDescent="0.35">
      <c r="A143" s="117" t="s">
        <v>805</v>
      </c>
      <c r="B143" s="117" t="str">
        <f t="shared" si="432"/>
        <v>-</v>
      </c>
      <c r="C143" s="117" t="str">
        <f t="shared" si="432"/>
        <v>-</v>
      </c>
      <c r="D143" s="117" t="str">
        <f t="shared" si="432"/>
        <v>-</v>
      </c>
      <c r="E143" s="117" t="str">
        <f t="shared" si="432"/>
        <v>-</v>
      </c>
      <c r="H143" s="117">
        <v>142</v>
      </c>
      <c r="I143" s="117" t="str">
        <f t="shared" si="410"/>
        <v>ECG</v>
      </c>
      <c r="J143" s="117">
        <f t="shared" si="412"/>
        <v>129</v>
      </c>
      <c r="K143" s="117" t="str">
        <f t="shared" si="413"/>
        <v>ECG</v>
      </c>
      <c r="L143" s="117" t="str">
        <f t="shared" si="414"/>
        <v/>
      </c>
      <c r="M143" s="398" t="str">
        <f t="shared" si="415"/>
        <v>ECG</v>
      </c>
      <c r="N143" s="117">
        <f t="shared" si="416"/>
        <v>142</v>
      </c>
      <c r="O143" s="117">
        <f t="shared" si="417"/>
        <v>142</v>
      </c>
      <c r="Q143" s="389" t="str">
        <f t="shared" si="411"/>
        <v/>
      </c>
      <c r="R143" s="395" t="str">
        <f t="shared" si="418"/>
        <v/>
      </c>
      <c r="S143" s="391"/>
      <c r="T143" s="391"/>
      <c r="U143" s="391"/>
      <c r="V143" s="117">
        <v>44</v>
      </c>
      <c r="W143" s="117">
        <v>0</v>
      </c>
      <c r="X143" s="117">
        <f t="shared" si="423"/>
        <v>1</v>
      </c>
      <c r="Y143" s="117">
        <f t="shared" ref="Y143:CJ143" si="461">IF(Y45=1,Y142+1,Y142)</f>
        <v>2</v>
      </c>
      <c r="Z143" s="117">
        <f t="shared" si="461"/>
        <v>3</v>
      </c>
      <c r="AA143" s="117">
        <f t="shared" si="461"/>
        <v>4</v>
      </c>
      <c r="AB143" s="117">
        <f t="shared" si="461"/>
        <v>5</v>
      </c>
      <c r="AC143" s="117">
        <f t="shared" si="461"/>
        <v>7</v>
      </c>
      <c r="AD143" s="117">
        <f t="shared" si="461"/>
        <v>8</v>
      </c>
      <c r="AE143" s="117">
        <f t="shared" si="461"/>
        <v>9</v>
      </c>
      <c r="AF143" s="117">
        <f t="shared" si="461"/>
        <v>10</v>
      </c>
      <c r="AG143" s="117">
        <f t="shared" si="461"/>
        <v>11</v>
      </c>
      <c r="AH143" s="117">
        <f t="shared" si="461"/>
        <v>12</v>
      </c>
      <c r="AI143" s="117">
        <f t="shared" si="461"/>
        <v>13</v>
      </c>
      <c r="AJ143" s="117">
        <f t="shared" si="461"/>
        <v>14</v>
      </c>
      <c r="AK143" s="117">
        <f t="shared" si="461"/>
        <v>15</v>
      </c>
      <c r="AL143" s="117">
        <f t="shared" si="461"/>
        <v>16</v>
      </c>
      <c r="AM143" s="117">
        <f t="shared" si="461"/>
        <v>18</v>
      </c>
      <c r="AN143" s="117">
        <f t="shared" si="461"/>
        <v>19</v>
      </c>
      <c r="AO143" s="117">
        <f t="shared" si="461"/>
        <v>20</v>
      </c>
      <c r="AP143" s="117">
        <f t="shared" si="461"/>
        <v>21</v>
      </c>
      <c r="AQ143" s="117">
        <f t="shared" si="461"/>
        <v>22</v>
      </c>
      <c r="AR143" s="117">
        <f t="shared" si="461"/>
        <v>23</v>
      </c>
      <c r="AS143" s="117">
        <f t="shared" si="461"/>
        <v>24</v>
      </c>
      <c r="AT143" s="117">
        <f t="shared" si="461"/>
        <v>25</v>
      </c>
      <c r="AU143" s="117">
        <f t="shared" si="461"/>
        <v>26</v>
      </c>
      <c r="AV143" s="117">
        <f t="shared" si="461"/>
        <v>27</v>
      </c>
      <c r="AW143" s="117">
        <f t="shared" si="461"/>
        <v>29</v>
      </c>
      <c r="AX143" s="117">
        <f t="shared" si="461"/>
        <v>30</v>
      </c>
      <c r="AY143" s="117">
        <f t="shared" si="461"/>
        <v>31</v>
      </c>
      <c r="AZ143" s="117">
        <f t="shared" si="461"/>
        <v>32</v>
      </c>
      <c r="BA143" s="117">
        <f t="shared" si="461"/>
        <v>33</v>
      </c>
      <c r="BB143" s="117">
        <f t="shared" si="461"/>
        <v>34</v>
      </c>
      <c r="BC143" s="117">
        <f t="shared" si="461"/>
        <v>35</v>
      </c>
      <c r="BD143" s="117">
        <f t="shared" si="461"/>
        <v>36</v>
      </c>
      <c r="BE143" s="117">
        <f t="shared" si="461"/>
        <v>37</v>
      </c>
      <c r="BF143" s="117">
        <f t="shared" si="461"/>
        <v>38</v>
      </c>
      <c r="BG143" s="117">
        <f t="shared" si="461"/>
        <v>40</v>
      </c>
      <c r="BH143" s="117">
        <f t="shared" si="461"/>
        <v>41</v>
      </c>
      <c r="BI143" s="117">
        <f t="shared" si="461"/>
        <v>42</v>
      </c>
      <c r="BJ143" s="117">
        <f t="shared" si="461"/>
        <v>43</v>
      </c>
      <c r="BK143" s="117">
        <f t="shared" si="461"/>
        <v>44</v>
      </c>
      <c r="BL143" s="117">
        <f t="shared" si="461"/>
        <v>45</v>
      </c>
      <c r="BM143" s="117">
        <f t="shared" si="461"/>
        <v>46</v>
      </c>
      <c r="BN143" s="117">
        <f t="shared" si="461"/>
        <v>47</v>
      </c>
      <c r="BO143" s="117">
        <f t="shared" si="461"/>
        <v>48</v>
      </c>
      <c r="BP143" s="117">
        <f t="shared" si="461"/>
        <v>49</v>
      </c>
      <c r="BQ143" s="117">
        <f t="shared" si="461"/>
        <v>51</v>
      </c>
      <c r="BR143" s="117">
        <f t="shared" si="461"/>
        <v>52</v>
      </c>
      <c r="BS143" s="117">
        <f t="shared" si="461"/>
        <v>53</v>
      </c>
      <c r="BT143" s="117">
        <f t="shared" si="461"/>
        <v>54</v>
      </c>
      <c r="BU143" s="117">
        <f t="shared" si="461"/>
        <v>55</v>
      </c>
      <c r="BV143" s="117">
        <f t="shared" si="461"/>
        <v>56</v>
      </c>
      <c r="BW143" s="117">
        <f t="shared" si="461"/>
        <v>57</v>
      </c>
      <c r="BX143" s="117">
        <f t="shared" si="461"/>
        <v>58</v>
      </c>
      <c r="BY143" s="117">
        <f t="shared" si="461"/>
        <v>59</v>
      </c>
      <c r="BZ143" s="117">
        <f t="shared" si="461"/>
        <v>60</v>
      </c>
      <c r="CA143" s="117">
        <f t="shared" si="461"/>
        <v>62</v>
      </c>
      <c r="CB143" s="117">
        <f t="shared" si="461"/>
        <v>63</v>
      </c>
      <c r="CC143" s="117">
        <f t="shared" si="461"/>
        <v>64</v>
      </c>
      <c r="CD143" s="117">
        <f t="shared" si="461"/>
        <v>65</v>
      </c>
      <c r="CE143" s="117">
        <f t="shared" si="461"/>
        <v>66</v>
      </c>
      <c r="CF143" s="117">
        <f t="shared" si="461"/>
        <v>67</v>
      </c>
      <c r="CG143" s="117">
        <f t="shared" si="461"/>
        <v>68</v>
      </c>
      <c r="CH143" s="117">
        <f t="shared" si="461"/>
        <v>69</v>
      </c>
      <c r="CI143" s="117">
        <f t="shared" si="461"/>
        <v>70</v>
      </c>
      <c r="CJ143" s="117">
        <f t="shared" si="461"/>
        <v>71</v>
      </c>
      <c r="CK143" s="117">
        <f t="shared" ref="CK143:EV143" si="462">IF(CK45=1,CK142+1,CK142)</f>
        <v>73</v>
      </c>
      <c r="CL143" s="117">
        <f t="shared" si="462"/>
        <v>74</v>
      </c>
      <c r="CM143" s="117">
        <f t="shared" si="462"/>
        <v>75</v>
      </c>
      <c r="CN143" s="117">
        <f t="shared" si="462"/>
        <v>76</v>
      </c>
      <c r="CO143" s="117">
        <f t="shared" si="462"/>
        <v>77</v>
      </c>
      <c r="CP143" s="117">
        <f t="shared" si="462"/>
        <v>78</v>
      </c>
      <c r="CQ143" s="117">
        <f t="shared" si="462"/>
        <v>79</v>
      </c>
      <c r="CR143" s="117">
        <f t="shared" si="462"/>
        <v>80</v>
      </c>
      <c r="CS143" s="117">
        <f t="shared" si="462"/>
        <v>81</v>
      </c>
      <c r="CT143" s="117">
        <f t="shared" si="462"/>
        <v>82</v>
      </c>
      <c r="CU143" s="117">
        <f t="shared" si="462"/>
        <v>84</v>
      </c>
      <c r="CV143" s="117">
        <f t="shared" si="462"/>
        <v>85</v>
      </c>
      <c r="CW143" s="117">
        <f t="shared" si="462"/>
        <v>86</v>
      </c>
      <c r="CX143" s="117">
        <f t="shared" si="462"/>
        <v>87</v>
      </c>
      <c r="CY143" s="117">
        <f t="shared" si="462"/>
        <v>88</v>
      </c>
      <c r="CZ143" s="117">
        <f t="shared" si="462"/>
        <v>89</v>
      </c>
      <c r="DA143" s="117">
        <f t="shared" si="462"/>
        <v>90</v>
      </c>
      <c r="DB143" s="117">
        <f t="shared" si="462"/>
        <v>91</v>
      </c>
      <c r="DC143" s="117">
        <f t="shared" si="462"/>
        <v>92</v>
      </c>
      <c r="DD143" s="117">
        <f t="shared" si="462"/>
        <v>93</v>
      </c>
      <c r="DE143" s="117">
        <f t="shared" si="462"/>
        <v>95</v>
      </c>
      <c r="DF143" s="117">
        <f t="shared" si="462"/>
        <v>96</v>
      </c>
      <c r="DG143" s="117">
        <f t="shared" si="462"/>
        <v>97</v>
      </c>
      <c r="DH143" s="117">
        <f t="shared" si="462"/>
        <v>98</v>
      </c>
      <c r="DI143" s="117">
        <f t="shared" si="462"/>
        <v>99</v>
      </c>
      <c r="DJ143" s="117">
        <f t="shared" si="462"/>
        <v>100</v>
      </c>
      <c r="DK143" s="117">
        <f t="shared" si="462"/>
        <v>101</v>
      </c>
      <c r="DL143" s="117">
        <f t="shared" si="462"/>
        <v>102</v>
      </c>
      <c r="DM143" s="117">
        <f t="shared" si="462"/>
        <v>103</v>
      </c>
      <c r="DN143" s="117">
        <f t="shared" si="462"/>
        <v>104</v>
      </c>
      <c r="DO143" s="117">
        <f t="shared" si="462"/>
        <v>106</v>
      </c>
      <c r="DP143" s="117">
        <f t="shared" si="462"/>
        <v>107</v>
      </c>
      <c r="DQ143" s="117">
        <f t="shared" si="462"/>
        <v>108</v>
      </c>
      <c r="DR143" s="117">
        <f t="shared" si="462"/>
        <v>109</v>
      </c>
      <c r="DS143" s="117">
        <f t="shared" si="462"/>
        <v>110</v>
      </c>
      <c r="DT143" s="117">
        <f t="shared" si="462"/>
        <v>111</v>
      </c>
      <c r="DU143" s="117">
        <f t="shared" si="462"/>
        <v>112</v>
      </c>
      <c r="DV143" s="117">
        <f t="shared" si="462"/>
        <v>113</v>
      </c>
      <c r="DW143" s="117">
        <f t="shared" si="462"/>
        <v>114</v>
      </c>
      <c r="DX143" s="117">
        <f t="shared" si="462"/>
        <v>115</v>
      </c>
      <c r="DY143" s="117">
        <f t="shared" si="462"/>
        <v>117</v>
      </c>
      <c r="DZ143" s="117">
        <f t="shared" si="462"/>
        <v>118</v>
      </c>
      <c r="EA143" s="117">
        <f t="shared" si="462"/>
        <v>119</v>
      </c>
      <c r="EB143" s="117">
        <f t="shared" si="462"/>
        <v>120</v>
      </c>
      <c r="EC143" s="117">
        <f t="shared" si="462"/>
        <v>121</v>
      </c>
      <c r="ED143" s="117">
        <f t="shared" si="462"/>
        <v>122</v>
      </c>
      <c r="EE143" s="117">
        <f t="shared" si="462"/>
        <v>123</v>
      </c>
      <c r="EF143" s="117">
        <f t="shared" si="462"/>
        <v>124</v>
      </c>
      <c r="EG143" s="117">
        <f t="shared" si="462"/>
        <v>125</v>
      </c>
      <c r="EH143" s="117">
        <f t="shared" si="462"/>
        <v>126</v>
      </c>
      <c r="EI143" s="117">
        <f t="shared" si="462"/>
        <v>128</v>
      </c>
      <c r="EJ143" s="117">
        <f t="shared" si="462"/>
        <v>129</v>
      </c>
      <c r="EK143" s="117">
        <f t="shared" si="462"/>
        <v>130</v>
      </c>
      <c r="EL143" s="117">
        <f t="shared" si="462"/>
        <v>131</v>
      </c>
      <c r="EM143" s="117">
        <f t="shared" si="462"/>
        <v>132</v>
      </c>
      <c r="EN143" s="117">
        <f t="shared" si="462"/>
        <v>133</v>
      </c>
      <c r="EO143" s="117">
        <f t="shared" si="462"/>
        <v>134</v>
      </c>
      <c r="EP143" s="117">
        <f t="shared" si="462"/>
        <v>135</v>
      </c>
      <c r="EQ143" s="117">
        <f t="shared" si="462"/>
        <v>136</v>
      </c>
      <c r="ER143" s="117">
        <f t="shared" si="462"/>
        <v>137</v>
      </c>
      <c r="ES143" s="117">
        <f t="shared" si="462"/>
        <v>139</v>
      </c>
      <c r="ET143" s="117">
        <f t="shared" si="462"/>
        <v>140</v>
      </c>
      <c r="EU143" s="117">
        <f t="shared" si="462"/>
        <v>141</v>
      </c>
      <c r="EV143" s="117">
        <f t="shared" si="462"/>
        <v>142</v>
      </c>
      <c r="EW143" s="117">
        <f t="shared" ref="EW143:HH143" si="463">IF(EW45=1,EW142+1,EW142)</f>
        <v>143</v>
      </c>
      <c r="EX143" s="117">
        <f t="shared" si="463"/>
        <v>144</v>
      </c>
      <c r="EY143" s="117">
        <f t="shared" si="463"/>
        <v>145</v>
      </c>
      <c r="EZ143" s="117">
        <f t="shared" si="463"/>
        <v>146</v>
      </c>
      <c r="FA143" s="117">
        <f t="shared" si="463"/>
        <v>147</v>
      </c>
      <c r="FB143" s="117">
        <f t="shared" si="463"/>
        <v>148</v>
      </c>
      <c r="FC143" s="117">
        <f t="shared" si="463"/>
        <v>150</v>
      </c>
      <c r="FD143" s="117">
        <f t="shared" si="463"/>
        <v>151</v>
      </c>
      <c r="FE143" s="117">
        <f t="shared" si="463"/>
        <v>152</v>
      </c>
      <c r="FF143" s="117">
        <f t="shared" si="463"/>
        <v>153</v>
      </c>
      <c r="FG143" s="117">
        <f t="shared" si="463"/>
        <v>154</v>
      </c>
      <c r="FH143" s="117">
        <f t="shared" si="463"/>
        <v>155</v>
      </c>
      <c r="FI143" s="117">
        <f t="shared" si="463"/>
        <v>156</v>
      </c>
      <c r="FJ143" s="117">
        <f t="shared" si="463"/>
        <v>157</v>
      </c>
      <c r="FK143" s="117">
        <f t="shared" si="463"/>
        <v>158</v>
      </c>
      <c r="FL143" s="117">
        <f t="shared" si="463"/>
        <v>159</v>
      </c>
      <c r="FM143" s="117">
        <f t="shared" si="463"/>
        <v>161</v>
      </c>
      <c r="FN143" s="117">
        <f t="shared" si="463"/>
        <v>162</v>
      </c>
      <c r="FO143" s="117">
        <f t="shared" si="463"/>
        <v>163</v>
      </c>
      <c r="FP143" s="117">
        <f t="shared" si="463"/>
        <v>164</v>
      </c>
      <c r="FQ143" s="117">
        <f t="shared" si="463"/>
        <v>165</v>
      </c>
      <c r="FR143" s="117">
        <f t="shared" si="463"/>
        <v>166</v>
      </c>
      <c r="FS143" s="117">
        <f t="shared" si="463"/>
        <v>167</v>
      </c>
      <c r="FT143" s="117">
        <f t="shared" si="463"/>
        <v>168</v>
      </c>
      <c r="FU143" s="117">
        <f t="shared" si="463"/>
        <v>169</v>
      </c>
      <c r="FV143" s="117">
        <f t="shared" si="463"/>
        <v>170</v>
      </c>
      <c r="FW143" s="117">
        <f t="shared" si="463"/>
        <v>172</v>
      </c>
      <c r="FX143" s="117">
        <f t="shared" si="463"/>
        <v>173</v>
      </c>
      <c r="FY143" s="117">
        <f t="shared" si="463"/>
        <v>174</v>
      </c>
      <c r="FZ143" s="117">
        <f t="shared" si="463"/>
        <v>175</v>
      </c>
      <c r="GA143" s="117">
        <f t="shared" si="463"/>
        <v>176</v>
      </c>
      <c r="GB143" s="117">
        <f t="shared" si="463"/>
        <v>177</v>
      </c>
      <c r="GC143" s="117">
        <f t="shared" si="463"/>
        <v>178</v>
      </c>
      <c r="GD143" s="117">
        <f t="shared" si="463"/>
        <v>179</v>
      </c>
      <c r="GE143" s="117">
        <f t="shared" si="463"/>
        <v>180</v>
      </c>
      <c r="GF143" s="117">
        <f t="shared" si="463"/>
        <v>181</v>
      </c>
      <c r="GG143" s="117">
        <f t="shared" si="463"/>
        <v>183</v>
      </c>
      <c r="GH143" s="117">
        <f t="shared" si="463"/>
        <v>184</v>
      </c>
      <c r="GI143" s="117">
        <f t="shared" si="463"/>
        <v>185</v>
      </c>
      <c r="GJ143" s="117">
        <f t="shared" si="463"/>
        <v>186</v>
      </c>
      <c r="GK143" s="117">
        <f t="shared" si="463"/>
        <v>187</v>
      </c>
      <c r="GL143" s="117">
        <f t="shared" si="463"/>
        <v>188</v>
      </c>
      <c r="GM143" s="117">
        <f t="shared" si="463"/>
        <v>189</v>
      </c>
      <c r="GN143" s="117">
        <f t="shared" si="463"/>
        <v>190</v>
      </c>
      <c r="GO143" s="117">
        <f t="shared" si="463"/>
        <v>191</v>
      </c>
      <c r="GP143" s="117">
        <f t="shared" si="463"/>
        <v>192</v>
      </c>
      <c r="GQ143" s="117">
        <f t="shared" si="463"/>
        <v>194</v>
      </c>
      <c r="GR143" s="117">
        <f t="shared" si="463"/>
        <v>195</v>
      </c>
      <c r="GS143" s="117">
        <f t="shared" si="463"/>
        <v>196</v>
      </c>
      <c r="GT143" s="117">
        <f t="shared" si="463"/>
        <v>197</v>
      </c>
      <c r="GU143" s="117">
        <f t="shared" si="463"/>
        <v>198</v>
      </c>
      <c r="GV143" s="117">
        <f t="shared" si="463"/>
        <v>199</v>
      </c>
      <c r="GW143" s="117">
        <f t="shared" si="463"/>
        <v>200</v>
      </c>
      <c r="GX143" s="117">
        <f t="shared" si="463"/>
        <v>201</v>
      </c>
      <c r="GY143" s="117">
        <f t="shared" si="463"/>
        <v>202</v>
      </c>
      <c r="GZ143" s="117">
        <f t="shared" si="463"/>
        <v>203</v>
      </c>
      <c r="HA143" s="117">
        <f t="shared" si="463"/>
        <v>205</v>
      </c>
      <c r="HB143" s="117">
        <f t="shared" si="463"/>
        <v>206</v>
      </c>
      <c r="HC143" s="117">
        <f t="shared" si="463"/>
        <v>207</v>
      </c>
      <c r="HD143" s="117">
        <f t="shared" si="463"/>
        <v>208</v>
      </c>
      <c r="HE143" s="117">
        <f t="shared" si="463"/>
        <v>209</v>
      </c>
      <c r="HF143" s="117">
        <f t="shared" si="463"/>
        <v>210</v>
      </c>
      <c r="HG143" s="117">
        <f t="shared" si="463"/>
        <v>211</v>
      </c>
      <c r="HH143" s="117">
        <f t="shared" si="463"/>
        <v>212</v>
      </c>
      <c r="HI143" s="117">
        <f t="shared" ref="HI143:HV143" si="464">IF(HI45=1,HI142+1,HI142)</f>
        <v>213</v>
      </c>
      <c r="HJ143" s="117">
        <f t="shared" si="464"/>
        <v>214</v>
      </c>
      <c r="HK143" s="117">
        <f t="shared" si="464"/>
        <v>216</v>
      </c>
      <c r="HL143" s="117">
        <f t="shared" si="464"/>
        <v>217</v>
      </c>
      <c r="HM143" s="117">
        <f t="shared" si="464"/>
        <v>218</v>
      </c>
      <c r="HN143" s="117">
        <f t="shared" si="464"/>
        <v>219</v>
      </c>
      <c r="HO143" s="117">
        <f t="shared" si="464"/>
        <v>220</v>
      </c>
      <c r="HP143" s="117">
        <f t="shared" si="464"/>
        <v>221</v>
      </c>
      <c r="HQ143" s="117">
        <f t="shared" si="464"/>
        <v>222</v>
      </c>
      <c r="HR143" s="117">
        <f t="shared" si="464"/>
        <v>223</v>
      </c>
      <c r="HS143" s="117">
        <f t="shared" si="464"/>
        <v>224</v>
      </c>
      <c r="HT143" s="117">
        <f t="shared" si="464"/>
        <v>225</v>
      </c>
      <c r="HU143" s="117">
        <f t="shared" si="464"/>
        <v>225</v>
      </c>
      <c r="HV143" s="117">
        <f t="shared" si="464"/>
        <v>225</v>
      </c>
    </row>
    <row r="144" spans="1:230" x14ac:dyDescent="0.35">
      <c r="A144" s="117" t="s">
        <v>806</v>
      </c>
      <c r="B144" s="117" t="str">
        <f t="shared" si="432"/>
        <v>-</v>
      </c>
      <c r="C144" s="117" t="str">
        <f t="shared" si="432"/>
        <v>-</v>
      </c>
      <c r="D144" s="117" t="str">
        <f t="shared" si="432"/>
        <v>-</v>
      </c>
      <c r="E144" s="117" t="str">
        <f t="shared" si="432"/>
        <v>-</v>
      </c>
      <c r="H144" s="117">
        <v>143</v>
      </c>
      <c r="I144" s="117" t="str">
        <f t="shared" si="410"/>
        <v>ECG</v>
      </c>
      <c r="J144" s="117">
        <f t="shared" si="412"/>
        <v>130</v>
      </c>
      <c r="K144" s="117" t="str">
        <f t="shared" si="413"/>
        <v>ECG</v>
      </c>
      <c r="L144" s="117" t="str">
        <f t="shared" si="414"/>
        <v/>
      </c>
      <c r="M144" s="398" t="str">
        <f t="shared" si="415"/>
        <v>ECG</v>
      </c>
      <c r="N144" s="117">
        <f t="shared" si="416"/>
        <v>143</v>
      </c>
      <c r="O144" s="117">
        <f t="shared" si="417"/>
        <v>143</v>
      </c>
      <c r="Q144" s="389" t="str">
        <f t="shared" si="411"/>
        <v/>
      </c>
      <c r="R144" s="395" t="str">
        <f t="shared" si="418"/>
        <v/>
      </c>
      <c r="S144" s="391"/>
      <c r="T144" s="391"/>
      <c r="U144" s="391"/>
      <c r="V144" s="117">
        <v>45</v>
      </c>
      <c r="W144" s="117">
        <v>0</v>
      </c>
      <c r="X144" s="117">
        <f t="shared" si="423"/>
        <v>1</v>
      </c>
      <c r="Y144" s="117">
        <f t="shared" ref="Y144:CJ144" si="465">IF(Y46=1,Y143+1,Y143)</f>
        <v>2</v>
      </c>
      <c r="Z144" s="117">
        <f t="shared" si="465"/>
        <v>3</v>
      </c>
      <c r="AA144" s="117">
        <f t="shared" si="465"/>
        <v>4</v>
      </c>
      <c r="AB144" s="117">
        <f t="shared" si="465"/>
        <v>5</v>
      </c>
      <c r="AC144" s="117">
        <f t="shared" si="465"/>
        <v>7</v>
      </c>
      <c r="AD144" s="117">
        <f t="shared" si="465"/>
        <v>8</v>
      </c>
      <c r="AE144" s="117">
        <f t="shared" si="465"/>
        <v>9</v>
      </c>
      <c r="AF144" s="117">
        <f t="shared" si="465"/>
        <v>10</v>
      </c>
      <c r="AG144" s="117">
        <f t="shared" si="465"/>
        <v>11</v>
      </c>
      <c r="AH144" s="117">
        <f t="shared" si="465"/>
        <v>12</v>
      </c>
      <c r="AI144" s="117">
        <f t="shared" si="465"/>
        <v>13</v>
      </c>
      <c r="AJ144" s="117">
        <f t="shared" si="465"/>
        <v>14</v>
      </c>
      <c r="AK144" s="117">
        <f t="shared" si="465"/>
        <v>15</v>
      </c>
      <c r="AL144" s="117">
        <f t="shared" si="465"/>
        <v>16</v>
      </c>
      <c r="AM144" s="117">
        <f t="shared" si="465"/>
        <v>18</v>
      </c>
      <c r="AN144" s="117">
        <f t="shared" si="465"/>
        <v>19</v>
      </c>
      <c r="AO144" s="117">
        <f t="shared" si="465"/>
        <v>20</v>
      </c>
      <c r="AP144" s="117">
        <f t="shared" si="465"/>
        <v>21</v>
      </c>
      <c r="AQ144" s="117">
        <f t="shared" si="465"/>
        <v>22</v>
      </c>
      <c r="AR144" s="117">
        <f t="shared" si="465"/>
        <v>23</v>
      </c>
      <c r="AS144" s="117">
        <f t="shared" si="465"/>
        <v>24</v>
      </c>
      <c r="AT144" s="117">
        <f t="shared" si="465"/>
        <v>25</v>
      </c>
      <c r="AU144" s="117">
        <f t="shared" si="465"/>
        <v>26</v>
      </c>
      <c r="AV144" s="117">
        <f t="shared" si="465"/>
        <v>27</v>
      </c>
      <c r="AW144" s="117">
        <f t="shared" si="465"/>
        <v>29</v>
      </c>
      <c r="AX144" s="117">
        <f t="shared" si="465"/>
        <v>30</v>
      </c>
      <c r="AY144" s="117">
        <f t="shared" si="465"/>
        <v>31</v>
      </c>
      <c r="AZ144" s="117">
        <f t="shared" si="465"/>
        <v>32</v>
      </c>
      <c r="BA144" s="117">
        <f t="shared" si="465"/>
        <v>33</v>
      </c>
      <c r="BB144" s="117">
        <f t="shared" si="465"/>
        <v>34</v>
      </c>
      <c r="BC144" s="117">
        <f t="shared" si="465"/>
        <v>35</v>
      </c>
      <c r="BD144" s="117">
        <f t="shared" si="465"/>
        <v>36</v>
      </c>
      <c r="BE144" s="117">
        <f t="shared" si="465"/>
        <v>37</v>
      </c>
      <c r="BF144" s="117">
        <f t="shared" si="465"/>
        <v>38</v>
      </c>
      <c r="BG144" s="117">
        <f t="shared" si="465"/>
        <v>40</v>
      </c>
      <c r="BH144" s="117">
        <f t="shared" si="465"/>
        <v>41</v>
      </c>
      <c r="BI144" s="117">
        <f t="shared" si="465"/>
        <v>42</v>
      </c>
      <c r="BJ144" s="117">
        <f t="shared" si="465"/>
        <v>43</v>
      </c>
      <c r="BK144" s="117">
        <f t="shared" si="465"/>
        <v>44</v>
      </c>
      <c r="BL144" s="117">
        <f t="shared" si="465"/>
        <v>45</v>
      </c>
      <c r="BM144" s="117">
        <f t="shared" si="465"/>
        <v>46</v>
      </c>
      <c r="BN144" s="117">
        <f t="shared" si="465"/>
        <v>47</v>
      </c>
      <c r="BO144" s="117">
        <f t="shared" si="465"/>
        <v>48</v>
      </c>
      <c r="BP144" s="117">
        <f t="shared" si="465"/>
        <v>49</v>
      </c>
      <c r="BQ144" s="117">
        <f t="shared" si="465"/>
        <v>51</v>
      </c>
      <c r="BR144" s="117">
        <f t="shared" si="465"/>
        <v>52</v>
      </c>
      <c r="BS144" s="117">
        <f t="shared" si="465"/>
        <v>53</v>
      </c>
      <c r="BT144" s="117">
        <f t="shared" si="465"/>
        <v>54</v>
      </c>
      <c r="BU144" s="117">
        <f t="shared" si="465"/>
        <v>55</v>
      </c>
      <c r="BV144" s="117">
        <f t="shared" si="465"/>
        <v>56</v>
      </c>
      <c r="BW144" s="117">
        <f t="shared" si="465"/>
        <v>57</v>
      </c>
      <c r="BX144" s="117">
        <f t="shared" si="465"/>
        <v>58</v>
      </c>
      <c r="BY144" s="117">
        <f t="shared" si="465"/>
        <v>59</v>
      </c>
      <c r="BZ144" s="117">
        <f t="shared" si="465"/>
        <v>60</v>
      </c>
      <c r="CA144" s="117">
        <f t="shared" si="465"/>
        <v>62</v>
      </c>
      <c r="CB144" s="117">
        <f t="shared" si="465"/>
        <v>63</v>
      </c>
      <c r="CC144" s="117">
        <f t="shared" si="465"/>
        <v>64</v>
      </c>
      <c r="CD144" s="117">
        <f t="shared" si="465"/>
        <v>65</v>
      </c>
      <c r="CE144" s="117">
        <f t="shared" si="465"/>
        <v>66</v>
      </c>
      <c r="CF144" s="117">
        <f t="shared" si="465"/>
        <v>67</v>
      </c>
      <c r="CG144" s="117">
        <f t="shared" si="465"/>
        <v>68</v>
      </c>
      <c r="CH144" s="117">
        <f t="shared" si="465"/>
        <v>69</v>
      </c>
      <c r="CI144" s="117">
        <f t="shared" si="465"/>
        <v>70</v>
      </c>
      <c r="CJ144" s="117">
        <f t="shared" si="465"/>
        <v>71</v>
      </c>
      <c r="CK144" s="117">
        <f t="shared" ref="CK144:EV144" si="466">IF(CK46=1,CK143+1,CK143)</f>
        <v>73</v>
      </c>
      <c r="CL144" s="117">
        <f t="shared" si="466"/>
        <v>74</v>
      </c>
      <c r="CM144" s="117">
        <f t="shared" si="466"/>
        <v>75</v>
      </c>
      <c r="CN144" s="117">
        <f t="shared" si="466"/>
        <v>76</v>
      </c>
      <c r="CO144" s="117">
        <f t="shared" si="466"/>
        <v>77</v>
      </c>
      <c r="CP144" s="117">
        <f t="shared" si="466"/>
        <v>78</v>
      </c>
      <c r="CQ144" s="117">
        <f t="shared" si="466"/>
        <v>79</v>
      </c>
      <c r="CR144" s="117">
        <f t="shared" si="466"/>
        <v>80</v>
      </c>
      <c r="CS144" s="117">
        <f t="shared" si="466"/>
        <v>81</v>
      </c>
      <c r="CT144" s="117">
        <f t="shared" si="466"/>
        <v>82</v>
      </c>
      <c r="CU144" s="117">
        <f t="shared" si="466"/>
        <v>84</v>
      </c>
      <c r="CV144" s="117">
        <f t="shared" si="466"/>
        <v>85</v>
      </c>
      <c r="CW144" s="117">
        <f t="shared" si="466"/>
        <v>86</v>
      </c>
      <c r="CX144" s="117">
        <f t="shared" si="466"/>
        <v>87</v>
      </c>
      <c r="CY144" s="117">
        <f t="shared" si="466"/>
        <v>88</v>
      </c>
      <c r="CZ144" s="117">
        <f t="shared" si="466"/>
        <v>89</v>
      </c>
      <c r="DA144" s="117">
        <f t="shared" si="466"/>
        <v>90</v>
      </c>
      <c r="DB144" s="117">
        <f t="shared" si="466"/>
        <v>91</v>
      </c>
      <c r="DC144" s="117">
        <f t="shared" si="466"/>
        <v>92</v>
      </c>
      <c r="DD144" s="117">
        <f t="shared" si="466"/>
        <v>93</v>
      </c>
      <c r="DE144" s="117">
        <f t="shared" si="466"/>
        <v>95</v>
      </c>
      <c r="DF144" s="117">
        <f t="shared" si="466"/>
        <v>96</v>
      </c>
      <c r="DG144" s="117">
        <f t="shared" si="466"/>
        <v>97</v>
      </c>
      <c r="DH144" s="117">
        <f t="shared" si="466"/>
        <v>98</v>
      </c>
      <c r="DI144" s="117">
        <f t="shared" si="466"/>
        <v>99</v>
      </c>
      <c r="DJ144" s="117">
        <f t="shared" si="466"/>
        <v>100</v>
      </c>
      <c r="DK144" s="117">
        <f t="shared" si="466"/>
        <v>101</v>
      </c>
      <c r="DL144" s="117">
        <f t="shared" si="466"/>
        <v>102</v>
      </c>
      <c r="DM144" s="117">
        <f t="shared" si="466"/>
        <v>103</v>
      </c>
      <c r="DN144" s="117">
        <f t="shared" si="466"/>
        <v>104</v>
      </c>
      <c r="DO144" s="117">
        <f t="shared" si="466"/>
        <v>106</v>
      </c>
      <c r="DP144" s="117">
        <f t="shared" si="466"/>
        <v>107</v>
      </c>
      <c r="DQ144" s="117">
        <f t="shared" si="466"/>
        <v>108</v>
      </c>
      <c r="DR144" s="117">
        <f t="shared" si="466"/>
        <v>109</v>
      </c>
      <c r="DS144" s="117">
        <f t="shared" si="466"/>
        <v>110</v>
      </c>
      <c r="DT144" s="117">
        <f t="shared" si="466"/>
        <v>111</v>
      </c>
      <c r="DU144" s="117">
        <f t="shared" si="466"/>
        <v>112</v>
      </c>
      <c r="DV144" s="117">
        <f t="shared" si="466"/>
        <v>113</v>
      </c>
      <c r="DW144" s="117">
        <f t="shared" si="466"/>
        <v>114</v>
      </c>
      <c r="DX144" s="117">
        <f t="shared" si="466"/>
        <v>115</v>
      </c>
      <c r="DY144" s="117">
        <f t="shared" si="466"/>
        <v>117</v>
      </c>
      <c r="DZ144" s="117">
        <f t="shared" si="466"/>
        <v>118</v>
      </c>
      <c r="EA144" s="117">
        <f t="shared" si="466"/>
        <v>119</v>
      </c>
      <c r="EB144" s="117">
        <f t="shared" si="466"/>
        <v>120</v>
      </c>
      <c r="EC144" s="117">
        <f t="shared" si="466"/>
        <v>121</v>
      </c>
      <c r="ED144" s="117">
        <f t="shared" si="466"/>
        <v>122</v>
      </c>
      <c r="EE144" s="117">
        <f t="shared" si="466"/>
        <v>123</v>
      </c>
      <c r="EF144" s="117">
        <f t="shared" si="466"/>
        <v>124</v>
      </c>
      <c r="EG144" s="117">
        <f t="shared" si="466"/>
        <v>125</v>
      </c>
      <c r="EH144" s="117">
        <f t="shared" si="466"/>
        <v>126</v>
      </c>
      <c r="EI144" s="117">
        <f t="shared" si="466"/>
        <v>128</v>
      </c>
      <c r="EJ144" s="117">
        <f t="shared" si="466"/>
        <v>129</v>
      </c>
      <c r="EK144" s="117">
        <f t="shared" si="466"/>
        <v>130</v>
      </c>
      <c r="EL144" s="117">
        <f t="shared" si="466"/>
        <v>131</v>
      </c>
      <c r="EM144" s="117">
        <f t="shared" si="466"/>
        <v>132</v>
      </c>
      <c r="EN144" s="117">
        <f t="shared" si="466"/>
        <v>133</v>
      </c>
      <c r="EO144" s="117">
        <f t="shared" si="466"/>
        <v>134</v>
      </c>
      <c r="EP144" s="117">
        <f t="shared" si="466"/>
        <v>135</v>
      </c>
      <c r="EQ144" s="117">
        <f t="shared" si="466"/>
        <v>136</v>
      </c>
      <c r="ER144" s="117">
        <f t="shared" si="466"/>
        <v>137</v>
      </c>
      <c r="ES144" s="117">
        <f t="shared" si="466"/>
        <v>139</v>
      </c>
      <c r="ET144" s="117">
        <f t="shared" si="466"/>
        <v>140</v>
      </c>
      <c r="EU144" s="117">
        <f t="shared" si="466"/>
        <v>141</v>
      </c>
      <c r="EV144" s="117">
        <f t="shared" si="466"/>
        <v>142</v>
      </c>
      <c r="EW144" s="117">
        <f t="shared" ref="EW144:HH144" si="467">IF(EW46=1,EW143+1,EW143)</f>
        <v>143</v>
      </c>
      <c r="EX144" s="117">
        <f t="shared" si="467"/>
        <v>144</v>
      </c>
      <c r="EY144" s="117">
        <f t="shared" si="467"/>
        <v>145</v>
      </c>
      <c r="EZ144" s="117">
        <f t="shared" si="467"/>
        <v>146</v>
      </c>
      <c r="FA144" s="117">
        <f t="shared" si="467"/>
        <v>147</v>
      </c>
      <c r="FB144" s="117">
        <f t="shared" si="467"/>
        <v>148</v>
      </c>
      <c r="FC144" s="117">
        <f t="shared" si="467"/>
        <v>150</v>
      </c>
      <c r="FD144" s="117">
        <f t="shared" si="467"/>
        <v>151</v>
      </c>
      <c r="FE144" s="117">
        <f t="shared" si="467"/>
        <v>152</v>
      </c>
      <c r="FF144" s="117">
        <f t="shared" si="467"/>
        <v>153</v>
      </c>
      <c r="FG144" s="117">
        <f t="shared" si="467"/>
        <v>154</v>
      </c>
      <c r="FH144" s="117">
        <f t="shared" si="467"/>
        <v>155</v>
      </c>
      <c r="FI144" s="117">
        <f t="shared" si="467"/>
        <v>156</v>
      </c>
      <c r="FJ144" s="117">
        <f t="shared" si="467"/>
        <v>157</v>
      </c>
      <c r="FK144" s="117">
        <f t="shared" si="467"/>
        <v>158</v>
      </c>
      <c r="FL144" s="117">
        <f t="shared" si="467"/>
        <v>159</v>
      </c>
      <c r="FM144" s="117">
        <f t="shared" si="467"/>
        <v>161</v>
      </c>
      <c r="FN144" s="117">
        <f t="shared" si="467"/>
        <v>162</v>
      </c>
      <c r="FO144" s="117">
        <f t="shared" si="467"/>
        <v>163</v>
      </c>
      <c r="FP144" s="117">
        <f t="shared" si="467"/>
        <v>164</v>
      </c>
      <c r="FQ144" s="117">
        <f t="shared" si="467"/>
        <v>165</v>
      </c>
      <c r="FR144" s="117">
        <f t="shared" si="467"/>
        <v>166</v>
      </c>
      <c r="FS144" s="117">
        <f t="shared" si="467"/>
        <v>167</v>
      </c>
      <c r="FT144" s="117">
        <f t="shared" si="467"/>
        <v>168</v>
      </c>
      <c r="FU144" s="117">
        <f t="shared" si="467"/>
        <v>169</v>
      </c>
      <c r="FV144" s="117">
        <f t="shared" si="467"/>
        <v>170</v>
      </c>
      <c r="FW144" s="117">
        <f t="shared" si="467"/>
        <v>172</v>
      </c>
      <c r="FX144" s="117">
        <f t="shared" si="467"/>
        <v>173</v>
      </c>
      <c r="FY144" s="117">
        <f t="shared" si="467"/>
        <v>174</v>
      </c>
      <c r="FZ144" s="117">
        <f t="shared" si="467"/>
        <v>175</v>
      </c>
      <c r="GA144" s="117">
        <f t="shared" si="467"/>
        <v>176</v>
      </c>
      <c r="GB144" s="117">
        <f t="shared" si="467"/>
        <v>177</v>
      </c>
      <c r="GC144" s="117">
        <f t="shared" si="467"/>
        <v>178</v>
      </c>
      <c r="GD144" s="117">
        <f t="shared" si="467"/>
        <v>179</v>
      </c>
      <c r="GE144" s="117">
        <f t="shared" si="467"/>
        <v>180</v>
      </c>
      <c r="GF144" s="117">
        <f t="shared" si="467"/>
        <v>181</v>
      </c>
      <c r="GG144" s="117">
        <f t="shared" si="467"/>
        <v>183</v>
      </c>
      <c r="GH144" s="117">
        <f t="shared" si="467"/>
        <v>184</v>
      </c>
      <c r="GI144" s="117">
        <f t="shared" si="467"/>
        <v>185</v>
      </c>
      <c r="GJ144" s="117">
        <f t="shared" si="467"/>
        <v>186</v>
      </c>
      <c r="GK144" s="117">
        <f t="shared" si="467"/>
        <v>187</v>
      </c>
      <c r="GL144" s="117">
        <f t="shared" si="467"/>
        <v>188</v>
      </c>
      <c r="GM144" s="117">
        <f t="shared" si="467"/>
        <v>189</v>
      </c>
      <c r="GN144" s="117">
        <f t="shared" si="467"/>
        <v>190</v>
      </c>
      <c r="GO144" s="117">
        <f t="shared" si="467"/>
        <v>191</v>
      </c>
      <c r="GP144" s="117">
        <f t="shared" si="467"/>
        <v>192</v>
      </c>
      <c r="GQ144" s="117">
        <f t="shared" si="467"/>
        <v>194</v>
      </c>
      <c r="GR144" s="117">
        <f t="shared" si="467"/>
        <v>195</v>
      </c>
      <c r="GS144" s="117">
        <f t="shared" si="467"/>
        <v>196</v>
      </c>
      <c r="GT144" s="117">
        <f t="shared" si="467"/>
        <v>197</v>
      </c>
      <c r="GU144" s="117">
        <f t="shared" si="467"/>
        <v>198</v>
      </c>
      <c r="GV144" s="117">
        <f t="shared" si="467"/>
        <v>199</v>
      </c>
      <c r="GW144" s="117">
        <f t="shared" si="467"/>
        <v>200</v>
      </c>
      <c r="GX144" s="117">
        <f t="shared" si="467"/>
        <v>201</v>
      </c>
      <c r="GY144" s="117">
        <f t="shared" si="467"/>
        <v>202</v>
      </c>
      <c r="GZ144" s="117">
        <f t="shared" si="467"/>
        <v>203</v>
      </c>
      <c r="HA144" s="117">
        <f t="shared" si="467"/>
        <v>205</v>
      </c>
      <c r="HB144" s="117">
        <f t="shared" si="467"/>
        <v>206</v>
      </c>
      <c r="HC144" s="117">
        <f t="shared" si="467"/>
        <v>207</v>
      </c>
      <c r="HD144" s="117">
        <f t="shared" si="467"/>
        <v>208</v>
      </c>
      <c r="HE144" s="117">
        <f t="shared" si="467"/>
        <v>209</v>
      </c>
      <c r="HF144" s="117">
        <f t="shared" si="467"/>
        <v>210</v>
      </c>
      <c r="HG144" s="117">
        <f t="shared" si="467"/>
        <v>211</v>
      </c>
      <c r="HH144" s="117">
        <f t="shared" si="467"/>
        <v>212</v>
      </c>
      <c r="HI144" s="117">
        <f t="shared" ref="HI144:HV144" si="468">IF(HI46=1,HI143+1,HI143)</f>
        <v>213</v>
      </c>
      <c r="HJ144" s="117">
        <f t="shared" si="468"/>
        <v>214</v>
      </c>
      <c r="HK144" s="117">
        <f t="shared" si="468"/>
        <v>216</v>
      </c>
      <c r="HL144" s="117">
        <f t="shared" si="468"/>
        <v>217</v>
      </c>
      <c r="HM144" s="117">
        <f t="shared" si="468"/>
        <v>218</v>
      </c>
      <c r="HN144" s="117">
        <f t="shared" si="468"/>
        <v>219</v>
      </c>
      <c r="HO144" s="117">
        <f t="shared" si="468"/>
        <v>220</v>
      </c>
      <c r="HP144" s="117">
        <f t="shared" si="468"/>
        <v>221</v>
      </c>
      <c r="HQ144" s="117">
        <f t="shared" si="468"/>
        <v>222</v>
      </c>
      <c r="HR144" s="117">
        <f t="shared" si="468"/>
        <v>223</v>
      </c>
      <c r="HS144" s="117">
        <f t="shared" si="468"/>
        <v>224</v>
      </c>
      <c r="HT144" s="117">
        <f t="shared" si="468"/>
        <v>225</v>
      </c>
      <c r="HU144" s="117">
        <f t="shared" si="468"/>
        <v>225</v>
      </c>
      <c r="HV144" s="117">
        <f t="shared" si="468"/>
        <v>225</v>
      </c>
    </row>
    <row r="145" spans="1:230" x14ac:dyDescent="0.35">
      <c r="A145" s="117" t="s">
        <v>807</v>
      </c>
      <c r="B145" s="117" t="str">
        <f t="shared" si="432"/>
        <v>-</v>
      </c>
      <c r="C145" s="117" t="str">
        <f t="shared" si="432"/>
        <v>-</v>
      </c>
      <c r="D145" s="117" t="str">
        <f t="shared" si="432"/>
        <v>-</v>
      </c>
      <c r="E145" s="117" t="str">
        <f t="shared" si="432"/>
        <v>-</v>
      </c>
      <c r="H145" s="117">
        <v>144</v>
      </c>
      <c r="I145" s="117" t="str">
        <f t="shared" si="410"/>
        <v>ECG</v>
      </c>
      <c r="J145" s="117">
        <f t="shared" si="412"/>
        <v>131</v>
      </c>
      <c r="K145" s="117" t="str">
        <f t="shared" si="413"/>
        <v>ECG</v>
      </c>
      <c r="L145" s="117" t="str">
        <f t="shared" si="414"/>
        <v/>
      </c>
      <c r="M145" s="398" t="str">
        <f t="shared" si="415"/>
        <v>ECG</v>
      </c>
      <c r="N145" s="117">
        <f t="shared" si="416"/>
        <v>144</v>
      </c>
      <c r="O145" s="117">
        <f t="shared" si="417"/>
        <v>144</v>
      </c>
      <c r="Q145" s="389" t="str">
        <f t="shared" si="411"/>
        <v/>
      </c>
      <c r="R145" s="395" t="str">
        <f t="shared" si="418"/>
        <v/>
      </c>
      <c r="S145" s="391"/>
      <c r="T145" s="391"/>
      <c r="U145" s="391"/>
      <c r="V145" s="117">
        <v>46</v>
      </c>
      <c r="W145" s="117">
        <v>0</v>
      </c>
      <c r="X145" s="117">
        <f t="shared" si="423"/>
        <v>1</v>
      </c>
      <c r="Y145" s="117">
        <f t="shared" ref="Y145:CJ145" si="469">IF(Y47=1,Y144+1,Y144)</f>
        <v>2</v>
      </c>
      <c r="Z145" s="117">
        <f t="shared" si="469"/>
        <v>3</v>
      </c>
      <c r="AA145" s="117">
        <f t="shared" si="469"/>
        <v>4</v>
      </c>
      <c r="AB145" s="117">
        <f t="shared" si="469"/>
        <v>5</v>
      </c>
      <c r="AC145" s="117">
        <f t="shared" si="469"/>
        <v>7</v>
      </c>
      <c r="AD145" s="117">
        <f t="shared" si="469"/>
        <v>8</v>
      </c>
      <c r="AE145" s="117">
        <f t="shared" si="469"/>
        <v>9</v>
      </c>
      <c r="AF145" s="117">
        <f t="shared" si="469"/>
        <v>10</v>
      </c>
      <c r="AG145" s="117">
        <f t="shared" si="469"/>
        <v>11</v>
      </c>
      <c r="AH145" s="117">
        <f t="shared" si="469"/>
        <v>12</v>
      </c>
      <c r="AI145" s="117">
        <f t="shared" si="469"/>
        <v>13</v>
      </c>
      <c r="AJ145" s="117">
        <f t="shared" si="469"/>
        <v>14</v>
      </c>
      <c r="AK145" s="117">
        <f t="shared" si="469"/>
        <v>15</v>
      </c>
      <c r="AL145" s="117">
        <f t="shared" si="469"/>
        <v>16</v>
      </c>
      <c r="AM145" s="117">
        <f t="shared" si="469"/>
        <v>18</v>
      </c>
      <c r="AN145" s="117">
        <f t="shared" si="469"/>
        <v>19</v>
      </c>
      <c r="AO145" s="117">
        <f t="shared" si="469"/>
        <v>20</v>
      </c>
      <c r="AP145" s="117">
        <f t="shared" si="469"/>
        <v>21</v>
      </c>
      <c r="AQ145" s="117">
        <f t="shared" si="469"/>
        <v>22</v>
      </c>
      <c r="AR145" s="117">
        <f t="shared" si="469"/>
        <v>23</v>
      </c>
      <c r="AS145" s="117">
        <f t="shared" si="469"/>
        <v>24</v>
      </c>
      <c r="AT145" s="117">
        <f t="shared" si="469"/>
        <v>25</v>
      </c>
      <c r="AU145" s="117">
        <f t="shared" si="469"/>
        <v>26</v>
      </c>
      <c r="AV145" s="117">
        <f t="shared" si="469"/>
        <v>27</v>
      </c>
      <c r="AW145" s="117">
        <f t="shared" si="469"/>
        <v>29</v>
      </c>
      <c r="AX145" s="117">
        <f t="shared" si="469"/>
        <v>30</v>
      </c>
      <c r="AY145" s="117">
        <f t="shared" si="469"/>
        <v>31</v>
      </c>
      <c r="AZ145" s="117">
        <f t="shared" si="469"/>
        <v>32</v>
      </c>
      <c r="BA145" s="117">
        <f t="shared" si="469"/>
        <v>33</v>
      </c>
      <c r="BB145" s="117">
        <f t="shared" si="469"/>
        <v>34</v>
      </c>
      <c r="BC145" s="117">
        <f t="shared" si="469"/>
        <v>35</v>
      </c>
      <c r="BD145" s="117">
        <f t="shared" si="469"/>
        <v>36</v>
      </c>
      <c r="BE145" s="117">
        <f t="shared" si="469"/>
        <v>37</v>
      </c>
      <c r="BF145" s="117">
        <f t="shared" si="469"/>
        <v>38</v>
      </c>
      <c r="BG145" s="117">
        <f t="shared" si="469"/>
        <v>40</v>
      </c>
      <c r="BH145" s="117">
        <f t="shared" si="469"/>
        <v>41</v>
      </c>
      <c r="BI145" s="117">
        <f t="shared" si="469"/>
        <v>42</v>
      </c>
      <c r="BJ145" s="117">
        <f t="shared" si="469"/>
        <v>43</v>
      </c>
      <c r="BK145" s="117">
        <f t="shared" si="469"/>
        <v>44</v>
      </c>
      <c r="BL145" s="117">
        <f t="shared" si="469"/>
        <v>45</v>
      </c>
      <c r="BM145" s="117">
        <f t="shared" si="469"/>
        <v>46</v>
      </c>
      <c r="BN145" s="117">
        <f t="shared" si="469"/>
        <v>47</v>
      </c>
      <c r="BO145" s="117">
        <f t="shared" si="469"/>
        <v>48</v>
      </c>
      <c r="BP145" s="117">
        <f t="shared" si="469"/>
        <v>49</v>
      </c>
      <c r="BQ145" s="117">
        <f t="shared" si="469"/>
        <v>51</v>
      </c>
      <c r="BR145" s="117">
        <f t="shared" si="469"/>
        <v>52</v>
      </c>
      <c r="BS145" s="117">
        <f t="shared" si="469"/>
        <v>53</v>
      </c>
      <c r="BT145" s="117">
        <f t="shared" si="469"/>
        <v>54</v>
      </c>
      <c r="BU145" s="117">
        <f t="shared" si="469"/>
        <v>55</v>
      </c>
      <c r="BV145" s="117">
        <f t="shared" si="469"/>
        <v>56</v>
      </c>
      <c r="BW145" s="117">
        <f t="shared" si="469"/>
        <v>57</v>
      </c>
      <c r="BX145" s="117">
        <f t="shared" si="469"/>
        <v>58</v>
      </c>
      <c r="BY145" s="117">
        <f t="shared" si="469"/>
        <v>59</v>
      </c>
      <c r="BZ145" s="117">
        <f t="shared" si="469"/>
        <v>60</v>
      </c>
      <c r="CA145" s="117">
        <f t="shared" si="469"/>
        <v>62</v>
      </c>
      <c r="CB145" s="117">
        <f t="shared" si="469"/>
        <v>63</v>
      </c>
      <c r="CC145" s="117">
        <f t="shared" si="469"/>
        <v>64</v>
      </c>
      <c r="CD145" s="117">
        <f t="shared" si="469"/>
        <v>65</v>
      </c>
      <c r="CE145" s="117">
        <f t="shared" si="469"/>
        <v>66</v>
      </c>
      <c r="CF145" s="117">
        <f t="shared" si="469"/>
        <v>67</v>
      </c>
      <c r="CG145" s="117">
        <f t="shared" si="469"/>
        <v>68</v>
      </c>
      <c r="CH145" s="117">
        <f t="shared" si="469"/>
        <v>69</v>
      </c>
      <c r="CI145" s="117">
        <f t="shared" si="469"/>
        <v>70</v>
      </c>
      <c r="CJ145" s="117">
        <f t="shared" si="469"/>
        <v>71</v>
      </c>
      <c r="CK145" s="117">
        <f t="shared" ref="CK145:EV145" si="470">IF(CK47=1,CK144+1,CK144)</f>
        <v>73</v>
      </c>
      <c r="CL145" s="117">
        <f t="shared" si="470"/>
        <v>74</v>
      </c>
      <c r="CM145" s="117">
        <f t="shared" si="470"/>
        <v>75</v>
      </c>
      <c r="CN145" s="117">
        <f t="shared" si="470"/>
        <v>76</v>
      </c>
      <c r="CO145" s="117">
        <f t="shared" si="470"/>
        <v>77</v>
      </c>
      <c r="CP145" s="117">
        <f t="shared" si="470"/>
        <v>78</v>
      </c>
      <c r="CQ145" s="117">
        <f t="shared" si="470"/>
        <v>79</v>
      </c>
      <c r="CR145" s="117">
        <f t="shared" si="470"/>
        <v>80</v>
      </c>
      <c r="CS145" s="117">
        <f t="shared" si="470"/>
        <v>81</v>
      </c>
      <c r="CT145" s="117">
        <f t="shared" si="470"/>
        <v>82</v>
      </c>
      <c r="CU145" s="117">
        <f t="shared" si="470"/>
        <v>84</v>
      </c>
      <c r="CV145" s="117">
        <f t="shared" si="470"/>
        <v>85</v>
      </c>
      <c r="CW145" s="117">
        <f t="shared" si="470"/>
        <v>86</v>
      </c>
      <c r="CX145" s="117">
        <f t="shared" si="470"/>
        <v>87</v>
      </c>
      <c r="CY145" s="117">
        <f t="shared" si="470"/>
        <v>88</v>
      </c>
      <c r="CZ145" s="117">
        <f t="shared" si="470"/>
        <v>89</v>
      </c>
      <c r="DA145" s="117">
        <f t="shared" si="470"/>
        <v>90</v>
      </c>
      <c r="DB145" s="117">
        <f t="shared" si="470"/>
        <v>91</v>
      </c>
      <c r="DC145" s="117">
        <f t="shared" si="470"/>
        <v>92</v>
      </c>
      <c r="DD145" s="117">
        <f t="shared" si="470"/>
        <v>93</v>
      </c>
      <c r="DE145" s="117">
        <f t="shared" si="470"/>
        <v>95</v>
      </c>
      <c r="DF145" s="117">
        <f t="shared" si="470"/>
        <v>96</v>
      </c>
      <c r="DG145" s="117">
        <f t="shared" si="470"/>
        <v>97</v>
      </c>
      <c r="DH145" s="117">
        <f t="shared" si="470"/>
        <v>98</v>
      </c>
      <c r="DI145" s="117">
        <f t="shared" si="470"/>
        <v>99</v>
      </c>
      <c r="DJ145" s="117">
        <f t="shared" si="470"/>
        <v>100</v>
      </c>
      <c r="DK145" s="117">
        <f t="shared" si="470"/>
        <v>101</v>
      </c>
      <c r="DL145" s="117">
        <f t="shared" si="470"/>
        <v>102</v>
      </c>
      <c r="DM145" s="117">
        <f t="shared" si="470"/>
        <v>103</v>
      </c>
      <c r="DN145" s="117">
        <f t="shared" si="470"/>
        <v>104</v>
      </c>
      <c r="DO145" s="117">
        <f t="shared" si="470"/>
        <v>106</v>
      </c>
      <c r="DP145" s="117">
        <f t="shared" si="470"/>
        <v>107</v>
      </c>
      <c r="DQ145" s="117">
        <f t="shared" si="470"/>
        <v>108</v>
      </c>
      <c r="DR145" s="117">
        <f t="shared" si="470"/>
        <v>109</v>
      </c>
      <c r="DS145" s="117">
        <f t="shared" si="470"/>
        <v>110</v>
      </c>
      <c r="DT145" s="117">
        <f t="shared" si="470"/>
        <v>111</v>
      </c>
      <c r="DU145" s="117">
        <f t="shared" si="470"/>
        <v>112</v>
      </c>
      <c r="DV145" s="117">
        <f t="shared" si="470"/>
        <v>113</v>
      </c>
      <c r="DW145" s="117">
        <f t="shared" si="470"/>
        <v>114</v>
      </c>
      <c r="DX145" s="117">
        <f t="shared" si="470"/>
        <v>115</v>
      </c>
      <c r="DY145" s="117">
        <f t="shared" si="470"/>
        <v>117</v>
      </c>
      <c r="DZ145" s="117">
        <f t="shared" si="470"/>
        <v>118</v>
      </c>
      <c r="EA145" s="117">
        <f t="shared" si="470"/>
        <v>119</v>
      </c>
      <c r="EB145" s="117">
        <f t="shared" si="470"/>
        <v>120</v>
      </c>
      <c r="EC145" s="117">
        <f t="shared" si="470"/>
        <v>121</v>
      </c>
      <c r="ED145" s="117">
        <f t="shared" si="470"/>
        <v>122</v>
      </c>
      <c r="EE145" s="117">
        <f t="shared" si="470"/>
        <v>123</v>
      </c>
      <c r="EF145" s="117">
        <f t="shared" si="470"/>
        <v>124</v>
      </c>
      <c r="EG145" s="117">
        <f t="shared" si="470"/>
        <v>125</v>
      </c>
      <c r="EH145" s="117">
        <f t="shared" si="470"/>
        <v>126</v>
      </c>
      <c r="EI145" s="117">
        <f t="shared" si="470"/>
        <v>128</v>
      </c>
      <c r="EJ145" s="117">
        <f t="shared" si="470"/>
        <v>129</v>
      </c>
      <c r="EK145" s="117">
        <f t="shared" si="470"/>
        <v>130</v>
      </c>
      <c r="EL145" s="117">
        <f t="shared" si="470"/>
        <v>131</v>
      </c>
      <c r="EM145" s="117">
        <f t="shared" si="470"/>
        <v>132</v>
      </c>
      <c r="EN145" s="117">
        <f t="shared" si="470"/>
        <v>133</v>
      </c>
      <c r="EO145" s="117">
        <f t="shared" si="470"/>
        <v>134</v>
      </c>
      <c r="EP145" s="117">
        <f t="shared" si="470"/>
        <v>135</v>
      </c>
      <c r="EQ145" s="117">
        <f t="shared" si="470"/>
        <v>136</v>
      </c>
      <c r="ER145" s="117">
        <f t="shared" si="470"/>
        <v>137</v>
      </c>
      <c r="ES145" s="117">
        <f t="shared" si="470"/>
        <v>139</v>
      </c>
      <c r="ET145" s="117">
        <f t="shared" si="470"/>
        <v>140</v>
      </c>
      <c r="EU145" s="117">
        <f t="shared" si="470"/>
        <v>141</v>
      </c>
      <c r="EV145" s="117">
        <f t="shared" si="470"/>
        <v>142</v>
      </c>
      <c r="EW145" s="117">
        <f t="shared" ref="EW145:HH145" si="471">IF(EW47=1,EW144+1,EW144)</f>
        <v>143</v>
      </c>
      <c r="EX145" s="117">
        <f t="shared" si="471"/>
        <v>144</v>
      </c>
      <c r="EY145" s="117">
        <f t="shared" si="471"/>
        <v>145</v>
      </c>
      <c r="EZ145" s="117">
        <f t="shared" si="471"/>
        <v>146</v>
      </c>
      <c r="FA145" s="117">
        <f t="shared" si="471"/>
        <v>147</v>
      </c>
      <c r="FB145" s="117">
        <f t="shared" si="471"/>
        <v>148</v>
      </c>
      <c r="FC145" s="117">
        <f t="shared" si="471"/>
        <v>150</v>
      </c>
      <c r="FD145" s="117">
        <f t="shared" si="471"/>
        <v>151</v>
      </c>
      <c r="FE145" s="117">
        <f t="shared" si="471"/>
        <v>152</v>
      </c>
      <c r="FF145" s="117">
        <f t="shared" si="471"/>
        <v>153</v>
      </c>
      <c r="FG145" s="117">
        <f t="shared" si="471"/>
        <v>154</v>
      </c>
      <c r="FH145" s="117">
        <f t="shared" si="471"/>
        <v>155</v>
      </c>
      <c r="FI145" s="117">
        <f t="shared" si="471"/>
        <v>156</v>
      </c>
      <c r="FJ145" s="117">
        <f t="shared" si="471"/>
        <v>157</v>
      </c>
      <c r="FK145" s="117">
        <f t="shared" si="471"/>
        <v>158</v>
      </c>
      <c r="FL145" s="117">
        <f t="shared" si="471"/>
        <v>159</v>
      </c>
      <c r="FM145" s="117">
        <f t="shared" si="471"/>
        <v>161</v>
      </c>
      <c r="FN145" s="117">
        <f t="shared" si="471"/>
        <v>162</v>
      </c>
      <c r="FO145" s="117">
        <f t="shared" si="471"/>
        <v>163</v>
      </c>
      <c r="FP145" s="117">
        <f t="shared" si="471"/>
        <v>164</v>
      </c>
      <c r="FQ145" s="117">
        <f t="shared" si="471"/>
        <v>165</v>
      </c>
      <c r="FR145" s="117">
        <f t="shared" si="471"/>
        <v>166</v>
      </c>
      <c r="FS145" s="117">
        <f t="shared" si="471"/>
        <v>167</v>
      </c>
      <c r="FT145" s="117">
        <f t="shared" si="471"/>
        <v>168</v>
      </c>
      <c r="FU145" s="117">
        <f t="shared" si="471"/>
        <v>169</v>
      </c>
      <c r="FV145" s="117">
        <f t="shared" si="471"/>
        <v>170</v>
      </c>
      <c r="FW145" s="117">
        <f t="shared" si="471"/>
        <v>172</v>
      </c>
      <c r="FX145" s="117">
        <f t="shared" si="471"/>
        <v>173</v>
      </c>
      <c r="FY145" s="117">
        <f t="shared" si="471"/>
        <v>174</v>
      </c>
      <c r="FZ145" s="117">
        <f t="shared" si="471"/>
        <v>175</v>
      </c>
      <c r="GA145" s="117">
        <f t="shared" si="471"/>
        <v>176</v>
      </c>
      <c r="GB145" s="117">
        <f t="shared" si="471"/>
        <v>177</v>
      </c>
      <c r="GC145" s="117">
        <f t="shared" si="471"/>
        <v>178</v>
      </c>
      <c r="GD145" s="117">
        <f t="shared" si="471"/>
        <v>179</v>
      </c>
      <c r="GE145" s="117">
        <f t="shared" si="471"/>
        <v>180</v>
      </c>
      <c r="GF145" s="117">
        <f t="shared" si="471"/>
        <v>181</v>
      </c>
      <c r="GG145" s="117">
        <f t="shared" si="471"/>
        <v>183</v>
      </c>
      <c r="GH145" s="117">
        <f t="shared" si="471"/>
        <v>184</v>
      </c>
      <c r="GI145" s="117">
        <f t="shared" si="471"/>
        <v>185</v>
      </c>
      <c r="GJ145" s="117">
        <f t="shared" si="471"/>
        <v>186</v>
      </c>
      <c r="GK145" s="117">
        <f t="shared" si="471"/>
        <v>187</v>
      </c>
      <c r="GL145" s="117">
        <f t="shared" si="471"/>
        <v>188</v>
      </c>
      <c r="GM145" s="117">
        <f t="shared" si="471"/>
        <v>189</v>
      </c>
      <c r="GN145" s="117">
        <f t="shared" si="471"/>
        <v>190</v>
      </c>
      <c r="GO145" s="117">
        <f t="shared" si="471"/>
        <v>191</v>
      </c>
      <c r="GP145" s="117">
        <f t="shared" si="471"/>
        <v>192</v>
      </c>
      <c r="GQ145" s="117">
        <f t="shared" si="471"/>
        <v>194</v>
      </c>
      <c r="GR145" s="117">
        <f t="shared" si="471"/>
        <v>195</v>
      </c>
      <c r="GS145" s="117">
        <f t="shared" si="471"/>
        <v>196</v>
      </c>
      <c r="GT145" s="117">
        <f t="shared" si="471"/>
        <v>197</v>
      </c>
      <c r="GU145" s="117">
        <f t="shared" si="471"/>
        <v>198</v>
      </c>
      <c r="GV145" s="117">
        <f t="shared" si="471"/>
        <v>199</v>
      </c>
      <c r="GW145" s="117">
        <f t="shared" si="471"/>
        <v>200</v>
      </c>
      <c r="GX145" s="117">
        <f t="shared" si="471"/>
        <v>201</v>
      </c>
      <c r="GY145" s="117">
        <f t="shared" si="471"/>
        <v>202</v>
      </c>
      <c r="GZ145" s="117">
        <f t="shared" si="471"/>
        <v>203</v>
      </c>
      <c r="HA145" s="117">
        <f t="shared" si="471"/>
        <v>205</v>
      </c>
      <c r="HB145" s="117">
        <f t="shared" si="471"/>
        <v>206</v>
      </c>
      <c r="HC145" s="117">
        <f t="shared" si="471"/>
        <v>207</v>
      </c>
      <c r="HD145" s="117">
        <f t="shared" si="471"/>
        <v>208</v>
      </c>
      <c r="HE145" s="117">
        <f t="shared" si="471"/>
        <v>209</v>
      </c>
      <c r="HF145" s="117">
        <f t="shared" si="471"/>
        <v>210</v>
      </c>
      <c r="HG145" s="117">
        <f t="shared" si="471"/>
        <v>211</v>
      </c>
      <c r="HH145" s="117">
        <f t="shared" si="471"/>
        <v>212</v>
      </c>
      <c r="HI145" s="117">
        <f t="shared" ref="HI145:HV145" si="472">IF(HI47=1,HI144+1,HI144)</f>
        <v>213</v>
      </c>
      <c r="HJ145" s="117">
        <f t="shared" si="472"/>
        <v>214</v>
      </c>
      <c r="HK145" s="117">
        <f t="shared" si="472"/>
        <v>216</v>
      </c>
      <c r="HL145" s="117">
        <f t="shared" si="472"/>
        <v>217</v>
      </c>
      <c r="HM145" s="117">
        <f t="shared" si="472"/>
        <v>218</v>
      </c>
      <c r="HN145" s="117">
        <f t="shared" si="472"/>
        <v>219</v>
      </c>
      <c r="HO145" s="117">
        <f t="shared" si="472"/>
        <v>220</v>
      </c>
      <c r="HP145" s="117">
        <f t="shared" si="472"/>
        <v>221</v>
      </c>
      <c r="HQ145" s="117">
        <f t="shared" si="472"/>
        <v>222</v>
      </c>
      <c r="HR145" s="117">
        <f t="shared" si="472"/>
        <v>223</v>
      </c>
      <c r="HS145" s="117">
        <f t="shared" si="472"/>
        <v>224</v>
      </c>
      <c r="HT145" s="117">
        <f t="shared" si="472"/>
        <v>225</v>
      </c>
      <c r="HU145" s="117">
        <f t="shared" si="472"/>
        <v>225</v>
      </c>
      <c r="HV145" s="117">
        <f t="shared" si="472"/>
        <v>225</v>
      </c>
    </row>
    <row r="146" spans="1:230" x14ac:dyDescent="0.35">
      <c r="A146" s="117" t="s">
        <v>808</v>
      </c>
      <c r="B146" s="117" t="str">
        <f t="shared" si="432"/>
        <v>-</v>
      </c>
      <c r="C146" s="117" t="str">
        <f t="shared" si="432"/>
        <v>-</v>
      </c>
      <c r="D146" s="117" t="str">
        <f t="shared" si="432"/>
        <v>-</v>
      </c>
      <c r="E146" s="117" t="str">
        <f t="shared" si="432"/>
        <v>-</v>
      </c>
      <c r="H146" s="117">
        <v>145</v>
      </c>
      <c r="I146" s="117" t="str">
        <f t="shared" si="410"/>
        <v>ECG</v>
      </c>
      <c r="J146" s="117">
        <f t="shared" si="412"/>
        <v>132</v>
      </c>
      <c r="K146" s="117" t="str">
        <f t="shared" si="413"/>
        <v>ECG</v>
      </c>
      <c r="L146" s="117" t="str">
        <f t="shared" si="414"/>
        <v/>
      </c>
      <c r="M146" s="398" t="str">
        <f t="shared" si="415"/>
        <v>ECG</v>
      </c>
      <c r="N146" s="117">
        <f t="shared" si="416"/>
        <v>145</v>
      </c>
      <c r="O146" s="117">
        <f t="shared" si="417"/>
        <v>145</v>
      </c>
      <c r="Q146" s="389" t="str">
        <f t="shared" si="411"/>
        <v/>
      </c>
      <c r="R146" s="395" t="str">
        <f t="shared" si="418"/>
        <v/>
      </c>
      <c r="S146" s="391"/>
      <c r="T146" s="391"/>
      <c r="U146" s="391"/>
      <c r="V146" s="117">
        <v>47</v>
      </c>
      <c r="W146" s="117">
        <v>0</v>
      </c>
      <c r="X146" s="117">
        <f t="shared" si="423"/>
        <v>1</v>
      </c>
      <c r="Y146" s="117">
        <f t="shared" ref="Y146:CJ146" si="473">IF(Y48=1,Y145+1,Y145)</f>
        <v>2</v>
      </c>
      <c r="Z146" s="117">
        <f t="shared" si="473"/>
        <v>3</v>
      </c>
      <c r="AA146" s="117">
        <f t="shared" si="473"/>
        <v>4</v>
      </c>
      <c r="AB146" s="117">
        <f t="shared" si="473"/>
        <v>5</v>
      </c>
      <c r="AC146" s="117">
        <f t="shared" si="473"/>
        <v>7</v>
      </c>
      <c r="AD146" s="117">
        <f t="shared" si="473"/>
        <v>8</v>
      </c>
      <c r="AE146" s="117">
        <f t="shared" si="473"/>
        <v>9</v>
      </c>
      <c r="AF146" s="117">
        <f t="shared" si="473"/>
        <v>10</v>
      </c>
      <c r="AG146" s="117">
        <f t="shared" si="473"/>
        <v>11</v>
      </c>
      <c r="AH146" s="117">
        <f t="shared" si="473"/>
        <v>12</v>
      </c>
      <c r="AI146" s="117">
        <f t="shared" si="473"/>
        <v>13</v>
      </c>
      <c r="AJ146" s="117">
        <f t="shared" si="473"/>
        <v>14</v>
      </c>
      <c r="AK146" s="117">
        <f t="shared" si="473"/>
        <v>15</v>
      </c>
      <c r="AL146" s="117">
        <f t="shared" si="473"/>
        <v>16</v>
      </c>
      <c r="AM146" s="117">
        <f t="shared" si="473"/>
        <v>18</v>
      </c>
      <c r="AN146" s="117">
        <f t="shared" si="473"/>
        <v>19</v>
      </c>
      <c r="AO146" s="117">
        <f t="shared" si="473"/>
        <v>20</v>
      </c>
      <c r="AP146" s="117">
        <f t="shared" si="473"/>
        <v>21</v>
      </c>
      <c r="AQ146" s="117">
        <f t="shared" si="473"/>
        <v>22</v>
      </c>
      <c r="AR146" s="117">
        <f t="shared" si="473"/>
        <v>23</v>
      </c>
      <c r="AS146" s="117">
        <f t="shared" si="473"/>
        <v>24</v>
      </c>
      <c r="AT146" s="117">
        <f t="shared" si="473"/>
        <v>25</v>
      </c>
      <c r="AU146" s="117">
        <f t="shared" si="473"/>
        <v>26</v>
      </c>
      <c r="AV146" s="117">
        <f t="shared" si="473"/>
        <v>27</v>
      </c>
      <c r="AW146" s="117">
        <f t="shared" si="473"/>
        <v>29</v>
      </c>
      <c r="AX146" s="117">
        <f t="shared" si="473"/>
        <v>30</v>
      </c>
      <c r="AY146" s="117">
        <f t="shared" si="473"/>
        <v>31</v>
      </c>
      <c r="AZ146" s="117">
        <f t="shared" si="473"/>
        <v>32</v>
      </c>
      <c r="BA146" s="117">
        <f t="shared" si="473"/>
        <v>33</v>
      </c>
      <c r="BB146" s="117">
        <f t="shared" si="473"/>
        <v>34</v>
      </c>
      <c r="BC146" s="117">
        <f t="shared" si="473"/>
        <v>35</v>
      </c>
      <c r="BD146" s="117">
        <f t="shared" si="473"/>
        <v>36</v>
      </c>
      <c r="BE146" s="117">
        <f t="shared" si="473"/>
        <v>37</v>
      </c>
      <c r="BF146" s="117">
        <f t="shared" si="473"/>
        <v>38</v>
      </c>
      <c r="BG146" s="117">
        <f t="shared" si="473"/>
        <v>40</v>
      </c>
      <c r="BH146" s="117">
        <f t="shared" si="473"/>
        <v>41</v>
      </c>
      <c r="BI146" s="117">
        <f t="shared" si="473"/>
        <v>42</v>
      </c>
      <c r="BJ146" s="117">
        <f t="shared" si="473"/>
        <v>43</v>
      </c>
      <c r="BK146" s="117">
        <f t="shared" si="473"/>
        <v>44</v>
      </c>
      <c r="BL146" s="117">
        <f t="shared" si="473"/>
        <v>45</v>
      </c>
      <c r="BM146" s="117">
        <f t="shared" si="473"/>
        <v>46</v>
      </c>
      <c r="BN146" s="117">
        <f t="shared" si="473"/>
        <v>47</v>
      </c>
      <c r="BO146" s="117">
        <f t="shared" si="473"/>
        <v>48</v>
      </c>
      <c r="BP146" s="117">
        <f t="shared" si="473"/>
        <v>49</v>
      </c>
      <c r="BQ146" s="117">
        <f t="shared" si="473"/>
        <v>51</v>
      </c>
      <c r="BR146" s="117">
        <f t="shared" si="473"/>
        <v>52</v>
      </c>
      <c r="BS146" s="117">
        <f t="shared" si="473"/>
        <v>53</v>
      </c>
      <c r="BT146" s="117">
        <f t="shared" si="473"/>
        <v>54</v>
      </c>
      <c r="BU146" s="117">
        <f t="shared" si="473"/>
        <v>55</v>
      </c>
      <c r="BV146" s="117">
        <f t="shared" si="473"/>
        <v>56</v>
      </c>
      <c r="BW146" s="117">
        <f t="shared" si="473"/>
        <v>57</v>
      </c>
      <c r="BX146" s="117">
        <f t="shared" si="473"/>
        <v>58</v>
      </c>
      <c r="BY146" s="117">
        <f t="shared" si="473"/>
        <v>59</v>
      </c>
      <c r="BZ146" s="117">
        <f t="shared" si="473"/>
        <v>60</v>
      </c>
      <c r="CA146" s="117">
        <f t="shared" si="473"/>
        <v>62</v>
      </c>
      <c r="CB146" s="117">
        <f t="shared" si="473"/>
        <v>63</v>
      </c>
      <c r="CC146" s="117">
        <f t="shared" si="473"/>
        <v>64</v>
      </c>
      <c r="CD146" s="117">
        <f t="shared" si="473"/>
        <v>65</v>
      </c>
      <c r="CE146" s="117">
        <f t="shared" si="473"/>
        <v>66</v>
      </c>
      <c r="CF146" s="117">
        <f t="shared" si="473"/>
        <v>67</v>
      </c>
      <c r="CG146" s="117">
        <f t="shared" si="473"/>
        <v>68</v>
      </c>
      <c r="CH146" s="117">
        <f t="shared" si="473"/>
        <v>69</v>
      </c>
      <c r="CI146" s="117">
        <f t="shared" si="473"/>
        <v>70</v>
      </c>
      <c r="CJ146" s="117">
        <f t="shared" si="473"/>
        <v>71</v>
      </c>
      <c r="CK146" s="117">
        <f t="shared" ref="CK146:EV146" si="474">IF(CK48=1,CK145+1,CK145)</f>
        <v>73</v>
      </c>
      <c r="CL146" s="117">
        <f t="shared" si="474"/>
        <v>74</v>
      </c>
      <c r="CM146" s="117">
        <f t="shared" si="474"/>
        <v>75</v>
      </c>
      <c r="CN146" s="117">
        <f t="shared" si="474"/>
        <v>76</v>
      </c>
      <c r="CO146" s="117">
        <f t="shared" si="474"/>
        <v>77</v>
      </c>
      <c r="CP146" s="117">
        <f t="shared" si="474"/>
        <v>78</v>
      </c>
      <c r="CQ146" s="117">
        <f t="shared" si="474"/>
        <v>79</v>
      </c>
      <c r="CR146" s="117">
        <f t="shared" si="474"/>
        <v>80</v>
      </c>
      <c r="CS146" s="117">
        <f t="shared" si="474"/>
        <v>81</v>
      </c>
      <c r="CT146" s="117">
        <f t="shared" si="474"/>
        <v>82</v>
      </c>
      <c r="CU146" s="117">
        <f t="shared" si="474"/>
        <v>84</v>
      </c>
      <c r="CV146" s="117">
        <f t="shared" si="474"/>
        <v>85</v>
      </c>
      <c r="CW146" s="117">
        <f t="shared" si="474"/>
        <v>86</v>
      </c>
      <c r="CX146" s="117">
        <f t="shared" si="474"/>
        <v>87</v>
      </c>
      <c r="CY146" s="117">
        <f t="shared" si="474"/>
        <v>88</v>
      </c>
      <c r="CZ146" s="117">
        <f t="shared" si="474"/>
        <v>89</v>
      </c>
      <c r="DA146" s="117">
        <f t="shared" si="474"/>
        <v>90</v>
      </c>
      <c r="DB146" s="117">
        <f t="shared" si="474"/>
        <v>91</v>
      </c>
      <c r="DC146" s="117">
        <f t="shared" si="474"/>
        <v>92</v>
      </c>
      <c r="DD146" s="117">
        <f t="shared" si="474"/>
        <v>93</v>
      </c>
      <c r="DE146" s="117">
        <f t="shared" si="474"/>
        <v>95</v>
      </c>
      <c r="DF146" s="117">
        <f t="shared" si="474"/>
        <v>96</v>
      </c>
      <c r="DG146" s="117">
        <f t="shared" si="474"/>
        <v>97</v>
      </c>
      <c r="DH146" s="117">
        <f t="shared" si="474"/>
        <v>98</v>
      </c>
      <c r="DI146" s="117">
        <f t="shared" si="474"/>
        <v>99</v>
      </c>
      <c r="DJ146" s="117">
        <f t="shared" si="474"/>
        <v>100</v>
      </c>
      <c r="DK146" s="117">
        <f t="shared" si="474"/>
        <v>101</v>
      </c>
      <c r="DL146" s="117">
        <f t="shared" si="474"/>
        <v>102</v>
      </c>
      <c r="DM146" s="117">
        <f t="shared" si="474"/>
        <v>103</v>
      </c>
      <c r="DN146" s="117">
        <f t="shared" si="474"/>
        <v>104</v>
      </c>
      <c r="DO146" s="117">
        <f t="shared" si="474"/>
        <v>106</v>
      </c>
      <c r="DP146" s="117">
        <f t="shared" si="474"/>
        <v>107</v>
      </c>
      <c r="DQ146" s="117">
        <f t="shared" si="474"/>
        <v>108</v>
      </c>
      <c r="DR146" s="117">
        <f t="shared" si="474"/>
        <v>109</v>
      </c>
      <c r="DS146" s="117">
        <f t="shared" si="474"/>
        <v>110</v>
      </c>
      <c r="DT146" s="117">
        <f t="shared" si="474"/>
        <v>111</v>
      </c>
      <c r="DU146" s="117">
        <f t="shared" si="474"/>
        <v>112</v>
      </c>
      <c r="DV146" s="117">
        <f t="shared" si="474"/>
        <v>113</v>
      </c>
      <c r="DW146" s="117">
        <f t="shared" si="474"/>
        <v>114</v>
      </c>
      <c r="DX146" s="117">
        <f t="shared" si="474"/>
        <v>115</v>
      </c>
      <c r="DY146" s="117">
        <f t="shared" si="474"/>
        <v>117</v>
      </c>
      <c r="DZ146" s="117">
        <f t="shared" si="474"/>
        <v>118</v>
      </c>
      <c r="EA146" s="117">
        <f t="shared" si="474"/>
        <v>119</v>
      </c>
      <c r="EB146" s="117">
        <f t="shared" si="474"/>
        <v>120</v>
      </c>
      <c r="EC146" s="117">
        <f t="shared" si="474"/>
        <v>121</v>
      </c>
      <c r="ED146" s="117">
        <f t="shared" si="474"/>
        <v>122</v>
      </c>
      <c r="EE146" s="117">
        <f t="shared" si="474"/>
        <v>123</v>
      </c>
      <c r="EF146" s="117">
        <f t="shared" si="474"/>
        <v>124</v>
      </c>
      <c r="EG146" s="117">
        <f t="shared" si="474"/>
        <v>125</v>
      </c>
      <c r="EH146" s="117">
        <f t="shared" si="474"/>
        <v>126</v>
      </c>
      <c r="EI146" s="117">
        <f t="shared" si="474"/>
        <v>128</v>
      </c>
      <c r="EJ146" s="117">
        <f t="shared" si="474"/>
        <v>129</v>
      </c>
      <c r="EK146" s="117">
        <f t="shared" si="474"/>
        <v>130</v>
      </c>
      <c r="EL146" s="117">
        <f t="shared" si="474"/>
        <v>131</v>
      </c>
      <c r="EM146" s="117">
        <f t="shared" si="474"/>
        <v>132</v>
      </c>
      <c r="EN146" s="117">
        <f t="shared" si="474"/>
        <v>133</v>
      </c>
      <c r="EO146" s="117">
        <f t="shared" si="474"/>
        <v>134</v>
      </c>
      <c r="EP146" s="117">
        <f t="shared" si="474"/>
        <v>135</v>
      </c>
      <c r="EQ146" s="117">
        <f t="shared" si="474"/>
        <v>136</v>
      </c>
      <c r="ER146" s="117">
        <f t="shared" si="474"/>
        <v>137</v>
      </c>
      <c r="ES146" s="117">
        <f t="shared" si="474"/>
        <v>139</v>
      </c>
      <c r="ET146" s="117">
        <f t="shared" si="474"/>
        <v>140</v>
      </c>
      <c r="EU146" s="117">
        <f t="shared" si="474"/>
        <v>141</v>
      </c>
      <c r="EV146" s="117">
        <f t="shared" si="474"/>
        <v>142</v>
      </c>
      <c r="EW146" s="117">
        <f t="shared" ref="EW146:HH146" si="475">IF(EW48=1,EW145+1,EW145)</f>
        <v>143</v>
      </c>
      <c r="EX146" s="117">
        <f t="shared" si="475"/>
        <v>144</v>
      </c>
      <c r="EY146" s="117">
        <f t="shared" si="475"/>
        <v>145</v>
      </c>
      <c r="EZ146" s="117">
        <f t="shared" si="475"/>
        <v>146</v>
      </c>
      <c r="FA146" s="117">
        <f t="shared" si="475"/>
        <v>147</v>
      </c>
      <c r="FB146" s="117">
        <f t="shared" si="475"/>
        <v>148</v>
      </c>
      <c r="FC146" s="117">
        <f t="shared" si="475"/>
        <v>150</v>
      </c>
      <c r="FD146" s="117">
        <f t="shared" si="475"/>
        <v>151</v>
      </c>
      <c r="FE146" s="117">
        <f t="shared" si="475"/>
        <v>152</v>
      </c>
      <c r="FF146" s="117">
        <f t="shared" si="475"/>
        <v>153</v>
      </c>
      <c r="FG146" s="117">
        <f t="shared" si="475"/>
        <v>154</v>
      </c>
      <c r="FH146" s="117">
        <f t="shared" si="475"/>
        <v>155</v>
      </c>
      <c r="FI146" s="117">
        <f t="shared" si="475"/>
        <v>156</v>
      </c>
      <c r="FJ146" s="117">
        <f t="shared" si="475"/>
        <v>157</v>
      </c>
      <c r="FK146" s="117">
        <f t="shared" si="475"/>
        <v>158</v>
      </c>
      <c r="FL146" s="117">
        <f t="shared" si="475"/>
        <v>159</v>
      </c>
      <c r="FM146" s="117">
        <f t="shared" si="475"/>
        <v>161</v>
      </c>
      <c r="FN146" s="117">
        <f t="shared" si="475"/>
        <v>162</v>
      </c>
      <c r="FO146" s="117">
        <f t="shared" si="475"/>
        <v>163</v>
      </c>
      <c r="FP146" s="117">
        <f t="shared" si="475"/>
        <v>164</v>
      </c>
      <c r="FQ146" s="117">
        <f t="shared" si="475"/>
        <v>165</v>
      </c>
      <c r="FR146" s="117">
        <f t="shared" si="475"/>
        <v>166</v>
      </c>
      <c r="FS146" s="117">
        <f t="shared" si="475"/>
        <v>167</v>
      </c>
      <c r="FT146" s="117">
        <f t="shared" si="475"/>
        <v>168</v>
      </c>
      <c r="FU146" s="117">
        <f t="shared" si="475"/>
        <v>169</v>
      </c>
      <c r="FV146" s="117">
        <f t="shared" si="475"/>
        <v>170</v>
      </c>
      <c r="FW146" s="117">
        <f t="shared" si="475"/>
        <v>172</v>
      </c>
      <c r="FX146" s="117">
        <f t="shared" si="475"/>
        <v>173</v>
      </c>
      <c r="FY146" s="117">
        <f t="shared" si="475"/>
        <v>174</v>
      </c>
      <c r="FZ146" s="117">
        <f t="shared" si="475"/>
        <v>175</v>
      </c>
      <c r="GA146" s="117">
        <f t="shared" si="475"/>
        <v>176</v>
      </c>
      <c r="GB146" s="117">
        <f t="shared" si="475"/>
        <v>177</v>
      </c>
      <c r="GC146" s="117">
        <f t="shared" si="475"/>
        <v>178</v>
      </c>
      <c r="GD146" s="117">
        <f t="shared" si="475"/>
        <v>179</v>
      </c>
      <c r="GE146" s="117">
        <f t="shared" si="475"/>
        <v>180</v>
      </c>
      <c r="GF146" s="117">
        <f t="shared" si="475"/>
        <v>181</v>
      </c>
      <c r="GG146" s="117">
        <f t="shared" si="475"/>
        <v>183</v>
      </c>
      <c r="GH146" s="117">
        <f t="shared" si="475"/>
        <v>184</v>
      </c>
      <c r="GI146" s="117">
        <f t="shared" si="475"/>
        <v>185</v>
      </c>
      <c r="GJ146" s="117">
        <f t="shared" si="475"/>
        <v>186</v>
      </c>
      <c r="GK146" s="117">
        <f t="shared" si="475"/>
        <v>187</v>
      </c>
      <c r="GL146" s="117">
        <f t="shared" si="475"/>
        <v>188</v>
      </c>
      <c r="GM146" s="117">
        <f t="shared" si="475"/>
        <v>189</v>
      </c>
      <c r="GN146" s="117">
        <f t="shared" si="475"/>
        <v>190</v>
      </c>
      <c r="GO146" s="117">
        <f t="shared" si="475"/>
        <v>191</v>
      </c>
      <c r="GP146" s="117">
        <f t="shared" si="475"/>
        <v>192</v>
      </c>
      <c r="GQ146" s="117">
        <f t="shared" si="475"/>
        <v>194</v>
      </c>
      <c r="GR146" s="117">
        <f t="shared" si="475"/>
        <v>195</v>
      </c>
      <c r="GS146" s="117">
        <f t="shared" si="475"/>
        <v>196</v>
      </c>
      <c r="GT146" s="117">
        <f t="shared" si="475"/>
        <v>197</v>
      </c>
      <c r="GU146" s="117">
        <f t="shared" si="475"/>
        <v>198</v>
      </c>
      <c r="GV146" s="117">
        <f t="shared" si="475"/>
        <v>199</v>
      </c>
      <c r="GW146" s="117">
        <f t="shared" si="475"/>
        <v>200</v>
      </c>
      <c r="GX146" s="117">
        <f t="shared" si="475"/>
        <v>201</v>
      </c>
      <c r="GY146" s="117">
        <f t="shared" si="475"/>
        <v>202</v>
      </c>
      <c r="GZ146" s="117">
        <f t="shared" si="475"/>
        <v>203</v>
      </c>
      <c r="HA146" s="117">
        <f t="shared" si="475"/>
        <v>205</v>
      </c>
      <c r="HB146" s="117">
        <f t="shared" si="475"/>
        <v>206</v>
      </c>
      <c r="HC146" s="117">
        <f t="shared" si="475"/>
        <v>207</v>
      </c>
      <c r="HD146" s="117">
        <f t="shared" si="475"/>
        <v>208</v>
      </c>
      <c r="HE146" s="117">
        <f t="shared" si="475"/>
        <v>209</v>
      </c>
      <c r="HF146" s="117">
        <f t="shared" si="475"/>
        <v>210</v>
      </c>
      <c r="HG146" s="117">
        <f t="shared" si="475"/>
        <v>211</v>
      </c>
      <c r="HH146" s="117">
        <f t="shared" si="475"/>
        <v>212</v>
      </c>
      <c r="HI146" s="117">
        <f t="shared" ref="HI146:HV146" si="476">IF(HI48=1,HI145+1,HI145)</f>
        <v>213</v>
      </c>
      <c r="HJ146" s="117">
        <f t="shared" si="476"/>
        <v>214</v>
      </c>
      <c r="HK146" s="117">
        <f t="shared" si="476"/>
        <v>216</v>
      </c>
      <c r="HL146" s="117">
        <f t="shared" si="476"/>
        <v>217</v>
      </c>
      <c r="HM146" s="117">
        <f t="shared" si="476"/>
        <v>218</v>
      </c>
      <c r="HN146" s="117">
        <f t="shared" si="476"/>
        <v>219</v>
      </c>
      <c r="HO146" s="117">
        <f t="shared" si="476"/>
        <v>220</v>
      </c>
      <c r="HP146" s="117">
        <f t="shared" si="476"/>
        <v>221</v>
      </c>
      <c r="HQ146" s="117">
        <f t="shared" si="476"/>
        <v>222</v>
      </c>
      <c r="HR146" s="117">
        <f t="shared" si="476"/>
        <v>223</v>
      </c>
      <c r="HS146" s="117">
        <f t="shared" si="476"/>
        <v>224</v>
      </c>
      <c r="HT146" s="117">
        <f t="shared" si="476"/>
        <v>225</v>
      </c>
      <c r="HU146" s="117">
        <f t="shared" si="476"/>
        <v>225</v>
      </c>
      <c r="HV146" s="117">
        <f t="shared" si="476"/>
        <v>225</v>
      </c>
    </row>
    <row r="147" spans="1:230" x14ac:dyDescent="0.35">
      <c r="A147" s="117" t="s">
        <v>809</v>
      </c>
      <c r="B147" s="117" t="str">
        <f t="shared" si="432"/>
        <v>-</v>
      </c>
      <c r="C147" s="117" t="str">
        <f t="shared" si="432"/>
        <v>-</v>
      </c>
      <c r="D147" s="117" t="str">
        <f t="shared" si="432"/>
        <v>-</v>
      </c>
      <c r="E147" s="117" t="str">
        <f t="shared" si="432"/>
        <v>-</v>
      </c>
      <c r="H147" s="117">
        <v>146</v>
      </c>
      <c r="I147" s="117" t="str">
        <f t="shared" si="410"/>
        <v>ECG</v>
      </c>
      <c r="J147" s="117">
        <f t="shared" si="412"/>
        <v>133</v>
      </c>
      <c r="K147" s="117" t="str">
        <f t="shared" si="413"/>
        <v>ECG</v>
      </c>
      <c r="L147" s="117" t="str">
        <f t="shared" si="414"/>
        <v/>
      </c>
      <c r="M147" s="398" t="str">
        <f t="shared" si="415"/>
        <v>ECG</v>
      </c>
      <c r="N147" s="117">
        <f t="shared" si="416"/>
        <v>146</v>
      </c>
      <c r="O147" s="117">
        <f t="shared" si="417"/>
        <v>146</v>
      </c>
      <c r="Q147" s="389" t="str">
        <f t="shared" si="411"/>
        <v/>
      </c>
      <c r="R147" s="395" t="str">
        <f t="shared" si="418"/>
        <v/>
      </c>
      <c r="S147" s="391"/>
      <c r="T147" s="391"/>
      <c r="U147" s="391"/>
      <c r="V147" s="117">
        <v>48</v>
      </c>
      <c r="W147" s="117">
        <v>0</v>
      </c>
      <c r="X147" s="117">
        <f t="shared" si="423"/>
        <v>1</v>
      </c>
      <c r="Y147" s="117">
        <f t="shared" ref="Y147:CJ147" si="477">IF(Y49=1,Y146+1,Y146)</f>
        <v>2</v>
      </c>
      <c r="Z147" s="117">
        <f t="shared" si="477"/>
        <v>3</v>
      </c>
      <c r="AA147" s="117">
        <f t="shared" si="477"/>
        <v>4</v>
      </c>
      <c r="AB147" s="117">
        <f t="shared" si="477"/>
        <v>5</v>
      </c>
      <c r="AC147" s="117">
        <f t="shared" si="477"/>
        <v>7</v>
      </c>
      <c r="AD147" s="117">
        <f t="shared" si="477"/>
        <v>8</v>
      </c>
      <c r="AE147" s="117">
        <f t="shared" si="477"/>
        <v>9</v>
      </c>
      <c r="AF147" s="117">
        <f t="shared" si="477"/>
        <v>10</v>
      </c>
      <c r="AG147" s="117">
        <f t="shared" si="477"/>
        <v>11</v>
      </c>
      <c r="AH147" s="117">
        <f t="shared" si="477"/>
        <v>12</v>
      </c>
      <c r="AI147" s="117">
        <f t="shared" si="477"/>
        <v>13</v>
      </c>
      <c r="AJ147" s="117">
        <f t="shared" si="477"/>
        <v>14</v>
      </c>
      <c r="AK147" s="117">
        <f t="shared" si="477"/>
        <v>15</v>
      </c>
      <c r="AL147" s="117">
        <f t="shared" si="477"/>
        <v>16</v>
      </c>
      <c r="AM147" s="117">
        <f t="shared" si="477"/>
        <v>18</v>
      </c>
      <c r="AN147" s="117">
        <f t="shared" si="477"/>
        <v>19</v>
      </c>
      <c r="AO147" s="117">
        <f t="shared" si="477"/>
        <v>20</v>
      </c>
      <c r="AP147" s="117">
        <f t="shared" si="477"/>
        <v>21</v>
      </c>
      <c r="AQ147" s="117">
        <f t="shared" si="477"/>
        <v>22</v>
      </c>
      <c r="AR147" s="117">
        <f t="shared" si="477"/>
        <v>23</v>
      </c>
      <c r="AS147" s="117">
        <f t="shared" si="477"/>
        <v>24</v>
      </c>
      <c r="AT147" s="117">
        <f t="shared" si="477"/>
        <v>25</v>
      </c>
      <c r="AU147" s="117">
        <f t="shared" si="477"/>
        <v>26</v>
      </c>
      <c r="AV147" s="117">
        <f t="shared" si="477"/>
        <v>27</v>
      </c>
      <c r="AW147" s="117">
        <f t="shared" si="477"/>
        <v>29</v>
      </c>
      <c r="AX147" s="117">
        <f t="shared" si="477"/>
        <v>30</v>
      </c>
      <c r="AY147" s="117">
        <f t="shared" si="477"/>
        <v>31</v>
      </c>
      <c r="AZ147" s="117">
        <f t="shared" si="477"/>
        <v>32</v>
      </c>
      <c r="BA147" s="117">
        <f t="shared" si="477"/>
        <v>33</v>
      </c>
      <c r="BB147" s="117">
        <f t="shared" si="477"/>
        <v>34</v>
      </c>
      <c r="BC147" s="117">
        <f t="shared" si="477"/>
        <v>35</v>
      </c>
      <c r="BD147" s="117">
        <f t="shared" si="477"/>
        <v>36</v>
      </c>
      <c r="BE147" s="117">
        <f t="shared" si="477"/>
        <v>37</v>
      </c>
      <c r="BF147" s="117">
        <f t="shared" si="477"/>
        <v>38</v>
      </c>
      <c r="BG147" s="117">
        <f t="shared" si="477"/>
        <v>40</v>
      </c>
      <c r="BH147" s="117">
        <f t="shared" si="477"/>
        <v>41</v>
      </c>
      <c r="BI147" s="117">
        <f t="shared" si="477"/>
        <v>42</v>
      </c>
      <c r="BJ147" s="117">
        <f t="shared" si="477"/>
        <v>43</v>
      </c>
      <c r="BK147" s="117">
        <f t="shared" si="477"/>
        <v>44</v>
      </c>
      <c r="BL147" s="117">
        <f t="shared" si="477"/>
        <v>45</v>
      </c>
      <c r="BM147" s="117">
        <f t="shared" si="477"/>
        <v>46</v>
      </c>
      <c r="BN147" s="117">
        <f t="shared" si="477"/>
        <v>47</v>
      </c>
      <c r="BO147" s="117">
        <f t="shared" si="477"/>
        <v>48</v>
      </c>
      <c r="BP147" s="117">
        <f t="shared" si="477"/>
        <v>49</v>
      </c>
      <c r="BQ147" s="117">
        <f t="shared" si="477"/>
        <v>51</v>
      </c>
      <c r="BR147" s="117">
        <f t="shared" si="477"/>
        <v>52</v>
      </c>
      <c r="BS147" s="117">
        <f t="shared" si="477"/>
        <v>53</v>
      </c>
      <c r="BT147" s="117">
        <f t="shared" si="477"/>
        <v>54</v>
      </c>
      <c r="BU147" s="117">
        <f t="shared" si="477"/>
        <v>55</v>
      </c>
      <c r="BV147" s="117">
        <f t="shared" si="477"/>
        <v>56</v>
      </c>
      <c r="BW147" s="117">
        <f t="shared" si="477"/>
        <v>57</v>
      </c>
      <c r="BX147" s="117">
        <f t="shared" si="477"/>
        <v>58</v>
      </c>
      <c r="BY147" s="117">
        <f t="shared" si="477"/>
        <v>59</v>
      </c>
      <c r="BZ147" s="117">
        <f t="shared" si="477"/>
        <v>60</v>
      </c>
      <c r="CA147" s="117">
        <f t="shared" si="477"/>
        <v>62</v>
      </c>
      <c r="CB147" s="117">
        <f t="shared" si="477"/>
        <v>63</v>
      </c>
      <c r="CC147" s="117">
        <f t="shared" si="477"/>
        <v>64</v>
      </c>
      <c r="CD147" s="117">
        <f t="shared" si="477"/>
        <v>65</v>
      </c>
      <c r="CE147" s="117">
        <f t="shared" si="477"/>
        <v>66</v>
      </c>
      <c r="CF147" s="117">
        <f t="shared" si="477"/>
        <v>67</v>
      </c>
      <c r="CG147" s="117">
        <f t="shared" si="477"/>
        <v>68</v>
      </c>
      <c r="CH147" s="117">
        <f t="shared" si="477"/>
        <v>69</v>
      </c>
      <c r="CI147" s="117">
        <f t="shared" si="477"/>
        <v>70</v>
      </c>
      <c r="CJ147" s="117">
        <f t="shared" si="477"/>
        <v>71</v>
      </c>
      <c r="CK147" s="117">
        <f t="shared" ref="CK147:EV147" si="478">IF(CK49=1,CK146+1,CK146)</f>
        <v>73</v>
      </c>
      <c r="CL147" s="117">
        <f t="shared" si="478"/>
        <v>74</v>
      </c>
      <c r="CM147" s="117">
        <f t="shared" si="478"/>
        <v>75</v>
      </c>
      <c r="CN147" s="117">
        <f t="shared" si="478"/>
        <v>76</v>
      </c>
      <c r="CO147" s="117">
        <f t="shared" si="478"/>
        <v>77</v>
      </c>
      <c r="CP147" s="117">
        <f t="shared" si="478"/>
        <v>78</v>
      </c>
      <c r="CQ147" s="117">
        <f t="shared" si="478"/>
        <v>79</v>
      </c>
      <c r="CR147" s="117">
        <f t="shared" si="478"/>
        <v>80</v>
      </c>
      <c r="CS147" s="117">
        <f t="shared" si="478"/>
        <v>81</v>
      </c>
      <c r="CT147" s="117">
        <f t="shared" si="478"/>
        <v>82</v>
      </c>
      <c r="CU147" s="117">
        <f t="shared" si="478"/>
        <v>84</v>
      </c>
      <c r="CV147" s="117">
        <f t="shared" si="478"/>
        <v>85</v>
      </c>
      <c r="CW147" s="117">
        <f t="shared" si="478"/>
        <v>86</v>
      </c>
      <c r="CX147" s="117">
        <f t="shared" si="478"/>
        <v>87</v>
      </c>
      <c r="CY147" s="117">
        <f t="shared" si="478"/>
        <v>88</v>
      </c>
      <c r="CZ147" s="117">
        <f t="shared" si="478"/>
        <v>89</v>
      </c>
      <c r="DA147" s="117">
        <f t="shared" si="478"/>
        <v>90</v>
      </c>
      <c r="DB147" s="117">
        <f t="shared" si="478"/>
        <v>91</v>
      </c>
      <c r="DC147" s="117">
        <f t="shared" si="478"/>
        <v>92</v>
      </c>
      <c r="DD147" s="117">
        <f t="shared" si="478"/>
        <v>93</v>
      </c>
      <c r="DE147" s="117">
        <f t="shared" si="478"/>
        <v>95</v>
      </c>
      <c r="DF147" s="117">
        <f t="shared" si="478"/>
        <v>96</v>
      </c>
      <c r="DG147" s="117">
        <f t="shared" si="478"/>
        <v>97</v>
      </c>
      <c r="DH147" s="117">
        <f t="shared" si="478"/>
        <v>98</v>
      </c>
      <c r="DI147" s="117">
        <f t="shared" si="478"/>
        <v>99</v>
      </c>
      <c r="DJ147" s="117">
        <f t="shared" si="478"/>
        <v>100</v>
      </c>
      <c r="DK147" s="117">
        <f t="shared" si="478"/>
        <v>101</v>
      </c>
      <c r="DL147" s="117">
        <f t="shared" si="478"/>
        <v>102</v>
      </c>
      <c r="DM147" s="117">
        <f t="shared" si="478"/>
        <v>103</v>
      </c>
      <c r="DN147" s="117">
        <f t="shared" si="478"/>
        <v>104</v>
      </c>
      <c r="DO147" s="117">
        <f t="shared" si="478"/>
        <v>106</v>
      </c>
      <c r="DP147" s="117">
        <f t="shared" si="478"/>
        <v>107</v>
      </c>
      <c r="DQ147" s="117">
        <f t="shared" si="478"/>
        <v>108</v>
      </c>
      <c r="DR147" s="117">
        <f t="shared" si="478"/>
        <v>109</v>
      </c>
      <c r="DS147" s="117">
        <f t="shared" si="478"/>
        <v>110</v>
      </c>
      <c r="DT147" s="117">
        <f t="shared" si="478"/>
        <v>111</v>
      </c>
      <c r="DU147" s="117">
        <f t="shared" si="478"/>
        <v>112</v>
      </c>
      <c r="DV147" s="117">
        <f t="shared" si="478"/>
        <v>113</v>
      </c>
      <c r="DW147" s="117">
        <f t="shared" si="478"/>
        <v>114</v>
      </c>
      <c r="DX147" s="117">
        <f t="shared" si="478"/>
        <v>115</v>
      </c>
      <c r="DY147" s="117">
        <f t="shared" si="478"/>
        <v>117</v>
      </c>
      <c r="DZ147" s="117">
        <f t="shared" si="478"/>
        <v>118</v>
      </c>
      <c r="EA147" s="117">
        <f t="shared" si="478"/>
        <v>119</v>
      </c>
      <c r="EB147" s="117">
        <f t="shared" si="478"/>
        <v>120</v>
      </c>
      <c r="EC147" s="117">
        <f t="shared" si="478"/>
        <v>121</v>
      </c>
      <c r="ED147" s="117">
        <f t="shared" si="478"/>
        <v>122</v>
      </c>
      <c r="EE147" s="117">
        <f t="shared" si="478"/>
        <v>123</v>
      </c>
      <c r="EF147" s="117">
        <f t="shared" si="478"/>
        <v>124</v>
      </c>
      <c r="EG147" s="117">
        <f t="shared" si="478"/>
        <v>125</v>
      </c>
      <c r="EH147" s="117">
        <f t="shared" si="478"/>
        <v>126</v>
      </c>
      <c r="EI147" s="117">
        <f t="shared" si="478"/>
        <v>128</v>
      </c>
      <c r="EJ147" s="117">
        <f t="shared" si="478"/>
        <v>129</v>
      </c>
      <c r="EK147" s="117">
        <f t="shared" si="478"/>
        <v>130</v>
      </c>
      <c r="EL147" s="117">
        <f t="shared" si="478"/>
        <v>131</v>
      </c>
      <c r="EM147" s="117">
        <f t="shared" si="478"/>
        <v>132</v>
      </c>
      <c r="EN147" s="117">
        <f t="shared" si="478"/>
        <v>133</v>
      </c>
      <c r="EO147" s="117">
        <f t="shared" si="478"/>
        <v>134</v>
      </c>
      <c r="EP147" s="117">
        <f t="shared" si="478"/>
        <v>135</v>
      </c>
      <c r="EQ147" s="117">
        <f t="shared" si="478"/>
        <v>136</v>
      </c>
      <c r="ER147" s="117">
        <f t="shared" si="478"/>
        <v>137</v>
      </c>
      <c r="ES147" s="117">
        <f t="shared" si="478"/>
        <v>139</v>
      </c>
      <c r="ET147" s="117">
        <f t="shared" si="478"/>
        <v>140</v>
      </c>
      <c r="EU147" s="117">
        <f t="shared" si="478"/>
        <v>141</v>
      </c>
      <c r="EV147" s="117">
        <f t="shared" si="478"/>
        <v>142</v>
      </c>
      <c r="EW147" s="117">
        <f t="shared" ref="EW147:HH147" si="479">IF(EW49=1,EW146+1,EW146)</f>
        <v>143</v>
      </c>
      <c r="EX147" s="117">
        <f t="shared" si="479"/>
        <v>144</v>
      </c>
      <c r="EY147" s="117">
        <f t="shared" si="479"/>
        <v>145</v>
      </c>
      <c r="EZ147" s="117">
        <f t="shared" si="479"/>
        <v>146</v>
      </c>
      <c r="FA147" s="117">
        <f t="shared" si="479"/>
        <v>147</v>
      </c>
      <c r="FB147" s="117">
        <f t="shared" si="479"/>
        <v>148</v>
      </c>
      <c r="FC147" s="117">
        <f t="shared" si="479"/>
        <v>150</v>
      </c>
      <c r="FD147" s="117">
        <f t="shared" si="479"/>
        <v>151</v>
      </c>
      <c r="FE147" s="117">
        <f t="shared" si="479"/>
        <v>152</v>
      </c>
      <c r="FF147" s="117">
        <f t="shared" si="479"/>
        <v>153</v>
      </c>
      <c r="FG147" s="117">
        <f t="shared" si="479"/>
        <v>154</v>
      </c>
      <c r="FH147" s="117">
        <f t="shared" si="479"/>
        <v>155</v>
      </c>
      <c r="FI147" s="117">
        <f t="shared" si="479"/>
        <v>156</v>
      </c>
      <c r="FJ147" s="117">
        <f t="shared" si="479"/>
        <v>157</v>
      </c>
      <c r="FK147" s="117">
        <f t="shared" si="479"/>
        <v>158</v>
      </c>
      <c r="FL147" s="117">
        <f t="shared" si="479"/>
        <v>159</v>
      </c>
      <c r="FM147" s="117">
        <f t="shared" si="479"/>
        <v>161</v>
      </c>
      <c r="FN147" s="117">
        <f t="shared" si="479"/>
        <v>162</v>
      </c>
      <c r="FO147" s="117">
        <f t="shared" si="479"/>
        <v>163</v>
      </c>
      <c r="FP147" s="117">
        <f t="shared" si="479"/>
        <v>164</v>
      </c>
      <c r="FQ147" s="117">
        <f t="shared" si="479"/>
        <v>165</v>
      </c>
      <c r="FR147" s="117">
        <f t="shared" si="479"/>
        <v>166</v>
      </c>
      <c r="FS147" s="117">
        <f t="shared" si="479"/>
        <v>167</v>
      </c>
      <c r="FT147" s="117">
        <f t="shared" si="479"/>
        <v>168</v>
      </c>
      <c r="FU147" s="117">
        <f t="shared" si="479"/>
        <v>169</v>
      </c>
      <c r="FV147" s="117">
        <f t="shared" si="479"/>
        <v>170</v>
      </c>
      <c r="FW147" s="117">
        <f t="shared" si="479"/>
        <v>172</v>
      </c>
      <c r="FX147" s="117">
        <f t="shared" si="479"/>
        <v>173</v>
      </c>
      <c r="FY147" s="117">
        <f t="shared" si="479"/>
        <v>174</v>
      </c>
      <c r="FZ147" s="117">
        <f t="shared" si="479"/>
        <v>175</v>
      </c>
      <c r="GA147" s="117">
        <f t="shared" si="479"/>
        <v>176</v>
      </c>
      <c r="GB147" s="117">
        <f t="shared" si="479"/>
        <v>177</v>
      </c>
      <c r="GC147" s="117">
        <f t="shared" si="479"/>
        <v>178</v>
      </c>
      <c r="GD147" s="117">
        <f t="shared" si="479"/>
        <v>179</v>
      </c>
      <c r="GE147" s="117">
        <f t="shared" si="479"/>
        <v>180</v>
      </c>
      <c r="GF147" s="117">
        <f t="shared" si="479"/>
        <v>181</v>
      </c>
      <c r="GG147" s="117">
        <f t="shared" si="479"/>
        <v>183</v>
      </c>
      <c r="GH147" s="117">
        <f t="shared" si="479"/>
        <v>184</v>
      </c>
      <c r="GI147" s="117">
        <f t="shared" si="479"/>
        <v>185</v>
      </c>
      <c r="GJ147" s="117">
        <f t="shared" si="479"/>
        <v>186</v>
      </c>
      <c r="GK147" s="117">
        <f t="shared" si="479"/>
        <v>187</v>
      </c>
      <c r="GL147" s="117">
        <f t="shared" si="479"/>
        <v>188</v>
      </c>
      <c r="GM147" s="117">
        <f t="shared" si="479"/>
        <v>189</v>
      </c>
      <c r="GN147" s="117">
        <f t="shared" si="479"/>
        <v>190</v>
      </c>
      <c r="GO147" s="117">
        <f t="shared" si="479"/>
        <v>191</v>
      </c>
      <c r="GP147" s="117">
        <f t="shared" si="479"/>
        <v>192</v>
      </c>
      <c r="GQ147" s="117">
        <f t="shared" si="479"/>
        <v>194</v>
      </c>
      <c r="GR147" s="117">
        <f t="shared" si="479"/>
        <v>195</v>
      </c>
      <c r="GS147" s="117">
        <f t="shared" si="479"/>
        <v>196</v>
      </c>
      <c r="GT147" s="117">
        <f t="shared" si="479"/>
        <v>197</v>
      </c>
      <c r="GU147" s="117">
        <f t="shared" si="479"/>
        <v>198</v>
      </c>
      <c r="GV147" s="117">
        <f t="shared" si="479"/>
        <v>199</v>
      </c>
      <c r="GW147" s="117">
        <f t="shared" si="479"/>
        <v>200</v>
      </c>
      <c r="GX147" s="117">
        <f t="shared" si="479"/>
        <v>201</v>
      </c>
      <c r="GY147" s="117">
        <f t="shared" si="479"/>
        <v>202</v>
      </c>
      <c r="GZ147" s="117">
        <f t="shared" si="479"/>
        <v>203</v>
      </c>
      <c r="HA147" s="117">
        <f t="shared" si="479"/>
        <v>205</v>
      </c>
      <c r="HB147" s="117">
        <f t="shared" si="479"/>
        <v>206</v>
      </c>
      <c r="HC147" s="117">
        <f t="shared" si="479"/>
        <v>207</v>
      </c>
      <c r="HD147" s="117">
        <f t="shared" si="479"/>
        <v>208</v>
      </c>
      <c r="HE147" s="117">
        <f t="shared" si="479"/>
        <v>209</v>
      </c>
      <c r="HF147" s="117">
        <f t="shared" si="479"/>
        <v>210</v>
      </c>
      <c r="HG147" s="117">
        <f t="shared" si="479"/>
        <v>211</v>
      </c>
      <c r="HH147" s="117">
        <f t="shared" si="479"/>
        <v>212</v>
      </c>
      <c r="HI147" s="117">
        <f t="shared" ref="HI147:HV147" si="480">IF(HI49=1,HI146+1,HI146)</f>
        <v>213</v>
      </c>
      <c r="HJ147" s="117">
        <f t="shared" si="480"/>
        <v>214</v>
      </c>
      <c r="HK147" s="117">
        <f t="shared" si="480"/>
        <v>216</v>
      </c>
      <c r="HL147" s="117">
        <f t="shared" si="480"/>
        <v>217</v>
      </c>
      <c r="HM147" s="117">
        <f t="shared" si="480"/>
        <v>218</v>
      </c>
      <c r="HN147" s="117">
        <f t="shared" si="480"/>
        <v>219</v>
      </c>
      <c r="HO147" s="117">
        <f t="shared" si="480"/>
        <v>220</v>
      </c>
      <c r="HP147" s="117">
        <f t="shared" si="480"/>
        <v>221</v>
      </c>
      <c r="HQ147" s="117">
        <f t="shared" si="480"/>
        <v>222</v>
      </c>
      <c r="HR147" s="117">
        <f t="shared" si="480"/>
        <v>223</v>
      </c>
      <c r="HS147" s="117">
        <f t="shared" si="480"/>
        <v>224</v>
      </c>
      <c r="HT147" s="117">
        <f t="shared" si="480"/>
        <v>225</v>
      </c>
      <c r="HU147" s="117">
        <f t="shared" si="480"/>
        <v>225</v>
      </c>
      <c r="HV147" s="117">
        <f t="shared" si="480"/>
        <v>225</v>
      </c>
    </row>
    <row r="148" spans="1:230" x14ac:dyDescent="0.35">
      <c r="A148" s="117" t="s">
        <v>810</v>
      </c>
      <c r="B148" s="117" t="str">
        <f t="shared" si="432"/>
        <v>-</v>
      </c>
      <c r="C148" s="117" t="str">
        <f t="shared" si="432"/>
        <v>-</v>
      </c>
      <c r="D148" s="117" t="str">
        <f t="shared" si="432"/>
        <v>-</v>
      </c>
      <c r="E148" s="117" t="str">
        <f t="shared" si="432"/>
        <v>-</v>
      </c>
      <c r="H148" s="117">
        <v>147</v>
      </c>
      <c r="I148" s="117" t="str">
        <f t="shared" si="410"/>
        <v>ECG</v>
      </c>
      <c r="J148" s="117">
        <f t="shared" si="412"/>
        <v>134</v>
      </c>
      <c r="K148" s="117" t="str">
        <f t="shared" si="413"/>
        <v>ECG</v>
      </c>
      <c r="L148" s="117" t="str">
        <f t="shared" si="414"/>
        <v/>
      </c>
      <c r="M148" s="398" t="str">
        <f t="shared" si="415"/>
        <v>ECG</v>
      </c>
      <c r="N148" s="117">
        <f t="shared" si="416"/>
        <v>147</v>
      </c>
      <c r="O148" s="117">
        <f t="shared" si="417"/>
        <v>147</v>
      </c>
      <c r="Q148" s="389" t="str">
        <f t="shared" si="411"/>
        <v/>
      </c>
      <c r="R148" s="395" t="str">
        <f t="shared" si="418"/>
        <v/>
      </c>
      <c r="S148" s="391"/>
      <c r="T148" s="391"/>
      <c r="U148" s="391"/>
    </row>
    <row r="149" spans="1:230" x14ac:dyDescent="0.35">
      <c r="A149" s="117" t="s">
        <v>811</v>
      </c>
      <c r="B149" s="117" t="str">
        <f t="shared" si="432"/>
        <v>-</v>
      </c>
      <c r="C149" s="117" t="str">
        <f t="shared" si="432"/>
        <v>-</v>
      </c>
      <c r="D149" s="117" t="str">
        <f t="shared" si="432"/>
        <v>-</v>
      </c>
      <c r="E149" s="117" t="str">
        <f t="shared" si="432"/>
        <v>-</v>
      </c>
      <c r="H149" s="117">
        <v>148</v>
      </c>
      <c r="I149" s="117" t="str">
        <f t="shared" si="410"/>
        <v>ECG</v>
      </c>
      <c r="J149" s="117">
        <f t="shared" si="412"/>
        <v>135</v>
      </c>
      <c r="K149" s="117" t="str">
        <f t="shared" si="413"/>
        <v>ECG</v>
      </c>
      <c r="L149" s="117" t="str">
        <f t="shared" si="414"/>
        <v/>
      </c>
      <c r="M149" s="398" t="str">
        <f t="shared" si="415"/>
        <v>ECG</v>
      </c>
      <c r="N149" s="117">
        <f t="shared" si="416"/>
        <v>148</v>
      </c>
      <c r="O149" s="117">
        <f t="shared" si="417"/>
        <v>148</v>
      </c>
      <c r="Q149" s="389" t="str">
        <f t="shared" si="411"/>
        <v/>
      </c>
      <c r="R149" s="395" t="str">
        <f t="shared" si="418"/>
        <v/>
      </c>
      <c r="S149" s="391"/>
      <c r="T149" s="391"/>
      <c r="U149" s="391"/>
      <c r="V149" s="117">
        <v>1</v>
      </c>
      <c r="X149" s="117">
        <f>IF(W147=X100,"-",X100)</f>
        <v>1</v>
      </c>
      <c r="Y149" s="117">
        <f t="shared" ref="Y149:CJ149" si="481">IF(X147=Y100,"-",Y100)</f>
        <v>2</v>
      </c>
      <c r="Z149" s="117">
        <f t="shared" si="481"/>
        <v>3</v>
      </c>
      <c r="AA149" s="117">
        <f t="shared" si="481"/>
        <v>4</v>
      </c>
      <c r="AB149" s="117">
        <f t="shared" si="481"/>
        <v>5</v>
      </c>
      <c r="AC149" s="117">
        <f t="shared" si="481"/>
        <v>6</v>
      </c>
      <c r="AD149" s="117">
        <f t="shared" si="481"/>
        <v>8</v>
      </c>
      <c r="AE149" s="117">
        <f t="shared" si="481"/>
        <v>9</v>
      </c>
      <c r="AF149" s="117">
        <f t="shared" si="481"/>
        <v>10</v>
      </c>
      <c r="AG149" s="117">
        <f t="shared" si="481"/>
        <v>11</v>
      </c>
      <c r="AH149" s="117">
        <f t="shared" si="481"/>
        <v>12</v>
      </c>
      <c r="AI149" s="117">
        <f t="shared" si="481"/>
        <v>13</v>
      </c>
      <c r="AJ149" s="117">
        <f t="shared" si="481"/>
        <v>14</v>
      </c>
      <c r="AK149" s="117">
        <f t="shared" si="481"/>
        <v>15</v>
      </c>
      <c r="AL149" s="117">
        <f t="shared" si="481"/>
        <v>16</v>
      </c>
      <c r="AM149" s="117">
        <f t="shared" si="481"/>
        <v>17</v>
      </c>
      <c r="AN149" s="117">
        <f t="shared" si="481"/>
        <v>19</v>
      </c>
      <c r="AO149" s="117">
        <f t="shared" si="481"/>
        <v>20</v>
      </c>
      <c r="AP149" s="117">
        <f t="shared" si="481"/>
        <v>21</v>
      </c>
      <c r="AQ149" s="117">
        <f t="shared" si="481"/>
        <v>22</v>
      </c>
      <c r="AR149" s="117">
        <f t="shared" si="481"/>
        <v>23</v>
      </c>
      <c r="AS149" s="117">
        <f t="shared" si="481"/>
        <v>24</v>
      </c>
      <c r="AT149" s="117">
        <f t="shared" si="481"/>
        <v>25</v>
      </c>
      <c r="AU149" s="117">
        <f t="shared" si="481"/>
        <v>26</v>
      </c>
      <c r="AV149" s="117">
        <f t="shared" si="481"/>
        <v>27</v>
      </c>
      <c r="AW149" s="117">
        <f t="shared" si="481"/>
        <v>28</v>
      </c>
      <c r="AX149" s="117">
        <f t="shared" si="481"/>
        <v>30</v>
      </c>
      <c r="AY149" s="117">
        <f t="shared" si="481"/>
        <v>31</v>
      </c>
      <c r="AZ149" s="117">
        <f t="shared" si="481"/>
        <v>32</v>
      </c>
      <c r="BA149" s="117">
        <f t="shared" si="481"/>
        <v>33</v>
      </c>
      <c r="BB149" s="117">
        <f t="shared" si="481"/>
        <v>34</v>
      </c>
      <c r="BC149" s="117">
        <f t="shared" si="481"/>
        <v>35</v>
      </c>
      <c r="BD149" s="117">
        <f t="shared" si="481"/>
        <v>36</v>
      </c>
      <c r="BE149" s="117">
        <f t="shared" si="481"/>
        <v>37</v>
      </c>
      <c r="BF149" s="117">
        <f t="shared" si="481"/>
        <v>38</v>
      </c>
      <c r="BG149" s="117">
        <f t="shared" si="481"/>
        <v>39</v>
      </c>
      <c r="BH149" s="117">
        <f t="shared" si="481"/>
        <v>41</v>
      </c>
      <c r="BI149" s="117">
        <f t="shared" si="481"/>
        <v>42</v>
      </c>
      <c r="BJ149" s="117">
        <f t="shared" si="481"/>
        <v>43</v>
      </c>
      <c r="BK149" s="117">
        <f t="shared" si="481"/>
        <v>44</v>
      </c>
      <c r="BL149" s="117">
        <f t="shared" si="481"/>
        <v>45</v>
      </c>
      <c r="BM149" s="117">
        <f t="shared" si="481"/>
        <v>46</v>
      </c>
      <c r="BN149" s="117">
        <f t="shared" si="481"/>
        <v>47</v>
      </c>
      <c r="BO149" s="117">
        <f t="shared" si="481"/>
        <v>48</v>
      </c>
      <c r="BP149" s="117">
        <f t="shared" si="481"/>
        <v>49</v>
      </c>
      <c r="BQ149" s="117">
        <f t="shared" si="481"/>
        <v>50</v>
      </c>
      <c r="BR149" s="117">
        <f t="shared" si="481"/>
        <v>52</v>
      </c>
      <c r="BS149" s="117">
        <f t="shared" si="481"/>
        <v>53</v>
      </c>
      <c r="BT149" s="117">
        <f t="shared" si="481"/>
        <v>54</v>
      </c>
      <c r="BU149" s="117">
        <f t="shared" si="481"/>
        <v>55</v>
      </c>
      <c r="BV149" s="117">
        <f t="shared" si="481"/>
        <v>56</v>
      </c>
      <c r="BW149" s="117">
        <f t="shared" si="481"/>
        <v>57</v>
      </c>
      <c r="BX149" s="117">
        <f t="shared" si="481"/>
        <v>58</v>
      </c>
      <c r="BY149" s="117">
        <f t="shared" si="481"/>
        <v>59</v>
      </c>
      <c r="BZ149" s="117">
        <f t="shared" si="481"/>
        <v>60</v>
      </c>
      <c r="CA149" s="117">
        <f t="shared" si="481"/>
        <v>61</v>
      </c>
      <c r="CB149" s="117">
        <f t="shared" si="481"/>
        <v>63</v>
      </c>
      <c r="CC149" s="117">
        <f t="shared" si="481"/>
        <v>64</v>
      </c>
      <c r="CD149" s="117">
        <f t="shared" si="481"/>
        <v>65</v>
      </c>
      <c r="CE149" s="117">
        <f t="shared" si="481"/>
        <v>66</v>
      </c>
      <c r="CF149" s="117">
        <f t="shared" si="481"/>
        <v>67</v>
      </c>
      <c r="CG149" s="117">
        <f t="shared" si="481"/>
        <v>68</v>
      </c>
      <c r="CH149" s="117">
        <f t="shared" si="481"/>
        <v>69</v>
      </c>
      <c r="CI149" s="117">
        <f t="shared" si="481"/>
        <v>70</v>
      </c>
      <c r="CJ149" s="117">
        <f t="shared" si="481"/>
        <v>71</v>
      </c>
      <c r="CK149" s="117">
        <f t="shared" ref="CK149:EV149" si="482">IF(CJ147=CK100,"-",CK100)</f>
        <v>72</v>
      </c>
      <c r="CL149" s="117">
        <f t="shared" si="482"/>
        <v>74</v>
      </c>
      <c r="CM149" s="117">
        <f t="shared" si="482"/>
        <v>75</v>
      </c>
      <c r="CN149" s="117">
        <f t="shared" si="482"/>
        <v>76</v>
      </c>
      <c r="CO149" s="117">
        <f t="shared" si="482"/>
        <v>77</v>
      </c>
      <c r="CP149" s="117">
        <f t="shared" si="482"/>
        <v>78</v>
      </c>
      <c r="CQ149" s="117">
        <f t="shared" si="482"/>
        <v>79</v>
      </c>
      <c r="CR149" s="117">
        <f t="shared" si="482"/>
        <v>80</v>
      </c>
      <c r="CS149" s="117">
        <f t="shared" si="482"/>
        <v>81</v>
      </c>
      <c r="CT149" s="117">
        <f t="shared" si="482"/>
        <v>82</v>
      </c>
      <c r="CU149" s="117">
        <f t="shared" si="482"/>
        <v>83</v>
      </c>
      <c r="CV149" s="117">
        <f t="shared" si="482"/>
        <v>85</v>
      </c>
      <c r="CW149" s="117">
        <f t="shared" si="482"/>
        <v>86</v>
      </c>
      <c r="CX149" s="117">
        <f t="shared" si="482"/>
        <v>87</v>
      </c>
      <c r="CY149" s="117">
        <f t="shared" si="482"/>
        <v>88</v>
      </c>
      <c r="CZ149" s="117">
        <f t="shared" si="482"/>
        <v>89</v>
      </c>
      <c r="DA149" s="117">
        <f t="shared" si="482"/>
        <v>90</v>
      </c>
      <c r="DB149" s="117">
        <f t="shared" si="482"/>
        <v>91</v>
      </c>
      <c r="DC149" s="117">
        <f t="shared" si="482"/>
        <v>92</v>
      </c>
      <c r="DD149" s="117">
        <f t="shared" si="482"/>
        <v>93</v>
      </c>
      <c r="DE149" s="117">
        <f t="shared" si="482"/>
        <v>94</v>
      </c>
      <c r="DF149" s="117">
        <f t="shared" si="482"/>
        <v>96</v>
      </c>
      <c r="DG149" s="117">
        <f t="shared" si="482"/>
        <v>97</v>
      </c>
      <c r="DH149" s="117">
        <f t="shared" si="482"/>
        <v>98</v>
      </c>
      <c r="DI149" s="117">
        <f t="shared" si="482"/>
        <v>99</v>
      </c>
      <c r="DJ149" s="117">
        <f t="shared" si="482"/>
        <v>100</v>
      </c>
      <c r="DK149" s="117">
        <f t="shared" si="482"/>
        <v>101</v>
      </c>
      <c r="DL149" s="117">
        <f t="shared" si="482"/>
        <v>102</v>
      </c>
      <c r="DM149" s="117">
        <f t="shared" si="482"/>
        <v>103</v>
      </c>
      <c r="DN149" s="117">
        <f t="shared" si="482"/>
        <v>104</v>
      </c>
      <c r="DO149" s="117">
        <f t="shared" si="482"/>
        <v>105</v>
      </c>
      <c r="DP149" s="117">
        <f t="shared" si="482"/>
        <v>107</v>
      </c>
      <c r="DQ149" s="117">
        <f t="shared" si="482"/>
        <v>108</v>
      </c>
      <c r="DR149" s="117">
        <f t="shared" si="482"/>
        <v>109</v>
      </c>
      <c r="DS149" s="117">
        <f t="shared" si="482"/>
        <v>110</v>
      </c>
      <c r="DT149" s="117">
        <f t="shared" si="482"/>
        <v>111</v>
      </c>
      <c r="DU149" s="117">
        <f t="shared" si="482"/>
        <v>112</v>
      </c>
      <c r="DV149" s="117">
        <f t="shared" si="482"/>
        <v>113</v>
      </c>
      <c r="DW149" s="117">
        <f t="shared" si="482"/>
        <v>114</v>
      </c>
      <c r="DX149" s="117">
        <f t="shared" si="482"/>
        <v>115</v>
      </c>
      <c r="DY149" s="117">
        <f t="shared" si="482"/>
        <v>116</v>
      </c>
      <c r="DZ149" s="117">
        <f t="shared" si="482"/>
        <v>118</v>
      </c>
      <c r="EA149" s="117">
        <f t="shared" si="482"/>
        <v>119</v>
      </c>
      <c r="EB149" s="117">
        <f t="shared" si="482"/>
        <v>120</v>
      </c>
      <c r="EC149" s="117">
        <f t="shared" si="482"/>
        <v>121</v>
      </c>
      <c r="ED149" s="117">
        <f t="shared" si="482"/>
        <v>122</v>
      </c>
      <c r="EE149" s="117">
        <f t="shared" si="482"/>
        <v>123</v>
      </c>
      <c r="EF149" s="117">
        <f t="shared" si="482"/>
        <v>124</v>
      </c>
      <c r="EG149" s="117">
        <f t="shared" si="482"/>
        <v>125</v>
      </c>
      <c r="EH149" s="117">
        <f t="shared" si="482"/>
        <v>126</v>
      </c>
      <c r="EI149" s="117">
        <f t="shared" si="482"/>
        <v>127</v>
      </c>
      <c r="EJ149" s="117">
        <f t="shared" si="482"/>
        <v>129</v>
      </c>
      <c r="EK149" s="117">
        <f t="shared" si="482"/>
        <v>130</v>
      </c>
      <c r="EL149" s="117">
        <f t="shared" si="482"/>
        <v>131</v>
      </c>
      <c r="EM149" s="117">
        <f t="shared" si="482"/>
        <v>132</v>
      </c>
      <c r="EN149" s="117">
        <f t="shared" si="482"/>
        <v>133</v>
      </c>
      <c r="EO149" s="117">
        <f t="shared" si="482"/>
        <v>134</v>
      </c>
      <c r="EP149" s="117">
        <f t="shared" si="482"/>
        <v>135</v>
      </c>
      <c r="EQ149" s="117">
        <f t="shared" si="482"/>
        <v>136</v>
      </c>
      <c r="ER149" s="117">
        <f t="shared" si="482"/>
        <v>137</v>
      </c>
      <c r="ES149" s="117">
        <f t="shared" si="482"/>
        <v>138</v>
      </c>
      <c r="ET149" s="117">
        <f t="shared" si="482"/>
        <v>140</v>
      </c>
      <c r="EU149" s="117">
        <f t="shared" si="482"/>
        <v>141</v>
      </c>
      <c r="EV149" s="117">
        <f t="shared" si="482"/>
        <v>142</v>
      </c>
      <c r="EW149" s="117">
        <f t="shared" ref="EW149:HH149" si="483">IF(EV147=EW100,"-",EW100)</f>
        <v>143</v>
      </c>
      <c r="EX149" s="117">
        <f t="shared" si="483"/>
        <v>144</v>
      </c>
      <c r="EY149" s="117">
        <f t="shared" si="483"/>
        <v>145</v>
      </c>
      <c r="EZ149" s="117">
        <f t="shared" si="483"/>
        <v>146</v>
      </c>
      <c r="FA149" s="117">
        <f t="shared" si="483"/>
        <v>147</v>
      </c>
      <c r="FB149" s="117">
        <f t="shared" si="483"/>
        <v>148</v>
      </c>
      <c r="FC149" s="117">
        <f t="shared" si="483"/>
        <v>149</v>
      </c>
      <c r="FD149" s="117">
        <f t="shared" si="483"/>
        <v>151</v>
      </c>
      <c r="FE149" s="117">
        <f t="shared" si="483"/>
        <v>152</v>
      </c>
      <c r="FF149" s="117">
        <f t="shared" si="483"/>
        <v>153</v>
      </c>
      <c r="FG149" s="117">
        <f t="shared" si="483"/>
        <v>154</v>
      </c>
      <c r="FH149" s="117">
        <f t="shared" si="483"/>
        <v>155</v>
      </c>
      <c r="FI149" s="117">
        <f t="shared" si="483"/>
        <v>156</v>
      </c>
      <c r="FJ149" s="117">
        <f t="shared" si="483"/>
        <v>157</v>
      </c>
      <c r="FK149" s="117">
        <f t="shared" si="483"/>
        <v>158</v>
      </c>
      <c r="FL149" s="117">
        <f t="shared" si="483"/>
        <v>159</v>
      </c>
      <c r="FM149" s="117">
        <f t="shared" si="483"/>
        <v>160</v>
      </c>
      <c r="FN149" s="117">
        <f t="shared" si="483"/>
        <v>162</v>
      </c>
      <c r="FO149" s="117">
        <f t="shared" si="483"/>
        <v>163</v>
      </c>
      <c r="FP149" s="117">
        <f t="shared" si="483"/>
        <v>164</v>
      </c>
      <c r="FQ149" s="117">
        <f t="shared" si="483"/>
        <v>165</v>
      </c>
      <c r="FR149" s="117">
        <f t="shared" si="483"/>
        <v>166</v>
      </c>
      <c r="FS149" s="117">
        <f t="shared" si="483"/>
        <v>167</v>
      </c>
      <c r="FT149" s="117">
        <f t="shared" si="483"/>
        <v>168</v>
      </c>
      <c r="FU149" s="117">
        <f t="shared" si="483"/>
        <v>169</v>
      </c>
      <c r="FV149" s="117">
        <f t="shared" si="483"/>
        <v>170</v>
      </c>
      <c r="FW149" s="117">
        <f t="shared" si="483"/>
        <v>171</v>
      </c>
      <c r="FX149" s="117">
        <f t="shared" si="483"/>
        <v>173</v>
      </c>
      <c r="FY149" s="117">
        <f t="shared" si="483"/>
        <v>174</v>
      </c>
      <c r="FZ149" s="117">
        <f t="shared" si="483"/>
        <v>175</v>
      </c>
      <c r="GA149" s="117">
        <f t="shared" si="483"/>
        <v>176</v>
      </c>
      <c r="GB149" s="117">
        <f t="shared" si="483"/>
        <v>177</v>
      </c>
      <c r="GC149" s="117">
        <f t="shared" si="483"/>
        <v>178</v>
      </c>
      <c r="GD149" s="117">
        <f t="shared" si="483"/>
        <v>179</v>
      </c>
      <c r="GE149" s="117">
        <f t="shared" si="483"/>
        <v>180</v>
      </c>
      <c r="GF149" s="117">
        <f t="shared" si="483"/>
        <v>181</v>
      </c>
      <c r="GG149" s="117">
        <f t="shared" si="483"/>
        <v>182</v>
      </c>
      <c r="GH149" s="117">
        <f t="shared" si="483"/>
        <v>184</v>
      </c>
      <c r="GI149" s="117">
        <f t="shared" si="483"/>
        <v>185</v>
      </c>
      <c r="GJ149" s="117">
        <f t="shared" si="483"/>
        <v>186</v>
      </c>
      <c r="GK149" s="117">
        <f t="shared" si="483"/>
        <v>187</v>
      </c>
      <c r="GL149" s="117">
        <f t="shared" si="483"/>
        <v>188</v>
      </c>
      <c r="GM149" s="117">
        <f t="shared" si="483"/>
        <v>189</v>
      </c>
      <c r="GN149" s="117">
        <f t="shared" si="483"/>
        <v>190</v>
      </c>
      <c r="GO149" s="117">
        <f t="shared" si="483"/>
        <v>191</v>
      </c>
      <c r="GP149" s="117">
        <f t="shared" si="483"/>
        <v>192</v>
      </c>
      <c r="GQ149" s="117">
        <f t="shared" si="483"/>
        <v>193</v>
      </c>
      <c r="GR149" s="117">
        <f t="shared" si="483"/>
        <v>195</v>
      </c>
      <c r="GS149" s="117">
        <f t="shared" si="483"/>
        <v>196</v>
      </c>
      <c r="GT149" s="117">
        <f t="shared" si="483"/>
        <v>197</v>
      </c>
      <c r="GU149" s="117">
        <f t="shared" si="483"/>
        <v>198</v>
      </c>
      <c r="GV149" s="117">
        <f t="shared" si="483"/>
        <v>199</v>
      </c>
      <c r="GW149" s="117">
        <f t="shared" si="483"/>
        <v>200</v>
      </c>
      <c r="GX149" s="117">
        <f t="shared" si="483"/>
        <v>201</v>
      </c>
      <c r="GY149" s="117">
        <f t="shared" si="483"/>
        <v>202</v>
      </c>
      <c r="GZ149" s="117">
        <f t="shared" si="483"/>
        <v>203</v>
      </c>
      <c r="HA149" s="117">
        <f t="shared" si="483"/>
        <v>204</v>
      </c>
      <c r="HB149" s="117">
        <f t="shared" si="483"/>
        <v>206</v>
      </c>
      <c r="HC149" s="117">
        <f t="shared" si="483"/>
        <v>207</v>
      </c>
      <c r="HD149" s="117">
        <f t="shared" si="483"/>
        <v>208</v>
      </c>
      <c r="HE149" s="117">
        <f t="shared" si="483"/>
        <v>209</v>
      </c>
      <c r="HF149" s="117">
        <f t="shared" si="483"/>
        <v>210</v>
      </c>
      <c r="HG149" s="117">
        <f t="shared" si="483"/>
        <v>211</v>
      </c>
      <c r="HH149" s="117">
        <f t="shared" si="483"/>
        <v>212</v>
      </c>
      <c r="HI149" s="117">
        <f t="shared" ref="HI149:HU149" si="484">IF(HH147=HI100,"-",HI100)</f>
        <v>213</v>
      </c>
      <c r="HJ149" s="117">
        <f t="shared" si="484"/>
        <v>214</v>
      </c>
      <c r="HK149" s="117">
        <f t="shared" si="484"/>
        <v>215</v>
      </c>
      <c r="HL149" s="117">
        <f t="shared" si="484"/>
        <v>217</v>
      </c>
      <c r="HM149" s="117">
        <f t="shared" si="484"/>
        <v>218</v>
      </c>
      <c r="HN149" s="117">
        <f t="shared" si="484"/>
        <v>219</v>
      </c>
      <c r="HO149" s="117">
        <f t="shared" si="484"/>
        <v>220</v>
      </c>
      <c r="HP149" s="117">
        <f t="shared" si="484"/>
        <v>221</v>
      </c>
      <c r="HQ149" s="117">
        <f t="shared" si="484"/>
        <v>222</v>
      </c>
      <c r="HR149" s="117">
        <f t="shared" si="484"/>
        <v>223</v>
      </c>
      <c r="HS149" s="117">
        <f t="shared" si="484"/>
        <v>224</v>
      </c>
      <c r="HT149" s="117">
        <f t="shared" si="484"/>
        <v>225</v>
      </c>
      <c r="HU149" s="117" t="str">
        <f t="shared" si="484"/>
        <v>-</v>
      </c>
    </row>
    <row r="150" spans="1:230" x14ac:dyDescent="0.35">
      <c r="A150" s="117" t="s">
        <v>812</v>
      </c>
      <c r="B150" s="117" t="str">
        <f t="shared" si="432"/>
        <v>-</v>
      </c>
      <c r="C150" s="117" t="str">
        <f t="shared" si="432"/>
        <v>-</v>
      </c>
      <c r="D150" s="117" t="str">
        <f t="shared" si="432"/>
        <v>-</v>
      </c>
      <c r="E150" s="117" t="str">
        <f t="shared" si="432"/>
        <v>-</v>
      </c>
      <c r="H150" s="117">
        <v>149</v>
      </c>
      <c r="I150" s="117" t="str">
        <f t="shared" si="410"/>
        <v>ECG</v>
      </c>
      <c r="J150" s="117">
        <f t="shared" si="412"/>
        <v>136</v>
      </c>
      <c r="K150" s="117" t="str">
        <f t="shared" si="413"/>
        <v>ECG</v>
      </c>
      <c r="L150" s="117" t="str">
        <f t="shared" si="414"/>
        <v/>
      </c>
      <c r="M150" s="398" t="str">
        <f t="shared" si="415"/>
        <v>ECG</v>
      </c>
      <c r="N150" s="117">
        <f t="shared" si="416"/>
        <v>149</v>
      </c>
      <c r="O150" s="117">
        <f t="shared" si="417"/>
        <v>149</v>
      </c>
      <c r="Q150" s="389" t="str">
        <f t="shared" si="411"/>
        <v/>
      </c>
      <c r="R150" s="395" t="str">
        <f t="shared" si="418"/>
        <v/>
      </c>
      <c r="S150" s="391"/>
      <c r="T150" s="391"/>
      <c r="U150" s="391"/>
      <c r="V150" s="117">
        <v>2</v>
      </c>
      <c r="X150" s="117" t="str">
        <f>IF(X101=X100,"-",X101)</f>
        <v>-</v>
      </c>
      <c r="Y150" s="117" t="str">
        <f t="shared" ref="Y150:CJ150" si="485">IF(Y101=Y100,"-",Y101)</f>
        <v>-</v>
      </c>
      <c r="Z150" s="117" t="str">
        <f t="shared" si="485"/>
        <v>-</v>
      </c>
      <c r="AA150" s="117" t="str">
        <f t="shared" si="485"/>
        <v>-</v>
      </c>
      <c r="AB150" s="117" t="str">
        <f t="shared" si="485"/>
        <v>-</v>
      </c>
      <c r="AC150" s="117">
        <f t="shared" si="485"/>
        <v>7</v>
      </c>
      <c r="AD150" s="117" t="str">
        <f t="shared" si="485"/>
        <v>-</v>
      </c>
      <c r="AE150" s="117" t="str">
        <f t="shared" si="485"/>
        <v>-</v>
      </c>
      <c r="AF150" s="117" t="str">
        <f t="shared" si="485"/>
        <v>-</v>
      </c>
      <c r="AG150" s="117" t="str">
        <f t="shared" si="485"/>
        <v>-</v>
      </c>
      <c r="AH150" s="117" t="str">
        <f t="shared" si="485"/>
        <v>-</v>
      </c>
      <c r="AI150" s="117" t="str">
        <f t="shared" si="485"/>
        <v>-</v>
      </c>
      <c r="AJ150" s="117" t="str">
        <f t="shared" si="485"/>
        <v>-</v>
      </c>
      <c r="AK150" s="117" t="str">
        <f t="shared" si="485"/>
        <v>-</v>
      </c>
      <c r="AL150" s="117" t="str">
        <f t="shared" si="485"/>
        <v>-</v>
      </c>
      <c r="AM150" s="117">
        <f t="shared" si="485"/>
        <v>18</v>
      </c>
      <c r="AN150" s="117" t="str">
        <f t="shared" si="485"/>
        <v>-</v>
      </c>
      <c r="AO150" s="117" t="str">
        <f t="shared" si="485"/>
        <v>-</v>
      </c>
      <c r="AP150" s="117" t="str">
        <f t="shared" si="485"/>
        <v>-</v>
      </c>
      <c r="AQ150" s="117" t="str">
        <f t="shared" si="485"/>
        <v>-</v>
      </c>
      <c r="AR150" s="117" t="str">
        <f t="shared" si="485"/>
        <v>-</v>
      </c>
      <c r="AS150" s="117" t="str">
        <f t="shared" si="485"/>
        <v>-</v>
      </c>
      <c r="AT150" s="117" t="str">
        <f t="shared" si="485"/>
        <v>-</v>
      </c>
      <c r="AU150" s="117" t="str">
        <f t="shared" si="485"/>
        <v>-</v>
      </c>
      <c r="AV150" s="117" t="str">
        <f t="shared" si="485"/>
        <v>-</v>
      </c>
      <c r="AW150" s="117">
        <f t="shared" si="485"/>
        <v>29</v>
      </c>
      <c r="AX150" s="117" t="str">
        <f t="shared" si="485"/>
        <v>-</v>
      </c>
      <c r="AY150" s="117" t="str">
        <f t="shared" si="485"/>
        <v>-</v>
      </c>
      <c r="AZ150" s="117" t="str">
        <f t="shared" si="485"/>
        <v>-</v>
      </c>
      <c r="BA150" s="117" t="str">
        <f t="shared" si="485"/>
        <v>-</v>
      </c>
      <c r="BB150" s="117" t="str">
        <f t="shared" si="485"/>
        <v>-</v>
      </c>
      <c r="BC150" s="117" t="str">
        <f t="shared" si="485"/>
        <v>-</v>
      </c>
      <c r="BD150" s="117" t="str">
        <f t="shared" si="485"/>
        <v>-</v>
      </c>
      <c r="BE150" s="117" t="str">
        <f t="shared" si="485"/>
        <v>-</v>
      </c>
      <c r="BF150" s="117" t="str">
        <f t="shared" si="485"/>
        <v>-</v>
      </c>
      <c r="BG150" s="117">
        <f t="shared" si="485"/>
        <v>40</v>
      </c>
      <c r="BH150" s="117" t="str">
        <f t="shared" si="485"/>
        <v>-</v>
      </c>
      <c r="BI150" s="117" t="str">
        <f t="shared" si="485"/>
        <v>-</v>
      </c>
      <c r="BJ150" s="117" t="str">
        <f t="shared" si="485"/>
        <v>-</v>
      </c>
      <c r="BK150" s="117" t="str">
        <f t="shared" si="485"/>
        <v>-</v>
      </c>
      <c r="BL150" s="117" t="str">
        <f t="shared" si="485"/>
        <v>-</v>
      </c>
      <c r="BM150" s="117" t="str">
        <f t="shared" si="485"/>
        <v>-</v>
      </c>
      <c r="BN150" s="117" t="str">
        <f t="shared" si="485"/>
        <v>-</v>
      </c>
      <c r="BO150" s="117" t="str">
        <f t="shared" si="485"/>
        <v>-</v>
      </c>
      <c r="BP150" s="117" t="str">
        <f t="shared" si="485"/>
        <v>-</v>
      </c>
      <c r="BQ150" s="117">
        <f t="shared" si="485"/>
        <v>51</v>
      </c>
      <c r="BR150" s="117" t="str">
        <f t="shared" si="485"/>
        <v>-</v>
      </c>
      <c r="BS150" s="117" t="str">
        <f t="shared" si="485"/>
        <v>-</v>
      </c>
      <c r="BT150" s="117" t="str">
        <f t="shared" si="485"/>
        <v>-</v>
      </c>
      <c r="BU150" s="117" t="str">
        <f t="shared" si="485"/>
        <v>-</v>
      </c>
      <c r="BV150" s="117" t="str">
        <f t="shared" si="485"/>
        <v>-</v>
      </c>
      <c r="BW150" s="117" t="str">
        <f t="shared" si="485"/>
        <v>-</v>
      </c>
      <c r="BX150" s="117" t="str">
        <f t="shared" si="485"/>
        <v>-</v>
      </c>
      <c r="BY150" s="117" t="str">
        <f t="shared" si="485"/>
        <v>-</v>
      </c>
      <c r="BZ150" s="117" t="str">
        <f t="shared" si="485"/>
        <v>-</v>
      </c>
      <c r="CA150" s="117">
        <f t="shared" si="485"/>
        <v>62</v>
      </c>
      <c r="CB150" s="117" t="str">
        <f t="shared" si="485"/>
        <v>-</v>
      </c>
      <c r="CC150" s="117" t="str">
        <f t="shared" si="485"/>
        <v>-</v>
      </c>
      <c r="CD150" s="117" t="str">
        <f t="shared" si="485"/>
        <v>-</v>
      </c>
      <c r="CE150" s="117" t="str">
        <f t="shared" si="485"/>
        <v>-</v>
      </c>
      <c r="CF150" s="117" t="str">
        <f t="shared" si="485"/>
        <v>-</v>
      </c>
      <c r="CG150" s="117" t="str">
        <f t="shared" si="485"/>
        <v>-</v>
      </c>
      <c r="CH150" s="117" t="str">
        <f t="shared" si="485"/>
        <v>-</v>
      </c>
      <c r="CI150" s="117" t="str">
        <f t="shared" si="485"/>
        <v>-</v>
      </c>
      <c r="CJ150" s="117" t="str">
        <f t="shared" si="485"/>
        <v>-</v>
      </c>
      <c r="CK150" s="117">
        <f t="shared" ref="CK150:EV150" si="486">IF(CK101=CK100,"-",CK101)</f>
        <v>73</v>
      </c>
      <c r="CL150" s="117" t="str">
        <f t="shared" si="486"/>
        <v>-</v>
      </c>
      <c r="CM150" s="117" t="str">
        <f t="shared" si="486"/>
        <v>-</v>
      </c>
      <c r="CN150" s="117" t="str">
        <f t="shared" si="486"/>
        <v>-</v>
      </c>
      <c r="CO150" s="117" t="str">
        <f t="shared" si="486"/>
        <v>-</v>
      </c>
      <c r="CP150" s="117" t="str">
        <f t="shared" si="486"/>
        <v>-</v>
      </c>
      <c r="CQ150" s="117" t="str">
        <f t="shared" si="486"/>
        <v>-</v>
      </c>
      <c r="CR150" s="117" t="str">
        <f t="shared" si="486"/>
        <v>-</v>
      </c>
      <c r="CS150" s="117" t="str">
        <f t="shared" si="486"/>
        <v>-</v>
      </c>
      <c r="CT150" s="117" t="str">
        <f t="shared" si="486"/>
        <v>-</v>
      </c>
      <c r="CU150" s="117">
        <f t="shared" si="486"/>
        <v>84</v>
      </c>
      <c r="CV150" s="117" t="str">
        <f t="shared" si="486"/>
        <v>-</v>
      </c>
      <c r="CW150" s="117" t="str">
        <f t="shared" si="486"/>
        <v>-</v>
      </c>
      <c r="CX150" s="117" t="str">
        <f t="shared" si="486"/>
        <v>-</v>
      </c>
      <c r="CY150" s="117" t="str">
        <f t="shared" si="486"/>
        <v>-</v>
      </c>
      <c r="CZ150" s="117" t="str">
        <f t="shared" si="486"/>
        <v>-</v>
      </c>
      <c r="DA150" s="117" t="str">
        <f t="shared" si="486"/>
        <v>-</v>
      </c>
      <c r="DB150" s="117" t="str">
        <f t="shared" si="486"/>
        <v>-</v>
      </c>
      <c r="DC150" s="117" t="str">
        <f t="shared" si="486"/>
        <v>-</v>
      </c>
      <c r="DD150" s="117" t="str">
        <f t="shared" si="486"/>
        <v>-</v>
      </c>
      <c r="DE150" s="117">
        <f t="shared" si="486"/>
        <v>95</v>
      </c>
      <c r="DF150" s="117" t="str">
        <f t="shared" si="486"/>
        <v>-</v>
      </c>
      <c r="DG150" s="117" t="str">
        <f t="shared" si="486"/>
        <v>-</v>
      </c>
      <c r="DH150" s="117" t="str">
        <f t="shared" si="486"/>
        <v>-</v>
      </c>
      <c r="DI150" s="117" t="str">
        <f t="shared" si="486"/>
        <v>-</v>
      </c>
      <c r="DJ150" s="117" t="str">
        <f t="shared" si="486"/>
        <v>-</v>
      </c>
      <c r="DK150" s="117" t="str">
        <f t="shared" si="486"/>
        <v>-</v>
      </c>
      <c r="DL150" s="117" t="str">
        <f t="shared" si="486"/>
        <v>-</v>
      </c>
      <c r="DM150" s="117" t="str">
        <f t="shared" si="486"/>
        <v>-</v>
      </c>
      <c r="DN150" s="117" t="str">
        <f t="shared" si="486"/>
        <v>-</v>
      </c>
      <c r="DO150" s="117">
        <f t="shared" si="486"/>
        <v>106</v>
      </c>
      <c r="DP150" s="117" t="str">
        <f t="shared" si="486"/>
        <v>-</v>
      </c>
      <c r="DQ150" s="117" t="str">
        <f t="shared" si="486"/>
        <v>-</v>
      </c>
      <c r="DR150" s="117" t="str">
        <f t="shared" si="486"/>
        <v>-</v>
      </c>
      <c r="DS150" s="117" t="str">
        <f t="shared" si="486"/>
        <v>-</v>
      </c>
      <c r="DT150" s="117" t="str">
        <f t="shared" si="486"/>
        <v>-</v>
      </c>
      <c r="DU150" s="117" t="str">
        <f t="shared" si="486"/>
        <v>-</v>
      </c>
      <c r="DV150" s="117" t="str">
        <f t="shared" si="486"/>
        <v>-</v>
      </c>
      <c r="DW150" s="117" t="str">
        <f t="shared" si="486"/>
        <v>-</v>
      </c>
      <c r="DX150" s="117" t="str">
        <f t="shared" si="486"/>
        <v>-</v>
      </c>
      <c r="DY150" s="117">
        <f t="shared" si="486"/>
        <v>117</v>
      </c>
      <c r="DZ150" s="117" t="str">
        <f t="shared" si="486"/>
        <v>-</v>
      </c>
      <c r="EA150" s="117" t="str">
        <f t="shared" si="486"/>
        <v>-</v>
      </c>
      <c r="EB150" s="117" t="str">
        <f t="shared" si="486"/>
        <v>-</v>
      </c>
      <c r="EC150" s="117" t="str">
        <f t="shared" si="486"/>
        <v>-</v>
      </c>
      <c r="ED150" s="117" t="str">
        <f t="shared" si="486"/>
        <v>-</v>
      </c>
      <c r="EE150" s="117" t="str">
        <f t="shared" si="486"/>
        <v>-</v>
      </c>
      <c r="EF150" s="117" t="str">
        <f t="shared" si="486"/>
        <v>-</v>
      </c>
      <c r="EG150" s="117" t="str">
        <f t="shared" si="486"/>
        <v>-</v>
      </c>
      <c r="EH150" s="117" t="str">
        <f t="shared" si="486"/>
        <v>-</v>
      </c>
      <c r="EI150" s="117">
        <f t="shared" si="486"/>
        <v>128</v>
      </c>
      <c r="EJ150" s="117" t="str">
        <f t="shared" si="486"/>
        <v>-</v>
      </c>
      <c r="EK150" s="117" t="str">
        <f t="shared" si="486"/>
        <v>-</v>
      </c>
      <c r="EL150" s="117" t="str">
        <f t="shared" si="486"/>
        <v>-</v>
      </c>
      <c r="EM150" s="117" t="str">
        <f t="shared" si="486"/>
        <v>-</v>
      </c>
      <c r="EN150" s="117" t="str">
        <f t="shared" si="486"/>
        <v>-</v>
      </c>
      <c r="EO150" s="117" t="str">
        <f t="shared" si="486"/>
        <v>-</v>
      </c>
      <c r="EP150" s="117" t="str">
        <f t="shared" si="486"/>
        <v>-</v>
      </c>
      <c r="EQ150" s="117" t="str">
        <f t="shared" si="486"/>
        <v>-</v>
      </c>
      <c r="ER150" s="117" t="str">
        <f t="shared" si="486"/>
        <v>-</v>
      </c>
      <c r="ES150" s="117">
        <f t="shared" si="486"/>
        <v>139</v>
      </c>
      <c r="ET150" s="117" t="str">
        <f t="shared" si="486"/>
        <v>-</v>
      </c>
      <c r="EU150" s="117" t="str">
        <f t="shared" si="486"/>
        <v>-</v>
      </c>
      <c r="EV150" s="117" t="str">
        <f t="shared" si="486"/>
        <v>-</v>
      </c>
      <c r="EW150" s="117" t="str">
        <f t="shared" ref="EW150:HH150" si="487">IF(EW101=EW100,"-",EW101)</f>
        <v>-</v>
      </c>
      <c r="EX150" s="117" t="str">
        <f t="shared" si="487"/>
        <v>-</v>
      </c>
      <c r="EY150" s="117" t="str">
        <f t="shared" si="487"/>
        <v>-</v>
      </c>
      <c r="EZ150" s="117" t="str">
        <f t="shared" si="487"/>
        <v>-</v>
      </c>
      <c r="FA150" s="117" t="str">
        <f t="shared" si="487"/>
        <v>-</v>
      </c>
      <c r="FB150" s="117" t="str">
        <f t="shared" si="487"/>
        <v>-</v>
      </c>
      <c r="FC150" s="117">
        <f t="shared" si="487"/>
        <v>150</v>
      </c>
      <c r="FD150" s="117" t="str">
        <f t="shared" si="487"/>
        <v>-</v>
      </c>
      <c r="FE150" s="117" t="str">
        <f t="shared" si="487"/>
        <v>-</v>
      </c>
      <c r="FF150" s="117" t="str">
        <f t="shared" si="487"/>
        <v>-</v>
      </c>
      <c r="FG150" s="117" t="str">
        <f t="shared" si="487"/>
        <v>-</v>
      </c>
      <c r="FH150" s="117" t="str">
        <f t="shared" si="487"/>
        <v>-</v>
      </c>
      <c r="FI150" s="117" t="str">
        <f t="shared" si="487"/>
        <v>-</v>
      </c>
      <c r="FJ150" s="117" t="str">
        <f t="shared" si="487"/>
        <v>-</v>
      </c>
      <c r="FK150" s="117" t="str">
        <f t="shared" si="487"/>
        <v>-</v>
      </c>
      <c r="FL150" s="117" t="str">
        <f t="shared" si="487"/>
        <v>-</v>
      </c>
      <c r="FM150" s="117">
        <f t="shared" si="487"/>
        <v>161</v>
      </c>
      <c r="FN150" s="117" t="str">
        <f t="shared" si="487"/>
        <v>-</v>
      </c>
      <c r="FO150" s="117" t="str">
        <f t="shared" si="487"/>
        <v>-</v>
      </c>
      <c r="FP150" s="117" t="str">
        <f t="shared" si="487"/>
        <v>-</v>
      </c>
      <c r="FQ150" s="117" t="str">
        <f t="shared" si="487"/>
        <v>-</v>
      </c>
      <c r="FR150" s="117" t="str">
        <f t="shared" si="487"/>
        <v>-</v>
      </c>
      <c r="FS150" s="117" t="str">
        <f t="shared" si="487"/>
        <v>-</v>
      </c>
      <c r="FT150" s="117" t="str">
        <f t="shared" si="487"/>
        <v>-</v>
      </c>
      <c r="FU150" s="117" t="str">
        <f t="shared" si="487"/>
        <v>-</v>
      </c>
      <c r="FV150" s="117" t="str">
        <f t="shared" si="487"/>
        <v>-</v>
      </c>
      <c r="FW150" s="117">
        <f t="shared" si="487"/>
        <v>172</v>
      </c>
      <c r="FX150" s="117" t="str">
        <f t="shared" si="487"/>
        <v>-</v>
      </c>
      <c r="FY150" s="117" t="str">
        <f t="shared" si="487"/>
        <v>-</v>
      </c>
      <c r="FZ150" s="117" t="str">
        <f t="shared" si="487"/>
        <v>-</v>
      </c>
      <c r="GA150" s="117" t="str">
        <f t="shared" si="487"/>
        <v>-</v>
      </c>
      <c r="GB150" s="117" t="str">
        <f t="shared" si="487"/>
        <v>-</v>
      </c>
      <c r="GC150" s="117" t="str">
        <f t="shared" si="487"/>
        <v>-</v>
      </c>
      <c r="GD150" s="117" t="str">
        <f t="shared" si="487"/>
        <v>-</v>
      </c>
      <c r="GE150" s="117" t="str">
        <f t="shared" si="487"/>
        <v>-</v>
      </c>
      <c r="GF150" s="117" t="str">
        <f t="shared" si="487"/>
        <v>-</v>
      </c>
      <c r="GG150" s="117">
        <f t="shared" si="487"/>
        <v>183</v>
      </c>
      <c r="GH150" s="117" t="str">
        <f t="shared" si="487"/>
        <v>-</v>
      </c>
      <c r="GI150" s="117" t="str">
        <f t="shared" si="487"/>
        <v>-</v>
      </c>
      <c r="GJ150" s="117" t="str">
        <f t="shared" si="487"/>
        <v>-</v>
      </c>
      <c r="GK150" s="117" t="str">
        <f t="shared" si="487"/>
        <v>-</v>
      </c>
      <c r="GL150" s="117" t="str">
        <f t="shared" si="487"/>
        <v>-</v>
      </c>
      <c r="GM150" s="117" t="str">
        <f t="shared" si="487"/>
        <v>-</v>
      </c>
      <c r="GN150" s="117" t="str">
        <f t="shared" si="487"/>
        <v>-</v>
      </c>
      <c r="GO150" s="117" t="str">
        <f t="shared" si="487"/>
        <v>-</v>
      </c>
      <c r="GP150" s="117" t="str">
        <f t="shared" si="487"/>
        <v>-</v>
      </c>
      <c r="GQ150" s="117">
        <f t="shared" si="487"/>
        <v>194</v>
      </c>
      <c r="GR150" s="117" t="str">
        <f t="shared" si="487"/>
        <v>-</v>
      </c>
      <c r="GS150" s="117" t="str">
        <f t="shared" si="487"/>
        <v>-</v>
      </c>
      <c r="GT150" s="117" t="str">
        <f t="shared" si="487"/>
        <v>-</v>
      </c>
      <c r="GU150" s="117" t="str">
        <f t="shared" si="487"/>
        <v>-</v>
      </c>
      <c r="GV150" s="117" t="str">
        <f t="shared" si="487"/>
        <v>-</v>
      </c>
      <c r="GW150" s="117" t="str">
        <f t="shared" si="487"/>
        <v>-</v>
      </c>
      <c r="GX150" s="117" t="str">
        <f t="shared" si="487"/>
        <v>-</v>
      </c>
      <c r="GY150" s="117" t="str">
        <f t="shared" si="487"/>
        <v>-</v>
      </c>
      <c r="GZ150" s="117" t="str">
        <f t="shared" si="487"/>
        <v>-</v>
      </c>
      <c r="HA150" s="117">
        <f t="shared" si="487"/>
        <v>205</v>
      </c>
      <c r="HB150" s="117" t="str">
        <f t="shared" si="487"/>
        <v>-</v>
      </c>
      <c r="HC150" s="117" t="str">
        <f t="shared" si="487"/>
        <v>-</v>
      </c>
      <c r="HD150" s="117" t="str">
        <f t="shared" si="487"/>
        <v>-</v>
      </c>
      <c r="HE150" s="117" t="str">
        <f t="shared" si="487"/>
        <v>-</v>
      </c>
      <c r="HF150" s="117" t="str">
        <f t="shared" si="487"/>
        <v>-</v>
      </c>
      <c r="HG150" s="117" t="str">
        <f t="shared" si="487"/>
        <v>-</v>
      </c>
      <c r="HH150" s="117" t="str">
        <f t="shared" si="487"/>
        <v>-</v>
      </c>
      <c r="HI150" s="117" t="str">
        <f t="shared" ref="HI150:HU150" si="488">IF(HI101=HI100,"-",HI101)</f>
        <v>-</v>
      </c>
      <c r="HJ150" s="117" t="str">
        <f t="shared" si="488"/>
        <v>-</v>
      </c>
      <c r="HK150" s="117">
        <f t="shared" si="488"/>
        <v>216</v>
      </c>
      <c r="HL150" s="117" t="str">
        <f t="shared" si="488"/>
        <v>-</v>
      </c>
      <c r="HM150" s="117" t="str">
        <f t="shared" si="488"/>
        <v>-</v>
      </c>
      <c r="HN150" s="117" t="str">
        <f t="shared" si="488"/>
        <v>-</v>
      </c>
      <c r="HO150" s="117" t="str">
        <f t="shared" si="488"/>
        <v>-</v>
      </c>
      <c r="HP150" s="117" t="str">
        <f t="shared" si="488"/>
        <v>-</v>
      </c>
      <c r="HQ150" s="117" t="str">
        <f t="shared" si="488"/>
        <v>-</v>
      </c>
      <c r="HR150" s="117" t="str">
        <f t="shared" si="488"/>
        <v>-</v>
      </c>
      <c r="HS150" s="117" t="str">
        <f t="shared" si="488"/>
        <v>-</v>
      </c>
      <c r="HT150" s="117" t="str">
        <f t="shared" si="488"/>
        <v>-</v>
      </c>
      <c r="HU150" s="117" t="str">
        <f t="shared" si="488"/>
        <v>-</v>
      </c>
    </row>
    <row r="151" spans="1:230" x14ac:dyDescent="0.35">
      <c r="A151" s="117" t="s">
        <v>813</v>
      </c>
      <c r="B151" s="117" t="str">
        <f t="shared" si="432"/>
        <v>-</v>
      </c>
      <c r="C151" s="117" t="str">
        <f t="shared" si="432"/>
        <v>-</v>
      </c>
      <c r="D151" s="117" t="str">
        <f t="shared" si="432"/>
        <v>-</v>
      </c>
      <c r="E151" s="117" t="str">
        <f t="shared" si="432"/>
        <v>-</v>
      </c>
      <c r="H151" s="117">
        <v>150</v>
      </c>
      <c r="I151" s="117" t="str">
        <f t="shared" si="410"/>
        <v>TIA1-3</v>
      </c>
      <c r="J151" s="117">
        <f t="shared" si="412"/>
        <v>136</v>
      </c>
      <c r="K151" s="117" t="str">
        <f t="shared" si="413"/>
        <v/>
      </c>
      <c r="L151" s="117" t="str">
        <f t="shared" si="414"/>
        <v>TIA1-3</v>
      </c>
      <c r="M151" s="398" t="str">
        <f t="shared" si="415"/>
        <v>TIA1-3</v>
      </c>
      <c r="N151" s="117">
        <f t="shared" si="416"/>
        <v>150</v>
      </c>
      <c r="O151" s="117">
        <f t="shared" si="417"/>
        <v>150</v>
      </c>
      <c r="Q151" s="389" t="str">
        <f t="shared" si="411"/>
        <v/>
      </c>
      <c r="R151" s="395" t="str">
        <f t="shared" si="418"/>
        <v/>
      </c>
      <c r="S151" s="391"/>
      <c r="T151" s="391"/>
      <c r="U151" s="391"/>
      <c r="V151" s="117">
        <v>3</v>
      </c>
      <c r="X151" s="117" t="str">
        <f t="shared" ref="X151:X166" si="489">IF(X102=X101,"-",X102)</f>
        <v>-</v>
      </c>
      <c r="Y151" s="117" t="str">
        <f t="shared" ref="Y151:CJ151" si="490">IF(Y102=Y101,"-",Y102)</f>
        <v>-</v>
      </c>
      <c r="Z151" s="117" t="str">
        <f t="shared" si="490"/>
        <v>-</v>
      </c>
      <c r="AA151" s="117" t="str">
        <f t="shared" si="490"/>
        <v>-</v>
      </c>
      <c r="AB151" s="117" t="str">
        <f t="shared" si="490"/>
        <v>-</v>
      </c>
      <c r="AC151" s="117" t="str">
        <f t="shared" si="490"/>
        <v>-</v>
      </c>
      <c r="AD151" s="117" t="str">
        <f t="shared" si="490"/>
        <v>-</v>
      </c>
      <c r="AE151" s="117" t="str">
        <f t="shared" si="490"/>
        <v>-</v>
      </c>
      <c r="AF151" s="117" t="str">
        <f t="shared" si="490"/>
        <v>-</v>
      </c>
      <c r="AG151" s="117" t="str">
        <f t="shared" si="490"/>
        <v>-</v>
      </c>
      <c r="AH151" s="117" t="str">
        <f t="shared" si="490"/>
        <v>-</v>
      </c>
      <c r="AI151" s="117" t="str">
        <f t="shared" si="490"/>
        <v>-</v>
      </c>
      <c r="AJ151" s="117" t="str">
        <f t="shared" si="490"/>
        <v>-</v>
      </c>
      <c r="AK151" s="117" t="str">
        <f t="shared" si="490"/>
        <v>-</v>
      </c>
      <c r="AL151" s="117" t="str">
        <f t="shared" si="490"/>
        <v>-</v>
      </c>
      <c r="AM151" s="117" t="str">
        <f t="shared" si="490"/>
        <v>-</v>
      </c>
      <c r="AN151" s="117" t="str">
        <f t="shared" si="490"/>
        <v>-</v>
      </c>
      <c r="AO151" s="117" t="str">
        <f t="shared" si="490"/>
        <v>-</v>
      </c>
      <c r="AP151" s="117" t="str">
        <f t="shared" si="490"/>
        <v>-</v>
      </c>
      <c r="AQ151" s="117" t="str">
        <f t="shared" si="490"/>
        <v>-</v>
      </c>
      <c r="AR151" s="117" t="str">
        <f t="shared" si="490"/>
        <v>-</v>
      </c>
      <c r="AS151" s="117" t="str">
        <f t="shared" si="490"/>
        <v>-</v>
      </c>
      <c r="AT151" s="117" t="str">
        <f t="shared" si="490"/>
        <v>-</v>
      </c>
      <c r="AU151" s="117" t="str">
        <f t="shared" si="490"/>
        <v>-</v>
      </c>
      <c r="AV151" s="117" t="str">
        <f t="shared" si="490"/>
        <v>-</v>
      </c>
      <c r="AW151" s="117" t="str">
        <f t="shared" si="490"/>
        <v>-</v>
      </c>
      <c r="AX151" s="117" t="str">
        <f t="shared" si="490"/>
        <v>-</v>
      </c>
      <c r="AY151" s="117" t="str">
        <f t="shared" si="490"/>
        <v>-</v>
      </c>
      <c r="AZ151" s="117" t="str">
        <f t="shared" si="490"/>
        <v>-</v>
      </c>
      <c r="BA151" s="117" t="str">
        <f t="shared" si="490"/>
        <v>-</v>
      </c>
      <c r="BB151" s="117" t="str">
        <f t="shared" si="490"/>
        <v>-</v>
      </c>
      <c r="BC151" s="117" t="str">
        <f t="shared" si="490"/>
        <v>-</v>
      </c>
      <c r="BD151" s="117" t="str">
        <f t="shared" si="490"/>
        <v>-</v>
      </c>
      <c r="BE151" s="117" t="str">
        <f t="shared" si="490"/>
        <v>-</v>
      </c>
      <c r="BF151" s="117" t="str">
        <f t="shared" si="490"/>
        <v>-</v>
      </c>
      <c r="BG151" s="117" t="str">
        <f t="shared" si="490"/>
        <v>-</v>
      </c>
      <c r="BH151" s="117" t="str">
        <f t="shared" si="490"/>
        <v>-</v>
      </c>
      <c r="BI151" s="117" t="str">
        <f t="shared" si="490"/>
        <v>-</v>
      </c>
      <c r="BJ151" s="117" t="str">
        <f t="shared" si="490"/>
        <v>-</v>
      </c>
      <c r="BK151" s="117" t="str">
        <f t="shared" si="490"/>
        <v>-</v>
      </c>
      <c r="BL151" s="117" t="str">
        <f t="shared" si="490"/>
        <v>-</v>
      </c>
      <c r="BM151" s="117" t="str">
        <f t="shared" si="490"/>
        <v>-</v>
      </c>
      <c r="BN151" s="117" t="str">
        <f t="shared" si="490"/>
        <v>-</v>
      </c>
      <c r="BO151" s="117" t="str">
        <f t="shared" si="490"/>
        <v>-</v>
      </c>
      <c r="BP151" s="117" t="str">
        <f t="shared" si="490"/>
        <v>-</v>
      </c>
      <c r="BQ151" s="117" t="str">
        <f t="shared" si="490"/>
        <v>-</v>
      </c>
      <c r="BR151" s="117" t="str">
        <f t="shared" si="490"/>
        <v>-</v>
      </c>
      <c r="BS151" s="117" t="str">
        <f t="shared" si="490"/>
        <v>-</v>
      </c>
      <c r="BT151" s="117" t="str">
        <f t="shared" si="490"/>
        <v>-</v>
      </c>
      <c r="BU151" s="117" t="str">
        <f t="shared" si="490"/>
        <v>-</v>
      </c>
      <c r="BV151" s="117" t="str">
        <f t="shared" si="490"/>
        <v>-</v>
      </c>
      <c r="BW151" s="117" t="str">
        <f t="shared" si="490"/>
        <v>-</v>
      </c>
      <c r="BX151" s="117" t="str">
        <f t="shared" si="490"/>
        <v>-</v>
      </c>
      <c r="BY151" s="117" t="str">
        <f t="shared" si="490"/>
        <v>-</v>
      </c>
      <c r="BZ151" s="117" t="str">
        <f t="shared" si="490"/>
        <v>-</v>
      </c>
      <c r="CA151" s="117" t="str">
        <f t="shared" si="490"/>
        <v>-</v>
      </c>
      <c r="CB151" s="117" t="str">
        <f t="shared" si="490"/>
        <v>-</v>
      </c>
      <c r="CC151" s="117" t="str">
        <f t="shared" si="490"/>
        <v>-</v>
      </c>
      <c r="CD151" s="117" t="str">
        <f t="shared" si="490"/>
        <v>-</v>
      </c>
      <c r="CE151" s="117" t="str">
        <f t="shared" si="490"/>
        <v>-</v>
      </c>
      <c r="CF151" s="117" t="str">
        <f t="shared" si="490"/>
        <v>-</v>
      </c>
      <c r="CG151" s="117" t="str">
        <f t="shared" si="490"/>
        <v>-</v>
      </c>
      <c r="CH151" s="117" t="str">
        <f t="shared" si="490"/>
        <v>-</v>
      </c>
      <c r="CI151" s="117" t="str">
        <f t="shared" si="490"/>
        <v>-</v>
      </c>
      <c r="CJ151" s="117" t="str">
        <f t="shared" si="490"/>
        <v>-</v>
      </c>
      <c r="CK151" s="117" t="str">
        <f t="shared" ref="CK151:EV151" si="491">IF(CK102=CK101,"-",CK102)</f>
        <v>-</v>
      </c>
      <c r="CL151" s="117" t="str">
        <f t="shared" si="491"/>
        <v>-</v>
      </c>
      <c r="CM151" s="117" t="str">
        <f t="shared" si="491"/>
        <v>-</v>
      </c>
      <c r="CN151" s="117" t="str">
        <f t="shared" si="491"/>
        <v>-</v>
      </c>
      <c r="CO151" s="117" t="str">
        <f t="shared" si="491"/>
        <v>-</v>
      </c>
      <c r="CP151" s="117" t="str">
        <f t="shared" si="491"/>
        <v>-</v>
      </c>
      <c r="CQ151" s="117" t="str">
        <f t="shared" si="491"/>
        <v>-</v>
      </c>
      <c r="CR151" s="117" t="str">
        <f t="shared" si="491"/>
        <v>-</v>
      </c>
      <c r="CS151" s="117" t="str">
        <f t="shared" si="491"/>
        <v>-</v>
      </c>
      <c r="CT151" s="117" t="str">
        <f t="shared" si="491"/>
        <v>-</v>
      </c>
      <c r="CU151" s="117" t="str">
        <f t="shared" si="491"/>
        <v>-</v>
      </c>
      <c r="CV151" s="117" t="str">
        <f t="shared" si="491"/>
        <v>-</v>
      </c>
      <c r="CW151" s="117" t="str">
        <f t="shared" si="491"/>
        <v>-</v>
      </c>
      <c r="CX151" s="117" t="str">
        <f t="shared" si="491"/>
        <v>-</v>
      </c>
      <c r="CY151" s="117" t="str">
        <f t="shared" si="491"/>
        <v>-</v>
      </c>
      <c r="CZ151" s="117" t="str">
        <f t="shared" si="491"/>
        <v>-</v>
      </c>
      <c r="DA151" s="117" t="str">
        <f t="shared" si="491"/>
        <v>-</v>
      </c>
      <c r="DB151" s="117" t="str">
        <f t="shared" si="491"/>
        <v>-</v>
      </c>
      <c r="DC151" s="117" t="str">
        <f t="shared" si="491"/>
        <v>-</v>
      </c>
      <c r="DD151" s="117" t="str">
        <f t="shared" si="491"/>
        <v>-</v>
      </c>
      <c r="DE151" s="117" t="str">
        <f t="shared" si="491"/>
        <v>-</v>
      </c>
      <c r="DF151" s="117" t="str">
        <f t="shared" si="491"/>
        <v>-</v>
      </c>
      <c r="DG151" s="117" t="str">
        <f t="shared" si="491"/>
        <v>-</v>
      </c>
      <c r="DH151" s="117" t="str">
        <f t="shared" si="491"/>
        <v>-</v>
      </c>
      <c r="DI151" s="117" t="str">
        <f t="shared" si="491"/>
        <v>-</v>
      </c>
      <c r="DJ151" s="117" t="str">
        <f t="shared" si="491"/>
        <v>-</v>
      </c>
      <c r="DK151" s="117" t="str">
        <f t="shared" si="491"/>
        <v>-</v>
      </c>
      <c r="DL151" s="117" t="str">
        <f t="shared" si="491"/>
        <v>-</v>
      </c>
      <c r="DM151" s="117" t="str">
        <f t="shared" si="491"/>
        <v>-</v>
      </c>
      <c r="DN151" s="117" t="str">
        <f t="shared" si="491"/>
        <v>-</v>
      </c>
      <c r="DO151" s="117" t="str">
        <f t="shared" si="491"/>
        <v>-</v>
      </c>
      <c r="DP151" s="117" t="str">
        <f t="shared" si="491"/>
        <v>-</v>
      </c>
      <c r="DQ151" s="117" t="str">
        <f t="shared" si="491"/>
        <v>-</v>
      </c>
      <c r="DR151" s="117" t="str">
        <f t="shared" si="491"/>
        <v>-</v>
      </c>
      <c r="DS151" s="117" t="str">
        <f t="shared" si="491"/>
        <v>-</v>
      </c>
      <c r="DT151" s="117" t="str">
        <f t="shared" si="491"/>
        <v>-</v>
      </c>
      <c r="DU151" s="117" t="str">
        <f t="shared" si="491"/>
        <v>-</v>
      </c>
      <c r="DV151" s="117" t="str">
        <f t="shared" si="491"/>
        <v>-</v>
      </c>
      <c r="DW151" s="117" t="str">
        <f t="shared" si="491"/>
        <v>-</v>
      </c>
      <c r="DX151" s="117" t="str">
        <f t="shared" si="491"/>
        <v>-</v>
      </c>
      <c r="DY151" s="117" t="str">
        <f t="shared" si="491"/>
        <v>-</v>
      </c>
      <c r="DZ151" s="117" t="str">
        <f t="shared" si="491"/>
        <v>-</v>
      </c>
      <c r="EA151" s="117" t="str">
        <f t="shared" si="491"/>
        <v>-</v>
      </c>
      <c r="EB151" s="117" t="str">
        <f t="shared" si="491"/>
        <v>-</v>
      </c>
      <c r="EC151" s="117" t="str">
        <f t="shared" si="491"/>
        <v>-</v>
      </c>
      <c r="ED151" s="117" t="str">
        <f t="shared" si="491"/>
        <v>-</v>
      </c>
      <c r="EE151" s="117" t="str">
        <f t="shared" si="491"/>
        <v>-</v>
      </c>
      <c r="EF151" s="117" t="str">
        <f t="shared" si="491"/>
        <v>-</v>
      </c>
      <c r="EG151" s="117" t="str">
        <f t="shared" si="491"/>
        <v>-</v>
      </c>
      <c r="EH151" s="117" t="str">
        <f t="shared" si="491"/>
        <v>-</v>
      </c>
      <c r="EI151" s="117" t="str">
        <f t="shared" si="491"/>
        <v>-</v>
      </c>
      <c r="EJ151" s="117" t="str">
        <f t="shared" si="491"/>
        <v>-</v>
      </c>
      <c r="EK151" s="117" t="str">
        <f t="shared" si="491"/>
        <v>-</v>
      </c>
      <c r="EL151" s="117" t="str">
        <f t="shared" si="491"/>
        <v>-</v>
      </c>
      <c r="EM151" s="117" t="str">
        <f t="shared" si="491"/>
        <v>-</v>
      </c>
      <c r="EN151" s="117" t="str">
        <f t="shared" si="491"/>
        <v>-</v>
      </c>
      <c r="EO151" s="117" t="str">
        <f t="shared" si="491"/>
        <v>-</v>
      </c>
      <c r="EP151" s="117" t="str">
        <f t="shared" si="491"/>
        <v>-</v>
      </c>
      <c r="EQ151" s="117" t="str">
        <f t="shared" si="491"/>
        <v>-</v>
      </c>
      <c r="ER151" s="117" t="str">
        <f t="shared" si="491"/>
        <v>-</v>
      </c>
      <c r="ES151" s="117" t="str">
        <f t="shared" si="491"/>
        <v>-</v>
      </c>
      <c r="ET151" s="117" t="str">
        <f t="shared" si="491"/>
        <v>-</v>
      </c>
      <c r="EU151" s="117" t="str">
        <f t="shared" si="491"/>
        <v>-</v>
      </c>
      <c r="EV151" s="117" t="str">
        <f t="shared" si="491"/>
        <v>-</v>
      </c>
      <c r="EW151" s="117" t="str">
        <f t="shared" ref="EW151:HH151" si="492">IF(EW102=EW101,"-",EW102)</f>
        <v>-</v>
      </c>
      <c r="EX151" s="117" t="str">
        <f t="shared" si="492"/>
        <v>-</v>
      </c>
      <c r="EY151" s="117" t="str">
        <f t="shared" si="492"/>
        <v>-</v>
      </c>
      <c r="EZ151" s="117" t="str">
        <f t="shared" si="492"/>
        <v>-</v>
      </c>
      <c r="FA151" s="117" t="str">
        <f t="shared" si="492"/>
        <v>-</v>
      </c>
      <c r="FB151" s="117" t="str">
        <f t="shared" si="492"/>
        <v>-</v>
      </c>
      <c r="FC151" s="117" t="str">
        <f t="shared" si="492"/>
        <v>-</v>
      </c>
      <c r="FD151" s="117" t="str">
        <f t="shared" si="492"/>
        <v>-</v>
      </c>
      <c r="FE151" s="117" t="str">
        <f t="shared" si="492"/>
        <v>-</v>
      </c>
      <c r="FF151" s="117" t="str">
        <f t="shared" si="492"/>
        <v>-</v>
      </c>
      <c r="FG151" s="117" t="str">
        <f t="shared" si="492"/>
        <v>-</v>
      </c>
      <c r="FH151" s="117" t="str">
        <f t="shared" si="492"/>
        <v>-</v>
      </c>
      <c r="FI151" s="117" t="str">
        <f t="shared" si="492"/>
        <v>-</v>
      </c>
      <c r="FJ151" s="117" t="str">
        <f t="shared" si="492"/>
        <v>-</v>
      </c>
      <c r="FK151" s="117" t="str">
        <f t="shared" si="492"/>
        <v>-</v>
      </c>
      <c r="FL151" s="117" t="str">
        <f t="shared" si="492"/>
        <v>-</v>
      </c>
      <c r="FM151" s="117" t="str">
        <f t="shared" si="492"/>
        <v>-</v>
      </c>
      <c r="FN151" s="117" t="str">
        <f t="shared" si="492"/>
        <v>-</v>
      </c>
      <c r="FO151" s="117" t="str">
        <f t="shared" si="492"/>
        <v>-</v>
      </c>
      <c r="FP151" s="117" t="str">
        <f t="shared" si="492"/>
        <v>-</v>
      </c>
      <c r="FQ151" s="117" t="str">
        <f t="shared" si="492"/>
        <v>-</v>
      </c>
      <c r="FR151" s="117" t="str">
        <f t="shared" si="492"/>
        <v>-</v>
      </c>
      <c r="FS151" s="117" t="str">
        <f t="shared" si="492"/>
        <v>-</v>
      </c>
      <c r="FT151" s="117" t="str">
        <f t="shared" si="492"/>
        <v>-</v>
      </c>
      <c r="FU151" s="117" t="str">
        <f t="shared" si="492"/>
        <v>-</v>
      </c>
      <c r="FV151" s="117" t="str">
        <f t="shared" si="492"/>
        <v>-</v>
      </c>
      <c r="FW151" s="117" t="str">
        <f t="shared" si="492"/>
        <v>-</v>
      </c>
      <c r="FX151" s="117" t="str">
        <f t="shared" si="492"/>
        <v>-</v>
      </c>
      <c r="FY151" s="117" t="str">
        <f t="shared" si="492"/>
        <v>-</v>
      </c>
      <c r="FZ151" s="117" t="str">
        <f t="shared" si="492"/>
        <v>-</v>
      </c>
      <c r="GA151" s="117" t="str">
        <f t="shared" si="492"/>
        <v>-</v>
      </c>
      <c r="GB151" s="117" t="str">
        <f t="shared" si="492"/>
        <v>-</v>
      </c>
      <c r="GC151" s="117" t="str">
        <f t="shared" si="492"/>
        <v>-</v>
      </c>
      <c r="GD151" s="117" t="str">
        <f t="shared" si="492"/>
        <v>-</v>
      </c>
      <c r="GE151" s="117" t="str">
        <f t="shared" si="492"/>
        <v>-</v>
      </c>
      <c r="GF151" s="117" t="str">
        <f t="shared" si="492"/>
        <v>-</v>
      </c>
      <c r="GG151" s="117" t="str">
        <f t="shared" si="492"/>
        <v>-</v>
      </c>
      <c r="GH151" s="117" t="str">
        <f t="shared" si="492"/>
        <v>-</v>
      </c>
      <c r="GI151" s="117" t="str">
        <f t="shared" si="492"/>
        <v>-</v>
      </c>
      <c r="GJ151" s="117" t="str">
        <f t="shared" si="492"/>
        <v>-</v>
      </c>
      <c r="GK151" s="117" t="str">
        <f t="shared" si="492"/>
        <v>-</v>
      </c>
      <c r="GL151" s="117" t="str">
        <f t="shared" si="492"/>
        <v>-</v>
      </c>
      <c r="GM151" s="117" t="str">
        <f t="shared" si="492"/>
        <v>-</v>
      </c>
      <c r="GN151" s="117" t="str">
        <f t="shared" si="492"/>
        <v>-</v>
      </c>
      <c r="GO151" s="117" t="str">
        <f t="shared" si="492"/>
        <v>-</v>
      </c>
      <c r="GP151" s="117" t="str">
        <f t="shared" si="492"/>
        <v>-</v>
      </c>
      <c r="GQ151" s="117" t="str">
        <f t="shared" si="492"/>
        <v>-</v>
      </c>
      <c r="GR151" s="117" t="str">
        <f t="shared" si="492"/>
        <v>-</v>
      </c>
      <c r="GS151" s="117" t="str">
        <f t="shared" si="492"/>
        <v>-</v>
      </c>
      <c r="GT151" s="117" t="str">
        <f t="shared" si="492"/>
        <v>-</v>
      </c>
      <c r="GU151" s="117" t="str">
        <f t="shared" si="492"/>
        <v>-</v>
      </c>
      <c r="GV151" s="117" t="str">
        <f t="shared" si="492"/>
        <v>-</v>
      </c>
      <c r="GW151" s="117" t="str">
        <f t="shared" si="492"/>
        <v>-</v>
      </c>
      <c r="GX151" s="117" t="str">
        <f t="shared" si="492"/>
        <v>-</v>
      </c>
      <c r="GY151" s="117" t="str">
        <f t="shared" si="492"/>
        <v>-</v>
      </c>
      <c r="GZ151" s="117" t="str">
        <f t="shared" si="492"/>
        <v>-</v>
      </c>
      <c r="HA151" s="117" t="str">
        <f t="shared" si="492"/>
        <v>-</v>
      </c>
      <c r="HB151" s="117" t="str">
        <f t="shared" si="492"/>
        <v>-</v>
      </c>
      <c r="HC151" s="117" t="str">
        <f t="shared" si="492"/>
        <v>-</v>
      </c>
      <c r="HD151" s="117" t="str">
        <f t="shared" si="492"/>
        <v>-</v>
      </c>
      <c r="HE151" s="117" t="str">
        <f t="shared" si="492"/>
        <v>-</v>
      </c>
      <c r="HF151" s="117" t="str">
        <f t="shared" si="492"/>
        <v>-</v>
      </c>
      <c r="HG151" s="117" t="str">
        <f t="shared" si="492"/>
        <v>-</v>
      </c>
      <c r="HH151" s="117" t="str">
        <f t="shared" si="492"/>
        <v>-</v>
      </c>
      <c r="HI151" s="117" t="str">
        <f t="shared" ref="HI151:HU151" si="493">IF(HI102=HI101,"-",HI102)</f>
        <v>-</v>
      </c>
      <c r="HJ151" s="117" t="str">
        <f t="shared" si="493"/>
        <v>-</v>
      </c>
      <c r="HK151" s="117" t="str">
        <f t="shared" si="493"/>
        <v>-</v>
      </c>
      <c r="HL151" s="117" t="str">
        <f t="shared" si="493"/>
        <v>-</v>
      </c>
      <c r="HM151" s="117" t="str">
        <f t="shared" si="493"/>
        <v>-</v>
      </c>
      <c r="HN151" s="117" t="str">
        <f t="shared" si="493"/>
        <v>-</v>
      </c>
      <c r="HO151" s="117" t="str">
        <f t="shared" si="493"/>
        <v>-</v>
      </c>
      <c r="HP151" s="117" t="str">
        <f t="shared" si="493"/>
        <v>-</v>
      </c>
      <c r="HQ151" s="117" t="str">
        <f t="shared" si="493"/>
        <v>-</v>
      </c>
      <c r="HR151" s="117" t="str">
        <f t="shared" si="493"/>
        <v>-</v>
      </c>
      <c r="HS151" s="117" t="str">
        <f t="shared" si="493"/>
        <v>-</v>
      </c>
      <c r="HT151" s="117" t="str">
        <f t="shared" si="493"/>
        <v>-</v>
      </c>
      <c r="HU151" s="117" t="str">
        <f t="shared" si="493"/>
        <v>-</v>
      </c>
    </row>
    <row r="152" spans="1:230" x14ac:dyDescent="0.35">
      <c r="A152" s="117" t="s">
        <v>814</v>
      </c>
      <c r="B152" s="117" t="str">
        <f t="shared" ref="B152:E167" si="494">IF(B102=B101,"-",B102)</f>
        <v>-</v>
      </c>
      <c r="C152" s="117" t="str">
        <f t="shared" si="494"/>
        <v>-</v>
      </c>
      <c r="D152" s="117" t="str">
        <f t="shared" si="494"/>
        <v>-</v>
      </c>
      <c r="E152" s="117" t="str">
        <f t="shared" si="494"/>
        <v>-</v>
      </c>
      <c r="H152" s="117">
        <v>151</v>
      </c>
      <c r="I152" s="117" t="str">
        <f t="shared" si="410"/>
        <v>ECG</v>
      </c>
      <c r="J152" s="117">
        <f t="shared" si="412"/>
        <v>137</v>
      </c>
      <c r="K152" s="117" t="str">
        <f t="shared" si="413"/>
        <v>ECG</v>
      </c>
      <c r="L152" s="117" t="str">
        <f t="shared" si="414"/>
        <v/>
      </c>
      <c r="M152" s="398" t="str">
        <f t="shared" si="415"/>
        <v>ECG</v>
      </c>
      <c r="N152" s="117">
        <f t="shared" si="416"/>
        <v>151</v>
      </c>
      <c r="O152" s="117">
        <f t="shared" si="417"/>
        <v>151</v>
      </c>
      <c r="Q152" s="389" t="str">
        <f t="shared" si="411"/>
        <v/>
      </c>
      <c r="R152" s="395" t="str">
        <f t="shared" si="418"/>
        <v/>
      </c>
      <c r="S152" s="391"/>
      <c r="T152" s="391"/>
      <c r="U152" s="391"/>
      <c r="V152" s="117">
        <v>4</v>
      </c>
      <c r="X152" s="117" t="str">
        <f t="shared" si="489"/>
        <v>-</v>
      </c>
      <c r="Y152" s="117" t="str">
        <f t="shared" ref="Y152:CJ152" si="495">IF(Y103=Y102,"-",Y103)</f>
        <v>-</v>
      </c>
      <c r="Z152" s="117" t="str">
        <f t="shared" si="495"/>
        <v>-</v>
      </c>
      <c r="AA152" s="117" t="str">
        <f t="shared" si="495"/>
        <v>-</v>
      </c>
      <c r="AB152" s="117" t="str">
        <f t="shared" si="495"/>
        <v>-</v>
      </c>
      <c r="AC152" s="117" t="str">
        <f t="shared" si="495"/>
        <v>-</v>
      </c>
      <c r="AD152" s="117" t="str">
        <f t="shared" si="495"/>
        <v>-</v>
      </c>
      <c r="AE152" s="117" t="str">
        <f t="shared" si="495"/>
        <v>-</v>
      </c>
      <c r="AF152" s="117" t="str">
        <f t="shared" si="495"/>
        <v>-</v>
      </c>
      <c r="AG152" s="117" t="str">
        <f t="shared" si="495"/>
        <v>-</v>
      </c>
      <c r="AH152" s="117" t="str">
        <f t="shared" si="495"/>
        <v>-</v>
      </c>
      <c r="AI152" s="117" t="str">
        <f t="shared" si="495"/>
        <v>-</v>
      </c>
      <c r="AJ152" s="117" t="str">
        <f t="shared" si="495"/>
        <v>-</v>
      </c>
      <c r="AK152" s="117" t="str">
        <f t="shared" si="495"/>
        <v>-</v>
      </c>
      <c r="AL152" s="117" t="str">
        <f t="shared" si="495"/>
        <v>-</v>
      </c>
      <c r="AM152" s="117" t="str">
        <f t="shared" si="495"/>
        <v>-</v>
      </c>
      <c r="AN152" s="117" t="str">
        <f t="shared" si="495"/>
        <v>-</v>
      </c>
      <c r="AO152" s="117" t="str">
        <f t="shared" si="495"/>
        <v>-</v>
      </c>
      <c r="AP152" s="117" t="str">
        <f t="shared" si="495"/>
        <v>-</v>
      </c>
      <c r="AQ152" s="117" t="str">
        <f t="shared" si="495"/>
        <v>-</v>
      </c>
      <c r="AR152" s="117" t="str">
        <f t="shared" si="495"/>
        <v>-</v>
      </c>
      <c r="AS152" s="117" t="str">
        <f t="shared" si="495"/>
        <v>-</v>
      </c>
      <c r="AT152" s="117" t="str">
        <f t="shared" si="495"/>
        <v>-</v>
      </c>
      <c r="AU152" s="117" t="str">
        <f t="shared" si="495"/>
        <v>-</v>
      </c>
      <c r="AV152" s="117" t="str">
        <f t="shared" si="495"/>
        <v>-</v>
      </c>
      <c r="AW152" s="117" t="str">
        <f t="shared" si="495"/>
        <v>-</v>
      </c>
      <c r="AX152" s="117" t="str">
        <f t="shared" si="495"/>
        <v>-</v>
      </c>
      <c r="AY152" s="117" t="str">
        <f t="shared" si="495"/>
        <v>-</v>
      </c>
      <c r="AZ152" s="117" t="str">
        <f t="shared" si="495"/>
        <v>-</v>
      </c>
      <c r="BA152" s="117" t="str">
        <f t="shared" si="495"/>
        <v>-</v>
      </c>
      <c r="BB152" s="117" t="str">
        <f t="shared" si="495"/>
        <v>-</v>
      </c>
      <c r="BC152" s="117" t="str">
        <f t="shared" si="495"/>
        <v>-</v>
      </c>
      <c r="BD152" s="117" t="str">
        <f t="shared" si="495"/>
        <v>-</v>
      </c>
      <c r="BE152" s="117" t="str">
        <f t="shared" si="495"/>
        <v>-</v>
      </c>
      <c r="BF152" s="117" t="str">
        <f t="shared" si="495"/>
        <v>-</v>
      </c>
      <c r="BG152" s="117" t="str">
        <f t="shared" si="495"/>
        <v>-</v>
      </c>
      <c r="BH152" s="117" t="str">
        <f t="shared" si="495"/>
        <v>-</v>
      </c>
      <c r="BI152" s="117" t="str">
        <f t="shared" si="495"/>
        <v>-</v>
      </c>
      <c r="BJ152" s="117" t="str">
        <f t="shared" si="495"/>
        <v>-</v>
      </c>
      <c r="BK152" s="117" t="str">
        <f t="shared" si="495"/>
        <v>-</v>
      </c>
      <c r="BL152" s="117" t="str">
        <f t="shared" si="495"/>
        <v>-</v>
      </c>
      <c r="BM152" s="117" t="str">
        <f t="shared" si="495"/>
        <v>-</v>
      </c>
      <c r="BN152" s="117" t="str">
        <f t="shared" si="495"/>
        <v>-</v>
      </c>
      <c r="BO152" s="117" t="str">
        <f t="shared" si="495"/>
        <v>-</v>
      </c>
      <c r="BP152" s="117" t="str">
        <f t="shared" si="495"/>
        <v>-</v>
      </c>
      <c r="BQ152" s="117" t="str">
        <f t="shared" si="495"/>
        <v>-</v>
      </c>
      <c r="BR152" s="117" t="str">
        <f t="shared" si="495"/>
        <v>-</v>
      </c>
      <c r="BS152" s="117" t="str">
        <f t="shared" si="495"/>
        <v>-</v>
      </c>
      <c r="BT152" s="117" t="str">
        <f t="shared" si="495"/>
        <v>-</v>
      </c>
      <c r="BU152" s="117" t="str">
        <f t="shared" si="495"/>
        <v>-</v>
      </c>
      <c r="BV152" s="117" t="str">
        <f t="shared" si="495"/>
        <v>-</v>
      </c>
      <c r="BW152" s="117" t="str">
        <f t="shared" si="495"/>
        <v>-</v>
      </c>
      <c r="BX152" s="117" t="str">
        <f t="shared" si="495"/>
        <v>-</v>
      </c>
      <c r="BY152" s="117" t="str">
        <f t="shared" si="495"/>
        <v>-</v>
      </c>
      <c r="BZ152" s="117" t="str">
        <f t="shared" si="495"/>
        <v>-</v>
      </c>
      <c r="CA152" s="117" t="str">
        <f t="shared" si="495"/>
        <v>-</v>
      </c>
      <c r="CB152" s="117" t="str">
        <f t="shared" si="495"/>
        <v>-</v>
      </c>
      <c r="CC152" s="117" t="str">
        <f t="shared" si="495"/>
        <v>-</v>
      </c>
      <c r="CD152" s="117" t="str">
        <f t="shared" si="495"/>
        <v>-</v>
      </c>
      <c r="CE152" s="117" t="str">
        <f t="shared" si="495"/>
        <v>-</v>
      </c>
      <c r="CF152" s="117" t="str">
        <f t="shared" si="495"/>
        <v>-</v>
      </c>
      <c r="CG152" s="117" t="str">
        <f t="shared" si="495"/>
        <v>-</v>
      </c>
      <c r="CH152" s="117" t="str">
        <f t="shared" si="495"/>
        <v>-</v>
      </c>
      <c r="CI152" s="117" t="str">
        <f t="shared" si="495"/>
        <v>-</v>
      </c>
      <c r="CJ152" s="117" t="str">
        <f t="shared" si="495"/>
        <v>-</v>
      </c>
      <c r="CK152" s="117" t="str">
        <f t="shared" ref="CK152:EV152" si="496">IF(CK103=CK102,"-",CK103)</f>
        <v>-</v>
      </c>
      <c r="CL152" s="117" t="str">
        <f t="shared" si="496"/>
        <v>-</v>
      </c>
      <c r="CM152" s="117" t="str">
        <f t="shared" si="496"/>
        <v>-</v>
      </c>
      <c r="CN152" s="117" t="str">
        <f t="shared" si="496"/>
        <v>-</v>
      </c>
      <c r="CO152" s="117" t="str">
        <f t="shared" si="496"/>
        <v>-</v>
      </c>
      <c r="CP152" s="117" t="str">
        <f t="shared" si="496"/>
        <v>-</v>
      </c>
      <c r="CQ152" s="117" t="str">
        <f t="shared" si="496"/>
        <v>-</v>
      </c>
      <c r="CR152" s="117" t="str">
        <f t="shared" si="496"/>
        <v>-</v>
      </c>
      <c r="CS152" s="117" t="str">
        <f t="shared" si="496"/>
        <v>-</v>
      </c>
      <c r="CT152" s="117" t="str">
        <f t="shared" si="496"/>
        <v>-</v>
      </c>
      <c r="CU152" s="117" t="str">
        <f t="shared" si="496"/>
        <v>-</v>
      </c>
      <c r="CV152" s="117" t="str">
        <f t="shared" si="496"/>
        <v>-</v>
      </c>
      <c r="CW152" s="117" t="str">
        <f t="shared" si="496"/>
        <v>-</v>
      </c>
      <c r="CX152" s="117" t="str">
        <f t="shared" si="496"/>
        <v>-</v>
      </c>
      <c r="CY152" s="117" t="str">
        <f t="shared" si="496"/>
        <v>-</v>
      </c>
      <c r="CZ152" s="117" t="str">
        <f t="shared" si="496"/>
        <v>-</v>
      </c>
      <c r="DA152" s="117" t="str">
        <f t="shared" si="496"/>
        <v>-</v>
      </c>
      <c r="DB152" s="117" t="str">
        <f t="shared" si="496"/>
        <v>-</v>
      </c>
      <c r="DC152" s="117" t="str">
        <f t="shared" si="496"/>
        <v>-</v>
      </c>
      <c r="DD152" s="117" t="str">
        <f t="shared" si="496"/>
        <v>-</v>
      </c>
      <c r="DE152" s="117" t="str">
        <f t="shared" si="496"/>
        <v>-</v>
      </c>
      <c r="DF152" s="117" t="str">
        <f t="shared" si="496"/>
        <v>-</v>
      </c>
      <c r="DG152" s="117" t="str">
        <f t="shared" si="496"/>
        <v>-</v>
      </c>
      <c r="DH152" s="117" t="str">
        <f t="shared" si="496"/>
        <v>-</v>
      </c>
      <c r="DI152" s="117" t="str">
        <f t="shared" si="496"/>
        <v>-</v>
      </c>
      <c r="DJ152" s="117" t="str">
        <f t="shared" si="496"/>
        <v>-</v>
      </c>
      <c r="DK152" s="117" t="str">
        <f t="shared" si="496"/>
        <v>-</v>
      </c>
      <c r="DL152" s="117" t="str">
        <f t="shared" si="496"/>
        <v>-</v>
      </c>
      <c r="DM152" s="117" t="str">
        <f t="shared" si="496"/>
        <v>-</v>
      </c>
      <c r="DN152" s="117" t="str">
        <f t="shared" si="496"/>
        <v>-</v>
      </c>
      <c r="DO152" s="117" t="str">
        <f t="shared" si="496"/>
        <v>-</v>
      </c>
      <c r="DP152" s="117" t="str">
        <f t="shared" si="496"/>
        <v>-</v>
      </c>
      <c r="DQ152" s="117" t="str">
        <f t="shared" si="496"/>
        <v>-</v>
      </c>
      <c r="DR152" s="117" t="str">
        <f t="shared" si="496"/>
        <v>-</v>
      </c>
      <c r="DS152" s="117" t="str">
        <f t="shared" si="496"/>
        <v>-</v>
      </c>
      <c r="DT152" s="117" t="str">
        <f t="shared" si="496"/>
        <v>-</v>
      </c>
      <c r="DU152" s="117" t="str">
        <f t="shared" si="496"/>
        <v>-</v>
      </c>
      <c r="DV152" s="117" t="str">
        <f t="shared" si="496"/>
        <v>-</v>
      </c>
      <c r="DW152" s="117" t="str">
        <f t="shared" si="496"/>
        <v>-</v>
      </c>
      <c r="DX152" s="117" t="str">
        <f t="shared" si="496"/>
        <v>-</v>
      </c>
      <c r="DY152" s="117" t="str">
        <f t="shared" si="496"/>
        <v>-</v>
      </c>
      <c r="DZ152" s="117" t="str">
        <f t="shared" si="496"/>
        <v>-</v>
      </c>
      <c r="EA152" s="117" t="str">
        <f t="shared" si="496"/>
        <v>-</v>
      </c>
      <c r="EB152" s="117" t="str">
        <f t="shared" si="496"/>
        <v>-</v>
      </c>
      <c r="EC152" s="117" t="str">
        <f t="shared" si="496"/>
        <v>-</v>
      </c>
      <c r="ED152" s="117" t="str">
        <f t="shared" si="496"/>
        <v>-</v>
      </c>
      <c r="EE152" s="117" t="str">
        <f t="shared" si="496"/>
        <v>-</v>
      </c>
      <c r="EF152" s="117" t="str">
        <f t="shared" si="496"/>
        <v>-</v>
      </c>
      <c r="EG152" s="117" t="str">
        <f t="shared" si="496"/>
        <v>-</v>
      </c>
      <c r="EH152" s="117" t="str">
        <f t="shared" si="496"/>
        <v>-</v>
      </c>
      <c r="EI152" s="117" t="str">
        <f t="shared" si="496"/>
        <v>-</v>
      </c>
      <c r="EJ152" s="117" t="str">
        <f t="shared" si="496"/>
        <v>-</v>
      </c>
      <c r="EK152" s="117" t="str">
        <f t="shared" si="496"/>
        <v>-</v>
      </c>
      <c r="EL152" s="117" t="str">
        <f t="shared" si="496"/>
        <v>-</v>
      </c>
      <c r="EM152" s="117" t="str">
        <f t="shared" si="496"/>
        <v>-</v>
      </c>
      <c r="EN152" s="117" t="str">
        <f t="shared" si="496"/>
        <v>-</v>
      </c>
      <c r="EO152" s="117" t="str">
        <f t="shared" si="496"/>
        <v>-</v>
      </c>
      <c r="EP152" s="117" t="str">
        <f t="shared" si="496"/>
        <v>-</v>
      </c>
      <c r="EQ152" s="117" t="str">
        <f t="shared" si="496"/>
        <v>-</v>
      </c>
      <c r="ER152" s="117" t="str">
        <f t="shared" si="496"/>
        <v>-</v>
      </c>
      <c r="ES152" s="117" t="str">
        <f t="shared" si="496"/>
        <v>-</v>
      </c>
      <c r="ET152" s="117" t="str">
        <f t="shared" si="496"/>
        <v>-</v>
      </c>
      <c r="EU152" s="117" t="str">
        <f t="shared" si="496"/>
        <v>-</v>
      </c>
      <c r="EV152" s="117" t="str">
        <f t="shared" si="496"/>
        <v>-</v>
      </c>
      <c r="EW152" s="117" t="str">
        <f t="shared" ref="EW152:HH152" si="497">IF(EW103=EW102,"-",EW103)</f>
        <v>-</v>
      </c>
      <c r="EX152" s="117" t="str">
        <f t="shared" si="497"/>
        <v>-</v>
      </c>
      <c r="EY152" s="117" t="str">
        <f t="shared" si="497"/>
        <v>-</v>
      </c>
      <c r="EZ152" s="117" t="str">
        <f t="shared" si="497"/>
        <v>-</v>
      </c>
      <c r="FA152" s="117" t="str">
        <f t="shared" si="497"/>
        <v>-</v>
      </c>
      <c r="FB152" s="117" t="str">
        <f t="shared" si="497"/>
        <v>-</v>
      </c>
      <c r="FC152" s="117" t="str">
        <f t="shared" si="497"/>
        <v>-</v>
      </c>
      <c r="FD152" s="117" t="str">
        <f t="shared" si="497"/>
        <v>-</v>
      </c>
      <c r="FE152" s="117" t="str">
        <f t="shared" si="497"/>
        <v>-</v>
      </c>
      <c r="FF152" s="117" t="str">
        <f t="shared" si="497"/>
        <v>-</v>
      </c>
      <c r="FG152" s="117" t="str">
        <f t="shared" si="497"/>
        <v>-</v>
      </c>
      <c r="FH152" s="117" t="str">
        <f t="shared" si="497"/>
        <v>-</v>
      </c>
      <c r="FI152" s="117" t="str">
        <f t="shared" si="497"/>
        <v>-</v>
      </c>
      <c r="FJ152" s="117" t="str">
        <f t="shared" si="497"/>
        <v>-</v>
      </c>
      <c r="FK152" s="117" t="str">
        <f t="shared" si="497"/>
        <v>-</v>
      </c>
      <c r="FL152" s="117" t="str">
        <f t="shared" si="497"/>
        <v>-</v>
      </c>
      <c r="FM152" s="117" t="str">
        <f t="shared" si="497"/>
        <v>-</v>
      </c>
      <c r="FN152" s="117" t="str">
        <f t="shared" si="497"/>
        <v>-</v>
      </c>
      <c r="FO152" s="117" t="str">
        <f t="shared" si="497"/>
        <v>-</v>
      </c>
      <c r="FP152" s="117" t="str">
        <f t="shared" si="497"/>
        <v>-</v>
      </c>
      <c r="FQ152" s="117" t="str">
        <f t="shared" si="497"/>
        <v>-</v>
      </c>
      <c r="FR152" s="117" t="str">
        <f t="shared" si="497"/>
        <v>-</v>
      </c>
      <c r="FS152" s="117" t="str">
        <f t="shared" si="497"/>
        <v>-</v>
      </c>
      <c r="FT152" s="117" t="str">
        <f t="shared" si="497"/>
        <v>-</v>
      </c>
      <c r="FU152" s="117" t="str">
        <f t="shared" si="497"/>
        <v>-</v>
      </c>
      <c r="FV152" s="117" t="str">
        <f t="shared" si="497"/>
        <v>-</v>
      </c>
      <c r="FW152" s="117" t="str">
        <f t="shared" si="497"/>
        <v>-</v>
      </c>
      <c r="FX152" s="117" t="str">
        <f t="shared" si="497"/>
        <v>-</v>
      </c>
      <c r="FY152" s="117" t="str">
        <f t="shared" si="497"/>
        <v>-</v>
      </c>
      <c r="FZ152" s="117" t="str">
        <f t="shared" si="497"/>
        <v>-</v>
      </c>
      <c r="GA152" s="117" t="str">
        <f t="shared" si="497"/>
        <v>-</v>
      </c>
      <c r="GB152" s="117" t="str">
        <f t="shared" si="497"/>
        <v>-</v>
      </c>
      <c r="GC152" s="117" t="str">
        <f t="shared" si="497"/>
        <v>-</v>
      </c>
      <c r="GD152" s="117" t="str">
        <f t="shared" si="497"/>
        <v>-</v>
      </c>
      <c r="GE152" s="117" t="str">
        <f t="shared" si="497"/>
        <v>-</v>
      </c>
      <c r="GF152" s="117" t="str">
        <f t="shared" si="497"/>
        <v>-</v>
      </c>
      <c r="GG152" s="117" t="str">
        <f t="shared" si="497"/>
        <v>-</v>
      </c>
      <c r="GH152" s="117" t="str">
        <f t="shared" si="497"/>
        <v>-</v>
      </c>
      <c r="GI152" s="117" t="str">
        <f t="shared" si="497"/>
        <v>-</v>
      </c>
      <c r="GJ152" s="117" t="str">
        <f t="shared" si="497"/>
        <v>-</v>
      </c>
      <c r="GK152" s="117" t="str">
        <f t="shared" si="497"/>
        <v>-</v>
      </c>
      <c r="GL152" s="117" t="str">
        <f t="shared" si="497"/>
        <v>-</v>
      </c>
      <c r="GM152" s="117" t="str">
        <f t="shared" si="497"/>
        <v>-</v>
      </c>
      <c r="GN152" s="117" t="str">
        <f t="shared" si="497"/>
        <v>-</v>
      </c>
      <c r="GO152" s="117" t="str">
        <f t="shared" si="497"/>
        <v>-</v>
      </c>
      <c r="GP152" s="117" t="str">
        <f t="shared" si="497"/>
        <v>-</v>
      </c>
      <c r="GQ152" s="117" t="str">
        <f t="shared" si="497"/>
        <v>-</v>
      </c>
      <c r="GR152" s="117" t="str">
        <f t="shared" si="497"/>
        <v>-</v>
      </c>
      <c r="GS152" s="117" t="str">
        <f t="shared" si="497"/>
        <v>-</v>
      </c>
      <c r="GT152" s="117" t="str">
        <f t="shared" si="497"/>
        <v>-</v>
      </c>
      <c r="GU152" s="117" t="str">
        <f t="shared" si="497"/>
        <v>-</v>
      </c>
      <c r="GV152" s="117" t="str">
        <f t="shared" si="497"/>
        <v>-</v>
      </c>
      <c r="GW152" s="117" t="str">
        <f t="shared" si="497"/>
        <v>-</v>
      </c>
      <c r="GX152" s="117" t="str">
        <f t="shared" si="497"/>
        <v>-</v>
      </c>
      <c r="GY152" s="117" t="str">
        <f t="shared" si="497"/>
        <v>-</v>
      </c>
      <c r="GZ152" s="117" t="str">
        <f t="shared" si="497"/>
        <v>-</v>
      </c>
      <c r="HA152" s="117" t="str">
        <f t="shared" si="497"/>
        <v>-</v>
      </c>
      <c r="HB152" s="117" t="str">
        <f t="shared" si="497"/>
        <v>-</v>
      </c>
      <c r="HC152" s="117" t="str">
        <f t="shared" si="497"/>
        <v>-</v>
      </c>
      <c r="HD152" s="117" t="str">
        <f t="shared" si="497"/>
        <v>-</v>
      </c>
      <c r="HE152" s="117" t="str">
        <f t="shared" si="497"/>
        <v>-</v>
      </c>
      <c r="HF152" s="117" t="str">
        <f t="shared" si="497"/>
        <v>-</v>
      </c>
      <c r="HG152" s="117" t="str">
        <f t="shared" si="497"/>
        <v>-</v>
      </c>
      <c r="HH152" s="117" t="str">
        <f t="shared" si="497"/>
        <v>-</v>
      </c>
      <c r="HI152" s="117" t="str">
        <f t="shared" ref="HI152:HU152" si="498">IF(HI103=HI102,"-",HI103)</f>
        <v>-</v>
      </c>
      <c r="HJ152" s="117" t="str">
        <f t="shared" si="498"/>
        <v>-</v>
      </c>
      <c r="HK152" s="117" t="str">
        <f t="shared" si="498"/>
        <v>-</v>
      </c>
      <c r="HL152" s="117" t="str">
        <f t="shared" si="498"/>
        <v>-</v>
      </c>
      <c r="HM152" s="117" t="str">
        <f t="shared" si="498"/>
        <v>-</v>
      </c>
      <c r="HN152" s="117" t="str">
        <f t="shared" si="498"/>
        <v>-</v>
      </c>
      <c r="HO152" s="117" t="str">
        <f t="shared" si="498"/>
        <v>-</v>
      </c>
      <c r="HP152" s="117" t="str">
        <f t="shared" si="498"/>
        <v>-</v>
      </c>
      <c r="HQ152" s="117" t="str">
        <f t="shared" si="498"/>
        <v>-</v>
      </c>
      <c r="HR152" s="117" t="str">
        <f t="shared" si="498"/>
        <v>-</v>
      </c>
      <c r="HS152" s="117" t="str">
        <f t="shared" si="498"/>
        <v>-</v>
      </c>
      <c r="HT152" s="117" t="str">
        <f t="shared" si="498"/>
        <v>-</v>
      </c>
      <c r="HU152" s="117" t="str">
        <f t="shared" si="498"/>
        <v>-</v>
      </c>
    </row>
    <row r="153" spans="1:230" x14ac:dyDescent="0.35">
      <c r="A153" s="117" t="s">
        <v>815</v>
      </c>
      <c r="B153" s="117" t="str">
        <f t="shared" si="494"/>
        <v>-</v>
      </c>
      <c r="C153" s="117" t="str">
        <f t="shared" si="494"/>
        <v>-</v>
      </c>
      <c r="D153" s="117" t="str">
        <f t="shared" si="494"/>
        <v>-</v>
      </c>
      <c r="E153" s="117" t="str">
        <f t="shared" si="494"/>
        <v>-</v>
      </c>
      <c r="H153" s="117">
        <v>152</v>
      </c>
      <c r="I153" s="117" t="str">
        <f t="shared" si="410"/>
        <v>ECG</v>
      </c>
      <c r="J153" s="117">
        <f t="shared" si="412"/>
        <v>138</v>
      </c>
      <c r="K153" s="117" t="str">
        <f t="shared" si="413"/>
        <v>ECG</v>
      </c>
      <c r="L153" s="117" t="str">
        <f t="shared" si="414"/>
        <v/>
      </c>
      <c r="M153" s="398" t="str">
        <f t="shared" si="415"/>
        <v>ECG</v>
      </c>
      <c r="N153" s="117">
        <f t="shared" si="416"/>
        <v>152</v>
      </c>
      <c r="O153" s="117">
        <f t="shared" si="417"/>
        <v>152</v>
      </c>
      <c r="Q153" s="389" t="str">
        <f t="shared" si="411"/>
        <v/>
      </c>
      <c r="R153" s="395" t="str">
        <f t="shared" si="418"/>
        <v/>
      </c>
      <c r="S153" s="391"/>
      <c r="T153" s="391"/>
      <c r="U153" s="391"/>
      <c r="V153" s="117">
        <v>5</v>
      </c>
      <c r="X153" s="117" t="str">
        <f t="shared" si="489"/>
        <v>-</v>
      </c>
      <c r="Y153" s="117" t="str">
        <f t="shared" ref="Y153:CJ153" si="499">IF(Y104=Y103,"-",Y104)</f>
        <v>-</v>
      </c>
      <c r="Z153" s="117" t="str">
        <f t="shared" si="499"/>
        <v>-</v>
      </c>
      <c r="AA153" s="117" t="str">
        <f t="shared" si="499"/>
        <v>-</v>
      </c>
      <c r="AB153" s="117" t="str">
        <f t="shared" si="499"/>
        <v>-</v>
      </c>
      <c r="AC153" s="117" t="str">
        <f t="shared" si="499"/>
        <v>-</v>
      </c>
      <c r="AD153" s="117" t="str">
        <f t="shared" si="499"/>
        <v>-</v>
      </c>
      <c r="AE153" s="117" t="str">
        <f t="shared" si="499"/>
        <v>-</v>
      </c>
      <c r="AF153" s="117" t="str">
        <f t="shared" si="499"/>
        <v>-</v>
      </c>
      <c r="AG153" s="117" t="str">
        <f t="shared" si="499"/>
        <v>-</v>
      </c>
      <c r="AH153" s="117" t="str">
        <f t="shared" si="499"/>
        <v>-</v>
      </c>
      <c r="AI153" s="117" t="str">
        <f t="shared" si="499"/>
        <v>-</v>
      </c>
      <c r="AJ153" s="117" t="str">
        <f t="shared" si="499"/>
        <v>-</v>
      </c>
      <c r="AK153" s="117" t="str">
        <f t="shared" si="499"/>
        <v>-</v>
      </c>
      <c r="AL153" s="117" t="str">
        <f t="shared" si="499"/>
        <v>-</v>
      </c>
      <c r="AM153" s="117" t="str">
        <f t="shared" si="499"/>
        <v>-</v>
      </c>
      <c r="AN153" s="117" t="str">
        <f t="shared" si="499"/>
        <v>-</v>
      </c>
      <c r="AO153" s="117" t="str">
        <f t="shared" si="499"/>
        <v>-</v>
      </c>
      <c r="AP153" s="117" t="str">
        <f t="shared" si="499"/>
        <v>-</v>
      </c>
      <c r="AQ153" s="117" t="str">
        <f t="shared" si="499"/>
        <v>-</v>
      </c>
      <c r="AR153" s="117" t="str">
        <f t="shared" si="499"/>
        <v>-</v>
      </c>
      <c r="AS153" s="117" t="str">
        <f t="shared" si="499"/>
        <v>-</v>
      </c>
      <c r="AT153" s="117" t="str">
        <f t="shared" si="499"/>
        <v>-</v>
      </c>
      <c r="AU153" s="117" t="str">
        <f t="shared" si="499"/>
        <v>-</v>
      </c>
      <c r="AV153" s="117" t="str">
        <f t="shared" si="499"/>
        <v>-</v>
      </c>
      <c r="AW153" s="117" t="str">
        <f t="shared" si="499"/>
        <v>-</v>
      </c>
      <c r="AX153" s="117" t="str">
        <f t="shared" si="499"/>
        <v>-</v>
      </c>
      <c r="AY153" s="117" t="str">
        <f t="shared" si="499"/>
        <v>-</v>
      </c>
      <c r="AZ153" s="117" t="str">
        <f t="shared" si="499"/>
        <v>-</v>
      </c>
      <c r="BA153" s="117" t="str">
        <f t="shared" si="499"/>
        <v>-</v>
      </c>
      <c r="BB153" s="117" t="str">
        <f t="shared" si="499"/>
        <v>-</v>
      </c>
      <c r="BC153" s="117" t="str">
        <f t="shared" si="499"/>
        <v>-</v>
      </c>
      <c r="BD153" s="117" t="str">
        <f t="shared" si="499"/>
        <v>-</v>
      </c>
      <c r="BE153" s="117" t="str">
        <f t="shared" si="499"/>
        <v>-</v>
      </c>
      <c r="BF153" s="117" t="str">
        <f t="shared" si="499"/>
        <v>-</v>
      </c>
      <c r="BG153" s="117" t="str">
        <f t="shared" si="499"/>
        <v>-</v>
      </c>
      <c r="BH153" s="117" t="str">
        <f t="shared" si="499"/>
        <v>-</v>
      </c>
      <c r="BI153" s="117" t="str">
        <f t="shared" si="499"/>
        <v>-</v>
      </c>
      <c r="BJ153" s="117" t="str">
        <f t="shared" si="499"/>
        <v>-</v>
      </c>
      <c r="BK153" s="117" t="str">
        <f t="shared" si="499"/>
        <v>-</v>
      </c>
      <c r="BL153" s="117" t="str">
        <f t="shared" si="499"/>
        <v>-</v>
      </c>
      <c r="BM153" s="117" t="str">
        <f t="shared" si="499"/>
        <v>-</v>
      </c>
      <c r="BN153" s="117" t="str">
        <f t="shared" si="499"/>
        <v>-</v>
      </c>
      <c r="BO153" s="117" t="str">
        <f t="shared" si="499"/>
        <v>-</v>
      </c>
      <c r="BP153" s="117" t="str">
        <f t="shared" si="499"/>
        <v>-</v>
      </c>
      <c r="BQ153" s="117" t="str">
        <f t="shared" si="499"/>
        <v>-</v>
      </c>
      <c r="BR153" s="117" t="str">
        <f t="shared" si="499"/>
        <v>-</v>
      </c>
      <c r="BS153" s="117" t="str">
        <f t="shared" si="499"/>
        <v>-</v>
      </c>
      <c r="BT153" s="117" t="str">
        <f t="shared" si="499"/>
        <v>-</v>
      </c>
      <c r="BU153" s="117" t="str">
        <f t="shared" si="499"/>
        <v>-</v>
      </c>
      <c r="BV153" s="117" t="str">
        <f t="shared" si="499"/>
        <v>-</v>
      </c>
      <c r="BW153" s="117" t="str">
        <f t="shared" si="499"/>
        <v>-</v>
      </c>
      <c r="BX153" s="117" t="str">
        <f t="shared" si="499"/>
        <v>-</v>
      </c>
      <c r="BY153" s="117" t="str">
        <f t="shared" si="499"/>
        <v>-</v>
      </c>
      <c r="BZ153" s="117" t="str">
        <f t="shared" si="499"/>
        <v>-</v>
      </c>
      <c r="CA153" s="117" t="str">
        <f t="shared" si="499"/>
        <v>-</v>
      </c>
      <c r="CB153" s="117" t="str">
        <f t="shared" si="499"/>
        <v>-</v>
      </c>
      <c r="CC153" s="117" t="str">
        <f t="shared" si="499"/>
        <v>-</v>
      </c>
      <c r="CD153" s="117" t="str">
        <f t="shared" si="499"/>
        <v>-</v>
      </c>
      <c r="CE153" s="117" t="str">
        <f t="shared" si="499"/>
        <v>-</v>
      </c>
      <c r="CF153" s="117" t="str">
        <f t="shared" si="499"/>
        <v>-</v>
      </c>
      <c r="CG153" s="117" t="str">
        <f t="shared" si="499"/>
        <v>-</v>
      </c>
      <c r="CH153" s="117" t="str">
        <f t="shared" si="499"/>
        <v>-</v>
      </c>
      <c r="CI153" s="117" t="str">
        <f t="shared" si="499"/>
        <v>-</v>
      </c>
      <c r="CJ153" s="117" t="str">
        <f t="shared" si="499"/>
        <v>-</v>
      </c>
      <c r="CK153" s="117" t="str">
        <f t="shared" ref="CK153:EV153" si="500">IF(CK104=CK103,"-",CK104)</f>
        <v>-</v>
      </c>
      <c r="CL153" s="117" t="str">
        <f t="shared" si="500"/>
        <v>-</v>
      </c>
      <c r="CM153" s="117" t="str">
        <f t="shared" si="500"/>
        <v>-</v>
      </c>
      <c r="CN153" s="117" t="str">
        <f t="shared" si="500"/>
        <v>-</v>
      </c>
      <c r="CO153" s="117" t="str">
        <f t="shared" si="500"/>
        <v>-</v>
      </c>
      <c r="CP153" s="117" t="str">
        <f t="shared" si="500"/>
        <v>-</v>
      </c>
      <c r="CQ153" s="117" t="str">
        <f t="shared" si="500"/>
        <v>-</v>
      </c>
      <c r="CR153" s="117" t="str">
        <f t="shared" si="500"/>
        <v>-</v>
      </c>
      <c r="CS153" s="117" t="str">
        <f t="shared" si="500"/>
        <v>-</v>
      </c>
      <c r="CT153" s="117" t="str">
        <f t="shared" si="500"/>
        <v>-</v>
      </c>
      <c r="CU153" s="117" t="str">
        <f t="shared" si="500"/>
        <v>-</v>
      </c>
      <c r="CV153" s="117" t="str">
        <f t="shared" si="500"/>
        <v>-</v>
      </c>
      <c r="CW153" s="117" t="str">
        <f t="shared" si="500"/>
        <v>-</v>
      </c>
      <c r="CX153" s="117" t="str">
        <f t="shared" si="500"/>
        <v>-</v>
      </c>
      <c r="CY153" s="117" t="str">
        <f t="shared" si="500"/>
        <v>-</v>
      </c>
      <c r="CZ153" s="117" t="str">
        <f t="shared" si="500"/>
        <v>-</v>
      </c>
      <c r="DA153" s="117" t="str">
        <f t="shared" si="500"/>
        <v>-</v>
      </c>
      <c r="DB153" s="117" t="str">
        <f t="shared" si="500"/>
        <v>-</v>
      </c>
      <c r="DC153" s="117" t="str">
        <f t="shared" si="500"/>
        <v>-</v>
      </c>
      <c r="DD153" s="117" t="str">
        <f t="shared" si="500"/>
        <v>-</v>
      </c>
      <c r="DE153" s="117" t="str">
        <f t="shared" si="500"/>
        <v>-</v>
      </c>
      <c r="DF153" s="117" t="str">
        <f t="shared" si="500"/>
        <v>-</v>
      </c>
      <c r="DG153" s="117" t="str">
        <f t="shared" si="500"/>
        <v>-</v>
      </c>
      <c r="DH153" s="117" t="str">
        <f t="shared" si="500"/>
        <v>-</v>
      </c>
      <c r="DI153" s="117" t="str">
        <f t="shared" si="500"/>
        <v>-</v>
      </c>
      <c r="DJ153" s="117" t="str">
        <f t="shared" si="500"/>
        <v>-</v>
      </c>
      <c r="DK153" s="117" t="str">
        <f t="shared" si="500"/>
        <v>-</v>
      </c>
      <c r="DL153" s="117" t="str">
        <f t="shared" si="500"/>
        <v>-</v>
      </c>
      <c r="DM153" s="117" t="str">
        <f t="shared" si="500"/>
        <v>-</v>
      </c>
      <c r="DN153" s="117" t="str">
        <f t="shared" si="500"/>
        <v>-</v>
      </c>
      <c r="DO153" s="117" t="str">
        <f t="shared" si="500"/>
        <v>-</v>
      </c>
      <c r="DP153" s="117" t="str">
        <f t="shared" si="500"/>
        <v>-</v>
      </c>
      <c r="DQ153" s="117" t="str">
        <f t="shared" si="500"/>
        <v>-</v>
      </c>
      <c r="DR153" s="117" t="str">
        <f t="shared" si="500"/>
        <v>-</v>
      </c>
      <c r="DS153" s="117" t="str">
        <f t="shared" si="500"/>
        <v>-</v>
      </c>
      <c r="DT153" s="117" t="str">
        <f t="shared" si="500"/>
        <v>-</v>
      </c>
      <c r="DU153" s="117" t="str">
        <f t="shared" si="500"/>
        <v>-</v>
      </c>
      <c r="DV153" s="117" t="str">
        <f t="shared" si="500"/>
        <v>-</v>
      </c>
      <c r="DW153" s="117" t="str">
        <f t="shared" si="500"/>
        <v>-</v>
      </c>
      <c r="DX153" s="117" t="str">
        <f t="shared" si="500"/>
        <v>-</v>
      </c>
      <c r="DY153" s="117" t="str">
        <f t="shared" si="500"/>
        <v>-</v>
      </c>
      <c r="DZ153" s="117" t="str">
        <f t="shared" si="500"/>
        <v>-</v>
      </c>
      <c r="EA153" s="117" t="str">
        <f t="shared" si="500"/>
        <v>-</v>
      </c>
      <c r="EB153" s="117" t="str">
        <f t="shared" si="500"/>
        <v>-</v>
      </c>
      <c r="EC153" s="117" t="str">
        <f t="shared" si="500"/>
        <v>-</v>
      </c>
      <c r="ED153" s="117" t="str">
        <f t="shared" si="500"/>
        <v>-</v>
      </c>
      <c r="EE153" s="117" t="str">
        <f t="shared" si="500"/>
        <v>-</v>
      </c>
      <c r="EF153" s="117" t="str">
        <f t="shared" si="500"/>
        <v>-</v>
      </c>
      <c r="EG153" s="117" t="str">
        <f t="shared" si="500"/>
        <v>-</v>
      </c>
      <c r="EH153" s="117" t="str">
        <f t="shared" si="500"/>
        <v>-</v>
      </c>
      <c r="EI153" s="117" t="str">
        <f t="shared" si="500"/>
        <v>-</v>
      </c>
      <c r="EJ153" s="117" t="str">
        <f t="shared" si="500"/>
        <v>-</v>
      </c>
      <c r="EK153" s="117" t="str">
        <f t="shared" si="500"/>
        <v>-</v>
      </c>
      <c r="EL153" s="117" t="str">
        <f t="shared" si="500"/>
        <v>-</v>
      </c>
      <c r="EM153" s="117" t="str">
        <f t="shared" si="500"/>
        <v>-</v>
      </c>
      <c r="EN153" s="117" t="str">
        <f t="shared" si="500"/>
        <v>-</v>
      </c>
      <c r="EO153" s="117" t="str">
        <f t="shared" si="500"/>
        <v>-</v>
      </c>
      <c r="EP153" s="117" t="str">
        <f t="shared" si="500"/>
        <v>-</v>
      </c>
      <c r="EQ153" s="117" t="str">
        <f t="shared" si="500"/>
        <v>-</v>
      </c>
      <c r="ER153" s="117" t="str">
        <f t="shared" si="500"/>
        <v>-</v>
      </c>
      <c r="ES153" s="117" t="str">
        <f t="shared" si="500"/>
        <v>-</v>
      </c>
      <c r="ET153" s="117" t="str">
        <f t="shared" si="500"/>
        <v>-</v>
      </c>
      <c r="EU153" s="117" t="str">
        <f t="shared" si="500"/>
        <v>-</v>
      </c>
      <c r="EV153" s="117" t="str">
        <f t="shared" si="500"/>
        <v>-</v>
      </c>
      <c r="EW153" s="117" t="str">
        <f t="shared" ref="EW153:HH153" si="501">IF(EW104=EW103,"-",EW104)</f>
        <v>-</v>
      </c>
      <c r="EX153" s="117" t="str">
        <f t="shared" si="501"/>
        <v>-</v>
      </c>
      <c r="EY153" s="117" t="str">
        <f t="shared" si="501"/>
        <v>-</v>
      </c>
      <c r="EZ153" s="117" t="str">
        <f t="shared" si="501"/>
        <v>-</v>
      </c>
      <c r="FA153" s="117" t="str">
        <f t="shared" si="501"/>
        <v>-</v>
      </c>
      <c r="FB153" s="117" t="str">
        <f t="shared" si="501"/>
        <v>-</v>
      </c>
      <c r="FC153" s="117" t="str">
        <f t="shared" si="501"/>
        <v>-</v>
      </c>
      <c r="FD153" s="117" t="str">
        <f t="shared" si="501"/>
        <v>-</v>
      </c>
      <c r="FE153" s="117" t="str">
        <f t="shared" si="501"/>
        <v>-</v>
      </c>
      <c r="FF153" s="117" t="str">
        <f t="shared" si="501"/>
        <v>-</v>
      </c>
      <c r="FG153" s="117" t="str">
        <f t="shared" si="501"/>
        <v>-</v>
      </c>
      <c r="FH153" s="117" t="str">
        <f t="shared" si="501"/>
        <v>-</v>
      </c>
      <c r="FI153" s="117" t="str">
        <f t="shared" si="501"/>
        <v>-</v>
      </c>
      <c r="FJ153" s="117" t="str">
        <f t="shared" si="501"/>
        <v>-</v>
      </c>
      <c r="FK153" s="117" t="str">
        <f t="shared" si="501"/>
        <v>-</v>
      </c>
      <c r="FL153" s="117" t="str">
        <f t="shared" si="501"/>
        <v>-</v>
      </c>
      <c r="FM153" s="117" t="str">
        <f t="shared" si="501"/>
        <v>-</v>
      </c>
      <c r="FN153" s="117" t="str">
        <f t="shared" si="501"/>
        <v>-</v>
      </c>
      <c r="FO153" s="117" t="str">
        <f t="shared" si="501"/>
        <v>-</v>
      </c>
      <c r="FP153" s="117" t="str">
        <f t="shared" si="501"/>
        <v>-</v>
      </c>
      <c r="FQ153" s="117" t="str">
        <f t="shared" si="501"/>
        <v>-</v>
      </c>
      <c r="FR153" s="117" t="str">
        <f t="shared" si="501"/>
        <v>-</v>
      </c>
      <c r="FS153" s="117" t="str">
        <f t="shared" si="501"/>
        <v>-</v>
      </c>
      <c r="FT153" s="117" t="str">
        <f t="shared" si="501"/>
        <v>-</v>
      </c>
      <c r="FU153" s="117" t="str">
        <f t="shared" si="501"/>
        <v>-</v>
      </c>
      <c r="FV153" s="117" t="str">
        <f t="shared" si="501"/>
        <v>-</v>
      </c>
      <c r="FW153" s="117" t="str">
        <f t="shared" si="501"/>
        <v>-</v>
      </c>
      <c r="FX153" s="117" t="str">
        <f t="shared" si="501"/>
        <v>-</v>
      </c>
      <c r="FY153" s="117" t="str">
        <f t="shared" si="501"/>
        <v>-</v>
      </c>
      <c r="FZ153" s="117" t="str">
        <f t="shared" si="501"/>
        <v>-</v>
      </c>
      <c r="GA153" s="117" t="str">
        <f t="shared" si="501"/>
        <v>-</v>
      </c>
      <c r="GB153" s="117" t="str">
        <f t="shared" si="501"/>
        <v>-</v>
      </c>
      <c r="GC153" s="117" t="str">
        <f t="shared" si="501"/>
        <v>-</v>
      </c>
      <c r="GD153" s="117" t="str">
        <f t="shared" si="501"/>
        <v>-</v>
      </c>
      <c r="GE153" s="117" t="str">
        <f t="shared" si="501"/>
        <v>-</v>
      </c>
      <c r="GF153" s="117" t="str">
        <f t="shared" si="501"/>
        <v>-</v>
      </c>
      <c r="GG153" s="117" t="str">
        <f t="shared" si="501"/>
        <v>-</v>
      </c>
      <c r="GH153" s="117" t="str">
        <f t="shared" si="501"/>
        <v>-</v>
      </c>
      <c r="GI153" s="117" t="str">
        <f t="shared" si="501"/>
        <v>-</v>
      </c>
      <c r="GJ153" s="117" t="str">
        <f t="shared" si="501"/>
        <v>-</v>
      </c>
      <c r="GK153" s="117" t="str">
        <f t="shared" si="501"/>
        <v>-</v>
      </c>
      <c r="GL153" s="117" t="str">
        <f t="shared" si="501"/>
        <v>-</v>
      </c>
      <c r="GM153" s="117" t="str">
        <f t="shared" si="501"/>
        <v>-</v>
      </c>
      <c r="GN153" s="117" t="str">
        <f t="shared" si="501"/>
        <v>-</v>
      </c>
      <c r="GO153" s="117" t="str">
        <f t="shared" si="501"/>
        <v>-</v>
      </c>
      <c r="GP153" s="117" t="str">
        <f t="shared" si="501"/>
        <v>-</v>
      </c>
      <c r="GQ153" s="117" t="str">
        <f t="shared" si="501"/>
        <v>-</v>
      </c>
      <c r="GR153" s="117" t="str">
        <f t="shared" si="501"/>
        <v>-</v>
      </c>
      <c r="GS153" s="117" t="str">
        <f t="shared" si="501"/>
        <v>-</v>
      </c>
      <c r="GT153" s="117" t="str">
        <f t="shared" si="501"/>
        <v>-</v>
      </c>
      <c r="GU153" s="117" t="str">
        <f t="shared" si="501"/>
        <v>-</v>
      </c>
      <c r="GV153" s="117" t="str">
        <f t="shared" si="501"/>
        <v>-</v>
      </c>
      <c r="GW153" s="117" t="str">
        <f t="shared" si="501"/>
        <v>-</v>
      </c>
      <c r="GX153" s="117" t="str">
        <f t="shared" si="501"/>
        <v>-</v>
      </c>
      <c r="GY153" s="117" t="str">
        <f t="shared" si="501"/>
        <v>-</v>
      </c>
      <c r="GZ153" s="117" t="str">
        <f t="shared" si="501"/>
        <v>-</v>
      </c>
      <c r="HA153" s="117" t="str">
        <f t="shared" si="501"/>
        <v>-</v>
      </c>
      <c r="HB153" s="117" t="str">
        <f t="shared" si="501"/>
        <v>-</v>
      </c>
      <c r="HC153" s="117" t="str">
        <f t="shared" si="501"/>
        <v>-</v>
      </c>
      <c r="HD153" s="117" t="str">
        <f t="shared" si="501"/>
        <v>-</v>
      </c>
      <c r="HE153" s="117" t="str">
        <f t="shared" si="501"/>
        <v>-</v>
      </c>
      <c r="HF153" s="117" t="str">
        <f t="shared" si="501"/>
        <v>-</v>
      </c>
      <c r="HG153" s="117" t="str">
        <f t="shared" si="501"/>
        <v>-</v>
      </c>
      <c r="HH153" s="117" t="str">
        <f t="shared" si="501"/>
        <v>-</v>
      </c>
      <c r="HI153" s="117" t="str">
        <f t="shared" ref="HI153:HU153" si="502">IF(HI104=HI103,"-",HI104)</f>
        <v>-</v>
      </c>
      <c r="HJ153" s="117" t="str">
        <f t="shared" si="502"/>
        <v>-</v>
      </c>
      <c r="HK153" s="117" t="str">
        <f t="shared" si="502"/>
        <v>-</v>
      </c>
      <c r="HL153" s="117" t="str">
        <f t="shared" si="502"/>
        <v>-</v>
      </c>
      <c r="HM153" s="117" t="str">
        <f t="shared" si="502"/>
        <v>-</v>
      </c>
      <c r="HN153" s="117" t="str">
        <f t="shared" si="502"/>
        <v>-</v>
      </c>
      <c r="HO153" s="117" t="str">
        <f t="shared" si="502"/>
        <v>-</v>
      </c>
      <c r="HP153" s="117" t="str">
        <f t="shared" si="502"/>
        <v>-</v>
      </c>
      <c r="HQ153" s="117" t="str">
        <f t="shared" si="502"/>
        <v>-</v>
      </c>
      <c r="HR153" s="117" t="str">
        <f t="shared" si="502"/>
        <v>-</v>
      </c>
      <c r="HS153" s="117" t="str">
        <f t="shared" si="502"/>
        <v>-</v>
      </c>
      <c r="HT153" s="117" t="str">
        <f t="shared" si="502"/>
        <v>-</v>
      </c>
      <c r="HU153" s="117" t="str">
        <f t="shared" si="502"/>
        <v>-</v>
      </c>
    </row>
    <row r="154" spans="1:230" x14ac:dyDescent="0.35">
      <c r="A154" s="117" t="s">
        <v>816</v>
      </c>
      <c r="B154" s="117" t="str">
        <f t="shared" si="494"/>
        <v>-</v>
      </c>
      <c r="C154" s="117" t="str">
        <f t="shared" si="494"/>
        <v>-</v>
      </c>
      <c r="D154" s="117" t="str">
        <f t="shared" si="494"/>
        <v>-</v>
      </c>
      <c r="E154" s="117" t="str">
        <f t="shared" si="494"/>
        <v>-</v>
      </c>
      <c r="H154" s="117">
        <v>153</v>
      </c>
      <c r="I154" s="117" t="str">
        <f t="shared" si="410"/>
        <v>ECG</v>
      </c>
      <c r="J154" s="117">
        <f t="shared" si="412"/>
        <v>139</v>
      </c>
      <c r="K154" s="117" t="str">
        <f t="shared" si="413"/>
        <v>ECG</v>
      </c>
      <c r="L154" s="117" t="str">
        <f t="shared" si="414"/>
        <v/>
      </c>
      <c r="M154" s="398" t="str">
        <f t="shared" si="415"/>
        <v>ECG</v>
      </c>
      <c r="N154" s="117">
        <f t="shared" si="416"/>
        <v>153</v>
      </c>
      <c r="O154" s="117">
        <f t="shared" si="417"/>
        <v>153</v>
      </c>
      <c r="Q154" s="389" t="str">
        <f t="shared" si="411"/>
        <v/>
      </c>
      <c r="R154" s="395" t="str">
        <f t="shared" si="418"/>
        <v/>
      </c>
      <c r="S154" s="391"/>
      <c r="T154" s="391"/>
      <c r="U154" s="391"/>
      <c r="V154" s="117">
        <v>6</v>
      </c>
      <c r="X154" s="117" t="str">
        <f t="shared" si="489"/>
        <v>-</v>
      </c>
      <c r="Y154" s="117" t="str">
        <f t="shared" ref="Y154:CJ154" si="503">IF(Y105=Y104,"-",Y105)</f>
        <v>-</v>
      </c>
      <c r="Z154" s="117" t="str">
        <f t="shared" si="503"/>
        <v>-</v>
      </c>
      <c r="AA154" s="117" t="str">
        <f t="shared" si="503"/>
        <v>-</v>
      </c>
      <c r="AB154" s="117" t="str">
        <f t="shared" si="503"/>
        <v>-</v>
      </c>
      <c r="AC154" s="117" t="str">
        <f t="shared" si="503"/>
        <v>-</v>
      </c>
      <c r="AD154" s="117" t="str">
        <f t="shared" si="503"/>
        <v>-</v>
      </c>
      <c r="AE154" s="117" t="str">
        <f t="shared" si="503"/>
        <v>-</v>
      </c>
      <c r="AF154" s="117" t="str">
        <f t="shared" si="503"/>
        <v>-</v>
      </c>
      <c r="AG154" s="117" t="str">
        <f t="shared" si="503"/>
        <v>-</v>
      </c>
      <c r="AH154" s="117" t="str">
        <f t="shared" si="503"/>
        <v>-</v>
      </c>
      <c r="AI154" s="117" t="str">
        <f t="shared" si="503"/>
        <v>-</v>
      </c>
      <c r="AJ154" s="117" t="str">
        <f t="shared" si="503"/>
        <v>-</v>
      </c>
      <c r="AK154" s="117" t="str">
        <f t="shared" si="503"/>
        <v>-</v>
      </c>
      <c r="AL154" s="117" t="str">
        <f t="shared" si="503"/>
        <v>-</v>
      </c>
      <c r="AM154" s="117" t="str">
        <f t="shared" si="503"/>
        <v>-</v>
      </c>
      <c r="AN154" s="117" t="str">
        <f t="shared" si="503"/>
        <v>-</v>
      </c>
      <c r="AO154" s="117" t="str">
        <f t="shared" si="503"/>
        <v>-</v>
      </c>
      <c r="AP154" s="117" t="str">
        <f t="shared" si="503"/>
        <v>-</v>
      </c>
      <c r="AQ154" s="117" t="str">
        <f t="shared" si="503"/>
        <v>-</v>
      </c>
      <c r="AR154" s="117" t="str">
        <f t="shared" si="503"/>
        <v>-</v>
      </c>
      <c r="AS154" s="117" t="str">
        <f t="shared" si="503"/>
        <v>-</v>
      </c>
      <c r="AT154" s="117" t="str">
        <f t="shared" si="503"/>
        <v>-</v>
      </c>
      <c r="AU154" s="117" t="str">
        <f t="shared" si="503"/>
        <v>-</v>
      </c>
      <c r="AV154" s="117" t="str">
        <f t="shared" si="503"/>
        <v>-</v>
      </c>
      <c r="AW154" s="117" t="str">
        <f t="shared" si="503"/>
        <v>-</v>
      </c>
      <c r="AX154" s="117" t="str">
        <f t="shared" si="503"/>
        <v>-</v>
      </c>
      <c r="AY154" s="117" t="str">
        <f t="shared" si="503"/>
        <v>-</v>
      </c>
      <c r="AZ154" s="117" t="str">
        <f t="shared" si="503"/>
        <v>-</v>
      </c>
      <c r="BA154" s="117" t="str">
        <f t="shared" si="503"/>
        <v>-</v>
      </c>
      <c r="BB154" s="117" t="str">
        <f t="shared" si="503"/>
        <v>-</v>
      </c>
      <c r="BC154" s="117" t="str">
        <f t="shared" si="503"/>
        <v>-</v>
      </c>
      <c r="BD154" s="117" t="str">
        <f t="shared" si="503"/>
        <v>-</v>
      </c>
      <c r="BE154" s="117" t="str">
        <f t="shared" si="503"/>
        <v>-</v>
      </c>
      <c r="BF154" s="117" t="str">
        <f t="shared" si="503"/>
        <v>-</v>
      </c>
      <c r="BG154" s="117" t="str">
        <f t="shared" si="503"/>
        <v>-</v>
      </c>
      <c r="BH154" s="117" t="str">
        <f t="shared" si="503"/>
        <v>-</v>
      </c>
      <c r="BI154" s="117" t="str">
        <f t="shared" si="503"/>
        <v>-</v>
      </c>
      <c r="BJ154" s="117" t="str">
        <f t="shared" si="503"/>
        <v>-</v>
      </c>
      <c r="BK154" s="117" t="str">
        <f t="shared" si="503"/>
        <v>-</v>
      </c>
      <c r="BL154" s="117" t="str">
        <f t="shared" si="503"/>
        <v>-</v>
      </c>
      <c r="BM154" s="117" t="str">
        <f t="shared" si="503"/>
        <v>-</v>
      </c>
      <c r="BN154" s="117" t="str">
        <f t="shared" si="503"/>
        <v>-</v>
      </c>
      <c r="BO154" s="117" t="str">
        <f t="shared" si="503"/>
        <v>-</v>
      </c>
      <c r="BP154" s="117" t="str">
        <f t="shared" si="503"/>
        <v>-</v>
      </c>
      <c r="BQ154" s="117" t="str">
        <f t="shared" si="503"/>
        <v>-</v>
      </c>
      <c r="BR154" s="117" t="str">
        <f t="shared" si="503"/>
        <v>-</v>
      </c>
      <c r="BS154" s="117" t="str">
        <f t="shared" si="503"/>
        <v>-</v>
      </c>
      <c r="BT154" s="117" t="str">
        <f t="shared" si="503"/>
        <v>-</v>
      </c>
      <c r="BU154" s="117" t="str">
        <f t="shared" si="503"/>
        <v>-</v>
      </c>
      <c r="BV154" s="117" t="str">
        <f t="shared" si="503"/>
        <v>-</v>
      </c>
      <c r="BW154" s="117" t="str">
        <f t="shared" si="503"/>
        <v>-</v>
      </c>
      <c r="BX154" s="117" t="str">
        <f t="shared" si="503"/>
        <v>-</v>
      </c>
      <c r="BY154" s="117" t="str">
        <f t="shared" si="503"/>
        <v>-</v>
      </c>
      <c r="BZ154" s="117" t="str">
        <f t="shared" si="503"/>
        <v>-</v>
      </c>
      <c r="CA154" s="117" t="str">
        <f t="shared" si="503"/>
        <v>-</v>
      </c>
      <c r="CB154" s="117" t="str">
        <f t="shared" si="503"/>
        <v>-</v>
      </c>
      <c r="CC154" s="117" t="str">
        <f t="shared" si="503"/>
        <v>-</v>
      </c>
      <c r="CD154" s="117" t="str">
        <f t="shared" si="503"/>
        <v>-</v>
      </c>
      <c r="CE154" s="117" t="str">
        <f t="shared" si="503"/>
        <v>-</v>
      </c>
      <c r="CF154" s="117" t="str">
        <f t="shared" si="503"/>
        <v>-</v>
      </c>
      <c r="CG154" s="117" t="str">
        <f t="shared" si="503"/>
        <v>-</v>
      </c>
      <c r="CH154" s="117" t="str">
        <f t="shared" si="503"/>
        <v>-</v>
      </c>
      <c r="CI154" s="117" t="str">
        <f t="shared" si="503"/>
        <v>-</v>
      </c>
      <c r="CJ154" s="117" t="str">
        <f t="shared" si="503"/>
        <v>-</v>
      </c>
      <c r="CK154" s="117" t="str">
        <f t="shared" ref="CK154:EV154" si="504">IF(CK105=CK104,"-",CK105)</f>
        <v>-</v>
      </c>
      <c r="CL154" s="117" t="str">
        <f t="shared" si="504"/>
        <v>-</v>
      </c>
      <c r="CM154" s="117" t="str">
        <f t="shared" si="504"/>
        <v>-</v>
      </c>
      <c r="CN154" s="117" t="str">
        <f t="shared" si="504"/>
        <v>-</v>
      </c>
      <c r="CO154" s="117" t="str">
        <f t="shared" si="504"/>
        <v>-</v>
      </c>
      <c r="CP154" s="117" t="str">
        <f t="shared" si="504"/>
        <v>-</v>
      </c>
      <c r="CQ154" s="117" t="str">
        <f t="shared" si="504"/>
        <v>-</v>
      </c>
      <c r="CR154" s="117" t="str">
        <f t="shared" si="504"/>
        <v>-</v>
      </c>
      <c r="CS154" s="117" t="str">
        <f t="shared" si="504"/>
        <v>-</v>
      </c>
      <c r="CT154" s="117" t="str">
        <f t="shared" si="504"/>
        <v>-</v>
      </c>
      <c r="CU154" s="117" t="str">
        <f t="shared" si="504"/>
        <v>-</v>
      </c>
      <c r="CV154" s="117" t="str">
        <f t="shared" si="504"/>
        <v>-</v>
      </c>
      <c r="CW154" s="117" t="str">
        <f t="shared" si="504"/>
        <v>-</v>
      </c>
      <c r="CX154" s="117" t="str">
        <f t="shared" si="504"/>
        <v>-</v>
      </c>
      <c r="CY154" s="117" t="str">
        <f t="shared" si="504"/>
        <v>-</v>
      </c>
      <c r="CZ154" s="117" t="str">
        <f t="shared" si="504"/>
        <v>-</v>
      </c>
      <c r="DA154" s="117" t="str">
        <f t="shared" si="504"/>
        <v>-</v>
      </c>
      <c r="DB154" s="117" t="str">
        <f t="shared" si="504"/>
        <v>-</v>
      </c>
      <c r="DC154" s="117" t="str">
        <f t="shared" si="504"/>
        <v>-</v>
      </c>
      <c r="DD154" s="117" t="str">
        <f t="shared" si="504"/>
        <v>-</v>
      </c>
      <c r="DE154" s="117" t="str">
        <f t="shared" si="504"/>
        <v>-</v>
      </c>
      <c r="DF154" s="117" t="str">
        <f t="shared" si="504"/>
        <v>-</v>
      </c>
      <c r="DG154" s="117" t="str">
        <f t="shared" si="504"/>
        <v>-</v>
      </c>
      <c r="DH154" s="117" t="str">
        <f t="shared" si="504"/>
        <v>-</v>
      </c>
      <c r="DI154" s="117" t="str">
        <f t="shared" si="504"/>
        <v>-</v>
      </c>
      <c r="DJ154" s="117" t="str">
        <f t="shared" si="504"/>
        <v>-</v>
      </c>
      <c r="DK154" s="117" t="str">
        <f t="shared" si="504"/>
        <v>-</v>
      </c>
      <c r="DL154" s="117" t="str">
        <f t="shared" si="504"/>
        <v>-</v>
      </c>
      <c r="DM154" s="117" t="str">
        <f t="shared" si="504"/>
        <v>-</v>
      </c>
      <c r="DN154" s="117" t="str">
        <f t="shared" si="504"/>
        <v>-</v>
      </c>
      <c r="DO154" s="117" t="str">
        <f t="shared" si="504"/>
        <v>-</v>
      </c>
      <c r="DP154" s="117" t="str">
        <f t="shared" si="504"/>
        <v>-</v>
      </c>
      <c r="DQ154" s="117" t="str">
        <f t="shared" si="504"/>
        <v>-</v>
      </c>
      <c r="DR154" s="117" t="str">
        <f t="shared" si="504"/>
        <v>-</v>
      </c>
      <c r="DS154" s="117" t="str">
        <f t="shared" si="504"/>
        <v>-</v>
      </c>
      <c r="DT154" s="117" t="str">
        <f t="shared" si="504"/>
        <v>-</v>
      </c>
      <c r="DU154" s="117" t="str">
        <f t="shared" si="504"/>
        <v>-</v>
      </c>
      <c r="DV154" s="117" t="str">
        <f t="shared" si="504"/>
        <v>-</v>
      </c>
      <c r="DW154" s="117" t="str">
        <f t="shared" si="504"/>
        <v>-</v>
      </c>
      <c r="DX154" s="117" t="str">
        <f t="shared" si="504"/>
        <v>-</v>
      </c>
      <c r="DY154" s="117" t="str">
        <f t="shared" si="504"/>
        <v>-</v>
      </c>
      <c r="DZ154" s="117" t="str">
        <f t="shared" si="504"/>
        <v>-</v>
      </c>
      <c r="EA154" s="117" t="str">
        <f t="shared" si="504"/>
        <v>-</v>
      </c>
      <c r="EB154" s="117" t="str">
        <f t="shared" si="504"/>
        <v>-</v>
      </c>
      <c r="EC154" s="117" t="str">
        <f t="shared" si="504"/>
        <v>-</v>
      </c>
      <c r="ED154" s="117" t="str">
        <f t="shared" si="504"/>
        <v>-</v>
      </c>
      <c r="EE154" s="117" t="str">
        <f t="shared" si="504"/>
        <v>-</v>
      </c>
      <c r="EF154" s="117" t="str">
        <f t="shared" si="504"/>
        <v>-</v>
      </c>
      <c r="EG154" s="117" t="str">
        <f t="shared" si="504"/>
        <v>-</v>
      </c>
      <c r="EH154" s="117" t="str">
        <f t="shared" si="504"/>
        <v>-</v>
      </c>
      <c r="EI154" s="117" t="str">
        <f t="shared" si="504"/>
        <v>-</v>
      </c>
      <c r="EJ154" s="117" t="str">
        <f t="shared" si="504"/>
        <v>-</v>
      </c>
      <c r="EK154" s="117" t="str">
        <f t="shared" si="504"/>
        <v>-</v>
      </c>
      <c r="EL154" s="117" t="str">
        <f t="shared" si="504"/>
        <v>-</v>
      </c>
      <c r="EM154" s="117" t="str">
        <f t="shared" si="504"/>
        <v>-</v>
      </c>
      <c r="EN154" s="117" t="str">
        <f t="shared" si="504"/>
        <v>-</v>
      </c>
      <c r="EO154" s="117" t="str">
        <f t="shared" si="504"/>
        <v>-</v>
      </c>
      <c r="EP154" s="117" t="str">
        <f t="shared" si="504"/>
        <v>-</v>
      </c>
      <c r="EQ154" s="117" t="str">
        <f t="shared" si="504"/>
        <v>-</v>
      </c>
      <c r="ER154" s="117" t="str">
        <f t="shared" si="504"/>
        <v>-</v>
      </c>
      <c r="ES154" s="117" t="str">
        <f t="shared" si="504"/>
        <v>-</v>
      </c>
      <c r="ET154" s="117" t="str">
        <f t="shared" si="504"/>
        <v>-</v>
      </c>
      <c r="EU154" s="117" t="str">
        <f t="shared" si="504"/>
        <v>-</v>
      </c>
      <c r="EV154" s="117" t="str">
        <f t="shared" si="504"/>
        <v>-</v>
      </c>
      <c r="EW154" s="117" t="str">
        <f t="shared" ref="EW154:HH154" si="505">IF(EW105=EW104,"-",EW105)</f>
        <v>-</v>
      </c>
      <c r="EX154" s="117" t="str">
        <f t="shared" si="505"/>
        <v>-</v>
      </c>
      <c r="EY154" s="117" t="str">
        <f t="shared" si="505"/>
        <v>-</v>
      </c>
      <c r="EZ154" s="117" t="str">
        <f t="shared" si="505"/>
        <v>-</v>
      </c>
      <c r="FA154" s="117" t="str">
        <f t="shared" si="505"/>
        <v>-</v>
      </c>
      <c r="FB154" s="117" t="str">
        <f t="shared" si="505"/>
        <v>-</v>
      </c>
      <c r="FC154" s="117" t="str">
        <f t="shared" si="505"/>
        <v>-</v>
      </c>
      <c r="FD154" s="117" t="str">
        <f t="shared" si="505"/>
        <v>-</v>
      </c>
      <c r="FE154" s="117" t="str">
        <f t="shared" si="505"/>
        <v>-</v>
      </c>
      <c r="FF154" s="117" t="str">
        <f t="shared" si="505"/>
        <v>-</v>
      </c>
      <c r="FG154" s="117" t="str">
        <f t="shared" si="505"/>
        <v>-</v>
      </c>
      <c r="FH154" s="117" t="str">
        <f t="shared" si="505"/>
        <v>-</v>
      </c>
      <c r="FI154" s="117" t="str">
        <f t="shared" si="505"/>
        <v>-</v>
      </c>
      <c r="FJ154" s="117" t="str">
        <f t="shared" si="505"/>
        <v>-</v>
      </c>
      <c r="FK154" s="117" t="str">
        <f t="shared" si="505"/>
        <v>-</v>
      </c>
      <c r="FL154" s="117" t="str">
        <f t="shared" si="505"/>
        <v>-</v>
      </c>
      <c r="FM154" s="117" t="str">
        <f t="shared" si="505"/>
        <v>-</v>
      </c>
      <c r="FN154" s="117" t="str">
        <f t="shared" si="505"/>
        <v>-</v>
      </c>
      <c r="FO154" s="117" t="str">
        <f t="shared" si="505"/>
        <v>-</v>
      </c>
      <c r="FP154" s="117" t="str">
        <f t="shared" si="505"/>
        <v>-</v>
      </c>
      <c r="FQ154" s="117" t="str">
        <f t="shared" si="505"/>
        <v>-</v>
      </c>
      <c r="FR154" s="117" t="str">
        <f t="shared" si="505"/>
        <v>-</v>
      </c>
      <c r="FS154" s="117" t="str">
        <f t="shared" si="505"/>
        <v>-</v>
      </c>
      <c r="FT154" s="117" t="str">
        <f t="shared" si="505"/>
        <v>-</v>
      </c>
      <c r="FU154" s="117" t="str">
        <f t="shared" si="505"/>
        <v>-</v>
      </c>
      <c r="FV154" s="117" t="str">
        <f t="shared" si="505"/>
        <v>-</v>
      </c>
      <c r="FW154" s="117" t="str">
        <f t="shared" si="505"/>
        <v>-</v>
      </c>
      <c r="FX154" s="117" t="str">
        <f t="shared" si="505"/>
        <v>-</v>
      </c>
      <c r="FY154" s="117" t="str">
        <f t="shared" si="505"/>
        <v>-</v>
      </c>
      <c r="FZ154" s="117" t="str">
        <f t="shared" si="505"/>
        <v>-</v>
      </c>
      <c r="GA154" s="117" t="str">
        <f t="shared" si="505"/>
        <v>-</v>
      </c>
      <c r="GB154" s="117" t="str">
        <f t="shared" si="505"/>
        <v>-</v>
      </c>
      <c r="GC154" s="117" t="str">
        <f t="shared" si="505"/>
        <v>-</v>
      </c>
      <c r="GD154" s="117" t="str">
        <f t="shared" si="505"/>
        <v>-</v>
      </c>
      <c r="GE154" s="117" t="str">
        <f t="shared" si="505"/>
        <v>-</v>
      </c>
      <c r="GF154" s="117" t="str">
        <f t="shared" si="505"/>
        <v>-</v>
      </c>
      <c r="GG154" s="117" t="str">
        <f t="shared" si="505"/>
        <v>-</v>
      </c>
      <c r="GH154" s="117" t="str">
        <f t="shared" si="505"/>
        <v>-</v>
      </c>
      <c r="GI154" s="117" t="str">
        <f t="shared" si="505"/>
        <v>-</v>
      </c>
      <c r="GJ154" s="117" t="str">
        <f t="shared" si="505"/>
        <v>-</v>
      </c>
      <c r="GK154" s="117" t="str">
        <f t="shared" si="505"/>
        <v>-</v>
      </c>
      <c r="GL154" s="117" t="str">
        <f t="shared" si="505"/>
        <v>-</v>
      </c>
      <c r="GM154" s="117" t="str">
        <f t="shared" si="505"/>
        <v>-</v>
      </c>
      <c r="GN154" s="117" t="str">
        <f t="shared" si="505"/>
        <v>-</v>
      </c>
      <c r="GO154" s="117" t="str">
        <f t="shared" si="505"/>
        <v>-</v>
      </c>
      <c r="GP154" s="117" t="str">
        <f t="shared" si="505"/>
        <v>-</v>
      </c>
      <c r="GQ154" s="117" t="str">
        <f t="shared" si="505"/>
        <v>-</v>
      </c>
      <c r="GR154" s="117" t="str">
        <f t="shared" si="505"/>
        <v>-</v>
      </c>
      <c r="GS154" s="117" t="str">
        <f t="shared" si="505"/>
        <v>-</v>
      </c>
      <c r="GT154" s="117" t="str">
        <f t="shared" si="505"/>
        <v>-</v>
      </c>
      <c r="GU154" s="117" t="str">
        <f t="shared" si="505"/>
        <v>-</v>
      </c>
      <c r="GV154" s="117" t="str">
        <f t="shared" si="505"/>
        <v>-</v>
      </c>
      <c r="GW154" s="117" t="str">
        <f t="shared" si="505"/>
        <v>-</v>
      </c>
      <c r="GX154" s="117" t="str">
        <f t="shared" si="505"/>
        <v>-</v>
      </c>
      <c r="GY154" s="117" t="str">
        <f t="shared" si="505"/>
        <v>-</v>
      </c>
      <c r="GZ154" s="117" t="str">
        <f t="shared" si="505"/>
        <v>-</v>
      </c>
      <c r="HA154" s="117" t="str">
        <f t="shared" si="505"/>
        <v>-</v>
      </c>
      <c r="HB154" s="117" t="str">
        <f t="shared" si="505"/>
        <v>-</v>
      </c>
      <c r="HC154" s="117" t="str">
        <f t="shared" si="505"/>
        <v>-</v>
      </c>
      <c r="HD154" s="117" t="str">
        <f t="shared" si="505"/>
        <v>-</v>
      </c>
      <c r="HE154" s="117" t="str">
        <f t="shared" si="505"/>
        <v>-</v>
      </c>
      <c r="HF154" s="117" t="str">
        <f t="shared" si="505"/>
        <v>-</v>
      </c>
      <c r="HG154" s="117" t="str">
        <f t="shared" si="505"/>
        <v>-</v>
      </c>
      <c r="HH154" s="117" t="str">
        <f t="shared" si="505"/>
        <v>-</v>
      </c>
      <c r="HI154" s="117" t="str">
        <f t="shared" ref="HI154:HU154" si="506">IF(HI105=HI104,"-",HI105)</f>
        <v>-</v>
      </c>
      <c r="HJ154" s="117" t="str">
        <f t="shared" si="506"/>
        <v>-</v>
      </c>
      <c r="HK154" s="117" t="str">
        <f t="shared" si="506"/>
        <v>-</v>
      </c>
      <c r="HL154" s="117" t="str">
        <f t="shared" si="506"/>
        <v>-</v>
      </c>
      <c r="HM154" s="117" t="str">
        <f t="shared" si="506"/>
        <v>-</v>
      </c>
      <c r="HN154" s="117" t="str">
        <f t="shared" si="506"/>
        <v>-</v>
      </c>
      <c r="HO154" s="117" t="str">
        <f t="shared" si="506"/>
        <v>-</v>
      </c>
      <c r="HP154" s="117" t="str">
        <f t="shared" si="506"/>
        <v>-</v>
      </c>
      <c r="HQ154" s="117" t="str">
        <f t="shared" si="506"/>
        <v>-</v>
      </c>
      <c r="HR154" s="117" t="str">
        <f t="shared" si="506"/>
        <v>-</v>
      </c>
      <c r="HS154" s="117" t="str">
        <f t="shared" si="506"/>
        <v>-</v>
      </c>
      <c r="HT154" s="117" t="str">
        <f t="shared" si="506"/>
        <v>-</v>
      </c>
      <c r="HU154" s="117" t="str">
        <f t="shared" si="506"/>
        <v>-</v>
      </c>
    </row>
    <row r="155" spans="1:230" x14ac:dyDescent="0.35">
      <c r="A155" s="117" t="s">
        <v>817</v>
      </c>
      <c r="B155" s="117" t="str">
        <f t="shared" si="494"/>
        <v>-</v>
      </c>
      <c r="C155" s="117" t="str">
        <f t="shared" si="494"/>
        <v>-</v>
      </c>
      <c r="D155" s="117" t="str">
        <f t="shared" si="494"/>
        <v>-</v>
      </c>
      <c r="E155" s="117" t="str">
        <f t="shared" si="494"/>
        <v>-</v>
      </c>
      <c r="H155" s="117">
        <v>154</v>
      </c>
      <c r="I155" s="117" t="str">
        <f t="shared" si="410"/>
        <v>ECG</v>
      </c>
      <c r="J155" s="117">
        <f t="shared" si="412"/>
        <v>140</v>
      </c>
      <c r="K155" s="117" t="str">
        <f t="shared" si="413"/>
        <v>ECG</v>
      </c>
      <c r="L155" s="117" t="str">
        <f t="shared" si="414"/>
        <v/>
      </c>
      <c r="M155" s="398" t="str">
        <f t="shared" si="415"/>
        <v>ECG</v>
      </c>
      <c r="N155" s="117">
        <f t="shared" si="416"/>
        <v>154</v>
      </c>
      <c r="O155" s="117">
        <f t="shared" si="417"/>
        <v>154</v>
      </c>
      <c r="Q155" s="389" t="str">
        <f t="shared" si="411"/>
        <v/>
      </c>
      <c r="R155" s="395" t="str">
        <f t="shared" si="418"/>
        <v/>
      </c>
      <c r="S155" s="391"/>
      <c r="T155" s="391"/>
      <c r="U155" s="391"/>
      <c r="V155" s="117">
        <v>7</v>
      </c>
      <c r="X155" s="117" t="str">
        <f t="shared" si="489"/>
        <v>-</v>
      </c>
      <c r="Y155" s="117" t="str">
        <f t="shared" ref="Y155:CJ155" si="507">IF(Y106=Y105,"-",Y106)</f>
        <v>-</v>
      </c>
      <c r="Z155" s="117" t="str">
        <f t="shared" si="507"/>
        <v>-</v>
      </c>
      <c r="AA155" s="117" t="str">
        <f t="shared" si="507"/>
        <v>-</v>
      </c>
      <c r="AB155" s="117" t="str">
        <f t="shared" si="507"/>
        <v>-</v>
      </c>
      <c r="AC155" s="117" t="str">
        <f t="shared" si="507"/>
        <v>-</v>
      </c>
      <c r="AD155" s="117" t="str">
        <f t="shared" si="507"/>
        <v>-</v>
      </c>
      <c r="AE155" s="117" t="str">
        <f t="shared" si="507"/>
        <v>-</v>
      </c>
      <c r="AF155" s="117" t="str">
        <f t="shared" si="507"/>
        <v>-</v>
      </c>
      <c r="AG155" s="117" t="str">
        <f t="shared" si="507"/>
        <v>-</v>
      </c>
      <c r="AH155" s="117" t="str">
        <f t="shared" si="507"/>
        <v>-</v>
      </c>
      <c r="AI155" s="117" t="str">
        <f t="shared" si="507"/>
        <v>-</v>
      </c>
      <c r="AJ155" s="117" t="str">
        <f t="shared" si="507"/>
        <v>-</v>
      </c>
      <c r="AK155" s="117" t="str">
        <f t="shared" si="507"/>
        <v>-</v>
      </c>
      <c r="AL155" s="117" t="str">
        <f t="shared" si="507"/>
        <v>-</v>
      </c>
      <c r="AM155" s="117" t="str">
        <f t="shared" si="507"/>
        <v>-</v>
      </c>
      <c r="AN155" s="117" t="str">
        <f t="shared" si="507"/>
        <v>-</v>
      </c>
      <c r="AO155" s="117" t="str">
        <f t="shared" si="507"/>
        <v>-</v>
      </c>
      <c r="AP155" s="117" t="str">
        <f t="shared" si="507"/>
        <v>-</v>
      </c>
      <c r="AQ155" s="117" t="str">
        <f t="shared" si="507"/>
        <v>-</v>
      </c>
      <c r="AR155" s="117" t="str">
        <f t="shared" si="507"/>
        <v>-</v>
      </c>
      <c r="AS155" s="117" t="str">
        <f t="shared" si="507"/>
        <v>-</v>
      </c>
      <c r="AT155" s="117" t="str">
        <f t="shared" si="507"/>
        <v>-</v>
      </c>
      <c r="AU155" s="117" t="str">
        <f t="shared" si="507"/>
        <v>-</v>
      </c>
      <c r="AV155" s="117" t="str">
        <f t="shared" si="507"/>
        <v>-</v>
      </c>
      <c r="AW155" s="117" t="str">
        <f t="shared" si="507"/>
        <v>-</v>
      </c>
      <c r="AX155" s="117" t="str">
        <f t="shared" si="507"/>
        <v>-</v>
      </c>
      <c r="AY155" s="117" t="str">
        <f t="shared" si="507"/>
        <v>-</v>
      </c>
      <c r="AZ155" s="117" t="str">
        <f t="shared" si="507"/>
        <v>-</v>
      </c>
      <c r="BA155" s="117" t="str">
        <f t="shared" si="507"/>
        <v>-</v>
      </c>
      <c r="BB155" s="117" t="str">
        <f t="shared" si="507"/>
        <v>-</v>
      </c>
      <c r="BC155" s="117" t="str">
        <f t="shared" si="507"/>
        <v>-</v>
      </c>
      <c r="BD155" s="117" t="str">
        <f t="shared" si="507"/>
        <v>-</v>
      </c>
      <c r="BE155" s="117" t="str">
        <f t="shared" si="507"/>
        <v>-</v>
      </c>
      <c r="BF155" s="117" t="str">
        <f t="shared" si="507"/>
        <v>-</v>
      </c>
      <c r="BG155" s="117" t="str">
        <f t="shared" si="507"/>
        <v>-</v>
      </c>
      <c r="BH155" s="117" t="str">
        <f t="shared" si="507"/>
        <v>-</v>
      </c>
      <c r="BI155" s="117" t="str">
        <f t="shared" si="507"/>
        <v>-</v>
      </c>
      <c r="BJ155" s="117" t="str">
        <f t="shared" si="507"/>
        <v>-</v>
      </c>
      <c r="BK155" s="117" t="str">
        <f t="shared" si="507"/>
        <v>-</v>
      </c>
      <c r="BL155" s="117" t="str">
        <f t="shared" si="507"/>
        <v>-</v>
      </c>
      <c r="BM155" s="117" t="str">
        <f t="shared" si="507"/>
        <v>-</v>
      </c>
      <c r="BN155" s="117" t="str">
        <f t="shared" si="507"/>
        <v>-</v>
      </c>
      <c r="BO155" s="117" t="str">
        <f t="shared" si="507"/>
        <v>-</v>
      </c>
      <c r="BP155" s="117" t="str">
        <f t="shared" si="507"/>
        <v>-</v>
      </c>
      <c r="BQ155" s="117" t="str">
        <f t="shared" si="507"/>
        <v>-</v>
      </c>
      <c r="BR155" s="117" t="str">
        <f t="shared" si="507"/>
        <v>-</v>
      </c>
      <c r="BS155" s="117" t="str">
        <f t="shared" si="507"/>
        <v>-</v>
      </c>
      <c r="BT155" s="117" t="str">
        <f t="shared" si="507"/>
        <v>-</v>
      </c>
      <c r="BU155" s="117" t="str">
        <f t="shared" si="507"/>
        <v>-</v>
      </c>
      <c r="BV155" s="117" t="str">
        <f t="shared" si="507"/>
        <v>-</v>
      </c>
      <c r="BW155" s="117" t="str">
        <f t="shared" si="507"/>
        <v>-</v>
      </c>
      <c r="BX155" s="117" t="str">
        <f t="shared" si="507"/>
        <v>-</v>
      </c>
      <c r="BY155" s="117" t="str">
        <f t="shared" si="507"/>
        <v>-</v>
      </c>
      <c r="BZ155" s="117" t="str">
        <f t="shared" si="507"/>
        <v>-</v>
      </c>
      <c r="CA155" s="117" t="str">
        <f t="shared" si="507"/>
        <v>-</v>
      </c>
      <c r="CB155" s="117" t="str">
        <f t="shared" si="507"/>
        <v>-</v>
      </c>
      <c r="CC155" s="117" t="str">
        <f t="shared" si="507"/>
        <v>-</v>
      </c>
      <c r="CD155" s="117" t="str">
        <f t="shared" si="507"/>
        <v>-</v>
      </c>
      <c r="CE155" s="117" t="str">
        <f t="shared" si="507"/>
        <v>-</v>
      </c>
      <c r="CF155" s="117" t="str">
        <f t="shared" si="507"/>
        <v>-</v>
      </c>
      <c r="CG155" s="117" t="str">
        <f t="shared" si="507"/>
        <v>-</v>
      </c>
      <c r="CH155" s="117" t="str">
        <f t="shared" si="507"/>
        <v>-</v>
      </c>
      <c r="CI155" s="117" t="str">
        <f t="shared" si="507"/>
        <v>-</v>
      </c>
      <c r="CJ155" s="117" t="str">
        <f t="shared" si="507"/>
        <v>-</v>
      </c>
      <c r="CK155" s="117" t="str">
        <f t="shared" ref="CK155:EV155" si="508">IF(CK106=CK105,"-",CK106)</f>
        <v>-</v>
      </c>
      <c r="CL155" s="117" t="str">
        <f t="shared" si="508"/>
        <v>-</v>
      </c>
      <c r="CM155" s="117" t="str">
        <f t="shared" si="508"/>
        <v>-</v>
      </c>
      <c r="CN155" s="117" t="str">
        <f t="shared" si="508"/>
        <v>-</v>
      </c>
      <c r="CO155" s="117" t="str">
        <f t="shared" si="508"/>
        <v>-</v>
      </c>
      <c r="CP155" s="117" t="str">
        <f t="shared" si="508"/>
        <v>-</v>
      </c>
      <c r="CQ155" s="117" t="str">
        <f t="shared" si="508"/>
        <v>-</v>
      </c>
      <c r="CR155" s="117" t="str">
        <f t="shared" si="508"/>
        <v>-</v>
      </c>
      <c r="CS155" s="117" t="str">
        <f t="shared" si="508"/>
        <v>-</v>
      </c>
      <c r="CT155" s="117" t="str">
        <f t="shared" si="508"/>
        <v>-</v>
      </c>
      <c r="CU155" s="117" t="str">
        <f t="shared" si="508"/>
        <v>-</v>
      </c>
      <c r="CV155" s="117" t="str">
        <f t="shared" si="508"/>
        <v>-</v>
      </c>
      <c r="CW155" s="117" t="str">
        <f t="shared" si="508"/>
        <v>-</v>
      </c>
      <c r="CX155" s="117" t="str">
        <f t="shared" si="508"/>
        <v>-</v>
      </c>
      <c r="CY155" s="117" t="str">
        <f t="shared" si="508"/>
        <v>-</v>
      </c>
      <c r="CZ155" s="117" t="str">
        <f t="shared" si="508"/>
        <v>-</v>
      </c>
      <c r="DA155" s="117" t="str">
        <f t="shared" si="508"/>
        <v>-</v>
      </c>
      <c r="DB155" s="117" t="str">
        <f t="shared" si="508"/>
        <v>-</v>
      </c>
      <c r="DC155" s="117" t="str">
        <f t="shared" si="508"/>
        <v>-</v>
      </c>
      <c r="DD155" s="117" t="str">
        <f t="shared" si="508"/>
        <v>-</v>
      </c>
      <c r="DE155" s="117" t="str">
        <f t="shared" si="508"/>
        <v>-</v>
      </c>
      <c r="DF155" s="117" t="str">
        <f t="shared" si="508"/>
        <v>-</v>
      </c>
      <c r="DG155" s="117" t="str">
        <f t="shared" si="508"/>
        <v>-</v>
      </c>
      <c r="DH155" s="117" t="str">
        <f t="shared" si="508"/>
        <v>-</v>
      </c>
      <c r="DI155" s="117" t="str">
        <f t="shared" si="508"/>
        <v>-</v>
      </c>
      <c r="DJ155" s="117" t="str">
        <f t="shared" si="508"/>
        <v>-</v>
      </c>
      <c r="DK155" s="117" t="str">
        <f t="shared" si="508"/>
        <v>-</v>
      </c>
      <c r="DL155" s="117" t="str">
        <f t="shared" si="508"/>
        <v>-</v>
      </c>
      <c r="DM155" s="117" t="str">
        <f t="shared" si="508"/>
        <v>-</v>
      </c>
      <c r="DN155" s="117" t="str">
        <f t="shared" si="508"/>
        <v>-</v>
      </c>
      <c r="DO155" s="117" t="str">
        <f t="shared" si="508"/>
        <v>-</v>
      </c>
      <c r="DP155" s="117" t="str">
        <f t="shared" si="508"/>
        <v>-</v>
      </c>
      <c r="DQ155" s="117" t="str">
        <f t="shared" si="508"/>
        <v>-</v>
      </c>
      <c r="DR155" s="117" t="str">
        <f t="shared" si="508"/>
        <v>-</v>
      </c>
      <c r="DS155" s="117" t="str">
        <f t="shared" si="508"/>
        <v>-</v>
      </c>
      <c r="DT155" s="117" t="str">
        <f t="shared" si="508"/>
        <v>-</v>
      </c>
      <c r="DU155" s="117" t="str">
        <f t="shared" si="508"/>
        <v>-</v>
      </c>
      <c r="DV155" s="117" t="str">
        <f t="shared" si="508"/>
        <v>-</v>
      </c>
      <c r="DW155" s="117" t="str">
        <f t="shared" si="508"/>
        <v>-</v>
      </c>
      <c r="DX155" s="117" t="str">
        <f t="shared" si="508"/>
        <v>-</v>
      </c>
      <c r="DY155" s="117" t="str">
        <f t="shared" si="508"/>
        <v>-</v>
      </c>
      <c r="DZ155" s="117" t="str">
        <f t="shared" si="508"/>
        <v>-</v>
      </c>
      <c r="EA155" s="117" t="str">
        <f t="shared" si="508"/>
        <v>-</v>
      </c>
      <c r="EB155" s="117" t="str">
        <f t="shared" si="508"/>
        <v>-</v>
      </c>
      <c r="EC155" s="117" t="str">
        <f t="shared" si="508"/>
        <v>-</v>
      </c>
      <c r="ED155" s="117" t="str">
        <f t="shared" si="508"/>
        <v>-</v>
      </c>
      <c r="EE155" s="117" t="str">
        <f t="shared" si="508"/>
        <v>-</v>
      </c>
      <c r="EF155" s="117" t="str">
        <f t="shared" si="508"/>
        <v>-</v>
      </c>
      <c r="EG155" s="117" t="str">
        <f t="shared" si="508"/>
        <v>-</v>
      </c>
      <c r="EH155" s="117" t="str">
        <f t="shared" si="508"/>
        <v>-</v>
      </c>
      <c r="EI155" s="117" t="str">
        <f t="shared" si="508"/>
        <v>-</v>
      </c>
      <c r="EJ155" s="117" t="str">
        <f t="shared" si="508"/>
        <v>-</v>
      </c>
      <c r="EK155" s="117" t="str">
        <f t="shared" si="508"/>
        <v>-</v>
      </c>
      <c r="EL155" s="117" t="str">
        <f t="shared" si="508"/>
        <v>-</v>
      </c>
      <c r="EM155" s="117" t="str">
        <f t="shared" si="508"/>
        <v>-</v>
      </c>
      <c r="EN155" s="117" t="str">
        <f t="shared" si="508"/>
        <v>-</v>
      </c>
      <c r="EO155" s="117" t="str">
        <f t="shared" si="508"/>
        <v>-</v>
      </c>
      <c r="EP155" s="117" t="str">
        <f t="shared" si="508"/>
        <v>-</v>
      </c>
      <c r="EQ155" s="117" t="str">
        <f t="shared" si="508"/>
        <v>-</v>
      </c>
      <c r="ER155" s="117" t="str">
        <f t="shared" si="508"/>
        <v>-</v>
      </c>
      <c r="ES155" s="117" t="str">
        <f t="shared" si="508"/>
        <v>-</v>
      </c>
      <c r="ET155" s="117" t="str">
        <f t="shared" si="508"/>
        <v>-</v>
      </c>
      <c r="EU155" s="117" t="str">
        <f t="shared" si="508"/>
        <v>-</v>
      </c>
      <c r="EV155" s="117" t="str">
        <f t="shared" si="508"/>
        <v>-</v>
      </c>
      <c r="EW155" s="117" t="str">
        <f t="shared" ref="EW155:HH155" si="509">IF(EW106=EW105,"-",EW106)</f>
        <v>-</v>
      </c>
      <c r="EX155" s="117" t="str">
        <f t="shared" si="509"/>
        <v>-</v>
      </c>
      <c r="EY155" s="117" t="str">
        <f t="shared" si="509"/>
        <v>-</v>
      </c>
      <c r="EZ155" s="117" t="str">
        <f t="shared" si="509"/>
        <v>-</v>
      </c>
      <c r="FA155" s="117" t="str">
        <f t="shared" si="509"/>
        <v>-</v>
      </c>
      <c r="FB155" s="117" t="str">
        <f t="shared" si="509"/>
        <v>-</v>
      </c>
      <c r="FC155" s="117" t="str">
        <f t="shared" si="509"/>
        <v>-</v>
      </c>
      <c r="FD155" s="117" t="str">
        <f t="shared" si="509"/>
        <v>-</v>
      </c>
      <c r="FE155" s="117" t="str">
        <f t="shared" si="509"/>
        <v>-</v>
      </c>
      <c r="FF155" s="117" t="str">
        <f t="shared" si="509"/>
        <v>-</v>
      </c>
      <c r="FG155" s="117" t="str">
        <f t="shared" si="509"/>
        <v>-</v>
      </c>
      <c r="FH155" s="117" t="str">
        <f t="shared" si="509"/>
        <v>-</v>
      </c>
      <c r="FI155" s="117" t="str">
        <f t="shared" si="509"/>
        <v>-</v>
      </c>
      <c r="FJ155" s="117" t="str">
        <f t="shared" si="509"/>
        <v>-</v>
      </c>
      <c r="FK155" s="117" t="str">
        <f t="shared" si="509"/>
        <v>-</v>
      </c>
      <c r="FL155" s="117" t="str">
        <f t="shared" si="509"/>
        <v>-</v>
      </c>
      <c r="FM155" s="117" t="str">
        <f t="shared" si="509"/>
        <v>-</v>
      </c>
      <c r="FN155" s="117" t="str">
        <f t="shared" si="509"/>
        <v>-</v>
      </c>
      <c r="FO155" s="117" t="str">
        <f t="shared" si="509"/>
        <v>-</v>
      </c>
      <c r="FP155" s="117" t="str">
        <f t="shared" si="509"/>
        <v>-</v>
      </c>
      <c r="FQ155" s="117" t="str">
        <f t="shared" si="509"/>
        <v>-</v>
      </c>
      <c r="FR155" s="117" t="str">
        <f t="shared" si="509"/>
        <v>-</v>
      </c>
      <c r="FS155" s="117" t="str">
        <f t="shared" si="509"/>
        <v>-</v>
      </c>
      <c r="FT155" s="117" t="str">
        <f t="shared" si="509"/>
        <v>-</v>
      </c>
      <c r="FU155" s="117" t="str">
        <f t="shared" si="509"/>
        <v>-</v>
      </c>
      <c r="FV155" s="117" t="str">
        <f t="shared" si="509"/>
        <v>-</v>
      </c>
      <c r="FW155" s="117" t="str">
        <f t="shared" si="509"/>
        <v>-</v>
      </c>
      <c r="FX155" s="117" t="str">
        <f t="shared" si="509"/>
        <v>-</v>
      </c>
      <c r="FY155" s="117" t="str">
        <f t="shared" si="509"/>
        <v>-</v>
      </c>
      <c r="FZ155" s="117" t="str">
        <f t="shared" si="509"/>
        <v>-</v>
      </c>
      <c r="GA155" s="117" t="str">
        <f t="shared" si="509"/>
        <v>-</v>
      </c>
      <c r="GB155" s="117" t="str">
        <f t="shared" si="509"/>
        <v>-</v>
      </c>
      <c r="GC155" s="117" t="str">
        <f t="shared" si="509"/>
        <v>-</v>
      </c>
      <c r="GD155" s="117" t="str">
        <f t="shared" si="509"/>
        <v>-</v>
      </c>
      <c r="GE155" s="117" t="str">
        <f t="shared" si="509"/>
        <v>-</v>
      </c>
      <c r="GF155" s="117" t="str">
        <f t="shared" si="509"/>
        <v>-</v>
      </c>
      <c r="GG155" s="117" t="str">
        <f t="shared" si="509"/>
        <v>-</v>
      </c>
      <c r="GH155" s="117" t="str">
        <f t="shared" si="509"/>
        <v>-</v>
      </c>
      <c r="GI155" s="117" t="str">
        <f t="shared" si="509"/>
        <v>-</v>
      </c>
      <c r="GJ155" s="117" t="str">
        <f t="shared" si="509"/>
        <v>-</v>
      </c>
      <c r="GK155" s="117" t="str">
        <f t="shared" si="509"/>
        <v>-</v>
      </c>
      <c r="GL155" s="117" t="str">
        <f t="shared" si="509"/>
        <v>-</v>
      </c>
      <c r="GM155" s="117" t="str">
        <f t="shared" si="509"/>
        <v>-</v>
      </c>
      <c r="GN155" s="117" t="str">
        <f t="shared" si="509"/>
        <v>-</v>
      </c>
      <c r="GO155" s="117" t="str">
        <f t="shared" si="509"/>
        <v>-</v>
      </c>
      <c r="GP155" s="117" t="str">
        <f t="shared" si="509"/>
        <v>-</v>
      </c>
      <c r="GQ155" s="117" t="str">
        <f t="shared" si="509"/>
        <v>-</v>
      </c>
      <c r="GR155" s="117" t="str">
        <f t="shared" si="509"/>
        <v>-</v>
      </c>
      <c r="GS155" s="117" t="str">
        <f t="shared" si="509"/>
        <v>-</v>
      </c>
      <c r="GT155" s="117" t="str">
        <f t="shared" si="509"/>
        <v>-</v>
      </c>
      <c r="GU155" s="117" t="str">
        <f t="shared" si="509"/>
        <v>-</v>
      </c>
      <c r="GV155" s="117" t="str">
        <f t="shared" si="509"/>
        <v>-</v>
      </c>
      <c r="GW155" s="117" t="str">
        <f t="shared" si="509"/>
        <v>-</v>
      </c>
      <c r="GX155" s="117" t="str">
        <f t="shared" si="509"/>
        <v>-</v>
      </c>
      <c r="GY155" s="117" t="str">
        <f t="shared" si="509"/>
        <v>-</v>
      </c>
      <c r="GZ155" s="117" t="str">
        <f t="shared" si="509"/>
        <v>-</v>
      </c>
      <c r="HA155" s="117" t="str">
        <f t="shared" si="509"/>
        <v>-</v>
      </c>
      <c r="HB155" s="117" t="str">
        <f t="shared" si="509"/>
        <v>-</v>
      </c>
      <c r="HC155" s="117" t="str">
        <f t="shared" si="509"/>
        <v>-</v>
      </c>
      <c r="HD155" s="117" t="str">
        <f t="shared" si="509"/>
        <v>-</v>
      </c>
      <c r="HE155" s="117" t="str">
        <f t="shared" si="509"/>
        <v>-</v>
      </c>
      <c r="HF155" s="117" t="str">
        <f t="shared" si="509"/>
        <v>-</v>
      </c>
      <c r="HG155" s="117" t="str">
        <f t="shared" si="509"/>
        <v>-</v>
      </c>
      <c r="HH155" s="117" t="str">
        <f t="shared" si="509"/>
        <v>-</v>
      </c>
      <c r="HI155" s="117" t="str">
        <f t="shared" ref="HI155:HU155" si="510">IF(HI106=HI105,"-",HI106)</f>
        <v>-</v>
      </c>
      <c r="HJ155" s="117" t="str">
        <f t="shared" si="510"/>
        <v>-</v>
      </c>
      <c r="HK155" s="117" t="str">
        <f t="shared" si="510"/>
        <v>-</v>
      </c>
      <c r="HL155" s="117" t="str">
        <f t="shared" si="510"/>
        <v>-</v>
      </c>
      <c r="HM155" s="117" t="str">
        <f t="shared" si="510"/>
        <v>-</v>
      </c>
      <c r="HN155" s="117" t="str">
        <f t="shared" si="510"/>
        <v>-</v>
      </c>
      <c r="HO155" s="117" t="str">
        <f t="shared" si="510"/>
        <v>-</v>
      </c>
      <c r="HP155" s="117" t="str">
        <f t="shared" si="510"/>
        <v>-</v>
      </c>
      <c r="HQ155" s="117" t="str">
        <f t="shared" si="510"/>
        <v>-</v>
      </c>
      <c r="HR155" s="117" t="str">
        <f t="shared" si="510"/>
        <v>-</v>
      </c>
      <c r="HS155" s="117" t="str">
        <f t="shared" si="510"/>
        <v>-</v>
      </c>
      <c r="HT155" s="117" t="str">
        <f t="shared" si="510"/>
        <v>-</v>
      </c>
      <c r="HU155" s="117" t="str">
        <f t="shared" si="510"/>
        <v>-</v>
      </c>
    </row>
    <row r="156" spans="1:230" x14ac:dyDescent="0.35">
      <c r="A156" s="117" t="s">
        <v>818</v>
      </c>
      <c r="B156" s="117" t="str">
        <f t="shared" si="494"/>
        <v>-</v>
      </c>
      <c r="C156" s="117" t="str">
        <f t="shared" si="494"/>
        <v>-</v>
      </c>
      <c r="D156" s="117" t="str">
        <f t="shared" si="494"/>
        <v>-</v>
      </c>
      <c r="E156" s="117" t="str">
        <f t="shared" si="494"/>
        <v>-</v>
      </c>
      <c r="H156" s="117">
        <v>155</v>
      </c>
      <c r="I156" s="117" t="str">
        <f t="shared" si="410"/>
        <v>ECG</v>
      </c>
      <c r="J156" s="117">
        <f t="shared" si="412"/>
        <v>141</v>
      </c>
      <c r="K156" s="117" t="str">
        <f t="shared" si="413"/>
        <v>ECG</v>
      </c>
      <c r="L156" s="117" t="str">
        <f t="shared" si="414"/>
        <v/>
      </c>
      <c r="M156" s="398" t="str">
        <f t="shared" si="415"/>
        <v>ECG</v>
      </c>
      <c r="N156" s="117">
        <f t="shared" si="416"/>
        <v>155</v>
      </c>
      <c r="O156" s="117">
        <f t="shared" si="417"/>
        <v>155</v>
      </c>
      <c r="Q156" s="389" t="str">
        <f t="shared" si="411"/>
        <v/>
      </c>
      <c r="R156" s="395" t="str">
        <f t="shared" si="418"/>
        <v/>
      </c>
      <c r="S156" s="391"/>
      <c r="T156" s="391"/>
      <c r="U156" s="391"/>
      <c r="V156" s="117">
        <v>8</v>
      </c>
      <c r="X156" s="117" t="str">
        <f t="shared" si="489"/>
        <v>-</v>
      </c>
      <c r="Y156" s="117" t="str">
        <f t="shared" ref="Y156:CJ156" si="511">IF(Y107=Y106,"-",Y107)</f>
        <v>-</v>
      </c>
      <c r="Z156" s="117" t="str">
        <f t="shared" si="511"/>
        <v>-</v>
      </c>
      <c r="AA156" s="117" t="str">
        <f t="shared" si="511"/>
        <v>-</v>
      </c>
      <c r="AB156" s="117" t="str">
        <f t="shared" si="511"/>
        <v>-</v>
      </c>
      <c r="AC156" s="117" t="str">
        <f t="shared" si="511"/>
        <v>-</v>
      </c>
      <c r="AD156" s="117" t="str">
        <f t="shared" si="511"/>
        <v>-</v>
      </c>
      <c r="AE156" s="117" t="str">
        <f t="shared" si="511"/>
        <v>-</v>
      </c>
      <c r="AF156" s="117" t="str">
        <f t="shared" si="511"/>
        <v>-</v>
      </c>
      <c r="AG156" s="117" t="str">
        <f t="shared" si="511"/>
        <v>-</v>
      </c>
      <c r="AH156" s="117" t="str">
        <f t="shared" si="511"/>
        <v>-</v>
      </c>
      <c r="AI156" s="117" t="str">
        <f t="shared" si="511"/>
        <v>-</v>
      </c>
      <c r="AJ156" s="117" t="str">
        <f t="shared" si="511"/>
        <v>-</v>
      </c>
      <c r="AK156" s="117" t="str">
        <f t="shared" si="511"/>
        <v>-</v>
      </c>
      <c r="AL156" s="117" t="str">
        <f t="shared" si="511"/>
        <v>-</v>
      </c>
      <c r="AM156" s="117" t="str">
        <f t="shared" si="511"/>
        <v>-</v>
      </c>
      <c r="AN156" s="117" t="str">
        <f t="shared" si="511"/>
        <v>-</v>
      </c>
      <c r="AO156" s="117" t="str">
        <f t="shared" si="511"/>
        <v>-</v>
      </c>
      <c r="AP156" s="117" t="str">
        <f t="shared" si="511"/>
        <v>-</v>
      </c>
      <c r="AQ156" s="117" t="str">
        <f t="shared" si="511"/>
        <v>-</v>
      </c>
      <c r="AR156" s="117" t="str">
        <f t="shared" si="511"/>
        <v>-</v>
      </c>
      <c r="AS156" s="117" t="str">
        <f t="shared" si="511"/>
        <v>-</v>
      </c>
      <c r="AT156" s="117" t="str">
        <f t="shared" si="511"/>
        <v>-</v>
      </c>
      <c r="AU156" s="117" t="str">
        <f t="shared" si="511"/>
        <v>-</v>
      </c>
      <c r="AV156" s="117" t="str">
        <f t="shared" si="511"/>
        <v>-</v>
      </c>
      <c r="AW156" s="117" t="str">
        <f t="shared" si="511"/>
        <v>-</v>
      </c>
      <c r="AX156" s="117" t="str">
        <f t="shared" si="511"/>
        <v>-</v>
      </c>
      <c r="AY156" s="117" t="str">
        <f t="shared" si="511"/>
        <v>-</v>
      </c>
      <c r="AZ156" s="117" t="str">
        <f t="shared" si="511"/>
        <v>-</v>
      </c>
      <c r="BA156" s="117" t="str">
        <f t="shared" si="511"/>
        <v>-</v>
      </c>
      <c r="BB156" s="117" t="str">
        <f t="shared" si="511"/>
        <v>-</v>
      </c>
      <c r="BC156" s="117" t="str">
        <f t="shared" si="511"/>
        <v>-</v>
      </c>
      <c r="BD156" s="117" t="str">
        <f t="shared" si="511"/>
        <v>-</v>
      </c>
      <c r="BE156" s="117" t="str">
        <f t="shared" si="511"/>
        <v>-</v>
      </c>
      <c r="BF156" s="117" t="str">
        <f t="shared" si="511"/>
        <v>-</v>
      </c>
      <c r="BG156" s="117" t="str">
        <f t="shared" si="511"/>
        <v>-</v>
      </c>
      <c r="BH156" s="117" t="str">
        <f t="shared" si="511"/>
        <v>-</v>
      </c>
      <c r="BI156" s="117" t="str">
        <f t="shared" si="511"/>
        <v>-</v>
      </c>
      <c r="BJ156" s="117" t="str">
        <f t="shared" si="511"/>
        <v>-</v>
      </c>
      <c r="BK156" s="117" t="str">
        <f t="shared" si="511"/>
        <v>-</v>
      </c>
      <c r="BL156" s="117" t="str">
        <f t="shared" si="511"/>
        <v>-</v>
      </c>
      <c r="BM156" s="117" t="str">
        <f t="shared" si="511"/>
        <v>-</v>
      </c>
      <c r="BN156" s="117" t="str">
        <f t="shared" si="511"/>
        <v>-</v>
      </c>
      <c r="BO156" s="117" t="str">
        <f t="shared" si="511"/>
        <v>-</v>
      </c>
      <c r="BP156" s="117" t="str">
        <f t="shared" si="511"/>
        <v>-</v>
      </c>
      <c r="BQ156" s="117" t="str">
        <f t="shared" si="511"/>
        <v>-</v>
      </c>
      <c r="BR156" s="117" t="str">
        <f t="shared" si="511"/>
        <v>-</v>
      </c>
      <c r="BS156" s="117" t="str">
        <f t="shared" si="511"/>
        <v>-</v>
      </c>
      <c r="BT156" s="117" t="str">
        <f t="shared" si="511"/>
        <v>-</v>
      </c>
      <c r="BU156" s="117" t="str">
        <f t="shared" si="511"/>
        <v>-</v>
      </c>
      <c r="BV156" s="117" t="str">
        <f t="shared" si="511"/>
        <v>-</v>
      </c>
      <c r="BW156" s="117" t="str">
        <f t="shared" si="511"/>
        <v>-</v>
      </c>
      <c r="BX156" s="117" t="str">
        <f t="shared" si="511"/>
        <v>-</v>
      </c>
      <c r="BY156" s="117" t="str">
        <f t="shared" si="511"/>
        <v>-</v>
      </c>
      <c r="BZ156" s="117" t="str">
        <f t="shared" si="511"/>
        <v>-</v>
      </c>
      <c r="CA156" s="117" t="str">
        <f t="shared" si="511"/>
        <v>-</v>
      </c>
      <c r="CB156" s="117" t="str">
        <f t="shared" si="511"/>
        <v>-</v>
      </c>
      <c r="CC156" s="117" t="str">
        <f t="shared" si="511"/>
        <v>-</v>
      </c>
      <c r="CD156" s="117" t="str">
        <f t="shared" si="511"/>
        <v>-</v>
      </c>
      <c r="CE156" s="117" t="str">
        <f t="shared" si="511"/>
        <v>-</v>
      </c>
      <c r="CF156" s="117" t="str">
        <f t="shared" si="511"/>
        <v>-</v>
      </c>
      <c r="CG156" s="117" t="str">
        <f t="shared" si="511"/>
        <v>-</v>
      </c>
      <c r="CH156" s="117" t="str">
        <f t="shared" si="511"/>
        <v>-</v>
      </c>
      <c r="CI156" s="117" t="str">
        <f t="shared" si="511"/>
        <v>-</v>
      </c>
      <c r="CJ156" s="117" t="str">
        <f t="shared" si="511"/>
        <v>-</v>
      </c>
      <c r="CK156" s="117" t="str">
        <f t="shared" ref="CK156:EV156" si="512">IF(CK107=CK106,"-",CK107)</f>
        <v>-</v>
      </c>
      <c r="CL156" s="117" t="str">
        <f t="shared" si="512"/>
        <v>-</v>
      </c>
      <c r="CM156" s="117" t="str">
        <f t="shared" si="512"/>
        <v>-</v>
      </c>
      <c r="CN156" s="117" t="str">
        <f t="shared" si="512"/>
        <v>-</v>
      </c>
      <c r="CO156" s="117" t="str">
        <f t="shared" si="512"/>
        <v>-</v>
      </c>
      <c r="CP156" s="117" t="str">
        <f t="shared" si="512"/>
        <v>-</v>
      </c>
      <c r="CQ156" s="117" t="str">
        <f t="shared" si="512"/>
        <v>-</v>
      </c>
      <c r="CR156" s="117" t="str">
        <f t="shared" si="512"/>
        <v>-</v>
      </c>
      <c r="CS156" s="117" t="str">
        <f t="shared" si="512"/>
        <v>-</v>
      </c>
      <c r="CT156" s="117" t="str">
        <f t="shared" si="512"/>
        <v>-</v>
      </c>
      <c r="CU156" s="117" t="str">
        <f t="shared" si="512"/>
        <v>-</v>
      </c>
      <c r="CV156" s="117" t="str">
        <f t="shared" si="512"/>
        <v>-</v>
      </c>
      <c r="CW156" s="117" t="str">
        <f t="shared" si="512"/>
        <v>-</v>
      </c>
      <c r="CX156" s="117" t="str">
        <f t="shared" si="512"/>
        <v>-</v>
      </c>
      <c r="CY156" s="117" t="str">
        <f t="shared" si="512"/>
        <v>-</v>
      </c>
      <c r="CZ156" s="117" t="str">
        <f t="shared" si="512"/>
        <v>-</v>
      </c>
      <c r="DA156" s="117" t="str">
        <f t="shared" si="512"/>
        <v>-</v>
      </c>
      <c r="DB156" s="117" t="str">
        <f t="shared" si="512"/>
        <v>-</v>
      </c>
      <c r="DC156" s="117" t="str">
        <f t="shared" si="512"/>
        <v>-</v>
      </c>
      <c r="DD156" s="117" t="str">
        <f t="shared" si="512"/>
        <v>-</v>
      </c>
      <c r="DE156" s="117" t="str">
        <f t="shared" si="512"/>
        <v>-</v>
      </c>
      <c r="DF156" s="117" t="str">
        <f t="shared" si="512"/>
        <v>-</v>
      </c>
      <c r="DG156" s="117" t="str">
        <f t="shared" si="512"/>
        <v>-</v>
      </c>
      <c r="DH156" s="117" t="str">
        <f t="shared" si="512"/>
        <v>-</v>
      </c>
      <c r="DI156" s="117" t="str">
        <f t="shared" si="512"/>
        <v>-</v>
      </c>
      <c r="DJ156" s="117" t="str">
        <f t="shared" si="512"/>
        <v>-</v>
      </c>
      <c r="DK156" s="117" t="str">
        <f t="shared" si="512"/>
        <v>-</v>
      </c>
      <c r="DL156" s="117" t="str">
        <f t="shared" si="512"/>
        <v>-</v>
      </c>
      <c r="DM156" s="117" t="str">
        <f t="shared" si="512"/>
        <v>-</v>
      </c>
      <c r="DN156" s="117" t="str">
        <f t="shared" si="512"/>
        <v>-</v>
      </c>
      <c r="DO156" s="117" t="str">
        <f t="shared" si="512"/>
        <v>-</v>
      </c>
      <c r="DP156" s="117" t="str">
        <f t="shared" si="512"/>
        <v>-</v>
      </c>
      <c r="DQ156" s="117" t="str">
        <f t="shared" si="512"/>
        <v>-</v>
      </c>
      <c r="DR156" s="117" t="str">
        <f t="shared" si="512"/>
        <v>-</v>
      </c>
      <c r="DS156" s="117" t="str">
        <f t="shared" si="512"/>
        <v>-</v>
      </c>
      <c r="DT156" s="117" t="str">
        <f t="shared" si="512"/>
        <v>-</v>
      </c>
      <c r="DU156" s="117" t="str">
        <f t="shared" si="512"/>
        <v>-</v>
      </c>
      <c r="DV156" s="117" t="str">
        <f t="shared" si="512"/>
        <v>-</v>
      </c>
      <c r="DW156" s="117" t="str">
        <f t="shared" si="512"/>
        <v>-</v>
      </c>
      <c r="DX156" s="117" t="str">
        <f t="shared" si="512"/>
        <v>-</v>
      </c>
      <c r="DY156" s="117" t="str">
        <f t="shared" si="512"/>
        <v>-</v>
      </c>
      <c r="DZ156" s="117" t="str">
        <f t="shared" si="512"/>
        <v>-</v>
      </c>
      <c r="EA156" s="117" t="str">
        <f t="shared" si="512"/>
        <v>-</v>
      </c>
      <c r="EB156" s="117" t="str">
        <f t="shared" si="512"/>
        <v>-</v>
      </c>
      <c r="EC156" s="117" t="str">
        <f t="shared" si="512"/>
        <v>-</v>
      </c>
      <c r="ED156" s="117" t="str">
        <f t="shared" si="512"/>
        <v>-</v>
      </c>
      <c r="EE156" s="117" t="str">
        <f t="shared" si="512"/>
        <v>-</v>
      </c>
      <c r="EF156" s="117" t="str">
        <f t="shared" si="512"/>
        <v>-</v>
      </c>
      <c r="EG156" s="117" t="str">
        <f t="shared" si="512"/>
        <v>-</v>
      </c>
      <c r="EH156" s="117" t="str">
        <f t="shared" si="512"/>
        <v>-</v>
      </c>
      <c r="EI156" s="117" t="str">
        <f t="shared" si="512"/>
        <v>-</v>
      </c>
      <c r="EJ156" s="117" t="str">
        <f t="shared" si="512"/>
        <v>-</v>
      </c>
      <c r="EK156" s="117" t="str">
        <f t="shared" si="512"/>
        <v>-</v>
      </c>
      <c r="EL156" s="117" t="str">
        <f t="shared" si="512"/>
        <v>-</v>
      </c>
      <c r="EM156" s="117" t="str">
        <f t="shared" si="512"/>
        <v>-</v>
      </c>
      <c r="EN156" s="117" t="str">
        <f t="shared" si="512"/>
        <v>-</v>
      </c>
      <c r="EO156" s="117" t="str">
        <f t="shared" si="512"/>
        <v>-</v>
      </c>
      <c r="EP156" s="117" t="str">
        <f t="shared" si="512"/>
        <v>-</v>
      </c>
      <c r="EQ156" s="117" t="str">
        <f t="shared" si="512"/>
        <v>-</v>
      </c>
      <c r="ER156" s="117" t="str">
        <f t="shared" si="512"/>
        <v>-</v>
      </c>
      <c r="ES156" s="117" t="str">
        <f t="shared" si="512"/>
        <v>-</v>
      </c>
      <c r="ET156" s="117" t="str">
        <f t="shared" si="512"/>
        <v>-</v>
      </c>
      <c r="EU156" s="117" t="str">
        <f t="shared" si="512"/>
        <v>-</v>
      </c>
      <c r="EV156" s="117" t="str">
        <f t="shared" si="512"/>
        <v>-</v>
      </c>
      <c r="EW156" s="117" t="str">
        <f t="shared" ref="EW156:HH156" si="513">IF(EW107=EW106,"-",EW107)</f>
        <v>-</v>
      </c>
      <c r="EX156" s="117" t="str">
        <f t="shared" si="513"/>
        <v>-</v>
      </c>
      <c r="EY156" s="117" t="str">
        <f t="shared" si="513"/>
        <v>-</v>
      </c>
      <c r="EZ156" s="117" t="str">
        <f t="shared" si="513"/>
        <v>-</v>
      </c>
      <c r="FA156" s="117" t="str">
        <f t="shared" si="513"/>
        <v>-</v>
      </c>
      <c r="FB156" s="117" t="str">
        <f t="shared" si="513"/>
        <v>-</v>
      </c>
      <c r="FC156" s="117" t="str">
        <f t="shared" si="513"/>
        <v>-</v>
      </c>
      <c r="FD156" s="117" t="str">
        <f t="shared" si="513"/>
        <v>-</v>
      </c>
      <c r="FE156" s="117" t="str">
        <f t="shared" si="513"/>
        <v>-</v>
      </c>
      <c r="FF156" s="117" t="str">
        <f t="shared" si="513"/>
        <v>-</v>
      </c>
      <c r="FG156" s="117" t="str">
        <f t="shared" si="513"/>
        <v>-</v>
      </c>
      <c r="FH156" s="117" t="str">
        <f t="shared" si="513"/>
        <v>-</v>
      </c>
      <c r="FI156" s="117" t="str">
        <f t="shared" si="513"/>
        <v>-</v>
      </c>
      <c r="FJ156" s="117" t="str">
        <f t="shared" si="513"/>
        <v>-</v>
      </c>
      <c r="FK156" s="117" t="str">
        <f t="shared" si="513"/>
        <v>-</v>
      </c>
      <c r="FL156" s="117" t="str">
        <f t="shared" si="513"/>
        <v>-</v>
      </c>
      <c r="FM156" s="117" t="str">
        <f t="shared" si="513"/>
        <v>-</v>
      </c>
      <c r="FN156" s="117" t="str">
        <f t="shared" si="513"/>
        <v>-</v>
      </c>
      <c r="FO156" s="117" t="str">
        <f t="shared" si="513"/>
        <v>-</v>
      </c>
      <c r="FP156" s="117" t="str">
        <f t="shared" si="513"/>
        <v>-</v>
      </c>
      <c r="FQ156" s="117" t="str">
        <f t="shared" si="513"/>
        <v>-</v>
      </c>
      <c r="FR156" s="117" t="str">
        <f t="shared" si="513"/>
        <v>-</v>
      </c>
      <c r="FS156" s="117" t="str">
        <f t="shared" si="513"/>
        <v>-</v>
      </c>
      <c r="FT156" s="117" t="str">
        <f t="shared" si="513"/>
        <v>-</v>
      </c>
      <c r="FU156" s="117" t="str">
        <f t="shared" si="513"/>
        <v>-</v>
      </c>
      <c r="FV156" s="117" t="str">
        <f t="shared" si="513"/>
        <v>-</v>
      </c>
      <c r="FW156" s="117" t="str">
        <f t="shared" si="513"/>
        <v>-</v>
      </c>
      <c r="FX156" s="117" t="str">
        <f t="shared" si="513"/>
        <v>-</v>
      </c>
      <c r="FY156" s="117" t="str">
        <f t="shared" si="513"/>
        <v>-</v>
      </c>
      <c r="FZ156" s="117" t="str">
        <f t="shared" si="513"/>
        <v>-</v>
      </c>
      <c r="GA156" s="117" t="str">
        <f t="shared" si="513"/>
        <v>-</v>
      </c>
      <c r="GB156" s="117" t="str">
        <f t="shared" si="513"/>
        <v>-</v>
      </c>
      <c r="GC156" s="117" t="str">
        <f t="shared" si="513"/>
        <v>-</v>
      </c>
      <c r="GD156" s="117" t="str">
        <f t="shared" si="513"/>
        <v>-</v>
      </c>
      <c r="GE156" s="117" t="str">
        <f t="shared" si="513"/>
        <v>-</v>
      </c>
      <c r="GF156" s="117" t="str">
        <f t="shared" si="513"/>
        <v>-</v>
      </c>
      <c r="GG156" s="117" t="str">
        <f t="shared" si="513"/>
        <v>-</v>
      </c>
      <c r="GH156" s="117" t="str">
        <f t="shared" si="513"/>
        <v>-</v>
      </c>
      <c r="GI156" s="117" t="str">
        <f t="shared" si="513"/>
        <v>-</v>
      </c>
      <c r="GJ156" s="117" t="str">
        <f t="shared" si="513"/>
        <v>-</v>
      </c>
      <c r="GK156" s="117" t="str">
        <f t="shared" si="513"/>
        <v>-</v>
      </c>
      <c r="GL156" s="117" t="str">
        <f t="shared" si="513"/>
        <v>-</v>
      </c>
      <c r="GM156" s="117" t="str">
        <f t="shared" si="513"/>
        <v>-</v>
      </c>
      <c r="GN156" s="117" t="str">
        <f t="shared" si="513"/>
        <v>-</v>
      </c>
      <c r="GO156" s="117" t="str">
        <f t="shared" si="513"/>
        <v>-</v>
      </c>
      <c r="GP156" s="117" t="str">
        <f t="shared" si="513"/>
        <v>-</v>
      </c>
      <c r="GQ156" s="117" t="str">
        <f t="shared" si="513"/>
        <v>-</v>
      </c>
      <c r="GR156" s="117" t="str">
        <f t="shared" si="513"/>
        <v>-</v>
      </c>
      <c r="GS156" s="117" t="str">
        <f t="shared" si="513"/>
        <v>-</v>
      </c>
      <c r="GT156" s="117" t="str">
        <f t="shared" si="513"/>
        <v>-</v>
      </c>
      <c r="GU156" s="117" t="str">
        <f t="shared" si="513"/>
        <v>-</v>
      </c>
      <c r="GV156" s="117" t="str">
        <f t="shared" si="513"/>
        <v>-</v>
      </c>
      <c r="GW156" s="117" t="str">
        <f t="shared" si="513"/>
        <v>-</v>
      </c>
      <c r="GX156" s="117" t="str">
        <f t="shared" si="513"/>
        <v>-</v>
      </c>
      <c r="GY156" s="117" t="str">
        <f t="shared" si="513"/>
        <v>-</v>
      </c>
      <c r="GZ156" s="117" t="str">
        <f t="shared" si="513"/>
        <v>-</v>
      </c>
      <c r="HA156" s="117" t="str">
        <f t="shared" si="513"/>
        <v>-</v>
      </c>
      <c r="HB156" s="117" t="str">
        <f t="shared" si="513"/>
        <v>-</v>
      </c>
      <c r="HC156" s="117" t="str">
        <f t="shared" si="513"/>
        <v>-</v>
      </c>
      <c r="HD156" s="117" t="str">
        <f t="shared" si="513"/>
        <v>-</v>
      </c>
      <c r="HE156" s="117" t="str">
        <f t="shared" si="513"/>
        <v>-</v>
      </c>
      <c r="HF156" s="117" t="str">
        <f t="shared" si="513"/>
        <v>-</v>
      </c>
      <c r="HG156" s="117" t="str">
        <f t="shared" si="513"/>
        <v>-</v>
      </c>
      <c r="HH156" s="117" t="str">
        <f t="shared" si="513"/>
        <v>-</v>
      </c>
      <c r="HI156" s="117" t="str">
        <f t="shared" ref="HI156:HU156" si="514">IF(HI107=HI106,"-",HI107)</f>
        <v>-</v>
      </c>
      <c r="HJ156" s="117" t="str">
        <f t="shared" si="514"/>
        <v>-</v>
      </c>
      <c r="HK156" s="117" t="str">
        <f t="shared" si="514"/>
        <v>-</v>
      </c>
      <c r="HL156" s="117" t="str">
        <f t="shared" si="514"/>
        <v>-</v>
      </c>
      <c r="HM156" s="117" t="str">
        <f t="shared" si="514"/>
        <v>-</v>
      </c>
      <c r="HN156" s="117" t="str">
        <f t="shared" si="514"/>
        <v>-</v>
      </c>
      <c r="HO156" s="117" t="str">
        <f t="shared" si="514"/>
        <v>-</v>
      </c>
      <c r="HP156" s="117" t="str">
        <f t="shared" si="514"/>
        <v>-</v>
      </c>
      <c r="HQ156" s="117" t="str">
        <f t="shared" si="514"/>
        <v>-</v>
      </c>
      <c r="HR156" s="117" t="str">
        <f t="shared" si="514"/>
        <v>-</v>
      </c>
      <c r="HS156" s="117" t="str">
        <f t="shared" si="514"/>
        <v>-</v>
      </c>
      <c r="HT156" s="117" t="str">
        <f t="shared" si="514"/>
        <v>-</v>
      </c>
      <c r="HU156" s="117" t="str">
        <f t="shared" si="514"/>
        <v>-</v>
      </c>
    </row>
    <row r="157" spans="1:230" x14ac:dyDescent="0.35">
      <c r="A157" s="117" t="s">
        <v>819</v>
      </c>
      <c r="B157" s="117" t="str">
        <f t="shared" si="494"/>
        <v>-</v>
      </c>
      <c r="C157" s="117" t="str">
        <f t="shared" si="494"/>
        <v>-</v>
      </c>
      <c r="D157" s="117" t="str">
        <f t="shared" si="494"/>
        <v>-</v>
      </c>
      <c r="E157" s="117" t="str">
        <f t="shared" si="494"/>
        <v>-</v>
      </c>
      <c r="H157" s="117">
        <v>156</v>
      </c>
      <c r="I157" s="117" t="str">
        <f t="shared" si="410"/>
        <v>ECG</v>
      </c>
      <c r="J157" s="117">
        <f t="shared" si="412"/>
        <v>142</v>
      </c>
      <c r="K157" s="117" t="str">
        <f t="shared" si="413"/>
        <v>ECG</v>
      </c>
      <c r="L157" s="117" t="str">
        <f t="shared" si="414"/>
        <v/>
      </c>
      <c r="M157" s="398" t="str">
        <f t="shared" si="415"/>
        <v>ECG</v>
      </c>
      <c r="N157" s="117">
        <f t="shared" si="416"/>
        <v>156</v>
      </c>
      <c r="O157" s="117">
        <f t="shared" si="417"/>
        <v>156</v>
      </c>
      <c r="Q157" s="389" t="str">
        <f t="shared" si="411"/>
        <v/>
      </c>
      <c r="R157" s="395" t="str">
        <f t="shared" si="418"/>
        <v/>
      </c>
      <c r="S157" s="391"/>
      <c r="T157" s="391"/>
      <c r="U157" s="391"/>
      <c r="V157" s="117">
        <v>9</v>
      </c>
      <c r="X157" s="117" t="str">
        <f t="shared" si="489"/>
        <v>-</v>
      </c>
      <c r="Y157" s="117" t="str">
        <f t="shared" ref="Y157:CJ157" si="515">IF(Y108=Y107,"-",Y108)</f>
        <v>-</v>
      </c>
      <c r="Z157" s="117" t="str">
        <f t="shared" si="515"/>
        <v>-</v>
      </c>
      <c r="AA157" s="117" t="str">
        <f t="shared" si="515"/>
        <v>-</v>
      </c>
      <c r="AB157" s="117" t="str">
        <f t="shared" si="515"/>
        <v>-</v>
      </c>
      <c r="AC157" s="117" t="str">
        <f t="shared" si="515"/>
        <v>-</v>
      </c>
      <c r="AD157" s="117" t="str">
        <f t="shared" si="515"/>
        <v>-</v>
      </c>
      <c r="AE157" s="117" t="str">
        <f t="shared" si="515"/>
        <v>-</v>
      </c>
      <c r="AF157" s="117" t="str">
        <f t="shared" si="515"/>
        <v>-</v>
      </c>
      <c r="AG157" s="117" t="str">
        <f t="shared" si="515"/>
        <v>-</v>
      </c>
      <c r="AH157" s="117" t="str">
        <f t="shared" si="515"/>
        <v>-</v>
      </c>
      <c r="AI157" s="117" t="str">
        <f t="shared" si="515"/>
        <v>-</v>
      </c>
      <c r="AJ157" s="117" t="str">
        <f t="shared" si="515"/>
        <v>-</v>
      </c>
      <c r="AK157" s="117" t="str">
        <f t="shared" si="515"/>
        <v>-</v>
      </c>
      <c r="AL157" s="117" t="str">
        <f t="shared" si="515"/>
        <v>-</v>
      </c>
      <c r="AM157" s="117" t="str">
        <f t="shared" si="515"/>
        <v>-</v>
      </c>
      <c r="AN157" s="117" t="str">
        <f t="shared" si="515"/>
        <v>-</v>
      </c>
      <c r="AO157" s="117" t="str">
        <f t="shared" si="515"/>
        <v>-</v>
      </c>
      <c r="AP157" s="117" t="str">
        <f t="shared" si="515"/>
        <v>-</v>
      </c>
      <c r="AQ157" s="117" t="str">
        <f t="shared" si="515"/>
        <v>-</v>
      </c>
      <c r="AR157" s="117" t="str">
        <f t="shared" si="515"/>
        <v>-</v>
      </c>
      <c r="AS157" s="117" t="str">
        <f t="shared" si="515"/>
        <v>-</v>
      </c>
      <c r="AT157" s="117" t="str">
        <f t="shared" si="515"/>
        <v>-</v>
      </c>
      <c r="AU157" s="117" t="str">
        <f t="shared" si="515"/>
        <v>-</v>
      </c>
      <c r="AV157" s="117" t="str">
        <f t="shared" si="515"/>
        <v>-</v>
      </c>
      <c r="AW157" s="117" t="str">
        <f t="shared" si="515"/>
        <v>-</v>
      </c>
      <c r="AX157" s="117" t="str">
        <f t="shared" si="515"/>
        <v>-</v>
      </c>
      <c r="AY157" s="117" t="str">
        <f t="shared" si="515"/>
        <v>-</v>
      </c>
      <c r="AZ157" s="117" t="str">
        <f t="shared" si="515"/>
        <v>-</v>
      </c>
      <c r="BA157" s="117" t="str">
        <f t="shared" si="515"/>
        <v>-</v>
      </c>
      <c r="BB157" s="117" t="str">
        <f t="shared" si="515"/>
        <v>-</v>
      </c>
      <c r="BC157" s="117" t="str">
        <f t="shared" si="515"/>
        <v>-</v>
      </c>
      <c r="BD157" s="117" t="str">
        <f t="shared" si="515"/>
        <v>-</v>
      </c>
      <c r="BE157" s="117" t="str">
        <f t="shared" si="515"/>
        <v>-</v>
      </c>
      <c r="BF157" s="117" t="str">
        <f t="shared" si="515"/>
        <v>-</v>
      </c>
      <c r="BG157" s="117" t="str">
        <f t="shared" si="515"/>
        <v>-</v>
      </c>
      <c r="BH157" s="117" t="str">
        <f t="shared" si="515"/>
        <v>-</v>
      </c>
      <c r="BI157" s="117" t="str">
        <f t="shared" si="515"/>
        <v>-</v>
      </c>
      <c r="BJ157" s="117" t="str">
        <f t="shared" si="515"/>
        <v>-</v>
      </c>
      <c r="BK157" s="117" t="str">
        <f t="shared" si="515"/>
        <v>-</v>
      </c>
      <c r="BL157" s="117" t="str">
        <f t="shared" si="515"/>
        <v>-</v>
      </c>
      <c r="BM157" s="117" t="str">
        <f t="shared" si="515"/>
        <v>-</v>
      </c>
      <c r="BN157" s="117" t="str">
        <f t="shared" si="515"/>
        <v>-</v>
      </c>
      <c r="BO157" s="117" t="str">
        <f t="shared" si="515"/>
        <v>-</v>
      </c>
      <c r="BP157" s="117" t="str">
        <f t="shared" si="515"/>
        <v>-</v>
      </c>
      <c r="BQ157" s="117" t="str">
        <f t="shared" si="515"/>
        <v>-</v>
      </c>
      <c r="BR157" s="117" t="str">
        <f t="shared" si="515"/>
        <v>-</v>
      </c>
      <c r="BS157" s="117" t="str">
        <f t="shared" si="515"/>
        <v>-</v>
      </c>
      <c r="BT157" s="117" t="str">
        <f t="shared" si="515"/>
        <v>-</v>
      </c>
      <c r="BU157" s="117" t="str">
        <f t="shared" si="515"/>
        <v>-</v>
      </c>
      <c r="BV157" s="117" t="str">
        <f t="shared" si="515"/>
        <v>-</v>
      </c>
      <c r="BW157" s="117" t="str">
        <f t="shared" si="515"/>
        <v>-</v>
      </c>
      <c r="BX157" s="117" t="str">
        <f t="shared" si="515"/>
        <v>-</v>
      </c>
      <c r="BY157" s="117" t="str">
        <f t="shared" si="515"/>
        <v>-</v>
      </c>
      <c r="BZ157" s="117" t="str">
        <f t="shared" si="515"/>
        <v>-</v>
      </c>
      <c r="CA157" s="117" t="str">
        <f t="shared" si="515"/>
        <v>-</v>
      </c>
      <c r="CB157" s="117" t="str">
        <f t="shared" si="515"/>
        <v>-</v>
      </c>
      <c r="CC157" s="117" t="str">
        <f t="shared" si="515"/>
        <v>-</v>
      </c>
      <c r="CD157" s="117" t="str">
        <f t="shared" si="515"/>
        <v>-</v>
      </c>
      <c r="CE157" s="117" t="str">
        <f t="shared" si="515"/>
        <v>-</v>
      </c>
      <c r="CF157" s="117" t="str">
        <f t="shared" si="515"/>
        <v>-</v>
      </c>
      <c r="CG157" s="117" t="str">
        <f t="shared" si="515"/>
        <v>-</v>
      </c>
      <c r="CH157" s="117" t="str">
        <f t="shared" si="515"/>
        <v>-</v>
      </c>
      <c r="CI157" s="117" t="str">
        <f t="shared" si="515"/>
        <v>-</v>
      </c>
      <c r="CJ157" s="117" t="str">
        <f t="shared" si="515"/>
        <v>-</v>
      </c>
      <c r="CK157" s="117" t="str">
        <f t="shared" ref="CK157:EV157" si="516">IF(CK108=CK107,"-",CK108)</f>
        <v>-</v>
      </c>
      <c r="CL157" s="117" t="str">
        <f t="shared" si="516"/>
        <v>-</v>
      </c>
      <c r="CM157" s="117" t="str">
        <f t="shared" si="516"/>
        <v>-</v>
      </c>
      <c r="CN157" s="117" t="str">
        <f t="shared" si="516"/>
        <v>-</v>
      </c>
      <c r="CO157" s="117" t="str">
        <f t="shared" si="516"/>
        <v>-</v>
      </c>
      <c r="CP157" s="117" t="str">
        <f t="shared" si="516"/>
        <v>-</v>
      </c>
      <c r="CQ157" s="117" t="str">
        <f t="shared" si="516"/>
        <v>-</v>
      </c>
      <c r="CR157" s="117" t="str">
        <f t="shared" si="516"/>
        <v>-</v>
      </c>
      <c r="CS157" s="117" t="str">
        <f t="shared" si="516"/>
        <v>-</v>
      </c>
      <c r="CT157" s="117" t="str">
        <f t="shared" si="516"/>
        <v>-</v>
      </c>
      <c r="CU157" s="117" t="str">
        <f t="shared" si="516"/>
        <v>-</v>
      </c>
      <c r="CV157" s="117" t="str">
        <f t="shared" si="516"/>
        <v>-</v>
      </c>
      <c r="CW157" s="117" t="str">
        <f t="shared" si="516"/>
        <v>-</v>
      </c>
      <c r="CX157" s="117" t="str">
        <f t="shared" si="516"/>
        <v>-</v>
      </c>
      <c r="CY157" s="117" t="str">
        <f t="shared" si="516"/>
        <v>-</v>
      </c>
      <c r="CZ157" s="117" t="str">
        <f t="shared" si="516"/>
        <v>-</v>
      </c>
      <c r="DA157" s="117" t="str">
        <f t="shared" si="516"/>
        <v>-</v>
      </c>
      <c r="DB157" s="117" t="str">
        <f t="shared" si="516"/>
        <v>-</v>
      </c>
      <c r="DC157" s="117" t="str">
        <f t="shared" si="516"/>
        <v>-</v>
      </c>
      <c r="DD157" s="117" t="str">
        <f t="shared" si="516"/>
        <v>-</v>
      </c>
      <c r="DE157" s="117" t="str">
        <f t="shared" si="516"/>
        <v>-</v>
      </c>
      <c r="DF157" s="117" t="str">
        <f t="shared" si="516"/>
        <v>-</v>
      </c>
      <c r="DG157" s="117" t="str">
        <f t="shared" si="516"/>
        <v>-</v>
      </c>
      <c r="DH157" s="117" t="str">
        <f t="shared" si="516"/>
        <v>-</v>
      </c>
      <c r="DI157" s="117" t="str">
        <f t="shared" si="516"/>
        <v>-</v>
      </c>
      <c r="DJ157" s="117" t="str">
        <f t="shared" si="516"/>
        <v>-</v>
      </c>
      <c r="DK157" s="117" t="str">
        <f t="shared" si="516"/>
        <v>-</v>
      </c>
      <c r="DL157" s="117" t="str">
        <f t="shared" si="516"/>
        <v>-</v>
      </c>
      <c r="DM157" s="117" t="str">
        <f t="shared" si="516"/>
        <v>-</v>
      </c>
      <c r="DN157" s="117" t="str">
        <f t="shared" si="516"/>
        <v>-</v>
      </c>
      <c r="DO157" s="117" t="str">
        <f t="shared" si="516"/>
        <v>-</v>
      </c>
      <c r="DP157" s="117" t="str">
        <f t="shared" si="516"/>
        <v>-</v>
      </c>
      <c r="DQ157" s="117" t="str">
        <f t="shared" si="516"/>
        <v>-</v>
      </c>
      <c r="DR157" s="117" t="str">
        <f t="shared" si="516"/>
        <v>-</v>
      </c>
      <c r="DS157" s="117" t="str">
        <f t="shared" si="516"/>
        <v>-</v>
      </c>
      <c r="DT157" s="117" t="str">
        <f t="shared" si="516"/>
        <v>-</v>
      </c>
      <c r="DU157" s="117" t="str">
        <f t="shared" si="516"/>
        <v>-</v>
      </c>
      <c r="DV157" s="117" t="str">
        <f t="shared" si="516"/>
        <v>-</v>
      </c>
      <c r="DW157" s="117" t="str">
        <f t="shared" si="516"/>
        <v>-</v>
      </c>
      <c r="DX157" s="117" t="str">
        <f t="shared" si="516"/>
        <v>-</v>
      </c>
      <c r="DY157" s="117" t="str">
        <f t="shared" si="516"/>
        <v>-</v>
      </c>
      <c r="DZ157" s="117" t="str">
        <f t="shared" si="516"/>
        <v>-</v>
      </c>
      <c r="EA157" s="117" t="str">
        <f t="shared" si="516"/>
        <v>-</v>
      </c>
      <c r="EB157" s="117" t="str">
        <f t="shared" si="516"/>
        <v>-</v>
      </c>
      <c r="EC157" s="117" t="str">
        <f t="shared" si="516"/>
        <v>-</v>
      </c>
      <c r="ED157" s="117" t="str">
        <f t="shared" si="516"/>
        <v>-</v>
      </c>
      <c r="EE157" s="117" t="str">
        <f t="shared" si="516"/>
        <v>-</v>
      </c>
      <c r="EF157" s="117" t="str">
        <f t="shared" si="516"/>
        <v>-</v>
      </c>
      <c r="EG157" s="117" t="str">
        <f t="shared" si="516"/>
        <v>-</v>
      </c>
      <c r="EH157" s="117" t="str">
        <f t="shared" si="516"/>
        <v>-</v>
      </c>
      <c r="EI157" s="117" t="str">
        <f t="shared" si="516"/>
        <v>-</v>
      </c>
      <c r="EJ157" s="117" t="str">
        <f t="shared" si="516"/>
        <v>-</v>
      </c>
      <c r="EK157" s="117" t="str">
        <f t="shared" si="516"/>
        <v>-</v>
      </c>
      <c r="EL157" s="117" t="str">
        <f t="shared" si="516"/>
        <v>-</v>
      </c>
      <c r="EM157" s="117" t="str">
        <f t="shared" si="516"/>
        <v>-</v>
      </c>
      <c r="EN157" s="117" t="str">
        <f t="shared" si="516"/>
        <v>-</v>
      </c>
      <c r="EO157" s="117" t="str">
        <f t="shared" si="516"/>
        <v>-</v>
      </c>
      <c r="EP157" s="117" t="str">
        <f t="shared" si="516"/>
        <v>-</v>
      </c>
      <c r="EQ157" s="117" t="str">
        <f t="shared" si="516"/>
        <v>-</v>
      </c>
      <c r="ER157" s="117" t="str">
        <f t="shared" si="516"/>
        <v>-</v>
      </c>
      <c r="ES157" s="117" t="str">
        <f t="shared" si="516"/>
        <v>-</v>
      </c>
      <c r="ET157" s="117" t="str">
        <f t="shared" si="516"/>
        <v>-</v>
      </c>
      <c r="EU157" s="117" t="str">
        <f t="shared" si="516"/>
        <v>-</v>
      </c>
      <c r="EV157" s="117" t="str">
        <f t="shared" si="516"/>
        <v>-</v>
      </c>
      <c r="EW157" s="117" t="str">
        <f t="shared" ref="EW157:HH157" si="517">IF(EW108=EW107,"-",EW108)</f>
        <v>-</v>
      </c>
      <c r="EX157" s="117" t="str">
        <f t="shared" si="517"/>
        <v>-</v>
      </c>
      <c r="EY157" s="117" t="str">
        <f t="shared" si="517"/>
        <v>-</v>
      </c>
      <c r="EZ157" s="117" t="str">
        <f t="shared" si="517"/>
        <v>-</v>
      </c>
      <c r="FA157" s="117" t="str">
        <f t="shared" si="517"/>
        <v>-</v>
      </c>
      <c r="FB157" s="117" t="str">
        <f t="shared" si="517"/>
        <v>-</v>
      </c>
      <c r="FC157" s="117" t="str">
        <f t="shared" si="517"/>
        <v>-</v>
      </c>
      <c r="FD157" s="117" t="str">
        <f t="shared" si="517"/>
        <v>-</v>
      </c>
      <c r="FE157" s="117" t="str">
        <f t="shared" si="517"/>
        <v>-</v>
      </c>
      <c r="FF157" s="117" t="str">
        <f t="shared" si="517"/>
        <v>-</v>
      </c>
      <c r="FG157" s="117" t="str">
        <f t="shared" si="517"/>
        <v>-</v>
      </c>
      <c r="FH157" s="117" t="str">
        <f t="shared" si="517"/>
        <v>-</v>
      </c>
      <c r="FI157" s="117" t="str">
        <f t="shared" si="517"/>
        <v>-</v>
      </c>
      <c r="FJ157" s="117" t="str">
        <f t="shared" si="517"/>
        <v>-</v>
      </c>
      <c r="FK157" s="117" t="str">
        <f t="shared" si="517"/>
        <v>-</v>
      </c>
      <c r="FL157" s="117" t="str">
        <f t="shared" si="517"/>
        <v>-</v>
      </c>
      <c r="FM157" s="117" t="str">
        <f t="shared" si="517"/>
        <v>-</v>
      </c>
      <c r="FN157" s="117" t="str">
        <f t="shared" si="517"/>
        <v>-</v>
      </c>
      <c r="FO157" s="117" t="str">
        <f t="shared" si="517"/>
        <v>-</v>
      </c>
      <c r="FP157" s="117" t="str">
        <f t="shared" si="517"/>
        <v>-</v>
      </c>
      <c r="FQ157" s="117" t="str">
        <f t="shared" si="517"/>
        <v>-</v>
      </c>
      <c r="FR157" s="117" t="str">
        <f t="shared" si="517"/>
        <v>-</v>
      </c>
      <c r="FS157" s="117" t="str">
        <f t="shared" si="517"/>
        <v>-</v>
      </c>
      <c r="FT157" s="117" t="str">
        <f t="shared" si="517"/>
        <v>-</v>
      </c>
      <c r="FU157" s="117" t="str">
        <f t="shared" si="517"/>
        <v>-</v>
      </c>
      <c r="FV157" s="117" t="str">
        <f t="shared" si="517"/>
        <v>-</v>
      </c>
      <c r="FW157" s="117" t="str">
        <f t="shared" si="517"/>
        <v>-</v>
      </c>
      <c r="FX157" s="117" t="str">
        <f t="shared" si="517"/>
        <v>-</v>
      </c>
      <c r="FY157" s="117" t="str">
        <f t="shared" si="517"/>
        <v>-</v>
      </c>
      <c r="FZ157" s="117" t="str">
        <f t="shared" si="517"/>
        <v>-</v>
      </c>
      <c r="GA157" s="117" t="str">
        <f t="shared" si="517"/>
        <v>-</v>
      </c>
      <c r="GB157" s="117" t="str">
        <f t="shared" si="517"/>
        <v>-</v>
      </c>
      <c r="GC157" s="117" t="str">
        <f t="shared" si="517"/>
        <v>-</v>
      </c>
      <c r="GD157" s="117" t="str">
        <f t="shared" si="517"/>
        <v>-</v>
      </c>
      <c r="GE157" s="117" t="str">
        <f t="shared" si="517"/>
        <v>-</v>
      </c>
      <c r="GF157" s="117" t="str">
        <f t="shared" si="517"/>
        <v>-</v>
      </c>
      <c r="GG157" s="117" t="str">
        <f t="shared" si="517"/>
        <v>-</v>
      </c>
      <c r="GH157" s="117" t="str">
        <f t="shared" si="517"/>
        <v>-</v>
      </c>
      <c r="GI157" s="117" t="str">
        <f t="shared" si="517"/>
        <v>-</v>
      </c>
      <c r="GJ157" s="117" t="str">
        <f t="shared" si="517"/>
        <v>-</v>
      </c>
      <c r="GK157" s="117" t="str">
        <f t="shared" si="517"/>
        <v>-</v>
      </c>
      <c r="GL157" s="117" t="str">
        <f t="shared" si="517"/>
        <v>-</v>
      </c>
      <c r="GM157" s="117" t="str">
        <f t="shared" si="517"/>
        <v>-</v>
      </c>
      <c r="GN157" s="117" t="str">
        <f t="shared" si="517"/>
        <v>-</v>
      </c>
      <c r="GO157" s="117" t="str">
        <f t="shared" si="517"/>
        <v>-</v>
      </c>
      <c r="GP157" s="117" t="str">
        <f t="shared" si="517"/>
        <v>-</v>
      </c>
      <c r="GQ157" s="117" t="str">
        <f t="shared" si="517"/>
        <v>-</v>
      </c>
      <c r="GR157" s="117" t="str">
        <f t="shared" si="517"/>
        <v>-</v>
      </c>
      <c r="GS157" s="117" t="str">
        <f t="shared" si="517"/>
        <v>-</v>
      </c>
      <c r="GT157" s="117" t="str">
        <f t="shared" si="517"/>
        <v>-</v>
      </c>
      <c r="GU157" s="117" t="str">
        <f t="shared" si="517"/>
        <v>-</v>
      </c>
      <c r="GV157" s="117" t="str">
        <f t="shared" si="517"/>
        <v>-</v>
      </c>
      <c r="GW157" s="117" t="str">
        <f t="shared" si="517"/>
        <v>-</v>
      </c>
      <c r="GX157" s="117" t="str">
        <f t="shared" si="517"/>
        <v>-</v>
      </c>
      <c r="GY157" s="117" t="str">
        <f t="shared" si="517"/>
        <v>-</v>
      </c>
      <c r="GZ157" s="117" t="str">
        <f t="shared" si="517"/>
        <v>-</v>
      </c>
      <c r="HA157" s="117" t="str">
        <f t="shared" si="517"/>
        <v>-</v>
      </c>
      <c r="HB157" s="117" t="str">
        <f t="shared" si="517"/>
        <v>-</v>
      </c>
      <c r="HC157" s="117" t="str">
        <f t="shared" si="517"/>
        <v>-</v>
      </c>
      <c r="HD157" s="117" t="str">
        <f t="shared" si="517"/>
        <v>-</v>
      </c>
      <c r="HE157" s="117" t="str">
        <f t="shared" si="517"/>
        <v>-</v>
      </c>
      <c r="HF157" s="117" t="str">
        <f t="shared" si="517"/>
        <v>-</v>
      </c>
      <c r="HG157" s="117" t="str">
        <f t="shared" si="517"/>
        <v>-</v>
      </c>
      <c r="HH157" s="117" t="str">
        <f t="shared" si="517"/>
        <v>-</v>
      </c>
      <c r="HI157" s="117" t="str">
        <f t="shared" ref="HI157:HU157" si="518">IF(HI108=HI107,"-",HI108)</f>
        <v>-</v>
      </c>
      <c r="HJ157" s="117" t="str">
        <f t="shared" si="518"/>
        <v>-</v>
      </c>
      <c r="HK157" s="117" t="str">
        <f t="shared" si="518"/>
        <v>-</v>
      </c>
      <c r="HL157" s="117" t="str">
        <f t="shared" si="518"/>
        <v>-</v>
      </c>
      <c r="HM157" s="117" t="str">
        <f t="shared" si="518"/>
        <v>-</v>
      </c>
      <c r="HN157" s="117" t="str">
        <f t="shared" si="518"/>
        <v>-</v>
      </c>
      <c r="HO157" s="117" t="str">
        <f t="shared" si="518"/>
        <v>-</v>
      </c>
      <c r="HP157" s="117" t="str">
        <f t="shared" si="518"/>
        <v>-</v>
      </c>
      <c r="HQ157" s="117" t="str">
        <f t="shared" si="518"/>
        <v>-</v>
      </c>
      <c r="HR157" s="117" t="str">
        <f t="shared" si="518"/>
        <v>-</v>
      </c>
      <c r="HS157" s="117" t="str">
        <f t="shared" si="518"/>
        <v>-</v>
      </c>
      <c r="HT157" s="117" t="str">
        <f t="shared" si="518"/>
        <v>-</v>
      </c>
      <c r="HU157" s="117" t="str">
        <f t="shared" si="518"/>
        <v>-</v>
      </c>
    </row>
    <row r="158" spans="1:230" x14ac:dyDescent="0.35">
      <c r="A158" s="117" t="s">
        <v>820</v>
      </c>
      <c r="B158" s="117" t="str">
        <f t="shared" si="494"/>
        <v>-</v>
      </c>
      <c r="C158" s="117" t="str">
        <f t="shared" si="494"/>
        <v>-</v>
      </c>
      <c r="D158" s="117" t="str">
        <f t="shared" si="494"/>
        <v>-</v>
      </c>
      <c r="E158" s="117" t="str">
        <f t="shared" si="494"/>
        <v>-</v>
      </c>
      <c r="H158" s="117">
        <v>157</v>
      </c>
      <c r="I158" s="117" t="str">
        <f t="shared" si="410"/>
        <v>ECG</v>
      </c>
      <c r="J158" s="117">
        <f t="shared" si="412"/>
        <v>143</v>
      </c>
      <c r="K158" s="117" t="str">
        <f t="shared" si="413"/>
        <v>ECG</v>
      </c>
      <c r="L158" s="117" t="str">
        <f t="shared" si="414"/>
        <v/>
      </c>
      <c r="M158" s="398" t="str">
        <f t="shared" si="415"/>
        <v>ECG</v>
      </c>
      <c r="N158" s="117">
        <f t="shared" si="416"/>
        <v>157</v>
      </c>
      <c r="O158" s="117">
        <f t="shared" si="417"/>
        <v>157</v>
      </c>
      <c r="Q158" s="389" t="str">
        <f t="shared" si="411"/>
        <v/>
      </c>
      <c r="R158" s="395" t="str">
        <f t="shared" si="418"/>
        <v/>
      </c>
      <c r="S158" s="391"/>
      <c r="T158" s="391"/>
      <c r="U158" s="391"/>
      <c r="V158" s="117">
        <v>10</v>
      </c>
      <c r="X158" s="117" t="str">
        <f t="shared" si="489"/>
        <v>-</v>
      </c>
      <c r="Y158" s="117" t="str">
        <f t="shared" ref="Y158:CJ158" si="519">IF(Y109=Y108,"-",Y109)</f>
        <v>-</v>
      </c>
      <c r="Z158" s="117" t="str">
        <f t="shared" si="519"/>
        <v>-</v>
      </c>
      <c r="AA158" s="117" t="str">
        <f t="shared" si="519"/>
        <v>-</v>
      </c>
      <c r="AB158" s="117" t="str">
        <f t="shared" si="519"/>
        <v>-</v>
      </c>
      <c r="AC158" s="117" t="str">
        <f t="shared" si="519"/>
        <v>-</v>
      </c>
      <c r="AD158" s="117" t="str">
        <f t="shared" si="519"/>
        <v>-</v>
      </c>
      <c r="AE158" s="117" t="str">
        <f t="shared" si="519"/>
        <v>-</v>
      </c>
      <c r="AF158" s="117" t="str">
        <f t="shared" si="519"/>
        <v>-</v>
      </c>
      <c r="AG158" s="117" t="str">
        <f t="shared" si="519"/>
        <v>-</v>
      </c>
      <c r="AH158" s="117" t="str">
        <f t="shared" si="519"/>
        <v>-</v>
      </c>
      <c r="AI158" s="117" t="str">
        <f t="shared" si="519"/>
        <v>-</v>
      </c>
      <c r="AJ158" s="117" t="str">
        <f t="shared" si="519"/>
        <v>-</v>
      </c>
      <c r="AK158" s="117" t="str">
        <f t="shared" si="519"/>
        <v>-</v>
      </c>
      <c r="AL158" s="117" t="str">
        <f t="shared" si="519"/>
        <v>-</v>
      </c>
      <c r="AM158" s="117" t="str">
        <f t="shared" si="519"/>
        <v>-</v>
      </c>
      <c r="AN158" s="117" t="str">
        <f t="shared" si="519"/>
        <v>-</v>
      </c>
      <c r="AO158" s="117" t="str">
        <f t="shared" si="519"/>
        <v>-</v>
      </c>
      <c r="AP158" s="117" t="str">
        <f t="shared" si="519"/>
        <v>-</v>
      </c>
      <c r="AQ158" s="117" t="str">
        <f t="shared" si="519"/>
        <v>-</v>
      </c>
      <c r="AR158" s="117" t="str">
        <f t="shared" si="519"/>
        <v>-</v>
      </c>
      <c r="AS158" s="117" t="str">
        <f t="shared" si="519"/>
        <v>-</v>
      </c>
      <c r="AT158" s="117" t="str">
        <f t="shared" si="519"/>
        <v>-</v>
      </c>
      <c r="AU158" s="117" t="str">
        <f t="shared" si="519"/>
        <v>-</v>
      </c>
      <c r="AV158" s="117" t="str">
        <f t="shared" si="519"/>
        <v>-</v>
      </c>
      <c r="AW158" s="117" t="str">
        <f t="shared" si="519"/>
        <v>-</v>
      </c>
      <c r="AX158" s="117" t="str">
        <f t="shared" si="519"/>
        <v>-</v>
      </c>
      <c r="AY158" s="117" t="str">
        <f t="shared" si="519"/>
        <v>-</v>
      </c>
      <c r="AZ158" s="117" t="str">
        <f t="shared" si="519"/>
        <v>-</v>
      </c>
      <c r="BA158" s="117" t="str">
        <f t="shared" si="519"/>
        <v>-</v>
      </c>
      <c r="BB158" s="117" t="str">
        <f t="shared" si="519"/>
        <v>-</v>
      </c>
      <c r="BC158" s="117" t="str">
        <f t="shared" si="519"/>
        <v>-</v>
      </c>
      <c r="BD158" s="117" t="str">
        <f t="shared" si="519"/>
        <v>-</v>
      </c>
      <c r="BE158" s="117" t="str">
        <f t="shared" si="519"/>
        <v>-</v>
      </c>
      <c r="BF158" s="117" t="str">
        <f t="shared" si="519"/>
        <v>-</v>
      </c>
      <c r="BG158" s="117" t="str">
        <f t="shared" si="519"/>
        <v>-</v>
      </c>
      <c r="BH158" s="117" t="str">
        <f t="shared" si="519"/>
        <v>-</v>
      </c>
      <c r="BI158" s="117" t="str">
        <f t="shared" si="519"/>
        <v>-</v>
      </c>
      <c r="BJ158" s="117" t="str">
        <f t="shared" si="519"/>
        <v>-</v>
      </c>
      <c r="BK158" s="117" t="str">
        <f t="shared" si="519"/>
        <v>-</v>
      </c>
      <c r="BL158" s="117" t="str">
        <f t="shared" si="519"/>
        <v>-</v>
      </c>
      <c r="BM158" s="117" t="str">
        <f t="shared" si="519"/>
        <v>-</v>
      </c>
      <c r="BN158" s="117" t="str">
        <f t="shared" si="519"/>
        <v>-</v>
      </c>
      <c r="BO158" s="117" t="str">
        <f t="shared" si="519"/>
        <v>-</v>
      </c>
      <c r="BP158" s="117" t="str">
        <f t="shared" si="519"/>
        <v>-</v>
      </c>
      <c r="BQ158" s="117" t="str">
        <f t="shared" si="519"/>
        <v>-</v>
      </c>
      <c r="BR158" s="117" t="str">
        <f t="shared" si="519"/>
        <v>-</v>
      </c>
      <c r="BS158" s="117" t="str">
        <f t="shared" si="519"/>
        <v>-</v>
      </c>
      <c r="BT158" s="117" t="str">
        <f t="shared" si="519"/>
        <v>-</v>
      </c>
      <c r="BU158" s="117" t="str">
        <f t="shared" si="519"/>
        <v>-</v>
      </c>
      <c r="BV158" s="117" t="str">
        <f t="shared" si="519"/>
        <v>-</v>
      </c>
      <c r="BW158" s="117" t="str">
        <f t="shared" si="519"/>
        <v>-</v>
      </c>
      <c r="BX158" s="117" t="str">
        <f t="shared" si="519"/>
        <v>-</v>
      </c>
      <c r="BY158" s="117" t="str">
        <f t="shared" si="519"/>
        <v>-</v>
      </c>
      <c r="BZ158" s="117" t="str">
        <f t="shared" si="519"/>
        <v>-</v>
      </c>
      <c r="CA158" s="117" t="str">
        <f t="shared" si="519"/>
        <v>-</v>
      </c>
      <c r="CB158" s="117" t="str">
        <f t="shared" si="519"/>
        <v>-</v>
      </c>
      <c r="CC158" s="117" t="str">
        <f t="shared" si="519"/>
        <v>-</v>
      </c>
      <c r="CD158" s="117" t="str">
        <f t="shared" si="519"/>
        <v>-</v>
      </c>
      <c r="CE158" s="117" t="str">
        <f t="shared" si="519"/>
        <v>-</v>
      </c>
      <c r="CF158" s="117" t="str">
        <f t="shared" si="519"/>
        <v>-</v>
      </c>
      <c r="CG158" s="117" t="str">
        <f t="shared" si="519"/>
        <v>-</v>
      </c>
      <c r="CH158" s="117" t="str">
        <f t="shared" si="519"/>
        <v>-</v>
      </c>
      <c r="CI158" s="117" t="str">
        <f t="shared" si="519"/>
        <v>-</v>
      </c>
      <c r="CJ158" s="117" t="str">
        <f t="shared" si="519"/>
        <v>-</v>
      </c>
      <c r="CK158" s="117" t="str">
        <f t="shared" ref="CK158:EV158" si="520">IF(CK109=CK108,"-",CK109)</f>
        <v>-</v>
      </c>
      <c r="CL158" s="117" t="str">
        <f t="shared" si="520"/>
        <v>-</v>
      </c>
      <c r="CM158" s="117" t="str">
        <f t="shared" si="520"/>
        <v>-</v>
      </c>
      <c r="CN158" s="117" t="str">
        <f t="shared" si="520"/>
        <v>-</v>
      </c>
      <c r="CO158" s="117" t="str">
        <f t="shared" si="520"/>
        <v>-</v>
      </c>
      <c r="CP158" s="117" t="str">
        <f t="shared" si="520"/>
        <v>-</v>
      </c>
      <c r="CQ158" s="117" t="str">
        <f t="shared" si="520"/>
        <v>-</v>
      </c>
      <c r="CR158" s="117" t="str">
        <f t="shared" si="520"/>
        <v>-</v>
      </c>
      <c r="CS158" s="117" t="str">
        <f t="shared" si="520"/>
        <v>-</v>
      </c>
      <c r="CT158" s="117" t="str">
        <f t="shared" si="520"/>
        <v>-</v>
      </c>
      <c r="CU158" s="117" t="str">
        <f t="shared" si="520"/>
        <v>-</v>
      </c>
      <c r="CV158" s="117" t="str">
        <f t="shared" si="520"/>
        <v>-</v>
      </c>
      <c r="CW158" s="117" t="str">
        <f t="shared" si="520"/>
        <v>-</v>
      </c>
      <c r="CX158" s="117" t="str">
        <f t="shared" si="520"/>
        <v>-</v>
      </c>
      <c r="CY158" s="117" t="str">
        <f t="shared" si="520"/>
        <v>-</v>
      </c>
      <c r="CZ158" s="117" t="str">
        <f t="shared" si="520"/>
        <v>-</v>
      </c>
      <c r="DA158" s="117" t="str">
        <f t="shared" si="520"/>
        <v>-</v>
      </c>
      <c r="DB158" s="117" t="str">
        <f t="shared" si="520"/>
        <v>-</v>
      </c>
      <c r="DC158" s="117" t="str">
        <f t="shared" si="520"/>
        <v>-</v>
      </c>
      <c r="DD158" s="117" t="str">
        <f t="shared" si="520"/>
        <v>-</v>
      </c>
      <c r="DE158" s="117" t="str">
        <f t="shared" si="520"/>
        <v>-</v>
      </c>
      <c r="DF158" s="117" t="str">
        <f t="shared" si="520"/>
        <v>-</v>
      </c>
      <c r="DG158" s="117" t="str">
        <f t="shared" si="520"/>
        <v>-</v>
      </c>
      <c r="DH158" s="117" t="str">
        <f t="shared" si="520"/>
        <v>-</v>
      </c>
      <c r="DI158" s="117" t="str">
        <f t="shared" si="520"/>
        <v>-</v>
      </c>
      <c r="DJ158" s="117" t="str">
        <f t="shared" si="520"/>
        <v>-</v>
      </c>
      <c r="DK158" s="117" t="str">
        <f t="shared" si="520"/>
        <v>-</v>
      </c>
      <c r="DL158" s="117" t="str">
        <f t="shared" si="520"/>
        <v>-</v>
      </c>
      <c r="DM158" s="117" t="str">
        <f t="shared" si="520"/>
        <v>-</v>
      </c>
      <c r="DN158" s="117" t="str">
        <f t="shared" si="520"/>
        <v>-</v>
      </c>
      <c r="DO158" s="117" t="str">
        <f t="shared" si="520"/>
        <v>-</v>
      </c>
      <c r="DP158" s="117" t="str">
        <f t="shared" si="520"/>
        <v>-</v>
      </c>
      <c r="DQ158" s="117" t="str">
        <f t="shared" si="520"/>
        <v>-</v>
      </c>
      <c r="DR158" s="117" t="str">
        <f t="shared" si="520"/>
        <v>-</v>
      </c>
      <c r="DS158" s="117" t="str">
        <f t="shared" si="520"/>
        <v>-</v>
      </c>
      <c r="DT158" s="117" t="str">
        <f t="shared" si="520"/>
        <v>-</v>
      </c>
      <c r="DU158" s="117" t="str">
        <f t="shared" si="520"/>
        <v>-</v>
      </c>
      <c r="DV158" s="117" t="str">
        <f t="shared" si="520"/>
        <v>-</v>
      </c>
      <c r="DW158" s="117" t="str">
        <f t="shared" si="520"/>
        <v>-</v>
      </c>
      <c r="DX158" s="117" t="str">
        <f t="shared" si="520"/>
        <v>-</v>
      </c>
      <c r="DY158" s="117" t="str">
        <f t="shared" si="520"/>
        <v>-</v>
      </c>
      <c r="DZ158" s="117" t="str">
        <f t="shared" si="520"/>
        <v>-</v>
      </c>
      <c r="EA158" s="117" t="str">
        <f t="shared" si="520"/>
        <v>-</v>
      </c>
      <c r="EB158" s="117" t="str">
        <f t="shared" si="520"/>
        <v>-</v>
      </c>
      <c r="EC158" s="117" t="str">
        <f t="shared" si="520"/>
        <v>-</v>
      </c>
      <c r="ED158" s="117" t="str">
        <f t="shared" si="520"/>
        <v>-</v>
      </c>
      <c r="EE158" s="117" t="str">
        <f t="shared" si="520"/>
        <v>-</v>
      </c>
      <c r="EF158" s="117" t="str">
        <f t="shared" si="520"/>
        <v>-</v>
      </c>
      <c r="EG158" s="117" t="str">
        <f t="shared" si="520"/>
        <v>-</v>
      </c>
      <c r="EH158" s="117" t="str">
        <f t="shared" si="520"/>
        <v>-</v>
      </c>
      <c r="EI158" s="117" t="str">
        <f t="shared" si="520"/>
        <v>-</v>
      </c>
      <c r="EJ158" s="117" t="str">
        <f t="shared" si="520"/>
        <v>-</v>
      </c>
      <c r="EK158" s="117" t="str">
        <f t="shared" si="520"/>
        <v>-</v>
      </c>
      <c r="EL158" s="117" t="str">
        <f t="shared" si="520"/>
        <v>-</v>
      </c>
      <c r="EM158" s="117" t="str">
        <f t="shared" si="520"/>
        <v>-</v>
      </c>
      <c r="EN158" s="117" t="str">
        <f t="shared" si="520"/>
        <v>-</v>
      </c>
      <c r="EO158" s="117" t="str">
        <f t="shared" si="520"/>
        <v>-</v>
      </c>
      <c r="EP158" s="117" t="str">
        <f t="shared" si="520"/>
        <v>-</v>
      </c>
      <c r="EQ158" s="117" t="str">
        <f t="shared" si="520"/>
        <v>-</v>
      </c>
      <c r="ER158" s="117" t="str">
        <f t="shared" si="520"/>
        <v>-</v>
      </c>
      <c r="ES158" s="117" t="str">
        <f t="shared" si="520"/>
        <v>-</v>
      </c>
      <c r="ET158" s="117" t="str">
        <f t="shared" si="520"/>
        <v>-</v>
      </c>
      <c r="EU158" s="117" t="str">
        <f t="shared" si="520"/>
        <v>-</v>
      </c>
      <c r="EV158" s="117" t="str">
        <f t="shared" si="520"/>
        <v>-</v>
      </c>
      <c r="EW158" s="117" t="str">
        <f t="shared" ref="EW158:HH158" si="521">IF(EW109=EW108,"-",EW109)</f>
        <v>-</v>
      </c>
      <c r="EX158" s="117" t="str">
        <f t="shared" si="521"/>
        <v>-</v>
      </c>
      <c r="EY158" s="117" t="str">
        <f t="shared" si="521"/>
        <v>-</v>
      </c>
      <c r="EZ158" s="117" t="str">
        <f t="shared" si="521"/>
        <v>-</v>
      </c>
      <c r="FA158" s="117" t="str">
        <f t="shared" si="521"/>
        <v>-</v>
      </c>
      <c r="FB158" s="117" t="str">
        <f t="shared" si="521"/>
        <v>-</v>
      </c>
      <c r="FC158" s="117" t="str">
        <f t="shared" si="521"/>
        <v>-</v>
      </c>
      <c r="FD158" s="117" t="str">
        <f t="shared" si="521"/>
        <v>-</v>
      </c>
      <c r="FE158" s="117" t="str">
        <f t="shared" si="521"/>
        <v>-</v>
      </c>
      <c r="FF158" s="117" t="str">
        <f t="shared" si="521"/>
        <v>-</v>
      </c>
      <c r="FG158" s="117" t="str">
        <f t="shared" si="521"/>
        <v>-</v>
      </c>
      <c r="FH158" s="117" t="str">
        <f t="shared" si="521"/>
        <v>-</v>
      </c>
      <c r="FI158" s="117" t="str">
        <f t="shared" si="521"/>
        <v>-</v>
      </c>
      <c r="FJ158" s="117" t="str">
        <f t="shared" si="521"/>
        <v>-</v>
      </c>
      <c r="FK158" s="117" t="str">
        <f t="shared" si="521"/>
        <v>-</v>
      </c>
      <c r="FL158" s="117" t="str">
        <f t="shared" si="521"/>
        <v>-</v>
      </c>
      <c r="FM158" s="117" t="str">
        <f t="shared" si="521"/>
        <v>-</v>
      </c>
      <c r="FN158" s="117" t="str">
        <f t="shared" si="521"/>
        <v>-</v>
      </c>
      <c r="FO158" s="117" t="str">
        <f t="shared" si="521"/>
        <v>-</v>
      </c>
      <c r="FP158" s="117" t="str">
        <f t="shared" si="521"/>
        <v>-</v>
      </c>
      <c r="FQ158" s="117" t="str">
        <f t="shared" si="521"/>
        <v>-</v>
      </c>
      <c r="FR158" s="117" t="str">
        <f t="shared" si="521"/>
        <v>-</v>
      </c>
      <c r="FS158" s="117" t="str">
        <f t="shared" si="521"/>
        <v>-</v>
      </c>
      <c r="FT158" s="117" t="str">
        <f t="shared" si="521"/>
        <v>-</v>
      </c>
      <c r="FU158" s="117" t="str">
        <f t="shared" si="521"/>
        <v>-</v>
      </c>
      <c r="FV158" s="117" t="str">
        <f t="shared" si="521"/>
        <v>-</v>
      </c>
      <c r="FW158" s="117" t="str">
        <f t="shared" si="521"/>
        <v>-</v>
      </c>
      <c r="FX158" s="117" t="str">
        <f t="shared" si="521"/>
        <v>-</v>
      </c>
      <c r="FY158" s="117" t="str">
        <f t="shared" si="521"/>
        <v>-</v>
      </c>
      <c r="FZ158" s="117" t="str">
        <f t="shared" si="521"/>
        <v>-</v>
      </c>
      <c r="GA158" s="117" t="str">
        <f t="shared" si="521"/>
        <v>-</v>
      </c>
      <c r="GB158" s="117" t="str">
        <f t="shared" si="521"/>
        <v>-</v>
      </c>
      <c r="GC158" s="117" t="str">
        <f t="shared" si="521"/>
        <v>-</v>
      </c>
      <c r="GD158" s="117" t="str">
        <f t="shared" si="521"/>
        <v>-</v>
      </c>
      <c r="GE158" s="117" t="str">
        <f t="shared" si="521"/>
        <v>-</v>
      </c>
      <c r="GF158" s="117" t="str">
        <f t="shared" si="521"/>
        <v>-</v>
      </c>
      <c r="GG158" s="117" t="str">
        <f t="shared" si="521"/>
        <v>-</v>
      </c>
      <c r="GH158" s="117" t="str">
        <f t="shared" si="521"/>
        <v>-</v>
      </c>
      <c r="GI158" s="117" t="str">
        <f t="shared" si="521"/>
        <v>-</v>
      </c>
      <c r="GJ158" s="117" t="str">
        <f t="shared" si="521"/>
        <v>-</v>
      </c>
      <c r="GK158" s="117" t="str">
        <f t="shared" si="521"/>
        <v>-</v>
      </c>
      <c r="GL158" s="117" t="str">
        <f t="shared" si="521"/>
        <v>-</v>
      </c>
      <c r="GM158" s="117" t="str">
        <f t="shared" si="521"/>
        <v>-</v>
      </c>
      <c r="GN158" s="117" t="str">
        <f t="shared" si="521"/>
        <v>-</v>
      </c>
      <c r="GO158" s="117" t="str">
        <f t="shared" si="521"/>
        <v>-</v>
      </c>
      <c r="GP158" s="117" t="str">
        <f t="shared" si="521"/>
        <v>-</v>
      </c>
      <c r="GQ158" s="117" t="str">
        <f t="shared" si="521"/>
        <v>-</v>
      </c>
      <c r="GR158" s="117" t="str">
        <f t="shared" si="521"/>
        <v>-</v>
      </c>
      <c r="GS158" s="117" t="str">
        <f t="shared" si="521"/>
        <v>-</v>
      </c>
      <c r="GT158" s="117" t="str">
        <f t="shared" si="521"/>
        <v>-</v>
      </c>
      <c r="GU158" s="117" t="str">
        <f t="shared" si="521"/>
        <v>-</v>
      </c>
      <c r="GV158" s="117" t="str">
        <f t="shared" si="521"/>
        <v>-</v>
      </c>
      <c r="GW158" s="117" t="str">
        <f t="shared" si="521"/>
        <v>-</v>
      </c>
      <c r="GX158" s="117" t="str">
        <f t="shared" si="521"/>
        <v>-</v>
      </c>
      <c r="GY158" s="117" t="str">
        <f t="shared" si="521"/>
        <v>-</v>
      </c>
      <c r="GZ158" s="117" t="str">
        <f t="shared" si="521"/>
        <v>-</v>
      </c>
      <c r="HA158" s="117" t="str">
        <f t="shared" si="521"/>
        <v>-</v>
      </c>
      <c r="HB158" s="117" t="str">
        <f t="shared" si="521"/>
        <v>-</v>
      </c>
      <c r="HC158" s="117" t="str">
        <f t="shared" si="521"/>
        <v>-</v>
      </c>
      <c r="HD158" s="117" t="str">
        <f t="shared" si="521"/>
        <v>-</v>
      </c>
      <c r="HE158" s="117" t="str">
        <f t="shared" si="521"/>
        <v>-</v>
      </c>
      <c r="HF158" s="117" t="str">
        <f t="shared" si="521"/>
        <v>-</v>
      </c>
      <c r="HG158" s="117" t="str">
        <f t="shared" si="521"/>
        <v>-</v>
      </c>
      <c r="HH158" s="117" t="str">
        <f t="shared" si="521"/>
        <v>-</v>
      </c>
      <c r="HI158" s="117" t="str">
        <f t="shared" ref="HI158:HU158" si="522">IF(HI109=HI108,"-",HI109)</f>
        <v>-</v>
      </c>
      <c r="HJ158" s="117" t="str">
        <f t="shared" si="522"/>
        <v>-</v>
      </c>
      <c r="HK158" s="117" t="str">
        <f t="shared" si="522"/>
        <v>-</v>
      </c>
      <c r="HL158" s="117" t="str">
        <f t="shared" si="522"/>
        <v>-</v>
      </c>
      <c r="HM158" s="117" t="str">
        <f t="shared" si="522"/>
        <v>-</v>
      </c>
      <c r="HN158" s="117" t="str">
        <f t="shared" si="522"/>
        <v>-</v>
      </c>
      <c r="HO158" s="117" t="str">
        <f t="shared" si="522"/>
        <v>-</v>
      </c>
      <c r="HP158" s="117" t="str">
        <f t="shared" si="522"/>
        <v>-</v>
      </c>
      <c r="HQ158" s="117" t="str">
        <f t="shared" si="522"/>
        <v>-</v>
      </c>
      <c r="HR158" s="117" t="str">
        <f t="shared" si="522"/>
        <v>-</v>
      </c>
      <c r="HS158" s="117" t="str">
        <f t="shared" si="522"/>
        <v>-</v>
      </c>
      <c r="HT158" s="117" t="str">
        <f t="shared" si="522"/>
        <v>-</v>
      </c>
      <c r="HU158" s="117" t="str">
        <f t="shared" si="522"/>
        <v>-</v>
      </c>
    </row>
    <row r="159" spans="1:230" x14ac:dyDescent="0.35">
      <c r="A159" s="117" t="s">
        <v>821</v>
      </c>
      <c r="B159" s="117" t="str">
        <f t="shared" si="494"/>
        <v>-</v>
      </c>
      <c r="C159" s="117" t="str">
        <f t="shared" si="494"/>
        <v>-</v>
      </c>
      <c r="D159" s="117" t="str">
        <f t="shared" si="494"/>
        <v>-</v>
      </c>
      <c r="E159" s="117" t="str">
        <f t="shared" si="494"/>
        <v>-</v>
      </c>
      <c r="H159" s="117">
        <v>158</v>
      </c>
      <c r="I159" s="117" t="str">
        <f t="shared" si="410"/>
        <v>ECG</v>
      </c>
      <c r="J159" s="117">
        <f t="shared" si="412"/>
        <v>144</v>
      </c>
      <c r="K159" s="117" t="str">
        <f t="shared" si="413"/>
        <v>ECG</v>
      </c>
      <c r="L159" s="117" t="str">
        <f t="shared" si="414"/>
        <v/>
      </c>
      <c r="M159" s="398" t="str">
        <f t="shared" si="415"/>
        <v>ECG</v>
      </c>
      <c r="N159" s="117">
        <f t="shared" si="416"/>
        <v>158</v>
      </c>
      <c r="O159" s="117">
        <f t="shared" si="417"/>
        <v>158</v>
      </c>
      <c r="Q159" s="389" t="str">
        <f t="shared" si="411"/>
        <v/>
      </c>
      <c r="R159" s="395" t="str">
        <f t="shared" si="418"/>
        <v/>
      </c>
      <c r="S159" s="391"/>
      <c r="T159" s="391"/>
      <c r="U159" s="391"/>
      <c r="V159" s="117">
        <v>11</v>
      </c>
      <c r="X159" s="117" t="str">
        <f t="shared" si="489"/>
        <v>-</v>
      </c>
      <c r="Y159" s="117" t="str">
        <f t="shared" ref="Y159:CJ159" si="523">IF(Y110=Y109,"-",Y110)</f>
        <v>-</v>
      </c>
      <c r="Z159" s="117" t="str">
        <f t="shared" si="523"/>
        <v>-</v>
      </c>
      <c r="AA159" s="117" t="str">
        <f t="shared" si="523"/>
        <v>-</v>
      </c>
      <c r="AB159" s="117" t="str">
        <f t="shared" si="523"/>
        <v>-</v>
      </c>
      <c r="AC159" s="117" t="str">
        <f t="shared" si="523"/>
        <v>-</v>
      </c>
      <c r="AD159" s="117" t="str">
        <f t="shared" si="523"/>
        <v>-</v>
      </c>
      <c r="AE159" s="117" t="str">
        <f t="shared" si="523"/>
        <v>-</v>
      </c>
      <c r="AF159" s="117" t="str">
        <f t="shared" si="523"/>
        <v>-</v>
      </c>
      <c r="AG159" s="117" t="str">
        <f t="shared" si="523"/>
        <v>-</v>
      </c>
      <c r="AH159" s="117" t="str">
        <f t="shared" si="523"/>
        <v>-</v>
      </c>
      <c r="AI159" s="117" t="str">
        <f t="shared" si="523"/>
        <v>-</v>
      </c>
      <c r="AJ159" s="117" t="str">
        <f t="shared" si="523"/>
        <v>-</v>
      </c>
      <c r="AK159" s="117" t="str">
        <f t="shared" si="523"/>
        <v>-</v>
      </c>
      <c r="AL159" s="117" t="str">
        <f t="shared" si="523"/>
        <v>-</v>
      </c>
      <c r="AM159" s="117" t="str">
        <f t="shared" si="523"/>
        <v>-</v>
      </c>
      <c r="AN159" s="117" t="str">
        <f t="shared" si="523"/>
        <v>-</v>
      </c>
      <c r="AO159" s="117" t="str">
        <f t="shared" si="523"/>
        <v>-</v>
      </c>
      <c r="AP159" s="117" t="str">
        <f t="shared" si="523"/>
        <v>-</v>
      </c>
      <c r="AQ159" s="117" t="str">
        <f t="shared" si="523"/>
        <v>-</v>
      </c>
      <c r="AR159" s="117" t="str">
        <f t="shared" si="523"/>
        <v>-</v>
      </c>
      <c r="AS159" s="117" t="str">
        <f t="shared" si="523"/>
        <v>-</v>
      </c>
      <c r="AT159" s="117" t="str">
        <f t="shared" si="523"/>
        <v>-</v>
      </c>
      <c r="AU159" s="117" t="str">
        <f t="shared" si="523"/>
        <v>-</v>
      </c>
      <c r="AV159" s="117" t="str">
        <f t="shared" si="523"/>
        <v>-</v>
      </c>
      <c r="AW159" s="117" t="str">
        <f t="shared" si="523"/>
        <v>-</v>
      </c>
      <c r="AX159" s="117" t="str">
        <f t="shared" si="523"/>
        <v>-</v>
      </c>
      <c r="AY159" s="117" t="str">
        <f t="shared" si="523"/>
        <v>-</v>
      </c>
      <c r="AZ159" s="117" t="str">
        <f t="shared" si="523"/>
        <v>-</v>
      </c>
      <c r="BA159" s="117" t="str">
        <f t="shared" si="523"/>
        <v>-</v>
      </c>
      <c r="BB159" s="117" t="str">
        <f t="shared" si="523"/>
        <v>-</v>
      </c>
      <c r="BC159" s="117" t="str">
        <f t="shared" si="523"/>
        <v>-</v>
      </c>
      <c r="BD159" s="117" t="str">
        <f t="shared" si="523"/>
        <v>-</v>
      </c>
      <c r="BE159" s="117" t="str">
        <f t="shared" si="523"/>
        <v>-</v>
      </c>
      <c r="BF159" s="117" t="str">
        <f t="shared" si="523"/>
        <v>-</v>
      </c>
      <c r="BG159" s="117" t="str">
        <f t="shared" si="523"/>
        <v>-</v>
      </c>
      <c r="BH159" s="117" t="str">
        <f t="shared" si="523"/>
        <v>-</v>
      </c>
      <c r="BI159" s="117" t="str">
        <f t="shared" si="523"/>
        <v>-</v>
      </c>
      <c r="BJ159" s="117" t="str">
        <f t="shared" si="523"/>
        <v>-</v>
      </c>
      <c r="BK159" s="117" t="str">
        <f t="shared" si="523"/>
        <v>-</v>
      </c>
      <c r="BL159" s="117" t="str">
        <f t="shared" si="523"/>
        <v>-</v>
      </c>
      <c r="BM159" s="117" t="str">
        <f t="shared" si="523"/>
        <v>-</v>
      </c>
      <c r="BN159" s="117" t="str">
        <f t="shared" si="523"/>
        <v>-</v>
      </c>
      <c r="BO159" s="117" t="str">
        <f t="shared" si="523"/>
        <v>-</v>
      </c>
      <c r="BP159" s="117" t="str">
        <f t="shared" si="523"/>
        <v>-</v>
      </c>
      <c r="BQ159" s="117" t="str">
        <f t="shared" si="523"/>
        <v>-</v>
      </c>
      <c r="BR159" s="117" t="str">
        <f t="shared" si="523"/>
        <v>-</v>
      </c>
      <c r="BS159" s="117" t="str">
        <f t="shared" si="523"/>
        <v>-</v>
      </c>
      <c r="BT159" s="117" t="str">
        <f t="shared" si="523"/>
        <v>-</v>
      </c>
      <c r="BU159" s="117" t="str">
        <f t="shared" si="523"/>
        <v>-</v>
      </c>
      <c r="BV159" s="117" t="str">
        <f t="shared" si="523"/>
        <v>-</v>
      </c>
      <c r="BW159" s="117" t="str">
        <f t="shared" si="523"/>
        <v>-</v>
      </c>
      <c r="BX159" s="117" t="str">
        <f t="shared" si="523"/>
        <v>-</v>
      </c>
      <c r="BY159" s="117" t="str">
        <f t="shared" si="523"/>
        <v>-</v>
      </c>
      <c r="BZ159" s="117" t="str">
        <f t="shared" si="523"/>
        <v>-</v>
      </c>
      <c r="CA159" s="117" t="str">
        <f t="shared" si="523"/>
        <v>-</v>
      </c>
      <c r="CB159" s="117" t="str">
        <f t="shared" si="523"/>
        <v>-</v>
      </c>
      <c r="CC159" s="117" t="str">
        <f t="shared" si="523"/>
        <v>-</v>
      </c>
      <c r="CD159" s="117" t="str">
        <f t="shared" si="523"/>
        <v>-</v>
      </c>
      <c r="CE159" s="117" t="str">
        <f t="shared" si="523"/>
        <v>-</v>
      </c>
      <c r="CF159" s="117" t="str">
        <f t="shared" si="523"/>
        <v>-</v>
      </c>
      <c r="CG159" s="117" t="str">
        <f t="shared" si="523"/>
        <v>-</v>
      </c>
      <c r="CH159" s="117" t="str">
        <f t="shared" si="523"/>
        <v>-</v>
      </c>
      <c r="CI159" s="117" t="str">
        <f t="shared" si="523"/>
        <v>-</v>
      </c>
      <c r="CJ159" s="117" t="str">
        <f t="shared" si="523"/>
        <v>-</v>
      </c>
      <c r="CK159" s="117" t="str">
        <f t="shared" ref="CK159:EV159" si="524">IF(CK110=CK109,"-",CK110)</f>
        <v>-</v>
      </c>
      <c r="CL159" s="117" t="str">
        <f t="shared" si="524"/>
        <v>-</v>
      </c>
      <c r="CM159" s="117" t="str">
        <f t="shared" si="524"/>
        <v>-</v>
      </c>
      <c r="CN159" s="117" t="str">
        <f t="shared" si="524"/>
        <v>-</v>
      </c>
      <c r="CO159" s="117" t="str">
        <f t="shared" si="524"/>
        <v>-</v>
      </c>
      <c r="CP159" s="117" t="str">
        <f t="shared" si="524"/>
        <v>-</v>
      </c>
      <c r="CQ159" s="117" t="str">
        <f t="shared" si="524"/>
        <v>-</v>
      </c>
      <c r="CR159" s="117" t="str">
        <f t="shared" si="524"/>
        <v>-</v>
      </c>
      <c r="CS159" s="117" t="str">
        <f t="shared" si="524"/>
        <v>-</v>
      </c>
      <c r="CT159" s="117" t="str">
        <f t="shared" si="524"/>
        <v>-</v>
      </c>
      <c r="CU159" s="117" t="str">
        <f t="shared" si="524"/>
        <v>-</v>
      </c>
      <c r="CV159" s="117" t="str">
        <f t="shared" si="524"/>
        <v>-</v>
      </c>
      <c r="CW159" s="117" t="str">
        <f t="shared" si="524"/>
        <v>-</v>
      </c>
      <c r="CX159" s="117" t="str">
        <f t="shared" si="524"/>
        <v>-</v>
      </c>
      <c r="CY159" s="117" t="str">
        <f t="shared" si="524"/>
        <v>-</v>
      </c>
      <c r="CZ159" s="117" t="str">
        <f t="shared" si="524"/>
        <v>-</v>
      </c>
      <c r="DA159" s="117" t="str">
        <f t="shared" si="524"/>
        <v>-</v>
      </c>
      <c r="DB159" s="117" t="str">
        <f t="shared" si="524"/>
        <v>-</v>
      </c>
      <c r="DC159" s="117" t="str">
        <f t="shared" si="524"/>
        <v>-</v>
      </c>
      <c r="DD159" s="117" t="str">
        <f t="shared" si="524"/>
        <v>-</v>
      </c>
      <c r="DE159" s="117" t="str">
        <f t="shared" si="524"/>
        <v>-</v>
      </c>
      <c r="DF159" s="117" t="str">
        <f t="shared" si="524"/>
        <v>-</v>
      </c>
      <c r="DG159" s="117" t="str">
        <f t="shared" si="524"/>
        <v>-</v>
      </c>
      <c r="DH159" s="117" t="str">
        <f t="shared" si="524"/>
        <v>-</v>
      </c>
      <c r="DI159" s="117" t="str">
        <f t="shared" si="524"/>
        <v>-</v>
      </c>
      <c r="DJ159" s="117" t="str">
        <f t="shared" si="524"/>
        <v>-</v>
      </c>
      <c r="DK159" s="117" t="str">
        <f t="shared" si="524"/>
        <v>-</v>
      </c>
      <c r="DL159" s="117" t="str">
        <f t="shared" si="524"/>
        <v>-</v>
      </c>
      <c r="DM159" s="117" t="str">
        <f t="shared" si="524"/>
        <v>-</v>
      </c>
      <c r="DN159" s="117" t="str">
        <f t="shared" si="524"/>
        <v>-</v>
      </c>
      <c r="DO159" s="117" t="str">
        <f t="shared" si="524"/>
        <v>-</v>
      </c>
      <c r="DP159" s="117" t="str">
        <f t="shared" si="524"/>
        <v>-</v>
      </c>
      <c r="DQ159" s="117" t="str">
        <f t="shared" si="524"/>
        <v>-</v>
      </c>
      <c r="DR159" s="117" t="str">
        <f t="shared" si="524"/>
        <v>-</v>
      </c>
      <c r="DS159" s="117" t="str">
        <f t="shared" si="524"/>
        <v>-</v>
      </c>
      <c r="DT159" s="117" t="str">
        <f t="shared" si="524"/>
        <v>-</v>
      </c>
      <c r="DU159" s="117" t="str">
        <f t="shared" si="524"/>
        <v>-</v>
      </c>
      <c r="DV159" s="117" t="str">
        <f t="shared" si="524"/>
        <v>-</v>
      </c>
      <c r="DW159" s="117" t="str">
        <f t="shared" si="524"/>
        <v>-</v>
      </c>
      <c r="DX159" s="117" t="str">
        <f t="shared" si="524"/>
        <v>-</v>
      </c>
      <c r="DY159" s="117" t="str">
        <f t="shared" si="524"/>
        <v>-</v>
      </c>
      <c r="DZ159" s="117" t="str">
        <f t="shared" si="524"/>
        <v>-</v>
      </c>
      <c r="EA159" s="117" t="str">
        <f t="shared" si="524"/>
        <v>-</v>
      </c>
      <c r="EB159" s="117" t="str">
        <f t="shared" si="524"/>
        <v>-</v>
      </c>
      <c r="EC159" s="117" t="str">
        <f t="shared" si="524"/>
        <v>-</v>
      </c>
      <c r="ED159" s="117" t="str">
        <f t="shared" si="524"/>
        <v>-</v>
      </c>
      <c r="EE159" s="117" t="str">
        <f t="shared" si="524"/>
        <v>-</v>
      </c>
      <c r="EF159" s="117" t="str">
        <f t="shared" si="524"/>
        <v>-</v>
      </c>
      <c r="EG159" s="117" t="str">
        <f t="shared" si="524"/>
        <v>-</v>
      </c>
      <c r="EH159" s="117" t="str">
        <f t="shared" si="524"/>
        <v>-</v>
      </c>
      <c r="EI159" s="117" t="str">
        <f t="shared" si="524"/>
        <v>-</v>
      </c>
      <c r="EJ159" s="117" t="str">
        <f t="shared" si="524"/>
        <v>-</v>
      </c>
      <c r="EK159" s="117" t="str">
        <f t="shared" si="524"/>
        <v>-</v>
      </c>
      <c r="EL159" s="117" t="str">
        <f t="shared" si="524"/>
        <v>-</v>
      </c>
      <c r="EM159" s="117" t="str">
        <f t="shared" si="524"/>
        <v>-</v>
      </c>
      <c r="EN159" s="117" t="str">
        <f t="shared" si="524"/>
        <v>-</v>
      </c>
      <c r="EO159" s="117" t="str">
        <f t="shared" si="524"/>
        <v>-</v>
      </c>
      <c r="EP159" s="117" t="str">
        <f t="shared" si="524"/>
        <v>-</v>
      </c>
      <c r="EQ159" s="117" t="str">
        <f t="shared" si="524"/>
        <v>-</v>
      </c>
      <c r="ER159" s="117" t="str">
        <f t="shared" si="524"/>
        <v>-</v>
      </c>
      <c r="ES159" s="117" t="str">
        <f t="shared" si="524"/>
        <v>-</v>
      </c>
      <c r="ET159" s="117" t="str">
        <f t="shared" si="524"/>
        <v>-</v>
      </c>
      <c r="EU159" s="117" t="str">
        <f t="shared" si="524"/>
        <v>-</v>
      </c>
      <c r="EV159" s="117" t="str">
        <f t="shared" si="524"/>
        <v>-</v>
      </c>
      <c r="EW159" s="117" t="str">
        <f t="shared" ref="EW159:HH159" si="525">IF(EW110=EW109,"-",EW110)</f>
        <v>-</v>
      </c>
      <c r="EX159" s="117" t="str">
        <f t="shared" si="525"/>
        <v>-</v>
      </c>
      <c r="EY159" s="117" t="str">
        <f t="shared" si="525"/>
        <v>-</v>
      </c>
      <c r="EZ159" s="117" t="str">
        <f t="shared" si="525"/>
        <v>-</v>
      </c>
      <c r="FA159" s="117" t="str">
        <f t="shared" si="525"/>
        <v>-</v>
      </c>
      <c r="FB159" s="117" t="str">
        <f t="shared" si="525"/>
        <v>-</v>
      </c>
      <c r="FC159" s="117" t="str">
        <f t="shared" si="525"/>
        <v>-</v>
      </c>
      <c r="FD159" s="117" t="str">
        <f t="shared" si="525"/>
        <v>-</v>
      </c>
      <c r="FE159" s="117" t="str">
        <f t="shared" si="525"/>
        <v>-</v>
      </c>
      <c r="FF159" s="117" t="str">
        <f t="shared" si="525"/>
        <v>-</v>
      </c>
      <c r="FG159" s="117" t="str">
        <f t="shared" si="525"/>
        <v>-</v>
      </c>
      <c r="FH159" s="117" t="str">
        <f t="shared" si="525"/>
        <v>-</v>
      </c>
      <c r="FI159" s="117" t="str">
        <f t="shared" si="525"/>
        <v>-</v>
      </c>
      <c r="FJ159" s="117" t="str">
        <f t="shared" si="525"/>
        <v>-</v>
      </c>
      <c r="FK159" s="117" t="str">
        <f t="shared" si="525"/>
        <v>-</v>
      </c>
      <c r="FL159" s="117" t="str">
        <f t="shared" si="525"/>
        <v>-</v>
      </c>
      <c r="FM159" s="117" t="str">
        <f t="shared" si="525"/>
        <v>-</v>
      </c>
      <c r="FN159" s="117" t="str">
        <f t="shared" si="525"/>
        <v>-</v>
      </c>
      <c r="FO159" s="117" t="str">
        <f t="shared" si="525"/>
        <v>-</v>
      </c>
      <c r="FP159" s="117" t="str">
        <f t="shared" si="525"/>
        <v>-</v>
      </c>
      <c r="FQ159" s="117" t="str">
        <f t="shared" si="525"/>
        <v>-</v>
      </c>
      <c r="FR159" s="117" t="str">
        <f t="shared" si="525"/>
        <v>-</v>
      </c>
      <c r="FS159" s="117" t="str">
        <f t="shared" si="525"/>
        <v>-</v>
      </c>
      <c r="FT159" s="117" t="str">
        <f t="shared" si="525"/>
        <v>-</v>
      </c>
      <c r="FU159" s="117" t="str">
        <f t="shared" si="525"/>
        <v>-</v>
      </c>
      <c r="FV159" s="117" t="str">
        <f t="shared" si="525"/>
        <v>-</v>
      </c>
      <c r="FW159" s="117" t="str">
        <f t="shared" si="525"/>
        <v>-</v>
      </c>
      <c r="FX159" s="117" t="str">
        <f t="shared" si="525"/>
        <v>-</v>
      </c>
      <c r="FY159" s="117" t="str">
        <f t="shared" si="525"/>
        <v>-</v>
      </c>
      <c r="FZ159" s="117" t="str">
        <f t="shared" si="525"/>
        <v>-</v>
      </c>
      <c r="GA159" s="117" t="str">
        <f t="shared" si="525"/>
        <v>-</v>
      </c>
      <c r="GB159" s="117" t="str">
        <f t="shared" si="525"/>
        <v>-</v>
      </c>
      <c r="GC159" s="117" t="str">
        <f t="shared" si="525"/>
        <v>-</v>
      </c>
      <c r="GD159" s="117" t="str">
        <f t="shared" si="525"/>
        <v>-</v>
      </c>
      <c r="GE159" s="117" t="str">
        <f t="shared" si="525"/>
        <v>-</v>
      </c>
      <c r="GF159" s="117" t="str">
        <f t="shared" si="525"/>
        <v>-</v>
      </c>
      <c r="GG159" s="117" t="str">
        <f t="shared" si="525"/>
        <v>-</v>
      </c>
      <c r="GH159" s="117" t="str">
        <f t="shared" si="525"/>
        <v>-</v>
      </c>
      <c r="GI159" s="117" t="str">
        <f t="shared" si="525"/>
        <v>-</v>
      </c>
      <c r="GJ159" s="117" t="str">
        <f t="shared" si="525"/>
        <v>-</v>
      </c>
      <c r="GK159" s="117" t="str">
        <f t="shared" si="525"/>
        <v>-</v>
      </c>
      <c r="GL159" s="117" t="str">
        <f t="shared" si="525"/>
        <v>-</v>
      </c>
      <c r="GM159" s="117" t="str">
        <f t="shared" si="525"/>
        <v>-</v>
      </c>
      <c r="GN159" s="117" t="str">
        <f t="shared" si="525"/>
        <v>-</v>
      </c>
      <c r="GO159" s="117" t="str">
        <f t="shared" si="525"/>
        <v>-</v>
      </c>
      <c r="GP159" s="117" t="str">
        <f t="shared" si="525"/>
        <v>-</v>
      </c>
      <c r="GQ159" s="117" t="str">
        <f t="shared" si="525"/>
        <v>-</v>
      </c>
      <c r="GR159" s="117" t="str">
        <f t="shared" si="525"/>
        <v>-</v>
      </c>
      <c r="GS159" s="117" t="str">
        <f t="shared" si="525"/>
        <v>-</v>
      </c>
      <c r="GT159" s="117" t="str">
        <f t="shared" si="525"/>
        <v>-</v>
      </c>
      <c r="GU159" s="117" t="str">
        <f t="shared" si="525"/>
        <v>-</v>
      </c>
      <c r="GV159" s="117" t="str">
        <f t="shared" si="525"/>
        <v>-</v>
      </c>
      <c r="GW159" s="117" t="str">
        <f t="shared" si="525"/>
        <v>-</v>
      </c>
      <c r="GX159" s="117" t="str">
        <f t="shared" si="525"/>
        <v>-</v>
      </c>
      <c r="GY159" s="117" t="str">
        <f t="shared" si="525"/>
        <v>-</v>
      </c>
      <c r="GZ159" s="117" t="str">
        <f t="shared" si="525"/>
        <v>-</v>
      </c>
      <c r="HA159" s="117" t="str">
        <f t="shared" si="525"/>
        <v>-</v>
      </c>
      <c r="HB159" s="117" t="str">
        <f t="shared" si="525"/>
        <v>-</v>
      </c>
      <c r="HC159" s="117" t="str">
        <f t="shared" si="525"/>
        <v>-</v>
      </c>
      <c r="HD159" s="117" t="str">
        <f t="shared" si="525"/>
        <v>-</v>
      </c>
      <c r="HE159" s="117" t="str">
        <f t="shared" si="525"/>
        <v>-</v>
      </c>
      <c r="HF159" s="117" t="str">
        <f t="shared" si="525"/>
        <v>-</v>
      </c>
      <c r="HG159" s="117" t="str">
        <f t="shared" si="525"/>
        <v>-</v>
      </c>
      <c r="HH159" s="117" t="str">
        <f t="shared" si="525"/>
        <v>-</v>
      </c>
      <c r="HI159" s="117" t="str">
        <f t="shared" ref="HI159:HU159" si="526">IF(HI110=HI109,"-",HI110)</f>
        <v>-</v>
      </c>
      <c r="HJ159" s="117" t="str">
        <f t="shared" si="526"/>
        <v>-</v>
      </c>
      <c r="HK159" s="117" t="str">
        <f t="shared" si="526"/>
        <v>-</v>
      </c>
      <c r="HL159" s="117" t="str">
        <f t="shared" si="526"/>
        <v>-</v>
      </c>
      <c r="HM159" s="117" t="str">
        <f t="shared" si="526"/>
        <v>-</v>
      </c>
      <c r="HN159" s="117" t="str">
        <f t="shared" si="526"/>
        <v>-</v>
      </c>
      <c r="HO159" s="117" t="str">
        <f t="shared" si="526"/>
        <v>-</v>
      </c>
      <c r="HP159" s="117" t="str">
        <f t="shared" si="526"/>
        <v>-</v>
      </c>
      <c r="HQ159" s="117" t="str">
        <f t="shared" si="526"/>
        <v>-</v>
      </c>
      <c r="HR159" s="117" t="str">
        <f t="shared" si="526"/>
        <v>-</v>
      </c>
      <c r="HS159" s="117" t="str">
        <f t="shared" si="526"/>
        <v>-</v>
      </c>
      <c r="HT159" s="117" t="str">
        <f t="shared" si="526"/>
        <v>-</v>
      </c>
      <c r="HU159" s="117" t="str">
        <f t="shared" si="526"/>
        <v>-</v>
      </c>
    </row>
    <row r="160" spans="1:230" x14ac:dyDescent="0.35">
      <c r="A160" s="117" t="s">
        <v>822</v>
      </c>
      <c r="B160" s="117" t="str">
        <f t="shared" si="494"/>
        <v>-</v>
      </c>
      <c r="C160" s="117" t="str">
        <f t="shared" si="494"/>
        <v>-</v>
      </c>
      <c r="D160" s="117" t="str">
        <f t="shared" si="494"/>
        <v>-</v>
      </c>
      <c r="E160" s="117" t="str">
        <f t="shared" si="494"/>
        <v>-</v>
      </c>
      <c r="H160" s="117">
        <v>159</v>
      </c>
      <c r="I160" s="117" t="str">
        <f t="shared" si="410"/>
        <v>ECG</v>
      </c>
      <c r="J160" s="117">
        <f t="shared" si="412"/>
        <v>145</v>
      </c>
      <c r="K160" s="117" t="str">
        <f t="shared" si="413"/>
        <v>ECG</v>
      </c>
      <c r="L160" s="117" t="str">
        <f t="shared" si="414"/>
        <v/>
      </c>
      <c r="M160" s="398" t="str">
        <f t="shared" si="415"/>
        <v>ECG</v>
      </c>
      <c r="N160" s="117">
        <f t="shared" si="416"/>
        <v>159</v>
      </c>
      <c r="O160" s="117">
        <f t="shared" si="417"/>
        <v>159</v>
      </c>
      <c r="Q160" s="389" t="str">
        <f t="shared" si="411"/>
        <v/>
      </c>
      <c r="R160" s="395" t="str">
        <f t="shared" si="418"/>
        <v/>
      </c>
      <c r="S160" s="391"/>
      <c r="T160" s="391"/>
      <c r="U160" s="391"/>
      <c r="V160" s="117">
        <v>12</v>
      </c>
      <c r="X160" s="117" t="str">
        <f t="shared" si="489"/>
        <v>-</v>
      </c>
      <c r="Y160" s="117" t="str">
        <f t="shared" ref="Y160:CJ160" si="527">IF(Y111=Y110,"-",Y111)</f>
        <v>-</v>
      </c>
      <c r="Z160" s="117" t="str">
        <f t="shared" si="527"/>
        <v>-</v>
      </c>
      <c r="AA160" s="117" t="str">
        <f t="shared" si="527"/>
        <v>-</v>
      </c>
      <c r="AB160" s="117" t="str">
        <f t="shared" si="527"/>
        <v>-</v>
      </c>
      <c r="AC160" s="117" t="str">
        <f t="shared" si="527"/>
        <v>-</v>
      </c>
      <c r="AD160" s="117" t="str">
        <f t="shared" si="527"/>
        <v>-</v>
      </c>
      <c r="AE160" s="117" t="str">
        <f t="shared" si="527"/>
        <v>-</v>
      </c>
      <c r="AF160" s="117" t="str">
        <f t="shared" si="527"/>
        <v>-</v>
      </c>
      <c r="AG160" s="117" t="str">
        <f t="shared" si="527"/>
        <v>-</v>
      </c>
      <c r="AH160" s="117" t="str">
        <f t="shared" si="527"/>
        <v>-</v>
      </c>
      <c r="AI160" s="117" t="str">
        <f t="shared" si="527"/>
        <v>-</v>
      </c>
      <c r="AJ160" s="117" t="str">
        <f t="shared" si="527"/>
        <v>-</v>
      </c>
      <c r="AK160" s="117" t="str">
        <f t="shared" si="527"/>
        <v>-</v>
      </c>
      <c r="AL160" s="117" t="str">
        <f t="shared" si="527"/>
        <v>-</v>
      </c>
      <c r="AM160" s="117" t="str">
        <f t="shared" si="527"/>
        <v>-</v>
      </c>
      <c r="AN160" s="117" t="str">
        <f t="shared" si="527"/>
        <v>-</v>
      </c>
      <c r="AO160" s="117" t="str">
        <f t="shared" si="527"/>
        <v>-</v>
      </c>
      <c r="AP160" s="117" t="str">
        <f t="shared" si="527"/>
        <v>-</v>
      </c>
      <c r="AQ160" s="117" t="str">
        <f t="shared" si="527"/>
        <v>-</v>
      </c>
      <c r="AR160" s="117" t="str">
        <f t="shared" si="527"/>
        <v>-</v>
      </c>
      <c r="AS160" s="117" t="str">
        <f t="shared" si="527"/>
        <v>-</v>
      </c>
      <c r="AT160" s="117" t="str">
        <f t="shared" si="527"/>
        <v>-</v>
      </c>
      <c r="AU160" s="117" t="str">
        <f t="shared" si="527"/>
        <v>-</v>
      </c>
      <c r="AV160" s="117" t="str">
        <f t="shared" si="527"/>
        <v>-</v>
      </c>
      <c r="AW160" s="117" t="str">
        <f t="shared" si="527"/>
        <v>-</v>
      </c>
      <c r="AX160" s="117" t="str">
        <f t="shared" si="527"/>
        <v>-</v>
      </c>
      <c r="AY160" s="117" t="str">
        <f t="shared" si="527"/>
        <v>-</v>
      </c>
      <c r="AZ160" s="117" t="str">
        <f t="shared" si="527"/>
        <v>-</v>
      </c>
      <c r="BA160" s="117" t="str">
        <f t="shared" si="527"/>
        <v>-</v>
      </c>
      <c r="BB160" s="117" t="str">
        <f t="shared" si="527"/>
        <v>-</v>
      </c>
      <c r="BC160" s="117" t="str">
        <f t="shared" si="527"/>
        <v>-</v>
      </c>
      <c r="BD160" s="117" t="str">
        <f t="shared" si="527"/>
        <v>-</v>
      </c>
      <c r="BE160" s="117" t="str">
        <f t="shared" si="527"/>
        <v>-</v>
      </c>
      <c r="BF160" s="117" t="str">
        <f t="shared" si="527"/>
        <v>-</v>
      </c>
      <c r="BG160" s="117" t="str">
        <f t="shared" si="527"/>
        <v>-</v>
      </c>
      <c r="BH160" s="117" t="str">
        <f t="shared" si="527"/>
        <v>-</v>
      </c>
      <c r="BI160" s="117" t="str">
        <f t="shared" si="527"/>
        <v>-</v>
      </c>
      <c r="BJ160" s="117" t="str">
        <f t="shared" si="527"/>
        <v>-</v>
      </c>
      <c r="BK160" s="117" t="str">
        <f t="shared" si="527"/>
        <v>-</v>
      </c>
      <c r="BL160" s="117" t="str">
        <f t="shared" si="527"/>
        <v>-</v>
      </c>
      <c r="BM160" s="117" t="str">
        <f t="shared" si="527"/>
        <v>-</v>
      </c>
      <c r="BN160" s="117" t="str">
        <f t="shared" si="527"/>
        <v>-</v>
      </c>
      <c r="BO160" s="117" t="str">
        <f t="shared" si="527"/>
        <v>-</v>
      </c>
      <c r="BP160" s="117" t="str">
        <f t="shared" si="527"/>
        <v>-</v>
      </c>
      <c r="BQ160" s="117" t="str">
        <f t="shared" si="527"/>
        <v>-</v>
      </c>
      <c r="BR160" s="117" t="str">
        <f t="shared" si="527"/>
        <v>-</v>
      </c>
      <c r="BS160" s="117" t="str">
        <f t="shared" si="527"/>
        <v>-</v>
      </c>
      <c r="BT160" s="117" t="str">
        <f t="shared" si="527"/>
        <v>-</v>
      </c>
      <c r="BU160" s="117" t="str">
        <f t="shared" si="527"/>
        <v>-</v>
      </c>
      <c r="BV160" s="117" t="str">
        <f t="shared" si="527"/>
        <v>-</v>
      </c>
      <c r="BW160" s="117" t="str">
        <f t="shared" si="527"/>
        <v>-</v>
      </c>
      <c r="BX160" s="117" t="str">
        <f t="shared" si="527"/>
        <v>-</v>
      </c>
      <c r="BY160" s="117" t="str">
        <f t="shared" si="527"/>
        <v>-</v>
      </c>
      <c r="BZ160" s="117" t="str">
        <f t="shared" si="527"/>
        <v>-</v>
      </c>
      <c r="CA160" s="117" t="str">
        <f t="shared" si="527"/>
        <v>-</v>
      </c>
      <c r="CB160" s="117" t="str">
        <f t="shared" si="527"/>
        <v>-</v>
      </c>
      <c r="CC160" s="117" t="str">
        <f t="shared" si="527"/>
        <v>-</v>
      </c>
      <c r="CD160" s="117" t="str">
        <f t="shared" si="527"/>
        <v>-</v>
      </c>
      <c r="CE160" s="117" t="str">
        <f t="shared" si="527"/>
        <v>-</v>
      </c>
      <c r="CF160" s="117" t="str">
        <f t="shared" si="527"/>
        <v>-</v>
      </c>
      <c r="CG160" s="117" t="str">
        <f t="shared" si="527"/>
        <v>-</v>
      </c>
      <c r="CH160" s="117" t="str">
        <f t="shared" si="527"/>
        <v>-</v>
      </c>
      <c r="CI160" s="117" t="str">
        <f t="shared" si="527"/>
        <v>-</v>
      </c>
      <c r="CJ160" s="117" t="str">
        <f t="shared" si="527"/>
        <v>-</v>
      </c>
      <c r="CK160" s="117" t="str">
        <f t="shared" ref="CK160:EV160" si="528">IF(CK111=CK110,"-",CK111)</f>
        <v>-</v>
      </c>
      <c r="CL160" s="117" t="str">
        <f t="shared" si="528"/>
        <v>-</v>
      </c>
      <c r="CM160" s="117" t="str">
        <f t="shared" si="528"/>
        <v>-</v>
      </c>
      <c r="CN160" s="117" t="str">
        <f t="shared" si="528"/>
        <v>-</v>
      </c>
      <c r="CO160" s="117" t="str">
        <f t="shared" si="528"/>
        <v>-</v>
      </c>
      <c r="CP160" s="117" t="str">
        <f t="shared" si="528"/>
        <v>-</v>
      </c>
      <c r="CQ160" s="117" t="str">
        <f t="shared" si="528"/>
        <v>-</v>
      </c>
      <c r="CR160" s="117" t="str">
        <f t="shared" si="528"/>
        <v>-</v>
      </c>
      <c r="CS160" s="117" t="str">
        <f t="shared" si="528"/>
        <v>-</v>
      </c>
      <c r="CT160" s="117" t="str">
        <f t="shared" si="528"/>
        <v>-</v>
      </c>
      <c r="CU160" s="117" t="str">
        <f t="shared" si="528"/>
        <v>-</v>
      </c>
      <c r="CV160" s="117" t="str">
        <f t="shared" si="528"/>
        <v>-</v>
      </c>
      <c r="CW160" s="117" t="str">
        <f t="shared" si="528"/>
        <v>-</v>
      </c>
      <c r="CX160" s="117" t="str">
        <f t="shared" si="528"/>
        <v>-</v>
      </c>
      <c r="CY160" s="117" t="str">
        <f t="shared" si="528"/>
        <v>-</v>
      </c>
      <c r="CZ160" s="117" t="str">
        <f t="shared" si="528"/>
        <v>-</v>
      </c>
      <c r="DA160" s="117" t="str">
        <f t="shared" si="528"/>
        <v>-</v>
      </c>
      <c r="DB160" s="117" t="str">
        <f t="shared" si="528"/>
        <v>-</v>
      </c>
      <c r="DC160" s="117" t="str">
        <f t="shared" si="528"/>
        <v>-</v>
      </c>
      <c r="DD160" s="117" t="str">
        <f t="shared" si="528"/>
        <v>-</v>
      </c>
      <c r="DE160" s="117" t="str">
        <f t="shared" si="528"/>
        <v>-</v>
      </c>
      <c r="DF160" s="117" t="str">
        <f t="shared" si="528"/>
        <v>-</v>
      </c>
      <c r="DG160" s="117" t="str">
        <f t="shared" si="528"/>
        <v>-</v>
      </c>
      <c r="DH160" s="117" t="str">
        <f t="shared" si="528"/>
        <v>-</v>
      </c>
      <c r="DI160" s="117" t="str">
        <f t="shared" si="528"/>
        <v>-</v>
      </c>
      <c r="DJ160" s="117" t="str">
        <f t="shared" si="528"/>
        <v>-</v>
      </c>
      <c r="DK160" s="117" t="str">
        <f t="shared" si="528"/>
        <v>-</v>
      </c>
      <c r="DL160" s="117" t="str">
        <f t="shared" si="528"/>
        <v>-</v>
      </c>
      <c r="DM160" s="117" t="str">
        <f t="shared" si="528"/>
        <v>-</v>
      </c>
      <c r="DN160" s="117" t="str">
        <f t="shared" si="528"/>
        <v>-</v>
      </c>
      <c r="DO160" s="117" t="str">
        <f t="shared" si="528"/>
        <v>-</v>
      </c>
      <c r="DP160" s="117" t="str">
        <f t="shared" si="528"/>
        <v>-</v>
      </c>
      <c r="DQ160" s="117" t="str">
        <f t="shared" si="528"/>
        <v>-</v>
      </c>
      <c r="DR160" s="117" t="str">
        <f t="shared" si="528"/>
        <v>-</v>
      </c>
      <c r="DS160" s="117" t="str">
        <f t="shared" si="528"/>
        <v>-</v>
      </c>
      <c r="DT160" s="117" t="str">
        <f t="shared" si="528"/>
        <v>-</v>
      </c>
      <c r="DU160" s="117" t="str">
        <f t="shared" si="528"/>
        <v>-</v>
      </c>
      <c r="DV160" s="117" t="str">
        <f t="shared" si="528"/>
        <v>-</v>
      </c>
      <c r="DW160" s="117" t="str">
        <f t="shared" si="528"/>
        <v>-</v>
      </c>
      <c r="DX160" s="117" t="str">
        <f t="shared" si="528"/>
        <v>-</v>
      </c>
      <c r="DY160" s="117" t="str">
        <f t="shared" si="528"/>
        <v>-</v>
      </c>
      <c r="DZ160" s="117" t="str">
        <f t="shared" si="528"/>
        <v>-</v>
      </c>
      <c r="EA160" s="117" t="str">
        <f t="shared" si="528"/>
        <v>-</v>
      </c>
      <c r="EB160" s="117" t="str">
        <f t="shared" si="528"/>
        <v>-</v>
      </c>
      <c r="EC160" s="117" t="str">
        <f t="shared" si="528"/>
        <v>-</v>
      </c>
      <c r="ED160" s="117" t="str">
        <f t="shared" si="528"/>
        <v>-</v>
      </c>
      <c r="EE160" s="117" t="str">
        <f t="shared" si="528"/>
        <v>-</v>
      </c>
      <c r="EF160" s="117" t="str">
        <f t="shared" si="528"/>
        <v>-</v>
      </c>
      <c r="EG160" s="117" t="str">
        <f t="shared" si="528"/>
        <v>-</v>
      </c>
      <c r="EH160" s="117" t="str">
        <f t="shared" si="528"/>
        <v>-</v>
      </c>
      <c r="EI160" s="117" t="str">
        <f t="shared" si="528"/>
        <v>-</v>
      </c>
      <c r="EJ160" s="117" t="str">
        <f t="shared" si="528"/>
        <v>-</v>
      </c>
      <c r="EK160" s="117" t="str">
        <f t="shared" si="528"/>
        <v>-</v>
      </c>
      <c r="EL160" s="117" t="str">
        <f t="shared" si="528"/>
        <v>-</v>
      </c>
      <c r="EM160" s="117" t="str">
        <f t="shared" si="528"/>
        <v>-</v>
      </c>
      <c r="EN160" s="117" t="str">
        <f t="shared" si="528"/>
        <v>-</v>
      </c>
      <c r="EO160" s="117" t="str">
        <f t="shared" si="528"/>
        <v>-</v>
      </c>
      <c r="EP160" s="117" t="str">
        <f t="shared" si="528"/>
        <v>-</v>
      </c>
      <c r="EQ160" s="117" t="str">
        <f t="shared" si="528"/>
        <v>-</v>
      </c>
      <c r="ER160" s="117" t="str">
        <f t="shared" si="528"/>
        <v>-</v>
      </c>
      <c r="ES160" s="117" t="str">
        <f t="shared" si="528"/>
        <v>-</v>
      </c>
      <c r="ET160" s="117" t="str">
        <f t="shared" si="528"/>
        <v>-</v>
      </c>
      <c r="EU160" s="117" t="str">
        <f t="shared" si="528"/>
        <v>-</v>
      </c>
      <c r="EV160" s="117" t="str">
        <f t="shared" si="528"/>
        <v>-</v>
      </c>
      <c r="EW160" s="117" t="str">
        <f t="shared" ref="EW160:HH160" si="529">IF(EW111=EW110,"-",EW111)</f>
        <v>-</v>
      </c>
      <c r="EX160" s="117" t="str">
        <f t="shared" si="529"/>
        <v>-</v>
      </c>
      <c r="EY160" s="117" t="str">
        <f t="shared" si="529"/>
        <v>-</v>
      </c>
      <c r="EZ160" s="117" t="str">
        <f t="shared" si="529"/>
        <v>-</v>
      </c>
      <c r="FA160" s="117" t="str">
        <f t="shared" si="529"/>
        <v>-</v>
      </c>
      <c r="FB160" s="117" t="str">
        <f t="shared" si="529"/>
        <v>-</v>
      </c>
      <c r="FC160" s="117" t="str">
        <f t="shared" si="529"/>
        <v>-</v>
      </c>
      <c r="FD160" s="117" t="str">
        <f t="shared" si="529"/>
        <v>-</v>
      </c>
      <c r="FE160" s="117" t="str">
        <f t="shared" si="529"/>
        <v>-</v>
      </c>
      <c r="FF160" s="117" t="str">
        <f t="shared" si="529"/>
        <v>-</v>
      </c>
      <c r="FG160" s="117" t="str">
        <f t="shared" si="529"/>
        <v>-</v>
      </c>
      <c r="FH160" s="117" t="str">
        <f t="shared" si="529"/>
        <v>-</v>
      </c>
      <c r="FI160" s="117" t="str">
        <f t="shared" si="529"/>
        <v>-</v>
      </c>
      <c r="FJ160" s="117" t="str">
        <f t="shared" si="529"/>
        <v>-</v>
      </c>
      <c r="FK160" s="117" t="str">
        <f t="shared" si="529"/>
        <v>-</v>
      </c>
      <c r="FL160" s="117" t="str">
        <f t="shared" si="529"/>
        <v>-</v>
      </c>
      <c r="FM160" s="117" t="str">
        <f t="shared" si="529"/>
        <v>-</v>
      </c>
      <c r="FN160" s="117" t="str">
        <f t="shared" si="529"/>
        <v>-</v>
      </c>
      <c r="FO160" s="117" t="str">
        <f t="shared" si="529"/>
        <v>-</v>
      </c>
      <c r="FP160" s="117" t="str">
        <f t="shared" si="529"/>
        <v>-</v>
      </c>
      <c r="FQ160" s="117" t="str">
        <f t="shared" si="529"/>
        <v>-</v>
      </c>
      <c r="FR160" s="117" t="str">
        <f t="shared" si="529"/>
        <v>-</v>
      </c>
      <c r="FS160" s="117" t="str">
        <f t="shared" si="529"/>
        <v>-</v>
      </c>
      <c r="FT160" s="117" t="str">
        <f t="shared" si="529"/>
        <v>-</v>
      </c>
      <c r="FU160" s="117" t="str">
        <f t="shared" si="529"/>
        <v>-</v>
      </c>
      <c r="FV160" s="117" t="str">
        <f t="shared" si="529"/>
        <v>-</v>
      </c>
      <c r="FW160" s="117" t="str">
        <f t="shared" si="529"/>
        <v>-</v>
      </c>
      <c r="FX160" s="117" t="str">
        <f t="shared" si="529"/>
        <v>-</v>
      </c>
      <c r="FY160" s="117" t="str">
        <f t="shared" si="529"/>
        <v>-</v>
      </c>
      <c r="FZ160" s="117" t="str">
        <f t="shared" si="529"/>
        <v>-</v>
      </c>
      <c r="GA160" s="117" t="str">
        <f t="shared" si="529"/>
        <v>-</v>
      </c>
      <c r="GB160" s="117" t="str">
        <f t="shared" si="529"/>
        <v>-</v>
      </c>
      <c r="GC160" s="117" t="str">
        <f t="shared" si="529"/>
        <v>-</v>
      </c>
      <c r="GD160" s="117" t="str">
        <f t="shared" si="529"/>
        <v>-</v>
      </c>
      <c r="GE160" s="117" t="str">
        <f t="shared" si="529"/>
        <v>-</v>
      </c>
      <c r="GF160" s="117" t="str">
        <f t="shared" si="529"/>
        <v>-</v>
      </c>
      <c r="GG160" s="117" t="str">
        <f t="shared" si="529"/>
        <v>-</v>
      </c>
      <c r="GH160" s="117" t="str">
        <f t="shared" si="529"/>
        <v>-</v>
      </c>
      <c r="GI160" s="117" t="str">
        <f t="shared" si="529"/>
        <v>-</v>
      </c>
      <c r="GJ160" s="117" t="str">
        <f t="shared" si="529"/>
        <v>-</v>
      </c>
      <c r="GK160" s="117" t="str">
        <f t="shared" si="529"/>
        <v>-</v>
      </c>
      <c r="GL160" s="117" t="str">
        <f t="shared" si="529"/>
        <v>-</v>
      </c>
      <c r="GM160" s="117" t="str">
        <f t="shared" si="529"/>
        <v>-</v>
      </c>
      <c r="GN160" s="117" t="str">
        <f t="shared" si="529"/>
        <v>-</v>
      </c>
      <c r="GO160" s="117" t="str">
        <f t="shared" si="529"/>
        <v>-</v>
      </c>
      <c r="GP160" s="117" t="str">
        <f t="shared" si="529"/>
        <v>-</v>
      </c>
      <c r="GQ160" s="117" t="str">
        <f t="shared" si="529"/>
        <v>-</v>
      </c>
      <c r="GR160" s="117" t="str">
        <f t="shared" si="529"/>
        <v>-</v>
      </c>
      <c r="GS160" s="117" t="str">
        <f t="shared" si="529"/>
        <v>-</v>
      </c>
      <c r="GT160" s="117" t="str">
        <f t="shared" si="529"/>
        <v>-</v>
      </c>
      <c r="GU160" s="117" t="str">
        <f t="shared" si="529"/>
        <v>-</v>
      </c>
      <c r="GV160" s="117" t="str">
        <f t="shared" si="529"/>
        <v>-</v>
      </c>
      <c r="GW160" s="117" t="str">
        <f t="shared" si="529"/>
        <v>-</v>
      </c>
      <c r="GX160" s="117" t="str">
        <f t="shared" si="529"/>
        <v>-</v>
      </c>
      <c r="GY160" s="117" t="str">
        <f t="shared" si="529"/>
        <v>-</v>
      </c>
      <c r="GZ160" s="117" t="str">
        <f t="shared" si="529"/>
        <v>-</v>
      </c>
      <c r="HA160" s="117" t="str">
        <f t="shared" si="529"/>
        <v>-</v>
      </c>
      <c r="HB160" s="117" t="str">
        <f t="shared" si="529"/>
        <v>-</v>
      </c>
      <c r="HC160" s="117" t="str">
        <f t="shared" si="529"/>
        <v>-</v>
      </c>
      <c r="HD160" s="117" t="str">
        <f t="shared" si="529"/>
        <v>-</v>
      </c>
      <c r="HE160" s="117" t="str">
        <f t="shared" si="529"/>
        <v>-</v>
      </c>
      <c r="HF160" s="117" t="str">
        <f t="shared" si="529"/>
        <v>-</v>
      </c>
      <c r="HG160" s="117" t="str">
        <f t="shared" si="529"/>
        <v>-</v>
      </c>
      <c r="HH160" s="117" t="str">
        <f t="shared" si="529"/>
        <v>-</v>
      </c>
      <c r="HI160" s="117" t="str">
        <f t="shared" ref="HI160:HU160" si="530">IF(HI111=HI110,"-",HI111)</f>
        <v>-</v>
      </c>
      <c r="HJ160" s="117" t="str">
        <f t="shared" si="530"/>
        <v>-</v>
      </c>
      <c r="HK160" s="117" t="str">
        <f t="shared" si="530"/>
        <v>-</v>
      </c>
      <c r="HL160" s="117" t="str">
        <f t="shared" si="530"/>
        <v>-</v>
      </c>
      <c r="HM160" s="117" t="str">
        <f t="shared" si="530"/>
        <v>-</v>
      </c>
      <c r="HN160" s="117" t="str">
        <f t="shared" si="530"/>
        <v>-</v>
      </c>
      <c r="HO160" s="117" t="str">
        <f t="shared" si="530"/>
        <v>-</v>
      </c>
      <c r="HP160" s="117" t="str">
        <f t="shared" si="530"/>
        <v>-</v>
      </c>
      <c r="HQ160" s="117" t="str">
        <f t="shared" si="530"/>
        <v>-</v>
      </c>
      <c r="HR160" s="117" t="str">
        <f t="shared" si="530"/>
        <v>-</v>
      </c>
      <c r="HS160" s="117" t="str">
        <f t="shared" si="530"/>
        <v>-</v>
      </c>
      <c r="HT160" s="117" t="str">
        <f t="shared" si="530"/>
        <v>-</v>
      </c>
      <c r="HU160" s="117" t="str">
        <f t="shared" si="530"/>
        <v>-</v>
      </c>
    </row>
    <row r="161" spans="1:229" x14ac:dyDescent="0.35">
      <c r="A161" s="117" t="s">
        <v>823</v>
      </c>
      <c r="B161" s="117" t="str">
        <f t="shared" si="494"/>
        <v>-</v>
      </c>
      <c r="C161" s="117" t="str">
        <f t="shared" si="494"/>
        <v>-</v>
      </c>
      <c r="D161" s="117" t="str">
        <f t="shared" si="494"/>
        <v>-</v>
      </c>
      <c r="E161" s="117" t="str">
        <f t="shared" si="494"/>
        <v>-</v>
      </c>
      <c r="H161" s="117">
        <v>160</v>
      </c>
      <c r="I161" s="117" t="str">
        <f t="shared" si="410"/>
        <v>ECG</v>
      </c>
      <c r="J161" s="117">
        <f t="shared" si="412"/>
        <v>146</v>
      </c>
      <c r="K161" s="117" t="str">
        <f t="shared" si="413"/>
        <v>ECG</v>
      </c>
      <c r="L161" s="117" t="str">
        <f t="shared" si="414"/>
        <v/>
      </c>
      <c r="M161" s="398" t="str">
        <f t="shared" si="415"/>
        <v>ECG</v>
      </c>
      <c r="N161" s="117">
        <f t="shared" si="416"/>
        <v>160</v>
      </c>
      <c r="O161" s="117">
        <f t="shared" si="417"/>
        <v>160</v>
      </c>
      <c r="Q161" s="389" t="str">
        <f t="shared" si="411"/>
        <v/>
      </c>
      <c r="R161" s="395" t="str">
        <f t="shared" si="418"/>
        <v/>
      </c>
      <c r="S161" s="391"/>
      <c r="T161" s="391"/>
      <c r="U161" s="391"/>
      <c r="V161" s="117">
        <v>13</v>
      </c>
      <c r="X161" s="117" t="str">
        <f t="shared" si="489"/>
        <v>-</v>
      </c>
      <c r="Y161" s="117" t="str">
        <f t="shared" ref="Y161:CJ161" si="531">IF(Y112=Y111,"-",Y112)</f>
        <v>-</v>
      </c>
      <c r="Z161" s="117" t="str">
        <f t="shared" si="531"/>
        <v>-</v>
      </c>
      <c r="AA161" s="117" t="str">
        <f t="shared" si="531"/>
        <v>-</v>
      </c>
      <c r="AB161" s="117" t="str">
        <f t="shared" si="531"/>
        <v>-</v>
      </c>
      <c r="AC161" s="117" t="str">
        <f t="shared" si="531"/>
        <v>-</v>
      </c>
      <c r="AD161" s="117" t="str">
        <f t="shared" si="531"/>
        <v>-</v>
      </c>
      <c r="AE161" s="117" t="str">
        <f t="shared" si="531"/>
        <v>-</v>
      </c>
      <c r="AF161" s="117" t="str">
        <f t="shared" si="531"/>
        <v>-</v>
      </c>
      <c r="AG161" s="117" t="str">
        <f t="shared" si="531"/>
        <v>-</v>
      </c>
      <c r="AH161" s="117" t="str">
        <f t="shared" si="531"/>
        <v>-</v>
      </c>
      <c r="AI161" s="117" t="str">
        <f t="shared" si="531"/>
        <v>-</v>
      </c>
      <c r="AJ161" s="117" t="str">
        <f t="shared" si="531"/>
        <v>-</v>
      </c>
      <c r="AK161" s="117" t="str">
        <f t="shared" si="531"/>
        <v>-</v>
      </c>
      <c r="AL161" s="117" t="str">
        <f t="shared" si="531"/>
        <v>-</v>
      </c>
      <c r="AM161" s="117" t="str">
        <f t="shared" si="531"/>
        <v>-</v>
      </c>
      <c r="AN161" s="117" t="str">
        <f t="shared" si="531"/>
        <v>-</v>
      </c>
      <c r="AO161" s="117" t="str">
        <f t="shared" si="531"/>
        <v>-</v>
      </c>
      <c r="AP161" s="117" t="str">
        <f t="shared" si="531"/>
        <v>-</v>
      </c>
      <c r="AQ161" s="117" t="str">
        <f t="shared" si="531"/>
        <v>-</v>
      </c>
      <c r="AR161" s="117" t="str">
        <f t="shared" si="531"/>
        <v>-</v>
      </c>
      <c r="AS161" s="117" t="str">
        <f t="shared" si="531"/>
        <v>-</v>
      </c>
      <c r="AT161" s="117" t="str">
        <f t="shared" si="531"/>
        <v>-</v>
      </c>
      <c r="AU161" s="117" t="str">
        <f t="shared" si="531"/>
        <v>-</v>
      </c>
      <c r="AV161" s="117" t="str">
        <f t="shared" si="531"/>
        <v>-</v>
      </c>
      <c r="AW161" s="117" t="str">
        <f t="shared" si="531"/>
        <v>-</v>
      </c>
      <c r="AX161" s="117" t="str">
        <f t="shared" si="531"/>
        <v>-</v>
      </c>
      <c r="AY161" s="117" t="str">
        <f t="shared" si="531"/>
        <v>-</v>
      </c>
      <c r="AZ161" s="117" t="str">
        <f t="shared" si="531"/>
        <v>-</v>
      </c>
      <c r="BA161" s="117" t="str">
        <f t="shared" si="531"/>
        <v>-</v>
      </c>
      <c r="BB161" s="117" t="str">
        <f t="shared" si="531"/>
        <v>-</v>
      </c>
      <c r="BC161" s="117" t="str">
        <f t="shared" si="531"/>
        <v>-</v>
      </c>
      <c r="BD161" s="117" t="str">
        <f t="shared" si="531"/>
        <v>-</v>
      </c>
      <c r="BE161" s="117" t="str">
        <f t="shared" si="531"/>
        <v>-</v>
      </c>
      <c r="BF161" s="117" t="str">
        <f t="shared" si="531"/>
        <v>-</v>
      </c>
      <c r="BG161" s="117" t="str">
        <f t="shared" si="531"/>
        <v>-</v>
      </c>
      <c r="BH161" s="117" t="str">
        <f t="shared" si="531"/>
        <v>-</v>
      </c>
      <c r="BI161" s="117" t="str">
        <f t="shared" si="531"/>
        <v>-</v>
      </c>
      <c r="BJ161" s="117" t="str">
        <f t="shared" si="531"/>
        <v>-</v>
      </c>
      <c r="BK161" s="117" t="str">
        <f t="shared" si="531"/>
        <v>-</v>
      </c>
      <c r="BL161" s="117" t="str">
        <f t="shared" si="531"/>
        <v>-</v>
      </c>
      <c r="BM161" s="117" t="str">
        <f t="shared" si="531"/>
        <v>-</v>
      </c>
      <c r="BN161" s="117" t="str">
        <f t="shared" si="531"/>
        <v>-</v>
      </c>
      <c r="BO161" s="117" t="str">
        <f t="shared" si="531"/>
        <v>-</v>
      </c>
      <c r="BP161" s="117" t="str">
        <f t="shared" si="531"/>
        <v>-</v>
      </c>
      <c r="BQ161" s="117" t="str">
        <f t="shared" si="531"/>
        <v>-</v>
      </c>
      <c r="BR161" s="117" t="str">
        <f t="shared" si="531"/>
        <v>-</v>
      </c>
      <c r="BS161" s="117" t="str">
        <f t="shared" si="531"/>
        <v>-</v>
      </c>
      <c r="BT161" s="117" t="str">
        <f t="shared" si="531"/>
        <v>-</v>
      </c>
      <c r="BU161" s="117" t="str">
        <f t="shared" si="531"/>
        <v>-</v>
      </c>
      <c r="BV161" s="117" t="str">
        <f t="shared" si="531"/>
        <v>-</v>
      </c>
      <c r="BW161" s="117" t="str">
        <f t="shared" si="531"/>
        <v>-</v>
      </c>
      <c r="BX161" s="117" t="str">
        <f t="shared" si="531"/>
        <v>-</v>
      </c>
      <c r="BY161" s="117" t="str">
        <f t="shared" si="531"/>
        <v>-</v>
      </c>
      <c r="BZ161" s="117" t="str">
        <f t="shared" si="531"/>
        <v>-</v>
      </c>
      <c r="CA161" s="117" t="str">
        <f t="shared" si="531"/>
        <v>-</v>
      </c>
      <c r="CB161" s="117" t="str">
        <f t="shared" si="531"/>
        <v>-</v>
      </c>
      <c r="CC161" s="117" t="str">
        <f t="shared" si="531"/>
        <v>-</v>
      </c>
      <c r="CD161" s="117" t="str">
        <f t="shared" si="531"/>
        <v>-</v>
      </c>
      <c r="CE161" s="117" t="str">
        <f t="shared" si="531"/>
        <v>-</v>
      </c>
      <c r="CF161" s="117" t="str">
        <f t="shared" si="531"/>
        <v>-</v>
      </c>
      <c r="CG161" s="117" t="str">
        <f t="shared" si="531"/>
        <v>-</v>
      </c>
      <c r="CH161" s="117" t="str">
        <f t="shared" si="531"/>
        <v>-</v>
      </c>
      <c r="CI161" s="117" t="str">
        <f t="shared" si="531"/>
        <v>-</v>
      </c>
      <c r="CJ161" s="117" t="str">
        <f t="shared" si="531"/>
        <v>-</v>
      </c>
      <c r="CK161" s="117" t="str">
        <f t="shared" ref="CK161:EV161" si="532">IF(CK112=CK111,"-",CK112)</f>
        <v>-</v>
      </c>
      <c r="CL161" s="117" t="str">
        <f t="shared" si="532"/>
        <v>-</v>
      </c>
      <c r="CM161" s="117" t="str">
        <f t="shared" si="532"/>
        <v>-</v>
      </c>
      <c r="CN161" s="117" t="str">
        <f t="shared" si="532"/>
        <v>-</v>
      </c>
      <c r="CO161" s="117" t="str">
        <f t="shared" si="532"/>
        <v>-</v>
      </c>
      <c r="CP161" s="117" t="str">
        <f t="shared" si="532"/>
        <v>-</v>
      </c>
      <c r="CQ161" s="117" t="str">
        <f t="shared" si="532"/>
        <v>-</v>
      </c>
      <c r="CR161" s="117" t="str">
        <f t="shared" si="532"/>
        <v>-</v>
      </c>
      <c r="CS161" s="117" t="str">
        <f t="shared" si="532"/>
        <v>-</v>
      </c>
      <c r="CT161" s="117" t="str">
        <f t="shared" si="532"/>
        <v>-</v>
      </c>
      <c r="CU161" s="117" t="str">
        <f t="shared" si="532"/>
        <v>-</v>
      </c>
      <c r="CV161" s="117" t="str">
        <f t="shared" si="532"/>
        <v>-</v>
      </c>
      <c r="CW161" s="117" t="str">
        <f t="shared" si="532"/>
        <v>-</v>
      </c>
      <c r="CX161" s="117" t="str">
        <f t="shared" si="532"/>
        <v>-</v>
      </c>
      <c r="CY161" s="117" t="str">
        <f t="shared" si="532"/>
        <v>-</v>
      </c>
      <c r="CZ161" s="117" t="str">
        <f t="shared" si="532"/>
        <v>-</v>
      </c>
      <c r="DA161" s="117" t="str">
        <f t="shared" si="532"/>
        <v>-</v>
      </c>
      <c r="DB161" s="117" t="str">
        <f t="shared" si="532"/>
        <v>-</v>
      </c>
      <c r="DC161" s="117" t="str">
        <f t="shared" si="532"/>
        <v>-</v>
      </c>
      <c r="DD161" s="117" t="str">
        <f t="shared" si="532"/>
        <v>-</v>
      </c>
      <c r="DE161" s="117" t="str">
        <f t="shared" si="532"/>
        <v>-</v>
      </c>
      <c r="DF161" s="117" t="str">
        <f t="shared" si="532"/>
        <v>-</v>
      </c>
      <c r="DG161" s="117" t="str">
        <f t="shared" si="532"/>
        <v>-</v>
      </c>
      <c r="DH161" s="117" t="str">
        <f t="shared" si="532"/>
        <v>-</v>
      </c>
      <c r="DI161" s="117" t="str">
        <f t="shared" si="532"/>
        <v>-</v>
      </c>
      <c r="DJ161" s="117" t="str">
        <f t="shared" si="532"/>
        <v>-</v>
      </c>
      <c r="DK161" s="117" t="str">
        <f t="shared" si="532"/>
        <v>-</v>
      </c>
      <c r="DL161" s="117" t="str">
        <f t="shared" si="532"/>
        <v>-</v>
      </c>
      <c r="DM161" s="117" t="str">
        <f t="shared" si="532"/>
        <v>-</v>
      </c>
      <c r="DN161" s="117" t="str">
        <f t="shared" si="532"/>
        <v>-</v>
      </c>
      <c r="DO161" s="117" t="str">
        <f t="shared" si="532"/>
        <v>-</v>
      </c>
      <c r="DP161" s="117" t="str">
        <f t="shared" si="532"/>
        <v>-</v>
      </c>
      <c r="DQ161" s="117" t="str">
        <f t="shared" si="532"/>
        <v>-</v>
      </c>
      <c r="DR161" s="117" t="str">
        <f t="shared" si="532"/>
        <v>-</v>
      </c>
      <c r="DS161" s="117" t="str">
        <f t="shared" si="532"/>
        <v>-</v>
      </c>
      <c r="DT161" s="117" t="str">
        <f t="shared" si="532"/>
        <v>-</v>
      </c>
      <c r="DU161" s="117" t="str">
        <f t="shared" si="532"/>
        <v>-</v>
      </c>
      <c r="DV161" s="117" t="str">
        <f t="shared" si="532"/>
        <v>-</v>
      </c>
      <c r="DW161" s="117" t="str">
        <f t="shared" si="532"/>
        <v>-</v>
      </c>
      <c r="DX161" s="117" t="str">
        <f t="shared" si="532"/>
        <v>-</v>
      </c>
      <c r="DY161" s="117" t="str">
        <f t="shared" si="532"/>
        <v>-</v>
      </c>
      <c r="DZ161" s="117" t="str">
        <f t="shared" si="532"/>
        <v>-</v>
      </c>
      <c r="EA161" s="117" t="str">
        <f t="shared" si="532"/>
        <v>-</v>
      </c>
      <c r="EB161" s="117" t="str">
        <f t="shared" si="532"/>
        <v>-</v>
      </c>
      <c r="EC161" s="117" t="str">
        <f t="shared" si="532"/>
        <v>-</v>
      </c>
      <c r="ED161" s="117" t="str">
        <f t="shared" si="532"/>
        <v>-</v>
      </c>
      <c r="EE161" s="117" t="str">
        <f t="shared" si="532"/>
        <v>-</v>
      </c>
      <c r="EF161" s="117" t="str">
        <f t="shared" si="532"/>
        <v>-</v>
      </c>
      <c r="EG161" s="117" t="str">
        <f t="shared" si="532"/>
        <v>-</v>
      </c>
      <c r="EH161" s="117" t="str">
        <f t="shared" si="532"/>
        <v>-</v>
      </c>
      <c r="EI161" s="117" t="str">
        <f t="shared" si="532"/>
        <v>-</v>
      </c>
      <c r="EJ161" s="117" t="str">
        <f t="shared" si="532"/>
        <v>-</v>
      </c>
      <c r="EK161" s="117" t="str">
        <f t="shared" si="532"/>
        <v>-</v>
      </c>
      <c r="EL161" s="117" t="str">
        <f t="shared" si="532"/>
        <v>-</v>
      </c>
      <c r="EM161" s="117" t="str">
        <f t="shared" si="532"/>
        <v>-</v>
      </c>
      <c r="EN161" s="117" t="str">
        <f t="shared" si="532"/>
        <v>-</v>
      </c>
      <c r="EO161" s="117" t="str">
        <f t="shared" si="532"/>
        <v>-</v>
      </c>
      <c r="EP161" s="117" t="str">
        <f t="shared" si="532"/>
        <v>-</v>
      </c>
      <c r="EQ161" s="117" t="str">
        <f t="shared" si="532"/>
        <v>-</v>
      </c>
      <c r="ER161" s="117" t="str">
        <f t="shared" si="532"/>
        <v>-</v>
      </c>
      <c r="ES161" s="117" t="str">
        <f t="shared" si="532"/>
        <v>-</v>
      </c>
      <c r="ET161" s="117" t="str">
        <f t="shared" si="532"/>
        <v>-</v>
      </c>
      <c r="EU161" s="117" t="str">
        <f t="shared" si="532"/>
        <v>-</v>
      </c>
      <c r="EV161" s="117" t="str">
        <f t="shared" si="532"/>
        <v>-</v>
      </c>
      <c r="EW161" s="117" t="str">
        <f t="shared" ref="EW161:HH161" si="533">IF(EW112=EW111,"-",EW112)</f>
        <v>-</v>
      </c>
      <c r="EX161" s="117" t="str">
        <f t="shared" si="533"/>
        <v>-</v>
      </c>
      <c r="EY161" s="117" t="str">
        <f t="shared" si="533"/>
        <v>-</v>
      </c>
      <c r="EZ161" s="117" t="str">
        <f t="shared" si="533"/>
        <v>-</v>
      </c>
      <c r="FA161" s="117" t="str">
        <f t="shared" si="533"/>
        <v>-</v>
      </c>
      <c r="FB161" s="117" t="str">
        <f t="shared" si="533"/>
        <v>-</v>
      </c>
      <c r="FC161" s="117" t="str">
        <f t="shared" si="533"/>
        <v>-</v>
      </c>
      <c r="FD161" s="117" t="str">
        <f t="shared" si="533"/>
        <v>-</v>
      </c>
      <c r="FE161" s="117" t="str">
        <f t="shared" si="533"/>
        <v>-</v>
      </c>
      <c r="FF161" s="117" t="str">
        <f t="shared" si="533"/>
        <v>-</v>
      </c>
      <c r="FG161" s="117" t="str">
        <f t="shared" si="533"/>
        <v>-</v>
      </c>
      <c r="FH161" s="117" t="str">
        <f t="shared" si="533"/>
        <v>-</v>
      </c>
      <c r="FI161" s="117" t="str">
        <f t="shared" si="533"/>
        <v>-</v>
      </c>
      <c r="FJ161" s="117" t="str">
        <f t="shared" si="533"/>
        <v>-</v>
      </c>
      <c r="FK161" s="117" t="str">
        <f t="shared" si="533"/>
        <v>-</v>
      </c>
      <c r="FL161" s="117" t="str">
        <f t="shared" si="533"/>
        <v>-</v>
      </c>
      <c r="FM161" s="117" t="str">
        <f t="shared" si="533"/>
        <v>-</v>
      </c>
      <c r="FN161" s="117" t="str">
        <f t="shared" si="533"/>
        <v>-</v>
      </c>
      <c r="FO161" s="117" t="str">
        <f t="shared" si="533"/>
        <v>-</v>
      </c>
      <c r="FP161" s="117" t="str">
        <f t="shared" si="533"/>
        <v>-</v>
      </c>
      <c r="FQ161" s="117" t="str">
        <f t="shared" si="533"/>
        <v>-</v>
      </c>
      <c r="FR161" s="117" t="str">
        <f t="shared" si="533"/>
        <v>-</v>
      </c>
      <c r="FS161" s="117" t="str">
        <f t="shared" si="533"/>
        <v>-</v>
      </c>
      <c r="FT161" s="117" t="str">
        <f t="shared" si="533"/>
        <v>-</v>
      </c>
      <c r="FU161" s="117" t="str">
        <f t="shared" si="533"/>
        <v>-</v>
      </c>
      <c r="FV161" s="117" t="str">
        <f t="shared" si="533"/>
        <v>-</v>
      </c>
      <c r="FW161" s="117" t="str">
        <f t="shared" si="533"/>
        <v>-</v>
      </c>
      <c r="FX161" s="117" t="str">
        <f t="shared" si="533"/>
        <v>-</v>
      </c>
      <c r="FY161" s="117" t="str">
        <f t="shared" si="533"/>
        <v>-</v>
      </c>
      <c r="FZ161" s="117" t="str">
        <f t="shared" si="533"/>
        <v>-</v>
      </c>
      <c r="GA161" s="117" t="str">
        <f t="shared" si="533"/>
        <v>-</v>
      </c>
      <c r="GB161" s="117" t="str">
        <f t="shared" si="533"/>
        <v>-</v>
      </c>
      <c r="GC161" s="117" t="str">
        <f t="shared" si="533"/>
        <v>-</v>
      </c>
      <c r="GD161" s="117" t="str">
        <f t="shared" si="533"/>
        <v>-</v>
      </c>
      <c r="GE161" s="117" t="str">
        <f t="shared" si="533"/>
        <v>-</v>
      </c>
      <c r="GF161" s="117" t="str">
        <f t="shared" si="533"/>
        <v>-</v>
      </c>
      <c r="GG161" s="117" t="str">
        <f t="shared" si="533"/>
        <v>-</v>
      </c>
      <c r="GH161" s="117" t="str">
        <f t="shared" si="533"/>
        <v>-</v>
      </c>
      <c r="GI161" s="117" t="str">
        <f t="shared" si="533"/>
        <v>-</v>
      </c>
      <c r="GJ161" s="117" t="str">
        <f t="shared" si="533"/>
        <v>-</v>
      </c>
      <c r="GK161" s="117" t="str">
        <f t="shared" si="533"/>
        <v>-</v>
      </c>
      <c r="GL161" s="117" t="str">
        <f t="shared" si="533"/>
        <v>-</v>
      </c>
      <c r="GM161" s="117" t="str">
        <f t="shared" si="533"/>
        <v>-</v>
      </c>
      <c r="GN161" s="117" t="str">
        <f t="shared" si="533"/>
        <v>-</v>
      </c>
      <c r="GO161" s="117" t="str">
        <f t="shared" si="533"/>
        <v>-</v>
      </c>
      <c r="GP161" s="117" t="str">
        <f t="shared" si="533"/>
        <v>-</v>
      </c>
      <c r="GQ161" s="117" t="str">
        <f t="shared" si="533"/>
        <v>-</v>
      </c>
      <c r="GR161" s="117" t="str">
        <f t="shared" si="533"/>
        <v>-</v>
      </c>
      <c r="GS161" s="117" t="str">
        <f t="shared" si="533"/>
        <v>-</v>
      </c>
      <c r="GT161" s="117" t="str">
        <f t="shared" si="533"/>
        <v>-</v>
      </c>
      <c r="GU161" s="117" t="str">
        <f t="shared" si="533"/>
        <v>-</v>
      </c>
      <c r="GV161" s="117" t="str">
        <f t="shared" si="533"/>
        <v>-</v>
      </c>
      <c r="GW161" s="117" t="str">
        <f t="shared" si="533"/>
        <v>-</v>
      </c>
      <c r="GX161" s="117" t="str">
        <f t="shared" si="533"/>
        <v>-</v>
      </c>
      <c r="GY161" s="117" t="str">
        <f t="shared" si="533"/>
        <v>-</v>
      </c>
      <c r="GZ161" s="117" t="str">
        <f t="shared" si="533"/>
        <v>-</v>
      </c>
      <c r="HA161" s="117" t="str">
        <f t="shared" si="533"/>
        <v>-</v>
      </c>
      <c r="HB161" s="117" t="str">
        <f t="shared" si="533"/>
        <v>-</v>
      </c>
      <c r="HC161" s="117" t="str">
        <f t="shared" si="533"/>
        <v>-</v>
      </c>
      <c r="HD161" s="117" t="str">
        <f t="shared" si="533"/>
        <v>-</v>
      </c>
      <c r="HE161" s="117" t="str">
        <f t="shared" si="533"/>
        <v>-</v>
      </c>
      <c r="HF161" s="117" t="str">
        <f t="shared" si="533"/>
        <v>-</v>
      </c>
      <c r="HG161" s="117" t="str">
        <f t="shared" si="533"/>
        <v>-</v>
      </c>
      <c r="HH161" s="117" t="str">
        <f t="shared" si="533"/>
        <v>-</v>
      </c>
      <c r="HI161" s="117" t="str">
        <f t="shared" ref="HI161:HU161" si="534">IF(HI112=HI111,"-",HI112)</f>
        <v>-</v>
      </c>
      <c r="HJ161" s="117" t="str">
        <f t="shared" si="534"/>
        <v>-</v>
      </c>
      <c r="HK161" s="117" t="str">
        <f t="shared" si="534"/>
        <v>-</v>
      </c>
      <c r="HL161" s="117" t="str">
        <f t="shared" si="534"/>
        <v>-</v>
      </c>
      <c r="HM161" s="117" t="str">
        <f t="shared" si="534"/>
        <v>-</v>
      </c>
      <c r="HN161" s="117" t="str">
        <f t="shared" si="534"/>
        <v>-</v>
      </c>
      <c r="HO161" s="117" t="str">
        <f t="shared" si="534"/>
        <v>-</v>
      </c>
      <c r="HP161" s="117" t="str">
        <f t="shared" si="534"/>
        <v>-</v>
      </c>
      <c r="HQ161" s="117" t="str">
        <f t="shared" si="534"/>
        <v>-</v>
      </c>
      <c r="HR161" s="117" t="str">
        <f t="shared" si="534"/>
        <v>-</v>
      </c>
      <c r="HS161" s="117" t="str">
        <f t="shared" si="534"/>
        <v>-</v>
      </c>
      <c r="HT161" s="117" t="str">
        <f t="shared" si="534"/>
        <v>-</v>
      </c>
      <c r="HU161" s="117" t="str">
        <f t="shared" si="534"/>
        <v>-</v>
      </c>
    </row>
    <row r="162" spans="1:229" x14ac:dyDescent="0.35">
      <c r="A162" s="117" t="s">
        <v>824</v>
      </c>
      <c r="B162" s="117" t="str">
        <f t="shared" si="494"/>
        <v>-</v>
      </c>
      <c r="C162" s="117" t="str">
        <f t="shared" si="494"/>
        <v>-</v>
      </c>
      <c r="D162" s="117" t="str">
        <f t="shared" si="494"/>
        <v>-</v>
      </c>
      <c r="E162" s="117" t="str">
        <f t="shared" si="494"/>
        <v>-</v>
      </c>
      <c r="H162" s="117">
        <v>161</v>
      </c>
      <c r="I162" s="117" t="str">
        <f t="shared" si="410"/>
        <v>TIA1-3</v>
      </c>
      <c r="J162" s="117">
        <f t="shared" si="412"/>
        <v>146</v>
      </c>
      <c r="K162" s="117" t="str">
        <f t="shared" si="413"/>
        <v/>
      </c>
      <c r="L162" s="117" t="str">
        <f t="shared" si="414"/>
        <v>TIA1-3</v>
      </c>
      <c r="M162" s="398" t="str">
        <f t="shared" si="415"/>
        <v>TIA1-3</v>
      </c>
      <c r="N162" s="117">
        <f t="shared" si="416"/>
        <v>161</v>
      </c>
      <c r="O162" s="117">
        <f t="shared" si="417"/>
        <v>161</v>
      </c>
      <c r="Q162" s="389" t="str">
        <f t="shared" si="411"/>
        <v/>
      </c>
      <c r="R162" s="395" t="str">
        <f t="shared" si="418"/>
        <v/>
      </c>
      <c r="S162" s="391"/>
      <c r="T162" s="391"/>
      <c r="U162" s="391"/>
      <c r="V162" s="117">
        <v>14</v>
      </c>
      <c r="X162" s="117" t="str">
        <f t="shared" si="489"/>
        <v>-</v>
      </c>
      <c r="Y162" s="117" t="str">
        <f t="shared" ref="Y162:CJ162" si="535">IF(Y113=Y112,"-",Y113)</f>
        <v>-</v>
      </c>
      <c r="Z162" s="117" t="str">
        <f t="shared" si="535"/>
        <v>-</v>
      </c>
      <c r="AA162" s="117" t="str">
        <f t="shared" si="535"/>
        <v>-</v>
      </c>
      <c r="AB162" s="117" t="str">
        <f t="shared" si="535"/>
        <v>-</v>
      </c>
      <c r="AC162" s="117" t="str">
        <f t="shared" si="535"/>
        <v>-</v>
      </c>
      <c r="AD162" s="117" t="str">
        <f t="shared" si="535"/>
        <v>-</v>
      </c>
      <c r="AE162" s="117" t="str">
        <f t="shared" si="535"/>
        <v>-</v>
      </c>
      <c r="AF162" s="117" t="str">
        <f t="shared" si="535"/>
        <v>-</v>
      </c>
      <c r="AG162" s="117" t="str">
        <f t="shared" si="535"/>
        <v>-</v>
      </c>
      <c r="AH162" s="117" t="str">
        <f t="shared" si="535"/>
        <v>-</v>
      </c>
      <c r="AI162" s="117" t="str">
        <f t="shared" si="535"/>
        <v>-</v>
      </c>
      <c r="AJ162" s="117" t="str">
        <f t="shared" si="535"/>
        <v>-</v>
      </c>
      <c r="AK162" s="117" t="str">
        <f t="shared" si="535"/>
        <v>-</v>
      </c>
      <c r="AL162" s="117" t="str">
        <f t="shared" si="535"/>
        <v>-</v>
      </c>
      <c r="AM162" s="117" t="str">
        <f t="shared" si="535"/>
        <v>-</v>
      </c>
      <c r="AN162" s="117" t="str">
        <f t="shared" si="535"/>
        <v>-</v>
      </c>
      <c r="AO162" s="117" t="str">
        <f t="shared" si="535"/>
        <v>-</v>
      </c>
      <c r="AP162" s="117" t="str">
        <f t="shared" si="535"/>
        <v>-</v>
      </c>
      <c r="AQ162" s="117" t="str">
        <f t="shared" si="535"/>
        <v>-</v>
      </c>
      <c r="AR162" s="117" t="str">
        <f t="shared" si="535"/>
        <v>-</v>
      </c>
      <c r="AS162" s="117" t="str">
        <f t="shared" si="535"/>
        <v>-</v>
      </c>
      <c r="AT162" s="117" t="str">
        <f t="shared" si="535"/>
        <v>-</v>
      </c>
      <c r="AU162" s="117" t="str">
        <f t="shared" si="535"/>
        <v>-</v>
      </c>
      <c r="AV162" s="117" t="str">
        <f t="shared" si="535"/>
        <v>-</v>
      </c>
      <c r="AW162" s="117" t="str">
        <f t="shared" si="535"/>
        <v>-</v>
      </c>
      <c r="AX162" s="117" t="str">
        <f t="shared" si="535"/>
        <v>-</v>
      </c>
      <c r="AY162" s="117" t="str">
        <f t="shared" si="535"/>
        <v>-</v>
      </c>
      <c r="AZ162" s="117" t="str">
        <f t="shared" si="535"/>
        <v>-</v>
      </c>
      <c r="BA162" s="117" t="str">
        <f t="shared" si="535"/>
        <v>-</v>
      </c>
      <c r="BB162" s="117" t="str">
        <f t="shared" si="535"/>
        <v>-</v>
      </c>
      <c r="BC162" s="117" t="str">
        <f t="shared" si="535"/>
        <v>-</v>
      </c>
      <c r="BD162" s="117" t="str">
        <f t="shared" si="535"/>
        <v>-</v>
      </c>
      <c r="BE162" s="117" t="str">
        <f t="shared" si="535"/>
        <v>-</v>
      </c>
      <c r="BF162" s="117" t="str">
        <f t="shared" si="535"/>
        <v>-</v>
      </c>
      <c r="BG162" s="117" t="str">
        <f t="shared" si="535"/>
        <v>-</v>
      </c>
      <c r="BH162" s="117" t="str">
        <f t="shared" si="535"/>
        <v>-</v>
      </c>
      <c r="BI162" s="117" t="str">
        <f t="shared" si="535"/>
        <v>-</v>
      </c>
      <c r="BJ162" s="117" t="str">
        <f t="shared" si="535"/>
        <v>-</v>
      </c>
      <c r="BK162" s="117" t="str">
        <f t="shared" si="535"/>
        <v>-</v>
      </c>
      <c r="BL162" s="117" t="str">
        <f t="shared" si="535"/>
        <v>-</v>
      </c>
      <c r="BM162" s="117" t="str">
        <f t="shared" si="535"/>
        <v>-</v>
      </c>
      <c r="BN162" s="117" t="str">
        <f t="shared" si="535"/>
        <v>-</v>
      </c>
      <c r="BO162" s="117" t="str">
        <f t="shared" si="535"/>
        <v>-</v>
      </c>
      <c r="BP162" s="117" t="str">
        <f t="shared" si="535"/>
        <v>-</v>
      </c>
      <c r="BQ162" s="117" t="str">
        <f t="shared" si="535"/>
        <v>-</v>
      </c>
      <c r="BR162" s="117" t="str">
        <f t="shared" si="535"/>
        <v>-</v>
      </c>
      <c r="BS162" s="117" t="str">
        <f t="shared" si="535"/>
        <v>-</v>
      </c>
      <c r="BT162" s="117" t="str">
        <f t="shared" si="535"/>
        <v>-</v>
      </c>
      <c r="BU162" s="117" t="str">
        <f t="shared" si="535"/>
        <v>-</v>
      </c>
      <c r="BV162" s="117" t="str">
        <f t="shared" si="535"/>
        <v>-</v>
      </c>
      <c r="BW162" s="117" t="str">
        <f t="shared" si="535"/>
        <v>-</v>
      </c>
      <c r="BX162" s="117" t="str">
        <f t="shared" si="535"/>
        <v>-</v>
      </c>
      <c r="BY162" s="117" t="str">
        <f t="shared" si="535"/>
        <v>-</v>
      </c>
      <c r="BZ162" s="117" t="str">
        <f t="shared" si="535"/>
        <v>-</v>
      </c>
      <c r="CA162" s="117" t="str">
        <f t="shared" si="535"/>
        <v>-</v>
      </c>
      <c r="CB162" s="117" t="str">
        <f t="shared" si="535"/>
        <v>-</v>
      </c>
      <c r="CC162" s="117" t="str">
        <f t="shared" si="535"/>
        <v>-</v>
      </c>
      <c r="CD162" s="117" t="str">
        <f t="shared" si="535"/>
        <v>-</v>
      </c>
      <c r="CE162" s="117" t="str">
        <f t="shared" si="535"/>
        <v>-</v>
      </c>
      <c r="CF162" s="117" t="str">
        <f t="shared" si="535"/>
        <v>-</v>
      </c>
      <c r="CG162" s="117" t="str">
        <f t="shared" si="535"/>
        <v>-</v>
      </c>
      <c r="CH162" s="117" t="str">
        <f t="shared" si="535"/>
        <v>-</v>
      </c>
      <c r="CI162" s="117" t="str">
        <f t="shared" si="535"/>
        <v>-</v>
      </c>
      <c r="CJ162" s="117" t="str">
        <f t="shared" si="535"/>
        <v>-</v>
      </c>
      <c r="CK162" s="117" t="str">
        <f t="shared" ref="CK162:EV162" si="536">IF(CK113=CK112,"-",CK113)</f>
        <v>-</v>
      </c>
      <c r="CL162" s="117" t="str">
        <f t="shared" si="536"/>
        <v>-</v>
      </c>
      <c r="CM162" s="117" t="str">
        <f t="shared" si="536"/>
        <v>-</v>
      </c>
      <c r="CN162" s="117" t="str">
        <f t="shared" si="536"/>
        <v>-</v>
      </c>
      <c r="CO162" s="117" t="str">
        <f t="shared" si="536"/>
        <v>-</v>
      </c>
      <c r="CP162" s="117" t="str">
        <f t="shared" si="536"/>
        <v>-</v>
      </c>
      <c r="CQ162" s="117" t="str">
        <f t="shared" si="536"/>
        <v>-</v>
      </c>
      <c r="CR162" s="117" t="str">
        <f t="shared" si="536"/>
        <v>-</v>
      </c>
      <c r="CS162" s="117" t="str">
        <f t="shared" si="536"/>
        <v>-</v>
      </c>
      <c r="CT162" s="117" t="str">
        <f t="shared" si="536"/>
        <v>-</v>
      </c>
      <c r="CU162" s="117" t="str">
        <f t="shared" si="536"/>
        <v>-</v>
      </c>
      <c r="CV162" s="117" t="str">
        <f t="shared" si="536"/>
        <v>-</v>
      </c>
      <c r="CW162" s="117" t="str">
        <f t="shared" si="536"/>
        <v>-</v>
      </c>
      <c r="CX162" s="117" t="str">
        <f t="shared" si="536"/>
        <v>-</v>
      </c>
      <c r="CY162" s="117" t="str">
        <f t="shared" si="536"/>
        <v>-</v>
      </c>
      <c r="CZ162" s="117" t="str">
        <f t="shared" si="536"/>
        <v>-</v>
      </c>
      <c r="DA162" s="117" t="str">
        <f t="shared" si="536"/>
        <v>-</v>
      </c>
      <c r="DB162" s="117" t="str">
        <f t="shared" si="536"/>
        <v>-</v>
      </c>
      <c r="DC162" s="117" t="str">
        <f t="shared" si="536"/>
        <v>-</v>
      </c>
      <c r="DD162" s="117" t="str">
        <f t="shared" si="536"/>
        <v>-</v>
      </c>
      <c r="DE162" s="117" t="str">
        <f t="shared" si="536"/>
        <v>-</v>
      </c>
      <c r="DF162" s="117" t="str">
        <f t="shared" si="536"/>
        <v>-</v>
      </c>
      <c r="DG162" s="117" t="str">
        <f t="shared" si="536"/>
        <v>-</v>
      </c>
      <c r="DH162" s="117" t="str">
        <f t="shared" si="536"/>
        <v>-</v>
      </c>
      <c r="DI162" s="117" t="str">
        <f t="shared" si="536"/>
        <v>-</v>
      </c>
      <c r="DJ162" s="117" t="str">
        <f t="shared" si="536"/>
        <v>-</v>
      </c>
      <c r="DK162" s="117" t="str">
        <f t="shared" si="536"/>
        <v>-</v>
      </c>
      <c r="DL162" s="117" t="str">
        <f t="shared" si="536"/>
        <v>-</v>
      </c>
      <c r="DM162" s="117" t="str">
        <f t="shared" si="536"/>
        <v>-</v>
      </c>
      <c r="DN162" s="117" t="str">
        <f t="shared" si="536"/>
        <v>-</v>
      </c>
      <c r="DO162" s="117" t="str">
        <f t="shared" si="536"/>
        <v>-</v>
      </c>
      <c r="DP162" s="117" t="str">
        <f t="shared" si="536"/>
        <v>-</v>
      </c>
      <c r="DQ162" s="117" t="str">
        <f t="shared" si="536"/>
        <v>-</v>
      </c>
      <c r="DR162" s="117" t="str">
        <f t="shared" si="536"/>
        <v>-</v>
      </c>
      <c r="DS162" s="117" t="str">
        <f t="shared" si="536"/>
        <v>-</v>
      </c>
      <c r="DT162" s="117" t="str">
        <f t="shared" si="536"/>
        <v>-</v>
      </c>
      <c r="DU162" s="117" t="str">
        <f t="shared" si="536"/>
        <v>-</v>
      </c>
      <c r="DV162" s="117" t="str">
        <f t="shared" si="536"/>
        <v>-</v>
      </c>
      <c r="DW162" s="117" t="str">
        <f t="shared" si="536"/>
        <v>-</v>
      </c>
      <c r="DX162" s="117" t="str">
        <f t="shared" si="536"/>
        <v>-</v>
      </c>
      <c r="DY162" s="117" t="str">
        <f t="shared" si="536"/>
        <v>-</v>
      </c>
      <c r="DZ162" s="117" t="str">
        <f t="shared" si="536"/>
        <v>-</v>
      </c>
      <c r="EA162" s="117" t="str">
        <f t="shared" si="536"/>
        <v>-</v>
      </c>
      <c r="EB162" s="117" t="str">
        <f t="shared" si="536"/>
        <v>-</v>
      </c>
      <c r="EC162" s="117" t="str">
        <f t="shared" si="536"/>
        <v>-</v>
      </c>
      <c r="ED162" s="117" t="str">
        <f t="shared" si="536"/>
        <v>-</v>
      </c>
      <c r="EE162" s="117" t="str">
        <f t="shared" si="536"/>
        <v>-</v>
      </c>
      <c r="EF162" s="117" t="str">
        <f t="shared" si="536"/>
        <v>-</v>
      </c>
      <c r="EG162" s="117" t="str">
        <f t="shared" si="536"/>
        <v>-</v>
      </c>
      <c r="EH162" s="117" t="str">
        <f t="shared" si="536"/>
        <v>-</v>
      </c>
      <c r="EI162" s="117" t="str">
        <f t="shared" si="536"/>
        <v>-</v>
      </c>
      <c r="EJ162" s="117" t="str">
        <f t="shared" si="536"/>
        <v>-</v>
      </c>
      <c r="EK162" s="117" t="str">
        <f t="shared" si="536"/>
        <v>-</v>
      </c>
      <c r="EL162" s="117" t="str">
        <f t="shared" si="536"/>
        <v>-</v>
      </c>
      <c r="EM162" s="117" t="str">
        <f t="shared" si="536"/>
        <v>-</v>
      </c>
      <c r="EN162" s="117" t="str">
        <f t="shared" si="536"/>
        <v>-</v>
      </c>
      <c r="EO162" s="117" t="str">
        <f t="shared" si="536"/>
        <v>-</v>
      </c>
      <c r="EP162" s="117" t="str">
        <f t="shared" si="536"/>
        <v>-</v>
      </c>
      <c r="EQ162" s="117" t="str">
        <f t="shared" si="536"/>
        <v>-</v>
      </c>
      <c r="ER162" s="117" t="str">
        <f t="shared" si="536"/>
        <v>-</v>
      </c>
      <c r="ES162" s="117" t="str">
        <f t="shared" si="536"/>
        <v>-</v>
      </c>
      <c r="ET162" s="117" t="str">
        <f t="shared" si="536"/>
        <v>-</v>
      </c>
      <c r="EU162" s="117" t="str">
        <f t="shared" si="536"/>
        <v>-</v>
      </c>
      <c r="EV162" s="117" t="str">
        <f t="shared" si="536"/>
        <v>-</v>
      </c>
      <c r="EW162" s="117" t="str">
        <f t="shared" ref="EW162:HH162" si="537">IF(EW113=EW112,"-",EW113)</f>
        <v>-</v>
      </c>
      <c r="EX162" s="117" t="str">
        <f t="shared" si="537"/>
        <v>-</v>
      </c>
      <c r="EY162" s="117" t="str">
        <f t="shared" si="537"/>
        <v>-</v>
      </c>
      <c r="EZ162" s="117" t="str">
        <f t="shared" si="537"/>
        <v>-</v>
      </c>
      <c r="FA162" s="117" t="str">
        <f t="shared" si="537"/>
        <v>-</v>
      </c>
      <c r="FB162" s="117" t="str">
        <f t="shared" si="537"/>
        <v>-</v>
      </c>
      <c r="FC162" s="117" t="str">
        <f t="shared" si="537"/>
        <v>-</v>
      </c>
      <c r="FD162" s="117" t="str">
        <f t="shared" si="537"/>
        <v>-</v>
      </c>
      <c r="FE162" s="117" t="str">
        <f t="shared" si="537"/>
        <v>-</v>
      </c>
      <c r="FF162" s="117" t="str">
        <f t="shared" si="537"/>
        <v>-</v>
      </c>
      <c r="FG162" s="117" t="str">
        <f t="shared" si="537"/>
        <v>-</v>
      </c>
      <c r="FH162" s="117" t="str">
        <f t="shared" si="537"/>
        <v>-</v>
      </c>
      <c r="FI162" s="117" t="str">
        <f t="shared" si="537"/>
        <v>-</v>
      </c>
      <c r="FJ162" s="117" t="str">
        <f t="shared" si="537"/>
        <v>-</v>
      </c>
      <c r="FK162" s="117" t="str">
        <f t="shared" si="537"/>
        <v>-</v>
      </c>
      <c r="FL162" s="117" t="str">
        <f t="shared" si="537"/>
        <v>-</v>
      </c>
      <c r="FM162" s="117" t="str">
        <f t="shared" si="537"/>
        <v>-</v>
      </c>
      <c r="FN162" s="117" t="str">
        <f t="shared" si="537"/>
        <v>-</v>
      </c>
      <c r="FO162" s="117" t="str">
        <f t="shared" si="537"/>
        <v>-</v>
      </c>
      <c r="FP162" s="117" t="str">
        <f t="shared" si="537"/>
        <v>-</v>
      </c>
      <c r="FQ162" s="117" t="str">
        <f t="shared" si="537"/>
        <v>-</v>
      </c>
      <c r="FR162" s="117" t="str">
        <f t="shared" si="537"/>
        <v>-</v>
      </c>
      <c r="FS162" s="117" t="str">
        <f t="shared" si="537"/>
        <v>-</v>
      </c>
      <c r="FT162" s="117" t="str">
        <f t="shared" si="537"/>
        <v>-</v>
      </c>
      <c r="FU162" s="117" t="str">
        <f t="shared" si="537"/>
        <v>-</v>
      </c>
      <c r="FV162" s="117" t="str">
        <f t="shared" si="537"/>
        <v>-</v>
      </c>
      <c r="FW162" s="117" t="str">
        <f t="shared" si="537"/>
        <v>-</v>
      </c>
      <c r="FX162" s="117" t="str">
        <f t="shared" si="537"/>
        <v>-</v>
      </c>
      <c r="FY162" s="117" t="str">
        <f t="shared" si="537"/>
        <v>-</v>
      </c>
      <c r="FZ162" s="117" t="str">
        <f t="shared" si="537"/>
        <v>-</v>
      </c>
      <c r="GA162" s="117" t="str">
        <f t="shared" si="537"/>
        <v>-</v>
      </c>
      <c r="GB162" s="117" t="str">
        <f t="shared" si="537"/>
        <v>-</v>
      </c>
      <c r="GC162" s="117" t="str">
        <f t="shared" si="537"/>
        <v>-</v>
      </c>
      <c r="GD162" s="117" t="str">
        <f t="shared" si="537"/>
        <v>-</v>
      </c>
      <c r="GE162" s="117" t="str">
        <f t="shared" si="537"/>
        <v>-</v>
      </c>
      <c r="GF162" s="117" t="str">
        <f t="shared" si="537"/>
        <v>-</v>
      </c>
      <c r="GG162" s="117" t="str">
        <f t="shared" si="537"/>
        <v>-</v>
      </c>
      <c r="GH162" s="117" t="str">
        <f t="shared" si="537"/>
        <v>-</v>
      </c>
      <c r="GI162" s="117" t="str">
        <f t="shared" si="537"/>
        <v>-</v>
      </c>
      <c r="GJ162" s="117" t="str">
        <f t="shared" si="537"/>
        <v>-</v>
      </c>
      <c r="GK162" s="117" t="str">
        <f t="shared" si="537"/>
        <v>-</v>
      </c>
      <c r="GL162" s="117" t="str">
        <f t="shared" si="537"/>
        <v>-</v>
      </c>
      <c r="GM162" s="117" t="str">
        <f t="shared" si="537"/>
        <v>-</v>
      </c>
      <c r="GN162" s="117" t="str">
        <f t="shared" si="537"/>
        <v>-</v>
      </c>
      <c r="GO162" s="117" t="str">
        <f t="shared" si="537"/>
        <v>-</v>
      </c>
      <c r="GP162" s="117" t="str">
        <f t="shared" si="537"/>
        <v>-</v>
      </c>
      <c r="GQ162" s="117" t="str">
        <f t="shared" si="537"/>
        <v>-</v>
      </c>
      <c r="GR162" s="117" t="str">
        <f t="shared" si="537"/>
        <v>-</v>
      </c>
      <c r="GS162" s="117" t="str">
        <f t="shared" si="537"/>
        <v>-</v>
      </c>
      <c r="GT162" s="117" t="str">
        <f t="shared" si="537"/>
        <v>-</v>
      </c>
      <c r="GU162" s="117" t="str">
        <f t="shared" si="537"/>
        <v>-</v>
      </c>
      <c r="GV162" s="117" t="str">
        <f t="shared" si="537"/>
        <v>-</v>
      </c>
      <c r="GW162" s="117" t="str">
        <f t="shared" si="537"/>
        <v>-</v>
      </c>
      <c r="GX162" s="117" t="str">
        <f t="shared" si="537"/>
        <v>-</v>
      </c>
      <c r="GY162" s="117" t="str">
        <f t="shared" si="537"/>
        <v>-</v>
      </c>
      <c r="GZ162" s="117" t="str">
        <f t="shared" si="537"/>
        <v>-</v>
      </c>
      <c r="HA162" s="117" t="str">
        <f t="shared" si="537"/>
        <v>-</v>
      </c>
      <c r="HB162" s="117" t="str">
        <f t="shared" si="537"/>
        <v>-</v>
      </c>
      <c r="HC162" s="117" t="str">
        <f t="shared" si="537"/>
        <v>-</v>
      </c>
      <c r="HD162" s="117" t="str">
        <f t="shared" si="537"/>
        <v>-</v>
      </c>
      <c r="HE162" s="117" t="str">
        <f t="shared" si="537"/>
        <v>-</v>
      </c>
      <c r="HF162" s="117" t="str">
        <f t="shared" si="537"/>
        <v>-</v>
      </c>
      <c r="HG162" s="117" t="str">
        <f t="shared" si="537"/>
        <v>-</v>
      </c>
      <c r="HH162" s="117" t="str">
        <f t="shared" si="537"/>
        <v>-</v>
      </c>
      <c r="HI162" s="117" t="str">
        <f t="shared" ref="HI162:HU162" si="538">IF(HI113=HI112,"-",HI113)</f>
        <v>-</v>
      </c>
      <c r="HJ162" s="117" t="str">
        <f t="shared" si="538"/>
        <v>-</v>
      </c>
      <c r="HK162" s="117" t="str">
        <f t="shared" si="538"/>
        <v>-</v>
      </c>
      <c r="HL162" s="117" t="str">
        <f t="shared" si="538"/>
        <v>-</v>
      </c>
      <c r="HM162" s="117" t="str">
        <f t="shared" si="538"/>
        <v>-</v>
      </c>
      <c r="HN162" s="117" t="str">
        <f t="shared" si="538"/>
        <v>-</v>
      </c>
      <c r="HO162" s="117" t="str">
        <f t="shared" si="538"/>
        <v>-</v>
      </c>
      <c r="HP162" s="117" t="str">
        <f t="shared" si="538"/>
        <v>-</v>
      </c>
      <c r="HQ162" s="117" t="str">
        <f t="shared" si="538"/>
        <v>-</v>
      </c>
      <c r="HR162" s="117" t="str">
        <f t="shared" si="538"/>
        <v>-</v>
      </c>
      <c r="HS162" s="117" t="str">
        <f t="shared" si="538"/>
        <v>-</v>
      </c>
      <c r="HT162" s="117" t="str">
        <f t="shared" si="538"/>
        <v>-</v>
      </c>
      <c r="HU162" s="117" t="str">
        <f t="shared" si="538"/>
        <v>-</v>
      </c>
    </row>
    <row r="163" spans="1:229" x14ac:dyDescent="0.35">
      <c r="A163" s="117" t="s">
        <v>825</v>
      </c>
      <c r="B163" s="117" t="str">
        <f t="shared" si="494"/>
        <v>-</v>
      </c>
      <c r="C163" s="117" t="str">
        <f t="shared" si="494"/>
        <v>-</v>
      </c>
      <c r="D163" s="117" t="str">
        <f t="shared" si="494"/>
        <v>-</v>
      </c>
      <c r="E163" s="117" t="str">
        <f t="shared" si="494"/>
        <v>-</v>
      </c>
      <c r="H163" s="117">
        <v>162</v>
      </c>
      <c r="I163" s="117" t="str">
        <f t="shared" si="410"/>
        <v>ECG</v>
      </c>
      <c r="J163" s="117">
        <f t="shared" si="412"/>
        <v>147</v>
      </c>
      <c r="K163" s="117" t="str">
        <f t="shared" si="413"/>
        <v>ECG</v>
      </c>
      <c r="L163" s="117" t="str">
        <f t="shared" si="414"/>
        <v/>
      </c>
      <c r="M163" s="398" t="str">
        <f t="shared" si="415"/>
        <v>ECG</v>
      </c>
      <c r="N163" s="117">
        <f t="shared" si="416"/>
        <v>162</v>
      </c>
      <c r="O163" s="117">
        <f t="shared" si="417"/>
        <v>162</v>
      </c>
      <c r="Q163" s="389" t="str">
        <f t="shared" si="411"/>
        <v/>
      </c>
      <c r="R163" s="395" t="str">
        <f t="shared" si="418"/>
        <v/>
      </c>
      <c r="S163" s="391"/>
      <c r="T163" s="391"/>
      <c r="U163" s="391"/>
      <c r="V163" s="117">
        <v>15</v>
      </c>
      <c r="X163" s="117" t="str">
        <f t="shared" si="489"/>
        <v>-</v>
      </c>
      <c r="Y163" s="117" t="str">
        <f t="shared" ref="Y163:CJ163" si="539">IF(Y114=Y113,"-",Y114)</f>
        <v>-</v>
      </c>
      <c r="Z163" s="117" t="str">
        <f t="shared" si="539"/>
        <v>-</v>
      </c>
      <c r="AA163" s="117" t="str">
        <f t="shared" si="539"/>
        <v>-</v>
      </c>
      <c r="AB163" s="117" t="str">
        <f t="shared" si="539"/>
        <v>-</v>
      </c>
      <c r="AC163" s="117" t="str">
        <f t="shared" si="539"/>
        <v>-</v>
      </c>
      <c r="AD163" s="117" t="str">
        <f t="shared" si="539"/>
        <v>-</v>
      </c>
      <c r="AE163" s="117" t="str">
        <f t="shared" si="539"/>
        <v>-</v>
      </c>
      <c r="AF163" s="117" t="str">
        <f t="shared" si="539"/>
        <v>-</v>
      </c>
      <c r="AG163" s="117" t="str">
        <f t="shared" si="539"/>
        <v>-</v>
      </c>
      <c r="AH163" s="117" t="str">
        <f t="shared" si="539"/>
        <v>-</v>
      </c>
      <c r="AI163" s="117" t="str">
        <f t="shared" si="539"/>
        <v>-</v>
      </c>
      <c r="AJ163" s="117" t="str">
        <f t="shared" si="539"/>
        <v>-</v>
      </c>
      <c r="AK163" s="117" t="str">
        <f t="shared" si="539"/>
        <v>-</v>
      </c>
      <c r="AL163" s="117" t="str">
        <f t="shared" si="539"/>
        <v>-</v>
      </c>
      <c r="AM163" s="117" t="str">
        <f t="shared" si="539"/>
        <v>-</v>
      </c>
      <c r="AN163" s="117" t="str">
        <f t="shared" si="539"/>
        <v>-</v>
      </c>
      <c r="AO163" s="117" t="str">
        <f t="shared" si="539"/>
        <v>-</v>
      </c>
      <c r="AP163" s="117" t="str">
        <f t="shared" si="539"/>
        <v>-</v>
      </c>
      <c r="AQ163" s="117" t="str">
        <f t="shared" si="539"/>
        <v>-</v>
      </c>
      <c r="AR163" s="117" t="str">
        <f t="shared" si="539"/>
        <v>-</v>
      </c>
      <c r="AS163" s="117" t="str">
        <f t="shared" si="539"/>
        <v>-</v>
      </c>
      <c r="AT163" s="117" t="str">
        <f t="shared" si="539"/>
        <v>-</v>
      </c>
      <c r="AU163" s="117" t="str">
        <f t="shared" si="539"/>
        <v>-</v>
      </c>
      <c r="AV163" s="117" t="str">
        <f t="shared" si="539"/>
        <v>-</v>
      </c>
      <c r="AW163" s="117" t="str">
        <f t="shared" si="539"/>
        <v>-</v>
      </c>
      <c r="AX163" s="117" t="str">
        <f t="shared" si="539"/>
        <v>-</v>
      </c>
      <c r="AY163" s="117" t="str">
        <f t="shared" si="539"/>
        <v>-</v>
      </c>
      <c r="AZ163" s="117" t="str">
        <f t="shared" si="539"/>
        <v>-</v>
      </c>
      <c r="BA163" s="117" t="str">
        <f t="shared" si="539"/>
        <v>-</v>
      </c>
      <c r="BB163" s="117" t="str">
        <f t="shared" si="539"/>
        <v>-</v>
      </c>
      <c r="BC163" s="117" t="str">
        <f t="shared" si="539"/>
        <v>-</v>
      </c>
      <c r="BD163" s="117" t="str">
        <f t="shared" si="539"/>
        <v>-</v>
      </c>
      <c r="BE163" s="117" t="str">
        <f t="shared" si="539"/>
        <v>-</v>
      </c>
      <c r="BF163" s="117" t="str">
        <f t="shared" si="539"/>
        <v>-</v>
      </c>
      <c r="BG163" s="117" t="str">
        <f t="shared" si="539"/>
        <v>-</v>
      </c>
      <c r="BH163" s="117" t="str">
        <f t="shared" si="539"/>
        <v>-</v>
      </c>
      <c r="BI163" s="117" t="str">
        <f t="shared" si="539"/>
        <v>-</v>
      </c>
      <c r="BJ163" s="117" t="str">
        <f t="shared" si="539"/>
        <v>-</v>
      </c>
      <c r="BK163" s="117" t="str">
        <f t="shared" si="539"/>
        <v>-</v>
      </c>
      <c r="BL163" s="117" t="str">
        <f t="shared" si="539"/>
        <v>-</v>
      </c>
      <c r="BM163" s="117" t="str">
        <f t="shared" si="539"/>
        <v>-</v>
      </c>
      <c r="BN163" s="117" t="str">
        <f t="shared" si="539"/>
        <v>-</v>
      </c>
      <c r="BO163" s="117" t="str">
        <f t="shared" si="539"/>
        <v>-</v>
      </c>
      <c r="BP163" s="117" t="str">
        <f t="shared" si="539"/>
        <v>-</v>
      </c>
      <c r="BQ163" s="117" t="str">
        <f t="shared" si="539"/>
        <v>-</v>
      </c>
      <c r="BR163" s="117" t="str">
        <f t="shared" si="539"/>
        <v>-</v>
      </c>
      <c r="BS163" s="117" t="str">
        <f t="shared" si="539"/>
        <v>-</v>
      </c>
      <c r="BT163" s="117" t="str">
        <f t="shared" si="539"/>
        <v>-</v>
      </c>
      <c r="BU163" s="117" t="str">
        <f t="shared" si="539"/>
        <v>-</v>
      </c>
      <c r="BV163" s="117" t="str">
        <f t="shared" si="539"/>
        <v>-</v>
      </c>
      <c r="BW163" s="117" t="str">
        <f t="shared" si="539"/>
        <v>-</v>
      </c>
      <c r="BX163" s="117" t="str">
        <f t="shared" si="539"/>
        <v>-</v>
      </c>
      <c r="BY163" s="117" t="str">
        <f t="shared" si="539"/>
        <v>-</v>
      </c>
      <c r="BZ163" s="117" t="str">
        <f t="shared" si="539"/>
        <v>-</v>
      </c>
      <c r="CA163" s="117" t="str">
        <f t="shared" si="539"/>
        <v>-</v>
      </c>
      <c r="CB163" s="117" t="str">
        <f t="shared" si="539"/>
        <v>-</v>
      </c>
      <c r="CC163" s="117" t="str">
        <f t="shared" si="539"/>
        <v>-</v>
      </c>
      <c r="CD163" s="117" t="str">
        <f t="shared" si="539"/>
        <v>-</v>
      </c>
      <c r="CE163" s="117" t="str">
        <f t="shared" si="539"/>
        <v>-</v>
      </c>
      <c r="CF163" s="117" t="str">
        <f t="shared" si="539"/>
        <v>-</v>
      </c>
      <c r="CG163" s="117" t="str">
        <f t="shared" si="539"/>
        <v>-</v>
      </c>
      <c r="CH163" s="117" t="str">
        <f t="shared" si="539"/>
        <v>-</v>
      </c>
      <c r="CI163" s="117" t="str">
        <f t="shared" si="539"/>
        <v>-</v>
      </c>
      <c r="CJ163" s="117" t="str">
        <f t="shared" si="539"/>
        <v>-</v>
      </c>
      <c r="CK163" s="117" t="str">
        <f t="shared" ref="CK163:EV163" si="540">IF(CK114=CK113,"-",CK114)</f>
        <v>-</v>
      </c>
      <c r="CL163" s="117" t="str">
        <f t="shared" si="540"/>
        <v>-</v>
      </c>
      <c r="CM163" s="117" t="str">
        <f t="shared" si="540"/>
        <v>-</v>
      </c>
      <c r="CN163" s="117" t="str">
        <f t="shared" si="540"/>
        <v>-</v>
      </c>
      <c r="CO163" s="117" t="str">
        <f t="shared" si="540"/>
        <v>-</v>
      </c>
      <c r="CP163" s="117" t="str">
        <f t="shared" si="540"/>
        <v>-</v>
      </c>
      <c r="CQ163" s="117" t="str">
        <f t="shared" si="540"/>
        <v>-</v>
      </c>
      <c r="CR163" s="117" t="str">
        <f t="shared" si="540"/>
        <v>-</v>
      </c>
      <c r="CS163" s="117" t="str">
        <f t="shared" si="540"/>
        <v>-</v>
      </c>
      <c r="CT163" s="117" t="str">
        <f t="shared" si="540"/>
        <v>-</v>
      </c>
      <c r="CU163" s="117" t="str">
        <f t="shared" si="540"/>
        <v>-</v>
      </c>
      <c r="CV163" s="117" t="str">
        <f t="shared" si="540"/>
        <v>-</v>
      </c>
      <c r="CW163" s="117" t="str">
        <f t="shared" si="540"/>
        <v>-</v>
      </c>
      <c r="CX163" s="117" t="str">
        <f t="shared" si="540"/>
        <v>-</v>
      </c>
      <c r="CY163" s="117" t="str">
        <f t="shared" si="540"/>
        <v>-</v>
      </c>
      <c r="CZ163" s="117" t="str">
        <f t="shared" si="540"/>
        <v>-</v>
      </c>
      <c r="DA163" s="117" t="str">
        <f t="shared" si="540"/>
        <v>-</v>
      </c>
      <c r="DB163" s="117" t="str">
        <f t="shared" si="540"/>
        <v>-</v>
      </c>
      <c r="DC163" s="117" t="str">
        <f t="shared" si="540"/>
        <v>-</v>
      </c>
      <c r="DD163" s="117" t="str">
        <f t="shared" si="540"/>
        <v>-</v>
      </c>
      <c r="DE163" s="117" t="str">
        <f t="shared" si="540"/>
        <v>-</v>
      </c>
      <c r="DF163" s="117" t="str">
        <f t="shared" si="540"/>
        <v>-</v>
      </c>
      <c r="DG163" s="117" t="str">
        <f t="shared" si="540"/>
        <v>-</v>
      </c>
      <c r="DH163" s="117" t="str">
        <f t="shared" si="540"/>
        <v>-</v>
      </c>
      <c r="DI163" s="117" t="str">
        <f t="shared" si="540"/>
        <v>-</v>
      </c>
      <c r="DJ163" s="117" t="str">
        <f t="shared" si="540"/>
        <v>-</v>
      </c>
      <c r="DK163" s="117" t="str">
        <f t="shared" si="540"/>
        <v>-</v>
      </c>
      <c r="DL163" s="117" t="str">
        <f t="shared" si="540"/>
        <v>-</v>
      </c>
      <c r="DM163" s="117" t="str">
        <f t="shared" si="540"/>
        <v>-</v>
      </c>
      <c r="DN163" s="117" t="str">
        <f t="shared" si="540"/>
        <v>-</v>
      </c>
      <c r="DO163" s="117" t="str">
        <f t="shared" si="540"/>
        <v>-</v>
      </c>
      <c r="DP163" s="117" t="str">
        <f t="shared" si="540"/>
        <v>-</v>
      </c>
      <c r="DQ163" s="117" t="str">
        <f t="shared" si="540"/>
        <v>-</v>
      </c>
      <c r="DR163" s="117" t="str">
        <f t="shared" si="540"/>
        <v>-</v>
      </c>
      <c r="DS163" s="117" t="str">
        <f t="shared" si="540"/>
        <v>-</v>
      </c>
      <c r="DT163" s="117" t="str">
        <f t="shared" si="540"/>
        <v>-</v>
      </c>
      <c r="DU163" s="117" t="str">
        <f t="shared" si="540"/>
        <v>-</v>
      </c>
      <c r="DV163" s="117" t="str">
        <f t="shared" si="540"/>
        <v>-</v>
      </c>
      <c r="DW163" s="117" t="str">
        <f t="shared" si="540"/>
        <v>-</v>
      </c>
      <c r="DX163" s="117" t="str">
        <f t="shared" si="540"/>
        <v>-</v>
      </c>
      <c r="DY163" s="117" t="str">
        <f t="shared" si="540"/>
        <v>-</v>
      </c>
      <c r="DZ163" s="117" t="str">
        <f t="shared" si="540"/>
        <v>-</v>
      </c>
      <c r="EA163" s="117" t="str">
        <f t="shared" si="540"/>
        <v>-</v>
      </c>
      <c r="EB163" s="117" t="str">
        <f t="shared" si="540"/>
        <v>-</v>
      </c>
      <c r="EC163" s="117" t="str">
        <f t="shared" si="540"/>
        <v>-</v>
      </c>
      <c r="ED163" s="117" t="str">
        <f t="shared" si="540"/>
        <v>-</v>
      </c>
      <c r="EE163" s="117" t="str">
        <f t="shared" si="540"/>
        <v>-</v>
      </c>
      <c r="EF163" s="117" t="str">
        <f t="shared" si="540"/>
        <v>-</v>
      </c>
      <c r="EG163" s="117" t="str">
        <f t="shared" si="540"/>
        <v>-</v>
      </c>
      <c r="EH163" s="117" t="str">
        <f t="shared" si="540"/>
        <v>-</v>
      </c>
      <c r="EI163" s="117" t="str">
        <f t="shared" si="540"/>
        <v>-</v>
      </c>
      <c r="EJ163" s="117" t="str">
        <f t="shared" si="540"/>
        <v>-</v>
      </c>
      <c r="EK163" s="117" t="str">
        <f t="shared" si="540"/>
        <v>-</v>
      </c>
      <c r="EL163" s="117" t="str">
        <f t="shared" si="540"/>
        <v>-</v>
      </c>
      <c r="EM163" s="117" t="str">
        <f t="shared" si="540"/>
        <v>-</v>
      </c>
      <c r="EN163" s="117" t="str">
        <f t="shared" si="540"/>
        <v>-</v>
      </c>
      <c r="EO163" s="117" t="str">
        <f t="shared" si="540"/>
        <v>-</v>
      </c>
      <c r="EP163" s="117" t="str">
        <f t="shared" si="540"/>
        <v>-</v>
      </c>
      <c r="EQ163" s="117" t="str">
        <f t="shared" si="540"/>
        <v>-</v>
      </c>
      <c r="ER163" s="117" t="str">
        <f t="shared" si="540"/>
        <v>-</v>
      </c>
      <c r="ES163" s="117" t="str">
        <f t="shared" si="540"/>
        <v>-</v>
      </c>
      <c r="ET163" s="117" t="str">
        <f t="shared" si="540"/>
        <v>-</v>
      </c>
      <c r="EU163" s="117" t="str">
        <f t="shared" si="540"/>
        <v>-</v>
      </c>
      <c r="EV163" s="117" t="str">
        <f t="shared" si="540"/>
        <v>-</v>
      </c>
      <c r="EW163" s="117" t="str">
        <f t="shared" ref="EW163:HH163" si="541">IF(EW114=EW113,"-",EW114)</f>
        <v>-</v>
      </c>
      <c r="EX163" s="117" t="str">
        <f t="shared" si="541"/>
        <v>-</v>
      </c>
      <c r="EY163" s="117" t="str">
        <f t="shared" si="541"/>
        <v>-</v>
      </c>
      <c r="EZ163" s="117" t="str">
        <f t="shared" si="541"/>
        <v>-</v>
      </c>
      <c r="FA163" s="117" t="str">
        <f t="shared" si="541"/>
        <v>-</v>
      </c>
      <c r="FB163" s="117" t="str">
        <f t="shared" si="541"/>
        <v>-</v>
      </c>
      <c r="FC163" s="117" t="str">
        <f t="shared" si="541"/>
        <v>-</v>
      </c>
      <c r="FD163" s="117" t="str">
        <f t="shared" si="541"/>
        <v>-</v>
      </c>
      <c r="FE163" s="117" t="str">
        <f t="shared" si="541"/>
        <v>-</v>
      </c>
      <c r="FF163" s="117" t="str">
        <f t="shared" si="541"/>
        <v>-</v>
      </c>
      <c r="FG163" s="117" t="str">
        <f t="shared" si="541"/>
        <v>-</v>
      </c>
      <c r="FH163" s="117" t="str">
        <f t="shared" si="541"/>
        <v>-</v>
      </c>
      <c r="FI163" s="117" t="str">
        <f t="shared" si="541"/>
        <v>-</v>
      </c>
      <c r="FJ163" s="117" t="str">
        <f t="shared" si="541"/>
        <v>-</v>
      </c>
      <c r="FK163" s="117" t="str">
        <f t="shared" si="541"/>
        <v>-</v>
      </c>
      <c r="FL163" s="117" t="str">
        <f t="shared" si="541"/>
        <v>-</v>
      </c>
      <c r="FM163" s="117" t="str">
        <f t="shared" si="541"/>
        <v>-</v>
      </c>
      <c r="FN163" s="117" t="str">
        <f t="shared" si="541"/>
        <v>-</v>
      </c>
      <c r="FO163" s="117" t="str">
        <f t="shared" si="541"/>
        <v>-</v>
      </c>
      <c r="FP163" s="117" t="str">
        <f t="shared" si="541"/>
        <v>-</v>
      </c>
      <c r="FQ163" s="117" t="str">
        <f t="shared" si="541"/>
        <v>-</v>
      </c>
      <c r="FR163" s="117" t="str">
        <f t="shared" si="541"/>
        <v>-</v>
      </c>
      <c r="FS163" s="117" t="str">
        <f t="shared" si="541"/>
        <v>-</v>
      </c>
      <c r="FT163" s="117" t="str">
        <f t="shared" si="541"/>
        <v>-</v>
      </c>
      <c r="FU163" s="117" t="str">
        <f t="shared" si="541"/>
        <v>-</v>
      </c>
      <c r="FV163" s="117" t="str">
        <f t="shared" si="541"/>
        <v>-</v>
      </c>
      <c r="FW163" s="117" t="str">
        <f t="shared" si="541"/>
        <v>-</v>
      </c>
      <c r="FX163" s="117" t="str">
        <f t="shared" si="541"/>
        <v>-</v>
      </c>
      <c r="FY163" s="117" t="str">
        <f t="shared" si="541"/>
        <v>-</v>
      </c>
      <c r="FZ163" s="117" t="str">
        <f t="shared" si="541"/>
        <v>-</v>
      </c>
      <c r="GA163" s="117" t="str">
        <f t="shared" si="541"/>
        <v>-</v>
      </c>
      <c r="GB163" s="117" t="str">
        <f t="shared" si="541"/>
        <v>-</v>
      </c>
      <c r="GC163" s="117" t="str">
        <f t="shared" si="541"/>
        <v>-</v>
      </c>
      <c r="GD163" s="117" t="str">
        <f t="shared" si="541"/>
        <v>-</v>
      </c>
      <c r="GE163" s="117" t="str">
        <f t="shared" si="541"/>
        <v>-</v>
      </c>
      <c r="GF163" s="117" t="str">
        <f t="shared" si="541"/>
        <v>-</v>
      </c>
      <c r="GG163" s="117" t="str">
        <f t="shared" si="541"/>
        <v>-</v>
      </c>
      <c r="GH163" s="117" t="str">
        <f t="shared" si="541"/>
        <v>-</v>
      </c>
      <c r="GI163" s="117" t="str">
        <f t="shared" si="541"/>
        <v>-</v>
      </c>
      <c r="GJ163" s="117" t="str">
        <f t="shared" si="541"/>
        <v>-</v>
      </c>
      <c r="GK163" s="117" t="str">
        <f t="shared" si="541"/>
        <v>-</v>
      </c>
      <c r="GL163" s="117" t="str">
        <f t="shared" si="541"/>
        <v>-</v>
      </c>
      <c r="GM163" s="117" t="str">
        <f t="shared" si="541"/>
        <v>-</v>
      </c>
      <c r="GN163" s="117" t="str">
        <f t="shared" si="541"/>
        <v>-</v>
      </c>
      <c r="GO163" s="117" t="str">
        <f t="shared" si="541"/>
        <v>-</v>
      </c>
      <c r="GP163" s="117" t="str">
        <f t="shared" si="541"/>
        <v>-</v>
      </c>
      <c r="GQ163" s="117" t="str">
        <f t="shared" si="541"/>
        <v>-</v>
      </c>
      <c r="GR163" s="117" t="str">
        <f t="shared" si="541"/>
        <v>-</v>
      </c>
      <c r="GS163" s="117" t="str">
        <f t="shared" si="541"/>
        <v>-</v>
      </c>
      <c r="GT163" s="117" t="str">
        <f t="shared" si="541"/>
        <v>-</v>
      </c>
      <c r="GU163" s="117" t="str">
        <f t="shared" si="541"/>
        <v>-</v>
      </c>
      <c r="GV163" s="117" t="str">
        <f t="shared" si="541"/>
        <v>-</v>
      </c>
      <c r="GW163" s="117" t="str">
        <f t="shared" si="541"/>
        <v>-</v>
      </c>
      <c r="GX163" s="117" t="str">
        <f t="shared" si="541"/>
        <v>-</v>
      </c>
      <c r="GY163" s="117" t="str">
        <f t="shared" si="541"/>
        <v>-</v>
      </c>
      <c r="GZ163" s="117" t="str">
        <f t="shared" si="541"/>
        <v>-</v>
      </c>
      <c r="HA163" s="117" t="str">
        <f t="shared" si="541"/>
        <v>-</v>
      </c>
      <c r="HB163" s="117" t="str">
        <f t="shared" si="541"/>
        <v>-</v>
      </c>
      <c r="HC163" s="117" t="str">
        <f t="shared" si="541"/>
        <v>-</v>
      </c>
      <c r="HD163" s="117" t="str">
        <f t="shared" si="541"/>
        <v>-</v>
      </c>
      <c r="HE163" s="117" t="str">
        <f t="shared" si="541"/>
        <v>-</v>
      </c>
      <c r="HF163" s="117" t="str">
        <f t="shared" si="541"/>
        <v>-</v>
      </c>
      <c r="HG163" s="117" t="str">
        <f t="shared" si="541"/>
        <v>-</v>
      </c>
      <c r="HH163" s="117" t="str">
        <f t="shared" si="541"/>
        <v>-</v>
      </c>
      <c r="HI163" s="117" t="str">
        <f t="shared" ref="HI163:HU163" si="542">IF(HI114=HI113,"-",HI114)</f>
        <v>-</v>
      </c>
      <c r="HJ163" s="117" t="str">
        <f t="shared" si="542"/>
        <v>-</v>
      </c>
      <c r="HK163" s="117" t="str">
        <f t="shared" si="542"/>
        <v>-</v>
      </c>
      <c r="HL163" s="117" t="str">
        <f t="shared" si="542"/>
        <v>-</v>
      </c>
      <c r="HM163" s="117" t="str">
        <f t="shared" si="542"/>
        <v>-</v>
      </c>
      <c r="HN163" s="117" t="str">
        <f t="shared" si="542"/>
        <v>-</v>
      </c>
      <c r="HO163" s="117" t="str">
        <f t="shared" si="542"/>
        <v>-</v>
      </c>
      <c r="HP163" s="117" t="str">
        <f t="shared" si="542"/>
        <v>-</v>
      </c>
      <c r="HQ163" s="117" t="str">
        <f t="shared" si="542"/>
        <v>-</v>
      </c>
      <c r="HR163" s="117" t="str">
        <f t="shared" si="542"/>
        <v>-</v>
      </c>
      <c r="HS163" s="117" t="str">
        <f t="shared" si="542"/>
        <v>-</v>
      </c>
      <c r="HT163" s="117" t="str">
        <f t="shared" si="542"/>
        <v>-</v>
      </c>
      <c r="HU163" s="117" t="str">
        <f t="shared" si="542"/>
        <v>-</v>
      </c>
    </row>
    <row r="164" spans="1:229" x14ac:dyDescent="0.35">
      <c r="A164" s="117" t="s">
        <v>826</v>
      </c>
      <c r="B164" s="117" t="str">
        <f t="shared" si="494"/>
        <v>-</v>
      </c>
      <c r="C164" s="117" t="str">
        <f t="shared" si="494"/>
        <v>-</v>
      </c>
      <c r="D164" s="117" t="str">
        <f t="shared" si="494"/>
        <v>-</v>
      </c>
      <c r="E164" s="117" t="str">
        <f t="shared" si="494"/>
        <v>-</v>
      </c>
      <c r="H164" s="117">
        <v>163</v>
      </c>
      <c r="I164" s="117" t="str">
        <f t="shared" si="410"/>
        <v>ECG</v>
      </c>
      <c r="J164" s="117">
        <f t="shared" si="412"/>
        <v>148</v>
      </c>
      <c r="K164" s="117" t="str">
        <f t="shared" si="413"/>
        <v>ECG</v>
      </c>
      <c r="L164" s="117" t="str">
        <f t="shared" si="414"/>
        <v/>
      </c>
      <c r="M164" s="398" t="str">
        <f t="shared" si="415"/>
        <v>ECG</v>
      </c>
      <c r="N164" s="117">
        <f t="shared" si="416"/>
        <v>163</v>
      </c>
      <c r="O164" s="117">
        <f t="shared" si="417"/>
        <v>163</v>
      </c>
      <c r="Q164" s="389" t="str">
        <f t="shared" si="411"/>
        <v/>
      </c>
      <c r="R164" s="395" t="str">
        <f t="shared" si="418"/>
        <v/>
      </c>
      <c r="S164" s="391"/>
      <c r="T164" s="391"/>
      <c r="U164" s="391"/>
      <c r="V164" s="117">
        <v>16</v>
      </c>
      <c r="X164" s="117" t="str">
        <f t="shared" si="489"/>
        <v>-</v>
      </c>
      <c r="Y164" s="117" t="str">
        <f t="shared" ref="Y164:CJ164" si="543">IF(Y115=Y114,"-",Y115)</f>
        <v>-</v>
      </c>
      <c r="Z164" s="117" t="str">
        <f t="shared" si="543"/>
        <v>-</v>
      </c>
      <c r="AA164" s="117" t="str">
        <f t="shared" si="543"/>
        <v>-</v>
      </c>
      <c r="AB164" s="117" t="str">
        <f t="shared" si="543"/>
        <v>-</v>
      </c>
      <c r="AC164" s="117" t="str">
        <f t="shared" si="543"/>
        <v>-</v>
      </c>
      <c r="AD164" s="117" t="str">
        <f t="shared" si="543"/>
        <v>-</v>
      </c>
      <c r="AE164" s="117" t="str">
        <f t="shared" si="543"/>
        <v>-</v>
      </c>
      <c r="AF164" s="117" t="str">
        <f t="shared" si="543"/>
        <v>-</v>
      </c>
      <c r="AG164" s="117" t="str">
        <f t="shared" si="543"/>
        <v>-</v>
      </c>
      <c r="AH164" s="117" t="str">
        <f t="shared" si="543"/>
        <v>-</v>
      </c>
      <c r="AI164" s="117" t="str">
        <f t="shared" si="543"/>
        <v>-</v>
      </c>
      <c r="AJ164" s="117" t="str">
        <f t="shared" si="543"/>
        <v>-</v>
      </c>
      <c r="AK164" s="117" t="str">
        <f t="shared" si="543"/>
        <v>-</v>
      </c>
      <c r="AL164" s="117" t="str">
        <f t="shared" si="543"/>
        <v>-</v>
      </c>
      <c r="AM164" s="117" t="str">
        <f t="shared" si="543"/>
        <v>-</v>
      </c>
      <c r="AN164" s="117" t="str">
        <f t="shared" si="543"/>
        <v>-</v>
      </c>
      <c r="AO164" s="117" t="str">
        <f t="shared" si="543"/>
        <v>-</v>
      </c>
      <c r="AP164" s="117" t="str">
        <f t="shared" si="543"/>
        <v>-</v>
      </c>
      <c r="AQ164" s="117" t="str">
        <f t="shared" si="543"/>
        <v>-</v>
      </c>
      <c r="AR164" s="117" t="str">
        <f t="shared" si="543"/>
        <v>-</v>
      </c>
      <c r="AS164" s="117" t="str">
        <f t="shared" si="543"/>
        <v>-</v>
      </c>
      <c r="AT164" s="117" t="str">
        <f t="shared" si="543"/>
        <v>-</v>
      </c>
      <c r="AU164" s="117" t="str">
        <f t="shared" si="543"/>
        <v>-</v>
      </c>
      <c r="AV164" s="117" t="str">
        <f t="shared" si="543"/>
        <v>-</v>
      </c>
      <c r="AW164" s="117" t="str">
        <f t="shared" si="543"/>
        <v>-</v>
      </c>
      <c r="AX164" s="117" t="str">
        <f t="shared" si="543"/>
        <v>-</v>
      </c>
      <c r="AY164" s="117" t="str">
        <f t="shared" si="543"/>
        <v>-</v>
      </c>
      <c r="AZ164" s="117" t="str">
        <f t="shared" si="543"/>
        <v>-</v>
      </c>
      <c r="BA164" s="117" t="str">
        <f t="shared" si="543"/>
        <v>-</v>
      </c>
      <c r="BB164" s="117" t="str">
        <f t="shared" si="543"/>
        <v>-</v>
      </c>
      <c r="BC164" s="117" t="str">
        <f t="shared" si="543"/>
        <v>-</v>
      </c>
      <c r="BD164" s="117" t="str">
        <f t="shared" si="543"/>
        <v>-</v>
      </c>
      <c r="BE164" s="117" t="str">
        <f t="shared" si="543"/>
        <v>-</v>
      </c>
      <c r="BF164" s="117" t="str">
        <f t="shared" si="543"/>
        <v>-</v>
      </c>
      <c r="BG164" s="117" t="str">
        <f t="shared" si="543"/>
        <v>-</v>
      </c>
      <c r="BH164" s="117" t="str">
        <f t="shared" si="543"/>
        <v>-</v>
      </c>
      <c r="BI164" s="117" t="str">
        <f t="shared" si="543"/>
        <v>-</v>
      </c>
      <c r="BJ164" s="117" t="str">
        <f t="shared" si="543"/>
        <v>-</v>
      </c>
      <c r="BK164" s="117" t="str">
        <f t="shared" si="543"/>
        <v>-</v>
      </c>
      <c r="BL164" s="117" t="str">
        <f t="shared" si="543"/>
        <v>-</v>
      </c>
      <c r="BM164" s="117" t="str">
        <f t="shared" si="543"/>
        <v>-</v>
      </c>
      <c r="BN164" s="117" t="str">
        <f t="shared" si="543"/>
        <v>-</v>
      </c>
      <c r="BO164" s="117" t="str">
        <f t="shared" si="543"/>
        <v>-</v>
      </c>
      <c r="BP164" s="117" t="str">
        <f t="shared" si="543"/>
        <v>-</v>
      </c>
      <c r="BQ164" s="117" t="str">
        <f t="shared" si="543"/>
        <v>-</v>
      </c>
      <c r="BR164" s="117" t="str">
        <f t="shared" si="543"/>
        <v>-</v>
      </c>
      <c r="BS164" s="117" t="str">
        <f t="shared" si="543"/>
        <v>-</v>
      </c>
      <c r="BT164" s="117" t="str">
        <f t="shared" si="543"/>
        <v>-</v>
      </c>
      <c r="BU164" s="117" t="str">
        <f t="shared" si="543"/>
        <v>-</v>
      </c>
      <c r="BV164" s="117" t="str">
        <f t="shared" si="543"/>
        <v>-</v>
      </c>
      <c r="BW164" s="117" t="str">
        <f t="shared" si="543"/>
        <v>-</v>
      </c>
      <c r="BX164" s="117" t="str">
        <f t="shared" si="543"/>
        <v>-</v>
      </c>
      <c r="BY164" s="117" t="str">
        <f t="shared" si="543"/>
        <v>-</v>
      </c>
      <c r="BZ164" s="117" t="str">
        <f t="shared" si="543"/>
        <v>-</v>
      </c>
      <c r="CA164" s="117" t="str">
        <f t="shared" si="543"/>
        <v>-</v>
      </c>
      <c r="CB164" s="117" t="str">
        <f t="shared" si="543"/>
        <v>-</v>
      </c>
      <c r="CC164" s="117" t="str">
        <f t="shared" si="543"/>
        <v>-</v>
      </c>
      <c r="CD164" s="117" t="str">
        <f t="shared" si="543"/>
        <v>-</v>
      </c>
      <c r="CE164" s="117" t="str">
        <f t="shared" si="543"/>
        <v>-</v>
      </c>
      <c r="CF164" s="117" t="str">
        <f t="shared" si="543"/>
        <v>-</v>
      </c>
      <c r="CG164" s="117" t="str">
        <f t="shared" si="543"/>
        <v>-</v>
      </c>
      <c r="CH164" s="117" t="str">
        <f t="shared" si="543"/>
        <v>-</v>
      </c>
      <c r="CI164" s="117" t="str">
        <f t="shared" si="543"/>
        <v>-</v>
      </c>
      <c r="CJ164" s="117" t="str">
        <f t="shared" si="543"/>
        <v>-</v>
      </c>
      <c r="CK164" s="117" t="str">
        <f t="shared" ref="CK164:EV164" si="544">IF(CK115=CK114,"-",CK115)</f>
        <v>-</v>
      </c>
      <c r="CL164" s="117" t="str">
        <f t="shared" si="544"/>
        <v>-</v>
      </c>
      <c r="CM164" s="117" t="str">
        <f t="shared" si="544"/>
        <v>-</v>
      </c>
      <c r="CN164" s="117" t="str">
        <f t="shared" si="544"/>
        <v>-</v>
      </c>
      <c r="CO164" s="117" t="str">
        <f t="shared" si="544"/>
        <v>-</v>
      </c>
      <c r="CP164" s="117" t="str">
        <f t="shared" si="544"/>
        <v>-</v>
      </c>
      <c r="CQ164" s="117" t="str">
        <f t="shared" si="544"/>
        <v>-</v>
      </c>
      <c r="CR164" s="117" t="str">
        <f t="shared" si="544"/>
        <v>-</v>
      </c>
      <c r="CS164" s="117" t="str">
        <f t="shared" si="544"/>
        <v>-</v>
      </c>
      <c r="CT164" s="117" t="str">
        <f t="shared" si="544"/>
        <v>-</v>
      </c>
      <c r="CU164" s="117" t="str">
        <f t="shared" si="544"/>
        <v>-</v>
      </c>
      <c r="CV164" s="117" t="str">
        <f t="shared" si="544"/>
        <v>-</v>
      </c>
      <c r="CW164" s="117" t="str">
        <f t="shared" si="544"/>
        <v>-</v>
      </c>
      <c r="CX164" s="117" t="str">
        <f t="shared" si="544"/>
        <v>-</v>
      </c>
      <c r="CY164" s="117" t="str">
        <f t="shared" si="544"/>
        <v>-</v>
      </c>
      <c r="CZ164" s="117" t="str">
        <f t="shared" si="544"/>
        <v>-</v>
      </c>
      <c r="DA164" s="117" t="str">
        <f t="shared" si="544"/>
        <v>-</v>
      </c>
      <c r="DB164" s="117" t="str">
        <f t="shared" si="544"/>
        <v>-</v>
      </c>
      <c r="DC164" s="117" t="str">
        <f t="shared" si="544"/>
        <v>-</v>
      </c>
      <c r="DD164" s="117" t="str">
        <f t="shared" si="544"/>
        <v>-</v>
      </c>
      <c r="DE164" s="117" t="str">
        <f t="shared" si="544"/>
        <v>-</v>
      </c>
      <c r="DF164" s="117" t="str">
        <f t="shared" si="544"/>
        <v>-</v>
      </c>
      <c r="DG164" s="117" t="str">
        <f t="shared" si="544"/>
        <v>-</v>
      </c>
      <c r="DH164" s="117" t="str">
        <f t="shared" si="544"/>
        <v>-</v>
      </c>
      <c r="DI164" s="117" t="str">
        <f t="shared" si="544"/>
        <v>-</v>
      </c>
      <c r="DJ164" s="117" t="str">
        <f t="shared" si="544"/>
        <v>-</v>
      </c>
      <c r="DK164" s="117" t="str">
        <f t="shared" si="544"/>
        <v>-</v>
      </c>
      <c r="DL164" s="117" t="str">
        <f t="shared" si="544"/>
        <v>-</v>
      </c>
      <c r="DM164" s="117" t="str">
        <f t="shared" si="544"/>
        <v>-</v>
      </c>
      <c r="DN164" s="117" t="str">
        <f t="shared" si="544"/>
        <v>-</v>
      </c>
      <c r="DO164" s="117" t="str">
        <f t="shared" si="544"/>
        <v>-</v>
      </c>
      <c r="DP164" s="117" t="str">
        <f t="shared" si="544"/>
        <v>-</v>
      </c>
      <c r="DQ164" s="117" t="str">
        <f t="shared" si="544"/>
        <v>-</v>
      </c>
      <c r="DR164" s="117" t="str">
        <f t="shared" si="544"/>
        <v>-</v>
      </c>
      <c r="DS164" s="117" t="str">
        <f t="shared" si="544"/>
        <v>-</v>
      </c>
      <c r="DT164" s="117" t="str">
        <f t="shared" si="544"/>
        <v>-</v>
      </c>
      <c r="DU164" s="117" t="str">
        <f t="shared" si="544"/>
        <v>-</v>
      </c>
      <c r="DV164" s="117" t="str">
        <f t="shared" si="544"/>
        <v>-</v>
      </c>
      <c r="DW164" s="117" t="str">
        <f t="shared" si="544"/>
        <v>-</v>
      </c>
      <c r="DX164" s="117" t="str">
        <f t="shared" si="544"/>
        <v>-</v>
      </c>
      <c r="DY164" s="117" t="str">
        <f t="shared" si="544"/>
        <v>-</v>
      </c>
      <c r="DZ164" s="117" t="str">
        <f t="shared" si="544"/>
        <v>-</v>
      </c>
      <c r="EA164" s="117" t="str">
        <f t="shared" si="544"/>
        <v>-</v>
      </c>
      <c r="EB164" s="117" t="str">
        <f t="shared" si="544"/>
        <v>-</v>
      </c>
      <c r="EC164" s="117" t="str">
        <f t="shared" si="544"/>
        <v>-</v>
      </c>
      <c r="ED164" s="117" t="str">
        <f t="shared" si="544"/>
        <v>-</v>
      </c>
      <c r="EE164" s="117" t="str">
        <f t="shared" si="544"/>
        <v>-</v>
      </c>
      <c r="EF164" s="117" t="str">
        <f t="shared" si="544"/>
        <v>-</v>
      </c>
      <c r="EG164" s="117" t="str">
        <f t="shared" si="544"/>
        <v>-</v>
      </c>
      <c r="EH164" s="117" t="str">
        <f t="shared" si="544"/>
        <v>-</v>
      </c>
      <c r="EI164" s="117" t="str">
        <f t="shared" si="544"/>
        <v>-</v>
      </c>
      <c r="EJ164" s="117" t="str">
        <f t="shared" si="544"/>
        <v>-</v>
      </c>
      <c r="EK164" s="117" t="str">
        <f t="shared" si="544"/>
        <v>-</v>
      </c>
      <c r="EL164" s="117" t="str">
        <f t="shared" si="544"/>
        <v>-</v>
      </c>
      <c r="EM164" s="117" t="str">
        <f t="shared" si="544"/>
        <v>-</v>
      </c>
      <c r="EN164" s="117" t="str">
        <f t="shared" si="544"/>
        <v>-</v>
      </c>
      <c r="EO164" s="117" t="str">
        <f t="shared" si="544"/>
        <v>-</v>
      </c>
      <c r="EP164" s="117" t="str">
        <f t="shared" si="544"/>
        <v>-</v>
      </c>
      <c r="EQ164" s="117" t="str">
        <f t="shared" si="544"/>
        <v>-</v>
      </c>
      <c r="ER164" s="117" t="str">
        <f t="shared" si="544"/>
        <v>-</v>
      </c>
      <c r="ES164" s="117" t="str">
        <f t="shared" si="544"/>
        <v>-</v>
      </c>
      <c r="ET164" s="117" t="str">
        <f t="shared" si="544"/>
        <v>-</v>
      </c>
      <c r="EU164" s="117" t="str">
        <f t="shared" si="544"/>
        <v>-</v>
      </c>
      <c r="EV164" s="117" t="str">
        <f t="shared" si="544"/>
        <v>-</v>
      </c>
      <c r="EW164" s="117" t="str">
        <f t="shared" ref="EW164:HH164" si="545">IF(EW115=EW114,"-",EW115)</f>
        <v>-</v>
      </c>
      <c r="EX164" s="117" t="str">
        <f t="shared" si="545"/>
        <v>-</v>
      </c>
      <c r="EY164" s="117" t="str">
        <f t="shared" si="545"/>
        <v>-</v>
      </c>
      <c r="EZ164" s="117" t="str">
        <f t="shared" si="545"/>
        <v>-</v>
      </c>
      <c r="FA164" s="117" t="str">
        <f t="shared" si="545"/>
        <v>-</v>
      </c>
      <c r="FB164" s="117" t="str">
        <f t="shared" si="545"/>
        <v>-</v>
      </c>
      <c r="FC164" s="117" t="str">
        <f t="shared" si="545"/>
        <v>-</v>
      </c>
      <c r="FD164" s="117" t="str">
        <f t="shared" si="545"/>
        <v>-</v>
      </c>
      <c r="FE164" s="117" t="str">
        <f t="shared" si="545"/>
        <v>-</v>
      </c>
      <c r="FF164" s="117" t="str">
        <f t="shared" si="545"/>
        <v>-</v>
      </c>
      <c r="FG164" s="117" t="str">
        <f t="shared" si="545"/>
        <v>-</v>
      </c>
      <c r="FH164" s="117" t="str">
        <f t="shared" si="545"/>
        <v>-</v>
      </c>
      <c r="FI164" s="117" t="str">
        <f t="shared" si="545"/>
        <v>-</v>
      </c>
      <c r="FJ164" s="117" t="str">
        <f t="shared" si="545"/>
        <v>-</v>
      </c>
      <c r="FK164" s="117" t="str">
        <f t="shared" si="545"/>
        <v>-</v>
      </c>
      <c r="FL164" s="117" t="str">
        <f t="shared" si="545"/>
        <v>-</v>
      </c>
      <c r="FM164" s="117" t="str">
        <f t="shared" si="545"/>
        <v>-</v>
      </c>
      <c r="FN164" s="117" t="str">
        <f t="shared" si="545"/>
        <v>-</v>
      </c>
      <c r="FO164" s="117" t="str">
        <f t="shared" si="545"/>
        <v>-</v>
      </c>
      <c r="FP164" s="117" t="str">
        <f t="shared" si="545"/>
        <v>-</v>
      </c>
      <c r="FQ164" s="117" t="str">
        <f t="shared" si="545"/>
        <v>-</v>
      </c>
      <c r="FR164" s="117" t="str">
        <f t="shared" si="545"/>
        <v>-</v>
      </c>
      <c r="FS164" s="117" t="str">
        <f t="shared" si="545"/>
        <v>-</v>
      </c>
      <c r="FT164" s="117" t="str">
        <f t="shared" si="545"/>
        <v>-</v>
      </c>
      <c r="FU164" s="117" t="str">
        <f t="shared" si="545"/>
        <v>-</v>
      </c>
      <c r="FV164" s="117" t="str">
        <f t="shared" si="545"/>
        <v>-</v>
      </c>
      <c r="FW164" s="117" t="str">
        <f t="shared" si="545"/>
        <v>-</v>
      </c>
      <c r="FX164" s="117" t="str">
        <f t="shared" si="545"/>
        <v>-</v>
      </c>
      <c r="FY164" s="117" t="str">
        <f t="shared" si="545"/>
        <v>-</v>
      </c>
      <c r="FZ164" s="117" t="str">
        <f t="shared" si="545"/>
        <v>-</v>
      </c>
      <c r="GA164" s="117" t="str">
        <f t="shared" si="545"/>
        <v>-</v>
      </c>
      <c r="GB164" s="117" t="str">
        <f t="shared" si="545"/>
        <v>-</v>
      </c>
      <c r="GC164" s="117" t="str">
        <f t="shared" si="545"/>
        <v>-</v>
      </c>
      <c r="GD164" s="117" t="str">
        <f t="shared" si="545"/>
        <v>-</v>
      </c>
      <c r="GE164" s="117" t="str">
        <f t="shared" si="545"/>
        <v>-</v>
      </c>
      <c r="GF164" s="117" t="str">
        <f t="shared" si="545"/>
        <v>-</v>
      </c>
      <c r="GG164" s="117" t="str">
        <f t="shared" si="545"/>
        <v>-</v>
      </c>
      <c r="GH164" s="117" t="str">
        <f t="shared" si="545"/>
        <v>-</v>
      </c>
      <c r="GI164" s="117" t="str">
        <f t="shared" si="545"/>
        <v>-</v>
      </c>
      <c r="GJ164" s="117" t="str">
        <f t="shared" si="545"/>
        <v>-</v>
      </c>
      <c r="GK164" s="117" t="str">
        <f t="shared" si="545"/>
        <v>-</v>
      </c>
      <c r="GL164" s="117" t="str">
        <f t="shared" si="545"/>
        <v>-</v>
      </c>
      <c r="GM164" s="117" t="str">
        <f t="shared" si="545"/>
        <v>-</v>
      </c>
      <c r="GN164" s="117" t="str">
        <f t="shared" si="545"/>
        <v>-</v>
      </c>
      <c r="GO164" s="117" t="str">
        <f t="shared" si="545"/>
        <v>-</v>
      </c>
      <c r="GP164" s="117" t="str">
        <f t="shared" si="545"/>
        <v>-</v>
      </c>
      <c r="GQ164" s="117" t="str">
        <f t="shared" si="545"/>
        <v>-</v>
      </c>
      <c r="GR164" s="117" t="str">
        <f t="shared" si="545"/>
        <v>-</v>
      </c>
      <c r="GS164" s="117" t="str">
        <f t="shared" si="545"/>
        <v>-</v>
      </c>
      <c r="GT164" s="117" t="str">
        <f t="shared" si="545"/>
        <v>-</v>
      </c>
      <c r="GU164" s="117" t="str">
        <f t="shared" si="545"/>
        <v>-</v>
      </c>
      <c r="GV164" s="117" t="str">
        <f t="shared" si="545"/>
        <v>-</v>
      </c>
      <c r="GW164" s="117" t="str">
        <f t="shared" si="545"/>
        <v>-</v>
      </c>
      <c r="GX164" s="117" t="str">
        <f t="shared" si="545"/>
        <v>-</v>
      </c>
      <c r="GY164" s="117" t="str">
        <f t="shared" si="545"/>
        <v>-</v>
      </c>
      <c r="GZ164" s="117" t="str">
        <f t="shared" si="545"/>
        <v>-</v>
      </c>
      <c r="HA164" s="117" t="str">
        <f t="shared" si="545"/>
        <v>-</v>
      </c>
      <c r="HB164" s="117" t="str">
        <f t="shared" si="545"/>
        <v>-</v>
      </c>
      <c r="HC164" s="117" t="str">
        <f t="shared" si="545"/>
        <v>-</v>
      </c>
      <c r="HD164" s="117" t="str">
        <f t="shared" si="545"/>
        <v>-</v>
      </c>
      <c r="HE164" s="117" t="str">
        <f t="shared" si="545"/>
        <v>-</v>
      </c>
      <c r="HF164" s="117" t="str">
        <f t="shared" si="545"/>
        <v>-</v>
      </c>
      <c r="HG164" s="117" t="str">
        <f t="shared" si="545"/>
        <v>-</v>
      </c>
      <c r="HH164" s="117" t="str">
        <f t="shared" si="545"/>
        <v>-</v>
      </c>
      <c r="HI164" s="117" t="str">
        <f t="shared" ref="HI164:HU164" si="546">IF(HI115=HI114,"-",HI115)</f>
        <v>-</v>
      </c>
      <c r="HJ164" s="117" t="str">
        <f t="shared" si="546"/>
        <v>-</v>
      </c>
      <c r="HK164" s="117" t="str">
        <f t="shared" si="546"/>
        <v>-</v>
      </c>
      <c r="HL164" s="117" t="str">
        <f t="shared" si="546"/>
        <v>-</v>
      </c>
      <c r="HM164" s="117" t="str">
        <f t="shared" si="546"/>
        <v>-</v>
      </c>
      <c r="HN164" s="117" t="str">
        <f t="shared" si="546"/>
        <v>-</v>
      </c>
      <c r="HO164" s="117" t="str">
        <f t="shared" si="546"/>
        <v>-</v>
      </c>
      <c r="HP164" s="117" t="str">
        <f t="shared" si="546"/>
        <v>-</v>
      </c>
      <c r="HQ164" s="117" t="str">
        <f t="shared" si="546"/>
        <v>-</v>
      </c>
      <c r="HR164" s="117" t="str">
        <f t="shared" si="546"/>
        <v>-</v>
      </c>
      <c r="HS164" s="117" t="str">
        <f t="shared" si="546"/>
        <v>-</v>
      </c>
      <c r="HT164" s="117" t="str">
        <f t="shared" si="546"/>
        <v>-</v>
      </c>
      <c r="HU164" s="117" t="str">
        <f t="shared" si="546"/>
        <v>-</v>
      </c>
    </row>
    <row r="165" spans="1:229" x14ac:dyDescent="0.35">
      <c r="A165" s="117" t="s">
        <v>827</v>
      </c>
      <c r="B165" s="117" t="str">
        <f t="shared" si="494"/>
        <v>-</v>
      </c>
      <c r="C165" s="117" t="str">
        <f t="shared" si="494"/>
        <v>-</v>
      </c>
      <c r="D165" s="117" t="str">
        <f t="shared" si="494"/>
        <v>-</v>
      </c>
      <c r="E165" s="117" t="str">
        <f t="shared" si="494"/>
        <v>-</v>
      </c>
      <c r="H165" s="117">
        <v>164</v>
      </c>
      <c r="I165" s="117" t="str">
        <f t="shared" si="410"/>
        <v>ECG</v>
      </c>
      <c r="J165" s="117">
        <f t="shared" si="412"/>
        <v>149</v>
      </c>
      <c r="K165" s="117" t="str">
        <f t="shared" si="413"/>
        <v>ECG</v>
      </c>
      <c r="L165" s="117" t="str">
        <f t="shared" si="414"/>
        <v/>
      </c>
      <c r="M165" s="398" t="str">
        <f t="shared" si="415"/>
        <v>ECG</v>
      </c>
      <c r="N165" s="117">
        <f t="shared" si="416"/>
        <v>164</v>
      </c>
      <c r="O165" s="117">
        <f t="shared" si="417"/>
        <v>164</v>
      </c>
      <c r="Q165" s="389" t="str">
        <f t="shared" si="411"/>
        <v/>
      </c>
      <c r="R165" s="395" t="str">
        <f t="shared" si="418"/>
        <v/>
      </c>
      <c r="S165" s="391"/>
      <c r="T165" s="391"/>
      <c r="U165" s="391"/>
      <c r="V165" s="117">
        <v>17</v>
      </c>
      <c r="X165" s="117" t="str">
        <f t="shared" si="489"/>
        <v>-</v>
      </c>
      <c r="Y165" s="117" t="str">
        <f t="shared" ref="Y165:CJ165" si="547">IF(Y116=Y115,"-",Y116)</f>
        <v>-</v>
      </c>
      <c r="Z165" s="117" t="str">
        <f t="shared" si="547"/>
        <v>-</v>
      </c>
      <c r="AA165" s="117" t="str">
        <f t="shared" si="547"/>
        <v>-</v>
      </c>
      <c r="AB165" s="117" t="str">
        <f t="shared" si="547"/>
        <v>-</v>
      </c>
      <c r="AC165" s="117" t="str">
        <f t="shared" si="547"/>
        <v>-</v>
      </c>
      <c r="AD165" s="117" t="str">
        <f t="shared" si="547"/>
        <v>-</v>
      </c>
      <c r="AE165" s="117" t="str">
        <f t="shared" si="547"/>
        <v>-</v>
      </c>
      <c r="AF165" s="117" t="str">
        <f t="shared" si="547"/>
        <v>-</v>
      </c>
      <c r="AG165" s="117" t="str">
        <f t="shared" si="547"/>
        <v>-</v>
      </c>
      <c r="AH165" s="117" t="str">
        <f t="shared" si="547"/>
        <v>-</v>
      </c>
      <c r="AI165" s="117" t="str">
        <f t="shared" si="547"/>
        <v>-</v>
      </c>
      <c r="AJ165" s="117" t="str">
        <f t="shared" si="547"/>
        <v>-</v>
      </c>
      <c r="AK165" s="117" t="str">
        <f t="shared" si="547"/>
        <v>-</v>
      </c>
      <c r="AL165" s="117" t="str">
        <f t="shared" si="547"/>
        <v>-</v>
      </c>
      <c r="AM165" s="117" t="str">
        <f t="shared" si="547"/>
        <v>-</v>
      </c>
      <c r="AN165" s="117" t="str">
        <f t="shared" si="547"/>
        <v>-</v>
      </c>
      <c r="AO165" s="117" t="str">
        <f t="shared" si="547"/>
        <v>-</v>
      </c>
      <c r="AP165" s="117" t="str">
        <f t="shared" si="547"/>
        <v>-</v>
      </c>
      <c r="AQ165" s="117" t="str">
        <f t="shared" si="547"/>
        <v>-</v>
      </c>
      <c r="AR165" s="117" t="str">
        <f t="shared" si="547"/>
        <v>-</v>
      </c>
      <c r="AS165" s="117" t="str">
        <f t="shared" si="547"/>
        <v>-</v>
      </c>
      <c r="AT165" s="117" t="str">
        <f t="shared" si="547"/>
        <v>-</v>
      </c>
      <c r="AU165" s="117" t="str">
        <f t="shared" si="547"/>
        <v>-</v>
      </c>
      <c r="AV165" s="117" t="str">
        <f t="shared" si="547"/>
        <v>-</v>
      </c>
      <c r="AW165" s="117" t="str">
        <f t="shared" si="547"/>
        <v>-</v>
      </c>
      <c r="AX165" s="117" t="str">
        <f t="shared" si="547"/>
        <v>-</v>
      </c>
      <c r="AY165" s="117" t="str">
        <f t="shared" si="547"/>
        <v>-</v>
      </c>
      <c r="AZ165" s="117" t="str">
        <f t="shared" si="547"/>
        <v>-</v>
      </c>
      <c r="BA165" s="117" t="str">
        <f t="shared" si="547"/>
        <v>-</v>
      </c>
      <c r="BB165" s="117" t="str">
        <f t="shared" si="547"/>
        <v>-</v>
      </c>
      <c r="BC165" s="117" t="str">
        <f t="shared" si="547"/>
        <v>-</v>
      </c>
      <c r="BD165" s="117" t="str">
        <f t="shared" si="547"/>
        <v>-</v>
      </c>
      <c r="BE165" s="117" t="str">
        <f t="shared" si="547"/>
        <v>-</v>
      </c>
      <c r="BF165" s="117" t="str">
        <f t="shared" si="547"/>
        <v>-</v>
      </c>
      <c r="BG165" s="117" t="str">
        <f t="shared" si="547"/>
        <v>-</v>
      </c>
      <c r="BH165" s="117" t="str">
        <f t="shared" si="547"/>
        <v>-</v>
      </c>
      <c r="BI165" s="117" t="str">
        <f t="shared" si="547"/>
        <v>-</v>
      </c>
      <c r="BJ165" s="117" t="str">
        <f t="shared" si="547"/>
        <v>-</v>
      </c>
      <c r="BK165" s="117" t="str">
        <f t="shared" si="547"/>
        <v>-</v>
      </c>
      <c r="BL165" s="117" t="str">
        <f t="shared" si="547"/>
        <v>-</v>
      </c>
      <c r="BM165" s="117" t="str">
        <f t="shared" si="547"/>
        <v>-</v>
      </c>
      <c r="BN165" s="117" t="str">
        <f t="shared" si="547"/>
        <v>-</v>
      </c>
      <c r="BO165" s="117" t="str">
        <f t="shared" si="547"/>
        <v>-</v>
      </c>
      <c r="BP165" s="117" t="str">
        <f t="shared" si="547"/>
        <v>-</v>
      </c>
      <c r="BQ165" s="117" t="str">
        <f t="shared" si="547"/>
        <v>-</v>
      </c>
      <c r="BR165" s="117" t="str">
        <f t="shared" si="547"/>
        <v>-</v>
      </c>
      <c r="BS165" s="117" t="str">
        <f t="shared" si="547"/>
        <v>-</v>
      </c>
      <c r="BT165" s="117" t="str">
        <f t="shared" si="547"/>
        <v>-</v>
      </c>
      <c r="BU165" s="117" t="str">
        <f t="shared" si="547"/>
        <v>-</v>
      </c>
      <c r="BV165" s="117" t="str">
        <f t="shared" si="547"/>
        <v>-</v>
      </c>
      <c r="BW165" s="117" t="str">
        <f t="shared" si="547"/>
        <v>-</v>
      </c>
      <c r="BX165" s="117" t="str">
        <f t="shared" si="547"/>
        <v>-</v>
      </c>
      <c r="BY165" s="117" t="str">
        <f t="shared" si="547"/>
        <v>-</v>
      </c>
      <c r="BZ165" s="117" t="str">
        <f t="shared" si="547"/>
        <v>-</v>
      </c>
      <c r="CA165" s="117" t="str">
        <f t="shared" si="547"/>
        <v>-</v>
      </c>
      <c r="CB165" s="117" t="str">
        <f t="shared" si="547"/>
        <v>-</v>
      </c>
      <c r="CC165" s="117" t="str">
        <f t="shared" si="547"/>
        <v>-</v>
      </c>
      <c r="CD165" s="117" t="str">
        <f t="shared" si="547"/>
        <v>-</v>
      </c>
      <c r="CE165" s="117" t="str">
        <f t="shared" si="547"/>
        <v>-</v>
      </c>
      <c r="CF165" s="117" t="str">
        <f t="shared" si="547"/>
        <v>-</v>
      </c>
      <c r="CG165" s="117" t="str">
        <f t="shared" si="547"/>
        <v>-</v>
      </c>
      <c r="CH165" s="117" t="str">
        <f t="shared" si="547"/>
        <v>-</v>
      </c>
      <c r="CI165" s="117" t="str">
        <f t="shared" si="547"/>
        <v>-</v>
      </c>
      <c r="CJ165" s="117" t="str">
        <f t="shared" si="547"/>
        <v>-</v>
      </c>
      <c r="CK165" s="117" t="str">
        <f t="shared" ref="CK165:EV165" si="548">IF(CK116=CK115,"-",CK116)</f>
        <v>-</v>
      </c>
      <c r="CL165" s="117" t="str">
        <f t="shared" si="548"/>
        <v>-</v>
      </c>
      <c r="CM165" s="117" t="str">
        <f t="shared" si="548"/>
        <v>-</v>
      </c>
      <c r="CN165" s="117" t="str">
        <f t="shared" si="548"/>
        <v>-</v>
      </c>
      <c r="CO165" s="117" t="str">
        <f t="shared" si="548"/>
        <v>-</v>
      </c>
      <c r="CP165" s="117" t="str">
        <f t="shared" si="548"/>
        <v>-</v>
      </c>
      <c r="CQ165" s="117" t="str">
        <f t="shared" si="548"/>
        <v>-</v>
      </c>
      <c r="CR165" s="117" t="str">
        <f t="shared" si="548"/>
        <v>-</v>
      </c>
      <c r="CS165" s="117" t="str">
        <f t="shared" si="548"/>
        <v>-</v>
      </c>
      <c r="CT165" s="117" t="str">
        <f t="shared" si="548"/>
        <v>-</v>
      </c>
      <c r="CU165" s="117" t="str">
        <f t="shared" si="548"/>
        <v>-</v>
      </c>
      <c r="CV165" s="117" t="str">
        <f t="shared" si="548"/>
        <v>-</v>
      </c>
      <c r="CW165" s="117" t="str">
        <f t="shared" si="548"/>
        <v>-</v>
      </c>
      <c r="CX165" s="117" t="str">
        <f t="shared" si="548"/>
        <v>-</v>
      </c>
      <c r="CY165" s="117" t="str">
        <f t="shared" si="548"/>
        <v>-</v>
      </c>
      <c r="CZ165" s="117" t="str">
        <f t="shared" si="548"/>
        <v>-</v>
      </c>
      <c r="DA165" s="117" t="str">
        <f t="shared" si="548"/>
        <v>-</v>
      </c>
      <c r="DB165" s="117" t="str">
        <f t="shared" si="548"/>
        <v>-</v>
      </c>
      <c r="DC165" s="117" t="str">
        <f t="shared" si="548"/>
        <v>-</v>
      </c>
      <c r="DD165" s="117" t="str">
        <f t="shared" si="548"/>
        <v>-</v>
      </c>
      <c r="DE165" s="117" t="str">
        <f t="shared" si="548"/>
        <v>-</v>
      </c>
      <c r="DF165" s="117" t="str">
        <f t="shared" si="548"/>
        <v>-</v>
      </c>
      <c r="DG165" s="117" t="str">
        <f t="shared" si="548"/>
        <v>-</v>
      </c>
      <c r="DH165" s="117" t="str">
        <f t="shared" si="548"/>
        <v>-</v>
      </c>
      <c r="DI165" s="117" t="str">
        <f t="shared" si="548"/>
        <v>-</v>
      </c>
      <c r="DJ165" s="117" t="str">
        <f t="shared" si="548"/>
        <v>-</v>
      </c>
      <c r="DK165" s="117" t="str">
        <f t="shared" si="548"/>
        <v>-</v>
      </c>
      <c r="DL165" s="117" t="str">
        <f t="shared" si="548"/>
        <v>-</v>
      </c>
      <c r="DM165" s="117" t="str">
        <f t="shared" si="548"/>
        <v>-</v>
      </c>
      <c r="DN165" s="117" t="str">
        <f t="shared" si="548"/>
        <v>-</v>
      </c>
      <c r="DO165" s="117" t="str">
        <f t="shared" si="548"/>
        <v>-</v>
      </c>
      <c r="DP165" s="117" t="str">
        <f t="shared" si="548"/>
        <v>-</v>
      </c>
      <c r="DQ165" s="117" t="str">
        <f t="shared" si="548"/>
        <v>-</v>
      </c>
      <c r="DR165" s="117" t="str">
        <f t="shared" si="548"/>
        <v>-</v>
      </c>
      <c r="DS165" s="117" t="str">
        <f t="shared" si="548"/>
        <v>-</v>
      </c>
      <c r="DT165" s="117" t="str">
        <f t="shared" si="548"/>
        <v>-</v>
      </c>
      <c r="DU165" s="117" t="str">
        <f t="shared" si="548"/>
        <v>-</v>
      </c>
      <c r="DV165" s="117" t="str">
        <f t="shared" si="548"/>
        <v>-</v>
      </c>
      <c r="DW165" s="117" t="str">
        <f t="shared" si="548"/>
        <v>-</v>
      </c>
      <c r="DX165" s="117" t="str">
        <f t="shared" si="548"/>
        <v>-</v>
      </c>
      <c r="DY165" s="117" t="str">
        <f t="shared" si="548"/>
        <v>-</v>
      </c>
      <c r="DZ165" s="117" t="str">
        <f t="shared" si="548"/>
        <v>-</v>
      </c>
      <c r="EA165" s="117" t="str">
        <f t="shared" si="548"/>
        <v>-</v>
      </c>
      <c r="EB165" s="117" t="str">
        <f t="shared" si="548"/>
        <v>-</v>
      </c>
      <c r="EC165" s="117" t="str">
        <f t="shared" si="548"/>
        <v>-</v>
      </c>
      <c r="ED165" s="117" t="str">
        <f t="shared" si="548"/>
        <v>-</v>
      </c>
      <c r="EE165" s="117" t="str">
        <f t="shared" si="548"/>
        <v>-</v>
      </c>
      <c r="EF165" s="117" t="str">
        <f t="shared" si="548"/>
        <v>-</v>
      </c>
      <c r="EG165" s="117" t="str">
        <f t="shared" si="548"/>
        <v>-</v>
      </c>
      <c r="EH165" s="117" t="str">
        <f t="shared" si="548"/>
        <v>-</v>
      </c>
      <c r="EI165" s="117" t="str">
        <f t="shared" si="548"/>
        <v>-</v>
      </c>
      <c r="EJ165" s="117" t="str">
        <f t="shared" si="548"/>
        <v>-</v>
      </c>
      <c r="EK165" s="117" t="str">
        <f t="shared" si="548"/>
        <v>-</v>
      </c>
      <c r="EL165" s="117" t="str">
        <f t="shared" si="548"/>
        <v>-</v>
      </c>
      <c r="EM165" s="117" t="str">
        <f t="shared" si="548"/>
        <v>-</v>
      </c>
      <c r="EN165" s="117" t="str">
        <f t="shared" si="548"/>
        <v>-</v>
      </c>
      <c r="EO165" s="117" t="str">
        <f t="shared" si="548"/>
        <v>-</v>
      </c>
      <c r="EP165" s="117" t="str">
        <f t="shared" si="548"/>
        <v>-</v>
      </c>
      <c r="EQ165" s="117" t="str">
        <f t="shared" si="548"/>
        <v>-</v>
      </c>
      <c r="ER165" s="117" t="str">
        <f t="shared" si="548"/>
        <v>-</v>
      </c>
      <c r="ES165" s="117" t="str">
        <f t="shared" si="548"/>
        <v>-</v>
      </c>
      <c r="ET165" s="117" t="str">
        <f t="shared" si="548"/>
        <v>-</v>
      </c>
      <c r="EU165" s="117" t="str">
        <f t="shared" si="548"/>
        <v>-</v>
      </c>
      <c r="EV165" s="117" t="str">
        <f t="shared" si="548"/>
        <v>-</v>
      </c>
      <c r="EW165" s="117" t="str">
        <f t="shared" ref="EW165:HH165" si="549">IF(EW116=EW115,"-",EW116)</f>
        <v>-</v>
      </c>
      <c r="EX165" s="117" t="str">
        <f t="shared" si="549"/>
        <v>-</v>
      </c>
      <c r="EY165" s="117" t="str">
        <f t="shared" si="549"/>
        <v>-</v>
      </c>
      <c r="EZ165" s="117" t="str">
        <f t="shared" si="549"/>
        <v>-</v>
      </c>
      <c r="FA165" s="117" t="str">
        <f t="shared" si="549"/>
        <v>-</v>
      </c>
      <c r="FB165" s="117" t="str">
        <f t="shared" si="549"/>
        <v>-</v>
      </c>
      <c r="FC165" s="117" t="str">
        <f t="shared" si="549"/>
        <v>-</v>
      </c>
      <c r="FD165" s="117" t="str">
        <f t="shared" si="549"/>
        <v>-</v>
      </c>
      <c r="FE165" s="117" t="str">
        <f t="shared" si="549"/>
        <v>-</v>
      </c>
      <c r="FF165" s="117" t="str">
        <f t="shared" si="549"/>
        <v>-</v>
      </c>
      <c r="FG165" s="117" t="str">
        <f t="shared" si="549"/>
        <v>-</v>
      </c>
      <c r="FH165" s="117" t="str">
        <f t="shared" si="549"/>
        <v>-</v>
      </c>
      <c r="FI165" s="117" t="str">
        <f t="shared" si="549"/>
        <v>-</v>
      </c>
      <c r="FJ165" s="117" t="str">
        <f t="shared" si="549"/>
        <v>-</v>
      </c>
      <c r="FK165" s="117" t="str">
        <f t="shared" si="549"/>
        <v>-</v>
      </c>
      <c r="FL165" s="117" t="str">
        <f t="shared" si="549"/>
        <v>-</v>
      </c>
      <c r="FM165" s="117" t="str">
        <f t="shared" si="549"/>
        <v>-</v>
      </c>
      <c r="FN165" s="117" t="str">
        <f t="shared" si="549"/>
        <v>-</v>
      </c>
      <c r="FO165" s="117" t="str">
        <f t="shared" si="549"/>
        <v>-</v>
      </c>
      <c r="FP165" s="117" t="str">
        <f t="shared" si="549"/>
        <v>-</v>
      </c>
      <c r="FQ165" s="117" t="str">
        <f t="shared" si="549"/>
        <v>-</v>
      </c>
      <c r="FR165" s="117" t="str">
        <f t="shared" si="549"/>
        <v>-</v>
      </c>
      <c r="FS165" s="117" t="str">
        <f t="shared" si="549"/>
        <v>-</v>
      </c>
      <c r="FT165" s="117" t="str">
        <f t="shared" si="549"/>
        <v>-</v>
      </c>
      <c r="FU165" s="117" t="str">
        <f t="shared" si="549"/>
        <v>-</v>
      </c>
      <c r="FV165" s="117" t="str">
        <f t="shared" si="549"/>
        <v>-</v>
      </c>
      <c r="FW165" s="117" t="str">
        <f t="shared" si="549"/>
        <v>-</v>
      </c>
      <c r="FX165" s="117" t="str">
        <f t="shared" si="549"/>
        <v>-</v>
      </c>
      <c r="FY165" s="117" t="str">
        <f t="shared" si="549"/>
        <v>-</v>
      </c>
      <c r="FZ165" s="117" t="str">
        <f t="shared" si="549"/>
        <v>-</v>
      </c>
      <c r="GA165" s="117" t="str">
        <f t="shared" si="549"/>
        <v>-</v>
      </c>
      <c r="GB165" s="117" t="str">
        <f t="shared" si="549"/>
        <v>-</v>
      </c>
      <c r="GC165" s="117" t="str">
        <f t="shared" si="549"/>
        <v>-</v>
      </c>
      <c r="GD165" s="117" t="str">
        <f t="shared" si="549"/>
        <v>-</v>
      </c>
      <c r="GE165" s="117" t="str">
        <f t="shared" si="549"/>
        <v>-</v>
      </c>
      <c r="GF165" s="117" t="str">
        <f t="shared" si="549"/>
        <v>-</v>
      </c>
      <c r="GG165" s="117" t="str">
        <f t="shared" si="549"/>
        <v>-</v>
      </c>
      <c r="GH165" s="117" t="str">
        <f t="shared" si="549"/>
        <v>-</v>
      </c>
      <c r="GI165" s="117" t="str">
        <f t="shared" si="549"/>
        <v>-</v>
      </c>
      <c r="GJ165" s="117" t="str">
        <f t="shared" si="549"/>
        <v>-</v>
      </c>
      <c r="GK165" s="117" t="str">
        <f t="shared" si="549"/>
        <v>-</v>
      </c>
      <c r="GL165" s="117" t="str">
        <f t="shared" si="549"/>
        <v>-</v>
      </c>
      <c r="GM165" s="117" t="str">
        <f t="shared" si="549"/>
        <v>-</v>
      </c>
      <c r="GN165" s="117" t="str">
        <f t="shared" si="549"/>
        <v>-</v>
      </c>
      <c r="GO165" s="117" t="str">
        <f t="shared" si="549"/>
        <v>-</v>
      </c>
      <c r="GP165" s="117" t="str">
        <f t="shared" si="549"/>
        <v>-</v>
      </c>
      <c r="GQ165" s="117" t="str">
        <f t="shared" si="549"/>
        <v>-</v>
      </c>
      <c r="GR165" s="117" t="str">
        <f t="shared" si="549"/>
        <v>-</v>
      </c>
      <c r="GS165" s="117" t="str">
        <f t="shared" si="549"/>
        <v>-</v>
      </c>
      <c r="GT165" s="117" t="str">
        <f t="shared" si="549"/>
        <v>-</v>
      </c>
      <c r="GU165" s="117" t="str">
        <f t="shared" si="549"/>
        <v>-</v>
      </c>
      <c r="GV165" s="117" t="str">
        <f t="shared" si="549"/>
        <v>-</v>
      </c>
      <c r="GW165" s="117" t="str">
        <f t="shared" si="549"/>
        <v>-</v>
      </c>
      <c r="GX165" s="117" t="str">
        <f t="shared" si="549"/>
        <v>-</v>
      </c>
      <c r="GY165" s="117" t="str">
        <f t="shared" si="549"/>
        <v>-</v>
      </c>
      <c r="GZ165" s="117" t="str">
        <f t="shared" si="549"/>
        <v>-</v>
      </c>
      <c r="HA165" s="117" t="str">
        <f t="shared" si="549"/>
        <v>-</v>
      </c>
      <c r="HB165" s="117" t="str">
        <f t="shared" si="549"/>
        <v>-</v>
      </c>
      <c r="HC165" s="117" t="str">
        <f t="shared" si="549"/>
        <v>-</v>
      </c>
      <c r="HD165" s="117" t="str">
        <f t="shared" si="549"/>
        <v>-</v>
      </c>
      <c r="HE165" s="117" t="str">
        <f t="shared" si="549"/>
        <v>-</v>
      </c>
      <c r="HF165" s="117" t="str">
        <f t="shared" si="549"/>
        <v>-</v>
      </c>
      <c r="HG165" s="117" t="str">
        <f t="shared" si="549"/>
        <v>-</v>
      </c>
      <c r="HH165" s="117" t="str">
        <f t="shared" si="549"/>
        <v>-</v>
      </c>
      <c r="HI165" s="117" t="str">
        <f t="shared" ref="HI165:HU165" si="550">IF(HI116=HI115,"-",HI116)</f>
        <v>-</v>
      </c>
      <c r="HJ165" s="117" t="str">
        <f t="shared" si="550"/>
        <v>-</v>
      </c>
      <c r="HK165" s="117" t="str">
        <f t="shared" si="550"/>
        <v>-</v>
      </c>
      <c r="HL165" s="117" t="str">
        <f t="shared" si="550"/>
        <v>-</v>
      </c>
      <c r="HM165" s="117" t="str">
        <f t="shared" si="550"/>
        <v>-</v>
      </c>
      <c r="HN165" s="117" t="str">
        <f t="shared" si="550"/>
        <v>-</v>
      </c>
      <c r="HO165" s="117" t="str">
        <f t="shared" si="550"/>
        <v>-</v>
      </c>
      <c r="HP165" s="117" t="str">
        <f t="shared" si="550"/>
        <v>-</v>
      </c>
      <c r="HQ165" s="117" t="str">
        <f t="shared" si="550"/>
        <v>-</v>
      </c>
      <c r="HR165" s="117" t="str">
        <f t="shared" si="550"/>
        <v>-</v>
      </c>
      <c r="HS165" s="117" t="str">
        <f t="shared" si="550"/>
        <v>-</v>
      </c>
      <c r="HT165" s="117" t="str">
        <f t="shared" si="550"/>
        <v>-</v>
      </c>
      <c r="HU165" s="117" t="str">
        <f t="shared" si="550"/>
        <v>-</v>
      </c>
    </row>
    <row r="166" spans="1:229" x14ac:dyDescent="0.35">
      <c r="A166" s="117" t="s">
        <v>828</v>
      </c>
      <c r="B166" s="117" t="str">
        <f t="shared" si="494"/>
        <v>-</v>
      </c>
      <c r="C166" s="117" t="str">
        <f t="shared" si="494"/>
        <v>-</v>
      </c>
      <c r="D166" s="117" t="str">
        <f t="shared" si="494"/>
        <v>-</v>
      </c>
      <c r="E166" s="117" t="str">
        <f t="shared" si="494"/>
        <v>-</v>
      </c>
      <c r="H166" s="117">
        <v>165</v>
      </c>
      <c r="I166" s="117" t="str">
        <f t="shared" si="410"/>
        <v>ECG</v>
      </c>
      <c r="J166" s="117">
        <f t="shared" si="412"/>
        <v>150</v>
      </c>
      <c r="K166" s="117" t="str">
        <f t="shared" si="413"/>
        <v>ECG</v>
      </c>
      <c r="L166" s="117" t="str">
        <f t="shared" si="414"/>
        <v/>
      </c>
      <c r="M166" s="398" t="str">
        <f t="shared" si="415"/>
        <v>ECG</v>
      </c>
      <c r="N166" s="117">
        <f t="shared" si="416"/>
        <v>165</v>
      </c>
      <c r="O166" s="117">
        <f t="shared" si="417"/>
        <v>165</v>
      </c>
      <c r="Q166" s="389" t="str">
        <f t="shared" si="411"/>
        <v/>
      </c>
      <c r="R166" s="395" t="str">
        <f t="shared" si="418"/>
        <v/>
      </c>
      <c r="S166" s="391"/>
      <c r="T166" s="391"/>
      <c r="U166" s="391"/>
      <c r="V166" s="117">
        <v>18</v>
      </c>
      <c r="X166" s="117" t="str">
        <f t="shared" si="489"/>
        <v>-</v>
      </c>
      <c r="Y166" s="117" t="str">
        <f t="shared" ref="Y166:CJ169" si="551">IF(Y117=Y116,"-",Y117)</f>
        <v>-</v>
      </c>
      <c r="Z166" s="117" t="str">
        <f t="shared" si="551"/>
        <v>-</v>
      </c>
      <c r="AA166" s="117" t="str">
        <f t="shared" si="551"/>
        <v>-</v>
      </c>
      <c r="AB166" s="117" t="str">
        <f t="shared" si="551"/>
        <v>-</v>
      </c>
      <c r="AC166" s="117" t="str">
        <f t="shared" si="551"/>
        <v>-</v>
      </c>
      <c r="AD166" s="117" t="str">
        <f t="shared" si="551"/>
        <v>-</v>
      </c>
      <c r="AE166" s="117" t="str">
        <f t="shared" si="551"/>
        <v>-</v>
      </c>
      <c r="AF166" s="117" t="str">
        <f t="shared" si="551"/>
        <v>-</v>
      </c>
      <c r="AG166" s="117" t="str">
        <f t="shared" si="551"/>
        <v>-</v>
      </c>
      <c r="AH166" s="117" t="str">
        <f t="shared" si="551"/>
        <v>-</v>
      </c>
      <c r="AI166" s="117" t="str">
        <f t="shared" si="551"/>
        <v>-</v>
      </c>
      <c r="AJ166" s="117" t="str">
        <f t="shared" si="551"/>
        <v>-</v>
      </c>
      <c r="AK166" s="117" t="str">
        <f t="shared" si="551"/>
        <v>-</v>
      </c>
      <c r="AL166" s="117" t="str">
        <f t="shared" si="551"/>
        <v>-</v>
      </c>
      <c r="AM166" s="117" t="str">
        <f t="shared" si="551"/>
        <v>-</v>
      </c>
      <c r="AN166" s="117" t="str">
        <f t="shared" si="551"/>
        <v>-</v>
      </c>
      <c r="AO166" s="117" t="str">
        <f t="shared" si="551"/>
        <v>-</v>
      </c>
      <c r="AP166" s="117" t="str">
        <f t="shared" si="551"/>
        <v>-</v>
      </c>
      <c r="AQ166" s="117" t="str">
        <f t="shared" si="551"/>
        <v>-</v>
      </c>
      <c r="AR166" s="117" t="str">
        <f t="shared" si="551"/>
        <v>-</v>
      </c>
      <c r="AS166" s="117" t="str">
        <f t="shared" si="551"/>
        <v>-</v>
      </c>
      <c r="AT166" s="117" t="str">
        <f t="shared" si="551"/>
        <v>-</v>
      </c>
      <c r="AU166" s="117" t="str">
        <f t="shared" si="551"/>
        <v>-</v>
      </c>
      <c r="AV166" s="117" t="str">
        <f t="shared" si="551"/>
        <v>-</v>
      </c>
      <c r="AW166" s="117" t="str">
        <f t="shared" si="551"/>
        <v>-</v>
      </c>
      <c r="AX166" s="117" t="str">
        <f t="shared" si="551"/>
        <v>-</v>
      </c>
      <c r="AY166" s="117" t="str">
        <f t="shared" si="551"/>
        <v>-</v>
      </c>
      <c r="AZ166" s="117" t="str">
        <f t="shared" si="551"/>
        <v>-</v>
      </c>
      <c r="BA166" s="117" t="str">
        <f t="shared" si="551"/>
        <v>-</v>
      </c>
      <c r="BB166" s="117" t="str">
        <f t="shared" si="551"/>
        <v>-</v>
      </c>
      <c r="BC166" s="117" t="str">
        <f t="shared" si="551"/>
        <v>-</v>
      </c>
      <c r="BD166" s="117" t="str">
        <f t="shared" si="551"/>
        <v>-</v>
      </c>
      <c r="BE166" s="117" t="str">
        <f t="shared" si="551"/>
        <v>-</v>
      </c>
      <c r="BF166" s="117" t="str">
        <f t="shared" si="551"/>
        <v>-</v>
      </c>
      <c r="BG166" s="117" t="str">
        <f t="shared" si="551"/>
        <v>-</v>
      </c>
      <c r="BH166" s="117" t="str">
        <f t="shared" si="551"/>
        <v>-</v>
      </c>
      <c r="BI166" s="117" t="str">
        <f t="shared" si="551"/>
        <v>-</v>
      </c>
      <c r="BJ166" s="117" t="str">
        <f t="shared" si="551"/>
        <v>-</v>
      </c>
      <c r="BK166" s="117" t="str">
        <f t="shared" si="551"/>
        <v>-</v>
      </c>
      <c r="BL166" s="117" t="str">
        <f t="shared" si="551"/>
        <v>-</v>
      </c>
      <c r="BM166" s="117" t="str">
        <f t="shared" si="551"/>
        <v>-</v>
      </c>
      <c r="BN166" s="117" t="str">
        <f t="shared" si="551"/>
        <v>-</v>
      </c>
      <c r="BO166" s="117" t="str">
        <f t="shared" si="551"/>
        <v>-</v>
      </c>
      <c r="BP166" s="117" t="str">
        <f t="shared" si="551"/>
        <v>-</v>
      </c>
      <c r="BQ166" s="117" t="str">
        <f t="shared" si="551"/>
        <v>-</v>
      </c>
      <c r="BR166" s="117" t="str">
        <f t="shared" si="551"/>
        <v>-</v>
      </c>
      <c r="BS166" s="117" t="str">
        <f t="shared" si="551"/>
        <v>-</v>
      </c>
      <c r="BT166" s="117" t="str">
        <f t="shared" si="551"/>
        <v>-</v>
      </c>
      <c r="BU166" s="117" t="str">
        <f t="shared" si="551"/>
        <v>-</v>
      </c>
      <c r="BV166" s="117" t="str">
        <f t="shared" si="551"/>
        <v>-</v>
      </c>
      <c r="BW166" s="117" t="str">
        <f t="shared" si="551"/>
        <v>-</v>
      </c>
      <c r="BX166" s="117" t="str">
        <f t="shared" si="551"/>
        <v>-</v>
      </c>
      <c r="BY166" s="117" t="str">
        <f t="shared" si="551"/>
        <v>-</v>
      </c>
      <c r="BZ166" s="117" t="str">
        <f t="shared" si="551"/>
        <v>-</v>
      </c>
      <c r="CA166" s="117" t="str">
        <f t="shared" si="551"/>
        <v>-</v>
      </c>
      <c r="CB166" s="117" t="str">
        <f t="shared" si="551"/>
        <v>-</v>
      </c>
      <c r="CC166" s="117" t="str">
        <f t="shared" si="551"/>
        <v>-</v>
      </c>
      <c r="CD166" s="117" t="str">
        <f t="shared" si="551"/>
        <v>-</v>
      </c>
      <c r="CE166" s="117" t="str">
        <f t="shared" si="551"/>
        <v>-</v>
      </c>
      <c r="CF166" s="117" t="str">
        <f t="shared" si="551"/>
        <v>-</v>
      </c>
      <c r="CG166" s="117" t="str">
        <f t="shared" si="551"/>
        <v>-</v>
      </c>
      <c r="CH166" s="117" t="str">
        <f t="shared" si="551"/>
        <v>-</v>
      </c>
      <c r="CI166" s="117" t="str">
        <f t="shared" si="551"/>
        <v>-</v>
      </c>
      <c r="CJ166" s="117" t="str">
        <f t="shared" si="551"/>
        <v>-</v>
      </c>
      <c r="CK166" s="117" t="str">
        <f t="shared" ref="CK166:EV181" si="552">IF(CK117=CK116,"-",CK117)</f>
        <v>-</v>
      </c>
      <c r="CL166" s="117" t="str">
        <f t="shared" si="552"/>
        <v>-</v>
      </c>
      <c r="CM166" s="117" t="str">
        <f t="shared" si="552"/>
        <v>-</v>
      </c>
      <c r="CN166" s="117" t="str">
        <f t="shared" si="552"/>
        <v>-</v>
      </c>
      <c r="CO166" s="117" t="str">
        <f t="shared" si="552"/>
        <v>-</v>
      </c>
      <c r="CP166" s="117" t="str">
        <f t="shared" si="552"/>
        <v>-</v>
      </c>
      <c r="CQ166" s="117" t="str">
        <f t="shared" si="552"/>
        <v>-</v>
      </c>
      <c r="CR166" s="117" t="str">
        <f t="shared" si="552"/>
        <v>-</v>
      </c>
      <c r="CS166" s="117" t="str">
        <f t="shared" si="552"/>
        <v>-</v>
      </c>
      <c r="CT166" s="117" t="str">
        <f t="shared" si="552"/>
        <v>-</v>
      </c>
      <c r="CU166" s="117" t="str">
        <f t="shared" si="552"/>
        <v>-</v>
      </c>
      <c r="CV166" s="117" t="str">
        <f t="shared" si="552"/>
        <v>-</v>
      </c>
      <c r="CW166" s="117" t="str">
        <f t="shared" si="552"/>
        <v>-</v>
      </c>
      <c r="CX166" s="117" t="str">
        <f t="shared" si="552"/>
        <v>-</v>
      </c>
      <c r="CY166" s="117" t="str">
        <f t="shared" si="552"/>
        <v>-</v>
      </c>
      <c r="CZ166" s="117" t="str">
        <f t="shared" si="552"/>
        <v>-</v>
      </c>
      <c r="DA166" s="117" t="str">
        <f t="shared" si="552"/>
        <v>-</v>
      </c>
      <c r="DB166" s="117" t="str">
        <f t="shared" si="552"/>
        <v>-</v>
      </c>
      <c r="DC166" s="117" t="str">
        <f t="shared" si="552"/>
        <v>-</v>
      </c>
      <c r="DD166" s="117" t="str">
        <f t="shared" si="552"/>
        <v>-</v>
      </c>
      <c r="DE166" s="117" t="str">
        <f t="shared" si="552"/>
        <v>-</v>
      </c>
      <c r="DF166" s="117" t="str">
        <f t="shared" si="552"/>
        <v>-</v>
      </c>
      <c r="DG166" s="117" t="str">
        <f t="shared" si="552"/>
        <v>-</v>
      </c>
      <c r="DH166" s="117" t="str">
        <f t="shared" si="552"/>
        <v>-</v>
      </c>
      <c r="DI166" s="117" t="str">
        <f t="shared" si="552"/>
        <v>-</v>
      </c>
      <c r="DJ166" s="117" t="str">
        <f t="shared" si="552"/>
        <v>-</v>
      </c>
      <c r="DK166" s="117" t="str">
        <f t="shared" si="552"/>
        <v>-</v>
      </c>
      <c r="DL166" s="117" t="str">
        <f t="shared" si="552"/>
        <v>-</v>
      </c>
      <c r="DM166" s="117" t="str">
        <f t="shared" si="552"/>
        <v>-</v>
      </c>
      <c r="DN166" s="117" t="str">
        <f t="shared" si="552"/>
        <v>-</v>
      </c>
      <c r="DO166" s="117" t="str">
        <f t="shared" si="552"/>
        <v>-</v>
      </c>
      <c r="DP166" s="117" t="str">
        <f t="shared" si="552"/>
        <v>-</v>
      </c>
      <c r="DQ166" s="117" t="str">
        <f t="shared" si="552"/>
        <v>-</v>
      </c>
      <c r="DR166" s="117" t="str">
        <f t="shared" si="552"/>
        <v>-</v>
      </c>
      <c r="DS166" s="117" t="str">
        <f t="shared" si="552"/>
        <v>-</v>
      </c>
      <c r="DT166" s="117" t="str">
        <f t="shared" si="552"/>
        <v>-</v>
      </c>
      <c r="DU166" s="117" t="str">
        <f t="shared" si="552"/>
        <v>-</v>
      </c>
      <c r="DV166" s="117" t="str">
        <f t="shared" si="552"/>
        <v>-</v>
      </c>
      <c r="DW166" s="117" t="str">
        <f t="shared" si="552"/>
        <v>-</v>
      </c>
      <c r="DX166" s="117" t="str">
        <f t="shared" si="552"/>
        <v>-</v>
      </c>
      <c r="DY166" s="117" t="str">
        <f t="shared" si="552"/>
        <v>-</v>
      </c>
      <c r="DZ166" s="117" t="str">
        <f t="shared" si="552"/>
        <v>-</v>
      </c>
      <c r="EA166" s="117" t="str">
        <f t="shared" si="552"/>
        <v>-</v>
      </c>
      <c r="EB166" s="117" t="str">
        <f t="shared" si="552"/>
        <v>-</v>
      </c>
      <c r="EC166" s="117" t="str">
        <f t="shared" si="552"/>
        <v>-</v>
      </c>
      <c r="ED166" s="117" t="str">
        <f t="shared" si="552"/>
        <v>-</v>
      </c>
      <c r="EE166" s="117" t="str">
        <f t="shared" si="552"/>
        <v>-</v>
      </c>
      <c r="EF166" s="117" t="str">
        <f t="shared" si="552"/>
        <v>-</v>
      </c>
      <c r="EG166" s="117" t="str">
        <f t="shared" si="552"/>
        <v>-</v>
      </c>
      <c r="EH166" s="117" t="str">
        <f t="shared" si="552"/>
        <v>-</v>
      </c>
      <c r="EI166" s="117" t="str">
        <f t="shared" si="552"/>
        <v>-</v>
      </c>
      <c r="EJ166" s="117" t="str">
        <f t="shared" si="552"/>
        <v>-</v>
      </c>
      <c r="EK166" s="117" t="str">
        <f t="shared" si="552"/>
        <v>-</v>
      </c>
      <c r="EL166" s="117" t="str">
        <f t="shared" si="552"/>
        <v>-</v>
      </c>
      <c r="EM166" s="117" t="str">
        <f t="shared" si="552"/>
        <v>-</v>
      </c>
      <c r="EN166" s="117" t="str">
        <f t="shared" si="552"/>
        <v>-</v>
      </c>
      <c r="EO166" s="117" t="str">
        <f t="shared" si="552"/>
        <v>-</v>
      </c>
      <c r="EP166" s="117" t="str">
        <f t="shared" si="552"/>
        <v>-</v>
      </c>
      <c r="EQ166" s="117" t="str">
        <f t="shared" si="552"/>
        <v>-</v>
      </c>
      <c r="ER166" s="117" t="str">
        <f t="shared" si="552"/>
        <v>-</v>
      </c>
      <c r="ES166" s="117" t="str">
        <f t="shared" si="552"/>
        <v>-</v>
      </c>
      <c r="ET166" s="117" t="str">
        <f t="shared" si="552"/>
        <v>-</v>
      </c>
      <c r="EU166" s="117" t="str">
        <f t="shared" si="552"/>
        <v>-</v>
      </c>
      <c r="EV166" s="117" t="str">
        <f t="shared" si="552"/>
        <v>-</v>
      </c>
      <c r="EW166" s="117" t="str">
        <f t="shared" ref="EW166:HH169" si="553">IF(EW117=EW116,"-",EW117)</f>
        <v>-</v>
      </c>
      <c r="EX166" s="117" t="str">
        <f t="shared" si="553"/>
        <v>-</v>
      </c>
      <c r="EY166" s="117" t="str">
        <f t="shared" si="553"/>
        <v>-</v>
      </c>
      <c r="EZ166" s="117" t="str">
        <f t="shared" si="553"/>
        <v>-</v>
      </c>
      <c r="FA166" s="117" t="str">
        <f t="shared" si="553"/>
        <v>-</v>
      </c>
      <c r="FB166" s="117" t="str">
        <f t="shared" si="553"/>
        <v>-</v>
      </c>
      <c r="FC166" s="117" t="str">
        <f t="shared" si="553"/>
        <v>-</v>
      </c>
      <c r="FD166" s="117" t="str">
        <f t="shared" si="553"/>
        <v>-</v>
      </c>
      <c r="FE166" s="117" t="str">
        <f t="shared" si="553"/>
        <v>-</v>
      </c>
      <c r="FF166" s="117" t="str">
        <f t="shared" si="553"/>
        <v>-</v>
      </c>
      <c r="FG166" s="117" t="str">
        <f t="shared" si="553"/>
        <v>-</v>
      </c>
      <c r="FH166" s="117" t="str">
        <f t="shared" si="553"/>
        <v>-</v>
      </c>
      <c r="FI166" s="117" t="str">
        <f t="shared" si="553"/>
        <v>-</v>
      </c>
      <c r="FJ166" s="117" t="str">
        <f t="shared" si="553"/>
        <v>-</v>
      </c>
      <c r="FK166" s="117" t="str">
        <f t="shared" si="553"/>
        <v>-</v>
      </c>
      <c r="FL166" s="117" t="str">
        <f t="shared" si="553"/>
        <v>-</v>
      </c>
      <c r="FM166" s="117" t="str">
        <f t="shared" si="553"/>
        <v>-</v>
      </c>
      <c r="FN166" s="117" t="str">
        <f t="shared" si="553"/>
        <v>-</v>
      </c>
      <c r="FO166" s="117" t="str">
        <f t="shared" si="553"/>
        <v>-</v>
      </c>
      <c r="FP166" s="117" t="str">
        <f t="shared" si="553"/>
        <v>-</v>
      </c>
      <c r="FQ166" s="117" t="str">
        <f t="shared" si="553"/>
        <v>-</v>
      </c>
      <c r="FR166" s="117" t="str">
        <f t="shared" si="553"/>
        <v>-</v>
      </c>
      <c r="FS166" s="117" t="str">
        <f t="shared" si="553"/>
        <v>-</v>
      </c>
      <c r="FT166" s="117" t="str">
        <f t="shared" si="553"/>
        <v>-</v>
      </c>
      <c r="FU166" s="117" t="str">
        <f t="shared" si="553"/>
        <v>-</v>
      </c>
      <c r="FV166" s="117" t="str">
        <f t="shared" si="553"/>
        <v>-</v>
      </c>
      <c r="FW166" s="117" t="str">
        <f t="shared" si="553"/>
        <v>-</v>
      </c>
      <c r="FX166" s="117" t="str">
        <f t="shared" si="553"/>
        <v>-</v>
      </c>
      <c r="FY166" s="117" t="str">
        <f t="shared" si="553"/>
        <v>-</v>
      </c>
      <c r="FZ166" s="117" t="str">
        <f t="shared" si="553"/>
        <v>-</v>
      </c>
      <c r="GA166" s="117" t="str">
        <f t="shared" si="553"/>
        <v>-</v>
      </c>
      <c r="GB166" s="117" t="str">
        <f t="shared" si="553"/>
        <v>-</v>
      </c>
      <c r="GC166" s="117" t="str">
        <f t="shared" si="553"/>
        <v>-</v>
      </c>
      <c r="GD166" s="117" t="str">
        <f t="shared" si="553"/>
        <v>-</v>
      </c>
      <c r="GE166" s="117" t="str">
        <f t="shared" si="553"/>
        <v>-</v>
      </c>
      <c r="GF166" s="117" t="str">
        <f t="shared" si="553"/>
        <v>-</v>
      </c>
      <c r="GG166" s="117" t="str">
        <f t="shared" si="553"/>
        <v>-</v>
      </c>
      <c r="GH166" s="117" t="str">
        <f t="shared" si="553"/>
        <v>-</v>
      </c>
      <c r="GI166" s="117" t="str">
        <f t="shared" si="553"/>
        <v>-</v>
      </c>
      <c r="GJ166" s="117" t="str">
        <f t="shared" si="553"/>
        <v>-</v>
      </c>
      <c r="GK166" s="117" t="str">
        <f t="shared" si="553"/>
        <v>-</v>
      </c>
      <c r="GL166" s="117" t="str">
        <f t="shared" si="553"/>
        <v>-</v>
      </c>
      <c r="GM166" s="117" t="str">
        <f t="shared" si="553"/>
        <v>-</v>
      </c>
      <c r="GN166" s="117" t="str">
        <f t="shared" si="553"/>
        <v>-</v>
      </c>
      <c r="GO166" s="117" t="str">
        <f t="shared" si="553"/>
        <v>-</v>
      </c>
      <c r="GP166" s="117" t="str">
        <f t="shared" si="553"/>
        <v>-</v>
      </c>
      <c r="GQ166" s="117" t="str">
        <f t="shared" si="553"/>
        <v>-</v>
      </c>
      <c r="GR166" s="117" t="str">
        <f t="shared" si="553"/>
        <v>-</v>
      </c>
      <c r="GS166" s="117" t="str">
        <f t="shared" si="553"/>
        <v>-</v>
      </c>
      <c r="GT166" s="117" t="str">
        <f t="shared" si="553"/>
        <v>-</v>
      </c>
      <c r="GU166" s="117" t="str">
        <f t="shared" si="553"/>
        <v>-</v>
      </c>
      <c r="GV166" s="117" t="str">
        <f t="shared" si="553"/>
        <v>-</v>
      </c>
      <c r="GW166" s="117" t="str">
        <f t="shared" si="553"/>
        <v>-</v>
      </c>
      <c r="GX166" s="117" t="str">
        <f t="shared" si="553"/>
        <v>-</v>
      </c>
      <c r="GY166" s="117" t="str">
        <f t="shared" si="553"/>
        <v>-</v>
      </c>
      <c r="GZ166" s="117" t="str">
        <f t="shared" si="553"/>
        <v>-</v>
      </c>
      <c r="HA166" s="117" t="str">
        <f t="shared" si="553"/>
        <v>-</v>
      </c>
      <c r="HB166" s="117" t="str">
        <f t="shared" si="553"/>
        <v>-</v>
      </c>
      <c r="HC166" s="117" t="str">
        <f t="shared" si="553"/>
        <v>-</v>
      </c>
      <c r="HD166" s="117" t="str">
        <f t="shared" si="553"/>
        <v>-</v>
      </c>
      <c r="HE166" s="117" t="str">
        <f t="shared" si="553"/>
        <v>-</v>
      </c>
      <c r="HF166" s="117" t="str">
        <f t="shared" si="553"/>
        <v>-</v>
      </c>
      <c r="HG166" s="117" t="str">
        <f t="shared" si="553"/>
        <v>-</v>
      </c>
      <c r="HH166" s="117" t="str">
        <f t="shared" si="553"/>
        <v>-</v>
      </c>
      <c r="HI166" s="117" t="str">
        <f t="shared" ref="HI166:HU168" si="554">IF(HI117=HI116,"-",HI117)</f>
        <v>-</v>
      </c>
      <c r="HJ166" s="117" t="str">
        <f t="shared" si="554"/>
        <v>-</v>
      </c>
      <c r="HK166" s="117" t="str">
        <f t="shared" si="554"/>
        <v>-</v>
      </c>
      <c r="HL166" s="117" t="str">
        <f t="shared" si="554"/>
        <v>-</v>
      </c>
      <c r="HM166" s="117" t="str">
        <f t="shared" si="554"/>
        <v>-</v>
      </c>
      <c r="HN166" s="117" t="str">
        <f t="shared" si="554"/>
        <v>-</v>
      </c>
      <c r="HO166" s="117" t="str">
        <f t="shared" si="554"/>
        <v>-</v>
      </c>
      <c r="HP166" s="117" t="str">
        <f t="shared" si="554"/>
        <v>-</v>
      </c>
      <c r="HQ166" s="117" t="str">
        <f t="shared" si="554"/>
        <v>-</v>
      </c>
      <c r="HR166" s="117" t="str">
        <f t="shared" si="554"/>
        <v>-</v>
      </c>
      <c r="HS166" s="117" t="str">
        <f t="shared" si="554"/>
        <v>-</v>
      </c>
      <c r="HT166" s="117" t="str">
        <f t="shared" si="554"/>
        <v>-</v>
      </c>
      <c r="HU166" s="117" t="str">
        <f t="shared" si="554"/>
        <v>-</v>
      </c>
    </row>
    <row r="167" spans="1:229" x14ac:dyDescent="0.35">
      <c r="A167" s="117" t="s">
        <v>829</v>
      </c>
      <c r="B167" s="117" t="str">
        <f t="shared" si="494"/>
        <v>-</v>
      </c>
      <c r="C167" s="117" t="str">
        <f t="shared" si="494"/>
        <v>-</v>
      </c>
      <c r="D167" s="117" t="str">
        <f t="shared" si="494"/>
        <v>-</v>
      </c>
      <c r="E167" s="117" t="str">
        <f t="shared" si="494"/>
        <v>-</v>
      </c>
      <c r="H167" s="117">
        <v>166</v>
      </c>
      <c r="I167" s="117" t="str">
        <f t="shared" si="410"/>
        <v>ECG</v>
      </c>
      <c r="J167" s="117">
        <f t="shared" si="412"/>
        <v>151</v>
      </c>
      <c r="K167" s="117" t="str">
        <f t="shared" si="413"/>
        <v>ECG</v>
      </c>
      <c r="L167" s="117" t="str">
        <f t="shared" si="414"/>
        <v/>
      </c>
      <c r="M167" s="398" t="str">
        <f t="shared" si="415"/>
        <v>ECG</v>
      </c>
      <c r="N167" s="117">
        <f t="shared" si="416"/>
        <v>166</v>
      </c>
      <c r="O167" s="117">
        <f t="shared" si="417"/>
        <v>166</v>
      </c>
      <c r="Q167" s="389" t="str">
        <f t="shared" si="411"/>
        <v/>
      </c>
      <c r="R167" s="395" t="str">
        <f t="shared" si="418"/>
        <v/>
      </c>
      <c r="S167" s="391"/>
      <c r="T167" s="391"/>
      <c r="U167" s="391"/>
      <c r="V167" s="117">
        <v>19</v>
      </c>
      <c r="X167" s="117" t="str">
        <f t="shared" ref="X167:X170" si="555">IF(X118=X117,"-",X118)</f>
        <v>-</v>
      </c>
      <c r="Y167" s="117" t="str">
        <f t="shared" si="551"/>
        <v>-</v>
      </c>
      <c r="Z167" s="117" t="str">
        <f t="shared" si="551"/>
        <v>-</v>
      </c>
      <c r="AA167" s="117" t="str">
        <f t="shared" si="551"/>
        <v>-</v>
      </c>
      <c r="AB167" s="117" t="str">
        <f t="shared" si="551"/>
        <v>-</v>
      </c>
      <c r="AC167" s="117" t="str">
        <f t="shared" si="551"/>
        <v>-</v>
      </c>
      <c r="AD167" s="117" t="str">
        <f t="shared" si="551"/>
        <v>-</v>
      </c>
      <c r="AE167" s="117" t="str">
        <f t="shared" si="551"/>
        <v>-</v>
      </c>
      <c r="AF167" s="117" t="str">
        <f t="shared" si="551"/>
        <v>-</v>
      </c>
      <c r="AG167" s="117" t="str">
        <f t="shared" si="551"/>
        <v>-</v>
      </c>
      <c r="AH167" s="117" t="str">
        <f t="shared" si="551"/>
        <v>-</v>
      </c>
      <c r="AI167" s="117" t="str">
        <f t="shared" si="551"/>
        <v>-</v>
      </c>
      <c r="AJ167" s="117" t="str">
        <f t="shared" si="551"/>
        <v>-</v>
      </c>
      <c r="AK167" s="117" t="str">
        <f t="shared" si="551"/>
        <v>-</v>
      </c>
      <c r="AL167" s="117" t="str">
        <f t="shared" si="551"/>
        <v>-</v>
      </c>
      <c r="AM167" s="117" t="str">
        <f t="shared" si="551"/>
        <v>-</v>
      </c>
      <c r="AN167" s="117" t="str">
        <f t="shared" si="551"/>
        <v>-</v>
      </c>
      <c r="AO167" s="117" t="str">
        <f t="shared" si="551"/>
        <v>-</v>
      </c>
      <c r="AP167" s="117" t="str">
        <f t="shared" si="551"/>
        <v>-</v>
      </c>
      <c r="AQ167" s="117" t="str">
        <f t="shared" si="551"/>
        <v>-</v>
      </c>
      <c r="AR167" s="117" t="str">
        <f t="shared" si="551"/>
        <v>-</v>
      </c>
      <c r="AS167" s="117" t="str">
        <f t="shared" si="551"/>
        <v>-</v>
      </c>
      <c r="AT167" s="117" t="str">
        <f t="shared" si="551"/>
        <v>-</v>
      </c>
      <c r="AU167" s="117" t="str">
        <f t="shared" si="551"/>
        <v>-</v>
      </c>
      <c r="AV167" s="117" t="str">
        <f t="shared" si="551"/>
        <v>-</v>
      </c>
      <c r="AW167" s="117" t="str">
        <f t="shared" si="551"/>
        <v>-</v>
      </c>
      <c r="AX167" s="117" t="str">
        <f t="shared" si="551"/>
        <v>-</v>
      </c>
      <c r="AY167" s="117" t="str">
        <f t="shared" si="551"/>
        <v>-</v>
      </c>
      <c r="AZ167" s="117" t="str">
        <f t="shared" si="551"/>
        <v>-</v>
      </c>
      <c r="BA167" s="117" t="str">
        <f t="shared" si="551"/>
        <v>-</v>
      </c>
      <c r="BB167" s="117" t="str">
        <f t="shared" si="551"/>
        <v>-</v>
      </c>
      <c r="BC167" s="117" t="str">
        <f t="shared" si="551"/>
        <v>-</v>
      </c>
      <c r="BD167" s="117" t="str">
        <f t="shared" si="551"/>
        <v>-</v>
      </c>
      <c r="BE167" s="117" t="str">
        <f t="shared" si="551"/>
        <v>-</v>
      </c>
      <c r="BF167" s="117" t="str">
        <f t="shared" si="551"/>
        <v>-</v>
      </c>
      <c r="BG167" s="117" t="str">
        <f t="shared" si="551"/>
        <v>-</v>
      </c>
      <c r="BH167" s="117" t="str">
        <f t="shared" si="551"/>
        <v>-</v>
      </c>
      <c r="BI167" s="117" t="str">
        <f t="shared" si="551"/>
        <v>-</v>
      </c>
      <c r="BJ167" s="117" t="str">
        <f t="shared" si="551"/>
        <v>-</v>
      </c>
      <c r="BK167" s="117" t="str">
        <f t="shared" si="551"/>
        <v>-</v>
      </c>
      <c r="BL167" s="117" t="str">
        <f t="shared" si="551"/>
        <v>-</v>
      </c>
      <c r="BM167" s="117" t="str">
        <f t="shared" si="551"/>
        <v>-</v>
      </c>
      <c r="BN167" s="117" t="str">
        <f t="shared" si="551"/>
        <v>-</v>
      </c>
      <c r="BO167" s="117" t="str">
        <f t="shared" si="551"/>
        <v>-</v>
      </c>
      <c r="BP167" s="117" t="str">
        <f t="shared" si="551"/>
        <v>-</v>
      </c>
      <c r="BQ167" s="117" t="str">
        <f t="shared" si="551"/>
        <v>-</v>
      </c>
      <c r="BR167" s="117" t="str">
        <f t="shared" si="551"/>
        <v>-</v>
      </c>
      <c r="BS167" s="117" t="str">
        <f t="shared" si="551"/>
        <v>-</v>
      </c>
      <c r="BT167" s="117" t="str">
        <f t="shared" si="551"/>
        <v>-</v>
      </c>
      <c r="BU167" s="117" t="str">
        <f t="shared" si="551"/>
        <v>-</v>
      </c>
      <c r="BV167" s="117" t="str">
        <f t="shared" si="551"/>
        <v>-</v>
      </c>
      <c r="BW167" s="117" t="str">
        <f t="shared" si="551"/>
        <v>-</v>
      </c>
      <c r="BX167" s="117" t="str">
        <f t="shared" si="551"/>
        <v>-</v>
      </c>
      <c r="BY167" s="117" t="str">
        <f t="shared" si="551"/>
        <v>-</v>
      </c>
      <c r="BZ167" s="117" t="str">
        <f t="shared" si="551"/>
        <v>-</v>
      </c>
      <c r="CA167" s="117" t="str">
        <f t="shared" si="551"/>
        <v>-</v>
      </c>
      <c r="CB167" s="117" t="str">
        <f t="shared" si="551"/>
        <v>-</v>
      </c>
      <c r="CC167" s="117" t="str">
        <f t="shared" si="551"/>
        <v>-</v>
      </c>
      <c r="CD167" s="117" t="str">
        <f t="shared" si="551"/>
        <v>-</v>
      </c>
      <c r="CE167" s="117" t="str">
        <f t="shared" si="551"/>
        <v>-</v>
      </c>
      <c r="CF167" s="117" t="str">
        <f t="shared" si="551"/>
        <v>-</v>
      </c>
      <c r="CG167" s="117" t="str">
        <f t="shared" si="551"/>
        <v>-</v>
      </c>
      <c r="CH167" s="117" t="str">
        <f t="shared" si="551"/>
        <v>-</v>
      </c>
      <c r="CI167" s="117" t="str">
        <f t="shared" si="551"/>
        <v>-</v>
      </c>
      <c r="CJ167" s="117" t="str">
        <f t="shared" si="551"/>
        <v>-</v>
      </c>
      <c r="CK167" s="117" t="str">
        <f t="shared" si="552"/>
        <v>-</v>
      </c>
      <c r="CL167" s="117" t="str">
        <f t="shared" si="552"/>
        <v>-</v>
      </c>
      <c r="CM167" s="117" t="str">
        <f t="shared" si="552"/>
        <v>-</v>
      </c>
      <c r="CN167" s="117" t="str">
        <f t="shared" si="552"/>
        <v>-</v>
      </c>
      <c r="CO167" s="117" t="str">
        <f t="shared" si="552"/>
        <v>-</v>
      </c>
      <c r="CP167" s="117" t="str">
        <f t="shared" si="552"/>
        <v>-</v>
      </c>
      <c r="CQ167" s="117" t="str">
        <f t="shared" si="552"/>
        <v>-</v>
      </c>
      <c r="CR167" s="117" t="str">
        <f t="shared" si="552"/>
        <v>-</v>
      </c>
      <c r="CS167" s="117" t="str">
        <f t="shared" si="552"/>
        <v>-</v>
      </c>
      <c r="CT167" s="117" t="str">
        <f t="shared" si="552"/>
        <v>-</v>
      </c>
      <c r="CU167" s="117" t="str">
        <f t="shared" si="552"/>
        <v>-</v>
      </c>
      <c r="CV167" s="117" t="str">
        <f t="shared" si="552"/>
        <v>-</v>
      </c>
      <c r="CW167" s="117" t="str">
        <f t="shared" si="552"/>
        <v>-</v>
      </c>
      <c r="CX167" s="117" t="str">
        <f t="shared" si="552"/>
        <v>-</v>
      </c>
      <c r="CY167" s="117" t="str">
        <f t="shared" si="552"/>
        <v>-</v>
      </c>
      <c r="CZ167" s="117" t="str">
        <f t="shared" si="552"/>
        <v>-</v>
      </c>
      <c r="DA167" s="117" t="str">
        <f t="shared" si="552"/>
        <v>-</v>
      </c>
      <c r="DB167" s="117" t="str">
        <f t="shared" si="552"/>
        <v>-</v>
      </c>
      <c r="DC167" s="117" t="str">
        <f t="shared" si="552"/>
        <v>-</v>
      </c>
      <c r="DD167" s="117" t="str">
        <f t="shared" si="552"/>
        <v>-</v>
      </c>
      <c r="DE167" s="117" t="str">
        <f t="shared" si="552"/>
        <v>-</v>
      </c>
      <c r="DF167" s="117" t="str">
        <f t="shared" si="552"/>
        <v>-</v>
      </c>
      <c r="DG167" s="117" t="str">
        <f t="shared" si="552"/>
        <v>-</v>
      </c>
      <c r="DH167" s="117" t="str">
        <f t="shared" si="552"/>
        <v>-</v>
      </c>
      <c r="DI167" s="117" t="str">
        <f t="shared" si="552"/>
        <v>-</v>
      </c>
      <c r="DJ167" s="117" t="str">
        <f t="shared" si="552"/>
        <v>-</v>
      </c>
      <c r="DK167" s="117" t="str">
        <f t="shared" si="552"/>
        <v>-</v>
      </c>
      <c r="DL167" s="117" t="str">
        <f t="shared" si="552"/>
        <v>-</v>
      </c>
      <c r="DM167" s="117" t="str">
        <f t="shared" si="552"/>
        <v>-</v>
      </c>
      <c r="DN167" s="117" t="str">
        <f t="shared" si="552"/>
        <v>-</v>
      </c>
      <c r="DO167" s="117" t="str">
        <f t="shared" si="552"/>
        <v>-</v>
      </c>
      <c r="DP167" s="117" t="str">
        <f t="shared" si="552"/>
        <v>-</v>
      </c>
      <c r="DQ167" s="117" t="str">
        <f t="shared" si="552"/>
        <v>-</v>
      </c>
      <c r="DR167" s="117" t="str">
        <f t="shared" si="552"/>
        <v>-</v>
      </c>
      <c r="DS167" s="117" t="str">
        <f t="shared" si="552"/>
        <v>-</v>
      </c>
      <c r="DT167" s="117" t="str">
        <f t="shared" si="552"/>
        <v>-</v>
      </c>
      <c r="DU167" s="117" t="str">
        <f t="shared" si="552"/>
        <v>-</v>
      </c>
      <c r="DV167" s="117" t="str">
        <f t="shared" si="552"/>
        <v>-</v>
      </c>
      <c r="DW167" s="117" t="str">
        <f t="shared" si="552"/>
        <v>-</v>
      </c>
      <c r="DX167" s="117" t="str">
        <f t="shared" si="552"/>
        <v>-</v>
      </c>
      <c r="DY167" s="117" t="str">
        <f t="shared" si="552"/>
        <v>-</v>
      </c>
      <c r="DZ167" s="117" t="str">
        <f t="shared" si="552"/>
        <v>-</v>
      </c>
      <c r="EA167" s="117" t="str">
        <f t="shared" si="552"/>
        <v>-</v>
      </c>
      <c r="EB167" s="117" t="str">
        <f t="shared" si="552"/>
        <v>-</v>
      </c>
      <c r="EC167" s="117" t="str">
        <f t="shared" si="552"/>
        <v>-</v>
      </c>
      <c r="ED167" s="117" t="str">
        <f t="shared" si="552"/>
        <v>-</v>
      </c>
      <c r="EE167" s="117" t="str">
        <f t="shared" si="552"/>
        <v>-</v>
      </c>
      <c r="EF167" s="117" t="str">
        <f t="shared" si="552"/>
        <v>-</v>
      </c>
      <c r="EG167" s="117" t="str">
        <f t="shared" si="552"/>
        <v>-</v>
      </c>
      <c r="EH167" s="117" t="str">
        <f t="shared" si="552"/>
        <v>-</v>
      </c>
      <c r="EI167" s="117" t="str">
        <f t="shared" si="552"/>
        <v>-</v>
      </c>
      <c r="EJ167" s="117" t="str">
        <f t="shared" si="552"/>
        <v>-</v>
      </c>
      <c r="EK167" s="117" t="str">
        <f t="shared" si="552"/>
        <v>-</v>
      </c>
      <c r="EL167" s="117" t="str">
        <f t="shared" si="552"/>
        <v>-</v>
      </c>
      <c r="EM167" s="117" t="str">
        <f t="shared" si="552"/>
        <v>-</v>
      </c>
      <c r="EN167" s="117" t="str">
        <f t="shared" si="552"/>
        <v>-</v>
      </c>
      <c r="EO167" s="117" t="str">
        <f t="shared" si="552"/>
        <v>-</v>
      </c>
      <c r="EP167" s="117" t="str">
        <f t="shared" si="552"/>
        <v>-</v>
      </c>
      <c r="EQ167" s="117" t="str">
        <f t="shared" si="552"/>
        <v>-</v>
      </c>
      <c r="ER167" s="117" t="str">
        <f t="shared" si="552"/>
        <v>-</v>
      </c>
      <c r="ES167" s="117" t="str">
        <f t="shared" si="552"/>
        <v>-</v>
      </c>
      <c r="ET167" s="117" t="str">
        <f t="shared" si="552"/>
        <v>-</v>
      </c>
      <c r="EU167" s="117" t="str">
        <f t="shared" si="552"/>
        <v>-</v>
      </c>
      <c r="EV167" s="117" t="str">
        <f t="shared" si="552"/>
        <v>-</v>
      </c>
      <c r="EW167" s="117" t="str">
        <f t="shared" si="553"/>
        <v>-</v>
      </c>
      <c r="EX167" s="117" t="str">
        <f t="shared" si="553"/>
        <v>-</v>
      </c>
      <c r="EY167" s="117" t="str">
        <f t="shared" si="553"/>
        <v>-</v>
      </c>
      <c r="EZ167" s="117" t="str">
        <f t="shared" si="553"/>
        <v>-</v>
      </c>
      <c r="FA167" s="117" t="str">
        <f t="shared" si="553"/>
        <v>-</v>
      </c>
      <c r="FB167" s="117" t="str">
        <f t="shared" si="553"/>
        <v>-</v>
      </c>
      <c r="FC167" s="117" t="str">
        <f t="shared" si="553"/>
        <v>-</v>
      </c>
      <c r="FD167" s="117" t="str">
        <f t="shared" si="553"/>
        <v>-</v>
      </c>
      <c r="FE167" s="117" t="str">
        <f t="shared" si="553"/>
        <v>-</v>
      </c>
      <c r="FF167" s="117" t="str">
        <f t="shared" si="553"/>
        <v>-</v>
      </c>
      <c r="FG167" s="117" t="str">
        <f t="shared" si="553"/>
        <v>-</v>
      </c>
      <c r="FH167" s="117" t="str">
        <f t="shared" si="553"/>
        <v>-</v>
      </c>
      <c r="FI167" s="117" t="str">
        <f t="shared" si="553"/>
        <v>-</v>
      </c>
      <c r="FJ167" s="117" t="str">
        <f t="shared" si="553"/>
        <v>-</v>
      </c>
      <c r="FK167" s="117" t="str">
        <f t="shared" si="553"/>
        <v>-</v>
      </c>
      <c r="FL167" s="117" t="str">
        <f t="shared" si="553"/>
        <v>-</v>
      </c>
      <c r="FM167" s="117" t="str">
        <f t="shared" si="553"/>
        <v>-</v>
      </c>
      <c r="FN167" s="117" t="str">
        <f t="shared" si="553"/>
        <v>-</v>
      </c>
      <c r="FO167" s="117" t="str">
        <f t="shared" si="553"/>
        <v>-</v>
      </c>
      <c r="FP167" s="117" t="str">
        <f t="shared" si="553"/>
        <v>-</v>
      </c>
      <c r="FQ167" s="117" t="str">
        <f t="shared" si="553"/>
        <v>-</v>
      </c>
      <c r="FR167" s="117" t="str">
        <f t="shared" si="553"/>
        <v>-</v>
      </c>
      <c r="FS167" s="117" t="str">
        <f t="shared" si="553"/>
        <v>-</v>
      </c>
      <c r="FT167" s="117" t="str">
        <f t="shared" si="553"/>
        <v>-</v>
      </c>
      <c r="FU167" s="117" t="str">
        <f t="shared" si="553"/>
        <v>-</v>
      </c>
      <c r="FV167" s="117" t="str">
        <f t="shared" si="553"/>
        <v>-</v>
      </c>
      <c r="FW167" s="117" t="str">
        <f t="shared" si="553"/>
        <v>-</v>
      </c>
      <c r="FX167" s="117" t="str">
        <f t="shared" si="553"/>
        <v>-</v>
      </c>
      <c r="FY167" s="117" t="str">
        <f t="shared" si="553"/>
        <v>-</v>
      </c>
      <c r="FZ167" s="117" t="str">
        <f t="shared" si="553"/>
        <v>-</v>
      </c>
      <c r="GA167" s="117" t="str">
        <f t="shared" si="553"/>
        <v>-</v>
      </c>
      <c r="GB167" s="117" t="str">
        <f t="shared" si="553"/>
        <v>-</v>
      </c>
      <c r="GC167" s="117" t="str">
        <f t="shared" si="553"/>
        <v>-</v>
      </c>
      <c r="GD167" s="117" t="str">
        <f t="shared" si="553"/>
        <v>-</v>
      </c>
      <c r="GE167" s="117" t="str">
        <f t="shared" si="553"/>
        <v>-</v>
      </c>
      <c r="GF167" s="117" t="str">
        <f t="shared" si="553"/>
        <v>-</v>
      </c>
      <c r="GG167" s="117" t="str">
        <f t="shared" si="553"/>
        <v>-</v>
      </c>
      <c r="GH167" s="117" t="str">
        <f t="shared" si="553"/>
        <v>-</v>
      </c>
      <c r="GI167" s="117" t="str">
        <f t="shared" si="553"/>
        <v>-</v>
      </c>
      <c r="GJ167" s="117" t="str">
        <f t="shared" si="553"/>
        <v>-</v>
      </c>
      <c r="GK167" s="117" t="str">
        <f t="shared" si="553"/>
        <v>-</v>
      </c>
      <c r="GL167" s="117" t="str">
        <f t="shared" si="553"/>
        <v>-</v>
      </c>
      <c r="GM167" s="117" t="str">
        <f t="shared" si="553"/>
        <v>-</v>
      </c>
      <c r="GN167" s="117" t="str">
        <f t="shared" si="553"/>
        <v>-</v>
      </c>
      <c r="GO167" s="117" t="str">
        <f t="shared" si="553"/>
        <v>-</v>
      </c>
      <c r="GP167" s="117" t="str">
        <f t="shared" si="553"/>
        <v>-</v>
      </c>
      <c r="GQ167" s="117" t="str">
        <f t="shared" si="553"/>
        <v>-</v>
      </c>
      <c r="GR167" s="117" t="str">
        <f t="shared" si="553"/>
        <v>-</v>
      </c>
      <c r="GS167" s="117" t="str">
        <f t="shared" si="553"/>
        <v>-</v>
      </c>
      <c r="GT167" s="117" t="str">
        <f t="shared" si="553"/>
        <v>-</v>
      </c>
      <c r="GU167" s="117" t="str">
        <f t="shared" si="553"/>
        <v>-</v>
      </c>
      <c r="GV167" s="117" t="str">
        <f t="shared" si="553"/>
        <v>-</v>
      </c>
      <c r="GW167" s="117" t="str">
        <f t="shared" si="553"/>
        <v>-</v>
      </c>
      <c r="GX167" s="117" t="str">
        <f t="shared" si="553"/>
        <v>-</v>
      </c>
      <c r="GY167" s="117" t="str">
        <f t="shared" si="553"/>
        <v>-</v>
      </c>
      <c r="GZ167" s="117" t="str">
        <f t="shared" si="553"/>
        <v>-</v>
      </c>
      <c r="HA167" s="117" t="str">
        <f t="shared" si="553"/>
        <v>-</v>
      </c>
      <c r="HB167" s="117" t="str">
        <f t="shared" si="553"/>
        <v>-</v>
      </c>
      <c r="HC167" s="117" t="str">
        <f t="shared" si="553"/>
        <v>-</v>
      </c>
      <c r="HD167" s="117" t="str">
        <f t="shared" si="553"/>
        <v>-</v>
      </c>
      <c r="HE167" s="117" t="str">
        <f t="shared" si="553"/>
        <v>-</v>
      </c>
      <c r="HF167" s="117" t="str">
        <f t="shared" si="553"/>
        <v>-</v>
      </c>
      <c r="HG167" s="117" t="str">
        <f t="shared" si="553"/>
        <v>-</v>
      </c>
      <c r="HH167" s="117" t="str">
        <f t="shared" si="553"/>
        <v>-</v>
      </c>
      <c r="HI167" s="117" t="str">
        <f t="shared" si="554"/>
        <v>-</v>
      </c>
      <c r="HJ167" s="117" t="str">
        <f t="shared" si="554"/>
        <v>-</v>
      </c>
      <c r="HK167" s="117" t="str">
        <f t="shared" si="554"/>
        <v>-</v>
      </c>
      <c r="HL167" s="117" t="str">
        <f t="shared" si="554"/>
        <v>-</v>
      </c>
      <c r="HM167" s="117" t="str">
        <f t="shared" si="554"/>
        <v>-</v>
      </c>
      <c r="HN167" s="117" t="str">
        <f t="shared" si="554"/>
        <v>-</v>
      </c>
      <c r="HO167" s="117" t="str">
        <f t="shared" si="554"/>
        <v>-</v>
      </c>
      <c r="HP167" s="117" t="str">
        <f t="shared" si="554"/>
        <v>-</v>
      </c>
      <c r="HQ167" s="117" t="str">
        <f t="shared" si="554"/>
        <v>-</v>
      </c>
      <c r="HR167" s="117" t="str">
        <f t="shared" si="554"/>
        <v>-</v>
      </c>
      <c r="HS167" s="117" t="str">
        <f t="shared" si="554"/>
        <v>-</v>
      </c>
      <c r="HT167" s="117" t="str">
        <f t="shared" si="554"/>
        <v>-</v>
      </c>
      <c r="HU167" s="117" t="str">
        <f t="shared" si="554"/>
        <v>-</v>
      </c>
    </row>
    <row r="168" spans="1:229" x14ac:dyDescent="0.35">
      <c r="H168" s="117">
        <v>167</v>
      </c>
      <c r="I168" s="117" t="str">
        <f t="shared" si="410"/>
        <v>ECG</v>
      </c>
      <c r="J168" s="117">
        <f t="shared" si="412"/>
        <v>152</v>
      </c>
      <c r="K168" s="117" t="str">
        <f t="shared" si="413"/>
        <v>ECG</v>
      </c>
      <c r="L168" s="117" t="str">
        <f t="shared" si="414"/>
        <v/>
      </c>
      <c r="M168" s="398" t="str">
        <f t="shared" si="415"/>
        <v>ECG</v>
      </c>
      <c r="N168" s="117">
        <f t="shared" si="416"/>
        <v>167</v>
      </c>
      <c r="O168" s="117">
        <f t="shared" si="417"/>
        <v>167</v>
      </c>
      <c r="Q168" s="389" t="str">
        <f t="shared" si="411"/>
        <v/>
      </c>
      <c r="R168" s="395" t="str">
        <f t="shared" si="418"/>
        <v/>
      </c>
      <c r="S168" s="391"/>
      <c r="T168" s="391"/>
      <c r="U168" s="391"/>
      <c r="V168" s="117">
        <v>20</v>
      </c>
      <c r="X168" s="117" t="str">
        <f t="shared" si="555"/>
        <v>-</v>
      </c>
      <c r="Y168" s="117" t="str">
        <f t="shared" si="551"/>
        <v>-</v>
      </c>
      <c r="Z168" s="117" t="str">
        <f t="shared" si="551"/>
        <v>-</v>
      </c>
      <c r="AA168" s="117" t="str">
        <f t="shared" si="551"/>
        <v>-</v>
      </c>
      <c r="AB168" s="117" t="str">
        <f t="shared" si="551"/>
        <v>-</v>
      </c>
      <c r="AC168" s="117" t="str">
        <f t="shared" si="551"/>
        <v>-</v>
      </c>
      <c r="AD168" s="117" t="str">
        <f t="shared" si="551"/>
        <v>-</v>
      </c>
      <c r="AE168" s="117" t="str">
        <f t="shared" si="551"/>
        <v>-</v>
      </c>
      <c r="AF168" s="117" t="str">
        <f t="shared" si="551"/>
        <v>-</v>
      </c>
      <c r="AG168" s="117" t="str">
        <f t="shared" si="551"/>
        <v>-</v>
      </c>
      <c r="AH168" s="117" t="str">
        <f t="shared" si="551"/>
        <v>-</v>
      </c>
      <c r="AI168" s="117" t="str">
        <f t="shared" si="551"/>
        <v>-</v>
      </c>
      <c r="AJ168" s="117" t="str">
        <f t="shared" si="551"/>
        <v>-</v>
      </c>
      <c r="AK168" s="117" t="str">
        <f t="shared" si="551"/>
        <v>-</v>
      </c>
      <c r="AL168" s="117" t="str">
        <f t="shared" si="551"/>
        <v>-</v>
      </c>
      <c r="AM168" s="117" t="str">
        <f t="shared" si="551"/>
        <v>-</v>
      </c>
      <c r="AN168" s="117" t="str">
        <f t="shared" si="551"/>
        <v>-</v>
      </c>
      <c r="AO168" s="117" t="str">
        <f t="shared" si="551"/>
        <v>-</v>
      </c>
      <c r="AP168" s="117" t="str">
        <f t="shared" si="551"/>
        <v>-</v>
      </c>
      <c r="AQ168" s="117" t="str">
        <f t="shared" si="551"/>
        <v>-</v>
      </c>
      <c r="AR168" s="117" t="str">
        <f t="shared" si="551"/>
        <v>-</v>
      </c>
      <c r="AS168" s="117" t="str">
        <f t="shared" si="551"/>
        <v>-</v>
      </c>
      <c r="AT168" s="117" t="str">
        <f t="shared" si="551"/>
        <v>-</v>
      </c>
      <c r="AU168" s="117" t="str">
        <f t="shared" si="551"/>
        <v>-</v>
      </c>
      <c r="AV168" s="117" t="str">
        <f t="shared" si="551"/>
        <v>-</v>
      </c>
      <c r="AW168" s="117" t="str">
        <f t="shared" si="551"/>
        <v>-</v>
      </c>
      <c r="AX168" s="117" t="str">
        <f t="shared" si="551"/>
        <v>-</v>
      </c>
      <c r="AY168" s="117" t="str">
        <f t="shared" si="551"/>
        <v>-</v>
      </c>
      <c r="AZ168" s="117" t="str">
        <f t="shared" si="551"/>
        <v>-</v>
      </c>
      <c r="BA168" s="117" t="str">
        <f t="shared" si="551"/>
        <v>-</v>
      </c>
      <c r="BB168" s="117" t="str">
        <f t="shared" si="551"/>
        <v>-</v>
      </c>
      <c r="BC168" s="117" t="str">
        <f t="shared" si="551"/>
        <v>-</v>
      </c>
      <c r="BD168" s="117" t="str">
        <f t="shared" si="551"/>
        <v>-</v>
      </c>
      <c r="BE168" s="117" t="str">
        <f t="shared" si="551"/>
        <v>-</v>
      </c>
      <c r="BF168" s="117" t="str">
        <f t="shared" si="551"/>
        <v>-</v>
      </c>
      <c r="BG168" s="117" t="str">
        <f t="shared" si="551"/>
        <v>-</v>
      </c>
      <c r="BH168" s="117" t="str">
        <f t="shared" si="551"/>
        <v>-</v>
      </c>
      <c r="BI168" s="117" t="str">
        <f t="shared" si="551"/>
        <v>-</v>
      </c>
      <c r="BJ168" s="117" t="str">
        <f t="shared" si="551"/>
        <v>-</v>
      </c>
      <c r="BK168" s="117" t="str">
        <f t="shared" si="551"/>
        <v>-</v>
      </c>
      <c r="BL168" s="117" t="str">
        <f t="shared" si="551"/>
        <v>-</v>
      </c>
      <c r="BM168" s="117" t="str">
        <f t="shared" si="551"/>
        <v>-</v>
      </c>
      <c r="BN168" s="117" t="str">
        <f t="shared" si="551"/>
        <v>-</v>
      </c>
      <c r="BO168" s="117" t="str">
        <f t="shared" si="551"/>
        <v>-</v>
      </c>
      <c r="BP168" s="117" t="str">
        <f t="shared" si="551"/>
        <v>-</v>
      </c>
      <c r="BQ168" s="117" t="str">
        <f t="shared" si="551"/>
        <v>-</v>
      </c>
      <c r="BR168" s="117" t="str">
        <f t="shared" si="551"/>
        <v>-</v>
      </c>
      <c r="BS168" s="117" t="str">
        <f t="shared" si="551"/>
        <v>-</v>
      </c>
      <c r="BT168" s="117" t="str">
        <f t="shared" si="551"/>
        <v>-</v>
      </c>
      <c r="BU168" s="117" t="str">
        <f t="shared" si="551"/>
        <v>-</v>
      </c>
      <c r="BV168" s="117" t="str">
        <f t="shared" si="551"/>
        <v>-</v>
      </c>
      <c r="BW168" s="117" t="str">
        <f t="shared" si="551"/>
        <v>-</v>
      </c>
      <c r="BX168" s="117" t="str">
        <f t="shared" si="551"/>
        <v>-</v>
      </c>
      <c r="BY168" s="117" t="str">
        <f t="shared" si="551"/>
        <v>-</v>
      </c>
      <c r="BZ168" s="117" t="str">
        <f t="shared" si="551"/>
        <v>-</v>
      </c>
      <c r="CA168" s="117" t="str">
        <f t="shared" si="551"/>
        <v>-</v>
      </c>
      <c r="CB168" s="117" t="str">
        <f t="shared" si="551"/>
        <v>-</v>
      </c>
      <c r="CC168" s="117" t="str">
        <f t="shared" si="551"/>
        <v>-</v>
      </c>
      <c r="CD168" s="117" t="str">
        <f t="shared" si="551"/>
        <v>-</v>
      </c>
      <c r="CE168" s="117" t="str">
        <f t="shared" si="551"/>
        <v>-</v>
      </c>
      <c r="CF168" s="117" t="str">
        <f t="shared" si="551"/>
        <v>-</v>
      </c>
      <c r="CG168" s="117" t="str">
        <f t="shared" si="551"/>
        <v>-</v>
      </c>
      <c r="CH168" s="117" t="str">
        <f t="shared" si="551"/>
        <v>-</v>
      </c>
      <c r="CI168" s="117" t="str">
        <f t="shared" si="551"/>
        <v>-</v>
      </c>
      <c r="CJ168" s="117" t="str">
        <f t="shared" si="551"/>
        <v>-</v>
      </c>
      <c r="CK168" s="117" t="str">
        <f t="shared" si="552"/>
        <v>-</v>
      </c>
      <c r="CL168" s="117" t="str">
        <f t="shared" si="552"/>
        <v>-</v>
      </c>
      <c r="CM168" s="117" t="str">
        <f t="shared" si="552"/>
        <v>-</v>
      </c>
      <c r="CN168" s="117" t="str">
        <f t="shared" si="552"/>
        <v>-</v>
      </c>
      <c r="CO168" s="117" t="str">
        <f t="shared" si="552"/>
        <v>-</v>
      </c>
      <c r="CP168" s="117" t="str">
        <f t="shared" si="552"/>
        <v>-</v>
      </c>
      <c r="CQ168" s="117" t="str">
        <f t="shared" si="552"/>
        <v>-</v>
      </c>
      <c r="CR168" s="117" t="str">
        <f t="shared" si="552"/>
        <v>-</v>
      </c>
      <c r="CS168" s="117" t="str">
        <f t="shared" si="552"/>
        <v>-</v>
      </c>
      <c r="CT168" s="117" t="str">
        <f t="shared" si="552"/>
        <v>-</v>
      </c>
      <c r="CU168" s="117" t="str">
        <f t="shared" si="552"/>
        <v>-</v>
      </c>
      <c r="CV168" s="117" t="str">
        <f t="shared" si="552"/>
        <v>-</v>
      </c>
      <c r="CW168" s="117" t="str">
        <f t="shared" si="552"/>
        <v>-</v>
      </c>
      <c r="CX168" s="117" t="str">
        <f t="shared" si="552"/>
        <v>-</v>
      </c>
      <c r="CY168" s="117" t="str">
        <f t="shared" si="552"/>
        <v>-</v>
      </c>
      <c r="CZ168" s="117" t="str">
        <f t="shared" si="552"/>
        <v>-</v>
      </c>
      <c r="DA168" s="117" t="str">
        <f t="shared" si="552"/>
        <v>-</v>
      </c>
      <c r="DB168" s="117" t="str">
        <f t="shared" si="552"/>
        <v>-</v>
      </c>
      <c r="DC168" s="117" t="str">
        <f t="shared" si="552"/>
        <v>-</v>
      </c>
      <c r="DD168" s="117" t="str">
        <f t="shared" si="552"/>
        <v>-</v>
      </c>
      <c r="DE168" s="117" t="str">
        <f t="shared" si="552"/>
        <v>-</v>
      </c>
      <c r="DF168" s="117" t="str">
        <f t="shared" si="552"/>
        <v>-</v>
      </c>
      <c r="DG168" s="117" t="str">
        <f t="shared" si="552"/>
        <v>-</v>
      </c>
      <c r="DH168" s="117" t="str">
        <f t="shared" si="552"/>
        <v>-</v>
      </c>
      <c r="DI168" s="117" t="str">
        <f t="shared" si="552"/>
        <v>-</v>
      </c>
      <c r="DJ168" s="117" t="str">
        <f t="shared" si="552"/>
        <v>-</v>
      </c>
      <c r="DK168" s="117" t="str">
        <f t="shared" si="552"/>
        <v>-</v>
      </c>
      <c r="DL168" s="117" t="str">
        <f t="shared" si="552"/>
        <v>-</v>
      </c>
      <c r="DM168" s="117" t="str">
        <f t="shared" si="552"/>
        <v>-</v>
      </c>
      <c r="DN168" s="117" t="str">
        <f t="shared" si="552"/>
        <v>-</v>
      </c>
      <c r="DO168" s="117" t="str">
        <f t="shared" si="552"/>
        <v>-</v>
      </c>
      <c r="DP168" s="117" t="str">
        <f t="shared" si="552"/>
        <v>-</v>
      </c>
      <c r="DQ168" s="117" t="str">
        <f t="shared" si="552"/>
        <v>-</v>
      </c>
      <c r="DR168" s="117" t="str">
        <f t="shared" si="552"/>
        <v>-</v>
      </c>
      <c r="DS168" s="117" t="str">
        <f t="shared" si="552"/>
        <v>-</v>
      </c>
      <c r="DT168" s="117" t="str">
        <f t="shared" si="552"/>
        <v>-</v>
      </c>
      <c r="DU168" s="117" t="str">
        <f t="shared" si="552"/>
        <v>-</v>
      </c>
      <c r="DV168" s="117" t="str">
        <f t="shared" si="552"/>
        <v>-</v>
      </c>
      <c r="DW168" s="117" t="str">
        <f t="shared" si="552"/>
        <v>-</v>
      </c>
      <c r="DX168" s="117" t="str">
        <f t="shared" si="552"/>
        <v>-</v>
      </c>
      <c r="DY168" s="117" t="str">
        <f t="shared" si="552"/>
        <v>-</v>
      </c>
      <c r="DZ168" s="117" t="str">
        <f t="shared" si="552"/>
        <v>-</v>
      </c>
      <c r="EA168" s="117" t="str">
        <f t="shared" si="552"/>
        <v>-</v>
      </c>
      <c r="EB168" s="117" t="str">
        <f t="shared" si="552"/>
        <v>-</v>
      </c>
      <c r="EC168" s="117" t="str">
        <f t="shared" si="552"/>
        <v>-</v>
      </c>
      <c r="ED168" s="117" t="str">
        <f t="shared" si="552"/>
        <v>-</v>
      </c>
      <c r="EE168" s="117" t="str">
        <f t="shared" si="552"/>
        <v>-</v>
      </c>
      <c r="EF168" s="117" t="str">
        <f t="shared" si="552"/>
        <v>-</v>
      </c>
      <c r="EG168" s="117" t="str">
        <f t="shared" si="552"/>
        <v>-</v>
      </c>
      <c r="EH168" s="117" t="str">
        <f t="shared" si="552"/>
        <v>-</v>
      </c>
      <c r="EI168" s="117" t="str">
        <f t="shared" si="552"/>
        <v>-</v>
      </c>
      <c r="EJ168" s="117" t="str">
        <f t="shared" si="552"/>
        <v>-</v>
      </c>
      <c r="EK168" s="117" t="str">
        <f t="shared" si="552"/>
        <v>-</v>
      </c>
      <c r="EL168" s="117" t="str">
        <f t="shared" si="552"/>
        <v>-</v>
      </c>
      <c r="EM168" s="117" t="str">
        <f t="shared" si="552"/>
        <v>-</v>
      </c>
      <c r="EN168" s="117" t="str">
        <f t="shared" si="552"/>
        <v>-</v>
      </c>
      <c r="EO168" s="117" t="str">
        <f t="shared" si="552"/>
        <v>-</v>
      </c>
      <c r="EP168" s="117" t="str">
        <f t="shared" si="552"/>
        <v>-</v>
      </c>
      <c r="EQ168" s="117" t="str">
        <f t="shared" si="552"/>
        <v>-</v>
      </c>
      <c r="ER168" s="117" t="str">
        <f t="shared" si="552"/>
        <v>-</v>
      </c>
      <c r="ES168" s="117" t="str">
        <f t="shared" si="552"/>
        <v>-</v>
      </c>
      <c r="ET168" s="117" t="str">
        <f t="shared" si="552"/>
        <v>-</v>
      </c>
      <c r="EU168" s="117" t="str">
        <f t="shared" si="552"/>
        <v>-</v>
      </c>
      <c r="EV168" s="117" t="str">
        <f t="shared" si="552"/>
        <v>-</v>
      </c>
      <c r="EW168" s="117" t="str">
        <f t="shared" si="553"/>
        <v>-</v>
      </c>
      <c r="EX168" s="117" t="str">
        <f t="shared" si="553"/>
        <v>-</v>
      </c>
      <c r="EY168" s="117" t="str">
        <f t="shared" si="553"/>
        <v>-</v>
      </c>
      <c r="EZ168" s="117" t="str">
        <f t="shared" si="553"/>
        <v>-</v>
      </c>
      <c r="FA168" s="117" t="str">
        <f t="shared" si="553"/>
        <v>-</v>
      </c>
      <c r="FB168" s="117" t="str">
        <f t="shared" si="553"/>
        <v>-</v>
      </c>
      <c r="FC168" s="117" t="str">
        <f t="shared" si="553"/>
        <v>-</v>
      </c>
      <c r="FD168" s="117" t="str">
        <f t="shared" si="553"/>
        <v>-</v>
      </c>
      <c r="FE168" s="117" t="str">
        <f t="shared" si="553"/>
        <v>-</v>
      </c>
      <c r="FF168" s="117" t="str">
        <f t="shared" si="553"/>
        <v>-</v>
      </c>
      <c r="FG168" s="117" t="str">
        <f t="shared" si="553"/>
        <v>-</v>
      </c>
      <c r="FH168" s="117" t="str">
        <f t="shared" si="553"/>
        <v>-</v>
      </c>
      <c r="FI168" s="117" t="str">
        <f t="shared" si="553"/>
        <v>-</v>
      </c>
      <c r="FJ168" s="117" t="str">
        <f t="shared" si="553"/>
        <v>-</v>
      </c>
      <c r="FK168" s="117" t="str">
        <f t="shared" si="553"/>
        <v>-</v>
      </c>
      <c r="FL168" s="117" t="str">
        <f t="shared" si="553"/>
        <v>-</v>
      </c>
      <c r="FM168" s="117" t="str">
        <f t="shared" si="553"/>
        <v>-</v>
      </c>
      <c r="FN168" s="117" t="str">
        <f t="shared" si="553"/>
        <v>-</v>
      </c>
      <c r="FO168" s="117" t="str">
        <f t="shared" si="553"/>
        <v>-</v>
      </c>
      <c r="FP168" s="117" t="str">
        <f t="shared" si="553"/>
        <v>-</v>
      </c>
      <c r="FQ168" s="117" t="str">
        <f t="shared" si="553"/>
        <v>-</v>
      </c>
      <c r="FR168" s="117" t="str">
        <f t="shared" si="553"/>
        <v>-</v>
      </c>
      <c r="FS168" s="117" t="str">
        <f t="shared" si="553"/>
        <v>-</v>
      </c>
      <c r="FT168" s="117" t="str">
        <f t="shared" si="553"/>
        <v>-</v>
      </c>
      <c r="FU168" s="117" t="str">
        <f t="shared" si="553"/>
        <v>-</v>
      </c>
      <c r="FV168" s="117" t="str">
        <f t="shared" si="553"/>
        <v>-</v>
      </c>
      <c r="FW168" s="117" t="str">
        <f t="shared" si="553"/>
        <v>-</v>
      </c>
      <c r="FX168" s="117" t="str">
        <f t="shared" si="553"/>
        <v>-</v>
      </c>
      <c r="FY168" s="117" t="str">
        <f t="shared" si="553"/>
        <v>-</v>
      </c>
      <c r="FZ168" s="117" t="str">
        <f t="shared" si="553"/>
        <v>-</v>
      </c>
      <c r="GA168" s="117" t="str">
        <f t="shared" si="553"/>
        <v>-</v>
      </c>
      <c r="GB168" s="117" t="str">
        <f t="shared" si="553"/>
        <v>-</v>
      </c>
      <c r="GC168" s="117" t="str">
        <f t="shared" si="553"/>
        <v>-</v>
      </c>
      <c r="GD168" s="117" t="str">
        <f t="shared" si="553"/>
        <v>-</v>
      </c>
      <c r="GE168" s="117" t="str">
        <f t="shared" si="553"/>
        <v>-</v>
      </c>
      <c r="GF168" s="117" t="str">
        <f t="shared" si="553"/>
        <v>-</v>
      </c>
      <c r="GG168" s="117" t="str">
        <f t="shared" si="553"/>
        <v>-</v>
      </c>
      <c r="GH168" s="117" t="str">
        <f t="shared" si="553"/>
        <v>-</v>
      </c>
      <c r="GI168" s="117" t="str">
        <f t="shared" si="553"/>
        <v>-</v>
      </c>
      <c r="GJ168" s="117" t="str">
        <f t="shared" si="553"/>
        <v>-</v>
      </c>
      <c r="GK168" s="117" t="str">
        <f t="shared" si="553"/>
        <v>-</v>
      </c>
      <c r="GL168" s="117" t="str">
        <f t="shared" si="553"/>
        <v>-</v>
      </c>
      <c r="GM168" s="117" t="str">
        <f t="shared" si="553"/>
        <v>-</v>
      </c>
      <c r="GN168" s="117" t="str">
        <f t="shared" si="553"/>
        <v>-</v>
      </c>
      <c r="GO168" s="117" t="str">
        <f t="shared" si="553"/>
        <v>-</v>
      </c>
      <c r="GP168" s="117" t="str">
        <f t="shared" si="553"/>
        <v>-</v>
      </c>
      <c r="GQ168" s="117" t="str">
        <f t="shared" si="553"/>
        <v>-</v>
      </c>
      <c r="GR168" s="117" t="str">
        <f t="shared" si="553"/>
        <v>-</v>
      </c>
      <c r="GS168" s="117" t="str">
        <f t="shared" si="553"/>
        <v>-</v>
      </c>
      <c r="GT168" s="117" t="str">
        <f t="shared" si="553"/>
        <v>-</v>
      </c>
      <c r="GU168" s="117" t="str">
        <f t="shared" si="553"/>
        <v>-</v>
      </c>
      <c r="GV168" s="117" t="str">
        <f t="shared" si="553"/>
        <v>-</v>
      </c>
      <c r="GW168" s="117" t="str">
        <f t="shared" si="553"/>
        <v>-</v>
      </c>
      <c r="GX168" s="117" t="str">
        <f t="shared" si="553"/>
        <v>-</v>
      </c>
      <c r="GY168" s="117" t="str">
        <f t="shared" si="553"/>
        <v>-</v>
      </c>
      <c r="GZ168" s="117" t="str">
        <f t="shared" si="553"/>
        <v>-</v>
      </c>
      <c r="HA168" s="117" t="str">
        <f t="shared" si="553"/>
        <v>-</v>
      </c>
      <c r="HB168" s="117" t="str">
        <f t="shared" si="553"/>
        <v>-</v>
      </c>
      <c r="HC168" s="117" t="str">
        <f t="shared" si="553"/>
        <v>-</v>
      </c>
      <c r="HD168" s="117" t="str">
        <f t="shared" si="553"/>
        <v>-</v>
      </c>
      <c r="HE168" s="117" t="str">
        <f t="shared" si="553"/>
        <v>-</v>
      </c>
      <c r="HF168" s="117" t="str">
        <f t="shared" si="553"/>
        <v>-</v>
      </c>
      <c r="HG168" s="117" t="str">
        <f t="shared" si="553"/>
        <v>-</v>
      </c>
      <c r="HH168" s="117" t="str">
        <f t="shared" si="553"/>
        <v>-</v>
      </c>
      <c r="HI168" s="117" t="str">
        <f t="shared" si="554"/>
        <v>-</v>
      </c>
      <c r="HJ168" s="117" t="str">
        <f t="shared" si="554"/>
        <v>-</v>
      </c>
      <c r="HK168" s="117" t="str">
        <f t="shared" si="554"/>
        <v>-</v>
      </c>
      <c r="HL168" s="117" t="str">
        <f t="shared" si="554"/>
        <v>-</v>
      </c>
      <c r="HM168" s="117" t="str">
        <f t="shared" si="554"/>
        <v>-</v>
      </c>
      <c r="HN168" s="117" t="str">
        <f t="shared" si="554"/>
        <v>-</v>
      </c>
      <c r="HO168" s="117" t="str">
        <f t="shared" si="554"/>
        <v>-</v>
      </c>
      <c r="HP168" s="117" t="str">
        <f t="shared" si="554"/>
        <v>-</v>
      </c>
      <c r="HQ168" s="117" t="str">
        <f t="shared" si="554"/>
        <v>-</v>
      </c>
      <c r="HR168" s="117" t="str">
        <f t="shared" si="554"/>
        <v>-</v>
      </c>
      <c r="HS168" s="117" t="str">
        <f t="shared" si="554"/>
        <v>-</v>
      </c>
      <c r="HT168" s="117" t="str">
        <f t="shared" si="554"/>
        <v>-</v>
      </c>
      <c r="HU168" s="117" t="str">
        <f t="shared" si="554"/>
        <v>-</v>
      </c>
    </row>
    <row r="169" spans="1:229" x14ac:dyDescent="0.35">
      <c r="H169" s="117">
        <v>168</v>
      </c>
      <c r="I169" s="117" t="str">
        <f t="shared" si="410"/>
        <v>ECG</v>
      </c>
      <c r="J169" s="117">
        <f t="shared" si="412"/>
        <v>153</v>
      </c>
      <c r="K169" s="117" t="str">
        <f t="shared" si="413"/>
        <v>ECG</v>
      </c>
      <c r="L169" s="117" t="str">
        <f t="shared" si="414"/>
        <v/>
      </c>
      <c r="M169" s="398" t="str">
        <f t="shared" si="415"/>
        <v>ECG</v>
      </c>
      <c r="N169" s="117">
        <f t="shared" si="416"/>
        <v>168</v>
      </c>
      <c r="O169" s="117">
        <f t="shared" si="417"/>
        <v>168</v>
      </c>
      <c r="Q169" s="389" t="str">
        <f t="shared" si="411"/>
        <v/>
      </c>
      <c r="R169" s="395" t="str">
        <f t="shared" si="418"/>
        <v/>
      </c>
      <c r="S169" s="391"/>
      <c r="T169" s="391"/>
      <c r="U169" s="391"/>
      <c r="V169" s="117">
        <v>21</v>
      </c>
      <c r="X169" s="117" t="str">
        <f t="shared" si="555"/>
        <v>-</v>
      </c>
      <c r="Y169" s="117" t="str">
        <f t="shared" si="551"/>
        <v>-</v>
      </c>
      <c r="Z169" s="117" t="str">
        <f t="shared" si="551"/>
        <v>-</v>
      </c>
      <c r="AA169" s="117" t="str">
        <f t="shared" si="551"/>
        <v>-</v>
      </c>
      <c r="AB169" s="117" t="str">
        <f t="shared" si="551"/>
        <v>-</v>
      </c>
      <c r="AC169" s="117" t="str">
        <f t="shared" si="551"/>
        <v>-</v>
      </c>
      <c r="AD169" s="117" t="str">
        <f t="shared" si="551"/>
        <v>-</v>
      </c>
      <c r="AE169" s="117" t="str">
        <f t="shared" si="551"/>
        <v>-</v>
      </c>
      <c r="AF169" s="117" t="str">
        <f t="shared" si="551"/>
        <v>-</v>
      </c>
      <c r="AG169" s="117" t="str">
        <f t="shared" si="551"/>
        <v>-</v>
      </c>
      <c r="AH169" s="117" t="str">
        <f t="shared" si="551"/>
        <v>-</v>
      </c>
      <c r="AI169" s="117" t="str">
        <f t="shared" si="551"/>
        <v>-</v>
      </c>
      <c r="AJ169" s="117" t="str">
        <f t="shared" si="551"/>
        <v>-</v>
      </c>
      <c r="AK169" s="117" t="str">
        <f t="shared" si="551"/>
        <v>-</v>
      </c>
      <c r="AL169" s="117" t="str">
        <f t="shared" si="551"/>
        <v>-</v>
      </c>
      <c r="AM169" s="117" t="str">
        <f t="shared" si="551"/>
        <v>-</v>
      </c>
      <c r="AN169" s="117" t="str">
        <f t="shared" si="551"/>
        <v>-</v>
      </c>
      <c r="AO169" s="117" t="str">
        <f t="shared" si="551"/>
        <v>-</v>
      </c>
      <c r="AP169" s="117" t="str">
        <f t="shared" si="551"/>
        <v>-</v>
      </c>
      <c r="AQ169" s="117" t="str">
        <f t="shared" si="551"/>
        <v>-</v>
      </c>
      <c r="AR169" s="117" t="str">
        <f t="shared" si="551"/>
        <v>-</v>
      </c>
      <c r="AS169" s="117" t="str">
        <f t="shared" si="551"/>
        <v>-</v>
      </c>
      <c r="AT169" s="117" t="str">
        <f t="shared" si="551"/>
        <v>-</v>
      </c>
      <c r="AU169" s="117" t="str">
        <f t="shared" si="551"/>
        <v>-</v>
      </c>
      <c r="AV169" s="117" t="str">
        <f t="shared" si="551"/>
        <v>-</v>
      </c>
      <c r="AW169" s="117" t="str">
        <f t="shared" si="551"/>
        <v>-</v>
      </c>
      <c r="AX169" s="117" t="str">
        <f t="shared" si="551"/>
        <v>-</v>
      </c>
      <c r="AY169" s="117" t="str">
        <f t="shared" si="551"/>
        <v>-</v>
      </c>
      <c r="AZ169" s="117" t="str">
        <f t="shared" si="551"/>
        <v>-</v>
      </c>
      <c r="BA169" s="117" t="str">
        <f t="shared" si="551"/>
        <v>-</v>
      </c>
      <c r="BB169" s="117" t="str">
        <f t="shared" si="551"/>
        <v>-</v>
      </c>
      <c r="BC169" s="117" t="str">
        <f t="shared" si="551"/>
        <v>-</v>
      </c>
      <c r="BD169" s="117" t="str">
        <f t="shared" si="551"/>
        <v>-</v>
      </c>
      <c r="BE169" s="117" t="str">
        <f t="shared" si="551"/>
        <v>-</v>
      </c>
      <c r="BF169" s="117" t="str">
        <f t="shared" si="551"/>
        <v>-</v>
      </c>
      <c r="BG169" s="117" t="str">
        <f t="shared" si="551"/>
        <v>-</v>
      </c>
      <c r="BH169" s="117" t="str">
        <f t="shared" si="551"/>
        <v>-</v>
      </c>
      <c r="BI169" s="117" t="str">
        <f t="shared" si="551"/>
        <v>-</v>
      </c>
      <c r="BJ169" s="117" t="str">
        <f t="shared" si="551"/>
        <v>-</v>
      </c>
      <c r="BK169" s="117" t="str">
        <f t="shared" si="551"/>
        <v>-</v>
      </c>
      <c r="BL169" s="117" t="str">
        <f t="shared" si="551"/>
        <v>-</v>
      </c>
      <c r="BM169" s="117" t="str">
        <f t="shared" si="551"/>
        <v>-</v>
      </c>
      <c r="BN169" s="117" t="str">
        <f t="shared" si="551"/>
        <v>-</v>
      </c>
      <c r="BO169" s="117" t="str">
        <f t="shared" si="551"/>
        <v>-</v>
      </c>
      <c r="BP169" s="117" t="str">
        <f t="shared" si="551"/>
        <v>-</v>
      </c>
      <c r="BQ169" s="117" t="str">
        <f t="shared" si="551"/>
        <v>-</v>
      </c>
      <c r="BR169" s="117" t="str">
        <f t="shared" si="551"/>
        <v>-</v>
      </c>
      <c r="BS169" s="117" t="str">
        <f t="shared" si="551"/>
        <v>-</v>
      </c>
      <c r="BT169" s="117" t="str">
        <f t="shared" si="551"/>
        <v>-</v>
      </c>
      <c r="BU169" s="117" t="str">
        <f t="shared" si="551"/>
        <v>-</v>
      </c>
      <c r="BV169" s="117" t="str">
        <f t="shared" si="551"/>
        <v>-</v>
      </c>
      <c r="BW169" s="117" t="str">
        <f t="shared" si="551"/>
        <v>-</v>
      </c>
      <c r="BX169" s="117" t="str">
        <f t="shared" si="551"/>
        <v>-</v>
      </c>
      <c r="BY169" s="117" t="str">
        <f t="shared" si="551"/>
        <v>-</v>
      </c>
      <c r="BZ169" s="117" t="str">
        <f t="shared" si="551"/>
        <v>-</v>
      </c>
      <c r="CA169" s="117" t="str">
        <f t="shared" si="551"/>
        <v>-</v>
      </c>
      <c r="CB169" s="117" t="str">
        <f t="shared" si="551"/>
        <v>-</v>
      </c>
      <c r="CC169" s="117" t="str">
        <f t="shared" si="551"/>
        <v>-</v>
      </c>
      <c r="CD169" s="117" t="str">
        <f t="shared" si="551"/>
        <v>-</v>
      </c>
      <c r="CE169" s="117" t="str">
        <f t="shared" si="551"/>
        <v>-</v>
      </c>
      <c r="CF169" s="117" t="str">
        <f t="shared" si="551"/>
        <v>-</v>
      </c>
      <c r="CG169" s="117" t="str">
        <f t="shared" si="551"/>
        <v>-</v>
      </c>
      <c r="CH169" s="117" t="str">
        <f t="shared" si="551"/>
        <v>-</v>
      </c>
      <c r="CI169" s="117" t="str">
        <f t="shared" si="551"/>
        <v>-</v>
      </c>
      <c r="CJ169" s="117" t="str">
        <f t="shared" ref="CJ169:EU172" si="556">IF(CJ120=CJ119,"-",CJ120)</f>
        <v>-</v>
      </c>
      <c r="CK169" s="117" t="str">
        <f t="shared" si="556"/>
        <v>-</v>
      </c>
      <c r="CL169" s="117" t="str">
        <f t="shared" si="556"/>
        <v>-</v>
      </c>
      <c r="CM169" s="117" t="str">
        <f t="shared" si="556"/>
        <v>-</v>
      </c>
      <c r="CN169" s="117" t="str">
        <f t="shared" si="556"/>
        <v>-</v>
      </c>
      <c r="CO169" s="117" t="str">
        <f t="shared" si="556"/>
        <v>-</v>
      </c>
      <c r="CP169" s="117" t="str">
        <f t="shared" si="556"/>
        <v>-</v>
      </c>
      <c r="CQ169" s="117" t="str">
        <f t="shared" si="556"/>
        <v>-</v>
      </c>
      <c r="CR169" s="117" t="str">
        <f t="shared" si="556"/>
        <v>-</v>
      </c>
      <c r="CS169" s="117" t="str">
        <f t="shared" si="556"/>
        <v>-</v>
      </c>
      <c r="CT169" s="117" t="str">
        <f t="shared" si="556"/>
        <v>-</v>
      </c>
      <c r="CU169" s="117" t="str">
        <f t="shared" si="556"/>
        <v>-</v>
      </c>
      <c r="CV169" s="117" t="str">
        <f t="shared" si="556"/>
        <v>-</v>
      </c>
      <c r="CW169" s="117" t="str">
        <f t="shared" si="556"/>
        <v>-</v>
      </c>
      <c r="CX169" s="117" t="str">
        <f t="shared" si="556"/>
        <v>-</v>
      </c>
      <c r="CY169" s="117" t="str">
        <f t="shared" si="556"/>
        <v>-</v>
      </c>
      <c r="CZ169" s="117" t="str">
        <f t="shared" si="556"/>
        <v>-</v>
      </c>
      <c r="DA169" s="117" t="str">
        <f t="shared" si="556"/>
        <v>-</v>
      </c>
      <c r="DB169" s="117" t="str">
        <f t="shared" si="556"/>
        <v>-</v>
      </c>
      <c r="DC169" s="117" t="str">
        <f t="shared" si="556"/>
        <v>-</v>
      </c>
      <c r="DD169" s="117" t="str">
        <f t="shared" si="556"/>
        <v>-</v>
      </c>
      <c r="DE169" s="117" t="str">
        <f t="shared" si="556"/>
        <v>-</v>
      </c>
      <c r="DF169" s="117" t="str">
        <f t="shared" si="556"/>
        <v>-</v>
      </c>
      <c r="DG169" s="117" t="str">
        <f t="shared" si="556"/>
        <v>-</v>
      </c>
      <c r="DH169" s="117" t="str">
        <f t="shared" si="556"/>
        <v>-</v>
      </c>
      <c r="DI169" s="117" t="str">
        <f t="shared" si="556"/>
        <v>-</v>
      </c>
      <c r="DJ169" s="117" t="str">
        <f t="shared" si="556"/>
        <v>-</v>
      </c>
      <c r="DK169" s="117" t="str">
        <f t="shared" si="556"/>
        <v>-</v>
      </c>
      <c r="DL169" s="117" t="str">
        <f t="shared" si="556"/>
        <v>-</v>
      </c>
      <c r="DM169" s="117" t="str">
        <f t="shared" si="556"/>
        <v>-</v>
      </c>
      <c r="DN169" s="117" t="str">
        <f t="shared" si="556"/>
        <v>-</v>
      </c>
      <c r="DO169" s="117" t="str">
        <f t="shared" si="556"/>
        <v>-</v>
      </c>
      <c r="DP169" s="117" t="str">
        <f t="shared" si="556"/>
        <v>-</v>
      </c>
      <c r="DQ169" s="117" t="str">
        <f t="shared" si="556"/>
        <v>-</v>
      </c>
      <c r="DR169" s="117" t="str">
        <f t="shared" si="556"/>
        <v>-</v>
      </c>
      <c r="DS169" s="117" t="str">
        <f t="shared" si="556"/>
        <v>-</v>
      </c>
      <c r="DT169" s="117" t="str">
        <f t="shared" si="556"/>
        <v>-</v>
      </c>
      <c r="DU169" s="117" t="str">
        <f t="shared" si="556"/>
        <v>-</v>
      </c>
      <c r="DV169" s="117" t="str">
        <f t="shared" si="556"/>
        <v>-</v>
      </c>
      <c r="DW169" s="117" t="str">
        <f t="shared" si="556"/>
        <v>-</v>
      </c>
      <c r="DX169" s="117" t="str">
        <f t="shared" si="556"/>
        <v>-</v>
      </c>
      <c r="DY169" s="117" t="str">
        <f t="shared" si="556"/>
        <v>-</v>
      </c>
      <c r="DZ169" s="117" t="str">
        <f t="shared" si="556"/>
        <v>-</v>
      </c>
      <c r="EA169" s="117" t="str">
        <f t="shared" si="556"/>
        <v>-</v>
      </c>
      <c r="EB169" s="117" t="str">
        <f t="shared" si="556"/>
        <v>-</v>
      </c>
      <c r="EC169" s="117" t="str">
        <f t="shared" si="556"/>
        <v>-</v>
      </c>
      <c r="ED169" s="117" t="str">
        <f t="shared" si="556"/>
        <v>-</v>
      </c>
      <c r="EE169" s="117" t="str">
        <f t="shared" si="556"/>
        <v>-</v>
      </c>
      <c r="EF169" s="117" t="str">
        <f t="shared" si="556"/>
        <v>-</v>
      </c>
      <c r="EG169" s="117" t="str">
        <f t="shared" si="556"/>
        <v>-</v>
      </c>
      <c r="EH169" s="117" t="str">
        <f t="shared" si="556"/>
        <v>-</v>
      </c>
      <c r="EI169" s="117" t="str">
        <f t="shared" si="556"/>
        <v>-</v>
      </c>
      <c r="EJ169" s="117" t="str">
        <f t="shared" si="556"/>
        <v>-</v>
      </c>
      <c r="EK169" s="117" t="str">
        <f t="shared" si="556"/>
        <v>-</v>
      </c>
      <c r="EL169" s="117" t="str">
        <f t="shared" si="556"/>
        <v>-</v>
      </c>
      <c r="EM169" s="117" t="str">
        <f t="shared" si="556"/>
        <v>-</v>
      </c>
      <c r="EN169" s="117" t="str">
        <f t="shared" si="556"/>
        <v>-</v>
      </c>
      <c r="EO169" s="117" t="str">
        <f t="shared" si="556"/>
        <v>-</v>
      </c>
      <c r="EP169" s="117" t="str">
        <f t="shared" si="556"/>
        <v>-</v>
      </c>
      <c r="EQ169" s="117" t="str">
        <f t="shared" si="556"/>
        <v>-</v>
      </c>
      <c r="ER169" s="117" t="str">
        <f t="shared" si="556"/>
        <v>-</v>
      </c>
      <c r="ES169" s="117" t="str">
        <f t="shared" si="556"/>
        <v>-</v>
      </c>
      <c r="ET169" s="117" t="str">
        <f t="shared" si="556"/>
        <v>-</v>
      </c>
      <c r="EU169" s="117" t="str">
        <f t="shared" si="556"/>
        <v>-</v>
      </c>
      <c r="EV169" s="117" t="str">
        <f t="shared" si="552"/>
        <v>-</v>
      </c>
      <c r="EW169" s="117" t="str">
        <f t="shared" si="553"/>
        <v>-</v>
      </c>
      <c r="EX169" s="117" t="str">
        <f t="shared" si="553"/>
        <v>-</v>
      </c>
      <c r="EY169" s="117" t="str">
        <f t="shared" si="553"/>
        <v>-</v>
      </c>
      <c r="EZ169" s="117" t="str">
        <f t="shared" si="553"/>
        <v>-</v>
      </c>
      <c r="FA169" s="117" t="str">
        <f t="shared" si="553"/>
        <v>-</v>
      </c>
      <c r="FB169" s="117" t="str">
        <f t="shared" si="553"/>
        <v>-</v>
      </c>
      <c r="FC169" s="117" t="str">
        <f t="shared" si="553"/>
        <v>-</v>
      </c>
      <c r="FD169" s="117" t="str">
        <f t="shared" si="553"/>
        <v>-</v>
      </c>
      <c r="FE169" s="117" t="str">
        <f t="shared" si="553"/>
        <v>-</v>
      </c>
      <c r="FF169" s="117" t="str">
        <f t="shared" si="553"/>
        <v>-</v>
      </c>
      <c r="FG169" s="117" t="str">
        <f t="shared" si="553"/>
        <v>-</v>
      </c>
      <c r="FH169" s="117" t="str">
        <f t="shared" si="553"/>
        <v>-</v>
      </c>
      <c r="FI169" s="117" t="str">
        <f t="shared" si="553"/>
        <v>-</v>
      </c>
      <c r="FJ169" s="117" t="str">
        <f t="shared" si="553"/>
        <v>-</v>
      </c>
      <c r="FK169" s="117" t="str">
        <f t="shared" si="553"/>
        <v>-</v>
      </c>
      <c r="FL169" s="117" t="str">
        <f t="shared" si="553"/>
        <v>-</v>
      </c>
      <c r="FM169" s="117" t="str">
        <f t="shared" si="553"/>
        <v>-</v>
      </c>
      <c r="FN169" s="117" t="str">
        <f t="shared" si="553"/>
        <v>-</v>
      </c>
      <c r="FO169" s="117" t="str">
        <f t="shared" si="553"/>
        <v>-</v>
      </c>
      <c r="FP169" s="117" t="str">
        <f t="shared" si="553"/>
        <v>-</v>
      </c>
      <c r="FQ169" s="117" t="str">
        <f t="shared" si="553"/>
        <v>-</v>
      </c>
      <c r="FR169" s="117" t="str">
        <f t="shared" si="553"/>
        <v>-</v>
      </c>
      <c r="FS169" s="117" t="str">
        <f t="shared" si="553"/>
        <v>-</v>
      </c>
      <c r="FT169" s="117" t="str">
        <f t="shared" si="553"/>
        <v>-</v>
      </c>
      <c r="FU169" s="117" t="str">
        <f t="shared" si="553"/>
        <v>-</v>
      </c>
      <c r="FV169" s="117" t="str">
        <f t="shared" si="553"/>
        <v>-</v>
      </c>
      <c r="FW169" s="117" t="str">
        <f t="shared" si="553"/>
        <v>-</v>
      </c>
      <c r="FX169" s="117" t="str">
        <f t="shared" si="553"/>
        <v>-</v>
      </c>
      <c r="FY169" s="117" t="str">
        <f t="shared" si="553"/>
        <v>-</v>
      </c>
      <c r="FZ169" s="117" t="str">
        <f t="shared" si="553"/>
        <v>-</v>
      </c>
      <c r="GA169" s="117" t="str">
        <f t="shared" si="553"/>
        <v>-</v>
      </c>
      <c r="GB169" s="117" t="str">
        <f t="shared" si="553"/>
        <v>-</v>
      </c>
      <c r="GC169" s="117" t="str">
        <f t="shared" si="553"/>
        <v>-</v>
      </c>
      <c r="GD169" s="117" t="str">
        <f t="shared" si="553"/>
        <v>-</v>
      </c>
      <c r="GE169" s="117" t="str">
        <f t="shared" si="553"/>
        <v>-</v>
      </c>
      <c r="GF169" s="117" t="str">
        <f t="shared" si="553"/>
        <v>-</v>
      </c>
      <c r="GG169" s="117" t="str">
        <f t="shared" si="553"/>
        <v>-</v>
      </c>
      <c r="GH169" s="117" t="str">
        <f t="shared" si="553"/>
        <v>-</v>
      </c>
      <c r="GI169" s="117" t="str">
        <f t="shared" si="553"/>
        <v>-</v>
      </c>
      <c r="GJ169" s="117" t="str">
        <f t="shared" si="553"/>
        <v>-</v>
      </c>
      <c r="GK169" s="117" t="str">
        <f t="shared" si="553"/>
        <v>-</v>
      </c>
      <c r="GL169" s="117" t="str">
        <f t="shared" si="553"/>
        <v>-</v>
      </c>
      <c r="GM169" s="117" t="str">
        <f t="shared" si="553"/>
        <v>-</v>
      </c>
      <c r="GN169" s="117" t="str">
        <f t="shared" si="553"/>
        <v>-</v>
      </c>
      <c r="GO169" s="117" t="str">
        <f t="shared" si="553"/>
        <v>-</v>
      </c>
      <c r="GP169" s="117" t="str">
        <f t="shared" si="553"/>
        <v>-</v>
      </c>
      <c r="GQ169" s="117" t="str">
        <f t="shared" si="553"/>
        <v>-</v>
      </c>
      <c r="GR169" s="117" t="str">
        <f t="shared" si="553"/>
        <v>-</v>
      </c>
      <c r="GS169" s="117" t="str">
        <f t="shared" si="553"/>
        <v>-</v>
      </c>
      <c r="GT169" s="117" t="str">
        <f t="shared" si="553"/>
        <v>-</v>
      </c>
      <c r="GU169" s="117" t="str">
        <f t="shared" si="553"/>
        <v>-</v>
      </c>
      <c r="GV169" s="117" t="str">
        <f t="shared" si="553"/>
        <v>-</v>
      </c>
      <c r="GW169" s="117" t="str">
        <f t="shared" si="553"/>
        <v>-</v>
      </c>
      <c r="GX169" s="117" t="str">
        <f t="shared" si="553"/>
        <v>-</v>
      </c>
      <c r="GY169" s="117" t="str">
        <f t="shared" si="553"/>
        <v>-</v>
      </c>
      <c r="GZ169" s="117" t="str">
        <f t="shared" si="553"/>
        <v>-</v>
      </c>
      <c r="HA169" s="117" t="str">
        <f t="shared" si="553"/>
        <v>-</v>
      </c>
      <c r="HB169" s="117" t="str">
        <f t="shared" si="553"/>
        <v>-</v>
      </c>
      <c r="HC169" s="117" t="str">
        <f t="shared" si="553"/>
        <v>-</v>
      </c>
      <c r="HD169" s="117" t="str">
        <f t="shared" si="553"/>
        <v>-</v>
      </c>
      <c r="HE169" s="117" t="str">
        <f t="shared" si="553"/>
        <v>-</v>
      </c>
      <c r="HF169" s="117" t="str">
        <f t="shared" si="553"/>
        <v>-</v>
      </c>
      <c r="HG169" s="117" t="str">
        <f t="shared" si="553"/>
        <v>-</v>
      </c>
      <c r="HH169" s="117" t="str">
        <f t="shared" ref="HH169:HU172" si="557">IF(HH120=HH119,"-",HH120)</f>
        <v>-</v>
      </c>
      <c r="HI169" s="117" t="str">
        <f t="shared" si="557"/>
        <v>-</v>
      </c>
      <c r="HJ169" s="117" t="str">
        <f t="shared" si="557"/>
        <v>-</v>
      </c>
      <c r="HK169" s="117" t="str">
        <f t="shared" si="557"/>
        <v>-</v>
      </c>
      <c r="HL169" s="117" t="str">
        <f t="shared" si="557"/>
        <v>-</v>
      </c>
      <c r="HM169" s="117" t="str">
        <f t="shared" si="557"/>
        <v>-</v>
      </c>
      <c r="HN169" s="117" t="str">
        <f t="shared" si="557"/>
        <v>-</v>
      </c>
      <c r="HO169" s="117" t="str">
        <f t="shared" si="557"/>
        <v>-</v>
      </c>
      <c r="HP169" s="117" t="str">
        <f t="shared" si="557"/>
        <v>-</v>
      </c>
      <c r="HQ169" s="117" t="str">
        <f t="shared" si="557"/>
        <v>-</v>
      </c>
      <c r="HR169" s="117" t="str">
        <f t="shared" si="557"/>
        <v>-</v>
      </c>
      <c r="HS169" s="117" t="str">
        <f t="shared" si="557"/>
        <v>-</v>
      </c>
      <c r="HT169" s="117" t="str">
        <f t="shared" si="557"/>
        <v>-</v>
      </c>
      <c r="HU169" s="117" t="str">
        <f t="shared" si="557"/>
        <v>-</v>
      </c>
    </row>
    <row r="170" spans="1:229" x14ac:dyDescent="0.35">
      <c r="H170" s="117">
        <v>169</v>
      </c>
      <c r="I170" s="117" t="str">
        <f t="shared" si="410"/>
        <v>ECG</v>
      </c>
      <c r="J170" s="117">
        <f t="shared" si="412"/>
        <v>154</v>
      </c>
      <c r="K170" s="117" t="str">
        <f t="shared" si="413"/>
        <v>ECG</v>
      </c>
      <c r="L170" s="117" t="str">
        <f t="shared" si="414"/>
        <v/>
      </c>
      <c r="M170" s="398" t="str">
        <f t="shared" si="415"/>
        <v>ECG</v>
      </c>
      <c r="N170" s="117">
        <f t="shared" si="416"/>
        <v>169</v>
      </c>
      <c r="O170" s="117">
        <f t="shared" si="417"/>
        <v>169</v>
      </c>
      <c r="Q170" s="389" t="str">
        <f t="shared" si="411"/>
        <v/>
      </c>
      <c r="R170" s="395" t="str">
        <f t="shared" si="418"/>
        <v/>
      </c>
      <c r="S170" s="391"/>
      <c r="T170" s="391"/>
      <c r="U170" s="391"/>
      <c r="V170" s="117">
        <v>22</v>
      </c>
      <c r="X170" s="117" t="str">
        <f t="shared" si="555"/>
        <v>-</v>
      </c>
      <c r="Y170" s="117" t="str">
        <f t="shared" ref="Y170:CJ173" si="558">IF(Y121=Y120,"-",Y121)</f>
        <v>-</v>
      </c>
      <c r="Z170" s="117" t="str">
        <f t="shared" si="558"/>
        <v>-</v>
      </c>
      <c r="AA170" s="117" t="str">
        <f t="shared" si="558"/>
        <v>-</v>
      </c>
      <c r="AB170" s="117" t="str">
        <f t="shared" si="558"/>
        <v>-</v>
      </c>
      <c r="AC170" s="117" t="str">
        <f t="shared" si="558"/>
        <v>-</v>
      </c>
      <c r="AD170" s="117" t="str">
        <f t="shared" si="558"/>
        <v>-</v>
      </c>
      <c r="AE170" s="117" t="str">
        <f t="shared" si="558"/>
        <v>-</v>
      </c>
      <c r="AF170" s="117" t="str">
        <f t="shared" si="558"/>
        <v>-</v>
      </c>
      <c r="AG170" s="117" t="str">
        <f t="shared" si="558"/>
        <v>-</v>
      </c>
      <c r="AH170" s="117" t="str">
        <f t="shared" si="558"/>
        <v>-</v>
      </c>
      <c r="AI170" s="117" t="str">
        <f t="shared" si="558"/>
        <v>-</v>
      </c>
      <c r="AJ170" s="117" t="str">
        <f t="shared" si="558"/>
        <v>-</v>
      </c>
      <c r="AK170" s="117" t="str">
        <f t="shared" si="558"/>
        <v>-</v>
      </c>
      <c r="AL170" s="117" t="str">
        <f t="shared" si="558"/>
        <v>-</v>
      </c>
      <c r="AM170" s="117" t="str">
        <f t="shared" si="558"/>
        <v>-</v>
      </c>
      <c r="AN170" s="117" t="str">
        <f t="shared" si="558"/>
        <v>-</v>
      </c>
      <c r="AO170" s="117" t="str">
        <f t="shared" si="558"/>
        <v>-</v>
      </c>
      <c r="AP170" s="117" t="str">
        <f t="shared" si="558"/>
        <v>-</v>
      </c>
      <c r="AQ170" s="117" t="str">
        <f t="shared" si="558"/>
        <v>-</v>
      </c>
      <c r="AR170" s="117" t="str">
        <f t="shared" si="558"/>
        <v>-</v>
      </c>
      <c r="AS170" s="117" t="str">
        <f t="shared" si="558"/>
        <v>-</v>
      </c>
      <c r="AT170" s="117" t="str">
        <f t="shared" si="558"/>
        <v>-</v>
      </c>
      <c r="AU170" s="117" t="str">
        <f t="shared" si="558"/>
        <v>-</v>
      </c>
      <c r="AV170" s="117" t="str">
        <f t="shared" si="558"/>
        <v>-</v>
      </c>
      <c r="AW170" s="117" t="str">
        <f t="shared" si="558"/>
        <v>-</v>
      </c>
      <c r="AX170" s="117" t="str">
        <f t="shared" si="558"/>
        <v>-</v>
      </c>
      <c r="AY170" s="117" t="str">
        <f t="shared" si="558"/>
        <v>-</v>
      </c>
      <c r="AZ170" s="117" t="str">
        <f t="shared" si="558"/>
        <v>-</v>
      </c>
      <c r="BA170" s="117" t="str">
        <f t="shared" si="558"/>
        <v>-</v>
      </c>
      <c r="BB170" s="117" t="str">
        <f t="shared" si="558"/>
        <v>-</v>
      </c>
      <c r="BC170" s="117" t="str">
        <f t="shared" si="558"/>
        <v>-</v>
      </c>
      <c r="BD170" s="117" t="str">
        <f t="shared" si="558"/>
        <v>-</v>
      </c>
      <c r="BE170" s="117" t="str">
        <f t="shared" si="558"/>
        <v>-</v>
      </c>
      <c r="BF170" s="117" t="str">
        <f t="shared" si="558"/>
        <v>-</v>
      </c>
      <c r="BG170" s="117" t="str">
        <f t="shared" si="558"/>
        <v>-</v>
      </c>
      <c r="BH170" s="117" t="str">
        <f t="shared" si="558"/>
        <v>-</v>
      </c>
      <c r="BI170" s="117" t="str">
        <f t="shared" si="558"/>
        <v>-</v>
      </c>
      <c r="BJ170" s="117" t="str">
        <f t="shared" si="558"/>
        <v>-</v>
      </c>
      <c r="BK170" s="117" t="str">
        <f t="shared" si="558"/>
        <v>-</v>
      </c>
      <c r="BL170" s="117" t="str">
        <f t="shared" si="558"/>
        <v>-</v>
      </c>
      <c r="BM170" s="117" t="str">
        <f t="shared" si="558"/>
        <v>-</v>
      </c>
      <c r="BN170" s="117" t="str">
        <f t="shared" si="558"/>
        <v>-</v>
      </c>
      <c r="BO170" s="117" t="str">
        <f t="shared" si="558"/>
        <v>-</v>
      </c>
      <c r="BP170" s="117" t="str">
        <f t="shared" si="558"/>
        <v>-</v>
      </c>
      <c r="BQ170" s="117" t="str">
        <f t="shared" si="558"/>
        <v>-</v>
      </c>
      <c r="BR170" s="117" t="str">
        <f t="shared" si="558"/>
        <v>-</v>
      </c>
      <c r="BS170" s="117" t="str">
        <f t="shared" si="558"/>
        <v>-</v>
      </c>
      <c r="BT170" s="117" t="str">
        <f t="shared" si="558"/>
        <v>-</v>
      </c>
      <c r="BU170" s="117" t="str">
        <f t="shared" si="558"/>
        <v>-</v>
      </c>
      <c r="BV170" s="117" t="str">
        <f t="shared" si="558"/>
        <v>-</v>
      </c>
      <c r="BW170" s="117" t="str">
        <f t="shared" si="558"/>
        <v>-</v>
      </c>
      <c r="BX170" s="117" t="str">
        <f t="shared" si="558"/>
        <v>-</v>
      </c>
      <c r="BY170" s="117" t="str">
        <f t="shared" si="558"/>
        <v>-</v>
      </c>
      <c r="BZ170" s="117" t="str">
        <f t="shared" si="558"/>
        <v>-</v>
      </c>
      <c r="CA170" s="117" t="str">
        <f t="shared" si="558"/>
        <v>-</v>
      </c>
      <c r="CB170" s="117" t="str">
        <f t="shared" si="558"/>
        <v>-</v>
      </c>
      <c r="CC170" s="117" t="str">
        <f t="shared" si="558"/>
        <v>-</v>
      </c>
      <c r="CD170" s="117" t="str">
        <f t="shared" si="558"/>
        <v>-</v>
      </c>
      <c r="CE170" s="117" t="str">
        <f t="shared" si="558"/>
        <v>-</v>
      </c>
      <c r="CF170" s="117" t="str">
        <f t="shared" si="558"/>
        <v>-</v>
      </c>
      <c r="CG170" s="117" t="str">
        <f t="shared" si="558"/>
        <v>-</v>
      </c>
      <c r="CH170" s="117" t="str">
        <f t="shared" si="558"/>
        <v>-</v>
      </c>
      <c r="CI170" s="117" t="str">
        <f t="shared" si="558"/>
        <v>-</v>
      </c>
      <c r="CJ170" s="117" t="str">
        <f t="shared" si="558"/>
        <v>-</v>
      </c>
      <c r="CK170" s="117" t="str">
        <f t="shared" si="556"/>
        <v>-</v>
      </c>
      <c r="CL170" s="117" t="str">
        <f t="shared" si="556"/>
        <v>-</v>
      </c>
      <c r="CM170" s="117" t="str">
        <f t="shared" si="556"/>
        <v>-</v>
      </c>
      <c r="CN170" s="117" t="str">
        <f t="shared" si="556"/>
        <v>-</v>
      </c>
      <c r="CO170" s="117" t="str">
        <f t="shared" si="556"/>
        <v>-</v>
      </c>
      <c r="CP170" s="117" t="str">
        <f t="shared" si="556"/>
        <v>-</v>
      </c>
      <c r="CQ170" s="117" t="str">
        <f t="shared" si="556"/>
        <v>-</v>
      </c>
      <c r="CR170" s="117" t="str">
        <f t="shared" si="556"/>
        <v>-</v>
      </c>
      <c r="CS170" s="117" t="str">
        <f t="shared" si="556"/>
        <v>-</v>
      </c>
      <c r="CT170" s="117" t="str">
        <f t="shared" si="556"/>
        <v>-</v>
      </c>
      <c r="CU170" s="117" t="str">
        <f t="shared" si="556"/>
        <v>-</v>
      </c>
      <c r="CV170" s="117" t="str">
        <f t="shared" si="556"/>
        <v>-</v>
      </c>
      <c r="CW170" s="117" t="str">
        <f t="shared" si="556"/>
        <v>-</v>
      </c>
      <c r="CX170" s="117" t="str">
        <f t="shared" si="556"/>
        <v>-</v>
      </c>
      <c r="CY170" s="117" t="str">
        <f t="shared" si="556"/>
        <v>-</v>
      </c>
      <c r="CZ170" s="117" t="str">
        <f t="shared" si="556"/>
        <v>-</v>
      </c>
      <c r="DA170" s="117" t="str">
        <f t="shared" si="556"/>
        <v>-</v>
      </c>
      <c r="DB170" s="117" t="str">
        <f t="shared" si="556"/>
        <v>-</v>
      </c>
      <c r="DC170" s="117" t="str">
        <f t="shared" si="556"/>
        <v>-</v>
      </c>
      <c r="DD170" s="117" t="str">
        <f t="shared" si="556"/>
        <v>-</v>
      </c>
      <c r="DE170" s="117" t="str">
        <f t="shared" si="556"/>
        <v>-</v>
      </c>
      <c r="DF170" s="117" t="str">
        <f t="shared" si="556"/>
        <v>-</v>
      </c>
      <c r="DG170" s="117" t="str">
        <f t="shared" si="556"/>
        <v>-</v>
      </c>
      <c r="DH170" s="117" t="str">
        <f t="shared" si="556"/>
        <v>-</v>
      </c>
      <c r="DI170" s="117" t="str">
        <f t="shared" si="556"/>
        <v>-</v>
      </c>
      <c r="DJ170" s="117" t="str">
        <f t="shared" si="556"/>
        <v>-</v>
      </c>
      <c r="DK170" s="117" t="str">
        <f t="shared" si="556"/>
        <v>-</v>
      </c>
      <c r="DL170" s="117" t="str">
        <f t="shared" si="556"/>
        <v>-</v>
      </c>
      <c r="DM170" s="117" t="str">
        <f t="shared" si="556"/>
        <v>-</v>
      </c>
      <c r="DN170" s="117" t="str">
        <f t="shared" si="556"/>
        <v>-</v>
      </c>
      <c r="DO170" s="117" t="str">
        <f t="shared" si="556"/>
        <v>-</v>
      </c>
      <c r="DP170" s="117" t="str">
        <f t="shared" si="556"/>
        <v>-</v>
      </c>
      <c r="DQ170" s="117" t="str">
        <f t="shared" si="556"/>
        <v>-</v>
      </c>
      <c r="DR170" s="117" t="str">
        <f t="shared" si="556"/>
        <v>-</v>
      </c>
      <c r="DS170" s="117" t="str">
        <f t="shared" si="556"/>
        <v>-</v>
      </c>
      <c r="DT170" s="117" t="str">
        <f t="shared" si="556"/>
        <v>-</v>
      </c>
      <c r="DU170" s="117" t="str">
        <f t="shared" si="556"/>
        <v>-</v>
      </c>
      <c r="DV170" s="117" t="str">
        <f t="shared" si="556"/>
        <v>-</v>
      </c>
      <c r="DW170" s="117" t="str">
        <f t="shared" si="556"/>
        <v>-</v>
      </c>
      <c r="DX170" s="117" t="str">
        <f t="shared" si="556"/>
        <v>-</v>
      </c>
      <c r="DY170" s="117" t="str">
        <f t="shared" si="556"/>
        <v>-</v>
      </c>
      <c r="DZ170" s="117" t="str">
        <f t="shared" si="556"/>
        <v>-</v>
      </c>
      <c r="EA170" s="117" t="str">
        <f t="shared" si="556"/>
        <v>-</v>
      </c>
      <c r="EB170" s="117" t="str">
        <f t="shared" si="556"/>
        <v>-</v>
      </c>
      <c r="EC170" s="117" t="str">
        <f t="shared" si="556"/>
        <v>-</v>
      </c>
      <c r="ED170" s="117" t="str">
        <f t="shared" si="556"/>
        <v>-</v>
      </c>
      <c r="EE170" s="117" t="str">
        <f t="shared" si="556"/>
        <v>-</v>
      </c>
      <c r="EF170" s="117" t="str">
        <f t="shared" si="556"/>
        <v>-</v>
      </c>
      <c r="EG170" s="117" t="str">
        <f t="shared" si="556"/>
        <v>-</v>
      </c>
      <c r="EH170" s="117" t="str">
        <f t="shared" si="556"/>
        <v>-</v>
      </c>
      <c r="EI170" s="117" t="str">
        <f t="shared" si="556"/>
        <v>-</v>
      </c>
      <c r="EJ170" s="117" t="str">
        <f t="shared" si="556"/>
        <v>-</v>
      </c>
      <c r="EK170" s="117" t="str">
        <f t="shared" si="556"/>
        <v>-</v>
      </c>
      <c r="EL170" s="117" t="str">
        <f t="shared" si="556"/>
        <v>-</v>
      </c>
      <c r="EM170" s="117" t="str">
        <f t="shared" si="556"/>
        <v>-</v>
      </c>
      <c r="EN170" s="117" t="str">
        <f t="shared" si="556"/>
        <v>-</v>
      </c>
      <c r="EO170" s="117" t="str">
        <f t="shared" si="556"/>
        <v>-</v>
      </c>
      <c r="EP170" s="117" t="str">
        <f t="shared" si="556"/>
        <v>-</v>
      </c>
      <c r="EQ170" s="117" t="str">
        <f t="shared" si="556"/>
        <v>-</v>
      </c>
      <c r="ER170" s="117" t="str">
        <f t="shared" si="556"/>
        <v>-</v>
      </c>
      <c r="ES170" s="117" t="str">
        <f t="shared" si="556"/>
        <v>-</v>
      </c>
      <c r="ET170" s="117" t="str">
        <f t="shared" si="556"/>
        <v>-</v>
      </c>
      <c r="EU170" s="117" t="str">
        <f t="shared" si="556"/>
        <v>-</v>
      </c>
      <c r="EV170" s="117" t="str">
        <f t="shared" si="552"/>
        <v>-</v>
      </c>
      <c r="EW170" s="117" t="str">
        <f t="shared" ref="EW170:HH173" si="559">IF(EW121=EW120,"-",EW121)</f>
        <v>-</v>
      </c>
      <c r="EX170" s="117" t="str">
        <f t="shared" si="559"/>
        <v>-</v>
      </c>
      <c r="EY170" s="117" t="str">
        <f t="shared" si="559"/>
        <v>-</v>
      </c>
      <c r="EZ170" s="117" t="str">
        <f t="shared" si="559"/>
        <v>-</v>
      </c>
      <c r="FA170" s="117" t="str">
        <f t="shared" si="559"/>
        <v>-</v>
      </c>
      <c r="FB170" s="117" t="str">
        <f t="shared" si="559"/>
        <v>-</v>
      </c>
      <c r="FC170" s="117" t="str">
        <f t="shared" si="559"/>
        <v>-</v>
      </c>
      <c r="FD170" s="117" t="str">
        <f t="shared" si="559"/>
        <v>-</v>
      </c>
      <c r="FE170" s="117" t="str">
        <f t="shared" si="559"/>
        <v>-</v>
      </c>
      <c r="FF170" s="117" t="str">
        <f t="shared" si="559"/>
        <v>-</v>
      </c>
      <c r="FG170" s="117" t="str">
        <f t="shared" si="559"/>
        <v>-</v>
      </c>
      <c r="FH170" s="117" t="str">
        <f t="shared" si="559"/>
        <v>-</v>
      </c>
      <c r="FI170" s="117" t="str">
        <f t="shared" si="559"/>
        <v>-</v>
      </c>
      <c r="FJ170" s="117" t="str">
        <f t="shared" si="559"/>
        <v>-</v>
      </c>
      <c r="FK170" s="117" t="str">
        <f t="shared" si="559"/>
        <v>-</v>
      </c>
      <c r="FL170" s="117" t="str">
        <f t="shared" si="559"/>
        <v>-</v>
      </c>
      <c r="FM170" s="117" t="str">
        <f t="shared" si="559"/>
        <v>-</v>
      </c>
      <c r="FN170" s="117" t="str">
        <f t="shared" si="559"/>
        <v>-</v>
      </c>
      <c r="FO170" s="117" t="str">
        <f t="shared" si="559"/>
        <v>-</v>
      </c>
      <c r="FP170" s="117" t="str">
        <f t="shared" si="559"/>
        <v>-</v>
      </c>
      <c r="FQ170" s="117" t="str">
        <f t="shared" si="559"/>
        <v>-</v>
      </c>
      <c r="FR170" s="117" t="str">
        <f t="shared" si="559"/>
        <v>-</v>
      </c>
      <c r="FS170" s="117" t="str">
        <f t="shared" si="559"/>
        <v>-</v>
      </c>
      <c r="FT170" s="117" t="str">
        <f t="shared" si="559"/>
        <v>-</v>
      </c>
      <c r="FU170" s="117" t="str">
        <f t="shared" si="559"/>
        <v>-</v>
      </c>
      <c r="FV170" s="117" t="str">
        <f t="shared" si="559"/>
        <v>-</v>
      </c>
      <c r="FW170" s="117" t="str">
        <f t="shared" si="559"/>
        <v>-</v>
      </c>
      <c r="FX170" s="117" t="str">
        <f t="shared" si="559"/>
        <v>-</v>
      </c>
      <c r="FY170" s="117" t="str">
        <f t="shared" si="559"/>
        <v>-</v>
      </c>
      <c r="FZ170" s="117" t="str">
        <f t="shared" si="559"/>
        <v>-</v>
      </c>
      <c r="GA170" s="117" t="str">
        <f t="shared" si="559"/>
        <v>-</v>
      </c>
      <c r="GB170" s="117" t="str">
        <f t="shared" si="559"/>
        <v>-</v>
      </c>
      <c r="GC170" s="117" t="str">
        <f t="shared" si="559"/>
        <v>-</v>
      </c>
      <c r="GD170" s="117" t="str">
        <f t="shared" si="559"/>
        <v>-</v>
      </c>
      <c r="GE170" s="117" t="str">
        <f t="shared" si="559"/>
        <v>-</v>
      </c>
      <c r="GF170" s="117" t="str">
        <f t="shared" si="559"/>
        <v>-</v>
      </c>
      <c r="GG170" s="117" t="str">
        <f t="shared" si="559"/>
        <v>-</v>
      </c>
      <c r="GH170" s="117" t="str">
        <f t="shared" si="559"/>
        <v>-</v>
      </c>
      <c r="GI170" s="117" t="str">
        <f t="shared" si="559"/>
        <v>-</v>
      </c>
      <c r="GJ170" s="117" t="str">
        <f t="shared" si="559"/>
        <v>-</v>
      </c>
      <c r="GK170" s="117" t="str">
        <f t="shared" si="559"/>
        <v>-</v>
      </c>
      <c r="GL170" s="117" t="str">
        <f t="shared" si="559"/>
        <v>-</v>
      </c>
      <c r="GM170" s="117" t="str">
        <f t="shared" si="559"/>
        <v>-</v>
      </c>
      <c r="GN170" s="117" t="str">
        <f t="shared" si="559"/>
        <v>-</v>
      </c>
      <c r="GO170" s="117" t="str">
        <f t="shared" si="559"/>
        <v>-</v>
      </c>
      <c r="GP170" s="117" t="str">
        <f t="shared" si="559"/>
        <v>-</v>
      </c>
      <c r="GQ170" s="117" t="str">
        <f t="shared" si="559"/>
        <v>-</v>
      </c>
      <c r="GR170" s="117" t="str">
        <f t="shared" si="559"/>
        <v>-</v>
      </c>
      <c r="GS170" s="117" t="str">
        <f t="shared" si="559"/>
        <v>-</v>
      </c>
      <c r="GT170" s="117" t="str">
        <f t="shared" si="559"/>
        <v>-</v>
      </c>
      <c r="GU170" s="117" t="str">
        <f t="shared" si="559"/>
        <v>-</v>
      </c>
      <c r="GV170" s="117" t="str">
        <f t="shared" si="559"/>
        <v>-</v>
      </c>
      <c r="GW170" s="117" t="str">
        <f t="shared" si="559"/>
        <v>-</v>
      </c>
      <c r="GX170" s="117" t="str">
        <f t="shared" si="559"/>
        <v>-</v>
      </c>
      <c r="GY170" s="117" t="str">
        <f t="shared" si="559"/>
        <v>-</v>
      </c>
      <c r="GZ170" s="117" t="str">
        <f t="shared" si="559"/>
        <v>-</v>
      </c>
      <c r="HA170" s="117" t="str">
        <f t="shared" si="559"/>
        <v>-</v>
      </c>
      <c r="HB170" s="117" t="str">
        <f t="shared" si="559"/>
        <v>-</v>
      </c>
      <c r="HC170" s="117" t="str">
        <f t="shared" si="559"/>
        <v>-</v>
      </c>
      <c r="HD170" s="117" t="str">
        <f t="shared" si="559"/>
        <v>-</v>
      </c>
      <c r="HE170" s="117" t="str">
        <f t="shared" si="559"/>
        <v>-</v>
      </c>
      <c r="HF170" s="117" t="str">
        <f t="shared" si="559"/>
        <v>-</v>
      </c>
      <c r="HG170" s="117" t="str">
        <f t="shared" si="559"/>
        <v>-</v>
      </c>
      <c r="HH170" s="117" t="str">
        <f t="shared" si="559"/>
        <v>-</v>
      </c>
      <c r="HI170" s="117" t="str">
        <f t="shared" si="557"/>
        <v>-</v>
      </c>
      <c r="HJ170" s="117" t="str">
        <f t="shared" si="557"/>
        <v>-</v>
      </c>
      <c r="HK170" s="117" t="str">
        <f t="shared" si="557"/>
        <v>-</v>
      </c>
      <c r="HL170" s="117" t="str">
        <f t="shared" si="557"/>
        <v>-</v>
      </c>
      <c r="HM170" s="117" t="str">
        <f t="shared" si="557"/>
        <v>-</v>
      </c>
      <c r="HN170" s="117" t="str">
        <f t="shared" si="557"/>
        <v>-</v>
      </c>
      <c r="HO170" s="117" t="str">
        <f t="shared" si="557"/>
        <v>-</v>
      </c>
      <c r="HP170" s="117" t="str">
        <f t="shared" si="557"/>
        <v>-</v>
      </c>
      <c r="HQ170" s="117" t="str">
        <f t="shared" si="557"/>
        <v>-</v>
      </c>
      <c r="HR170" s="117" t="str">
        <f t="shared" si="557"/>
        <v>-</v>
      </c>
      <c r="HS170" s="117" t="str">
        <f t="shared" si="557"/>
        <v>-</v>
      </c>
      <c r="HT170" s="117" t="str">
        <f t="shared" si="557"/>
        <v>-</v>
      </c>
      <c r="HU170" s="117" t="str">
        <f t="shared" si="557"/>
        <v>-</v>
      </c>
    </row>
    <row r="171" spans="1:229" x14ac:dyDescent="0.35">
      <c r="H171" s="117">
        <v>170</v>
      </c>
      <c r="I171" s="117" t="str">
        <f t="shared" si="410"/>
        <v>ECG</v>
      </c>
      <c r="J171" s="117">
        <f t="shared" si="412"/>
        <v>155</v>
      </c>
      <c r="K171" s="117" t="str">
        <f t="shared" si="413"/>
        <v>ECG</v>
      </c>
      <c r="L171" s="117" t="str">
        <f t="shared" si="414"/>
        <v/>
      </c>
      <c r="M171" s="398" t="str">
        <f t="shared" si="415"/>
        <v>ECG</v>
      </c>
      <c r="N171" s="117">
        <f t="shared" si="416"/>
        <v>170</v>
      </c>
      <c r="O171" s="117">
        <f t="shared" si="417"/>
        <v>170</v>
      </c>
      <c r="Q171" s="389" t="str">
        <f t="shared" si="411"/>
        <v/>
      </c>
      <c r="R171" s="395" t="str">
        <f t="shared" si="418"/>
        <v/>
      </c>
      <c r="S171" s="391"/>
      <c r="T171" s="391"/>
      <c r="U171" s="391"/>
      <c r="V171" s="117">
        <v>23</v>
      </c>
      <c r="X171" s="117" t="str">
        <f t="shared" ref="X171:X174" si="560">IF(X122=X121,"-",X122)</f>
        <v>-</v>
      </c>
      <c r="Y171" s="117" t="str">
        <f t="shared" si="558"/>
        <v>-</v>
      </c>
      <c r="Z171" s="117" t="str">
        <f t="shared" si="558"/>
        <v>-</v>
      </c>
      <c r="AA171" s="117" t="str">
        <f t="shared" si="558"/>
        <v>-</v>
      </c>
      <c r="AB171" s="117" t="str">
        <f t="shared" si="558"/>
        <v>-</v>
      </c>
      <c r="AC171" s="117" t="str">
        <f t="shared" si="558"/>
        <v>-</v>
      </c>
      <c r="AD171" s="117" t="str">
        <f t="shared" si="558"/>
        <v>-</v>
      </c>
      <c r="AE171" s="117" t="str">
        <f t="shared" si="558"/>
        <v>-</v>
      </c>
      <c r="AF171" s="117" t="str">
        <f t="shared" si="558"/>
        <v>-</v>
      </c>
      <c r="AG171" s="117" t="str">
        <f t="shared" si="558"/>
        <v>-</v>
      </c>
      <c r="AH171" s="117" t="str">
        <f t="shared" si="558"/>
        <v>-</v>
      </c>
      <c r="AI171" s="117" t="str">
        <f t="shared" si="558"/>
        <v>-</v>
      </c>
      <c r="AJ171" s="117" t="str">
        <f t="shared" si="558"/>
        <v>-</v>
      </c>
      <c r="AK171" s="117" t="str">
        <f t="shared" si="558"/>
        <v>-</v>
      </c>
      <c r="AL171" s="117" t="str">
        <f t="shared" si="558"/>
        <v>-</v>
      </c>
      <c r="AM171" s="117" t="str">
        <f t="shared" si="558"/>
        <v>-</v>
      </c>
      <c r="AN171" s="117" t="str">
        <f t="shared" si="558"/>
        <v>-</v>
      </c>
      <c r="AO171" s="117" t="str">
        <f t="shared" si="558"/>
        <v>-</v>
      </c>
      <c r="AP171" s="117" t="str">
        <f t="shared" si="558"/>
        <v>-</v>
      </c>
      <c r="AQ171" s="117" t="str">
        <f t="shared" si="558"/>
        <v>-</v>
      </c>
      <c r="AR171" s="117" t="str">
        <f t="shared" si="558"/>
        <v>-</v>
      </c>
      <c r="AS171" s="117" t="str">
        <f t="shared" si="558"/>
        <v>-</v>
      </c>
      <c r="AT171" s="117" t="str">
        <f t="shared" si="558"/>
        <v>-</v>
      </c>
      <c r="AU171" s="117" t="str">
        <f t="shared" si="558"/>
        <v>-</v>
      </c>
      <c r="AV171" s="117" t="str">
        <f t="shared" si="558"/>
        <v>-</v>
      </c>
      <c r="AW171" s="117" t="str">
        <f t="shared" si="558"/>
        <v>-</v>
      </c>
      <c r="AX171" s="117" t="str">
        <f t="shared" si="558"/>
        <v>-</v>
      </c>
      <c r="AY171" s="117" t="str">
        <f t="shared" si="558"/>
        <v>-</v>
      </c>
      <c r="AZ171" s="117" t="str">
        <f t="shared" si="558"/>
        <v>-</v>
      </c>
      <c r="BA171" s="117" t="str">
        <f t="shared" si="558"/>
        <v>-</v>
      </c>
      <c r="BB171" s="117" t="str">
        <f t="shared" si="558"/>
        <v>-</v>
      </c>
      <c r="BC171" s="117" t="str">
        <f t="shared" si="558"/>
        <v>-</v>
      </c>
      <c r="BD171" s="117" t="str">
        <f t="shared" si="558"/>
        <v>-</v>
      </c>
      <c r="BE171" s="117" t="str">
        <f t="shared" si="558"/>
        <v>-</v>
      </c>
      <c r="BF171" s="117" t="str">
        <f t="shared" si="558"/>
        <v>-</v>
      </c>
      <c r="BG171" s="117" t="str">
        <f t="shared" si="558"/>
        <v>-</v>
      </c>
      <c r="BH171" s="117" t="str">
        <f t="shared" si="558"/>
        <v>-</v>
      </c>
      <c r="BI171" s="117" t="str">
        <f t="shared" si="558"/>
        <v>-</v>
      </c>
      <c r="BJ171" s="117" t="str">
        <f t="shared" si="558"/>
        <v>-</v>
      </c>
      <c r="BK171" s="117" t="str">
        <f t="shared" si="558"/>
        <v>-</v>
      </c>
      <c r="BL171" s="117" t="str">
        <f t="shared" si="558"/>
        <v>-</v>
      </c>
      <c r="BM171" s="117" t="str">
        <f t="shared" si="558"/>
        <v>-</v>
      </c>
      <c r="BN171" s="117" t="str">
        <f t="shared" si="558"/>
        <v>-</v>
      </c>
      <c r="BO171" s="117" t="str">
        <f t="shared" si="558"/>
        <v>-</v>
      </c>
      <c r="BP171" s="117" t="str">
        <f t="shared" si="558"/>
        <v>-</v>
      </c>
      <c r="BQ171" s="117" t="str">
        <f t="shared" si="558"/>
        <v>-</v>
      </c>
      <c r="BR171" s="117" t="str">
        <f t="shared" si="558"/>
        <v>-</v>
      </c>
      <c r="BS171" s="117" t="str">
        <f t="shared" si="558"/>
        <v>-</v>
      </c>
      <c r="BT171" s="117" t="str">
        <f t="shared" si="558"/>
        <v>-</v>
      </c>
      <c r="BU171" s="117" t="str">
        <f t="shared" si="558"/>
        <v>-</v>
      </c>
      <c r="BV171" s="117" t="str">
        <f t="shared" si="558"/>
        <v>-</v>
      </c>
      <c r="BW171" s="117" t="str">
        <f t="shared" si="558"/>
        <v>-</v>
      </c>
      <c r="BX171" s="117" t="str">
        <f t="shared" si="558"/>
        <v>-</v>
      </c>
      <c r="BY171" s="117" t="str">
        <f t="shared" si="558"/>
        <v>-</v>
      </c>
      <c r="BZ171" s="117" t="str">
        <f t="shared" si="558"/>
        <v>-</v>
      </c>
      <c r="CA171" s="117" t="str">
        <f t="shared" si="558"/>
        <v>-</v>
      </c>
      <c r="CB171" s="117" t="str">
        <f t="shared" si="558"/>
        <v>-</v>
      </c>
      <c r="CC171" s="117" t="str">
        <f t="shared" si="558"/>
        <v>-</v>
      </c>
      <c r="CD171" s="117" t="str">
        <f t="shared" si="558"/>
        <v>-</v>
      </c>
      <c r="CE171" s="117" t="str">
        <f t="shared" si="558"/>
        <v>-</v>
      </c>
      <c r="CF171" s="117" t="str">
        <f t="shared" si="558"/>
        <v>-</v>
      </c>
      <c r="CG171" s="117" t="str">
        <f t="shared" si="558"/>
        <v>-</v>
      </c>
      <c r="CH171" s="117" t="str">
        <f t="shared" si="558"/>
        <v>-</v>
      </c>
      <c r="CI171" s="117" t="str">
        <f t="shared" si="558"/>
        <v>-</v>
      </c>
      <c r="CJ171" s="117" t="str">
        <f t="shared" si="558"/>
        <v>-</v>
      </c>
      <c r="CK171" s="117" t="str">
        <f t="shared" si="556"/>
        <v>-</v>
      </c>
      <c r="CL171" s="117" t="str">
        <f t="shared" si="556"/>
        <v>-</v>
      </c>
      <c r="CM171" s="117" t="str">
        <f t="shared" si="556"/>
        <v>-</v>
      </c>
      <c r="CN171" s="117" t="str">
        <f t="shared" si="556"/>
        <v>-</v>
      </c>
      <c r="CO171" s="117" t="str">
        <f t="shared" si="556"/>
        <v>-</v>
      </c>
      <c r="CP171" s="117" t="str">
        <f t="shared" si="556"/>
        <v>-</v>
      </c>
      <c r="CQ171" s="117" t="str">
        <f t="shared" si="556"/>
        <v>-</v>
      </c>
      <c r="CR171" s="117" t="str">
        <f t="shared" si="556"/>
        <v>-</v>
      </c>
      <c r="CS171" s="117" t="str">
        <f t="shared" si="556"/>
        <v>-</v>
      </c>
      <c r="CT171" s="117" t="str">
        <f t="shared" si="556"/>
        <v>-</v>
      </c>
      <c r="CU171" s="117" t="str">
        <f t="shared" si="556"/>
        <v>-</v>
      </c>
      <c r="CV171" s="117" t="str">
        <f t="shared" si="556"/>
        <v>-</v>
      </c>
      <c r="CW171" s="117" t="str">
        <f t="shared" si="556"/>
        <v>-</v>
      </c>
      <c r="CX171" s="117" t="str">
        <f t="shared" si="556"/>
        <v>-</v>
      </c>
      <c r="CY171" s="117" t="str">
        <f t="shared" si="556"/>
        <v>-</v>
      </c>
      <c r="CZ171" s="117" t="str">
        <f t="shared" si="556"/>
        <v>-</v>
      </c>
      <c r="DA171" s="117" t="str">
        <f t="shared" si="556"/>
        <v>-</v>
      </c>
      <c r="DB171" s="117" t="str">
        <f t="shared" si="556"/>
        <v>-</v>
      </c>
      <c r="DC171" s="117" t="str">
        <f t="shared" si="556"/>
        <v>-</v>
      </c>
      <c r="DD171" s="117" t="str">
        <f t="shared" si="556"/>
        <v>-</v>
      </c>
      <c r="DE171" s="117" t="str">
        <f t="shared" si="556"/>
        <v>-</v>
      </c>
      <c r="DF171" s="117" t="str">
        <f t="shared" si="556"/>
        <v>-</v>
      </c>
      <c r="DG171" s="117" t="str">
        <f t="shared" si="556"/>
        <v>-</v>
      </c>
      <c r="DH171" s="117" t="str">
        <f t="shared" si="556"/>
        <v>-</v>
      </c>
      <c r="DI171" s="117" t="str">
        <f t="shared" si="556"/>
        <v>-</v>
      </c>
      <c r="DJ171" s="117" t="str">
        <f t="shared" si="556"/>
        <v>-</v>
      </c>
      <c r="DK171" s="117" t="str">
        <f t="shared" si="556"/>
        <v>-</v>
      </c>
      <c r="DL171" s="117" t="str">
        <f t="shared" si="556"/>
        <v>-</v>
      </c>
      <c r="DM171" s="117" t="str">
        <f t="shared" si="556"/>
        <v>-</v>
      </c>
      <c r="DN171" s="117" t="str">
        <f t="shared" si="556"/>
        <v>-</v>
      </c>
      <c r="DO171" s="117" t="str">
        <f t="shared" si="556"/>
        <v>-</v>
      </c>
      <c r="DP171" s="117" t="str">
        <f t="shared" si="556"/>
        <v>-</v>
      </c>
      <c r="DQ171" s="117" t="str">
        <f t="shared" si="556"/>
        <v>-</v>
      </c>
      <c r="DR171" s="117" t="str">
        <f t="shared" si="556"/>
        <v>-</v>
      </c>
      <c r="DS171" s="117" t="str">
        <f t="shared" si="556"/>
        <v>-</v>
      </c>
      <c r="DT171" s="117" t="str">
        <f t="shared" si="556"/>
        <v>-</v>
      </c>
      <c r="DU171" s="117" t="str">
        <f t="shared" si="556"/>
        <v>-</v>
      </c>
      <c r="DV171" s="117" t="str">
        <f t="shared" si="556"/>
        <v>-</v>
      </c>
      <c r="DW171" s="117" t="str">
        <f t="shared" si="556"/>
        <v>-</v>
      </c>
      <c r="DX171" s="117" t="str">
        <f t="shared" si="556"/>
        <v>-</v>
      </c>
      <c r="DY171" s="117" t="str">
        <f t="shared" si="556"/>
        <v>-</v>
      </c>
      <c r="DZ171" s="117" t="str">
        <f t="shared" si="556"/>
        <v>-</v>
      </c>
      <c r="EA171" s="117" t="str">
        <f t="shared" si="556"/>
        <v>-</v>
      </c>
      <c r="EB171" s="117" t="str">
        <f t="shared" si="556"/>
        <v>-</v>
      </c>
      <c r="EC171" s="117" t="str">
        <f t="shared" si="556"/>
        <v>-</v>
      </c>
      <c r="ED171" s="117" t="str">
        <f t="shared" si="556"/>
        <v>-</v>
      </c>
      <c r="EE171" s="117" t="str">
        <f t="shared" si="556"/>
        <v>-</v>
      </c>
      <c r="EF171" s="117" t="str">
        <f t="shared" si="556"/>
        <v>-</v>
      </c>
      <c r="EG171" s="117" t="str">
        <f t="shared" si="556"/>
        <v>-</v>
      </c>
      <c r="EH171" s="117" t="str">
        <f t="shared" si="556"/>
        <v>-</v>
      </c>
      <c r="EI171" s="117" t="str">
        <f t="shared" si="556"/>
        <v>-</v>
      </c>
      <c r="EJ171" s="117" t="str">
        <f t="shared" si="556"/>
        <v>-</v>
      </c>
      <c r="EK171" s="117" t="str">
        <f t="shared" si="556"/>
        <v>-</v>
      </c>
      <c r="EL171" s="117" t="str">
        <f t="shared" si="556"/>
        <v>-</v>
      </c>
      <c r="EM171" s="117" t="str">
        <f t="shared" si="556"/>
        <v>-</v>
      </c>
      <c r="EN171" s="117" t="str">
        <f t="shared" si="556"/>
        <v>-</v>
      </c>
      <c r="EO171" s="117" t="str">
        <f t="shared" si="556"/>
        <v>-</v>
      </c>
      <c r="EP171" s="117" t="str">
        <f t="shared" si="556"/>
        <v>-</v>
      </c>
      <c r="EQ171" s="117" t="str">
        <f t="shared" si="556"/>
        <v>-</v>
      </c>
      <c r="ER171" s="117" t="str">
        <f t="shared" si="556"/>
        <v>-</v>
      </c>
      <c r="ES171" s="117" t="str">
        <f t="shared" si="556"/>
        <v>-</v>
      </c>
      <c r="ET171" s="117" t="str">
        <f t="shared" si="556"/>
        <v>-</v>
      </c>
      <c r="EU171" s="117" t="str">
        <f t="shared" si="556"/>
        <v>-</v>
      </c>
      <c r="EV171" s="117" t="str">
        <f t="shared" si="552"/>
        <v>-</v>
      </c>
      <c r="EW171" s="117" t="str">
        <f t="shared" si="559"/>
        <v>-</v>
      </c>
      <c r="EX171" s="117" t="str">
        <f t="shared" si="559"/>
        <v>-</v>
      </c>
      <c r="EY171" s="117" t="str">
        <f t="shared" si="559"/>
        <v>-</v>
      </c>
      <c r="EZ171" s="117" t="str">
        <f t="shared" si="559"/>
        <v>-</v>
      </c>
      <c r="FA171" s="117" t="str">
        <f t="shared" si="559"/>
        <v>-</v>
      </c>
      <c r="FB171" s="117" t="str">
        <f t="shared" si="559"/>
        <v>-</v>
      </c>
      <c r="FC171" s="117" t="str">
        <f t="shared" si="559"/>
        <v>-</v>
      </c>
      <c r="FD171" s="117" t="str">
        <f t="shared" si="559"/>
        <v>-</v>
      </c>
      <c r="FE171" s="117" t="str">
        <f t="shared" si="559"/>
        <v>-</v>
      </c>
      <c r="FF171" s="117" t="str">
        <f t="shared" si="559"/>
        <v>-</v>
      </c>
      <c r="FG171" s="117" t="str">
        <f t="shared" si="559"/>
        <v>-</v>
      </c>
      <c r="FH171" s="117" t="str">
        <f t="shared" si="559"/>
        <v>-</v>
      </c>
      <c r="FI171" s="117" t="str">
        <f t="shared" si="559"/>
        <v>-</v>
      </c>
      <c r="FJ171" s="117" t="str">
        <f t="shared" si="559"/>
        <v>-</v>
      </c>
      <c r="FK171" s="117" t="str">
        <f t="shared" si="559"/>
        <v>-</v>
      </c>
      <c r="FL171" s="117" t="str">
        <f t="shared" si="559"/>
        <v>-</v>
      </c>
      <c r="FM171" s="117" t="str">
        <f t="shared" si="559"/>
        <v>-</v>
      </c>
      <c r="FN171" s="117" t="str">
        <f t="shared" si="559"/>
        <v>-</v>
      </c>
      <c r="FO171" s="117" t="str">
        <f t="shared" si="559"/>
        <v>-</v>
      </c>
      <c r="FP171" s="117" t="str">
        <f t="shared" si="559"/>
        <v>-</v>
      </c>
      <c r="FQ171" s="117" t="str">
        <f t="shared" si="559"/>
        <v>-</v>
      </c>
      <c r="FR171" s="117" t="str">
        <f t="shared" si="559"/>
        <v>-</v>
      </c>
      <c r="FS171" s="117" t="str">
        <f t="shared" si="559"/>
        <v>-</v>
      </c>
      <c r="FT171" s="117" t="str">
        <f t="shared" si="559"/>
        <v>-</v>
      </c>
      <c r="FU171" s="117" t="str">
        <f t="shared" si="559"/>
        <v>-</v>
      </c>
      <c r="FV171" s="117" t="str">
        <f t="shared" si="559"/>
        <v>-</v>
      </c>
      <c r="FW171" s="117" t="str">
        <f t="shared" si="559"/>
        <v>-</v>
      </c>
      <c r="FX171" s="117" t="str">
        <f t="shared" si="559"/>
        <v>-</v>
      </c>
      <c r="FY171" s="117" t="str">
        <f t="shared" si="559"/>
        <v>-</v>
      </c>
      <c r="FZ171" s="117" t="str">
        <f t="shared" si="559"/>
        <v>-</v>
      </c>
      <c r="GA171" s="117" t="str">
        <f t="shared" si="559"/>
        <v>-</v>
      </c>
      <c r="GB171" s="117" t="str">
        <f t="shared" si="559"/>
        <v>-</v>
      </c>
      <c r="GC171" s="117" t="str">
        <f t="shared" si="559"/>
        <v>-</v>
      </c>
      <c r="GD171" s="117" t="str">
        <f t="shared" si="559"/>
        <v>-</v>
      </c>
      <c r="GE171" s="117" t="str">
        <f t="shared" si="559"/>
        <v>-</v>
      </c>
      <c r="GF171" s="117" t="str">
        <f t="shared" si="559"/>
        <v>-</v>
      </c>
      <c r="GG171" s="117" t="str">
        <f t="shared" si="559"/>
        <v>-</v>
      </c>
      <c r="GH171" s="117" t="str">
        <f t="shared" si="559"/>
        <v>-</v>
      </c>
      <c r="GI171" s="117" t="str">
        <f t="shared" si="559"/>
        <v>-</v>
      </c>
      <c r="GJ171" s="117" t="str">
        <f t="shared" si="559"/>
        <v>-</v>
      </c>
      <c r="GK171" s="117" t="str">
        <f t="shared" si="559"/>
        <v>-</v>
      </c>
      <c r="GL171" s="117" t="str">
        <f t="shared" si="559"/>
        <v>-</v>
      </c>
      <c r="GM171" s="117" t="str">
        <f t="shared" si="559"/>
        <v>-</v>
      </c>
      <c r="GN171" s="117" t="str">
        <f t="shared" si="559"/>
        <v>-</v>
      </c>
      <c r="GO171" s="117" t="str">
        <f t="shared" si="559"/>
        <v>-</v>
      </c>
      <c r="GP171" s="117" t="str">
        <f t="shared" si="559"/>
        <v>-</v>
      </c>
      <c r="GQ171" s="117" t="str">
        <f t="shared" si="559"/>
        <v>-</v>
      </c>
      <c r="GR171" s="117" t="str">
        <f t="shared" si="559"/>
        <v>-</v>
      </c>
      <c r="GS171" s="117" t="str">
        <f t="shared" si="559"/>
        <v>-</v>
      </c>
      <c r="GT171" s="117" t="str">
        <f t="shared" si="559"/>
        <v>-</v>
      </c>
      <c r="GU171" s="117" t="str">
        <f t="shared" si="559"/>
        <v>-</v>
      </c>
      <c r="GV171" s="117" t="str">
        <f t="shared" si="559"/>
        <v>-</v>
      </c>
      <c r="GW171" s="117" t="str">
        <f t="shared" si="559"/>
        <v>-</v>
      </c>
      <c r="GX171" s="117" t="str">
        <f t="shared" si="559"/>
        <v>-</v>
      </c>
      <c r="GY171" s="117" t="str">
        <f t="shared" si="559"/>
        <v>-</v>
      </c>
      <c r="GZ171" s="117" t="str">
        <f t="shared" si="559"/>
        <v>-</v>
      </c>
      <c r="HA171" s="117" t="str">
        <f t="shared" si="559"/>
        <v>-</v>
      </c>
      <c r="HB171" s="117" t="str">
        <f t="shared" si="559"/>
        <v>-</v>
      </c>
      <c r="HC171" s="117" t="str">
        <f t="shared" si="559"/>
        <v>-</v>
      </c>
      <c r="HD171" s="117" t="str">
        <f t="shared" si="559"/>
        <v>-</v>
      </c>
      <c r="HE171" s="117" t="str">
        <f t="shared" si="559"/>
        <v>-</v>
      </c>
      <c r="HF171" s="117" t="str">
        <f t="shared" si="559"/>
        <v>-</v>
      </c>
      <c r="HG171" s="117" t="str">
        <f t="shared" si="559"/>
        <v>-</v>
      </c>
      <c r="HH171" s="117" t="str">
        <f t="shared" si="559"/>
        <v>-</v>
      </c>
      <c r="HI171" s="117" t="str">
        <f t="shared" si="557"/>
        <v>-</v>
      </c>
      <c r="HJ171" s="117" t="str">
        <f t="shared" si="557"/>
        <v>-</v>
      </c>
      <c r="HK171" s="117" t="str">
        <f t="shared" si="557"/>
        <v>-</v>
      </c>
      <c r="HL171" s="117" t="str">
        <f t="shared" si="557"/>
        <v>-</v>
      </c>
      <c r="HM171" s="117" t="str">
        <f t="shared" si="557"/>
        <v>-</v>
      </c>
      <c r="HN171" s="117" t="str">
        <f t="shared" si="557"/>
        <v>-</v>
      </c>
      <c r="HO171" s="117" t="str">
        <f t="shared" si="557"/>
        <v>-</v>
      </c>
      <c r="HP171" s="117" t="str">
        <f t="shared" si="557"/>
        <v>-</v>
      </c>
      <c r="HQ171" s="117" t="str">
        <f t="shared" si="557"/>
        <v>-</v>
      </c>
      <c r="HR171" s="117" t="str">
        <f t="shared" si="557"/>
        <v>-</v>
      </c>
      <c r="HS171" s="117" t="str">
        <f t="shared" si="557"/>
        <v>-</v>
      </c>
      <c r="HT171" s="117" t="str">
        <f t="shared" si="557"/>
        <v>-</v>
      </c>
      <c r="HU171" s="117" t="str">
        <f t="shared" si="557"/>
        <v>-</v>
      </c>
    </row>
    <row r="172" spans="1:229" x14ac:dyDescent="0.35">
      <c r="H172" s="117">
        <v>171</v>
      </c>
      <c r="I172" s="117" t="str">
        <f t="shared" si="410"/>
        <v>ECG</v>
      </c>
      <c r="J172" s="117">
        <f t="shared" si="412"/>
        <v>156</v>
      </c>
      <c r="K172" s="117" t="str">
        <f t="shared" si="413"/>
        <v>ECG</v>
      </c>
      <c r="L172" s="117" t="str">
        <f t="shared" si="414"/>
        <v/>
      </c>
      <c r="M172" s="398" t="str">
        <f t="shared" si="415"/>
        <v>ECG</v>
      </c>
      <c r="N172" s="117">
        <f t="shared" si="416"/>
        <v>171</v>
      </c>
      <c r="O172" s="117">
        <f t="shared" si="417"/>
        <v>171</v>
      </c>
      <c r="Q172" s="389" t="str">
        <f t="shared" si="411"/>
        <v/>
      </c>
      <c r="R172" s="395" t="str">
        <f t="shared" si="418"/>
        <v/>
      </c>
      <c r="S172" s="391"/>
      <c r="T172" s="391"/>
      <c r="U172" s="391"/>
      <c r="V172" s="117">
        <v>24</v>
      </c>
      <c r="X172" s="117" t="str">
        <f t="shared" si="560"/>
        <v>-</v>
      </c>
      <c r="Y172" s="117" t="str">
        <f t="shared" si="558"/>
        <v>-</v>
      </c>
      <c r="Z172" s="117" t="str">
        <f t="shared" si="558"/>
        <v>-</v>
      </c>
      <c r="AA172" s="117" t="str">
        <f t="shared" si="558"/>
        <v>-</v>
      </c>
      <c r="AB172" s="117" t="str">
        <f t="shared" si="558"/>
        <v>-</v>
      </c>
      <c r="AC172" s="117" t="str">
        <f t="shared" si="558"/>
        <v>-</v>
      </c>
      <c r="AD172" s="117" t="str">
        <f t="shared" si="558"/>
        <v>-</v>
      </c>
      <c r="AE172" s="117" t="str">
        <f t="shared" si="558"/>
        <v>-</v>
      </c>
      <c r="AF172" s="117" t="str">
        <f t="shared" si="558"/>
        <v>-</v>
      </c>
      <c r="AG172" s="117" t="str">
        <f t="shared" si="558"/>
        <v>-</v>
      </c>
      <c r="AH172" s="117" t="str">
        <f t="shared" si="558"/>
        <v>-</v>
      </c>
      <c r="AI172" s="117" t="str">
        <f t="shared" si="558"/>
        <v>-</v>
      </c>
      <c r="AJ172" s="117" t="str">
        <f t="shared" si="558"/>
        <v>-</v>
      </c>
      <c r="AK172" s="117" t="str">
        <f t="shared" si="558"/>
        <v>-</v>
      </c>
      <c r="AL172" s="117" t="str">
        <f t="shared" si="558"/>
        <v>-</v>
      </c>
      <c r="AM172" s="117" t="str">
        <f t="shared" si="558"/>
        <v>-</v>
      </c>
      <c r="AN172" s="117" t="str">
        <f t="shared" si="558"/>
        <v>-</v>
      </c>
      <c r="AO172" s="117" t="str">
        <f t="shared" si="558"/>
        <v>-</v>
      </c>
      <c r="AP172" s="117" t="str">
        <f t="shared" si="558"/>
        <v>-</v>
      </c>
      <c r="AQ172" s="117" t="str">
        <f t="shared" si="558"/>
        <v>-</v>
      </c>
      <c r="AR172" s="117" t="str">
        <f t="shared" si="558"/>
        <v>-</v>
      </c>
      <c r="AS172" s="117" t="str">
        <f t="shared" si="558"/>
        <v>-</v>
      </c>
      <c r="AT172" s="117" t="str">
        <f t="shared" si="558"/>
        <v>-</v>
      </c>
      <c r="AU172" s="117" t="str">
        <f t="shared" si="558"/>
        <v>-</v>
      </c>
      <c r="AV172" s="117" t="str">
        <f t="shared" si="558"/>
        <v>-</v>
      </c>
      <c r="AW172" s="117" t="str">
        <f t="shared" si="558"/>
        <v>-</v>
      </c>
      <c r="AX172" s="117" t="str">
        <f t="shared" si="558"/>
        <v>-</v>
      </c>
      <c r="AY172" s="117" t="str">
        <f t="shared" si="558"/>
        <v>-</v>
      </c>
      <c r="AZ172" s="117" t="str">
        <f t="shared" si="558"/>
        <v>-</v>
      </c>
      <c r="BA172" s="117" t="str">
        <f t="shared" si="558"/>
        <v>-</v>
      </c>
      <c r="BB172" s="117" t="str">
        <f t="shared" si="558"/>
        <v>-</v>
      </c>
      <c r="BC172" s="117" t="str">
        <f t="shared" si="558"/>
        <v>-</v>
      </c>
      <c r="BD172" s="117" t="str">
        <f t="shared" si="558"/>
        <v>-</v>
      </c>
      <c r="BE172" s="117" t="str">
        <f t="shared" si="558"/>
        <v>-</v>
      </c>
      <c r="BF172" s="117" t="str">
        <f t="shared" si="558"/>
        <v>-</v>
      </c>
      <c r="BG172" s="117" t="str">
        <f t="shared" si="558"/>
        <v>-</v>
      </c>
      <c r="BH172" s="117" t="str">
        <f t="shared" si="558"/>
        <v>-</v>
      </c>
      <c r="BI172" s="117" t="str">
        <f t="shared" si="558"/>
        <v>-</v>
      </c>
      <c r="BJ172" s="117" t="str">
        <f t="shared" si="558"/>
        <v>-</v>
      </c>
      <c r="BK172" s="117" t="str">
        <f t="shared" si="558"/>
        <v>-</v>
      </c>
      <c r="BL172" s="117" t="str">
        <f t="shared" si="558"/>
        <v>-</v>
      </c>
      <c r="BM172" s="117" t="str">
        <f t="shared" si="558"/>
        <v>-</v>
      </c>
      <c r="BN172" s="117" t="str">
        <f t="shared" si="558"/>
        <v>-</v>
      </c>
      <c r="BO172" s="117" t="str">
        <f t="shared" si="558"/>
        <v>-</v>
      </c>
      <c r="BP172" s="117" t="str">
        <f t="shared" si="558"/>
        <v>-</v>
      </c>
      <c r="BQ172" s="117" t="str">
        <f t="shared" si="558"/>
        <v>-</v>
      </c>
      <c r="BR172" s="117" t="str">
        <f t="shared" si="558"/>
        <v>-</v>
      </c>
      <c r="BS172" s="117" t="str">
        <f t="shared" si="558"/>
        <v>-</v>
      </c>
      <c r="BT172" s="117" t="str">
        <f t="shared" si="558"/>
        <v>-</v>
      </c>
      <c r="BU172" s="117" t="str">
        <f t="shared" si="558"/>
        <v>-</v>
      </c>
      <c r="BV172" s="117" t="str">
        <f t="shared" si="558"/>
        <v>-</v>
      </c>
      <c r="BW172" s="117" t="str">
        <f t="shared" si="558"/>
        <v>-</v>
      </c>
      <c r="BX172" s="117" t="str">
        <f t="shared" si="558"/>
        <v>-</v>
      </c>
      <c r="BY172" s="117" t="str">
        <f t="shared" si="558"/>
        <v>-</v>
      </c>
      <c r="BZ172" s="117" t="str">
        <f t="shared" si="558"/>
        <v>-</v>
      </c>
      <c r="CA172" s="117" t="str">
        <f t="shared" si="558"/>
        <v>-</v>
      </c>
      <c r="CB172" s="117" t="str">
        <f t="shared" si="558"/>
        <v>-</v>
      </c>
      <c r="CC172" s="117" t="str">
        <f t="shared" si="558"/>
        <v>-</v>
      </c>
      <c r="CD172" s="117" t="str">
        <f t="shared" si="558"/>
        <v>-</v>
      </c>
      <c r="CE172" s="117" t="str">
        <f t="shared" si="558"/>
        <v>-</v>
      </c>
      <c r="CF172" s="117" t="str">
        <f t="shared" si="558"/>
        <v>-</v>
      </c>
      <c r="CG172" s="117" t="str">
        <f t="shared" si="558"/>
        <v>-</v>
      </c>
      <c r="CH172" s="117" t="str">
        <f t="shared" si="558"/>
        <v>-</v>
      </c>
      <c r="CI172" s="117" t="str">
        <f t="shared" si="558"/>
        <v>-</v>
      </c>
      <c r="CJ172" s="117" t="str">
        <f t="shared" si="558"/>
        <v>-</v>
      </c>
      <c r="CK172" s="117" t="str">
        <f t="shared" si="556"/>
        <v>-</v>
      </c>
      <c r="CL172" s="117" t="str">
        <f t="shared" si="556"/>
        <v>-</v>
      </c>
      <c r="CM172" s="117" t="str">
        <f t="shared" si="556"/>
        <v>-</v>
      </c>
      <c r="CN172" s="117" t="str">
        <f t="shared" si="556"/>
        <v>-</v>
      </c>
      <c r="CO172" s="117" t="str">
        <f t="shared" si="556"/>
        <v>-</v>
      </c>
      <c r="CP172" s="117" t="str">
        <f t="shared" si="556"/>
        <v>-</v>
      </c>
      <c r="CQ172" s="117" t="str">
        <f t="shared" si="556"/>
        <v>-</v>
      </c>
      <c r="CR172" s="117" t="str">
        <f t="shared" si="556"/>
        <v>-</v>
      </c>
      <c r="CS172" s="117" t="str">
        <f t="shared" si="556"/>
        <v>-</v>
      </c>
      <c r="CT172" s="117" t="str">
        <f t="shared" si="556"/>
        <v>-</v>
      </c>
      <c r="CU172" s="117" t="str">
        <f t="shared" si="556"/>
        <v>-</v>
      </c>
      <c r="CV172" s="117" t="str">
        <f t="shared" si="556"/>
        <v>-</v>
      </c>
      <c r="CW172" s="117" t="str">
        <f t="shared" si="556"/>
        <v>-</v>
      </c>
      <c r="CX172" s="117" t="str">
        <f t="shared" si="556"/>
        <v>-</v>
      </c>
      <c r="CY172" s="117" t="str">
        <f t="shared" si="556"/>
        <v>-</v>
      </c>
      <c r="CZ172" s="117" t="str">
        <f t="shared" si="556"/>
        <v>-</v>
      </c>
      <c r="DA172" s="117" t="str">
        <f t="shared" si="556"/>
        <v>-</v>
      </c>
      <c r="DB172" s="117" t="str">
        <f t="shared" si="556"/>
        <v>-</v>
      </c>
      <c r="DC172" s="117" t="str">
        <f t="shared" si="556"/>
        <v>-</v>
      </c>
      <c r="DD172" s="117" t="str">
        <f t="shared" si="556"/>
        <v>-</v>
      </c>
      <c r="DE172" s="117" t="str">
        <f t="shared" si="556"/>
        <v>-</v>
      </c>
      <c r="DF172" s="117" t="str">
        <f t="shared" si="556"/>
        <v>-</v>
      </c>
      <c r="DG172" s="117" t="str">
        <f t="shared" si="556"/>
        <v>-</v>
      </c>
      <c r="DH172" s="117" t="str">
        <f t="shared" si="556"/>
        <v>-</v>
      </c>
      <c r="DI172" s="117" t="str">
        <f t="shared" si="556"/>
        <v>-</v>
      </c>
      <c r="DJ172" s="117" t="str">
        <f t="shared" si="556"/>
        <v>-</v>
      </c>
      <c r="DK172" s="117" t="str">
        <f t="shared" si="556"/>
        <v>-</v>
      </c>
      <c r="DL172" s="117" t="str">
        <f t="shared" si="556"/>
        <v>-</v>
      </c>
      <c r="DM172" s="117" t="str">
        <f t="shared" si="556"/>
        <v>-</v>
      </c>
      <c r="DN172" s="117" t="str">
        <f t="shared" si="556"/>
        <v>-</v>
      </c>
      <c r="DO172" s="117" t="str">
        <f t="shared" si="556"/>
        <v>-</v>
      </c>
      <c r="DP172" s="117" t="str">
        <f t="shared" si="556"/>
        <v>-</v>
      </c>
      <c r="DQ172" s="117" t="str">
        <f t="shared" si="556"/>
        <v>-</v>
      </c>
      <c r="DR172" s="117" t="str">
        <f t="shared" si="556"/>
        <v>-</v>
      </c>
      <c r="DS172" s="117" t="str">
        <f t="shared" si="556"/>
        <v>-</v>
      </c>
      <c r="DT172" s="117" t="str">
        <f t="shared" si="556"/>
        <v>-</v>
      </c>
      <c r="DU172" s="117" t="str">
        <f t="shared" si="556"/>
        <v>-</v>
      </c>
      <c r="DV172" s="117" t="str">
        <f t="shared" si="556"/>
        <v>-</v>
      </c>
      <c r="DW172" s="117" t="str">
        <f t="shared" si="556"/>
        <v>-</v>
      </c>
      <c r="DX172" s="117" t="str">
        <f t="shared" si="556"/>
        <v>-</v>
      </c>
      <c r="DY172" s="117" t="str">
        <f t="shared" si="556"/>
        <v>-</v>
      </c>
      <c r="DZ172" s="117" t="str">
        <f t="shared" si="556"/>
        <v>-</v>
      </c>
      <c r="EA172" s="117" t="str">
        <f t="shared" si="556"/>
        <v>-</v>
      </c>
      <c r="EB172" s="117" t="str">
        <f t="shared" si="556"/>
        <v>-</v>
      </c>
      <c r="EC172" s="117" t="str">
        <f t="shared" si="556"/>
        <v>-</v>
      </c>
      <c r="ED172" s="117" t="str">
        <f t="shared" si="556"/>
        <v>-</v>
      </c>
      <c r="EE172" s="117" t="str">
        <f t="shared" si="556"/>
        <v>-</v>
      </c>
      <c r="EF172" s="117" t="str">
        <f t="shared" si="556"/>
        <v>-</v>
      </c>
      <c r="EG172" s="117" t="str">
        <f t="shared" si="556"/>
        <v>-</v>
      </c>
      <c r="EH172" s="117" t="str">
        <f t="shared" si="556"/>
        <v>-</v>
      </c>
      <c r="EI172" s="117" t="str">
        <f t="shared" si="556"/>
        <v>-</v>
      </c>
      <c r="EJ172" s="117" t="str">
        <f t="shared" si="556"/>
        <v>-</v>
      </c>
      <c r="EK172" s="117" t="str">
        <f t="shared" si="556"/>
        <v>-</v>
      </c>
      <c r="EL172" s="117" t="str">
        <f t="shared" si="556"/>
        <v>-</v>
      </c>
      <c r="EM172" s="117" t="str">
        <f t="shared" si="556"/>
        <v>-</v>
      </c>
      <c r="EN172" s="117" t="str">
        <f t="shared" si="556"/>
        <v>-</v>
      </c>
      <c r="EO172" s="117" t="str">
        <f t="shared" si="556"/>
        <v>-</v>
      </c>
      <c r="EP172" s="117" t="str">
        <f t="shared" si="556"/>
        <v>-</v>
      </c>
      <c r="EQ172" s="117" t="str">
        <f t="shared" si="556"/>
        <v>-</v>
      </c>
      <c r="ER172" s="117" t="str">
        <f t="shared" si="556"/>
        <v>-</v>
      </c>
      <c r="ES172" s="117" t="str">
        <f t="shared" si="556"/>
        <v>-</v>
      </c>
      <c r="ET172" s="117" t="str">
        <f t="shared" si="556"/>
        <v>-</v>
      </c>
      <c r="EU172" s="117" t="str">
        <f t="shared" si="556"/>
        <v>-</v>
      </c>
      <c r="EV172" s="117" t="str">
        <f t="shared" si="552"/>
        <v>-</v>
      </c>
      <c r="EW172" s="117" t="str">
        <f t="shared" si="559"/>
        <v>-</v>
      </c>
      <c r="EX172" s="117" t="str">
        <f t="shared" si="559"/>
        <v>-</v>
      </c>
      <c r="EY172" s="117" t="str">
        <f t="shared" si="559"/>
        <v>-</v>
      </c>
      <c r="EZ172" s="117" t="str">
        <f t="shared" si="559"/>
        <v>-</v>
      </c>
      <c r="FA172" s="117" t="str">
        <f t="shared" si="559"/>
        <v>-</v>
      </c>
      <c r="FB172" s="117" t="str">
        <f t="shared" si="559"/>
        <v>-</v>
      </c>
      <c r="FC172" s="117" t="str">
        <f t="shared" si="559"/>
        <v>-</v>
      </c>
      <c r="FD172" s="117" t="str">
        <f t="shared" si="559"/>
        <v>-</v>
      </c>
      <c r="FE172" s="117" t="str">
        <f t="shared" si="559"/>
        <v>-</v>
      </c>
      <c r="FF172" s="117" t="str">
        <f t="shared" si="559"/>
        <v>-</v>
      </c>
      <c r="FG172" s="117" t="str">
        <f t="shared" si="559"/>
        <v>-</v>
      </c>
      <c r="FH172" s="117" t="str">
        <f t="shared" si="559"/>
        <v>-</v>
      </c>
      <c r="FI172" s="117" t="str">
        <f t="shared" si="559"/>
        <v>-</v>
      </c>
      <c r="FJ172" s="117" t="str">
        <f t="shared" si="559"/>
        <v>-</v>
      </c>
      <c r="FK172" s="117" t="str">
        <f t="shared" si="559"/>
        <v>-</v>
      </c>
      <c r="FL172" s="117" t="str">
        <f t="shared" si="559"/>
        <v>-</v>
      </c>
      <c r="FM172" s="117" t="str">
        <f t="shared" si="559"/>
        <v>-</v>
      </c>
      <c r="FN172" s="117" t="str">
        <f t="shared" si="559"/>
        <v>-</v>
      </c>
      <c r="FO172" s="117" t="str">
        <f t="shared" si="559"/>
        <v>-</v>
      </c>
      <c r="FP172" s="117" t="str">
        <f t="shared" si="559"/>
        <v>-</v>
      </c>
      <c r="FQ172" s="117" t="str">
        <f t="shared" si="559"/>
        <v>-</v>
      </c>
      <c r="FR172" s="117" t="str">
        <f t="shared" si="559"/>
        <v>-</v>
      </c>
      <c r="FS172" s="117" t="str">
        <f t="shared" si="559"/>
        <v>-</v>
      </c>
      <c r="FT172" s="117" t="str">
        <f t="shared" si="559"/>
        <v>-</v>
      </c>
      <c r="FU172" s="117" t="str">
        <f t="shared" si="559"/>
        <v>-</v>
      </c>
      <c r="FV172" s="117" t="str">
        <f t="shared" si="559"/>
        <v>-</v>
      </c>
      <c r="FW172" s="117" t="str">
        <f t="shared" si="559"/>
        <v>-</v>
      </c>
      <c r="FX172" s="117" t="str">
        <f t="shared" si="559"/>
        <v>-</v>
      </c>
      <c r="FY172" s="117" t="str">
        <f t="shared" si="559"/>
        <v>-</v>
      </c>
      <c r="FZ172" s="117" t="str">
        <f t="shared" si="559"/>
        <v>-</v>
      </c>
      <c r="GA172" s="117" t="str">
        <f t="shared" si="559"/>
        <v>-</v>
      </c>
      <c r="GB172" s="117" t="str">
        <f t="shared" si="559"/>
        <v>-</v>
      </c>
      <c r="GC172" s="117" t="str">
        <f t="shared" si="559"/>
        <v>-</v>
      </c>
      <c r="GD172" s="117" t="str">
        <f t="shared" si="559"/>
        <v>-</v>
      </c>
      <c r="GE172" s="117" t="str">
        <f t="shared" si="559"/>
        <v>-</v>
      </c>
      <c r="GF172" s="117" t="str">
        <f t="shared" si="559"/>
        <v>-</v>
      </c>
      <c r="GG172" s="117" t="str">
        <f t="shared" si="559"/>
        <v>-</v>
      </c>
      <c r="GH172" s="117" t="str">
        <f t="shared" si="559"/>
        <v>-</v>
      </c>
      <c r="GI172" s="117" t="str">
        <f t="shared" si="559"/>
        <v>-</v>
      </c>
      <c r="GJ172" s="117" t="str">
        <f t="shared" si="559"/>
        <v>-</v>
      </c>
      <c r="GK172" s="117" t="str">
        <f t="shared" si="559"/>
        <v>-</v>
      </c>
      <c r="GL172" s="117" t="str">
        <f t="shared" si="559"/>
        <v>-</v>
      </c>
      <c r="GM172" s="117" t="str">
        <f t="shared" si="559"/>
        <v>-</v>
      </c>
      <c r="GN172" s="117" t="str">
        <f t="shared" si="559"/>
        <v>-</v>
      </c>
      <c r="GO172" s="117" t="str">
        <f t="shared" si="559"/>
        <v>-</v>
      </c>
      <c r="GP172" s="117" t="str">
        <f t="shared" si="559"/>
        <v>-</v>
      </c>
      <c r="GQ172" s="117" t="str">
        <f t="shared" si="559"/>
        <v>-</v>
      </c>
      <c r="GR172" s="117" t="str">
        <f t="shared" si="559"/>
        <v>-</v>
      </c>
      <c r="GS172" s="117" t="str">
        <f t="shared" si="559"/>
        <v>-</v>
      </c>
      <c r="GT172" s="117" t="str">
        <f t="shared" si="559"/>
        <v>-</v>
      </c>
      <c r="GU172" s="117" t="str">
        <f t="shared" si="559"/>
        <v>-</v>
      </c>
      <c r="GV172" s="117" t="str">
        <f t="shared" si="559"/>
        <v>-</v>
      </c>
      <c r="GW172" s="117" t="str">
        <f t="shared" si="559"/>
        <v>-</v>
      </c>
      <c r="GX172" s="117" t="str">
        <f t="shared" si="559"/>
        <v>-</v>
      </c>
      <c r="GY172" s="117" t="str">
        <f t="shared" si="559"/>
        <v>-</v>
      </c>
      <c r="GZ172" s="117" t="str">
        <f t="shared" si="559"/>
        <v>-</v>
      </c>
      <c r="HA172" s="117" t="str">
        <f t="shared" si="559"/>
        <v>-</v>
      </c>
      <c r="HB172" s="117" t="str">
        <f t="shared" si="559"/>
        <v>-</v>
      </c>
      <c r="HC172" s="117" t="str">
        <f t="shared" si="559"/>
        <v>-</v>
      </c>
      <c r="HD172" s="117" t="str">
        <f t="shared" si="559"/>
        <v>-</v>
      </c>
      <c r="HE172" s="117" t="str">
        <f t="shared" si="559"/>
        <v>-</v>
      </c>
      <c r="HF172" s="117" t="str">
        <f t="shared" si="559"/>
        <v>-</v>
      </c>
      <c r="HG172" s="117" t="str">
        <f t="shared" si="559"/>
        <v>-</v>
      </c>
      <c r="HH172" s="117" t="str">
        <f t="shared" si="559"/>
        <v>-</v>
      </c>
      <c r="HI172" s="117" t="str">
        <f t="shared" si="557"/>
        <v>-</v>
      </c>
      <c r="HJ172" s="117" t="str">
        <f t="shared" si="557"/>
        <v>-</v>
      </c>
      <c r="HK172" s="117" t="str">
        <f t="shared" si="557"/>
        <v>-</v>
      </c>
      <c r="HL172" s="117" t="str">
        <f t="shared" si="557"/>
        <v>-</v>
      </c>
      <c r="HM172" s="117" t="str">
        <f t="shared" si="557"/>
        <v>-</v>
      </c>
      <c r="HN172" s="117" t="str">
        <f t="shared" si="557"/>
        <v>-</v>
      </c>
      <c r="HO172" s="117" t="str">
        <f t="shared" si="557"/>
        <v>-</v>
      </c>
      <c r="HP172" s="117" t="str">
        <f t="shared" si="557"/>
        <v>-</v>
      </c>
      <c r="HQ172" s="117" t="str">
        <f t="shared" si="557"/>
        <v>-</v>
      </c>
      <c r="HR172" s="117" t="str">
        <f t="shared" si="557"/>
        <v>-</v>
      </c>
      <c r="HS172" s="117" t="str">
        <f t="shared" si="557"/>
        <v>-</v>
      </c>
      <c r="HT172" s="117" t="str">
        <f t="shared" si="557"/>
        <v>-</v>
      </c>
      <c r="HU172" s="117" t="str">
        <f t="shared" si="557"/>
        <v>-</v>
      </c>
    </row>
    <row r="173" spans="1:229" x14ac:dyDescent="0.35">
      <c r="H173" s="117">
        <v>172</v>
      </c>
      <c r="I173" s="117" t="str">
        <f t="shared" si="410"/>
        <v>TIA1-3</v>
      </c>
      <c r="J173" s="117">
        <f t="shared" si="412"/>
        <v>156</v>
      </c>
      <c r="K173" s="117" t="str">
        <f t="shared" si="413"/>
        <v/>
      </c>
      <c r="L173" s="117" t="str">
        <f t="shared" si="414"/>
        <v>TIA1-3</v>
      </c>
      <c r="M173" s="398" t="str">
        <f t="shared" si="415"/>
        <v>TIA1-3</v>
      </c>
      <c r="N173" s="117">
        <f t="shared" si="416"/>
        <v>172</v>
      </c>
      <c r="O173" s="117">
        <f t="shared" si="417"/>
        <v>172</v>
      </c>
      <c r="Q173" s="389" t="str">
        <f t="shared" si="411"/>
        <v/>
      </c>
      <c r="R173" s="395" t="str">
        <f t="shared" si="418"/>
        <v/>
      </c>
      <c r="S173" s="391"/>
      <c r="T173" s="391"/>
      <c r="U173" s="391"/>
      <c r="V173" s="117">
        <v>25</v>
      </c>
      <c r="X173" s="117" t="str">
        <f t="shared" si="560"/>
        <v>-</v>
      </c>
      <c r="Y173" s="117" t="str">
        <f t="shared" si="558"/>
        <v>-</v>
      </c>
      <c r="Z173" s="117" t="str">
        <f t="shared" si="558"/>
        <v>-</v>
      </c>
      <c r="AA173" s="117" t="str">
        <f t="shared" si="558"/>
        <v>-</v>
      </c>
      <c r="AB173" s="117" t="str">
        <f t="shared" si="558"/>
        <v>-</v>
      </c>
      <c r="AC173" s="117" t="str">
        <f t="shared" si="558"/>
        <v>-</v>
      </c>
      <c r="AD173" s="117" t="str">
        <f t="shared" si="558"/>
        <v>-</v>
      </c>
      <c r="AE173" s="117" t="str">
        <f t="shared" si="558"/>
        <v>-</v>
      </c>
      <c r="AF173" s="117" t="str">
        <f t="shared" si="558"/>
        <v>-</v>
      </c>
      <c r="AG173" s="117" t="str">
        <f t="shared" si="558"/>
        <v>-</v>
      </c>
      <c r="AH173" s="117" t="str">
        <f t="shared" si="558"/>
        <v>-</v>
      </c>
      <c r="AI173" s="117" t="str">
        <f t="shared" si="558"/>
        <v>-</v>
      </c>
      <c r="AJ173" s="117" t="str">
        <f t="shared" si="558"/>
        <v>-</v>
      </c>
      <c r="AK173" s="117" t="str">
        <f t="shared" si="558"/>
        <v>-</v>
      </c>
      <c r="AL173" s="117" t="str">
        <f t="shared" si="558"/>
        <v>-</v>
      </c>
      <c r="AM173" s="117" t="str">
        <f t="shared" si="558"/>
        <v>-</v>
      </c>
      <c r="AN173" s="117" t="str">
        <f t="shared" si="558"/>
        <v>-</v>
      </c>
      <c r="AO173" s="117" t="str">
        <f t="shared" si="558"/>
        <v>-</v>
      </c>
      <c r="AP173" s="117" t="str">
        <f t="shared" si="558"/>
        <v>-</v>
      </c>
      <c r="AQ173" s="117" t="str">
        <f t="shared" si="558"/>
        <v>-</v>
      </c>
      <c r="AR173" s="117" t="str">
        <f t="shared" si="558"/>
        <v>-</v>
      </c>
      <c r="AS173" s="117" t="str">
        <f t="shared" si="558"/>
        <v>-</v>
      </c>
      <c r="AT173" s="117" t="str">
        <f t="shared" si="558"/>
        <v>-</v>
      </c>
      <c r="AU173" s="117" t="str">
        <f t="shared" si="558"/>
        <v>-</v>
      </c>
      <c r="AV173" s="117" t="str">
        <f t="shared" si="558"/>
        <v>-</v>
      </c>
      <c r="AW173" s="117" t="str">
        <f t="shared" si="558"/>
        <v>-</v>
      </c>
      <c r="AX173" s="117" t="str">
        <f t="shared" si="558"/>
        <v>-</v>
      </c>
      <c r="AY173" s="117" t="str">
        <f t="shared" si="558"/>
        <v>-</v>
      </c>
      <c r="AZ173" s="117" t="str">
        <f t="shared" si="558"/>
        <v>-</v>
      </c>
      <c r="BA173" s="117" t="str">
        <f t="shared" si="558"/>
        <v>-</v>
      </c>
      <c r="BB173" s="117" t="str">
        <f t="shared" si="558"/>
        <v>-</v>
      </c>
      <c r="BC173" s="117" t="str">
        <f t="shared" si="558"/>
        <v>-</v>
      </c>
      <c r="BD173" s="117" t="str">
        <f t="shared" si="558"/>
        <v>-</v>
      </c>
      <c r="BE173" s="117" t="str">
        <f t="shared" si="558"/>
        <v>-</v>
      </c>
      <c r="BF173" s="117" t="str">
        <f t="shared" si="558"/>
        <v>-</v>
      </c>
      <c r="BG173" s="117" t="str">
        <f t="shared" si="558"/>
        <v>-</v>
      </c>
      <c r="BH173" s="117" t="str">
        <f t="shared" si="558"/>
        <v>-</v>
      </c>
      <c r="BI173" s="117" t="str">
        <f t="shared" si="558"/>
        <v>-</v>
      </c>
      <c r="BJ173" s="117" t="str">
        <f t="shared" si="558"/>
        <v>-</v>
      </c>
      <c r="BK173" s="117" t="str">
        <f t="shared" si="558"/>
        <v>-</v>
      </c>
      <c r="BL173" s="117" t="str">
        <f t="shared" si="558"/>
        <v>-</v>
      </c>
      <c r="BM173" s="117" t="str">
        <f t="shared" si="558"/>
        <v>-</v>
      </c>
      <c r="BN173" s="117" t="str">
        <f t="shared" si="558"/>
        <v>-</v>
      </c>
      <c r="BO173" s="117" t="str">
        <f t="shared" si="558"/>
        <v>-</v>
      </c>
      <c r="BP173" s="117" t="str">
        <f t="shared" si="558"/>
        <v>-</v>
      </c>
      <c r="BQ173" s="117" t="str">
        <f t="shared" si="558"/>
        <v>-</v>
      </c>
      <c r="BR173" s="117" t="str">
        <f t="shared" si="558"/>
        <v>-</v>
      </c>
      <c r="BS173" s="117" t="str">
        <f t="shared" si="558"/>
        <v>-</v>
      </c>
      <c r="BT173" s="117" t="str">
        <f t="shared" si="558"/>
        <v>-</v>
      </c>
      <c r="BU173" s="117" t="str">
        <f t="shared" si="558"/>
        <v>-</v>
      </c>
      <c r="BV173" s="117" t="str">
        <f t="shared" si="558"/>
        <v>-</v>
      </c>
      <c r="BW173" s="117" t="str">
        <f t="shared" si="558"/>
        <v>-</v>
      </c>
      <c r="BX173" s="117" t="str">
        <f t="shared" si="558"/>
        <v>-</v>
      </c>
      <c r="BY173" s="117" t="str">
        <f t="shared" si="558"/>
        <v>-</v>
      </c>
      <c r="BZ173" s="117" t="str">
        <f t="shared" si="558"/>
        <v>-</v>
      </c>
      <c r="CA173" s="117" t="str">
        <f t="shared" si="558"/>
        <v>-</v>
      </c>
      <c r="CB173" s="117" t="str">
        <f t="shared" si="558"/>
        <v>-</v>
      </c>
      <c r="CC173" s="117" t="str">
        <f t="shared" si="558"/>
        <v>-</v>
      </c>
      <c r="CD173" s="117" t="str">
        <f t="shared" si="558"/>
        <v>-</v>
      </c>
      <c r="CE173" s="117" t="str">
        <f t="shared" si="558"/>
        <v>-</v>
      </c>
      <c r="CF173" s="117" t="str">
        <f t="shared" si="558"/>
        <v>-</v>
      </c>
      <c r="CG173" s="117" t="str">
        <f t="shared" si="558"/>
        <v>-</v>
      </c>
      <c r="CH173" s="117" t="str">
        <f t="shared" si="558"/>
        <v>-</v>
      </c>
      <c r="CI173" s="117" t="str">
        <f t="shared" si="558"/>
        <v>-</v>
      </c>
      <c r="CJ173" s="117" t="str">
        <f t="shared" ref="CJ173:EU176" si="561">IF(CJ124=CJ123,"-",CJ124)</f>
        <v>-</v>
      </c>
      <c r="CK173" s="117" t="str">
        <f t="shared" si="561"/>
        <v>-</v>
      </c>
      <c r="CL173" s="117" t="str">
        <f t="shared" si="561"/>
        <v>-</v>
      </c>
      <c r="CM173" s="117" t="str">
        <f t="shared" si="561"/>
        <v>-</v>
      </c>
      <c r="CN173" s="117" t="str">
        <f t="shared" si="561"/>
        <v>-</v>
      </c>
      <c r="CO173" s="117" t="str">
        <f t="shared" si="561"/>
        <v>-</v>
      </c>
      <c r="CP173" s="117" t="str">
        <f t="shared" si="561"/>
        <v>-</v>
      </c>
      <c r="CQ173" s="117" t="str">
        <f t="shared" si="561"/>
        <v>-</v>
      </c>
      <c r="CR173" s="117" t="str">
        <f t="shared" si="561"/>
        <v>-</v>
      </c>
      <c r="CS173" s="117" t="str">
        <f t="shared" si="561"/>
        <v>-</v>
      </c>
      <c r="CT173" s="117" t="str">
        <f t="shared" si="561"/>
        <v>-</v>
      </c>
      <c r="CU173" s="117" t="str">
        <f t="shared" si="561"/>
        <v>-</v>
      </c>
      <c r="CV173" s="117" t="str">
        <f t="shared" si="561"/>
        <v>-</v>
      </c>
      <c r="CW173" s="117" t="str">
        <f t="shared" si="561"/>
        <v>-</v>
      </c>
      <c r="CX173" s="117" t="str">
        <f t="shared" si="561"/>
        <v>-</v>
      </c>
      <c r="CY173" s="117" t="str">
        <f t="shared" si="561"/>
        <v>-</v>
      </c>
      <c r="CZ173" s="117" t="str">
        <f t="shared" si="561"/>
        <v>-</v>
      </c>
      <c r="DA173" s="117" t="str">
        <f t="shared" si="561"/>
        <v>-</v>
      </c>
      <c r="DB173" s="117" t="str">
        <f t="shared" si="561"/>
        <v>-</v>
      </c>
      <c r="DC173" s="117" t="str">
        <f t="shared" si="561"/>
        <v>-</v>
      </c>
      <c r="DD173" s="117" t="str">
        <f t="shared" si="561"/>
        <v>-</v>
      </c>
      <c r="DE173" s="117" t="str">
        <f t="shared" si="561"/>
        <v>-</v>
      </c>
      <c r="DF173" s="117" t="str">
        <f t="shared" si="561"/>
        <v>-</v>
      </c>
      <c r="DG173" s="117" t="str">
        <f t="shared" si="561"/>
        <v>-</v>
      </c>
      <c r="DH173" s="117" t="str">
        <f t="shared" si="561"/>
        <v>-</v>
      </c>
      <c r="DI173" s="117" t="str">
        <f t="shared" si="561"/>
        <v>-</v>
      </c>
      <c r="DJ173" s="117" t="str">
        <f t="shared" si="561"/>
        <v>-</v>
      </c>
      <c r="DK173" s="117" t="str">
        <f t="shared" si="561"/>
        <v>-</v>
      </c>
      <c r="DL173" s="117" t="str">
        <f t="shared" si="561"/>
        <v>-</v>
      </c>
      <c r="DM173" s="117" t="str">
        <f t="shared" si="561"/>
        <v>-</v>
      </c>
      <c r="DN173" s="117" t="str">
        <f t="shared" si="561"/>
        <v>-</v>
      </c>
      <c r="DO173" s="117" t="str">
        <f t="shared" si="561"/>
        <v>-</v>
      </c>
      <c r="DP173" s="117" t="str">
        <f t="shared" si="561"/>
        <v>-</v>
      </c>
      <c r="DQ173" s="117" t="str">
        <f t="shared" si="561"/>
        <v>-</v>
      </c>
      <c r="DR173" s="117" t="str">
        <f t="shared" si="561"/>
        <v>-</v>
      </c>
      <c r="DS173" s="117" t="str">
        <f t="shared" si="561"/>
        <v>-</v>
      </c>
      <c r="DT173" s="117" t="str">
        <f t="shared" si="561"/>
        <v>-</v>
      </c>
      <c r="DU173" s="117" t="str">
        <f t="shared" si="561"/>
        <v>-</v>
      </c>
      <c r="DV173" s="117" t="str">
        <f t="shared" si="561"/>
        <v>-</v>
      </c>
      <c r="DW173" s="117" t="str">
        <f t="shared" si="561"/>
        <v>-</v>
      </c>
      <c r="DX173" s="117" t="str">
        <f t="shared" si="561"/>
        <v>-</v>
      </c>
      <c r="DY173" s="117" t="str">
        <f t="shared" si="561"/>
        <v>-</v>
      </c>
      <c r="DZ173" s="117" t="str">
        <f t="shared" si="561"/>
        <v>-</v>
      </c>
      <c r="EA173" s="117" t="str">
        <f t="shared" si="561"/>
        <v>-</v>
      </c>
      <c r="EB173" s="117" t="str">
        <f t="shared" si="561"/>
        <v>-</v>
      </c>
      <c r="EC173" s="117" t="str">
        <f t="shared" si="561"/>
        <v>-</v>
      </c>
      <c r="ED173" s="117" t="str">
        <f t="shared" si="561"/>
        <v>-</v>
      </c>
      <c r="EE173" s="117" t="str">
        <f t="shared" si="561"/>
        <v>-</v>
      </c>
      <c r="EF173" s="117" t="str">
        <f t="shared" si="561"/>
        <v>-</v>
      </c>
      <c r="EG173" s="117" t="str">
        <f t="shared" si="561"/>
        <v>-</v>
      </c>
      <c r="EH173" s="117" t="str">
        <f t="shared" si="561"/>
        <v>-</v>
      </c>
      <c r="EI173" s="117" t="str">
        <f t="shared" si="561"/>
        <v>-</v>
      </c>
      <c r="EJ173" s="117" t="str">
        <f t="shared" si="561"/>
        <v>-</v>
      </c>
      <c r="EK173" s="117" t="str">
        <f t="shared" si="561"/>
        <v>-</v>
      </c>
      <c r="EL173" s="117" t="str">
        <f t="shared" si="561"/>
        <v>-</v>
      </c>
      <c r="EM173" s="117" t="str">
        <f t="shared" si="561"/>
        <v>-</v>
      </c>
      <c r="EN173" s="117" t="str">
        <f t="shared" si="561"/>
        <v>-</v>
      </c>
      <c r="EO173" s="117" t="str">
        <f t="shared" si="561"/>
        <v>-</v>
      </c>
      <c r="EP173" s="117" t="str">
        <f t="shared" si="561"/>
        <v>-</v>
      </c>
      <c r="EQ173" s="117" t="str">
        <f t="shared" si="561"/>
        <v>-</v>
      </c>
      <c r="ER173" s="117" t="str">
        <f t="shared" si="561"/>
        <v>-</v>
      </c>
      <c r="ES173" s="117" t="str">
        <f t="shared" si="561"/>
        <v>-</v>
      </c>
      <c r="ET173" s="117" t="str">
        <f t="shared" si="561"/>
        <v>-</v>
      </c>
      <c r="EU173" s="117" t="str">
        <f t="shared" si="561"/>
        <v>-</v>
      </c>
      <c r="EV173" s="117" t="str">
        <f t="shared" si="552"/>
        <v>-</v>
      </c>
      <c r="EW173" s="117" t="str">
        <f t="shared" si="559"/>
        <v>-</v>
      </c>
      <c r="EX173" s="117" t="str">
        <f t="shared" si="559"/>
        <v>-</v>
      </c>
      <c r="EY173" s="117" t="str">
        <f t="shared" si="559"/>
        <v>-</v>
      </c>
      <c r="EZ173" s="117" t="str">
        <f t="shared" si="559"/>
        <v>-</v>
      </c>
      <c r="FA173" s="117" t="str">
        <f t="shared" si="559"/>
        <v>-</v>
      </c>
      <c r="FB173" s="117" t="str">
        <f t="shared" si="559"/>
        <v>-</v>
      </c>
      <c r="FC173" s="117" t="str">
        <f t="shared" si="559"/>
        <v>-</v>
      </c>
      <c r="FD173" s="117" t="str">
        <f t="shared" si="559"/>
        <v>-</v>
      </c>
      <c r="FE173" s="117" t="str">
        <f t="shared" si="559"/>
        <v>-</v>
      </c>
      <c r="FF173" s="117" t="str">
        <f t="shared" si="559"/>
        <v>-</v>
      </c>
      <c r="FG173" s="117" t="str">
        <f t="shared" si="559"/>
        <v>-</v>
      </c>
      <c r="FH173" s="117" t="str">
        <f t="shared" si="559"/>
        <v>-</v>
      </c>
      <c r="FI173" s="117" t="str">
        <f t="shared" si="559"/>
        <v>-</v>
      </c>
      <c r="FJ173" s="117" t="str">
        <f t="shared" si="559"/>
        <v>-</v>
      </c>
      <c r="FK173" s="117" t="str">
        <f t="shared" si="559"/>
        <v>-</v>
      </c>
      <c r="FL173" s="117" t="str">
        <f t="shared" si="559"/>
        <v>-</v>
      </c>
      <c r="FM173" s="117" t="str">
        <f t="shared" si="559"/>
        <v>-</v>
      </c>
      <c r="FN173" s="117" t="str">
        <f t="shared" si="559"/>
        <v>-</v>
      </c>
      <c r="FO173" s="117" t="str">
        <f t="shared" si="559"/>
        <v>-</v>
      </c>
      <c r="FP173" s="117" t="str">
        <f t="shared" si="559"/>
        <v>-</v>
      </c>
      <c r="FQ173" s="117" t="str">
        <f t="shared" si="559"/>
        <v>-</v>
      </c>
      <c r="FR173" s="117" t="str">
        <f t="shared" si="559"/>
        <v>-</v>
      </c>
      <c r="FS173" s="117" t="str">
        <f t="shared" si="559"/>
        <v>-</v>
      </c>
      <c r="FT173" s="117" t="str">
        <f t="shared" si="559"/>
        <v>-</v>
      </c>
      <c r="FU173" s="117" t="str">
        <f t="shared" si="559"/>
        <v>-</v>
      </c>
      <c r="FV173" s="117" t="str">
        <f t="shared" si="559"/>
        <v>-</v>
      </c>
      <c r="FW173" s="117" t="str">
        <f t="shared" si="559"/>
        <v>-</v>
      </c>
      <c r="FX173" s="117" t="str">
        <f t="shared" si="559"/>
        <v>-</v>
      </c>
      <c r="FY173" s="117" t="str">
        <f t="shared" si="559"/>
        <v>-</v>
      </c>
      <c r="FZ173" s="117" t="str">
        <f t="shared" si="559"/>
        <v>-</v>
      </c>
      <c r="GA173" s="117" t="str">
        <f t="shared" si="559"/>
        <v>-</v>
      </c>
      <c r="GB173" s="117" t="str">
        <f t="shared" si="559"/>
        <v>-</v>
      </c>
      <c r="GC173" s="117" t="str">
        <f t="shared" si="559"/>
        <v>-</v>
      </c>
      <c r="GD173" s="117" t="str">
        <f t="shared" si="559"/>
        <v>-</v>
      </c>
      <c r="GE173" s="117" t="str">
        <f t="shared" si="559"/>
        <v>-</v>
      </c>
      <c r="GF173" s="117" t="str">
        <f t="shared" si="559"/>
        <v>-</v>
      </c>
      <c r="GG173" s="117" t="str">
        <f t="shared" si="559"/>
        <v>-</v>
      </c>
      <c r="GH173" s="117" t="str">
        <f t="shared" si="559"/>
        <v>-</v>
      </c>
      <c r="GI173" s="117" t="str">
        <f t="shared" si="559"/>
        <v>-</v>
      </c>
      <c r="GJ173" s="117" t="str">
        <f t="shared" si="559"/>
        <v>-</v>
      </c>
      <c r="GK173" s="117" t="str">
        <f t="shared" si="559"/>
        <v>-</v>
      </c>
      <c r="GL173" s="117" t="str">
        <f t="shared" si="559"/>
        <v>-</v>
      </c>
      <c r="GM173" s="117" t="str">
        <f t="shared" si="559"/>
        <v>-</v>
      </c>
      <c r="GN173" s="117" t="str">
        <f t="shared" si="559"/>
        <v>-</v>
      </c>
      <c r="GO173" s="117" t="str">
        <f t="shared" si="559"/>
        <v>-</v>
      </c>
      <c r="GP173" s="117" t="str">
        <f t="shared" si="559"/>
        <v>-</v>
      </c>
      <c r="GQ173" s="117" t="str">
        <f t="shared" si="559"/>
        <v>-</v>
      </c>
      <c r="GR173" s="117" t="str">
        <f t="shared" si="559"/>
        <v>-</v>
      </c>
      <c r="GS173" s="117" t="str">
        <f t="shared" si="559"/>
        <v>-</v>
      </c>
      <c r="GT173" s="117" t="str">
        <f t="shared" si="559"/>
        <v>-</v>
      </c>
      <c r="GU173" s="117" t="str">
        <f t="shared" si="559"/>
        <v>-</v>
      </c>
      <c r="GV173" s="117" t="str">
        <f t="shared" si="559"/>
        <v>-</v>
      </c>
      <c r="GW173" s="117" t="str">
        <f t="shared" si="559"/>
        <v>-</v>
      </c>
      <c r="GX173" s="117" t="str">
        <f t="shared" si="559"/>
        <v>-</v>
      </c>
      <c r="GY173" s="117" t="str">
        <f t="shared" si="559"/>
        <v>-</v>
      </c>
      <c r="GZ173" s="117" t="str">
        <f t="shared" si="559"/>
        <v>-</v>
      </c>
      <c r="HA173" s="117" t="str">
        <f t="shared" si="559"/>
        <v>-</v>
      </c>
      <c r="HB173" s="117" t="str">
        <f t="shared" si="559"/>
        <v>-</v>
      </c>
      <c r="HC173" s="117" t="str">
        <f t="shared" si="559"/>
        <v>-</v>
      </c>
      <c r="HD173" s="117" t="str">
        <f t="shared" si="559"/>
        <v>-</v>
      </c>
      <c r="HE173" s="117" t="str">
        <f t="shared" si="559"/>
        <v>-</v>
      </c>
      <c r="HF173" s="117" t="str">
        <f t="shared" si="559"/>
        <v>-</v>
      </c>
      <c r="HG173" s="117" t="str">
        <f t="shared" si="559"/>
        <v>-</v>
      </c>
      <c r="HH173" s="117" t="str">
        <f t="shared" ref="HH173:HU176" si="562">IF(HH124=HH123,"-",HH124)</f>
        <v>-</v>
      </c>
      <c r="HI173" s="117" t="str">
        <f t="shared" si="562"/>
        <v>-</v>
      </c>
      <c r="HJ173" s="117" t="str">
        <f t="shared" si="562"/>
        <v>-</v>
      </c>
      <c r="HK173" s="117" t="str">
        <f t="shared" si="562"/>
        <v>-</v>
      </c>
      <c r="HL173" s="117" t="str">
        <f t="shared" si="562"/>
        <v>-</v>
      </c>
      <c r="HM173" s="117" t="str">
        <f t="shared" si="562"/>
        <v>-</v>
      </c>
      <c r="HN173" s="117" t="str">
        <f t="shared" si="562"/>
        <v>-</v>
      </c>
      <c r="HO173" s="117" t="str">
        <f t="shared" si="562"/>
        <v>-</v>
      </c>
      <c r="HP173" s="117" t="str">
        <f t="shared" si="562"/>
        <v>-</v>
      </c>
      <c r="HQ173" s="117" t="str">
        <f t="shared" si="562"/>
        <v>-</v>
      </c>
      <c r="HR173" s="117" t="str">
        <f t="shared" si="562"/>
        <v>-</v>
      </c>
      <c r="HS173" s="117" t="str">
        <f t="shared" si="562"/>
        <v>-</v>
      </c>
      <c r="HT173" s="117" t="str">
        <f t="shared" si="562"/>
        <v>-</v>
      </c>
      <c r="HU173" s="117" t="str">
        <f t="shared" si="562"/>
        <v>-</v>
      </c>
    </row>
    <row r="174" spans="1:229" x14ac:dyDescent="0.35">
      <c r="H174" s="117">
        <v>173</v>
      </c>
      <c r="I174" s="117" t="str">
        <f t="shared" si="410"/>
        <v>ECG</v>
      </c>
      <c r="J174" s="117">
        <f t="shared" si="412"/>
        <v>157</v>
      </c>
      <c r="K174" s="117" t="str">
        <f t="shared" si="413"/>
        <v>ECG</v>
      </c>
      <c r="L174" s="117" t="str">
        <f t="shared" si="414"/>
        <v/>
      </c>
      <c r="M174" s="398" t="str">
        <f t="shared" si="415"/>
        <v>ECG</v>
      </c>
      <c r="N174" s="117">
        <f t="shared" si="416"/>
        <v>173</v>
      </c>
      <c r="O174" s="117">
        <f t="shared" si="417"/>
        <v>173</v>
      </c>
      <c r="Q174" s="389" t="str">
        <f t="shared" si="411"/>
        <v/>
      </c>
      <c r="R174" s="395" t="str">
        <f t="shared" si="418"/>
        <v/>
      </c>
      <c r="S174" s="391"/>
      <c r="T174" s="391"/>
      <c r="U174" s="391"/>
      <c r="V174" s="117">
        <v>26</v>
      </c>
      <c r="X174" s="117" t="str">
        <f t="shared" si="560"/>
        <v>-</v>
      </c>
      <c r="Y174" s="117" t="str">
        <f t="shared" ref="Y174:CJ177" si="563">IF(Y125=Y124,"-",Y125)</f>
        <v>-</v>
      </c>
      <c r="Z174" s="117" t="str">
        <f t="shared" si="563"/>
        <v>-</v>
      </c>
      <c r="AA174" s="117" t="str">
        <f t="shared" si="563"/>
        <v>-</v>
      </c>
      <c r="AB174" s="117" t="str">
        <f t="shared" si="563"/>
        <v>-</v>
      </c>
      <c r="AC174" s="117" t="str">
        <f t="shared" si="563"/>
        <v>-</v>
      </c>
      <c r="AD174" s="117" t="str">
        <f t="shared" si="563"/>
        <v>-</v>
      </c>
      <c r="AE174" s="117" t="str">
        <f t="shared" si="563"/>
        <v>-</v>
      </c>
      <c r="AF174" s="117" t="str">
        <f t="shared" si="563"/>
        <v>-</v>
      </c>
      <c r="AG174" s="117" t="str">
        <f t="shared" si="563"/>
        <v>-</v>
      </c>
      <c r="AH174" s="117" t="str">
        <f t="shared" si="563"/>
        <v>-</v>
      </c>
      <c r="AI174" s="117" t="str">
        <f t="shared" si="563"/>
        <v>-</v>
      </c>
      <c r="AJ174" s="117" t="str">
        <f t="shared" si="563"/>
        <v>-</v>
      </c>
      <c r="AK174" s="117" t="str">
        <f t="shared" si="563"/>
        <v>-</v>
      </c>
      <c r="AL174" s="117" t="str">
        <f t="shared" si="563"/>
        <v>-</v>
      </c>
      <c r="AM174" s="117" t="str">
        <f t="shared" si="563"/>
        <v>-</v>
      </c>
      <c r="AN174" s="117" t="str">
        <f t="shared" si="563"/>
        <v>-</v>
      </c>
      <c r="AO174" s="117" t="str">
        <f t="shared" si="563"/>
        <v>-</v>
      </c>
      <c r="AP174" s="117" t="str">
        <f t="shared" si="563"/>
        <v>-</v>
      </c>
      <c r="AQ174" s="117" t="str">
        <f t="shared" si="563"/>
        <v>-</v>
      </c>
      <c r="AR174" s="117" t="str">
        <f t="shared" si="563"/>
        <v>-</v>
      </c>
      <c r="AS174" s="117" t="str">
        <f t="shared" si="563"/>
        <v>-</v>
      </c>
      <c r="AT174" s="117" t="str">
        <f t="shared" si="563"/>
        <v>-</v>
      </c>
      <c r="AU174" s="117" t="str">
        <f t="shared" si="563"/>
        <v>-</v>
      </c>
      <c r="AV174" s="117" t="str">
        <f t="shared" si="563"/>
        <v>-</v>
      </c>
      <c r="AW174" s="117" t="str">
        <f t="shared" si="563"/>
        <v>-</v>
      </c>
      <c r="AX174" s="117" t="str">
        <f t="shared" si="563"/>
        <v>-</v>
      </c>
      <c r="AY174" s="117" t="str">
        <f t="shared" si="563"/>
        <v>-</v>
      </c>
      <c r="AZ174" s="117" t="str">
        <f t="shared" si="563"/>
        <v>-</v>
      </c>
      <c r="BA174" s="117" t="str">
        <f t="shared" si="563"/>
        <v>-</v>
      </c>
      <c r="BB174" s="117" t="str">
        <f t="shared" si="563"/>
        <v>-</v>
      </c>
      <c r="BC174" s="117" t="str">
        <f t="shared" si="563"/>
        <v>-</v>
      </c>
      <c r="BD174" s="117" t="str">
        <f t="shared" si="563"/>
        <v>-</v>
      </c>
      <c r="BE174" s="117" t="str">
        <f t="shared" si="563"/>
        <v>-</v>
      </c>
      <c r="BF174" s="117" t="str">
        <f t="shared" si="563"/>
        <v>-</v>
      </c>
      <c r="BG174" s="117" t="str">
        <f t="shared" si="563"/>
        <v>-</v>
      </c>
      <c r="BH174" s="117" t="str">
        <f t="shared" si="563"/>
        <v>-</v>
      </c>
      <c r="BI174" s="117" t="str">
        <f t="shared" si="563"/>
        <v>-</v>
      </c>
      <c r="BJ174" s="117" t="str">
        <f t="shared" si="563"/>
        <v>-</v>
      </c>
      <c r="BK174" s="117" t="str">
        <f t="shared" si="563"/>
        <v>-</v>
      </c>
      <c r="BL174" s="117" t="str">
        <f t="shared" si="563"/>
        <v>-</v>
      </c>
      <c r="BM174" s="117" t="str">
        <f t="shared" si="563"/>
        <v>-</v>
      </c>
      <c r="BN174" s="117" t="str">
        <f t="shared" si="563"/>
        <v>-</v>
      </c>
      <c r="BO174" s="117" t="str">
        <f t="shared" si="563"/>
        <v>-</v>
      </c>
      <c r="BP174" s="117" t="str">
        <f t="shared" si="563"/>
        <v>-</v>
      </c>
      <c r="BQ174" s="117" t="str">
        <f t="shared" si="563"/>
        <v>-</v>
      </c>
      <c r="BR174" s="117" t="str">
        <f t="shared" si="563"/>
        <v>-</v>
      </c>
      <c r="BS174" s="117" t="str">
        <f t="shared" si="563"/>
        <v>-</v>
      </c>
      <c r="BT174" s="117" t="str">
        <f t="shared" si="563"/>
        <v>-</v>
      </c>
      <c r="BU174" s="117" t="str">
        <f t="shared" si="563"/>
        <v>-</v>
      </c>
      <c r="BV174" s="117" t="str">
        <f t="shared" si="563"/>
        <v>-</v>
      </c>
      <c r="BW174" s="117" t="str">
        <f t="shared" si="563"/>
        <v>-</v>
      </c>
      <c r="BX174" s="117" t="str">
        <f t="shared" si="563"/>
        <v>-</v>
      </c>
      <c r="BY174" s="117" t="str">
        <f t="shared" si="563"/>
        <v>-</v>
      </c>
      <c r="BZ174" s="117" t="str">
        <f t="shared" si="563"/>
        <v>-</v>
      </c>
      <c r="CA174" s="117" t="str">
        <f t="shared" si="563"/>
        <v>-</v>
      </c>
      <c r="CB174" s="117" t="str">
        <f t="shared" si="563"/>
        <v>-</v>
      </c>
      <c r="CC174" s="117" t="str">
        <f t="shared" si="563"/>
        <v>-</v>
      </c>
      <c r="CD174" s="117" t="str">
        <f t="shared" si="563"/>
        <v>-</v>
      </c>
      <c r="CE174" s="117" t="str">
        <f t="shared" si="563"/>
        <v>-</v>
      </c>
      <c r="CF174" s="117" t="str">
        <f t="shared" si="563"/>
        <v>-</v>
      </c>
      <c r="CG174" s="117" t="str">
        <f t="shared" si="563"/>
        <v>-</v>
      </c>
      <c r="CH174" s="117" t="str">
        <f t="shared" si="563"/>
        <v>-</v>
      </c>
      <c r="CI174" s="117" t="str">
        <f t="shared" si="563"/>
        <v>-</v>
      </c>
      <c r="CJ174" s="117" t="str">
        <f t="shared" si="563"/>
        <v>-</v>
      </c>
      <c r="CK174" s="117" t="str">
        <f t="shared" si="561"/>
        <v>-</v>
      </c>
      <c r="CL174" s="117" t="str">
        <f t="shared" si="561"/>
        <v>-</v>
      </c>
      <c r="CM174" s="117" t="str">
        <f t="shared" si="561"/>
        <v>-</v>
      </c>
      <c r="CN174" s="117" t="str">
        <f t="shared" si="561"/>
        <v>-</v>
      </c>
      <c r="CO174" s="117" t="str">
        <f t="shared" si="561"/>
        <v>-</v>
      </c>
      <c r="CP174" s="117" t="str">
        <f t="shared" si="561"/>
        <v>-</v>
      </c>
      <c r="CQ174" s="117" t="str">
        <f t="shared" si="561"/>
        <v>-</v>
      </c>
      <c r="CR174" s="117" t="str">
        <f t="shared" si="561"/>
        <v>-</v>
      </c>
      <c r="CS174" s="117" t="str">
        <f t="shared" si="561"/>
        <v>-</v>
      </c>
      <c r="CT174" s="117" t="str">
        <f t="shared" si="561"/>
        <v>-</v>
      </c>
      <c r="CU174" s="117" t="str">
        <f t="shared" si="561"/>
        <v>-</v>
      </c>
      <c r="CV174" s="117" t="str">
        <f t="shared" si="561"/>
        <v>-</v>
      </c>
      <c r="CW174" s="117" t="str">
        <f t="shared" si="561"/>
        <v>-</v>
      </c>
      <c r="CX174" s="117" t="str">
        <f t="shared" si="561"/>
        <v>-</v>
      </c>
      <c r="CY174" s="117" t="str">
        <f t="shared" si="561"/>
        <v>-</v>
      </c>
      <c r="CZ174" s="117" t="str">
        <f t="shared" si="561"/>
        <v>-</v>
      </c>
      <c r="DA174" s="117" t="str">
        <f t="shared" si="561"/>
        <v>-</v>
      </c>
      <c r="DB174" s="117" t="str">
        <f t="shared" si="561"/>
        <v>-</v>
      </c>
      <c r="DC174" s="117" t="str">
        <f t="shared" si="561"/>
        <v>-</v>
      </c>
      <c r="DD174" s="117" t="str">
        <f t="shared" si="561"/>
        <v>-</v>
      </c>
      <c r="DE174" s="117" t="str">
        <f t="shared" si="561"/>
        <v>-</v>
      </c>
      <c r="DF174" s="117" t="str">
        <f t="shared" si="561"/>
        <v>-</v>
      </c>
      <c r="DG174" s="117" t="str">
        <f t="shared" si="561"/>
        <v>-</v>
      </c>
      <c r="DH174" s="117" t="str">
        <f t="shared" si="561"/>
        <v>-</v>
      </c>
      <c r="DI174" s="117" t="str">
        <f t="shared" si="561"/>
        <v>-</v>
      </c>
      <c r="DJ174" s="117" t="str">
        <f t="shared" si="561"/>
        <v>-</v>
      </c>
      <c r="DK174" s="117" t="str">
        <f t="shared" si="561"/>
        <v>-</v>
      </c>
      <c r="DL174" s="117" t="str">
        <f t="shared" si="561"/>
        <v>-</v>
      </c>
      <c r="DM174" s="117" t="str">
        <f t="shared" si="561"/>
        <v>-</v>
      </c>
      <c r="DN174" s="117" t="str">
        <f t="shared" si="561"/>
        <v>-</v>
      </c>
      <c r="DO174" s="117" t="str">
        <f t="shared" si="561"/>
        <v>-</v>
      </c>
      <c r="DP174" s="117" t="str">
        <f t="shared" si="561"/>
        <v>-</v>
      </c>
      <c r="DQ174" s="117" t="str">
        <f t="shared" si="561"/>
        <v>-</v>
      </c>
      <c r="DR174" s="117" t="str">
        <f t="shared" si="561"/>
        <v>-</v>
      </c>
      <c r="DS174" s="117" t="str">
        <f t="shared" si="561"/>
        <v>-</v>
      </c>
      <c r="DT174" s="117" t="str">
        <f t="shared" si="561"/>
        <v>-</v>
      </c>
      <c r="DU174" s="117" t="str">
        <f t="shared" si="561"/>
        <v>-</v>
      </c>
      <c r="DV174" s="117" t="str">
        <f t="shared" si="561"/>
        <v>-</v>
      </c>
      <c r="DW174" s="117" t="str">
        <f t="shared" si="561"/>
        <v>-</v>
      </c>
      <c r="DX174" s="117" t="str">
        <f t="shared" si="561"/>
        <v>-</v>
      </c>
      <c r="DY174" s="117" t="str">
        <f t="shared" si="561"/>
        <v>-</v>
      </c>
      <c r="DZ174" s="117" t="str">
        <f t="shared" si="561"/>
        <v>-</v>
      </c>
      <c r="EA174" s="117" t="str">
        <f t="shared" si="561"/>
        <v>-</v>
      </c>
      <c r="EB174" s="117" t="str">
        <f t="shared" si="561"/>
        <v>-</v>
      </c>
      <c r="EC174" s="117" t="str">
        <f t="shared" si="561"/>
        <v>-</v>
      </c>
      <c r="ED174" s="117" t="str">
        <f t="shared" si="561"/>
        <v>-</v>
      </c>
      <c r="EE174" s="117" t="str">
        <f t="shared" si="561"/>
        <v>-</v>
      </c>
      <c r="EF174" s="117" t="str">
        <f t="shared" si="561"/>
        <v>-</v>
      </c>
      <c r="EG174" s="117" t="str">
        <f t="shared" si="561"/>
        <v>-</v>
      </c>
      <c r="EH174" s="117" t="str">
        <f t="shared" si="561"/>
        <v>-</v>
      </c>
      <c r="EI174" s="117" t="str">
        <f t="shared" si="561"/>
        <v>-</v>
      </c>
      <c r="EJ174" s="117" t="str">
        <f t="shared" si="561"/>
        <v>-</v>
      </c>
      <c r="EK174" s="117" t="str">
        <f t="shared" si="561"/>
        <v>-</v>
      </c>
      <c r="EL174" s="117" t="str">
        <f t="shared" si="561"/>
        <v>-</v>
      </c>
      <c r="EM174" s="117" t="str">
        <f t="shared" si="561"/>
        <v>-</v>
      </c>
      <c r="EN174" s="117" t="str">
        <f t="shared" si="561"/>
        <v>-</v>
      </c>
      <c r="EO174" s="117" t="str">
        <f t="shared" si="561"/>
        <v>-</v>
      </c>
      <c r="EP174" s="117" t="str">
        <f t="shared" si="561"/>
        <v>-</v>
      </c>
      <c r="EQ174" s="117" t="str">
        <f t="shared" si="561"/>
        <v>-</v>
      </c>
      <c r="ER174" s="117" t="str">
        <f t="shared" si="561"/>
        <v>-</v>
      </c>
      <c r="ES174" s="117" t="str">
        <f t="shared" si="561"/>
        <v>-</v>
      </c>
      <c r="ET174" s="117" t="str">
        <f t="shared" si="561"/>
        <v>-</v>
      </c>
      <c r="EU174" s="117" t="str">
        <f t="shared" si="561"/>
        <v>-</v>
      </c>
      <c r="EV174" s="117" t="str">
        <f t="shared" si="552"/>
        <v>-</v>
      </c>
      <c r="EW174" s="117" t="str">
        <f t="shared" ref="EW174:HH177" si="564">IF(EW125=EW124,"-",EW125)</f>
        <v>-</v>
      </c>
      <c r="EX174" s="117" t="str">
        <f t="shared" si="564"/>
        <v>-</v>
      </c>
      <c r="EY174" s="117" t="str">
        <f t="shared" si="564"/>
        <v>-</v>
      </c>
      <c r="EZ174" s="117" t="str">
        <f t="shared" si="564"/>
        <v>-</v>
      </c>
      <c r="FA174" s="117" t="str">
        <f t="shared" si="564"/>
        <v>-</v>
      </c>
      <c r="FB174" s="117" t="str">
        <f t="shared" si="564"/>
        <v>-</v>
      </c>
      <c r="FC174" s="117" t="str">
        <f t="shared" si="564"/>
        <v>-</v>
      </c>
      <c r="FD174" s="117" t="str">
        <f t="shared" si="564"/>
        <v>-</v>
      </c>
      <c r="FE174" s="117" t="str">
        <f t="shared" si="564"/>
        <v>-</v>
      </c>
      <c r="FF174" s="117" t="str">
        <f t="shared" si="564"/>
        <v>-</v>
      </c>
      <c r="FG174" s="117" t="str">
        <f t="shared" si="564"/>
        <v>-</v>
      </c>
      <c r="FH174" s="117" t="str">
        <f t="shared" si="564"/>
        <v>-</v>
      </c>
      <c r="FI174" s="117" t="str">
        <f t="shared" si="564"/>
        <v>-</v>
      </c>
      <c r="FJ174" s="117" t="str">
        <f t="shared" si="564"/>
        <v>-</v>
      </c>
      <c r="FK174" s="117" t="str">
        <f t="shared" si="564"/>
        <v>-</v>
      </c>
      <c r="FL174" s="117" t="str">
        <f t="shared" si="564"/>
        <v>-</v>
      </c>
      <c r="FM174" s="117" t="str">
        <f t="shared" si="564"/>
        <v>-</v>
      </c>
      <c r="FN174" s="117" t="str">
        <f t="shared" si="564"/>
        <v>-</v>
      </c>
      <c r="FO174" s="117" t="str">
        <f t="shared" si="564"/>
        <v>-</v>
      </c>
      <c r="FP174" s="117" t="str">
        <f t="shared" si="564"/>
        <v>-</v>
      </c>
      <c r="FQ174" s="117" t="str">
        <f t="shared" si="564"/>
        <v>-</v>
      </c>
      <c r="FR174" s="117" t="str">
        <f t="shared" si="564"/>
        <v>-</v>
      </c>
      <c r="FS174" s="117" t="str">
        <f t="shared" si="564"/>
        <v>-</v>
      </c>
      <c r="FT174" s="117" t="str">
        <f t="shared" si="564"/>
        <v>-</v>
      </c>
      <c r="FU174" s="117" t="str">
        <f t="shared" si="564"/>
        <v>-</v>
      </c>
      <c r="FV174" s="117" t="str">
        <f t="shared" si="564"/>
        <v>-</v>
      </c>
      <c r="FW174" s="117" t="str">
        <f t="shared" si="564"/>
        <v>-</v>
      </c>
      <c r="FX174" s="117" t="str">
        <f t="shared" si="564"/>
        <v>-</v>
      </c>
      <c r="FY174" s="117" t="str">
        <f t="shared" si="564"/>
        <v>-</v>
      </c>
      <c r="FZ174" s="117" t="str">
        <f t="shared" si="564"/>
        <v>-</v>
      </c>
      <c r="GA174" s="117" t="str">
        <f t="shared" si="564"/>
        <v>-</v>
      </c>
      <c r="GB174" s="117" t="str">
        <f t="shared" si="564"/>
        <v>-</v>
      </c>
      <c r="GC174" s="117" t="str">
        <f t="shared" si="564"/>
        <v>-</v>
      </c>
      <c r="GD174" s="117" t="str">
        <f t="shared" si="564"/>
        <v>-</v>
      </c>
      <c r="GE174" s="117" t="str">
        <f t="shared" si="564"/>
        <v>-</v>
      </c>
      <c r="GF174" s="117" t="str">
        <f t="shared" si="564"/>
        <v>-</v>
      </c>
      <c r="GG174" s="117" t="str">
        <f t="shared" si="564"/>
        <v>-</v>
      </c>
      <c r="GH174" s="117" t="str">
        <f t="shared" si="564"/>
        <v>-</v>
      </c>
      <c r="GI174" s="117" t="str">
        <f t="shared" si="564"/>
        <v>-</v>
      </c>
      <c r="GJ174" s="117" t="str">
        <f t="shared" si="564"/>
        <v>-</v>
      </c>
      <c r="GK174" s="117" t="str">
        <f t="shared" si="564"/>
        <v>-</v>
      </c>
      <c r="GL174" s="117" t="str">
        <f t="shared" si="564"/>
        <v>-</v>
      </c>
      <c r="GM174" s="117" t="str">
        <f t="shared" si="564"/>
        <v>-</v>
      </c>
      <c r="GN174" s="117" t="str">
        <f t="shared" si="564"/>
        <v>-</v>
      </c>
      <c r="GO174" s="117" t="str">
        <f t="shared" si="564"/>
        <v>-</v>
      </c>
      <c r="GP174" s="117" t="str">
        <f t="shared" si="564"/>
        <v>-</v>
      </c>
      <c r="GQ174" s="117" t="str">
        <f t="shared" si="564"/>
        <v>-</v>
      </c>
      <c r="GR174" s="117" t="str">
        <f t="shared" si="564"/>
        <v>-</v>
      </c>
      <c r="GS174" s="117" t="str">
        <f t="shared" si="564"/>
        <v>-</v>
      </c>
      <c r="GT174" s="117" t="str">
        <f t="shared" si="564"/>
        <v>-</v>
      </c>
      <c r="GU174" s="117" t="str">
        <f t="shared" si="564"/>
        <v>-</v>
      </c>
      <c r="GV174" s="117" t="str">
        <f t="shared" si="564"/>
        <v>-</v>
      </c>
      <c r="GW174" s="117" t="str">
        <f t="shared" si="564"/>
        <v>-</v>
      </c>
      <c r="GX174" s="117" t="str">
        <f t="shared" si="564"/>
        <v>-</v>
      </c>
      <c r="GY174" s="117" t="str">
        <f t="shared" si="564"/>
        <v>-</v>
      </c>
      <c r="GZ174" s="117" t="str">
        <f t="shared" si="564"/>
        <v>-</v>
      </c>
      <c r="HA174" s="117" t="str">
        <f t="shared" si="564"/>
        <v>-</v>
      </c>
      <c r="HB174" s="117" t="str">
        <f t="shared" si="564"/>
        <v>-</v>
      </c>
      <c r="HC174" s="117" t="str">
        <f t="shared" si="564"/>
        <v>-</v>
      </c>
      <c r="HD174" s="117" t="str">
        <f t="shared" si="564"/>
        <v>-</v>
      </c>
      <c r="HE174" s="117" t="str">
        <f t="shared" si="564"/>
        <v>-</v>
      </c>
      <c r="HF174" s="117" t="str">
        <f t="shared" si="564"/>
        <v>-</v>
      </c>
      <c r="HG174" s="117" t="str">
        <f t="shared" si="564"/>
        <v>-</v>
      </c>
      <c r="HH174" s="117" t="str">
        <f t="shared" si="564"/>
        <v>-</v>
      </c>
      <c r="HI174" s="117" t="str">
        <f t="shared" si="562"/>
        <v>-</v>
      </c>
      <c r="HJ174" s="117" t="str">
        <f t="shared" si="562"/>
        <v>-</v>
      </c>
      <c r="HK174" s="117" t="str">
        <f t="shared" si="562"/>
        <v>-</v>
      </c>
      <c r="HL174" s="117" t="str">
        <f t="shared" si="562"/>
        <v>-</v>
      </c>
      <c r="HM174" s="117" t="str">
        <f t="shared" si="562"/>
        <v>-</v>
      </c>
      <c r="HN174" s="117" t="str">
        <f t="shared" si="562"/>
        <v>-</v>
      </c>
      <c r="HO174" s="117" t="str">
        <f t="shared" si="562"/>
        <v>-</v>
      </c>
      <c r="HP174" s="117" t="str">
        <f t="shared" si="562"/>
        <v>-</v>
      </c>
      <c r="HQ174" s="117" t="str">
        <f t="shared" si="562"/>
        <v>-</v>
      </c>
      <c r="HR174" s="117" t="str">
        <f t="shared" si="562"/>
        <v>-</v>
      </c>
      <c r="HS174" s="117" t="str">
        <f t="shared" si="562"/>
        <v>-</v>
      </c>
      <c r="HT174" s="117" t="str">
        <f t="shared" si="562"/>
        <v>-</v>
      </c>
      <c r="HU174" s="117" t="str">
        <f t="shared" si="562"/>
        <v>-</v>
      </c>
    </row>
    <row r="175" spans="1:229" x14ac:dyDescent="0.35">
      <c r="H175" s="117">
        <v>174</v>
      </c>
      <c r="I175" s="117" t="str">
        <f t="shared" si="410"/>
        <v>ECG</v>
      </c>
      <c r="J175" s="117">
        <f t="shared" si="412"/>
        <v>158</v>
      </c>
      <c r="K175" s="117" t="str">
        <f t="shared" si="413"/>
        <v>ECG</v>
      </c>
      <c r="L175" s="117" t="str">
        <f t="shared" si="414"/>
        <v/>
      </c>
      <c r="M175" s="398" t="str">
        <f t="shared" si="415"/>
        <v>ECG</v>
      </c>
      <c r="N175" s="117">
        <f t="shared" si="416"/>
        <v>174</v>
      </c>
      <c r="O175" s="117">
        <f t="shared" si="417"/>
        <v>174</v>
      </c>
      <c r="Q175" s="389" t="str">
        <f t="shared" si="411"/>
        <v/>
      </c>
      <c r="R175" s="395" t="str">
        <f t="shared" si="418"/>
        <v/>
      </c>
      <c r="S175" s="391"/>
      <c r="T175" s="391"/>
      <c r="U175" s="391"/>
      <c r="V175" s="117">
        <v>27</v>
      </c>
      <c r="X175" s="117" t="str">
        <f t="shared" ref="X175:X178" si="565">IF(X126=X125,"-",X126)</f>
        <v>-</v>
      </c>
      <c r="Y175" s="117" t="str">
        <f t="shared" si="563"/>
        <v>-</v>
      </c>
      <c r="Z175" s="117" t="str">
        <f t="shared" si="563"/>
        <v>-</v>
      </c>
      <c r="AA175" s="117" t="str">
        <f t="shared" si="563"/>
        <v>-</v>
      </c>
      <c r="AB175" s="117" t="str">
        <f t="shared" si="563"/>
        <v>-</v>
      </c>
      <c r="AC175" s="117" t="str">
        <f t="shared" si="563"/>
        <v>-</v>
      </c>
      <c r="AD175" s="117" t="str">
        <f t="shared" si="563"/>
        <v>-</v>
      </c>
      <c r="AE175" s="117" t="str">
        <f t="shared" si="563"/>
        <v>-</v>
      </c>
      <c r="AF175" s="117" t="str">
        <f t="shared" si="563"/>
        <v>-</v>
      </c>
      <c r="AG175" s="117" t="str">
        <f t="shared" si="563"/>
        <v>-</v>
      </c>
      <c r="AH175" s="117" t="str">
        <f t="shared" si="563"/>
        <v>-</v>
      </c>
      <c r="AI175" s="117" t="str">
        <f t="shared" si="563"/>
        <v>-</v>
      </c>
      <c r="AJ175" s="117" t="str">
        <f t="shared" si="563"/>
        <v>-</v>
      </c>
      <c r="AK175" s="117" t="str">
        <f t="shared" si="563"/>
        <v>-</v>
      </c>
      <c r="AL175" s="117" t="str">
        <f t="shared" si="563"/>
        <v>-</v>
      </c>
      <c r="AM175" s="117" t="str">
        <f t="shared" si="563"/>
        <v>-</v>
      </c>
      <c r="AN175" s="117" t="str">
        <f t="shared" si="563"/>
        <v>-</v>
      </c>
      <c r="AO175" s="117" t="str">
        <f t="shared" si="563"/>
        <v>-</v>
      </c>
      <c r="AP175" s="117" t="str">
        <f t="shared" si="563"/>
        <v>-</v>
      </c>
      <c r="AQ175" s="117" t="str">
        <f t="shared" si="563"/>
        <v>-</v>
      </c>
      <c r="AR175" s="117" t="str">
        <f t="shared" si="563"/>
        <v>-</v>
      </c>
      <c r="AS175" s="117" t="str">
        <f t="shared" si="563"/>
        <v>-</v>
      </c>
      <c r="AT175" s="117" t="str">
        <f t="shared" si="563"/>
        <v>-</v>
      </c>
      <c r="AU175" s="117" t="str">
        <f t="shared" si="563"/>
        <v>-</v>
      </c>
      <c r="AV175" s="117" t="str">
        <f t="shared" si="563"/>
        <v>-</v>
      </c>
      <c r="AW175" s="117" t="str">
        <f t="shared" si="563"/>
        <v>-</v>
      </c>
      <c r="AX175" s="117" t="str">
        <f t="shared" si="563"/>
        <v>-</v>
      </c>
      <c r="AY175" s="117" t="str">
        <f t="shared" si="563"/>
        <v>-</v>
      </c>
      <c r="AZ175" s="117" t="str">
        <f t="shared" si="563"/>
        <v>-</v>
      </c>
      <c r="BA175" s="117" t="str">
        <f t="shared" si="563"/>
        <v>-</v>
      </c>
      <c r="BB175" s="117" t="str">
        <f t="shared" si="563"/>
        <v>-</v>
      </c>
      <c r="BC175" s="117" t="str">
        <f t="shared" si="563"/>
        <v>-</v>
      </c>
      <c r="BD175" s="117" t="str">
        <f t="shared" si="563"/>
        <v>-</v>
      </c>
      <c r="BE175" s="117" t="str">
        <f t="shared" si="563"/>
        <v>-</v>
      </c>
      <c r="BF175" s="117" t="str">
        <f t="shared" si="563"/>
        <v>-</v>
      </c>
      <c r="BG175" s="117" t="str">
        <f t="shared" si="563"/>
        <v>-</v>
      </c>
      <c r="BH175" s="117" t="str">
        <f t="shared" si="563"/>
        <v>-</v>
      </c>
      <c r="BI175" s="117" t="str">
        <f t="shared" si="563"/>
        <v>-</v>
      </c>
      <c r="BJ175" s="117" t="str">
        <f t="shared" si="563"/>
        <v>-</v>
      </c>
      <c r="BK175" s="117" t="str">
        <f t="shared" si="563"/>
        <v>-</v>
      </c>
      <c r="BL175" s="117" t="str">
        <f t="shared" si="563"/>
        <v>-</v>
      </c>
      <c r="BM175" s="117" t="str">
        <f t="shared" si="563"/>
        <v>-</v>
      </c>
      <c r="BN175" s="117" t="str">
        <f t="shared" si="563"/>
        <v>-</v>
      </c>
      <c r="BO175" s="117" t="str">
        <f t="shared" si="563"/>
        <v>-</v>
      </c>
      <c r="BP175" s="117" t="str">
        <f t="shared" si="563"/>
        <v>-</v>
      </c>
      <c r="BQ175" s="117" t="str">
        <f t="shared" si="563"/>
        <v>-</v>
      </c>
      <c r="BR175" s="117" t="str">
        <f t="shared" si="563"/>
        <v>-</v>
      </c>
      <c r="BS175" s="117" t="str">
        <f t="shared" si="563"/>
        <v>-</v>
      </c>
      <c r="BT175" s="117" t="str">
        <f t="shared" si="563"/>
        <v>-</v>
      </c>
      <c r="BU175" s="117" t="str">
        <f t="shared" si="563"/>
        <v>-</v>
      </c>
      <c r="BV175" s="117" t="str">
        <f t="shared" si="563"/>
        <v>-</v>
      </c>
      <c r="BW175" s="117" t="str">
        <f t="shared" si="563"/>
        <v>-</v>
      </c>
      <c r="BX175" s="117" t="str">
        <f t="shared" si="563"/>
        <v>-</v>
      </c>
      <c r="BY175" s="117" t="str">
        <f t="shared" si="563"/>
        <v>-</v>
      </c>
      <c r="BZ175" s="117" t="str">
        <f t="shared" si="563"/>
        <v>-</v>
      </c>
      <c r="CA175" s="117" t="str">
        <f t="shared" si="563"/>
        <v>-</v>
      </c>
      <c r="CB175" s="117" t="str">
        <f t="shared" si="563"/>
        <v>-</v>
      </c>
      <c r="CC175" s="117" t="str">
        <f t="shared" si="563"/>
        <v>-</v>
      </c>
      <c r="CD175" s="117" t="str">
        <f t="shared" si="563"/>
        <v>-</v>
      </c>
      <c r="CE175" s="117" t="str">
        <f t="shared" si="563"/>
        <v>-</v>
      </c>
      <c r="CF175" s="117" t="str">
        <f t="shared" si="563"/>
        <v>-</v>
      </c>
      <c r="CG175" s="117" t="str">
        <f t="shared" si="563"/>
        <v>-</v>
      </c>
      <c r="CH175" s="117" t="str">
        <f t="shared" si="563"/>
        <v>-</v>
      </c>
      <c r="CI175" s="117" t="str">
        <f t="shared" si="563"/>
        <v>-</v>
      </c>
      <c r="CJ175" s="117" t="str">
        <f t="shared" si="563"/>
        <v>-</v>
      </c>
      <c r="CK175" s="117" t="str">
        <f t="shared" si="561"/>
        <v>-</v>
      </c>
      <c r="CL175" s="117" t="str">
        <f t="shared" si="561"/>
        <v>-</v>
      </c>
      <c r="CM175" s="117" t="str">
        <f t="shared" si="561"/>
        <v>-</v>
      </c>
      <c r="CN175" s="117" t="str">
        <f t="shared" si="561"/>
        <v>-</v>
      </c>
      <c r="CO175" s="117" t="str">
        <f t="shared" si="561"/>
        <v>-</v>
      </c>
      <c r="CP175" s="117" t="str">
        <f t="shared" si="561"/>
        <v>-</v>
      </c>
      <c r="CQ175" s="117" t="str">
        <f t="shared" si="561"/>
        <v>-</v>
      </c>
      <c r="CR175" s="117" t="str">
        <f t="shared" si="561"/>
        <v>-</v>
      </c>
      <c r="CS175" s="117" t="str">
        <f t="shared" si="561"/>
        <v>-</v>
      </c>
      <c r="CT175" s="117" t="str">
        <f t="shared" si="561"/>
        <v>-</v>
      </c>
      <c r="CU175" s="117" t="str">
        <f t="shared" si="561"/>
        <v>-</v>
      </c>
      <c r="CV175" s="117" t="str">
        <f t="shared" si="561"/>
        <v>-</v>
      </c>
      <c r="CW175" s="117" t="str">
        <f t="shared" si="561"/>
        <v>-</v>
      </c>
      <c r="CX175" s="117" t="str">
        <f t="shared" si="561"/>
        <v>-</v>
      </c>
      <c r="CY175" s="117" t="str">
        <f t="shared" si="561"/>
        <v>-</v>
      </c>
      <c r="CZ175" s="117" t="str">
        <f t="shared" si="561"/>
        <v>-</v>
      </c>
      <c r="DA175" s="117" t="str">
        <f t="shared" si="561"/>
        <v>-</v>
      </c>
      <c r="DB175" s="117" t="str">
        <f t="shared" si="561"/>
        <v>-</v>
      </c>
      <c r="DC175" s="117" t="str">
        <f t="shared" si="561"/>
        <v>-</v>
      </c>
      <c r="DD175" s="117" t="str">
        <f t="shared" si="561"/>
        <v>-</v>
      </c>
      <c r="DE175" s="117" t="str">
        <f t="shared" si="561"/>
        <v>-</v>
      </c>
      <c r="DF175" s="117" t="str">
        <f t="shared" si="561"/>
        <v>-</v>
      </c>
      <c r="DG175" s="117" t="str">
        <f t="shared" si="561"/>
        <v>-</v>
      </c>
      <c r="DH175" s="117" t="str">
        <f t="shared" si="561"/>
        <v>-</v>
      </c>
      <c r="DI175" s="117" t="str">
        <f t="shared" si="561"/>
        <v>-</v>
      </c>
      <c r="DJ175" s="117" t="str">
        <f t="shared" si="561"/>
        <v>-</v>
      </c>
      <c r="DK175" s="117" t="str">
        <f t="shared" si="561"/>
        <v>-</v>
      </c>
      <c r="DL175" s="117" t="str">
        <f t="shared" si="561"/>
        <v>-</v>
      </c>
      <c r="DM175" s="117" t="str">
        <f t="shared" si="561"/>
        <v>-</v>
      </c>
      <c r="DN175" s="117" t="str">
        <f t="shared" si="561"/>
        <v>-</v>
      </c>
      <c r="DO175" s="117" t="str">
        <f t="shared" si="561"/>
        <v>-</v>
      </c>
      <c r="DP175" s="117" t="str">
        <f t="shared" si="561"/>
        <v>-</v>
      </c>
      <c r="DQ175" s="117" t="str">
        <f t="shared" si="561"/>
        <v>-</v>
      </c>
      <c r="DR175" s="117" t="str">
        <f t="shared" si="561"/>
        <v>-</v>
      </c>
      <c r="DS175" s="117" t="str">
        <f t="shared" si="561"/>
        <v>-</v>
      </c>
      <c r="DT175" s="117" t="str">
        <f t="shared" si="561"/>
        <v>-</v>
      </c>
      <c r="DU175" s="117" t="str">
        <f t="shared" si="561"/>
        <v>-</v>
      </c>
      <c r="DV175" s="117" t="str">
        <f t="shared" si="561"/>
        <v>-</v>
      </c>
      <c r="DW175" s="117" t="str">
        <f t="shared" si="561"/>
        <v>-</v>
      </c>
      <c r="DX175" s="117" t="str">
        <f t="shared" si="561"/>
        <v>-</v>
      </c>
      <c r="DY175" s="117" t="str">
        <f t="shared" si="561"/>
        <v>-</v>
      </c>
      <c r="DZ175" s="117" t="str">
        <f t="shared" si="561"/>
        <v>-</v>
      </c>
      <c r="EA175" s="117" t="str">
        <f t="shared" si="561"/>
        <v>-</v>
      </c>
      <c r="EB175" s="117" t="str">
        <f t="shared" si="561"/>
        <v>-</v>
      </c>
      <c r="EC175" s="117" t="str">
        <f t="shared" si="561"/>
        <v>-</v>
      </c>
      <c r="ED175" s="117" t="str">
        <f t="shared" si="561"/>
        <v>-</v>
      </c>
      <c r="EE175" s="117" t="str">
        <f t="shared" si="561"/>
        <v>-</v>
      </c>
      <c r="EF175" s="117" t="str">
        <f t="shared" si="561"/>
        <v>-</v>
      </c>
      <c r="EG175" s="117" t="str">
        <f t="shared" si="561"/>
        <v>-</v>
      </c>
      <c r="EH175" s="117" t="str">
        <f t="shared" si="561"/>
        <v>-</v>
      </c>
      <c r="EI175" s="117" t="str">
        <f t="shared" si="561"/>
        <v>-</v>
      </c>
      <c r="EJ175" s="117" t="str">
        <f t="shared" si="561"/>
        <v>-</v>
      </c>
      <c r="EK175" s="117" t="str">
        <f t="shared" si="561"/>
        <v>-</v>
      </c>
      <c r="EL175" s="117" t="str">
        <f t="shared" si="561"/>
        <v>-</v>
      </c>
      <c r="EM175" s="117" t="str">
        <f t="shared" si="561"/>
        <v>-</v>
      </c>
      <c r="EN175" s="117" t="str">
        <f t="shared" si="561"/>
        <v>-</v>
      </c>
      <c r="EO175" s="117" t="str">
        <f t="shared" si="561"/>
        <v>-</v>
      </c>
      <c r="EP175" s="117" t="str">
        <f t="shared" si="561"/>
        <v>-</v>
      </c>
      <c r="EQ175" s="117" t="str">
        <f t="shared" si="561"/>
        <v>-</v>
      </c>
      <c r="ER175" s="117" t="str">
        <f t="shared" si="561"/>
        <v>-</v>
      </c>
      <c r="ES175" s="117" t="str">
        <f t="shared" si="561"/>
        <v>-</v>
      </c>
      <c r="ET175" s="117" t="str">
        <f t="shared" si="561"/>
        <v>-</v>
      </c>
      <c r="EU175" s="117" t="str">
        <f t="shared" si="561"/>
        <v>-</v>
      </c>
      <c r="EV175" s="117" t="str">
        <f t="shared" si="552"/>
        <v>-</v>
      </c>
      <c r="EW175" s="117" t="str">
        <f t="shared" si="564"/>
        <v>-</v>
      </c>
      <c r="EX175" s="117" t="str">
        <f t="shared" si="564"/>
        <v>-</v>
      </c>
      <c r="EY175" s="117" t="str">
        <f t="shared" si="564"/>
        <v>-</v>
      </c>
      <c r="EZ175" s="117" t="str">
        <f t="shared" si="564"/>
        <v>-</v>
      </c>
      <c r="FA175" s="117" t="str">
        <f t="shared" si="564"/>
        <v>-</v>
      </c>
      <c r="FB175" s="117" t="str">
        <f t="shared" si="564"/>
        <v>-</v>
      </c>
      <c r="FC175" s="117" t="str">
        <f t="shared" si="564"/>
        <v>-</v>
      </c>
      <c r="FD175" s="117" t="str">
        <f t="shared" si="564"/>
        <v>-</v>
      </c>
      <c r="FE175" s="117" t="str">
        <f t="shared" si="564"/>
        <v>-</v>
      </c>
      <c r="FF175" s="117" t="str">
        <f t="shared" si="564"/>
        <v>-</v>
      </c>
      <c r="FG175" s="117" t="str">
        <f t="shared" si="564"/>
        <v>-</v>
      </c>
      <c r="FH175" s="117" t="str">
        <f t="shared" si="564"/>
        <v>-</v>
      </c>
      <c r="FI175" s="117" t="str">
        <f t="shared" si="564"/>
        <v>-</v>
      </c>
      <c r="FJ175" s="117" t="str">
        <f t="shared" si="564"/>
        <v>-</v>
      </c>
      <c r="FK175" s="117" t="str">
        <f t="shared" si="564"/>
        <v>-</v>
      </c>
      <c r="FL175" s="117" t="str">
        <f t="shared" si="564"/>
        <v>-</v>
      </c>
      <c r="FM175" s="117" t="str">
        <f t="shared" si="564"/>
        <v>-</v>
      </c>
      <c r="FN175" s="117" t="str">
        <f t="shared" si="564"/>
        <v>-</v>
      </c>
      <c r="FO175" s="117" t="str">
        <f t="shared" si="564"/>
        <v>-</v>
      </c>
      <c r="FP175" s="117" t="str">
        <f t="shared" si="564"/>
        <v>-</v>
      </c>
      <c r="FQ175" s="117" t="str">
        <f t="shared" si="564"/>
        <v>-</v>
      </c>
      <c r="FR175" s="117" t="str">
        <f t="shared" si="564"/>
        <v>-</v>
      </c>
      <c r="FS175" s="117" t="str">
        <f t="shared" si="564"/>
        <v>-</v>
      </c>
      <c r="FT175" s="117" t="str">
        <f t="shared" si="564"/>
        <v>-</v>
      </c>
      <c r="FU175" s="117" t="str">
        <f t="shared" si="564"/>
        <v>-</v>
      </c>
      <c r="FV175" s="117" t="str">
        <f t="shared" si="564"/>
        <v>-</v>
      </c>
      <c r="FW175" s="117" t="str">
        <f t="shared" si="564"/>
        <v>-</v>
      </c>
      <c r="FX175" s="117" t="str">
        <f t="shared" si="564"/>
        <v>-</v>
      </c>
      <c r="FY175" s="117" t="str">
        <f t="shared" si="564"/>
        <v>-</v>
      </c>
      <c r="FZ175" s="117" t="str">
        <f t="shared" si="564"/>
        <v>-</v>
      </c>
      <c r="GA175" s="117" t="str">
        <f t="shared" si="564"/>
        <v>-</v>
      </c>
      <c r="GB175" s="117" t="str">
        <f t="shared" si="564"/>
        <v>-</v>
      </c>
      <c r="GC175" s="117" t="str">
        <f t="shared" si="564"/>
        <v>-</v>
      </c>
      <c r="GD175" s="117" t="str">
        <f t="shared" si="564"/>
        <v>-</v>
      </c>
      <c r="GE175" s="117" t="str">
        <f t="shared" si="564"/>
        <v>-</v>
      </c>
      <c r="GF175" s="117" t="str">
        <f t="shared" si="564"/>
        <v>-</v>
      </c>
      <c r="GG175" s="117" t="str">
        <f t="shared" si="564"/>
        <v>-</v>
      </c>
      <c r="GH175" s="117" t="str">
        <f t="shared" si="564"/>
        <v>-</v>
      </c>
      <c r="GI175" s="117" t="str">
        <f t="shared" si="564"/>
        <v>-</v>
      </c>
      <c r="GJ175" s="117" t="str">
        <f t="shared" si="564"/>
        <v>-</v>
      </c>
      <c r="GK175" s="117" t="str">
        <f t="shared" si="564"/>
        <v>-</v>
      </c>
      <c r="GL175" s="117" t="str">
        <f t="shared" si="564"/>
        <v>-</v>
      </c>
      <c r="GM175" s="117" t="str">
        <f t="shared" si="564"/>
        <v>-</v>
      </c>
      <c r="GN175" s="117" t="str">
        <f t="shared" si="564"/>
        <v>-</v>
      </c>
      <c r="GO175" s="117" t="str">
        <f t="shared" si="564"/>
        <v>-</v>
      </c>
      <c r="GP175" s="117" t="str">
        <f t="shared" si="564"/>
        <v>-</v>
      </c>
      <c r="GQ175" s="117" t="str">
        <f t="shared" si="564"/>
        <v>-</v>
      </c>
      <c r="GR175" s="117" t="str">
        <f t="shared" si="564"/>
        <v>-</v>
      </c>
      <c r="GS175" s="117" t="str">
        <f t="shared" si="564"/>
        <v>-</v>
      </c>
      <c r="GT175" s="117" t="str">
        <f t="shared" si="564"/>
        <v>-</v>
      </c>
      <c r="GU175" s="117" t="str">
        <f t="shared" si="564"/>
        <v>-</v>
      </c>
      <c r="GV175" s="117" t="str">
        <f t="shared" si="564"/>
        <v>-</v>
      </c>
      <c r="GW175" s="117" t="str">
        <f t="shared" si="564"/>
        <v>-</v>
      </c>
      <c r="GX175" s="117" t="str">
        <f t="shared" si="564"/>
        <v>-</v>
      </c>
      <c r="GY175" s="117" t="str">
        <f t="shared" si="564"/>
        <v>-</v>
      </c>
      <c r="GZ175" s="117" t="str">
        <f t="shared" si="564"/>
        <v>-</v>
      </c>
      <c r="HA175" s="117" t="str">
        <f t="shared" si="564"/>
        <v>-</v>
      </c>
      <c r="HB175" s="117" t="str">
        <f t="shared" si="564"/>
        <v>-</v>
      </c>
      <c r="HC175" s="117" t="str">
        <f t="shared" si="564"/>
        <v>-</v>
      </c>
      <c r="HD175" s="117" t="str">
        <f t="shared" si="564"/>
        <v>-</v>
      </c>
      <c r="HE175" s="117" t="str">
        <f t="shared" si="564"/>
        <v>-</v>
      </c>
      <c r="HF175" s="117" t="str">
        <f t="shared" si="564"/>
        <v>-</v>
      </c>
      <c r="HG175" s="117" t="str">
        <f t="shared" si="564"/>
        <v>-</v>
      </c>
      <c r="HH175" s="117" t="str">
        <f t="shared" si="564"/>
        <v>-</v>
      </c>
      <c r="HI175" s="117" t="str">
        <f t="shared" si="562"/>
        <v>-</v>
      </c>
      <c r="HJ175" s="117" t="str">
        <f t="shared" si="562"/>
        <v>-</v>
      </c>
      <c r="HK175" s="117" t="str">
        <f t="shared" si="562"/>
        <v>-</v>
      </c>
      <c r="HL175" s="117" t="str">
        <f t="shared" si="562"/>
        <v>-</v>
      </c>
      <c r="HM175" s="117" t="str">
        <f t="shared" si="562"/>
        <v>-</v>
      </c>
      <c r="HN175" s="117" t="str">
        <f t="shared" si="562"/>
        <v>-</v>
      </c>
      <c r="HO175" s="117" t="str">
        <f t="shared" si="562"/>
        <v>-</v>
      </c>
      <c r="HP175" s="117" t="str">
        <f t="shared" si="562"/>
        <v>-</v>
      </c>
      <c r="HQ175" s="117" t="str">
        <f t="shared" si="562"/>
        <v>-</v>
      </c>
      <c r="HR175" s="117" t="str">
        <f t="shared" si="562"/>
        <v>-</v>
      </c>
      <c r="HS175" s="117" t="str">
        <f t="shared" si="562"/>
        <v>-</v>
      </c>
      <c r="HT175" s="117" t="str">
        <f t="shared" si="562"/>
        <v>-</v>
      </c>
      <c r="HU175" s="117" t="str">
        <f t="shared" si="562"/>
        <v>-</v>
      </c>
    </row>
    <row r="176" spans="1:229" x14ac:dyDescent="0.35">
      <c r="H176" s="117">
        <v>175</v>
      </c>
      <c r="I176" s="117" t="str">
        <f t="shared" si="410"/>
        <v>ECG</v>
      </c>
      <c r="J176" s="117">
        <f t="shared" si="412"/>
        <v>159</v>
      </c>
      <c r="K176" s="117" t="str">
        <f t="shared" si="413"/>
        <v>ECG</v>
      </c>
      <c r="L176" s="117" t="str">
        <f t="shared" si="414"/>
        <v/>
      </c>
      <c r="M176" s="398" t="str">
        <f t="shared" si="415"/>
        <v>ECG</v>
      </c>
      <c r="N176" s="117">
        <f t="shared" si="416"/>
        <v>175</v>
      </c>
      <c r="O176" s="117">
        <f t="shared" si="417"/>
        <v>175</v>
      </c>
      <c r="Q176" s="389" t="str">
        <f t="shared" si="411"/>
        <v/>
      </c>
      <c r="R176" s="395" t="str">
        <f t="shared" si="418"/>
        <v/>
      </c>
      <c r="S176" s="391"/>
      <c r="T176" s="391"/>
      <c r="U176" s="391"/>
      <c r="V176" s="117">
        <v>28</v>
      </c>
      <c r="X176" s="117" t="str">
        <f t="shared" si="565"/>
        <v>-</v>
      </c>
      <c r="Y176" s="117" t="str">
        <f t="shared" si="563"/>
        <v>-</v>
      </c>
      <c r="Z176" s="117" t="str">
        <f t="shared" si="563"/>
        <v>-</v>
      </c>
      <c r="AA176" s="117" t="str">
        <f t="shared" si="563"/>
        <v>-</v>
      </c>
      <c r="AB176" s="117" t="str">
        <f t="shared" si="563"/>
        <v>-</v>
      </c>
      <c r="AC176" s="117" t="str">
        <f t="shared" si="563"/>
        <v>-</v>
      </c>
      <c r="AD176" s="117" t="str">
        <f t="shared" si="563"/>
        <v>-</v>
      </c>
      <c r="AE176" s="117" t="str">
        <f t="shared" si="563"/>
        <v>-</v>
      </c>
      <c r="AF176" s="117" t="str">
        <f t="shared" si="563"/>
        <v>-</v>
      </c>
      <c r="AG176" s="117" t="str">
        <f t="shared" si="563"/>
        <v>-</v>
      </c>
      <c r="AH176" s="117" t="str">
        <f t="shared" si="563"/>
        <v>-</v>
      </c>
      <c r="AI176" s="117" t="str">
        <f t="shared" si="563"/>
        <v>-</v>
      </c>
      <c r="AJ176" s="117" t="str">
        <f t="shared" si="563"/>
        <v>-</v>
      </c>
      <c r="AK176" s="117" t="str">
        <f t="shared" si="563"/>
        <v>-</v>
      </c>
      <c r="AL176" s="117" t="str">
        <f t="shared" si="563"/>
        <v>-</v>
      </c>
      <c r="AM176" s="117" t="str">
        <f t="shared" si="563"/>
        <v>-</v>
      </c>
      <c r="AN176" s="117" t="str">
        <f t="shared" si="563"/>
        <v>-</v>
      </c>
      <c r="AO176" s="117" t="str">
        <f t="shared" si="563"/>
        <v>-</v>
      </c>
      <c r="AP176" s="117" t="str">
        <f t="shared" si="563"/>
        <v>-</v>
      </c>
      <c r="AQ176" s="117" t="str">
        <f t="shared" si="563"/>
        <v>-</v>
      </c>
      <c r="AR176" s="117" t="str">
        <f t="shared" si="563"/>
        <v>-</v>
      </c>
      <c r="AS176" s="117" t="str">
        <f t="shared" si="563"/>
        <v>-</v>
      </c>
      <c r="AT176" s="117" t="str">
        <f t="shared" si="563"/>
        <v>-</v>
      </c>
      <c r="AU176" s="117" t="str">
        <f t="shared" si="563"/>
        <v>-</v>
      </c>
      <c r="AV176" s="117" t="str">
        <f t="shared" si="563"/>
        <v>-</v>
      </c>
      <c r="AW176" s="117" t="str">
        <f t="shared" si="563"/>
        <v>-</v>
      </c>
      <c r="AX176" s="117" t="str">
        <f t="shared" si="563"/>
        <v>-</v>
      </c>
      <c r="AY176" s="117" t="str">
        <f t="shared" si="563"/>
        <v>-</v>
      </c>
      <c r="AZ176" s="117" t="str">
        <f t="shared" si="563"/>
        <v>-</v>
      </c>
      <c r="BA176" s="117" t="str">
        <f t="shared" si="563"/>
        <v>-</v>
      </c>
      <c r="BB176" s="117" t="str">
        <f t="shared" si="563"/>
        <v>-</v>
      </c>
      <c r="BC176" s="117" t="str">
        <f t="shared" si="563"/>
        <v>-</v>
      </c>
      <c r="BD176" s="117" t="str">
        <f t="shared" si="563"/>
        <v>-</v>
      </c>
      <c r="BE176" s="117" t="str">
        <f t="shared" si="563"/>
        <v>-</v>
      </c>
      <c r="BF176" s="117" t="str">
        <f t="shared" si="563"/>
        <v>-</v>
      </c>
      <c r="BG176" s="117" t="str">
        <f t="shared" si="563"/>
        <v>-</v>
      </c>
      <c r="BH176" s="117" t="str">
        <f t="shared" si="563"/>
        <v>-</v>
      </c>
      <c r="BI176" s="117" t="str">
        <f t="shared" si="563"/>
        <v>-</v>
      </c>
      <c r="BJ176" s="117" t="str">
        <f t="shared" si="563"/>
        <v>-</v>
      </c>
      <c r="BK176" s="117" t="str">
        <f t="shared" si="563"/>
        <v>-</v>
      </c>
      <c r="BL176" s="117" t="str">
        <f t="shared" si="563"/>
        <v>-</v>
      </c>
      <c r="BM176" s="117" t="str">
        <f t="shared" si="563"/>
        <v>-</v>
      </c>
      <c r="BN176" s="117" t="str">
        <f t="shared" si="563"/>
        <v>-</v>
      </c>
      <c r="BO176" s="117" t="str">
        <f t="shared" si="563"/>
        <v>-</v>
      </c>
      <c r="BP176" s="117" t="str">
        <f t="shared" si="563"/>
        <v>-</v>
      </c>
      <c r="BQ176" s="117" t="str">
        <f t="shared" si="563"/>
        <v>-</v>
      </c>
      <c r="BR176" s="117" t="str">
        <f t="shared" si="563"/>
        <v>-</v>
      </c>
      <c r="BS176" s="117" t="str">
        <f t="shared" si="563"/>
        <v>-</v>
      </c>
      <c r="BT176" s="117" t="str">
        <f t="shared" si="563"/>
        <v>-</v>
      </c>
      <c r="BU176" s="117" t="str">
        <f t="shared" si="563"/>
        <v>-</v>
      </c>
      <c r="BV176" s="117" t="str">
        <f t="shared" si="563"/>
        <v>-</v>
      </c>
      <c r="BW176" s="117" t="str">
        <f t="shared" si="563"/>
        <v>-</v>
      </c>
      <c r="BX176" s="117" t="str">
        <f t="shared" si="563"/>
        <v>-</v>
      </c>
      <c r="BY176" s="117" t="str">
        <f t="shared" si="563"/>
        <v>-</v>
      </c>
      <c r="BZ176" s="117" t="str">
        <f t="shared" si="563"/>
        <v>-</v>
      </c>
      <c r="CA176" s="117" t="str">
        <f t="shared" si="563"/>
        <v>-</v>
      </c>
      <c r="CB176" s="117" t="str">
        <f t="shared" si="563"/>
        <v>-</v>
      </c>
      <c r="CC176" s="117" t="str">
        <f t="shared" si="563"/>
        <v>-</v>
      </c>
      <c r="CD176" s="117" t="str">
        <f t="shared" si="563"/>
        <v>-</v>
      </c>
      <c r="CE176" s="117" t="str">
        <f t="shared" si="563"/>
        <v>-</v>
      </c>
      <c r="CF176" s="117" t="str">
        <f t="shared" si="563"/>
        <v>-</v>
      </c>
      <c r="CG176" s="117" t="str">
        <f t="shared" si="563"/>
        <v>-</v>
      </c>
      <c r="CH176" s="117" t="str">
        <f t="shared" si="563"/>
        <v>-</v>
      </c>
      <c r="CI176" s="117" t="str">
        <f t="shared" si="563"/>
        <v>-</v>
      </c>
      <c r="CJ176" s="117" t="str">
        <f t="shared" si="563"/>
        <v>-</v>
      </c>
      <c r="CK176" s="117" t="str">
        <f t="shared" si="561"/>
        <v>-</v>
      </c>
      <c r="CL176" s="117" t="str">
        <f t="shared" si="561"/>
        <v>-</v>
      </c>
      <c r="CM176" s="117" t="str">
        <f t="shared" si="561"/>
        <v>-</v>
      </c>
      <c r="CN176" s="117" t="str">
        <f t="shared" si="561"/>
        <v>-</v>
      </c>
      <c r="CO176" s="117" t="str">
        <f t="shared" si="561"/>
        <v>-</v>
      </c>
      <c r="CP176" s="117" t="str">
        <f t="shared" si="561"/>
        <v>-</v>
      </c>
      <c r="CQ176" s="117" t="str">
        <f t="shared" si="561"/>
        <v>-</v>
      </c>
      <c r="CR176" s="117" t="str">
        <f t="shared" si="561"/>
        <v>-</v>
      </c>
      <c r="CS176" s="117" t="str">
        <f t="shared" si="561"/>
        <v>-</v>
      </c>
      <c r="CT176" s="117" t="str">
        <f t="shared" si="561"/>
        <v>-</v>
      </c>
      <c r="CU176" s="117" t="str">
        <f t="shared" si="561"/>
        <v>-</v>
      </c>
      <c r="CV176" s="117" t="str">
        <f t="shared" si="561"/>
        <v>-</v>
      </c>
      <c r="CW176" s="117" t="str">
        <f t="shared" si="561"/>
        <v>-</v>
      </c>
      <c r="CX176" s="117" t="str">
        <f t="shared" si="561"/>
        <v>-</v>
      </c>
      <c r="CY176" s="117" t="str">
        <f t="shared" si="561"/>
        <v>-</v>
      </c>
      <c r="CZ176" s="117" t="str">
        <f t="shared" si="561"/>
        <v>-</v>
      </c>
      <c r="DA176" s="117" t="str">
        <f t="shared" si="561"/>
        <v>-</v>
      </c>
      <c r="DB176" s="117" t="str">
        <f t="shared" si="561"/>
        <v>-</v>
      </c>
      <c r="DC176" s="117" t="str">
        <f t="shared" si="561"/>
        <v>-</v>
      </c>
      <c r="DD176" s="117" t="str">
        <f t="shared" si="561"/>
        <v>-</v>
      </c>
      <c r="DE176" s="117" t="str">
        <f t="shared" si="561"/>
        <v>-</v>
      </c>
      <c r="DF176" s="117" t="str">
        <f t="shared" si="561"/>
        <v>-</v>
      </c>
      <c r="DG176" s="117" t="str">
        <f t="shared" si="561"/>
        <v>-</v>
      </c>
      <c r="DH176" s="117" t="str">
        <f t="shared" si="561"/>
        <v>-</v>
      </c>
      <c r="DI176" s="117" t="str">
        <f t="shared" si="561"/>
        <v>-</v>
      </c>
      <c r="DJ176" s="117" t="str">
        <f t="shared" si="561"/>
        <v>-</v>
      </c>
      <c r="DK176" s="117" t="str">
        <f t="shared" si="561"/>
        <v>-</v>
      </c>
      <c r="DL176" s="117" t="str">
        <f t="shared" si="561"/>
        <v>-</v>
      </c>
      <c r="DM176" s="117" t="str">
        <f t="shared" si="561"/>
        <v>-</v>
      </c>
      <c r="DN176" s="117" t="str">
        <f t="shared" si="561"/>
        <v>-</v>
      </c>
      <c r="DO176" s="117" t="str">
        <f t="shared" si="561"/>
        <v>-</v>
      </c>
      <c r="DP176" s="117" t="str">
        <f t="shared" si="561"/>
        <v>-</v>
      </c>
      <c r="DQ176" s="117" t="str">
        <f t="shared" si="561"/>
        <v>-</v>
      </c>
      <c r="DR176" s="117" t="str">
        <f t="shared" si="561"/>
        <v>-</v>
      </c>
      <c r="DS176" s="117" t="str">
        <f t="shared" si="561"/>
        <v>-</v>
      </c>
      <c r="DT176" s="117" t="str">
        <f t="shared" si="561"/>
        <v>-</v>
      </c>
      <c r="DU176" s="117" t="str">
        <f t="shared" si="561"/>
        <v>-</v>
      </c>
      <c r="DV176" s="117" t="str">
        <f t="shared" si="561"/>
        <v>-</v>
      </c>
      <c r="DW176" s="117" t="str">
        <f t="shared" si="561"/>
        <v>-</v>
      </c>
      <c r="DX176" s="117" t="str">
        <f t="shared" si="561"/>
        <v>-</v>
      </c>
      <c r="DY176" s="117" t="str">
        <f t="shared" si="561"/>
        <v>-</v>
      </c>
      <c r="DZ176" s="117" t="str">
        <f t="shared" si="561"/>
        <v>-</v>
      </c>
      <c r="EA176" s="117" t="str">
        <f t="shared" si="561"/>
        <v>-</v>
      </c>
      <c r="EB176" s="117" t="str">
        <f t="shared" si="561"/>
        <v>-</v>
      </c>
      <c r="EC176" s="117" t="str">
        <f t="shared" si="561"/>
        <v>-</v>
      </c>
      <c r="ED176" s="117" t="str">
        <f t="shared" si="561"/>
        <v>-</v>
      </c>
      <c r="EE176" s="117" t="str">
        <f t="shared" si="561"/>
        <v>-</v>
      </c>
      <c r="EF176" s="117" t="str">
        <f t="shared" si="561"/>
        <v>-</v>
      </c>
      <c r="EG176" s="117" t="str">
        <f t="shared" si="561"/>
        <v>-</v>
      </c>
      <c r="EH176" s="117" t="str">
        <f t="shared" si="561"/>
        <v>-</v>
      </c>
      <c r="EI176" s="117" t="str">
        <f t="shared" si="561"/>
        <v>-</v>
      </c>
      <c r="EJ176" s="117" t="str">
        <f t="shared" si="561"/>
        <v>-</v>
      </c>
      <c r="EK176" s="117" t="str">
        <f t="shared" si="561"/>
        <v>-</v>
      </c>
      <c r="EL176" s="117" t="str">
        <f t="shared" si="561"/>
        <v>-</v>
      </c>
      <c r="EM176" s="117" t="str">
        <f t="shared" si="561"/>
        <v>-</v>
      </c>
      <c r="EN176" s="117" t="str">
        <f t="shared" si="561"/>
        <v>-</v>
      </c>
      <c r="EO176" s="117" t="str">
        <f t="shared" si="561"/>
        <v>-</v>
      </c>
      <c r="EP176" s="117" t="str">
        <f t="shared" si="561"/>
        <v>-</v>
      </c>
      <c r="EQ176" s="117" t="str">
        <f t="shared" si="561"/>
        <v>-</v>
      </c>
      <c r="ER176" s="117" t="str">
        <f t="shared" si="561"/>
        <v>-</v>
      </c>
      <c r="ES176" s="117" t="str">
        <f t="shared" si="561"/>
        <v>-</v>
      </c>
      <c r="ET176" s="117" t="str">
        <f t="shared" si="561"/>
        <v>-</v>
      </c>
      <c r="EU176" s="117" t="str">
        <f t="shared" si="561"/>
        <v>-</v>
      </c>
      <c r="EV176" s="117" t="str">
        <f t="shared" si="552"/>
        <v>-</v>
      </c>
      <c r="EW176" s="117" t="str">
        <f t="shared" si="564"/>
        <v>-</v>
      </c>
      <c r="EX176" s="117" t="str">
        <f t="shared" si="564"/>
        <v>-</v>
      </c>
      <c r="EY176" s="117" t="str">
        <f t="shared" si="564"/>
        <v>-</v>
      </c>
      <c r="EZ176" s="117" t="str">
        <f t="shared" si="564"/>
        <v>-</v>
      </c>
      <c r="FA176" s="117" t="str">
        <f t="shared" si="564"/>
        <v>-</v>
      </c>
      <c r="FB176" s="117" t="str">
        <f t="shared" si="564"/>
        <v>-</v>
      </c>
      <c r="FC176" s="117" t="str">
        <f t="shared" si="564"/>
        <v>-</v>
      </c>
      <c r="FD176" s="117" t="str">
        <f t="shared" si="564"/>
        <v>-</v>
      </c>
      <c r="FE176" s="117" t="str">
        <f t="shared" si="564"/>
        <v>-</v>
      </c>
      <c r="FF176" s="117" t="str">
        <f t="shared" si="564"/>
        <v>-</v>
      </c>
      <c r="FG176" s="117" t="str">
        <f t="shared" si="564"/>
        <v>-</v>
      </c>
      <c r="FH176" s="117" t="str">
        <f t="shared" si="564"/>
        <v>-</v>
      </c>
      <c r="FI176" s="117" t="str">
        <f t="shared" si="564"/>
        <v>-</v>
      </c>
      <c r="FJ176" s="117" t="str">
        <f t="shared" si="564"/>
        <v>-</v>
      </c>
      <c r="FK176" s="117" t="str">
        <f t="shared" si="564"/>
        <v>-</v>
      </c>
      <c r="FL176" s="117" t="str">
        <f t="shared" si="564"/>
        <v>-</v>
      </c>
      <c r="FM176" s="117" t="str">
        <f t="shared" si="564"/>
        <v>-</v>
      </c>
      <c r="FN176" s="117" t="str">
        <f t="shared" si="564"/>
        <v>-</v>
      </c>
      <c r="FO176" s="117" t="str">
        <f t="shared" si="564"/>
        <v>-</v>
      </c>
      <c r="FP176" s="117" t="str">
        <f t="shared" si="564"/>
        <v>-</v>
      </c>
      <c r="FQ176" s="117" t="str">
        <f t="shared" si="564"/>
        <v>-</v>
      </c>
      <c r="FR176" s="117" t="str">
        <f t="shared" si="564"/>
        <v>-</v>
      </c>
      <c r="FS176" s="117" t="str">
        <f t="shared" si="564"/>
        <v>-</v>
      </c>
      <c r="FT176" s="117" t="str">
        <f t="shared" si="564"/>
        <v>-</v>
      </c>
      <c r="FU176" s="117" t="str">
        <f t="shared" si="564"/>
        <v>-</v>
      </c>
      <c r="FV176" s="117" t="str">
        <f t="shared" si="564"/>
        <v>-</v>
      </c>
      <c r="FW176" s="117" t="str">
        <f t="shared" si="564"/>
        <v>-</v>
      </c>
      <c r="FX176" s="117" t="str">
        <f t="shared" si="564"/>
        <v>-</v>
      </c>
      <c r="FY176" s="117" t="str">
        <f t="shared" si="564"/>
        <v>-</v>
      </c>
      <c r="FZ176" s="117" t="str">
        <f t="shared" si="564"/>
        <v>-</v>
      </c>
      <c r="GA176" s="117" t="str">
        <f t="shared" si="564"/>
        <v>-</v>
      </c>
      <c r="GB176" s="117" t="str">
        <f t="shared" si="564"/>
        <v>-</v>
      </c>
      <c r="GC176" s="117" t="str">
        <f t="shared" si="564"/>
        <v>-</v>
      </c>
      <c r="GD176" s="117" t="str">
        <f t="shared" si="564"/>
        <v>-</v>
      </c>
      <c r="GE176" s="117" t="str">
        <f t="shared" si="564"/>
        <v>-</v>
      </c>
      <c r="GF176" s="117" t="str">
        <f t="shared" si="564"/>
        <v>-</v>
      </c>
      <c r="GG176" s="117" t="str">
        <f t="shared" si="564"/>
        <v>-</v>
      </c>
      <c r="GH176" s="117" t="str">
        <f t="shared" si="564"/>
        <v>-</v>
      </c>
      <c r="GI176" s="117" t="str">
        <f t="shared" si="564"/>
        <v>-</v>
      </c>
      <c r="GJ176" s="117" t="str">
        <f t="shared" si="564"/>
        <v>-</v>
      </c>
      <c r="GK176" s="117" t="str">
        <f t="shared" si="564"/>
        <v>-</v>
      </c>
      <c r="GL176" s="117" t="str">
        <f t="shared" si="564"/>
        <v>-</v>
      </c>
      <c r="GM176" s="117" t="str">
        <f t="shared" si="564"/>
        <v>-</v>
      </c>
      <c r="GN176" s="117" t="str">
        <f t="shared" si="564"/>
        <v>-</v>
      </c>
      <c r="GO176" s="117" t="str">
        <f t="shared" si="564"/>
        <v>-</v>
      </c>
      <c r="GP176" s="117" t="str">
        <f t="shared" si="564"/>
        <v>-</v>
      </c>
      <c r="GQ176" s="117" t="str">
        <f t="shared" si="564"/>
        <v>-</v>
      </c>
      <c r="GR176" s="117" t="str">
        <f t="shared" si="564"/>
        <v>-</v>
      </c>
      <c r="GS176" s="117" t="str">
        <f t="shared" si="564"/>
        <v>-</v>
      </c>
      <c r="GT176" s="117" t="str">
        <f t="shared" si="564"/>
        <v>-</v>
      </c>
      <c r="GU176" s="117" t="str">
        <f t="shared" si="564"/>
        <v>-</v>
      </c>
      <c r="GV176" s="117" t="str">
        <f t="shared" si="564"/>
        <v>-</v>
      </c>
      <c r="GW176" s="117" t="str">
        <f t="shared" si="564"/>
        <v>-</v>
      </c>
      <c r="GX176" s="117" t="str">
        <f t="shared" si="564"/>
        <v>-</v>
      </c>
      <c r="GY176" s="117" t="str">
        <f t="shared" si="564"/>
        <v>-</v>
      </c>
      <c r="GZ176" s="117" t="str">
        <f t="shared" si="564"/>
        <v>-</v>
      </c>
      <c r="HA176" s="117" t="str">
        <f t="shared" si="564"/>
        <v>-</v>
      </c>
      <c r="HB176" s="117" t="str">
        <f t="shared" si="564"/>
        <v>-</v>
      </c>
      <c r="HC176" s="117" t="str">
        <f t="shared" si="564"/>
        <v>-</v>
      </c>
      <c r="HD176" s="117" t="str">
        <f t="shared" si="564"/>
        <v>-</v>
      </c>
      <c r="HE176" s="117" t="str">
        <f t="shared" si="564"/>
        <v>-</v>
      </c>
      <c r="HF176" s="117" t="str">
        <f t="shared" si="564"/>
        <v>-</v>
      </c>
      <c r="HG176" s="117" t="str">
        <f t="shared" si="564"/>
        <v>-</v>
      </c>
      <c r="HH176" s="117" t="str">
        <f t="shared" si="564"/>
        <v>-</v>
      </c>
      <c r="HI176" s="117" t="str">
        <f t="shared" si="562"/>
        <v>-</v>
      </c>
      <c r="HJ176" s="117" t="str">
        <f t="shared" si="562"/>
        <v>-</v>
      </c>
      <c r="HK176" s="117" t="str">
        <f t="shared" si="562"/>
        <v>-</v>
      </c>
      <c r="HL176" s="117" t="str">
        <f t="shared" si="562"/>
        <v>-</v>
      </c>
      <c r="HM176" s="117" t="str">
        <f t="shared" si="562"/>
        <v>-</v>
      </c>
      <c r="HN176" s="117" t="str">
        <f t="shared" si="562"/>
        <v>-</v>
      </c>
      <c r="HO176" s="117" t="str">
        <f t="shared" si="562"/>
        <v>-</v>
      </c>
      <c r="HP176" s="117" t="str">
        <f t="shared" si="562"/>
        <v>-</v>
      </c>
      <c r="HQ176" s="117" t="str">
        <f t="shared" si="562"/>
        <v>-</v>
      </c>
      <c r="HR176" s="117" t="str">
        <f t="shared" si="562"/>
        <v>-</v>
      </c>
      <c r="HS176" s="117" t="str">
        <f t="shared" si="562"/>
        <v>-</v>
      </c>
      <c r="HT176" s="117" t="str">
        <f t="shared" si="562"/>
        <v>-</v>
      </c>
      <c r="HU176" s="117" t="str">
        <f t="shared" si="562"/>
        <v>-</v>
      </c>
    </row>
    <row r="177" spans="8:229" x14ac:dyDescent="0.35">
      <c r="H177" s="117">
        <v>176</v>
      </c>
      <c r="I177" s="117" t="str">
        <f t="shared" si="410"/>
        <v>ECG</v>
      </c>
      <c r="J177" s="117">
        <f t="shared" si="412"/>
        <v>160</v>
      </c>
      <c r="K177" s="117" t="str">
        <f t="shared" si="413"/>
        <v>ECG</v>
      </c>
      <c r="L177" s="117" t="str">
        <f t="shared" si="414"/>
        <v/>
      </c>
      <c r="M177" s="398" t="str">
        <f t="shared" si="415"/>
        <v>ECG</v>
      </c>
      <c r="N177" s="117">
        <f t="shared" si="416"/>
        <v>176</v>
      </c>
      <c r="O177" s="117">
        <f t="shared" si="417"/>
        <v>176</v>
      </c>
      <c r="Q177" s="389" t="str">
        <f t="shared" si="411"/>
        <v/>
      </c>
      <c r="R177" s="395" t="str">
        <f t="shared" si="418"/>
        <v/>
      </c>
      <c r="S177" s="391"/>
      <c r="T177" s="391"/>
      <c r="U177" s="391"/>
      <c r="V177" s="117">
        <v>29</v>
      </c>
      <c r="X177" s="117" t="str">
        <f t="shared" si="565"/>
        <v>-</v>
      </c>
      <c r="Y177" s="117" t="str">
        <f t="shared" si="563"/>
        <v>-</v>
      </c>
      <c r="Z177" s="117" t="str">
        <f t="shared" si="563"/>
        <v>-</v>
      </c>
      <c r="AA177" s="117" t="str">
        <f t="shared" si="563"/>
        <v>-</v>
      </c>
      <c r="AB177" s="117" t="str">
        <f t="shared" si="563"/>
        <v>-</v>
      </c>
      <c r="AC177" s="117" t="str">
        <f t="shared" si="563"/>
        <v>-</v>
      </c>
      <c r="AD177" s="117" t="str">
        <f t="shared" si="563"/>
        <v>-</v>
      </c>
      <c r="AE177" s="117" t="str">
        <f t="shared" si="563"/>
        <v>-</v>
      </c>
      <c r="AF177" s="117" t="str">
        <f t="shared" si="563"/>
        <v>-</v>
      </c>
      <c r="AG177" s="117" t="str">
        <f t="shared" si="563"/>
        <v>-</v>
      </c>
      <c r="AH177" s="117" t="str">
        <f t="shared" si="563"/>
        <v>-</v>
      </c>
      <c r="AI177" s="117" t="str">
        <f t="shared" si="563"/>
        <v>-</v>
      </c>
      <c r="AJ177" s="117" t="str">
        <f t="shared" si="563"/>
        <v>-</v>
      </c>
      <c r="AK177" s="117" t="str">
        <f t="shared" si="563"/>
        <v>-</v>
      </c>
      <c r="AL177" s="117" t="str">
        <f t="shared" si="563"/>
        <v>-</v>
      </c>
      <c r="AM177" s="117" t="str">
        <f t="shared" si="563"/>
        <v>-</v>
      </c>
      <c r="AN177" s="117" t="str">
        <f t="shared" si="563"/>
        <v>-</v>
      </c>
      <c r="AO177" s="117" t="str">
        <f t="shared" si="563"/>
        <v>-</v>
      </c>
      <c r="AP177" s="117" t="str">
        <f t="shared" si="563"/>
        <v>-</v>
      </c>
      <c r="AQ177" s="117" t="str">
        <f t="shared" si="563"/>
        <v>-</v>
      </c>
      <c r="AR177" s="117" t="str">
        <f t="shared" si="563"/>
        <v>-</v>
      </c>
      <c r="AS177" s="117" t="str">
        <f t="shared" si="563"/>
        <v>-</v>
      </c>
      <c r="AT177" s="117" t="str">
        <f t="shared" si="563"/>
        <v>-</v>
      </c>
      <c r="AU177" s="117" t="str">
        <f t="shared" si="563"/>
        <v>-</v>
      </c>
      <c r="AV177" s="117" t="str">
        <f t="shared" si="563"/>
        <v>-</v>
      </c>
      <c r="AW177" s="117" t="str">
        <f t="shared" si="563"/>
        <v>-</v>
      </c>
      <c r="AX177" s="117" t="str">
        <f t="shared" si="563"/>
        <v>-</v>
      </c>
      <c r="AY177" s="117" t="str">
        <f t="shared" si="563"/>
        <v>-</v>
      </c>
      <c r="AZ177" s="117" t="str">
        <f t="shared" si="563"/>
        <v>-</v>
      </c>
      <c r="BA177" s="117" t="str">
        <f t="shared" si="563"/>
        <v>-</v>
      </c>
      <c r="BB177" s="117" t="str">
        <f t="shared" si="563"/>
        <v>-</v>
      </c>
      <c r="BC177" s="117" t="str">
        <f t="shared" si="563"/>
        <v>-</v>
      </c>
      <c r="BD177" s="117" t="str">
        <f t="shared" si="563"/>
        <v>-</v>
      </c>
      <c r="BE177" s="117" t="str">
        <f t="shared" si="563"/>
        <v>-</v>
      </c>
      <c r="BF177" s="117" t="str">
        <f t="shared" si="563"/>
        <v>-</v>
      </c>
      <c r="BG177" s="117" t="str">
        <f t="shared" si="563"/>
        <v>-</v>
      </c>
      <c r="BH177" s="117" t="str">
        <f t="shared" si="563"/>
        <v>-</v>
      </c>
      <c r="BI177" s="117" t="str">
        <f t="shared" si="563"/>
        <v>-</v>
      </c>
      <c r="BJ177" s="117" t="str">
        <f t="shared" si="563"/>
        <v>-</v>
      </c>
      <c r="BK177" s="117" t="str">
        <f t="shared" si="563"/>
        <v>-</v>
      </c>
      <c r="BL177" s="117" t="str">
        <f t="shared" si="563"/>
        <v>-</v>
      </c>
      <c r="BM177" s="117" t="str">
        <f t="shared" si="563"/>
        <v>-</v>
      </c>
      <c r="BN177" s="117" t="str">
        <f t="shared" si="563"/>
        <v>-</v>
      </c>
      <c r="BO177" s="117" t="str">
        <f t="shared" si="563"/>
        <v>-</v>
      </c>
      <c r="BP177" s="117" t="str">
        <f t="shared" si="563"/>
        <v>-</v>
      </c>
      <c r="BQ177" s="117" t="str">
        <f t="shared" si="563"/>
        <v>-</v>
      </c>
      <c r="BR177" s="117" t="str">
        <f t="shared" si="563"/>
        <v>-</v>
      </c>
      <c r="BS177" s="117" t="str">
        <f t="shared" si="563"/>
        <v>-</v>
      </c>
      <c r="BT177" s="117" t="str">
        <f t="shared" si="563"/>
        <v>-</v>
      </c>
      <c r="BU177" s="117" t="str">
        <f t="shared" si="563"/>
        <v>-</v>
      </c>
      <c r="BV177" s="117" t="str">
        <f t="shared" si="563"/>
        <v>-</v>
      </c>
      <c r="BW177" s="117" t="str">
        <f t="shared" si="563"/>
        <v>-</v>
      </c>
      <c r="BX177" s="117" t="str">
        <f t="shared" si="563"/>
        <v>-</v>
      </c>
      <c r="BY177" s="117" t="str">
        <f t="shared" si="563"/>
        <v>-</v>
      </c>
      <c r="BZ177" s="117" t="str">
        <f t="shared" si="563"/>
        <v>-</v>
      </c>
      <c r="CA177" s="117" t="str">
        <f t="shared" si="563"/>
        <v>-</v>
      </c>
      <c r="CB177" s="117" t="str">
        <f t="shared" si="563"/>
        <v>-</v>
      </c>
      <c r="CC177" s="117" t="str">
        <f t="shared" si="563"/>
        <v>-</v>
      </c>
      <c r="CD177" s="117" t="str">
        <f t="shared" si="563"/>
        <v>-</v>
      </c>
      <c r="CE177" s="117" t="str">
        <f t="shared" si="563"/>
        <v>-</v>
      </c>
      <c r="CF177" s="117" t="str">
        <f t="shared" si="563"/>
        <v>-</v>
      </c>
      <c r="CG177" s="117" t="str">
        <f t="shared" si="563"/>
        <v>-</v>
      </c>
      <c r="CH177" s="117" t="str">
        <f t="shared" si="563"/>
        <v>-</v>
      </c>
      <c r="CI177" s="117" t="str">
        <f t="shared" si="563"/>
        <v>-</v>
      </c>
      <c r="CJ177" s="117" t="str">
        <f t="shared" ref="CJ177:EU180" si="566">IF(CJ128=CJ127,"-",CJ128)</f>
        <v>-</v>
      </c>
      <c r="CK177" s="117" t="str">
        <f t="shared" si="566"/>
        <v>-</v>
      </c>
      <c r="CL177" s="117" t="str">
        <f t="shared" si="566"/>
        <v>-</v>
      </c>
      <c r="CM177" s="117" t="str">
        <f t="shared" si="566"/>
        <v>-</v>
      </c>
      <c r="CN177" s="117" t="str">
        <f t="shared" si="566"/>
        <v>-</v>
      </c>
      <c r="CO177" s="117" t="str">
        <f t="shared" si="566"/>
        <v>-</v>
      </c>
      <c r="CP177" s="117" t="str">
        <f t="shared" si="566"/>
        <v>-</v>
      </c>
      <c r="CQ177" s="117" t="str">
        <f t="shared" si="566"/>
        <v>-</v>
      </c>
      <c r="CR177" s="117" t="str">
        <f t="shared" si="566"/>
        <v>-</v>
      </c>
      <c r="CS177" s="117" t="str">
        <f t="shared" si="566"/>
        <v>-</v>
      </c>
      <c r="CT177" s="117" t="str">
        <f t="shared" si="566"/>
        <v>-</v>
      </c>
      <c r="CU177" s="117" t="str">
        <f t="shared" si="566"/>
        <v>-</v>
      </c>
      <c r="CV177" s="117" t="str">
        <f t="shared" si="566"/>
        <v>-</v>
      </c>
      <c r="CW177" s="117" t="str">
        <f t="shared" si="566"/>
        <v>-</v>
      </c>
      <c r="CX177" s="117" t="str">
        <f t="shared" si="566"/>
        <v>-</v>
      </c>
      <c r="CY177" s="117" t="str">
        <f t="shared" si="566"/>
        <v>-</v>
      </c>
      <c r="CZ177" s="117" t="str">
        <f t="shared" si="566"/>
        <v>-</v>
      </c>
      <c r="DA177" s="117" t="str">
        <f t="shared" si="566"/>
        <v>-</v>
      </c>
      <c r="DB177" s="117" t="str">
        <f t="shared" si="566"/>
        <v>-</v>
      </c>
      <c r="DC177" s="117" t="str">
        <f t="shared" si="566"/>
        <v>-</v>
      </c>
      <c r="DD177" s="117" t="str">
        <f t="shared" si="566"/>
        <v>-</v>
      </c>
      <c r="DE177" s="117" t="str">
        <f t="shared" si="566"/>
        <v>-</v>
      </c>
      <c r="DF177" s="117" t="str">
        <f t="shared" si="566"/>
        <v>-</v>
      </c>
      <c r="DG177" s="117" t="str">
        <f t="shared" si="566"/>
        <v>-</v>
      </c>
      <c r="DH177" s="117" t="str">
        <f t="shared" si="566"/>
        <v>-</v>
      </c>
      <c r="DI177" s="117" t="str">
        <f t="shared" si="566"/>
        <v>-</v>
      </c>
      <c r="DJ177" s="117" t="str">
        <f t="shared" si="566"/>
        <v>-</v>
      </c>
      <c r="DK177" s="117" t="str">
        <f t="shared" si="566"/>
        <v>-</v>
      </c>
      <c r="DL177" s="117" t="str">
        <f t="shared" si="566"/>
        <v>-</v>
      </c>
      <c r="DM177" s="117" t="str">
        <f t="shared" si="566"/>
        <v>-</v>
      </c>
      <c r="DN177" s="117" t="str">
        <f t="shared" si="566"/>
        <v>-</v>
      </c>
      <c r="DO177" s="117" t="str">
        <f t="shared" si="566"/>
        <v>-</v>
      </c>
      <c r="DP177" s="117" t="str">
        <f t="shared" si="566"/>
        <v>-</v>
      </c>
      <c r="DQ177" s="117" t="str">
        <f t="shared" si="566"/>
        <v>-</v>
      </c>
      <c r="DR177" s="117" t="str">
        <f t="shared" si="566"/>
        <v>-</v>
      </c>
      <c r="DS177" s="117" t="str">
        <f t="shared" si="566"/>
        <v>-</v>
      </c>
      <c r="DT177" s="117" t="str">
        <f t="shared" si="566"/>
        <v>-</v>
      </c>
      <c r="DU177" s="117" t="str">
        <f t="shared" si="566"/>
        <v>-</v>
      </c>
      <c r="DV177" s="117" t="str">
        <f t="shared" si="566"/>
        <v>-</v>
      </c>
      <c r="DW177" s="117" t="str">
        <f t="shared" si="566"/>
        <v>-</v>
      </c>
      <c r="DX177" s="117" t="str">
        <f t="shared" si="566"/>
        <v>-</v>
      </c>
      <c r="DY177" s="117" t="str">
        <f t="shared" si="566"/>
        <v>-</v>
      </c>
      <c r="DZ177" s="117" t="str">
        <f t="shared" si="566"/>
        <v>-</v>
      </c>
      <c r="EA177" s="117" t="str">
        <f t="shared" si="566"/>
        <v>-</v>
      </c>
      <c r="EB177" s="117" t="str">
        <f t="shared" si="566"/>
        <v>-</v>
      </c>
      <c r="EC177" s="117" t="str">
        <f t="shared" si="566"/>
        <v>-</v>
      </c>
      <c r="ED177" s="117" t="str">
        <f t="shared" si="566"/>
        <v>-</v>
      </c>
      <c r="EE177" s="117" t="str">
        <f t="shared" si="566"/>
        <v>-</v>
      </c>
      <c r="EF177" s="117" t="str">
        <f t="shared" si="566"/>
        <v>-</v>
      </c>
      <c r="EG177" s="117" t="str">
        <f t="shared" si="566"/>
        <v>-</v>
      </c>
      <c r="EH177" s="117" t="str">
        <f t="shared" si="566"/>
        <v>-</v>
      </c>
      <c r="EI177" s="117" t="str">
        <f t="shared" si="566"/>
        <v>-</v>
      </c>
      <c r="EJ177" s="117" t="str">
        <f t="shared" si="566"/>
        <v>-</v>
      </c>
      <c r="EK177" s="117" t="str">
        <f t="shared" si="566"/>
        <v>-</v>
      </c>
      <c r="EL177" s="117" t="str">
        <f t="shared" si="566"/>
        <v>-</v>
      </c>
      <c r="EM177" s="117" t="str">
        <f t="shared" si="566"/>
        <v>-</v>
      </c>
      <c r="EN177" s="117" t="str">
        <f t="shared" si="566"/>
        <v>-</v>
      </c>
      <c r="EO177" s="117" t="str">
        <f t="shared" si="566"/>
        <v>-</v>
      </c>
      <c r="EP177" s="117" t="str">
        <f t="shared" si="566"/>
        <v>-</v>
      </c>
      <c r="EQ177" s="117" t="str">
        <f t="shared" si="566"/>
        <v>-</v>
      </c>
      <c r="ER177" s="117" t="str">
        <f t="shared" si="566"/>
        <v>-</v>
      </c>
      <c r="ES177" s="117" t="str">
        <f t="shared" si="566"/>
        <v>-</v>
      </c>
      <c r="ET177" s="117" t="str">
        <f t="shared" si="566"/>
        <v>-</v>
      </c>
      <c r="EU177" s="117" t="str">
        <f t="shared" si="566"/>
        <v>-</v>
      </c>
      <c r="EV177" s="117" t="str">
        <f t="shared" si="552"/>
        <v>-</v>
      </c>
      <c r="EW177" s="117" t="str">
        <f t="shared" si="564"/>
        <v>-</v>
      </c>
      <c r="EX177" s="117" t="str">
        <f t="shared" si="564"/>
        <v>-</v>
      </c>
      <c r="EY177" s="117" t="str">
        <f t="shared" si="564"/>
        <v>-</v>
      </c>
      <c r="EZ177" s="117" t="str">
        <f t="shared" si="564"/>
        <v>-</v>
      </c>
      <c r="FA177" s="117" t="str">
        <f t="shared" si="564"/>
        <v>-</v>
      </c>
      <c r="FB177" s="117" t="str">
        <f t="shared" si="564"/>
        <v>-</v>
      </c>
      <c r="FC177" s="117" t="str">
        <f t="shared" si="564"/>
        <v>-</v>
      </c>
      <c r="FD177" s="117" t="str">
        <f t="shared" si="564"/>
        <v>-</v>
      </c>
      <c r="FE177" s="117" t="str">
        <f t="shared" si="564"/>
        <v>-</v>
      </c>
      <c r="FF177" s="117" t="str">
        <f t="shared" si="564"/>
        <v>-</v>
      </c>
      <c r="FG177" s="117" t="str">
        <f t="shared" si="564"/>
        <v>-</v>
      </c>
      <c r="FH177" s="117" t="str">
        <f t="shared" si="564"/>
        <v>-</v>
      </c>
      <c r="FI177" s="117" t="str">
        <f t="shared" si="564"/>
        <v>-</v>
      </c>
      <c r="FJ177" s="117" t="str">
        <f t="shared" si="564"/>
        <v>-</v>
      </c>
      <c r="FK177" s="117" t="str">
        <f t="shared" si="564"/>
        <v>-</v>
      </c>
      <c r="FL177" s="117" t="str">
        <f t="shared" si="564"/>
        <v>-</v>
      </c>
      <c r="FM177" s="117" t="str">
        <f t="shared" si="564"/>
        <v>-</v>
      </c>
      <c r="FN177" s="117" t="str">
        <f t="shared" si="564"/>
        <v>-</v>
      </c>
      <c r="FO177" s="117" t="str">
        <f t="shared" si="564"/>
        <v>-</v>
      </c>
      <c r="FP177" s="117" t="str">
        <f t="shared" si="564"/>
        <v>-</v>
      </c>
      <c r="FQ177" s="117" t="str">
        <f t="shared" si="564"/>
        <v>-</v>
      </c>
      <c r="FR177" s="117" t="str">
        <f t="shared" si="564"/>
        <v>-</v>
      </c>
      <c r="FS177" s="117" t="str">
        <f t="shared" si="564"/>
        <v>-</v>
      </c>
      <c r="FT177" s="117" t="str">
        <f t="shared" si="564"/>
        <v>-</v>
      </c>
      <c r="FU177" s="117" t="str">
        <f t="shared" si="564"/>
        <v>-</v>
      </c>
      <c r="FV177" s="117" t="str">
        <f t="shared" si="564"/>
        <v>-</v>
      </c>
      <c r="FW177" s="117" t="str">
        <f t="shared" si="564"/>
        <v>-</v>
      </c>
      <c r="FX177" s="117" t="str">
        <f t="shared" si="564"/>
        <v>-</v>
      </c>
      <c r="FY177" s="117" t="str">
        <f t="shared" si="564"/>
        <v>-</v>
      </c>
      <c r="FZ177" s="117" t="str">
        <f t="shared" si="564"/>
        <v>-</v>
      </c>
      <c r="GA177" s="117" t="str">
        <f t="shared" si="564"/>
        <v>-</v>
      </c>
      <c r="GB177" s="117" t="str">
        <f t="shared" si="564"/>
        <v>-</v>
      </c>
      <c r="GC177" s="117" t="str">
        <f t="shared" si="564"/>
        <v>-</v>
      </c>
      <c r="GD177" s="117" t="str">
        <f t="shared" si="564"/>
        <v>-</v>
      </c>
      <c r="GE177" s="117" t="str">
        <f t="shared" si="564"/>
        <v>-</v>
      </c>
      <c r="GF177" s="117" t="str">
        <f t="shared" si="564"/>
        <v>-</v>
      </c>
      <c r="GG177" s="117" t="str">
        <f t="shared" si="564"/>
        <v>-</v>
      </c>
      <c r="GH177" s="117" t="str">
        <f t="shared" si="564"/>
        <v>-</v>
      </c>
      <c r="GI177" s="117" t="str">
        <f t="shared" si="564"/>
        <v>-</v>
      </c>
      <c r="GJ177" s="117" t="str">
        <f t="shared" si="564"/>
        <v>-</v>
      </c>
      <c r="GK177" s="117" t="str">
        <f t="shared" si="564"/>
        <v>-</v>
      </c>
      <c r="GL177" s="117" t="str">
        <f t="shared" si="564"/>
        <v>-</v>
      </c>
      <c r="GM177" s="117" t="str">
        <f t="shared" si="564"/>
        <v>-</v>
      </c>
      <c r="GN177" s="117" t="str">
        <f t="shared" si="564"/>
        <v>-</v>
      </c>
      <c r="GO177" s="117" t="str">
        <f t="shared" si="564"/>
        <v>-</v>
      </c>
      <c r="GP177" s="117" t="str">
        <f t="shared" si="564"/>
        <v>-</v>
      </c>
      <c r="GQ177" s="117" t="str">
        <f t="shared" si="564"/>
        <v>-</v>
      </c>
      <c r="GR177" s="117" t="str">
        <f t="shared" si="564"/>
        <v>-</v>
      </c>
      <c r="GS177" s="117" t="str">
        <f t="shared" si="564"/>
        <v>-</v>
      </c>
      <c r="GT177" s="117" t="str">
        <f t="shared" si="564"/>
        <v>-</v>
      </c>
      <c r="GU177" s="117" t="str">
        <f t="shared" si="564"/>
        <v>-</v>
      </c>
      <c r="GV177" s="117" t="str">
        <f t="shared" si="564"/>
        <v>-</v>
      </c>
      <c r="GW177" s="117" t="str">
        <f t="shared" si="564"/>
        <v>-</v>
      </c>
      <c r="GX177" s="117" t="str">
        <f t="shared" si="564"/>
        <v>-</v>
      </c>
      <c r="GY177" s="117" t="str">
        <f t="shared" si="564"/>
        <v>-</v>
      </c>
      <c r="GZ177" s="117" t="str">
        <f t="shared" si="564"/>
        <v>-</v>
      </c>
      <c r="HA177" s="117" t="str">
        <f t="shared" si="564"/>
        <v>-</v>
      </c>
      <c r="HB177" s="117" t="str">
        <f t="shared" si="564"/>
        <v>-</v>
      </c>
      <c r="HC177" s="117" t="str">
        <f t="shared" si="564"/>
        <v>-</v>
      </c>
      <c r="HD177" s="117" t="str">
        <f t="shared" si="564"/>
        <v>-</v>
      </c>
      <c r="HE177" s="117" t="str">
        <f t="shared" si="564"/>
        <v>-</v>
      </c>
      <c r="HF177" s="117" t="str">
        <f t="shared" si="564"/>
        <v>-</v>
      </c>
      <c r="HG177" s="117" t="str">
        <f t="shared" si="564"/>
        <v>-</v>
      </c>
      <c r="HH177" s="117" t="str">
        <f t="shared" ref="HH177:HU180" si="567">IF(HH128=HH127,"-",HH128)</f>
        <v>-</v>
      </c>
      <c r="HI177" s="117" t="str">
        <f t="shared" si="567"/>
        <v>-</v>
      </c>
      <c r="HJ177" s="117" t="str">
        <f t="shared" si="567"/>
        <v>-</v>
      </c>
      <c r="HK177" s="117" t="str">
        <f t="shared" si="567"/>
        <v>-</v>
      </c>
      <c r="HL177" s="117" t="str">
        <f t="shared" si="567"/>
        <v>-</v>
      </c>
      <c r="HM177" s="117" t="str">
        <f t="shared" si="567"/>
        <v>-</v>
      </c>
      <c r="HN177" s="117" t="str">
        <f t="shared" si="567"/>
        <v>-</v>
      </c>
      <c r="HO177" s="117" t="str">
        <f t="shared" si="567"/>
        <v>-</v>
      </c>
      <c r="HP177" s="117" t="str">
        <f t="shared" si="567"/>
        <v>-</v>
      </c>
      <c r="HQ177" s="117" t="str">
        <f t="shared" si="567"/>
        <v>-</v>
      </c>
      <c r="HR177" s="117" t="str">
        <f t="shared" si="567"/>
        <v>-</v>
      </c>
      <c r="HS177" s="117" t="str">
        <f t="shared" si="567"/>
        <v>-</v>
      </c>
      <c r="HT177" s="117" t="str">
        <f t="shared" si="567"/>
        <v>-</v>
      </c>
      <c r="HU177" s="117" t="str">
        <f t="shared" si="567"/>
        <v>-</v>
      </c>
    </row>
    <row r="178" spans="8:229" x14ac:dyDescent="0.35">
      <c r="H178" s="117">
        <v>177</v>
      </c>
      <c r="I178" s="117" t="str">
        <f t="shared" si="410"/>
        <v>ECG</v>
      </c>
      <c r="J178" s="117">
        <f t="shared" si="412"/>
        <v>161</v>
      </c>
      <c r="K178" s="117" t="str">
        <f t="shared" si="413"/>
        <v>ECG</v>
      </c>
      <c r="L178" s="117" t="str">
        <f t="shared" si="414"/>
        <v/>
      </c>
      <c r="M178" s="398" t="str">
        <f t="shared" si="415"/>
        <v>ECG</v>
      </c>
      <c r="N178" s="117">
        <f t="shared" si="416"/>
        <v>177</v>
      </c>
      <c r="O178" s="117">
        <f t="shared" si="417"/>
        <v>177</v>
      </c>
      <c r="Q178" s="389" t="str">
        <f t="shared" si="411"/>
        <v/>
      </c>
      <c r="R178" s="395" t="str">
        <f t="shared" si="418"/>
        <v/>
      </c>
      <c r="S178" s="391"/>
      <c r="T178" s="391"/>
      <c r="U178" s="391"/>
      <c r="V178" s="117">
        <v>30</v>
      </c>
      <c r="X178" s="117" t="str">
        <f t="shared" si="565"/>
        <v>-</v>
      </c>
      <c r="Y178" s="117" t="str">
        <f t="shared" ref="Y178:CJ181" si="568">IF(Y129=Y128,"-",Y129)</f>
        <v>-</v>
      </c>
      <c r="Z178" s="117" t="str">
        <f t="shared" si="568"/>
        <v>-</v>
      </c>
      <c r="AA178" s="117" t="str">
        <f t="shared" si="568"/>
        <v>-</v>
      </c>
      <c r="AB178" s="117" t="str">
        <f t="shared" si="568"/>
        <v>-</v>
      </c>
      <c r="AC178" s="117" t="str">
        <f t="shared" si="568"/>
        <v>-</v>
      </c>
      <c r="AD178" s="117" t="str">
        <f t="shared" si="568"/>
        <v>-</v>
      </c>
      <c r="AE178" s="117" t="str">
        <f t="shared" si="568"/>
        <v>-</v>
      </c>
      <c r="AF178" s="117" t="str">
        <f t="shared" si="568"/>
        <v>-</v>
      </c>
      <c r="AG178" s="117" t="str">
        <f t="shared" si="568"/>
        <v>-</v>
      </c>
      <c r="AH178" s="117" t="str">
        <f t="shared" si="568"/>
        <v>-</v>
      </c>
      <c r="AI178" s="117" t="str">
        <f t="shared" si="568"/>
        <v>-</v>
      </c>
      <c r="AJ178" s="117" t="str">
        <f t="shared" si="568"/>
        <v>-</v>
      </c>
      <c r="AK178" s="117" t="str">
        <f t="shared" si="568"/>
        <v>-</v>
      </c>
      <c r="AL178" s="117" t="str">
        <f t="shared" si="568"/>
        <v>-</v>
      </c>
      <c r="AM178" s="117" t="str">
        <f t="shared" si="568"/>
        <v>-</v>
      </c>
      <c r="AN178" s="117" t="str">
        <f t="shared" si="568"/>
        <v>-</v>
      </c>
      <c r="AO178" s="117" t="str">
        <f t="shared" si="568"/>
        <v>-</v>
      </c>
      <c r="AP178" s="117" t="str">
        <f t="shared" si="568"/>
        <v>-</v>
      </c>
      <c r="AQ178" s="117" t="str">
        <f t="shared" si="568"/>
        <v>-</v>
      </c>
      <c r="AR178" s="117" t="str">
        <f t="shared" si="568"/>
        <v>-</v>
      </c>
      <c r="AS178" s="117" t="str">
        <f t="shared" si="568"/>
        <v>-</v>
      </c>
      <c r="AT178" s="117" t="str">
        <f t="shared" si="568"/>
        <v>-</v>
      </c>
      <c r="AU178" s="117" t="str">
        <f t="shared" si="568"/>
        <v>-</v>
      </c>
      <c r="AV178" s="117" t="str">
        <f t="shared" si="568"/>
        <v>-</v>
      </c>
      <c r="AW178" s="117" t="str">
        <f t="shared" si="568"/>
        <v>-</v>
      </c>
      <c r="AX178" s="117" t="str">
        <f t="shared" si="568"/>
        <v>-</v>
      </c>
      <c r="AY178" s="117" t="str">
        <f t="shared" si="568"/>
        <v>-</v>
      </c>
      <c r="AZ178" s="117" t="str">
        <f t="shared" si="568"/>
        <v>-</v>
      </c>
      <c r="BA178" s="117" t="str">
        <f t="shared" si="568"/>
        <v>-</v>
      </c>
      <c r="BB178" s="117" t="str">
        <f t="shared" si="568"/>
        <v>-</v>
      </c>
      <c r="BC178" s="117" t="str">
        <f t="shared" si="568"/>
        <v>-</v>
      </c>
      <c r="BD178" s="117" t="str">
        <f t="shared" si="568"/>
        <v>-</v>
      </c>
      <c r="BE178" s="117" t="str">
        <f t="shared" si="568"/>
        <v>-</v>
      </c>
      <c r="BF178" s="117" t="str">
        <f t="shared" si="568"/>
        <v>-</v>
      </c>
      <c r="BG178" s="117" t="str">
        <f t="shared" si="568"/>
        <v>-</v>
      </c>
      <c r="BH178" s="117" t="str">
        <f t="shared" si="568"/>
        <v>-</v>
      </c>
      <c r="BI178" s="117" t="str">
        <f t="shared" si="568"/>
        <v>-</v>
      </c>
      <c r="BJ178" s="117" t="str">
        <f t="shared" si="568"/>
        <v>-</v>
      </c>
      <c r="BK178" s="117" t="str">
        <f t="shared" si="568"/>
        <v>-</v>
      </c>
      <c r="BL178" s="117" t="str">
        <f t="shared" si="568"/>
        <v>-</v>
      </c>
      <c r="BM178" s="117" t="str">
        <f t="shared" si="568"/>
        <v>-</v>
      </c>
      <c r="BN178" s="117" t="str">
        <f t="shared" si="568"/>
        <v>-</v>
      </c>
      <c r="BO178" s="117" t="str">
        <f t="shared" si="568"/>
        <v>-</v>
      </c>
      <c r="BP178" s="117" t="str">
        <f t="shared" si="568"/>
        <v>-</v>
      </c>
      <c r="BQ178" s="117" t="str">
        <f t="shared" si="568"/>
        <v>-</v>
      </c>
      <c r="BR178" s="117" t="str">
        <f t="shared" si="568"/>
        <v>-</v>
      </c>
      <c r="BS178" s="117" t="str">
        <f t="shared" si="568"/>
        <v>-</v>
      </c>
      <c r="BT178" s="117" t="str">
        <f t="shared" si="568"/>
        <v>-</v>
      </c>
      <c r="BU178" s="117" t="str">
        <f t="shared" si="568"/>
        <v>-</v>
      </c>
      <c r="BV178" s="117" t="str">
        <f t="shared" si="568"/>
        <v>-</v>
      </c>
      <c r="BW178" s="117" t="str">
        <f t="shared" si="568"/>
        <v>-</v>
      </c>
      <c r="BX178" s="117" t="str">
        <f t="shared" si="568"/>
        <v>-</v>
      </c>
      <c r="BY178" s="117" t="str">
        <f t="shared" si="568"/>
        <v>-</v>
      </c>
      <c r="BZ178" s="117" t="str">
        <f t="shared" si="568"/>
        <v>-</v>
      </c>
      <c r="CA178" s="117" t="str">
        <f t="shared" si="568"/>
        <v>-</v>
      </c>
      <c r="CB178" s="117" t="str">
        <f t="shared" si="568"/>
        <v>-</v>
      </c>
      <c r="CC178" s="117" t="str">
        <f t="shared" si="568"/>
        <v>-</v>
      </c>
      <c r="CD178" s="117" t="str">
        <f t="shared" si="568"/>
        <v>-</v>
      </c>
      <c r="CE178" s="117" t="str">
        <f t="shared" si="568"/>
        <v>-</v>
      </c>
      <c r="CF178" s="117" t="str">
        <f t="shared" si="568"/>
        <v>-</v>
      </c>
      <c r="CG178" s="117" t="str">
        <f t="shared" si="568"/>
        <v>-</v>
      </c>
      <c r="CH178" s="117" t="str">
        <f t="shared" si="568"/>
        <v>-</v>
      </c>
      <c r="CI178" s="117" t="str">
        <f t="shared" si="568"/>
        <v>-</v>
      </c>
      <c r="CJ178" s="117" t="str">
        <f t="shared" si="568"/>
        <v>-</v>
      </c>
      <c r="CK178" s="117" t="str">
        <f t="shared" si="566"/>
        <v>-</v>
      </c>
      <c r="CL178" s="117" t="str">
        <f t="shared" si="566"/>
        <v>-</v>
      </c>
      <c r="CM178" s="117" t="str">
        <f t="shared" si="566"/>
        <v>-</v>
      </c>
      <c r="CN178" s="117" t="str">
        <f t="shared" si="566"/>
        <v>-</v>
      </c>
      <c r="CO178" s="117" t="str">
        <f t="shared" si="566"/>
        <v>-</v>
      </c>
      <c r="CP178" s="117" t="str">
        <f t="shared" si="566"/>
        <v>-</v>
      </c>
      <c r="CQ178" s="117" t="str">
        <f t="shared" si="566"/>
        <v>-</v>
      </c>
      <c r="CR178" s="117" t="str">
        <f t="shared" si="566"/>
        <v>-</v>
      </c>
      <c r="CS178" s="117" t="str">
        <f t="shared" si="566"/>
        <v>-</v>
      </c>
      <c r="CT178" s="117" t="str">
        <f t="shared" si="566"/>
        <v>-</v>
      </c>
      <c r="CU178" s="117" t="str">
        <f t="shared" si="566"/>
        <v>-</v>
      </c>
      <c r="CV178" s="117" t="str">
        <f t="shared" si="566"/>
        <v>-</v>
      </c>
      <c r="CW178" s="117" t="str">
        <f t="shared" si="566"/>
        <v>-</v>
      </c>
      <c r="CX178" s="117" t="str">
        <f t="shared" si="566"/>
        <v>-</v>
      </c>
      <c r="CY178" s="117" t="str">
        <f t="shared" si="566"/>
        <v>-</v>
      </c>
      <c r="CZ178" s="117" t="str">
        <f t="shared" si="566"/>
        <v>-</v>
      </c>
      <c r="DA178" s="117" t="str">
        <f t="shared" si="566"/>
        <v>-</v>
      </c>
      <c r="DB178" s="117" t="str">
        <f t="shared" si="566"/>
        <v>-</v>
      </c>
      <c r="DC178" s="117" t="str">
        <f t="shared" si="566"/>
        <v>-</v>
      </c>
      <c r="DD178" s="117" t="str">
        <f t="shared" si="566"/>
        <v>-</v>
      </c>
      <c r="DE178" s="117" t="str">
        <f t="shared" si="566"/>
        <v>-</v>
      </c>
      <c r="DF178" s="117" t="str">
        <f t="shared" si="566"/>
        <v>-</v>
      </c>
      <c r="DG178" s="117" t="str">
        <f t="shared" si="566"/>
        <v>-</v>
      </c>
      <c r="DH178" s="117" t="str">
        <f t="shared" si="566"/>
        <v>-</v>
      </c>
      <c r="DI178" s="117" t="str">
        <f t="shared" si="566"/>
        <v>-</v>
      </c>
      <c r="DJ178" s="117" t="str">
        <f t="shared" si="566"/>
        <v>-</v>
      </c>
      <c r="DK178" s="117" t="str">
        <f t="shared" si="566"/>
        <v>-</v>
      </c>
      <c r="DL178" s="117" t="str">
        <f t="shared" si="566"/>
        <v>-</v>
      </c>
      <c r="DM178" s="117" t="str">
        <f t="shared" si="566"/>
        <v>-</v>
      </c>
      <c r="DN178" s="117" t="str">
        <f t="shared" si="566"/>
        <v>-</v>
      </c>
      <c r="DO178" s="117" t="str">
        <f t="shared" si="566"/>
        <v>-</v>
      </c>
      <c r="DP178" s="117" t="str">
        <f t="shared" si="566"/>
        <v>-</v>
      </c>
      <c r="DQ178" s="117" t="str">
        <f t="shared" si="566"/>
        <v>-</v>
      </c>
      <c r="DR178" s="117" t="str">
        <f t="shared" si="566"/>
        <v>-</v>
      </c>
      <c r="DS178" s="117" t="str">
        <f t="shared" si="566"/>
        <v>-</v>
      </c>
      <c r="DT178" s="117" t="str">
        <f t="shared" si="566"/>
        <v>-</v>
      </c>
      <c r="DU178" s="117" t="str">
        <f t="shared" si="566"/>
        <v>-</v>
      </c>
      <c r="DV178" s="117" t="str">
        <f t="shared" si="566"/>
        <v>-</v>
      </c>
      <c r="DW178" s="117" t="str">
        <f t="shared" si="566"/>
        <v>-</v>
      </c>
      <c r="DX178" s="117" t="str">
        <f t="shared" si="566"/>
        <v>-</v>
      </c>
      <c r="DY178" s="117" t="str">
        <f t="shared" si="566"/>
        <v>-</v>
      </c>
      <c r="DZ178" s="117" t="str">
        <f t="shared" si="566"/>
        <v>-</v>
      </c>
      <c r="EA178" s="117" t="str">
        <f t="shared" si="566"/>
        <v>-</v>
      </c>
      <c r="EB178" s="117" t="str">
        <f t="shared" si="566"/>
        <v>-</v>
      </c>
      <c r="EC178" s="117" t="str">
        <f t="shared" si="566"/>
        <v>-</v>
      </c>
      <c r="ED178" s="117" t="str">
        <f t="shared" si="566"/>
        <v>-</v>
      </c>
      <c r="EE178" s="117" t="str">
        <f t="shared" si="566"/>
        <v>-</v>
      </c>
      <c r="EF178" s="117" t="str">
        <f t="shared" si="566"/>
        <v>-</v>
      </c>
      <c r="EG178" s="117" t="str">
        <f t="shared" si="566"/>
        <v>-</v>
      </c>
      <c r="EH178" s="117" t="str">
        <f t="shared" si="566"/>
        <v>-</v>
      </c>
      <c r="EI178" s="117" t="str">
        <f t="shared" si="566"/>
        <v>-</v>
      </c>
      <c r="EJ178" s="117" t="str">
        <f t="shared" si="566"/>
        <v>-</v>
      </c>
      <c r="EK178" s="117" t="str">
        <f t="shared" si="566"/>
        <v>-</v>
      </c>
      <c r="EL178" s="117" t="str">
        <f t="shared" si="566"/>
        <v>-</v>
      </c>
      <c r="EM178" s="117" t="str">
        <f t="shared" si="566"/>
        <v>-</v>
      </c>
      <c r="EN178" s="117" t="str">
        <f t="shared" si="566"/>
        <v>-</v>
      </c>
      <c r="EO178" s="117" t="str">
        <f t="shared" si="566"/>
        <v>-</v>
      </c>
      <c r="EP178" s="117" t="str">
        <f t="shared" si="566"/>
        <v>-</v>
      </c>
      <c r="EQ178" s="117" t="str">
        <f t="shared" si="566"/>
        <v>-</v>
      </c>
      <c r="ER178" s="117" t="str">
        <f t="shared" si="566"/>
        <v>-</v>
      </c>
      <c r="ES178" s="117" t="str">
        <f t="shared" si="566"/>
        <v>-</v>
      </c>
      <c r="ET178" s="117" t="str">
        <f t="shared" si="566"/>
        <v>-</v>
      </c>
      <c r="EU178" s="117" t="str">
        <f t="shared" si="566"/>
        <v>-</v>
      </c>
      <c r="EV178" s="117" t="str">
        <f t="shared" si="552"/>
        <v>-</v>
      </c>
      <c r="EW178" s="117" t="str">
        <f t="shared" ref="EW178:HH181" si="569">IF(EW129=EW128,"-",EW129)</f>
        <v>-</v>
      </c>
      <c r="EX178" s="117" t="str">
        <f t="shared" si="569"/>
        <v>-</v>
      </c>
      <c r="EY178" s="117" t="str">
        <f t="shared" si="569"/>
        <v>-</v>
      </c>
      <c r="EZ178" s="117" t="str">
        <f t="shared" si="569"/>
        <v>-</v>
      </c>
      <c r="FA178" s="117" t="str">
        <f t="shared" si="569"/>
        <v>-</v>
      </c>
      <c r="FB178" s="117" t="str">
        <f t="shared" si="569"/>
        <v>-</v>
      </c>
      <c r="FC178" s="117" t="str">
        <f t="shared" si="569"/>
        <v>-</v>
      </c>
      <c r="FD178" s="117" t="str">
        <f t="shared" si="569"/>
        <v>-</v>
      </c>
      <c r="FE178" s="117" t="str">
        <f t="shared" si="569"/>
        <v>-</v>
      </c>
      <c r="FF178" s="117" t="str">
        <f t="shared" si="569"/>
        <v>-</v>
      </c>
      <c r="FG178" s="117" t="str">
        <f t="shared" si="569"/>
        <v>-</v>
      </c>
      <c r="FH178" s="117" t="str">
        <f t="shared" si="569"/>
        <v>-</v>
      </c>
      <c r="FI178" s="117" t="str">
        <f t="shared" si="569"/>
        <v>-</v>
      </c>
      <c r="FJ178" s="117" t="str">
        <f t="shared" si="569"/>
        <v>-</v>
      </c>
      <c r="FK178" s="117" t="str">
        <f t="shared" si="569"/>
        <v>-</v>
      </c>
      <c r="FL178" s="117" t="str">
        <f t="shared" si="569"/>
        <v>-</v>
      </c>
      <c r="FM178" s="117" t="str">
        <f t="shared" si="569"/>
        <v>-</v>
      </c>
      <c r="FN178" s="117" t="str">
        <f t="shared" si="569"/>
        <v>-</v>
      </c>
      <c r="FO178" s="117" t="str">
        <f t="shared" si="569"/>
        <v>-</v>
      </c>
      <c r="FP178" s="117" t="str">
        <f t="shared" si="569"/>
        <v>-</v>
      </c>
      <c r="FQ178" s="117" t="str">
        <f t="shared" si="569"/>
        <v>-</v>
      </c>
      <c r="FR178" s="117" t="str">
        <f t="shared" si="569"/>
        <v>-</v>
      </c>
      <c r="FS178" s="117" t="str">
        <f t="shared" si="569"/>
        <v>-</v>
      </c>
      <c r="FT178" s="117" t="str">
        <f t="shared" si="569"/>
        <v>-</v>
      </c>
      <c r="FU178" s="117" t="str">
        <f t="shared" si="569"/>
        <v>-</v>
      </c>
      <c r="FV178" s="117" t="str">
        <f t="shared" si="569"/>
        <v>-</v>
      </c>
      <c r="FW178" s="117" t="str">
        <f t="shared" si="569"/>
        <v>-</v>
      </c>
      <c r="FX178" s="117" t="str">
        <f t="shared" si="569"/>
        <v>-</v>
      </c>
      <c r="FY178" s="117" t="str">
        <f t="shared" si="569"/>
        <v>-</v>
      </c>
      <c r="FZ178" s="117" t="str">
        <f t="shared" si="569"/>
        <v>-</v>
      </c>
      <c r="GA178" s="117" t="str">
        <f t="shared" si="569"/>
        <v>-</v>
      </c>
      <c r="GB178" s="117" t="str">
        <f t="shared" si="569"/>
        <v>-</v>
      </c>
      <c r="GC178" s="117" t="str">
        <f t="shared" si="569"/>
        <v>-</v>
      </c>
      <c r="GD178" s="117" t="str">
        <f t="shared" si="569"/>
        <v>-</v>
      </c>
      <c r="GE178" s="117" t="str">
        <f t="shared" si="569"/>
        <v>-</v>
      </c>
      <c r="GF178" s="117" t="str">
        <f t="shared" si="569"/>
        <v>-</v>
      </c>
      <c r="GG178" s="117" t="str">
        <f t="shared" si="569"/>
        <v>-</v>
      </c>
      <c r="GH178" s="117" t="str">
        <f t="shared" si="569"/>
        <v>-</v>
      </c>
      <c r="GI178" s="117" t="str">
        <f t="shared" si="569"/>
        <v>-</v>
      </c>
      <c r="GJ178" s="117" t="str">
        <f t="shared" si="569"/>
        <v>-</v>
      </c>
      <c r="GK178" s="117" t="str">
        <f t="shared" si="569"/>
        <v>-</v>
      </c>
      <c r="GL178" s="117" t="str">
        <f t="shared" si="569"/>
        <v>-</v>
      </c>
      <c r="GM178" s="117" t="str">
        <f t="shared" si="569"/>
        <v>-</v>
      </c>
      <c r="GN178" s="117" t="str">
        <f t="shared" si="569"/>
        <v>-</v>
      </c>
      <c r="GO178" s="117" t="str">
        <f t="shared" si="569"/>
        <v>-</v>
      </c>
      <c r="GP178" s="117" t="str">
        <f t="shared" si="569"/>
        <v>-</v>
      </c>
      <c r="GQ178" s="117" t="str">
        <f t="shared" si="569"/>
        <v>-</v>
      </c>
      <c r="GR178" s="117" t="str">
        <f t="shared" si="569"/>
        <v>-</v>
      </c>
      <c r="GS178" s="117" t="str">
        <f t="shared" si="569"/>
        <v>-</v>
      </c>
      <c r="GT178" s="117" t="str">
        <f t="shared" si="569"/>
        <v>-</v>
      </c>
      <c r="GU178" s="117" t="str">
        <f t="shared" si="569"/>
        <v>-</v>
      </c>
      <c r="GV178" s="117" t="str">
        <f t="shared" si="569"/>
        <v>-</v>
      </c>
      <c r="GW178" s="117" t="str">
        <f t="shared" si="569"/>
        <v>-</v>
      </c>
      <c r="GX178" s="117" t="str">
        <f t="shared" si="569"/>
        <v>-</v>
      </c>
      <c r="GY178" s="117" t="str">
        <f t="shared" si="569"/>
        <v>-</v>
      </c>
      <c r="GZ178" s="117" t="str">
        <f t="shared" si="569"/>
        <v>-</v>
      </c>
      <c r="HA178" s="117" t="str">
        <f t="shared" si="569"/>
        <v>-</v>
      </c>
      <c r="HB178" s="117" t="str">
        <f t="shared" si="569"/>
        <v>-</v>
      </c>
      <c r="HC178" s="117" t="str">
        <f t="shared" si="569"/>
        <v>-</v>
      </c>
      <c r="HD178" s="117" t="str">
        <f t="shared" si="569"/>
        <v>-</v>
      </c>
      <c r="HE178" s="117" t="str">
        <f t="shared" si="569"/>
        <v>-</v>
      </c>
      <c r="HF178" s="117" t="str">
        <f t="shared" si="569"/>
        <v>-</v>
      </c>
      <c r="HG178" s="117" t="str">
        <f t="shared" si="569"/>
        <v>-</v>
      </c>
      <c r="HH178" s="117" t="str">
        <f t="shared" si="569"/>
        <v>-</v>
      </c>
      <c r="HI178" s="117" t="str">
        <f t="shared" si="567"/>
        <v>-</v>
      </c>
      <c r="HJ178" s="117" t="str">
        <f t="shared" si="567"/>
        <v>-</v>
      </c>
      <c r="HK178" s="117" t="str">
        <f t="shared" si="567"/>
        <v>-</v>
      </c>
      <c r="HL178" s="117" t="str">
        <f t="shared" si="567"/>
        <v>-</v>
      </c>
      <c r="HM178" s="117" t="str">
        <f t="shared" si="567"/>
        <v>-</v>
      </c>
      <c r="HN178" s="117" t="str">
        <f t="shared" si="567"/>
        <v>-</v>
      </c>
      <c r="HO178" s="117" t="str">
        <f t="shared" si="567"/>
        <v>-</v>
      </c>
      <c r="HP178" s="117" t="str">
        <f t="shared" si="567"/>
        <v>-</v>
      </c>
      <c r="HQ178" s="117" t="str">
        <f t="shared" si="567"/>
        <v>-</v>
      </c>
      <c r="HR178" s="117" t="str">
        <f t="shared" si="567"/>
        <v>-</v>
      </c>
      <c r="HS178" s="117" t="str">
        <f t="shared" si="567"/>
        <v>-</v>
      </c>
      <c r="HT178" s="117" t="str">
        <f t="shared" si="567"/>
        <v>-</v>
      </c>
      <c r="HU178" s="117" t="str">
        <f t="shared" si="567"/>
        <v>-</v>
      </c>
    </row>
    <row r="179" spans="8:229" x14ac:dyDescent="0.35">
      <c r="H179" s="117">
        <v>178</v>
      </c>
      <c r="I179" s="117" t="str">
        <f t="shared" si="410"/>
        <v>ECG</v>
      </c>
      <c r="J179" s="117">
        <f t="shared" si="412"/>
        <v>162</v>
      </c>
      <c r="K179" s="117" t="str">
        <f t="shared" si="413"/>
        <v>ECG</v>
      </c>
      <c r="L179" s="117" t="str">
        <f t="shared" si="414"/>
        <v/>
      </c>
      <c r="M179" s="398" t="str">
        <f t="shared" si="415"/>
        <v>ECG</v>
      </c>
      <c r="N179" s="117">
        <f t="shared" si="416"/>
        <v>178</v>
      </c>
      <c r="O179" s="117">
        <f t="shared" si="417"/>
        <v>178</v>
      </c>
      <c r="Q179" s="389" t="str">
        <f t="shared" si="411"/>
        <v/>
      </c>
      <c r="R179" s="395" t="str">
        <f t="shared" si="418"/>
        <v/>
      </c>
      <c r="S179" s="391"/>
      <c r="T179" s="391"/>
      <c r="U179" s="391"/>
      <c r="V179" s="117">
        <v>31</v>
      </c>
      <c r="X179" s="117" t="str">
        <f t="shared" ref="X179:X182" si="570">IF(X130=X129,"-",X130)</f>
        <v>-</v>
      </c>
      <c r="Y179" s="117" t="str">
        <f t="shared" si="568"/>
        <v>-</v>
      </c>
      <c r="Z179" s="117" t="str">
        <f t="shared" si="568"/>
        <v>-</v>
      </c>
      <c r="AA179" s="117" t="str">
        <f t="shared" si="568"/>
        <v>-</v>
      </c>
      <c r="AB179" s="117" t="str">
        <f t="shared" si="568"/>
        <v>-</v>
      </c>
      <c r="AC179" s="117" t="str">
        <f t="shared" si="568"/>
        <v>-</v>
      </c>
      <c r="AD179" s="117" t="str">
        <f t="shared" si="568"/>
        <v>-</v>
      </c>
      <c r="AE179" s="117" t="str">
        <f t="shared" si="568"/>
        <v>-</v>
      </c>
      <c r="AF179" s="117" t="str">
        <f t="shared" si="568"/>
        <v>-</v>
      </c>
      <c r="AG179" s="117" t="str">
        <f t="shared" si="568"/>
        <v>-</v>
      </c>
      <c r="AH179" s="117" t="str">
        <f t="shared" si="568"/>
        <v>-</v>
      </c>
      <c r="AI179" s="117" t="str">
        <f t="shared" si="568"/>
        <v>-</v>
      </c>
      <c r="AJ179" s="117" t="str">
        <f t="shared" si="568"/>
        <v>-</v>
      </c>
      <c r="AK179" s="117" t="str">
        <f t="shared" si="568"/>
        <v>-</v>
      </c>
      <c r="AL179" s="117" t="str">
        <f t="shared" si="568"/>
        <v>-</v>
      </c>
      <c r="AM179" s="117" t="str">
        <f t="shared" si="568"/>
        <v>-</v>
      </c>
      <c r="AN179" s="117" t="str">
        <f t="shared" si="568"/>
        <v>-</v>
      </c>
      <c r="AO179" s="117" t="str">
        <f t="shared" si="568"/>
        <v>-</v>
      </c>
      <c r="AP179" s="117" t="str">
        <f t="shared" si="568"/>
        <v>-</v>
      </c>
      <c r="AQ179" s="117" t="str">
        <f t="shared" si="568"/>
        <v>-</v>
      </c>
      <c r="AR179" s="117" t="str">
        <f t="shared" si="568"/>
        <v>-</v>
      </c>
      <c r="AS179" s="117" t="str">
        <f t="shared" si="568"/>
        <v>-</v>
      </c>
      <c r="AT179" s="117" t="str">
        <f t="shared" si="568"/>
        <v>-</v>
      </c>
      <c r="AU179" s="117" t="str">
        <f t="shared" si="568"/>
        <v>-</v>
      </c>
      <c r="AV179" s="117" t="str">
        <f t="shared" si="568"/>
        <v>-</v>
      </c>
      <c r="AW179" s="117" t="str">
        <f t="shared" si="568"/>
        <v>-</v>
      </c>
      <c r="AX179" s="117" t="str">
        <f t="shared" si="568"/>
        <v>-</v>
      </c>
      <c r="AY179" s="117" t="str">
        <f t="shared" si="568"/>
        <v>-</v>
      </c>
      <c r="AZ179" s="117" t="str">
        <f t="shared" si="568"/>
        <v>-</v>
      </c>
      <c r="BA179" s="117" t="str">
        <f t="shared" si="568"/>
        <v>-</v>
      </c>
      <c r="BB179" s="117" t="str">
        <f t="shared" si="568"/>
        <v>-</v>
      </c>
      <c r="BC179" s="117" t="str">
        <f t="shared" si="568"/>
        <v>-</v>
      </c>
      <c r="BD179" s="117" t="str">
        <f t="shared" si="568"/>
        <v>-</v>
      </c>
      <c r="BE179" s="117" t="str">
        <f t="shared" si="568"/>
        <v>-</v>
      </c>
      <c r="BF179" s="117" t="str">
        <f t="shared" si="568"/>
        <v>-</v>
      </c>
      <c r="BG179" s="117" t="str">
        <f t="shared" si="568"/>
        <v>-</v>
      </c>
      <c r="BH179" s="117" t="str">
        <f t="shared" si="568"/>
        <v>-</v>
      </c>
      <c r="BI179" s="117" t="str">
        <f t="shared" si="568"/>
        <v>-</v>
      </c>
      <c r="BJ179" s="117" t="str">
        <f t="shared" si="568"/>
        <v>-</v>
      </c>
      <c r="BK179" s="117" t="str">
        <f t="shared" si="568"/>
        <v>-</v>
      </c>
      <c r="BL179" s="117" t="str">
        <f t="shared" si="568"/>
        <v>-</v>
      </c>
      <c r="BM179" s="117" t="str">
        <f t="shared" si="568"/>
        <v>-</v>
      </c>
      <c r="BN179" s="117" t="str">
        <f t="shared" si="568"/>
        <v>-</v>
      </c>
      <c r="BO179" s="117" t="str">
        <f t="shared" si="568"/>
        <v>-</v>
      </c>
      <c r="BP179" s="117" t="str">
        <f t="shared" si="568"/>
        <v>-</v>
      </c>
      <c r="BQ179" s="117" t="str">
        <f t="shared" si="568"/>
        <v>-</v>
      </c>
      <c r="BR179" s="117" t="str">
        <f t="shared" si="568"/>
        <v>-</v>
      </c>
      <c r="BS179" s="117" t="str">
        <f t="shared" si="568"/>
        <v>-</v>
      </c>
      <c r="BT179" s="117" t="str">
        <f t="shared" si="568"/>
        <v>-</v>
      </c>
      <c r="BU179" s="117" t="str">
        <f t="shared" si="568"/>
        <v>-</v>
      </c>
      <c r="BV179" s="117" t="str">
        <f t="shared" si="568"/>
        <v>-</v>
      </c>
      <c r="BW179" s="117" t="str">
        <f t="shared" si="568"/>
        <v>-</v>
      </c>
      <c r="BX179" s="117" t="str">
        <f t="shared" si="568"/>
        <v>-</v>
      </c>
      <c r="BY179" s="117" t="str">
        <f t="shared" si="568"/>
        <v>-</v>
      </c>
      <c r="BZ179" s="117" t="str">
        <f t="shared" si="568"/>
        <v>-</v>
      </c>
      <c r="CA179" s="117" t="str">
        <f t="shared" si="568"/>
        <v>-</v>
      </c>
      <c r="CB179" s="117" t="str">
        <f t="shared" si="568"/>
        <v>-</v>
      </c>
      <c r="CC179" s="117" t="str">
        <f t="shared" si="568"/>
        <v>-</v>
      </c>
      <c r="CD179" s="117" t="str">
        <f t="shared" si="568"/>
        <v>-</v>
      </c>
      <c r="CE179" s="117" t="str">
        <f t="shared" si="568"/>
        <v>-</v>
      </c>
      <c r="CF179" s="117" t="str">
        <f t="shared" si="568"/>
        <v>-</v>
      </c>
      <c r="CG179" s="117" t="str">
        <f t="shared" si="568"/>
        <v>-</v>
      </c>
      <c r="CH179" s="117" t="str">
        <f t="shared" si="568"/>
        <v>-</v>
      </c>
      <c r="CI179" s="117" t="str">
        <f t="shared" si="568"/>
        <v>-</v>
      </c>
      <c r="CJ179" s="117" t="str">
        <f t="shared" si="568"/>
        <v>-</v>
      </c>
      <c r="CK179" s="117" t="str">
        <f t="shared" si="566"/>
        <v>-</v>
      </c>
      <c r="CL179" s="117" t="str">
        <f t="shared" si="566"/>
        <v>-</v>
      </c>
      <c r="CM179" s="117" t="str">
        <f t="shared" si="566"/>
        <v>-</v>
      </c>
      <c r="CN179" s="117" t="str">
        <f t="shared" si="566"/>
        <v>-</v>
      </c>
      <c r="CO179" s="117" t="str">
        <f t="shared" si="566"/>
        <v>-</v>
      </c>
      <c r="CP179" s="117" t="str">
        <f t="shared" si="566"/>
        <v>-</v>
      </c>
      <c r="CQ179" s="117" t="str">
        <f t="shared" si="566"/>
        <v>-</v>
      </c>
      <c r="CR179" s="117" t="str">
        <f t="shared" si="566"/>
        <v>-</v>
      </c>
      <c r="CS179" s="117" t="str">
        <f t="shared" si="566"/>
        <v>-</v>
      </c>
      <c r="CT179" s="117" t="str">
        <f t="shared" si="566"/>
        <v>-</v>
      </c>
      <c r="CU179" s="117" t="str">
        <f t="shared" si="566"/>
        <v>-</v>
      </c>
      <c r="CV179" s="117" t="str">
        <f t="shared" si="566"/>
        <v>-</v>
      </c>
      <c r="CW179" s="117" t="str">
        <f t="shared" si="566"/>
        <v>-</v>
      </c>
      <c r="CX179" s="117" t="str">
        <f t="shared" si="566"/>
        <v>-</v>
      </c>
      <c r="CY179" s="117" t="str">
        <f t="shared" si="566"/>
        <v>-</v>
      </c>
      <c r="CZ179" s="117" t="str">
        <f t="shared" si="566"/>
        <v>-</v>
      </c>
      <c r="DA179" s="117" t="str">
        <f t="shared" si="566"/>
        <v>-</v>
      </c>
      <c r="DB179" s="117" t="str">
        <f t="shared" si="566"/>
        <v>-</v>
      </c>
      <c r="DC179" s="117" t="str">
        <f t="shared" si="566"/>
        <v>-</v>
      </c>
      <c r="DD179" s="117" t="str">
        <f t="shared" si="566"/>
        <v>-</v>
      </c>
      <c r="DE179" s="117" t="str">
        <f t="shared" si="566"/>
        <v>-</v>
      </c>
      <c r="DF179" s="117" t="str">
        <f t="shared" si="566"/>
        <v>-</v>
      </c>
      <c r="DG179" s="117" t="str">
        <f t="shared" si="566"/>
        <v>-</v>
      </c>
      <c r="DH179" s="117" t="str">
        <f t="shared" si="566"/>
        <v>-</v>
      </c>
      <c r="DI179" s="117" t="str">
        <f t="shared" si="566"/>
        <v>-</v>
      </c>
      <c r="DJ179" s="117" t="str">
        <f t="shared" si="566"/>
        <v>-</v>
      </c>
      <c r="DK179" s="117" t="str">
        <f t="shared" si="566"/>
        <v>-</v>
      </c>
      <c r="DL179" s="117" t="str">
        <f t="shared" si="566"/>
        <v>-</v>
      </c>
      <c r="DM179" s="117" t="str">
        <f t="shared" si="566"/>
        <v>-</v>
      </c>
      <c r="DN179" s="117" t="str">
        <f t="shared" si="566"/>
        <v>-</v>
      </c>
      <c r="DO179" s="117" t="str">
        <f t="shared" si="566"/>
        <v>-</v>
      </c>
      <c r="DP179" s="117" t="str">
        <f t="shared" si="566"/>
        <v>-</v>
      </c>
      <c r="DQ179" s="117" t="str">
        <f t="shared" si="566"/>
        <v>-</v>
      </c>
      <c r="DR179" s="117" t="str">
        <f t="shared" si="566"/>
        <v>-</v>
      </c>
      <c r="DS179" s="117" t="str">
        <f t="shared" si="566"/>
        <v>-</v>
      </c>
      <c r="DT179" s="117" t="str">
        <f t="shared" si="566"/>
        <v>-</v>
      </c>
      <c r="DU179" s="117" t="str">
        <f t="shared" si="566"/>
        <v>-</v>
      </c>
      <c r="DV179" s="117" t="str">
        <f t="shared" si="566"/>
        <v>-</v>
      </c>
      <c r="DW179" s="117" t="str">
        <f t="shared" si="566"/>
        <v>-</v>
      </c>
      <c r="DX179" s="117" t="str">
        <f t="shared" si="566"/>
        <v>-</v>
      </c>
      <c r="DY179" s="117" t="str">
        <f t="shared" si="566"/>
        <v>-</v>
      </c>
      <c r="DZ179" s="117" t="str">
        <f t="shared" si="566"/>
        <v>-</v>
      </c>
      <c r="EA179" s="117" t="str">
        <f t="shared" si="566"/>
        <v>-</v>
      </c>
      <c r="EB179" s="117" t="str">
        <f t="shared" si="566"/>
        <v>-</v>
      </c>
      <c r="EC179" s="117" t="str">
        <f t="shared" si="566"/>
        <v>-</v>
      </c>
      <c r="ED179" s="117" t="str">
        <f t="shared" si="566"/>
        <v>-</v>
      </c>
      <c r="EE179" s="117" t="str">
        <f t="shared" si="566"/>
        <v>-</v>
      </c>
      <c r="EF179" s="117" t="str">
        <f t="shared" si="566"/>
        <v>-</v>
      </c>
      <c r="EG179" s="117" t="str">
        <f t="shared" si="566"/>
        <v>-</v>
      </c>
      <c r="EH179" s="117" t="str">
        <f t="shared" si="566"/>
        <v>-</v>
      </c>
      <c r="EI179" s="117" t="str">
        <f t="shared" si="566"/>
        <v>-</v>
      </c>
      <c r="EJ179" s="117" t="str">
        <f t="shared" si="566"/>
        <v>-</v>
      </c>
      <c r="EK179" s="117" t="str">
        <f t="shared" si="566"/>
        <v>-</v>
      </c>
      <c r="EL179" s="117" t="str">
        <f t="shared" si="566"/>
        <v>-</v>
      </c>
      <c r="EM179" s="117" t="str">
        <f t="shared" si="566"/>
        <v>-</v>
      </c>
      <c r="EN179" s="117" t="str">
        <f t="shared" si="566"/>
        <v>-</v>
      </c>
      <c r="EO179" s="117" t="str">
        <f t="shared" si="566"/>
        <v>-</v>
      </c>
      <c r="EP179" s="117" t="str">
        <f t="shared" si="566"/>
        <v>-</v>
      </c>
      <c r="EQ179" s="117" t="str">
        <f t="shared" si="566"/>
        <v>-</v>
      </c>
      <c r="ER179" s="117" t="str">
        <f t="shared" si="566"/>
        <v>-</v>
      </c>
      <c r="ES179" s="117" t="str">
        <f t="shared" si="566"/>
        <v>-</v>
      </c>
      <c r="ET179" s="117" t="str">
        <f t="shared" si="566"/>
        <v>-</v>
      </c>
      <c r="EU179" s="117" t="str">
        <f t="shared" si="566"/>
        <v>-</v>
      </c>
      <c r="EV179" s="117" t="str">
        <f t="shared" si="552"/>
        <v>-</v>
      </c>
      <c r="EW179" s="117" t="str">
        <f t="shared" si="569"/>
        <v>-</v>
      </c>
      <c r="EX179" s="117" t="str">
        <f t="shared" si="569"/>
        <v>-</v>
      </c>
      <c r="EY179" s="117" t="str">
        <f t="shared" si="569"/>
        <v>-</v>
      </c>
      <c r="EZ179" s="117" t="str">
        <f t="shared" si="569"/>
        <v>-</v>
      </c>
      <c r="FA179" s="117" t="str">
        <f t="shared" si="569"/>
        <v>-</v>
      </c>
      <c r="FB179" s="117" t="str">
        <f t="shared" si="569"/>
        <v>-</v>
      </c>
      <c r="FC179" s="117" t="str">
        <f t="shared" si="569"/>
        <v>-</v>
      </c>
      <c r="FD179" s="117" t="str">
        <f t="shared" si="569"/>
        <v>-</v>
      </c>
      <c r="FE179" s="117" t="str">
        <f t="shared" si="569"/>
        <v>-</v>
      </c>
      <c r="FF179" s="117" t="str">
        <f t="shared" si="569"/>
        <v>-</v>
      </c>
      <c r="FG179" s="117" t="str">
        <f t="shared" si="569"/>
        <v>-</v>
      </c>
      <c r="FH179" s="117" t="str">
        <f t="shared" si="569"/>
        <v>-</v>
      </c>
      <c r="FI179" s="117" t="str">
        <f t="shared" si="569"/>
        <v>-</v>
      </c>
      <c r="FJ179" s="117" t="str">
        <f t="shared" si="569"/>
        <v>-</v>
      </c>
      <c r="FK179" s="117" t="str">
        <f t="shared" si="569"/>
        <v>-</v>
      </c>
      <c r="FL179" s="117" t="str">
        <f t="shared" si="569"/>
        <v>-</v>
      </c>
      <c r="FM179" s="117" t="str">
        <f t="shared" si="569"/>
        <v>-</v>
      </c>
      <c r="FN179" s="117" t="str">
        <f t="shared" si="569"/>
        <v>-</v>
      </c>
      <c r="FO179" s="117" t="str">
        <f t="shared" si="569"/>
        <v>-</v>
      </c>
      <c r="FP179" s="117" t="str">
        <f t="shared" si="569"/>
        <v>-</v>
      </c>
      <c r="FQ179" s="117" t="str">
        <f t="shared" si="569"/>
        <v>-</v>
      </c>
      <c r="FR179" s="117" t="str">
        <f t="shared" si="569"/>
        <v>-</v>
      </c>
      <c r="FS179" s="117" t="str">
        <f t="shared" si="569"/>
        <v>-</v>
      </c>
      <c r="FT179" s="117" t="str">
        <f t="shared" si="569"/>
        <v>-</v>
      </c>
      <c r="FU179" s="117" t="str">
        <f t="shared" si="569"/>
        <v>-</v>
      </c>
      <c r="FV179" s="117" t="str">
        <f t="shared" si="569"/>
        <v>-</v>
      </c>
      <c r="FW179" s="117" t="str">
        <f t="shared" si="569"/>
        <v>-</v>
      </c>
      <c r="FX179" s="117" t="str">
        <f t="shared" si="569"/>
        <v>-</v>
      </c>
      <c r="FY179" s="117" t="str">
        <f t="shared" si="569"/>
        <v>-</v>
      </c>
      <c r="FZ179" s="117" t="str">
        <f t="shared" si="569"/>
        <v>-</v>
      </c>
      <c r="GA179" s="117" t="str">
        <f t="shared" si="569"/>
        <v>-</v>
      </c>
      <c r="GB179" s="117" t="str">
        <f t="shared" si="569"/>
        <v>-</v>
      </c>
      <c r="GC179" s="117" t="str">
        <f t="shared" si="569"/>
        <v>-</v>
      </c>
      <c r="GD179" s="117" t="str">
        <f t="shared" si="569"/>
        <v>-</v>
      </c>
      <c r="GE179" s="117" t="str">
        <f t="shared" si="569"/>
        <v>-</v>
      </c>
      <c r="GF179" s="117" t="str">
        <f t="shared" si="569"/>
        <v>-</v>
      </c>
      <c r="GG179" s="117" t="str">
        <f t="shared" si="569"/>
        <v>-</v>
      </c>
      <c r="GH179" s="117" t="str">
        <f t="shared" si="569"/>
        <v>-</v>
      </c>
      <c r="GI179" s="117" t="str">
        <f t="shared" si="569"/>
        <v>-</v>
      </c>
      <c r="GJ179" s="117" t="str">
        <f t="shared" si="569"/>
        <v>-</v>
      </c>
      <c r="GK179" s="117" t="str">
        <f t="shared" si="569"/>
        <v>-</v>
      </c>
      <c r="GL179" s="117" t="str">
        <f t="shared" si="569"/>
        <v>-</v>
      </c>
      <c r="GM179" s="117" t="str">
        <f t="shared" si="569"/>
        <v>-</v>
      </c>
      <c r="GN179" s="117" t="str">
        <f t="shared" si="569"/>
        <v>-</v>
      </c>
      <c r="GO179" s="117" t="str">
        <f t="shared" si="569"/>
        <v>-</v>
      </c>
      <c r="GP179" s="117" t="str">
        <f t="shared" si="569"/>
        <v>-</v>
      </c>
      <c r="GQ179" s="117" t="str">
        <f t="shared" si="569"/>
        <v>-</v>
      </c>
      <c r="GR179" s="117" t="str">
        <f t="shared" si="569"/>
        <v>-</v>
      </c>
      <c r="GS179" s="117" t="str">
        <f t="shared" si="569"/>
        <v>-</v>
      </c>
      <c r="GT179" s="117" t="str">
        <f t="shared" si="569"/>
        <v>-</v>
      </c>
      <c r="GU179" s="117" t="str">
        <f t="shared" si="569"/>
        <v>-</v>
      </c>
      <c r="GV179" s="117" t="str">
        <f t="shared" si="569"/>
        <v>-</v>
      </c>
      <c r="GW179" s="117" t="str">
        <f t="shared" si="569"/>
        <v>-</v>
      </c>
      <c r="GX179" s="117" t="str">
        <f t="shared" si="569"/>
        <v>-</v>
      </c>
      <c r="GY179" s="117" t="str">
        <f t="shared" si="569"/>
        <v>-</v>
      </c>
      <c r="GZ179" s="117" t="str">
        <f t="shared" si="569"/>
        <v>-</v>
      </c>
      <c r="HA179" s="117" t="str">
        <f t="shared" si="569"/>
        <v>-</v>
      </c>
      <c r="HB179" s="117" t="str">
        <f t="shared" si="569"/>
        <v>-</v>
      </c>
      <c r="HC179" s="117" t="str">
        <f t="shared" si="569"/>
        <v>-</v>
      </c>
      <c r="HD179" s="117" t="str">
        <f t="shared" si="569"/>
        <v>-</v>
      </c>
      <c r="HE179" s="117" t="str">
        <f t="shared" si="569"/>
        <v>-</v>
      </c>
      <c r="HF179" s="117" t="str">
        <f t="shared" si="569"/>
        <v>-</v>
      </c>
      <c r="HG179" s="117" t="str">
        <f t="shared" si="569"/>
        <v>-</v>
      </c>
      <c r="HH179" s="117" t="str">
        <f t="shared" si="569"/>
        <v>-</v>
      </c>
      <c r="HI179" s="117" t="str">
        <f t="shared" si="567"/>
        <v>-</v>
      </c>
      <c r="HJ179" s="117" t="str">
        <f t="shared" si="567"/>
        <v>-</v>
      </c>
      <c r="HK179" s="117" t="str">
        <f t="shared" si="567"/>
        <v>-</v>
      </c>
      <c r="HL179" s="117" t="str">
        <f t="shared" si="567"/>
        <v>-</v>
      </c>
      <c r="HM179" s="117" t="str">
        <f t="shared" si="567"/>
        <v>-</v>
      </c>
      <c r="HN179" s="117" t="str">
        <f t="shared" si="567"/>
        <v>-</v>
      </c>
      <c r="HO179" s="117" t="str">
        <f t="shared" si="567"/>
        <v>-</v>
      </c>
      <c r="HP179" s="117" t="str">
        <f t="shared" si="567"/>
        <v>-</v>
      </c>
      <c r="HQ179" s="117" t="str">
        <f t="shared" si="567"/>
        <v>-</v>
      </c>
      <c r="HR179" s="117" t="str">
        <f t="shared" si="567"/>
        <v>-</v>
      </c>
      <c r="HS179" s="117" t="str">
        <f t="shared" si="567"/>
        <v>-</v>
      </c>
      <c r="HT179" s="117" t="str">
        <f t="shared" si="567"/>
        <v>-</v>
      </c>
      <c r="HU179" s="117" t="str">
        <f t="shared" si="567"/>
        <v>-</v>
      </c>
    </row>
    <row r="180" spans="8:229" x14ac:dyDescent="0.35">
      <c r="H180" s="117">
        <v>179</v>
      </c>
      <c r="I180" s="117" t="str">
        <f t="shared" si="410"/>
        <v>ECG</v>
      </c>
      <c r="J180" s="117">
        <f t="shared" si="412"/>
        <v>163</v>
      </c>
      <c r="K180" s="117" t="str">
        <f t="shared" si="413"/>
        <v>ECG</v>
      </c>
      <c r="L180" s="117" t="str">
        <f t="shared" si="414"/>
        <v/>
      </c>
      <c r="M180" s="398" t="str">
        <f t="shared" si="415"/>
        <v>ECG</v>
      </c>
      <c r="N180" s="117">
        <f t="shared" si="416"/>
        <v>179</v>
      </c>
      <c r="O180" s="117">
        <f t="shared" si="417"/>
        <v>179</v>
      </c>
      <c r="Q180" s="389" t="str">
        <f t="shared" si="411"/>
        <v/>
      </c>
      <c r="R180" s="395" t="str">
        <f t="shared" si="418"/>
        <v/>
      </c>
      <c r="S180" s="391"/>
      <c r="T180" s="391"/>
      <c r="U180" s="391"/>
      <c r="V180" s="117">
        <v>32</v>
      </c>
      <c r="X180" s="117" t="str">
        <f t="shared" si="570"/>
        <v>-</v>
      </c>
      <c r="Y180" s="117" t="str">
        <f t="shared" si="568"/>
        <v>-</v>
      </c>
      <c r="Z180" s="117" t="str">
        <f t="shared" si="568"/>
        <v>-</v>
      </c>
      <c r="AA180" s="117" t="str">
        <f t="shared" si="568"/>
        <v>-</v>
      </c>
      <c r="AB180" s="117" t="str">
        <f t="shared" si="568"/>
        <v>-</v>
      </c>
      <c r="AC180" s="117" t="str">
        <f t="shared" si="568"/>
        <v>-</v>
      </c>
      <c r="AD180" s="117" t="str">
        <f t="shared" si="568"/>
        <v>-</v>
      </c>
      <c r="AE180" s="117" t="str">
        <f t="shared" si="568"/>
        <v>-</v>
      </c>
      <c r="AF180" s="117" t="str">
        <f t="shared" si="568"/>
        <v>-</v>
      </c>
      <c r="AG180" s="117" t="str">
        <f t="shared" si="568"/>
        <v>-</v>
      </c>
      <c r="AH180" s="117" t="str">
        <f t="shared" si="568"/>
        <v>-</v>
      </c>
      <c r="AI180" s="117" t="str">
        <f t="shared" si="568"/>
        <v>-</v>
      </c>
      <c r="AJ180" s="117" t="str">
        <f t="shared" si="568"/>
        <v>-</v>
      </c>
      <c r="AK180" s="117" t="str">
        <f t="shared" si="568"/>
        <v>-</v>
      </c>
      <c r="AL180" s="117" t="str">
        <f t="shared" si="568"/>
        <v>-</v>
      </c>
      <c r="AM180" s="117" t="str">
        <f t="shared" si="568"/>
        <v>-</v>
      </c>
      <c r="AN180" s="117" t="str">
        <f t="shared" si="568"/>
        <v>-</v>
      </c>
      <c r="AO180" s="117" t="str">
        <f t="shared" si="568"/>
        <v>-</v>
      </c>
      <c r="AP180" s="117" t="str">
        <f t="shared" si="568"/>
        <v>-</v>
      </c>
      <c r="AQ180" s="117" t="str">
        <f t="shared" si="568"/>
        <v>-</v>
      </c>
      <c r="AR180" s="117" t="str">
        <f t="shared" si="568"/>
        <v>-</v>
      </c>
      <c r="AS180" s="117" t="str">
        <f t="shared" si="568"/>
        <v>-</v>
      </c>
      <c r="AT180" s="117" t="str">
        <f t="shared" si="568"/>
        <v>-</v>
      </c>
      <c r="AU180" s="117" t="str">
        <f t="shared" si="568"/>
        <v>-</v>
      </c>
      <c r="AV180" s="117" t="str">
        <f t="shared" si="568"/>
        <v>-</v>
      </c>
      <c r="AW180" s="117" t="str">
        <f t="shared" si="568"/>
        <v>-</v>
      </c>
      <c r="AX180" s="117" t="str">
        <f t="shared" si="568"/>
        <v>-</v>
      </c>
      <c r="AY180" s="117" t="str">
        <f t="shared" si="568"/>
        <v>-</v>
      </c>
      <c r="AZ180" s="117" t="str">
        <f t="shared" si="568"/>
        <v>-</v>
      </c>
      <c r="BA180" s="117" t="str">
        <f t="shared" si="568"/>
        <v>-</v>
      </c>
      <c r="BB180" s="117" t="str">
        <f t="shared" si="568"/>
        <v>-</v>
      </c>
      <c r="BC180" s="117" t="str">
        <f t="shared" si="568"/>
        <v>-</v>
      </c>
      <c r="BD180" s="117" t="str">
        <f t="shared" si="568"/>
        <v>-</v>
      </c>
      <c r="BE180" s="117" t="str">
        <f t="shared" si="568"/>
        <v>-</v>
      </c>
      <c r="BF180" s="117" t="str">
        <f t="shared" si="568"/>
        <v>-</v>
      </c>
      <c r="BG180" s="117" t="str">
        <f t="shared" si="568"/>
        <v>-</v>
      </c>
      <c r="BH180" s="117" t="str">
        <f t="shared" si="568"/>
        <v>-</v>
      </c>
      <c r="BI180" s="117" t="str">
        <f t="shared" si="568"/>
        <v>-</v>
      </c>
      <c r="BJ180" s="117" t="str">
        <f t="shared" si="568"/>
        <v>-</v>
      </c>
      <c r="BK180" s="117" t="str">
        <f t="shared" si="568"/>
        <v>-</v>
      </c>
      <c r="BL180" s="117" t="str">
        <f t="shared" si="568"/>
        <v>-</v>
      </c>
      <c r="BM180" s="117" t="str">
        <f t="shared" si="568"/>
        <v>-</v>
      </c>
      <c r="BN180" s="117" t="str">
        <f t="shared" si="568"/>
        <v>-</v>
      </c>
      <c r="BO180" s="117" t="str">
        <f t="shared" si="568"/>
        <v>-</v>
      </c>
      <c r="BP180" s="117" t="str">
        <f t="shared" si="568"/>
        <v>-</v>
      </c>
      <c r="BQ180" s="117" t="str">
        <f t="shared" si="568"/>
        <v>-</v>
      </c>
      <c r="BR180" s="117" t="str">
        <f t="shared" si="568"/>
        <v>-</v>
      </c>
      <c r="BS180" s="117" t="str">
        <f t="shared" si="568"/>
        <v>-</v>
      </c>
      <c r="BT180" s="117" t="str">
        <f t="shared" si="568"/>
        <v>-</v>
      </c>
      <c r="BU180" s="117" t="str">
        <f t="shared" si="568"/>
        <v>-</v>
      </c>
      <c r="BV180" s="117" t="str">
        <f t="shared" si="568"/>
        <v>-</v>
      </c>
      <c r="BW180" s="117" t="str">
        <f t="shared" si="568"/>
        <v>-</v>
      </c>
      <c r="BX180" s="117" t="str">
        <f t="shared" si="568"/>
        <v>-</v>
      </c>
      <c r="BY180" s="117" t="str">
        <f t="shared" si="568"/>
        <v>-</v>
      </c>
      <c r="BZ180" s="117" t="str">
        <f t="shared" si="568"/>
        <v>-</v>
      </c>
      <c r="CA180" s="117" t="str">
        <f t="shared" si="568"/>
        <v>-</v>
      </c>
      <c r="CB180" s="117" t="str">
        <f t="shared" si="568"/>
        <v>-</v>
      </c>
      <c r="CC180" s="117" t="str">
        <f t="shared" si="568"/>
        <v>-</v>
      </c>
      <c r="CD180" s="117" t="str">
        <f t="shared" si="568"/>
        <v>-</v>
      </c>
      <c r="CE180" s="117" t="str">
        <f t="shared" si="568"/>
        <v>-</v>
      </c>
      <c r="CF180" s="117" t="str">
        <f t="shared" si="568"/>
        <v>-</v>
      </c>
      <c r="CG180" s="117" t="str">
        <f t="shared" si="568"/>
        <v>-</v>
      </c>
      <c r="CH180" s="117" t="str">
        <f t="shared" si="568"/>
        <v>-</v>
      </c>
      <c r="CI180" s="117" t="str">
        <f t="shared" si="568"/>
        <v>-</v>
      </c>
      <c r="CJ180" s="117" t="str">
        <f t="shared" si="568"/>
        <v>-</v>
      </c>
      <c r="CK180" s="117" t="str">
        <f t="shared" si="566"/>
        <v>-</v>
      </c>
      <c r="CL180" s="117" t="str">
        <f t="shared" si="566"/>
        <v>-</v>
      </c>
      <c r="CM180" s="117" t="str">
        <f t="shared" si="566"/>
        <v>-</v>
      </c>
      <c r="CN180" s="117" t="str">
        <f t="shared" si="566"/>
        <v>-</v>
      </c>
      <c r="CO180" s="117" t="str">
        <f t="shared" si="566"/>
        <v>-</v>
      </c>
      <c r="CP180" s="117" t="str">
        <f t="shared" si="566"/>
        <v>-</v>
      </c>
      <c r="CQ180" s="117" t="str">
        <f t="shared" si="566"/>
        <v>-</v>
      </c>
      <c r="CR180" s="117" t="str">
        <f t="shared" si="566"/>
        <v>-</v>
      </c>
      <c r="CS180" s="117" t="str">
        <f t="shared" si="566"/>
        <v>-</v>
      </c>
      <c r="CT180" s="117" t="str">
        <f t="shared" si="566"/>
        <v>-</v>
      </c>
      <c r="CU180" s="117" t="str">
        <f t="shared" si="566"/>
        <v>-</v>
      </c>
      <c r="CV180" s="117" t="str">
        <f t="shared" si="566"/>
        <v>-</v>
      </c>
      <c r="CW180" s="117" t="str">
        <f t="shared" si="566"/>
        <v>-</v>
      </c>
      <c r="CX180" s="117" t="str">
        <f t="shared" si="566"/>
        <v>-</v>
      </c>
      <c r="CY180" s="117" t="str">
        <f t="shared" si="566"/>
        <v>-</v>
      </c>
      <c r="CZ180" s="117" t="str">
        <f t="shared" si="566"/>
        <v>-</v>
      </c>
      <c r="DA180" s="117" t="str">
        <f t="shared" si="566"/>
        <v>-</v>
      </c>
      <c r="DB180" s="117" t="str">
        <f t="shared" si="566"/>
        <v>-</v>
      </c>
      <c r="DC180" s="117" t="str">
        <f t="shared" si="566"/>
        <v>-</v>
      </c>
      <c r="DD180" s="117" t="str">
        <f t="shared" si="566"/>
        <v>-</v>
      </c>
      <c r="DE180" s="117" t="str">
        <f t="shared" si="566"/>
        <v>-</v>
      </c>
      <c r="DF180" s="117" t="str">
        <f t="shared" si="566"/>
        <v>-</v>
      </c>
      <c r="DG180" s="117" t="str">
        <f t="shared" si="566"/>
        <v>-</v>
      </c>
      <c r="DH180" s="117" t="str">
        <f t="shared" si="566"/>
        <v>-</v>
      </c>
      <c r="DI180" s="117" t="str">
        <f t="shared" si="566"/>
        <v>-</v>
      </c>
      <c r="DJ180" s="117" t="str">
        <f t="shared" si="566"/>
        <v>-</v>
      </c>
      <c r="DK180" s="117" t="str">
        <f t="shared" si="566"/>
        <v>-</v>
      </c>
      <c r="DL180" s="117" t="str">
        <f t="shared" si="566"/>
        <v>-</v>
      </c>
      <c r="DM180" s="117" t="str">
        <f t="shared" si="566"/>
        <v>-</v>
      </c>
      <c r="DN180" s="117" t="str">
        <f t="shared" si="566"/>
        <v>-</v>
      </c>
      <c r="DO180" s="117" t="str">
        <f t="shared" si="566"/>
        <v>-</v>
      </c>
      <c r="DP180" s="117" t="str">
        <f t="shared" si="566"/>
        <v>-</v>
      </c>
      <c r="DQ180" s="117" t="str">
        <f t="shared" si="566"/>
        <v>-</v>
      </c>
      <c r="DR180" s="117" t="str">
        <f t="shared" si="566"/>
        <v>-</v>
      </c>
      <c r="DS180" s="117" t="str">
        <f t="shared" si="566"/>
        <v>-</v>
      </c>
      <c r="DT180" s="117" t="str">
        <f t="shared" si="566"/>
        <v>-</v>
      </c>
      <c r="DU180" s="117" t="str">
        <f t="shared" si="566"/>
        <v>-</v>
      </c>
      <c r="DV180" s="117" t="str">
        <f t="shared" si="566"/>
        <v>-</v>
      </c>
      <c r="DW180" s="117" t="str">
        <f t="shared" si="566"/>
        <v>-</v>
      </c>
      <c r="DX180" s="117" t="str">
        <f t="shared" si="566"/>
        <v>-</v>
      </c>
      <c r="DY180" s="117" t="str">
        <f t="shared" si="566"/>
        <v>-</v>
      </c>
      <c r="DZ180" s="117" t="str">
        <f t="shared" si="566"/>
        <v>-</v>
      </c>
      <c r="EA180" s="117" t="str">
        <f t="shared" si="566"/>
        <v>-</v>
      </c>
      <c r="EB180" s="117" t="str">
        <f t="shared" si="566"/>
        <v>-</v>
      </c>
      <c r="EC180" s="117" t="str">
        <f t="shared" si="566"/>
        <v>-</v>
      </c>
      <c r="ED180" s="117" t="str">
        <f t="shared" si="566"/>
        <v>-</v>
      </c>
      <c r="EE180" s="117" t="str">
        <f t="shared" si="566"/>
        <v>-</v>
      </c>
      <c r="EF180" s="117" t="str">
        <f t="shared" si="566"/>
        <v>-</v>
      </c>
      <c r="EG180" s="117" t="str">
        <f t="shared" si="566"/>
        <v>-</v>
      </c>
      <c r="EH180" s="117" t="str">
        <f t="shared" si="566"/>
        <v>-</v>
      </c>
      <c r="EI180" s="117" t="str">
        <f t="shared" si="566"/>
        <v>-</v>
      </c>
      <c r="EJ180" s="117" t="str">
        <f t="shared" si="566"/>
        <v>-</v>
      </c>
      <c r="EK180" s="117" t="str">
        <f t="shared" si="566"/>
        <v>-</v>
      </c>
      <c r="EL180" s="117" t="str">
        <f t="shared" si="566"/>
        <v>-</v>
      </c>
      <c r="EM180" s="117" t="str">
        <f t="shared" si="566"/>
        <v>-</v>
      </c>
      <c r="EN180" s="117" t="str">
        <f t="shared" si="566"/>
        <v>-</v>
      </c>
      <c r="EO180" s="117" t="str">
        <f t="shared" si="566"/>
        <v>-</v>
      </c>
      <c r="EP180" s="117" t="str">
        <f t="shared" si="566"/>
        <v>-</v>
      </c>
      <c r="EQ180" s="117" t="str">
        <f t="shared" si="566"/>
        <v>-</v>
      </c>
      <c r="ER180" s="117" t="str">
        <f t="shared" si="566"/>
        <v>-</v>
      </c>
      <c r="ES180" s="117" t="str">
        <f t="shared" si="566"/>
        <v>-</v>
      </c>
      <c r="ET180" s="117" t="str">
        <f t="shared" si="566"/>
        <v>-</v>
      </c>
      <c r="EU180" s="117" t="str">
        <f t="shared" si="566"/>
        <v>-</v>
      </c>
      <c r="EV180" s="117" t="str">
        <f t="shared" si="552"/>
        <v>-</v>
      </c>
      <c r="EW180" s="117" t="str">
        <f t="shared" si="569"/>
        <v>-</v>
      </c>
      <c r="EX180" s="117" t="str">
        <f t="shared" si="569"/>
        <v>-</v>
      </c>
      <c r="EY180" s="117" t="str">
        <f t="shared" si="569"/>
        <v>-</v>
      </c>
      <c r="EZ180" s="117" t="str">
        <f t="shared" si="569"/>
        <v>-</v>
      </c>
      <c r="FA180" s="117" t="str">
        <f t="shared" si="569"/>
        <v>-</v>
      </c>
      <c r="FB180" s="117" t="str">
        <f t="shared" si="569"/>
        <v>-</v>
      </c>
      <c r="FC180" s="117" t="str">
        <f t="shared" si="569"/>
        <v>-</v>
      </c>
      <c r="FD180" s="117" t="str">
        <f t="shared" si="569"/>
        <v>-</v>
      </c>
      <c r="FE180" s="117" t="str">
        <f t="shared" si="569"/>
        <v>-</v>
      </c>
      <c r="FF180" s="117" t="str">
        <f t="shared" si="569"/>
        <v>-</v>
      </c>
      <c r="FG180" s="117" t="str">
        <f t="shared" si="569"/>
        <v>-</v>
      </c>
      <c r="FH180" s="117" t="str">
        <f t="shared" si="569"/>
        <v>-</v>
      </c>
      <c r="FI180" s="117" t="str">
        <f t="shared" si="569"/>
        <v>-</v>
      </c>
      <c r="FJ180" s="117" t="str">
        <f t="shared" si="569"/>
        <v>-</v>
      </c>
      <c r="FK180" s="117" t="str">
        <f t="shared" si="569"/>
        <v>-</v>
      </c>
      <c r="FL180" s="117" t="str">
        <f t="shared" si="569"/>
        <v>-</v>
      </c>
      <c r="FM180" s="117" t="str">
        <f t="shared" si="569"/>
        <v>-</v>
      </c>
      <c r="FN180" s="117" t="str">
        <f t="shared" si="569"/>
        <v>-</v>
      </c>
      <c r="FO180" s="117" t="str">
        <f t="shared" si="569"/>
        <v>-</v>
      </c>
      <c r="FP180" s="117" t="str">
        <f t="shared" si="569"/>
        <v>-</v>
      </c>
      <c r="FQ180" s="117" t="str">
        <f t="shared" si="569"/>
        <v>-</v>
      </c>
      <c r="FR180" s="117" t="str">
        <f t="shared" si="569"/>
        <v>-</v>
      </c>
      <c r="FS180" s="117" t="str">
        <f t="shared" si="569"/>
        <v>-</v>
      </c>
      <c r="FT180" s="117" t="str">
        <f t="shared" si="569"/>
        <v>-</v>
      </c>
      <c r="FU180" s="117" t="str">
        <f t="shared" si="569"/>
        <v>-</v>
      </c>
      <c r="FV180" s="117" t="str">
        <f t="shared" si="569"/>
        <v>-</v>
      </c>
      <c r="FW180" s="117" t="str">
        <f t="shared" si="569"/>
        <v>-</v>
      </c>
      <c r="FX180" s="117" t="str">
        <f t="shared" si="569"/>
        <v>-</v>
      </c>
      <c r="FY180" s="117" t="str">
        <f t="shared" si="569"/>
        <v>-</v>
      </c>
      <c r="FZ180" s="117" t="str">
        <f t="shared" si="569"/>
        <v>-</v>
      </c>
      <c r="GA180" s="117" t="str">
        <f t="shared" si="569"/>
        <v>-</v>
      </c>
      <c r="GB180" s="117" t="str">
        <f t="shared" si="569"/>
        <v>-</v>
      </c>
      <c r="GC180" s="117" t="str">
        <f t="shared" si="569"/>
        <v>-</v>
      </c>
      <c r="GD180" s="117" t="str">
        <f t="shared" si="569"/>
        <v>-</v>
      </c>
      <c r="GE180" s="117" t="str">
        <f t="shared" si="569"/>
        <v>-</v>
      </c>
      <c r="GF180" s="117" t="str">
        <f t="shared" si="569"/>
        <v>-</v>
      </c>
      <c r="GG180" s="117" t="str">
        <f t="shared" si="569"/>
        <v>-</v>
      </c>
      <c r="GH180" s="117" t="str">
        <f t="shared" si="569"/>
        <v>-</v>
      </c>
      <c r="GI180" s="117" t="str">
        <f t="shared" si="569"/>
        <v>-</v>
      </c>
      <c r="GJ180" s="117" t="str">
        <f t="shared" si="569"/>
        <v>-</v>
      </c>
      <c r="GK180" s="117" t="str">
        <f t="shared" si="569"/>
        <v>-</v>
      </c>
      <c r="GL180" s="117" t="str">
        <f t="shared" si="569"/>
        <v>-</v>
      </c>
      <c r="GM180" s="117" t="str">
        <f t="shared" si="569"/>
        <v>-</v>
      </c>
      <c r="GN180" s="117" t="str">
        <f t="shared" si="569"/>
        <v>-</v>
      </c>
      <c r="GO180" s="117" t="str">
        <f t="shared" si="569"/>
        <v>-</v>
      </c>
      <c r="GP180" s="117" t="str">
        <f t="shared" si="569"/>
        <v>-</v>
      </c>
      <c r="GQ180" s="117" t="str">
        <f t="shared" si="569"/>
        <v>-</v>
      </c>
      <c r="GR180" s="117" t="str">
        <f t="shared" si="569"/>
        <v>-</v>
      </c>
      <c r="GS180" s="117" t="str">
        <f t="shared" si="569"/>
        <v>-</v>
      </c>
      <c r="GT180" s="117" t="str">
        <f t="shared" si="569"/>
        <v>-</v>
      </c>
      <c r="GU180" s="117" t="str">
        <f t="shared" si="569"/>
        <v>-</v>
      </c>
      <c r="GV180" s="117" t="str">
        <f t="shared" si="569"/>
        <v>-</v>
      </c>
      <c r="GW180" s="117" t="str">
        <f t="shared" si="569"/>
        <v>-</v>
      </c>
      <c r="GX180" s="117" t="str">
        <f t="shared" si="569"/>
        <v>-</v>
      </c>
      <c r="GY180" s="117" t="str">
        <f t="shared" si="569"/>
        <v>-</v>
      </c>
      <c r="GZ180" s="117" t="str">
        <f t="shared" si="569"/>
        <v>-</v>
      </c>
      <c r="HA180" s="117" t="str">
        <f t="shared" si="569"/>
        <v>-</v>
      </c>
      <c r="HB180" s="117" t="str">
        <f t="shared" si="569"/>
        <v>-</v>
      </c>
      <c r="HC180" s="117" t="str">
        <f t="shared" si="569"/>
        <v>-</v>
      </c>
      <c r="HD180" s="117" t="str">
        <f t="shared" si="569"/>
        <v>-</v>
      </c>
      <c r="HE180" s="117" t="str">
        <f t="shared" si="569"/>
        <v>-</v>
      </c>
      <c r="HF180" s="117" t="str">
        <f t="shared" si="569"/>
        <v>-</v>
      </c>
      <c r="HG180" s="117" t="str">
        <f t="shared" si="569"/>
        <v>-</v>
      </c>
      <c r="HH180" s="117" t="str">
        <f t="shared" si="569"/>
        <v>-</v>
      </c>
      <c r="HI180" s="117" t="str">
        <f t="shared" si="567"/>
        <v>-</v>
      </c>
      <c r="HJ180" s="117" t="str">
        <f t="shared" si="567"/>
        <v>-</v>
      </c>
      <c r="HK180" s="117" t="str">
        <f t="shared" si="567"/>
        <v>-</v>
      </c>
      <c r="HL180" s="117" t="str">
        <f t="shared" si="567"/>
        <v>-</v>
      </c>
      <c r="HM180" s="117" t="str">
        <f t="shared" si="567"/>
        <v>-</v>
      </c>
      <c r="HN180" s="117" t="str">
        <f t="shared" si="567"/>
        <v>-</v>
      </c>
      <c r="HO180" s="117" t="str">
        <f t="shared" si="567"/>
        <v>-</v>
      </c>
      <c r="HP180" s="117" t="str">
        <f t="shared" si="567"/>
        <v>-</v>
      </c>
      <c r="HQ180" s="117" t="str">
        <f t="shared" si="567"/>
        <v>-</v>
      </c>
      <c r="HR180" s="117" t="str">
        <f t="shared" si="567"/>
        <v>-</v>
      </c>
      <c r="HS180" s="117" t="str">
        <f t="shared" si="567"/>
        <v>-</v>
      </c>
      <c r="HT180" s="117" t="str">
        <f t="shared" si="567"/>
        <v>-</v>
      </c>
      <c r="HU180" s="117" t="str">
        <f t="shared" si="567"/>
        <v>-</v>
      </c>
    </row>
    <row r="181" spans="8:229" x14ac:dyDescent="0.35">
      <c r="H181" s="117">
        <v>180</v>
      </c>
      <c r="I181" s="117" t="str">
        <f t="shared" si="410"/>
        <v>ECG</v>
      </c>
      <c r="J181" s="117">
        <f t="shared" si="412"/>
        <v>164</v>
      </c>
      <c r="K181" s="117" t="str">
        <f t="shared" si="413"/>
        <v>ECG</v>
      </c>
      <c r="L181" s="117" t="str">
        <f t="shared" si="414"/>
        <v/>
      </c>
      <c r="M181" s="398" t="str">
        <f t="shared" si="415"/>
        <v>ECG</v>
      </c>
      <c r="N181" s="117">
        <f t="shared" si="416"/>
        <v>180</v>
      </c>
      <c r="O181" s="117">
        <f t="shared" si="417"/>
        <v>180</v>
      </c>
      <c r="Q181" s="389" t="str">
        <f t="shared" si="411"/>
        <v/>
      </c>
      <c r="R181" s="395" t="str">
        <f t="shared" si="418"/>
        <v/>
      </c>
      <c r="S181" s="391"/>
      <c r="T181" s="391"/>
      <c r="U181" s="391"/>
      <c r="V181" s="117">
        <v>33</v>
      </c>
      <c r="X181" s="117" t="str">
        <f t="shared" si="570"/>
        <v>-</v>
      </c>
      <c r="Y181" s="117" t="str">
        <f t="shared" si="568"/>
        <v>-</v>
      </c>
      <c r="Z181" s="117" t="str">
        <f t="shared" si="568"/>
        <v>-</v>
      </c>
      <c r="AA181" s="117" t="str">
        <f t="shared" si="568"/>
        <v>-</v>
      </c>
      <c r="AB181" s="117" t="str">
        <f t="shared" si="568"/>
        <v>-</v>
      </c>
      <c r="AC181" s="117" t="str">
        <f t="shared" si="568"/>
        <v>-</v>
      </c>
      <c r="AD181" s="117" t="str">
        <f t="shared" si="568"/>
        <v>-</v>
      </c>
      <c r="AE181" s="117" t="str">
        <f t="shared" si="568"/>
        <v>-</v>
      </c>
      <c r="AF181" s="117" t="str">
        <f t="shared" si="568"/>
        <v>-</v>
      </c>
      <c r="AG181" s="117" t="str">
        <f t="shared" si="568"/>
        <v>-</v>
      </c>
      <c r="AH181" s="117" t="str">
        <f t="shared" si="568"/>
        <v>-</v>
      </c>
      <c r="AI181" s="117" t="str">
        <f t="shared" si="568"/>
        <v>-</v>
      </c>
      <c r="AJ181" s="117" t="str">
        <f t="shared" si="568"/>
        <v>-</v>
      </c>
      <c r="AK181" s="117" t="str">
        <f t="shared" si="568"/>
        <v>-</v>
      </c>
      <c r="AL181" s="117" t="str">
        <f t="shared" si="568"/>
        <v>-</v>
      </c>
      <c r="AM181" s="117" t="str">
        <f t="shared" si="568"/>
        <v>-</v>
      </c>
      <c r="AN181" s="117" t="str">
        <f t="shared" si="568"/>
        <v>-</v>
      </c>
      <c r="AO181" s="117" t="str">
        <f t="shared" si="568"/>
        <v>-</v>
      </c>
      <c r="AP181" s="117" t="str">
        <f t="shared" si="568"/>
        <v>-</v>
      </c>
      <c r="AQ181" s="117" t="str">
        <f t="shared" si="568"/>
        <v>-</v>
      </c>
      <c r="AR181" s="117" t="str">
        <f t="shared" si="568"/>
        <v>-</v>
      </c>
      <c r="AS181" s="117" t="str">
        <f t="shared" si="568"/>
        <v>-</v>
      </c>
      <c r="AT181" s="117" t="str">
        <f t="shared" si="568"/>
        <v>-</v>
      </c>
      <c r="AU181" s="117" t="str">
        <f t="shared" si="568"/>
        <v>-</v>
      </c>
      <c r="AV181" s="117" t="str">
        <f t="shared" si="568"/>
        <v>-</v>
      </c>
      <c r="AW181" s="117" t="str">
        <f t="shared" si="568"/>
        <v>-</v>
      </c>
      <c r="AX181" s="117" t="str">
        <f t="shared" si="568"/>
        <v>-</v>
      </c>
      <c r="AY181" s="117" t="str">
        <f t="shared" si="568"/>
        <v>-</v>
      </c>
      <c r="AZ181" s="117" t="str">
        <f t="shared" si="568"/>
        <v>-</v>
      </c>
      <c r="BA181" s="117" t="str">
        <f t="shared" si="568"/>
        <v>-</v>
      </c>
      <c r="BB181" s="117" t="str">
        <f t="shared" si="568"/>
        <v>-</v>
      </c>
      <c r="BC181" s="117" t="str">
        <f t="shared" si="568"/>
        <v>-</v>
      </c>
      <c r="BD181" s="117" t="str">
        <f t="shared" si="568"/>
        <v>-</v>
      </c>
      <c r="BE181" s="117" t="str">
        <f t="shared" si="568"/>
        <v>-</v>
      </c>
      <c r="BF181" s="117" t="str">
        <f t="shared" si="568"/>
        <v>-</v>
      </c>
      <c r="BG181" s="117" t="str">
        <f t="shared" si="568"/>
        <v>-</v>
      </c>
      <c r="BH181" s="117" t="str">
        <f t="shared" si="568"/>
        <v>-</v>
      </c>
      <c r="BI181" s="117" t="str">
        <f t="shared" si="568"/>
        <v>-</v>
      </c>
      <c r="BJ181" s="117" t="str">
        <f t="shared" si="568"/>
        <v>-</v>
      </c>
      <c r="BK181" s="117" t="str">
        <f t="shared" si="568"/>
        <v>-</v>
      </c>
      <c r="BL181" s="117" t="str">
        <f t="shared" si="568"/>
        <v>-</v>
      </c>
      <c r="BM181" s="117" t="str">
        <f t="shared" si="568"/>
        <v>-</v>
      </c>
      <c r="BN181" s="117" t="str">
        <f t="shared" si="568"/>
        <v>-</v>
      </c>
      <c r="BO181" s="117" t="str">
        <f t="shared" si="568"/>
        <v>-</v>
      </c>
      <c r="BP181" s="117" t="str">
        <f t="shared" si="568"/>
        <v>-</v>
      </c>
      <c r="BQ181" s="117" t="str">
        <f t="shared" si="568"/>
        <v>-</v>
      </c>
      <c r="BR181" s="117" t="str">
        <f t="shared" si="568"/>
        <v>-</v>
      </c>
      <c r="BS181" s="117" t="str">
        <f t="shared" si="568"/>
        <v>-</v>
      </c>
      <c r="BT181" s="117" t="str">
        <f t="shared" si="568"/>
        <v>-</v>
      </c>
      <c r="BU181" s="117" t="str">
        <f t="shared" si="568"/>
        <v>-</v>
      </c>
      <c r="BV181" s="117" t="str">
        <f t="shared" si="568"/>
        <v>-</v>
      </c>
      <c r="BW181" s="117" t="str">
        <f t="shared" si="568"/>
        <v>-</v>
      </c>
      <c r="BX181" s="117" t="str">
        <f t="shared" si="568"/>
        <v>-</v>
      </c>
      <c r="BY181" s="117" t="str">
        <f t="shared" si="568"/>
        <v>-</v>
      </c>
      <c r="BZ181" s="117" t="str">
        <f t="shared" si="568"/>
        <v>-</v>
      </c>
      <c r="CA181" s="117" t="str">
        <f t="shared" si="568"/>
        <v>-</v>
      </c>
      <c r="CB181" s="117" t="str">
        <f t="shared" si="568"/>
        <v>-</v>
      </c>
      <c r="CC181" s="117" t="str">
        <f t="shared" si="568"/>
        <v>-</v>
      </c>
      <c r="CD181" s="117" t="str">
        <f t="shared" si="568"/>
        <v>-</v>
      </c>
      <c r="CE181" s="117" t="str">
        <f t="shared" si="568"/>
        <v>-</v>
      </c>
      <c r="CF181" s="117" t="str">
        <f t="shared" si="568"/>
        <v>-</v>
      </c>
      <c r="CG181" s="117" t="str">
        <f t="shared" si="568"/>
        <v>-</v>
      </c>
      <c r="CH181" s="117" t="str">
        <f t="shared" si="568"/>
        <v>-</v>
      </c>
      <c r="CI181" s="117" t="str">
        <f t="shared" si="568"/>
        <v>-</v>
      </c>
      <c r="CJ181" s="117" t="str">
        <f t="shared" ref="CJ181:EU184" si="571">IF(CJ132=CJ131,"-",CJ132)</f>
        <v>-</v>
      </c>
      <c r="CK181" s="117" t="str">
        <f t="shared" si="571"/>
        <v>-</v>
      </c>
      <c r="CL181" s="117" t="str">
        <f t="shared" si="571"/>
        <v>-</v>
      </c>
      <c r="CM181" s="117" t="str">
        <f t="shared" si="571"/>
        <v>-</v>
      </c>
      <c r="CN181" s="117" t="str">
        <f t="shared" si="571"/>
        <v>-</v>
      </c>
      <c r="CO181" s="117" t="str">
        <f t="shared" si="571"/>
        <v>-</v>
      </c>
      <c r="CP181" s="117" t="str">
        <f t="shared" si="571"/>
        <v>-</v>
      </c>
      <c r="CQ181" s="117" t="str">
        <f t="shared" si="571"/>
        <v>-</v>
      </c>
      <c r="CR181" s="117" t="str">
        <f t="shared" si="571"/>
        <v>-</v>
      </c>
      <c r="CS181" s="117" t="str">
        <f t="shared" si="571"/>
        <v>-</v>
      </c>
      <c r="CT181" s="117" t="str">
        <f t="shared" si="571"/>
        <v>-</v>
      </c>
      <c r="CU181" s="117" t="str">
        <f t="shared" si="571"/>
        <v>-</v>
      </c>
      <c r="CV181" s="117" t="str">
        <f t="shared" si="571"/>
        <v>-</v>
      </c>
      <c r="CW181" s="117" t="str">
        <f t="shared" si="571"/>
        <v>-</v>
      </c>
      <c r="CX181" s="117" t="str">
        <f t="shared" si="571"/>
        <v>-</v>
      </c>
      <c r="CY181" s="117" t="str">
        <f t="shared" si="571"/>
        <v>-</v>
      </c>
      <c r="CZ181" s="117" t="str">
        <f t="shared" si="571"/>
        <v>-</v>
      </c>
      <c r="DA181" s="117" t="str">
        <f t="shared" si="571"/>
        <v>-</v>
      </c>
      <c r="DB181" s="117" t="str">
        <f t="shared" si="571"/>
        <v>-</v>
      </c>
      <c r="DC181" s="117" t="str">
        <f t="shared" si="571"/>
        <v>-</v>
      </c>
      <c r="DD181" s="117" t="str">
        <f t="shared" si="571"/>
        <v>-</v>
      </c>
      <c r="DE181" s="117" t="str">
        <f t="shared" si="571"/>
        <v>-</v>
      </c>
      <c r="DF181" s="117" t="str">
        <f t="shared" si="571"/>
        <v>-</v>
      </c>
      <c r="DG181" s="117" t="str">
        <f t="shared" si="571"/>
        <v>-</v>
      </c>
      <c r="DH181" s="117" t="str">
        <f t="shared" si="571"/>
        <v>-</v>
      </c>
      <c r="DI181" s="117" t="str">
        <f t="shared" si="571"/>
        <v>-</v>
      </c>
      <c r="DJ181" s="117" t="str">
        <f t="shared" si="571"/>
        <v>-</v>
      </c>
      <c r="DK181" s="117" t="str">
        <f t="shared" si="571"/>
        <v>-</v>
      </c>
      <c r="DL181" s="117" t="str">
        <f t="shared" si="571"/>
        <v>-</v>
      </c>
      <c r="DM181" s="117" t="str">
        <f t="shared" si="571"/>
        <v>-</v>
      </c>
      <c r="DN181" s="117" t="str">
        <f t="shared" si="571"/>
        <v>-</v>
      </c>
      <c r="DO181" s="117" t="str">
        <f t="shared" si="571"/>
        <v>-</v>
      </c>
      <c r="DP181" s="117" t="str">
        <f t="shared" si="571"/>
        <v>-</v>
      </c>
      <c r="DQ181" s="117" t="str">
        <f t="shared" si="571"/>
        <v>-</v>
      </c>
      <c r="DR181" s="117" t="str">
        <f t="shared" si="571"/>
        <v>-</v>
      </c>
      <c r="DS181" s="117" t="str">
        <f t="shared" si="571"/>
        <v>-</v>
      </c>
      <c r="DT181" s="117" t="str">
        <f t="shared" si="571"/>
        <v>-</v>
      </c>
      <c r="DU181" s="117" t="str">
        <f t="shared" si="571"/>
        <v>-</v>
      </c>
      <c r="DV181" s="117" t="str">
        <f t="shared" si="571"/>
        <v>-</v>
      </c>
      <c r="DW181" s="117" t="str">
        <f t="shared" si="571"/>
        <v>-</v>
      </c>
      <c r="DX181" s="117" t="str">
        <f t="shared" si="571"/>
        <v>-</v>
      </c>
      <c r="DY181" s="117" t="str">
        <f t="shared" si="571"/>
        <v>-</v>
      </c>
      <c r="DZ181" s="117" t="str">
        <f t="shared" si="571"/>
        <v>-</v>
      </c>
      <c r="EA181" s="117" t="str">
        <f t="shared" si="571"/>
        <v>-</v>
      </c>
      <c r="EB181" s="117" t="str">
        <f t="shared" si="571"/>
        <v>-</v>
      </c>
      <c r="EC181" s="117" t="str">
        <f t="shared" si="571"/>
        <v>-</v>
      </c>
      <c r="ED181" s="117" t="str">
        <f t="shared" si="571"/>
        <v>-</v>
      </c>
      <c r="EE181" s="117" t="str">
        <f t="shared" si="571"/>
        <v>-</v>
      </c>
      <c r="EF181" s="117" t="str">
        <f t="shared" si="571"/>
        <v>-</v>
      </c>
      <c r="EG181" s="117" t="str">
        <f t="shared" si="571"/>
        <v>-</v>
      </c>
      <c r="EH181" s="117" t="str">
        <f t="shared" si="571"/>
        <v>-</v>
      </c>
      <c r="EI181" s="117" t="str">
        <f t="shared" si="571"/>
        <v>-</v>
      </c>
      <c r="EJ181" s="117" t="str">
        <f t="shared" si="571"/>
        <v>-</v>
      </c>
      <c r="EK181" s="117" t="str">
        <f t="shared" si="571"/>
        <v>-</v>
      </c>
      <c r="EL181" s="117" t="str">
        <f t="shared" si="571"/>
        <v>-</v>
      </c>
      <c r="EM181" s="117" t="str">
        <f t="shared" si="571"/>
        <v>-</v>
      </c>
      <c r="EN181" s="117" t="str">
        <f t="shared" si="571"/>
        <v>-</v>
      </c>
      <c r="EO181" s="117" t="str">
        <f t="shared" si="571"/>
        <v>-</v>
      </c>
      <c r="EP181" s="117" t="str">
        <f t="shared" si="571"/>
        <v>-</v>
      </c>
      <c r="EQ181" s="117" t="str">
        <f t="shared" si="571"/>
        <v>-</v>
      </c>
      <c r="ER181" s="117" t="str">
        <f t="shared" si="571"/>
        <v>-</v>
      </c>
      <c r="ES181" s="117" t="str">
        <f t="shared" si="571"/>
        <v>-</v>
      </c>
      <c r="ET181" s="117" t="str">
        <f t="shared" si="571"/>
        <v>-</v>
      </c>
      <c r="EU181" s="117" t="str">
        <f t="shared" si="571"/>
        <v>-</v>
      </c>
      <c r="EV181" s="117" t="str">
        <f t="shared" si="552"/>
        <v>-</v>
      </c>
      <c r="EW181" s="117" t="str">
        <f t="shared" si="569"/>
        <v>-</v>
      </c>
      <c r="EX181" s="117" t="str">
        <f t="shared" si="569"/>
        <v>-</v>
      </c>
      <c r="EY181" s="117" t="str">
        <f t="shared" si="569"/>
        <v>-</v>
      </c>
      <c r="EZ181" s="117" t="str">
        <f t="shared" si="569"/>
        <v>-</v>
      </c>
      <c r="FA181" s="117" t="str">
        <f t="shared" si="569"/>
        <v>-</v>
      </c>
      <c r="FB181" s="117" t="str">
        <f t="shared" si="569"/>
        <v>-</v>
      </c>
      <c r="FC181" s="117" t="str">
        <f t="shared" si="569"/>
        <v>-</v>
      </c>
      <c r="FD181" s="117" t="str">
        <f t="shared" si="569"/>
        <v>-</v>
      </c>
      <c r="FE181" s="117" t="str">
        <f t="shared" si="569"/>
        <v>-</v>
      </c>
      <c r="FF181" s="117" t="str">
        <f t="shared" si="569"/>
        <v>-</v>
      </c>
      <c r="FG181" s="117" t="str">
        <f t="shared" si="569"/>
        <v>-</v>
      </c>
      <c r="FH181" s="117" t="str">
        <f t="shared" si="569"/>
        <v>-</v>
      </c>
      <c r="FI181" s="117" t="str">
        <f t="shared" si="569"/>
        <v>-</v>
      </c>
      <c r="FJ181" s="117" t="str">
        <f t="shared" si="569"/>
        <v>-</v>
      </c>
      <c r="FK181" s="117" t="str">
        <f t="shared" si="569"/>
        <v>-</v>
      </c>
      <c r="FL181" s="117" t="str">
        <f t="shared" si="569"/>
        <v>-</v>
      </c>
      <c r="FM181" s="117" t="str">
        <f t="shared" si="569"/>
        <v>-</v>
      </c>
      <c r="FN181" s="117" t="str">
        <f t="shared" si="569"/>
        <v>-</v>
      </c>
      <c r="FO181" s="117" t="str">
        <f t="shared" si="569"/>
        <v>-</v>
      </c>
      <c r="FP181" s="117" t="str">
        <f t="shared" si="569"/>
        <v>-</v>
      </c>
      <c r="FQ181" s="117" t="str">
        <f t="shared" si="569"/>
        <v>-</v>
      </c>
      <c r="FR181" s="117" t="str">
        <f t="shared" si="569"/>
        <v>-</v>
      </c>
      <c r="FS181" s="117" t="str">
        <f t="shared" si="569"/>
        <v>-</v>
      </c>
      <c r="FT181" s="117" t="str">
        <f t="shared" si="569"/>
        <v>-</v>
      </c>
      <c r="FU181" s="117" t="str">
        <f t="shared" si="569"/>
        <v>-</v>
      </c>
      <c r="FV181" s="117" t="str">
        <f t="shared" si="569"/>
        <v>-</v>
      </c>
      <c r="FW181" s="117" t="str">
        <f t="shared" si="569"/>
        <v>-</v>
      </c>
      <c r="FX181" s="117" t="str">
        <f t="shared" si="569"/>
        <v>-</v>
      </c>
      <c r="FY181" s="117" t="str">
        <f t="shared" si="569"/>
        <v>-</v>
      </c>
      <c r="FZ181" s="117" t="str">
        <f t="shared" si="569"/>
        <v>-</v>
      </c>
      <c r="GA181" s="117" t="str">
        <f t="shared" si="569"/>
        <v>-</v>
      </c>
      <c r="GB181" s="117" t="str">
        <f t="shared" si="569"/>
        <v>-</v>
      </c>
      <c r="GC181" s="117" t="str">
        <f t="shared" si="569"/>
        <v>-</v>
      </c>
      <c r="GD181" s="117" t="str">
        <f t="shared" si="569"/>
        <v>-</v>
      </c>
      <c r="GE181" s="117" t="str">
        <f t="shared" si="569"/>
        <v>-</v>
      </c>
      <c r="GF181" s="117" t="str">
        <f t="shared" si="569"/>
        <v>-</v>
      </c>
      <c r="GG181" s="117" t="str">
        <f t="shared" si="569"/>
        <v>-</v>
      </c>
      <c r="GH181" s="117" t="str">
        <f t="shared" si="569"/>
        <v>-</v>
      </c>
      <c r="GI181" s="117" t="str">
        <f t="shared" si="569"/>
        <v>-</v>
      </c>
      <c r="GJ181" s="117" t="str">
        <f t="shared" si="569"/>
        <v>-</v>
      </c>
      <c r="GK181" s="117" t="str">
        <f t="shared" si="569"/>
        <v>-</v>
      </c>
      <c r="GL181" s="117" t="str">
        <f t="shared" si="569"/>
        <v>-</v>
      </c>
      <c r="GM181" s="117" t="str">
        <f t="shared" si="569"/>
        <v>-</v>
      </c>
      <c r="GN181" s="117" t="str">
        <f t="shared" si="569"/>
        <v>-</v>
      </c>
      <c r="GO181" s="117" t="str">
        <f t="shared" si="569"/>
        <v>-</v>
      </c>
      <c r="GP181" s="117" t="str">
        <f t="shared" si="569"/>
        <v>-</v>
      </c>
      <c r="GQ181" s="117" t="str">
        <f t="shared" si="569"/>
        <v>-</v>
      </c>
      <c r="GR181" s="117" t="str">
        <f t="shared" si="569"/>
        <v>-</v>
      </c>
      <c r="GS181" s="117" t="str">
        <f t="shared" si="569"/>
        <v>-</v>
      </c>
      <c r="GT181" s="117" t="str">
        <f t="shared" si="569"/>
        <v>-</v>
      </c>
      <c r="GU181" s="117" t="str">
        <f t="shared" si="569"/>
        <v>-</v>
      </c>
      <c r="GV181" s="117" t="str">
        <f t="shared" si="569"/>
        <v>-</v>
      </c>
      <c r="GW181" s="117" t="str">
        <f t="shared" si="569"/>
        <v>-</v>
      </c>
      <c r="GX181" s="117" t="str">
        <f t="shared" si="569"/>
        <v>-</v>
      </c>
      <c r="GY181" s="117" t="str">
        <f t="shared" si="569"/>
        <v>-</v>
      </c>
      <c r="GZ181" s="117" t="str">
        <f t="shared" si="569"/>
        <v>-</v>
      </c>
      <c r="HA181" s="117" t="str">
        <f t="shared" si="569"/>
        <v>-</v>
      </c>
      <c r="HB181" s="117" t="str">
        <f t="shared" si="569"/>
        <v>-</v>
      </c>
      <c r="HC181" s="117" t="str">
        <f t="shared" si="569"/>
        <v>-</v>
      </c>
      <c r="HD181" s="117" t="str">
        <f t="shared" si="569"/>
        <v>-</v>
      </c>
      <c r="HE181" s="117" t="str">
        <f t="shared" si="569"/>
        <v>-</v>
      </c>
      <c r="HF181" s="117" t="str">
        <f t="shared" si="569"/>
        <v>-</v>
      </c>
      <c r="HG181" s="117" t="str">
        <f t="shared" si="569"/>
        <v>-</v>
      </c>
      <c r="HH181" s="117" t="str">
        <f t="shared" ref="HH181:HU184" si="572">IF(HH132=HH131,"-",HH132)</f>
        <v>-</v>
      </c>
      <c r="HI181" s="117" t="str">
        <f t="shared" si="572"/>
        <v>-</v>
      </c>
      <c r="HJ181" s="117" t="str">
        <f t="shared" si="572"/>
        <v>-</v>
      </c>
      <c r="HK181" s="117" t="str">
        <f t="shared" si="572"/>
        <v>-</v>
      </c>
      <c r="HL181" s="117" t="str">
        <f t="shared" si="572"/>
        <v>-</v>
      </c>
      <c r="HM181" s="117" t="str">
        <f t="shared" si="572"/>
        <v>-</v>
      </c>
      <c r="HN181" s="117" t="str">
        <f t="shared" si="572"/>
        <v>-</v>
      </c>
      <c r="HO181" s="117" t="str">
        <f t="shared" si="572"/>
        <v>-</v>
      </c>
      <c r="HP181" s="117" t="str">
        <f t="shared" si="572"/>
        <v>-</v>
      </c>
      <c r="HQ181" s="117" t="str">
        <f t="shared" si="572"/>
        <v>-</v>
      </c>
      <c r="HR181" s="117" t="str">
        <f t="shared" si="572"/>
        <v>-</v>
      </c>
      <c r="HS181" s="117" t="str">
        <f t="shared" si="572"/>
        <v>-</v>
      </c>
      <c r="HT181" s="117" t="str">
        <f t="shared" si="572"/>
        <v>-</v>
      </c>
      <c r="HU181" s="117" t="str">
        <f t="shared" si="572"/>
        <v>-</v>
      </c>
    </row>
    <row r="182" spans="8:229" x14ac:dyDescent="0.35">
      <c r="H182" s="117">
        <v>181</v>
      </c>
      <c r="I182" s="117" t="str">
        <f t="shared" si="410"/>
        <v>ECG</v>
      </c>
      <c r="J182" s="117">
        <f t="shared" si="412"/>
        <v>165</v>
      </c>
      <c r="K182" s="117" t="str">
        <f t="shared" si="413"/>
        <v>ECG</v>
      </c>
      <c r="L182" s="117" t="str">
        <f t="shared" si="414"/>
        <v/>
      </c>
      <c r="M182" s="398" t="str">
        <f t="shared" si="415"/>
        <v>ECG</v>
      </c>
      <c r="N182" s="117">
        <f t="shared" si="416"/>
        <v>181</v>
      </c>
      <c r="O182" s="117">
        <f t="shared" si="417"/>
        <v>181</v>
      </c>
      <c r="Q182" s="389" t="str">
        <f t="shared" si="411"/>
        <v/>
      </c>
      <c r="R182" s="395" t="str">
        <f t="shared" si="418"/>
        <v/>
      </c>
      <c r="S182" s="391"/>
      <c r="T182" s="391"/>
      <c r="U182" s="391"/>
      <c r="V182" s="117">
        <v>34</v>
      </c>
      <c r="X182" s="117" t="str">
        <f t="shared" si="570"/>
        <v>-</v>
      </c>
      <c r="Y182" s="117" t="str">
        <f t="shared" ref="Y182:CJ185" si="573">IF(Y133=Y132,"-",Y133)</f>
        <v>-</v>
      </c>
      <c r="Z182" s="117" t="str">
        <f t="shared" si="573"/>
        <v>-</v>
      </c>
      <c r="AA182" s="117" t="str">
        <f t="shared" si="573"/>
        <v>-</v>
      </c>
      <c r="AB182" s="117" t="str">
        <f t="shared" si="573"/>
        <v>-</v>
      </c>
      <c r="AC182" s="117" t="str">
        <f t="shared" si="573"/>
        <v>-</v>
      </c>
      <c r="AD182" s="117" t="str">
        <f t="shared" si="573"/>
        <v>-</v>
      </c>
      <c r="AE182" s="117" t="str">
        <f t="shared" si="573"/>
        <v>-</v>
      </c>
      <c r="AF182" s="117" t="str">
        <f t="shared" si="573"/>
        <v>-</v>
      </c>
      <c r="AG182" s="117" t="str">
        <f t="shared" si="573"/>
        <v>-</v>
      </c>
      <c r="AH182" s="117" t="str">
        <f t="shared" si="573"/>
        <v>-</v>
      </c>
      <c r="AI182" s="117" t="str">
        <f t="shared" si="573"/>
        <v>-</v>
      </c>
      <c r="AJ182" s="117" t="str">
        <f t="shared" si="573"/>
        <v>-</v>
      </c>
      <c r="AK182" s="117" t="str">
        <f t="shared" si="573"/>
        <v>-</v>
      </c>
      <c r="AL182" s="117" t="str">
        <f t="shared" si="573"/>
        <v>-</v>
      </c>
      <c r="AM182" s="117" t="str">
        <f t="shared" si="573"/>
        <v>-</v>
      </c>
      <c r="AN182" s="117" t="str">
        <f t="shared" si="573"/>
        <v>-</v>
      </c>
      <c r="AO182" s="117" t="str">
        <f t="shared" si="573"/>
        <v>-</v>
      </c>
      <c r="AP182" s="117" t="str">
        <f t="shared" si="573"/>
        <v>-</v>
      </c>
      <c r="AQ182" s="117" t="str">
        <f t="shared" si="573"/>
        <v>-</v>
      </c>
      <c r="AR182" s="117" t="str">
        <f t="shared" si="573"/>
        <v>-</v>
      </c>
      <c r="AS182" s="117" t="str">
        <f t="shared" si="573"/>
        <v>-</v>
      </c>
      <c r="AT182" s="117" t="str">
        <f t="shared" si="573"/>
        <v>-</v>
      </c>
      <c r="AU182" s="117" t="str">
        <f t="shared" si="573"/>
        <v>-</v>
      </c>
      <c r="AV182" s="117" t="str">
        <f t="shared" si="573"/>
        <v>-</v>
      </c>
      <c r="AW182" s="117" t="str">
        <f t="shared" si="573"/>
        <v>-</v>
      </c>
      <c r="AX182" s="117" t="str">
        <f t="shared" si="573"/>
        <v>-</v>
      </c>
      <c r="AY182" s="117" t="str">
        <f t="shared" si="573"/>
        <v>-</v>
      </c>
      <c r="AZ182" s="117" t="str">
        <f t="shared" si="573"/>
        <v>-</v>
      </c>
      <c r="BA182" s="117" t="str">
        <f t="shared" si="573"/>
        <v>-</v>
      </c>
      <c r="BB182" s="117" t="str">
        <f t="shared" si="573"/>
        <v>-</v>
      </c>
      <c r="BC182" s="117" t="str">
        <f t="shared" si="573"/>
        <v>-</v>
      </c>
      <c r="BD182" s="117" t="str">
        <f t="shared" si="573"/>
        <v>-</v>
      </c>
      <c r="BE182" s="117" t="str">
        <f t="shared" si="573"/>
        <v>-</v>
      </c>
      <c r="BF182" s="117" t="str">
        <f t="shared" si="573"/>
        <v>-</v>
      </c>
      <c r="BG182" s="117" t="str">
        <f t="shared" si="573"/>
        <v>-</v>
      </c>
      <c r="BH182" s="117" t="str">
        <f t="shared" si="573"/>
        <v>-</v>
      </c>
      <c r="BI182" s="117" t="str">
        <f t="shared" si="573"/>
        <v>-</v>
      </c>
      <c r="BJ182" s="117" t="str">
        <f t="shared" si="573"/>
        <v>-</v>
      </c>
      <c r="BK182" s="117" t="str">
        <f t="shared" si="573"/>
        <v>-</v>
      </c>
      <c r="BL182" s="117" t="str">
        <f t="shared" si="573"/>
        <v>-</v>
      </c>
      <c r="BM182" s="117" t="str">
        <f t="shared" si="573"/>
        <v>-</v>
      </c>
      <c r="BN182" s="117" t="str">
        <f t="shared" si="573"/>
        <v>-</v>
      </c>
      <c r="BO182" s="117" t="str">
        <f t="shared" si="573"/>
        <v>-</v>
      </c>
      <c r="BP182" s="117" t="str">
        <f t="shared" si="573"/>
        <v>-</v>
      </c>
      <c r="BQ182" s="117" t="str">
        <f t="shared" si="573"/>
        <v>-</v>
      </c>
      <c r="BR182" s="117" t="str">
        <f t="shared" si="573"/>
        <v>-</v>
      </c>
      <c r="BS182" s="117" t="str">
        <f t="shared" si="573"/>
        <v>-</v>
      </c>
      <c r="BT182" s="117" t="str">
        <f t="shared" si="573"/>
        <v>-</v>
      </c>
      <c r="BU182" s="117" t="str">
        <f t="shared" si="573"/>
        <v>-</v>
      </c>
      <c r="BV182" s="117" t="str">
        <f t="shared" si="573"/>
        <v>-</v>
      </c>
      <c r="BW182" s="117" t="str">
        <f t="shared" si="573"/>
        <v>-</v>
      </c>
      <c r="BX182" s="117" t="str">
        <f t="shared" si="573"/>
        <v>-</v>
      </c>
      <c r="BY182" s="117" t="str">
        <f t="shared" si="573"/>
        <v>-</v>
      </c>
      <c r="BZ182" s="117" t="str">
        <f t="shared" si="573"/>
        <v>-</v>
      </c>
      <c r="CA182" s="117" t="str">
        <f t="shared" si="573"/>
        <v>-</v>
      </c>
      <c r="CB182" s="117" t="str">
        <f t="shared" si="573"/>
        <v>-</v>
      </c>
      <c r="CC182" s="117" t="str">
        <f t="shared" si="573"/>
        <v>-</v>
      </c>
      <c r="CD182" s="117" t="str">
        <f t="shared" si="573"/>
        <v>-</v>
      </c>
      <c r="CE182" s="117" t="str">
        <f t="shared" si="573"/>
        <v>-</v>
      </c>
      <c r="CF182" s="117" t="str">
        <f t="shared" si="573"/>
        <v>-</v>
      </c>
      <c r="CG182" s="117" t="str">
        <f t="shared" si="573"/>
        <v>-</v>
      </c>
      <c r="CH182" s="117" t="str">
        <f t="shared" si="573"/>
        <v>-</v>
      </c>
      <c r="CI182" s="117" t="str">
        <f t="shared" si="573"/>
        <v>-</v>
      </c>
      <c r="CJ182" s="117" t="str">
        <f t="shared" si="573"/>
        <v>-</v>
      </c>
      <c r="CK182" s="117" t="str">
        <f t="shared" si="571"/>
        <v>-</v>
      </c>
      <c r="CL182" s="117" t="str">
        <f t="shared" si="571"/>
        <v>-</v>
      </c>
      <c r="CM182" s="117" t="str">
        <f t="shared" si="571"/>
        <v>-</v>
      </c>
      <c r="CN182" s="117" t="str">
        <f t="shared" si="571"/>
        <v>-</v>
      </c>
      <c r="CO182" s="117" t="str">
        <f t="shared" si="571"/>
        <v>-</v>
      </c>
      <c r="CP182" s="117" t="str">
        <f t="shared" si="571"/>
        <v>-</v>
      </c>
      <c r="CQ182" s="117" t="str">
        <f t="shared" si="571"/>
        <v>-</v>
      </c>
      <c r="CR182" s="117" t="str">
        <f t="shared" si="571"/>
        <v>-</v>
      </c>
      <c r="CS182" s="117" t="str">
        <f t="shared" si="571"/>
        <v>-</v>
      </c>
      <c r="CT182" s="117" t="str">
        <f t="shared" si="571"/>
        <v>-</v>
      </c>
      <c r="CU182" s="117" t="str">
        <f t="shared" si="571"/>
        <v>-</v>
      </c>
      <c r="CV182" s="117" t="str">
        <f t="shared" si="571"/>
        <v>-</v>
      </c>
      <c r="CW182" s="117" t="str">
        <f t="shared" si="571"/>
        <v>-</v>
      </c>
      <c r="CX182" s="117" t="str">
        <f t="shared" si="571"/>
        <v>-</v>
      </c>
      <c r="CY182" s="117" t="str">
        <f t="shared" si="571"/>
        <v>-</v>
      </c>
      <c r="CZ182" s="117" t="str">
        <f t="shared" si="571"/>
        <v>-</v>
      </c>
      <c r="DA182" s="117" t="str">
        <f t="shared" si="571"/>
        <v>-</v>
      </c>
      <c r="DB182" s="117" t="str">
        <f t="shared" si="571"/>
        <v>-</v>
      </c>
      <c r="DC182" s="117" t="str">
        <f t="shared" si="571"/>
        <v>-</v>
      </c>
      <c r="DD182" s="117" t="str">
        <f t="shared" si="571"/>
        <v>-</v>
      </c>
      <c r="DE182" s="117" t="str">
        <f t="shared" si="571"/>
        <v>-</v>
      </c>
      <c r="DF182" s="117" t="str">
        <f t="shared" si="571"/>
        <v>-</v>
      </c>
      <c r="DG182" s="117" t="str">
        <f t="shared" si="571"/>
        <v>-</v>
      </c>
      <c r="DH182" s="117" t="str">
        <f t="shared" si="571"/>
        <v>-</v>
      </c>
      <c r="DI182" s="117" t="str">
        <f t="shared" si="571"/>
        <v>-</v>
      </c>
      <c r="DJ182" s="117" t="str">
        <f t="shared" si="571"/>
        <v>-</v>
      </c>
      <c r="DK182" s="117" t="str">
        <f t="shared" si="571"/>
        <v>-</v>
      </c>
      <c r="DL182" s="117" t="str">
        <f t="shared" si="571"/>
        <v>-</v>
      </c>
      <c r="DM182" s="117" t="str">
        <f t="shared" si="571"/>
        <v>-</v>
      </c>
      <c r="DN182" s="117" t="str">
        <f t="shared" si="571"/>
        <v>-</v>
      </c>
      <c r="DO182" s="117" t="str">
        <f t="shared" si="571"/>
        <v>-</v>
      </c>
      <c r="DP182" s="117" t="str">
        <f t="shared" si="571"/>
        <v>-</v>
      </c>
      <c r="DQ182" s="117" t="str">
        <f t="shared" si="571"/>
        <v>-</v>
      </c>
      <c r="DR182" s="117" t="str">
        <f t="shared" si="571"/>
        <v>-</v>
      </c>
      <c r="DS182" s="117" t="str">
        <f t="shared" si="571"/>
        <v>-</v>
      </c>
      <c r="DT182" s="117" t="str">
        <f t="shared" si="571"/>
        <v>-</v>
      </c>
      <c r="DU182" s="117" t="str">
        <f t="shared" si="571"/>
        <v>-</v>
      </c>
      <c r="DV182" s="117" t="str">
        <f t="shared" si="571"/>
        <v>-</v>
      </c>
      <c r="DW182" s="117" t="str">
        <f t="shared" si="571"/>
        <v>-</v>
      </c>
      <c r="DX182" s="117" t="str">
        <f t="shared" si="571"/>
        <v>-</v>
      </c>
      <c r="DY182" s="117" t="str">
        <f t="shared" si="571"/>
        <v>-</v>
      </c>
      <c r="DZ182" s="117" t="str">
        <f t="shared" si="571"/>
        <v>-</v>
      </c>
      <c r="EA182" s="117" t="str">
        <f t="shared" si="571"/>
        <v>-</v>
      </c>
      <c r="EB182" s="117" t="str">
        <f t="shared" si="571"/>
        <v>-</v>
      </c>
      <c r="EC182" s="117" t="str">
        <f t="shared" si="571"/>
        <v>-</v>
      </c>
      <c r="ED182" s="117" t="str">
        <f t="shared" si="571"/>
        <v>-</v>
      </c>
      <c r="EE182" s="117" t="str">
        <f t="shared" si="571"/>
        <v>-</v>
      </c>
      <c r="EF182" s="117" t="str">
        <f t="shared" si="571"/>
        <v>-</v>
      </c>
      <c r="EG182" s="117" t="str">
        <f t="shared" si="571"/>
        <v>-</v>
      </c>
      <c r="EH182" s="117" t="str">
        <f t="shared" si="571"/>
        <v>-</v>
      </c>
      <c r="EI182" s="117" t="str">
        <f t="shared" si="571"/>
        <v>-</v>
      </c>
      <c r="EJ182" s="117" t="str">
        <f t="shared" si="571"/>
        <v>-</v>
      </c>
      <c r="EK182" s="117" t="str">
        <f t="shared" si="571"/>
        <v>-</v>
      </c>
      <c r="EL182" s="117" t="str">
        <f t="shared" si="571"/>
        <v>-</v>
      </c>
      <c r="EM182" s="117" t="str">
        <f t="shared" si="571"/>
        <v>-</v>
      </c>
      <c r="EN182" s="117" t="str">
        <f t="shared" si="571"/>
        <v>-</v>
      </c>
      <c r="EO182" s="117" t="str">
        <f t="shared" si="571"/>
        <v>-</v>
      </c>
      <c r="EP182" s="117" t="str">
        <f t="shared" si="571"/>
        <v>-</v>
      </c>
      <c r="EQ182" s="117" t="str">
        <f t="shared" si="571"/>
        <v>-</v>
      </c>
      <c r="ER182" s="117" t="str">
        <f t="shared" si="571"/>
        <v>-</v>
      </c>
      <c r="ES182" s="117" t="str">
        <f t="shared" si="571"/>
        <v>-</v>
      </c>
      <c r="ET182" s="117" t="str">
        <f t="shared" si="571"/>
        <v>-</v>
      </c>
      <c r="EU182" s="117" t="str">
        <f t="shared" si="571"/>
        <v>-</v>
      </c>
      <c r="EV182" s="117" t="str">
        <f t="shared" ref="EV182:HG185" si="574">IF(EV133=EV132,"-",EV133)</f>
        <v>-</v>
      </c>
      <c r="EW182" s="117" t="str">
        <f t="shared" si="574"/>
        <v>-</v>
      </c>
      <c r="EX182" s="117" t="str">
        <f t="shared" si="574"/>
        <v>-</v>
      </c>
      <c r="EY182" s="117" t="str">
        <f t="shared" si="574"/>
        <v>-</v>
      </c>
      <c r="EZ182" s="117" t="str">
        <f t="shared" si="574"/>
        <v>-</v>
      </c>
      <c r="FA182" s="117" t="str">
        <f t="shared" si="574"/>
        <v>-</v>
      </c>
      <c r="FB182" s="117" t="str">
        <f t="shared" si="574"/>
        <v>-</v>
      </c>
      <c r="FC182" s="117" t="str">
        <f t="shared" si="574"/>
        <v>-</v>
      </c>
      <c r="FD182" s="117" t="str">
        <f t="shared" si="574"/>
        <v>-</v>
      </c>
      <c r="FE182" s="117" t="str">
        <f t="shared" si="574"/>
        <v>-</v>
      </c>
      <c r="FF182" s="117" t="str">
        <f t="shared" si="574"/>
        <v>-</v>
      </c>
      <c r="FG182" s="117" t="str">
        <f t="shared" si="574"/>
        <v>-</v>
      </c>
      <c r="FH182" s="117" t="str">
        <f t="shared" si="574"/>
        <v>-</v>
      </c>
      <c r="FI182" s="117" t="str">
        <f t="shared" si="574"/>
        <v>-</v>
      </c>
      <c r="FJ182" s="117" t="str">
        <f t="shared" si="574"/>
        <v>-</v>
      </c>
      <c r="FK182" s="117" t="str">
        <f t="shared" si="574"/>
        <v>-</v>
      </c>
      <c r="FL182" s="117" t="str">
        <f t="shared" si="574"/>
        <v>-</v>
      </c>
      <c r="FM182" s="117" t="str">
        <f t="shared" si="574"/>
        <v>-</v>
      </c>
      <c r="FN182" s="117" t="str">
        <f t="shared" si="574"/>
        <v>-</v>
      </c>
      <c r="FO182" s="117" t="str">
        <f t="shared" si="574"/>
        <v>-</v>
      </c>
      <c r="FP182" s="117" t="str">
        <f t="shared" si="574"/>
        <v>-</v>
      </c>
      <c r="FQ182" s="117" t="str">
        <f t="shared" si="574"/>
        <v>-</v>
      </c>
      <c r="FR182" s="117" t="str">
        <f t="shared" si="574"/>
        <v>-</v>
      </c>
      <c r="FS182" s="117" t="str">
        <f t="shared" si="574"/>
        <v>-</v>
      </c>
      <c r="FT182" s="117" t="str">
        <f t="shared" si="574"/>
        <v>-</v>
      </c>
      <c r="FU182" s="117" t="str">
        <f t="shared" si="574"/>
        <v>-</v>
      </c>
      <c r="FV182" s="117" t="str">
        <f t="shared" si="574"/>
        <v>-</v>
      </c>
      <c r="FW182" s="117" t="str">
        <f t="shared" si="574"/>
        <v>-</v>
      </c>
      <c r="FX182" s="117" t="str">
        <f t="shared" si="574"/>
        <v>-</v>
      </c>
      <c r="FY182" s="117" t="str">
        <f t="shared" si="574"/>
        <v>-</v>
      </c>
      <c r="FZ182" s="117" t="str">
        <f t="shared" si="574"/>
        <v>-</v>
      </c>
      <c r="GA182" s="117" t="str">
        <f t="shared" si="574"/>
        <v>-</v>
      </c>
      <c r="GB182" s="117" t="str">
        <f t="shared" si="574"/>
        <v>-</v>
      </c>
      <c r="GC182" s="117" t="str">
        <f t="shared" si="574"/>
        <v>-</v>
      </c>
      <c r="GD182" s="117" t="str">
        <f t="shared" si="574"/>
        <v>-</v>
      </c>
      <c r="GE182" s="117" t="str">
        <f t="shared" si="574"/>
        <v>-</v>
      </c>
      <c r="GF182" s="117" t="str">
        <f t="shared" si="574"/>
        <v>-</v>
      </c>
      <c r="GG182" s="117" t="str">
        <f t="shared" si="574"/>
        <v>-</v>
      </c>
      <c r="GH182" s="117" t="str">
        <f t="shared" si="574"/>
        <v>-</v>
      </c>
      <c r="GI182" s="117" t="str">
        <f t="shared" si="574"/>
        <v>-</v>
      </c>
      <c r="GJ182" s="117" t="str">
        <f t="shared" si="574"/>
        <v>-</v>
      </c>
      <c r="GK182" s="117" t="str">
        <f t="shared" si="574"/>
        <v>-</v>
      </c>
      <c r="GL182" s="117" t="str">
        <f t="shared" si="574"/>
        <v>-</v>
      </c>
      <c r="GM182" s="117" t="str">
        <f t="shared" si="574"/>
        <v>-</v>
      </c>
      <c r="GN182" s="117" t="str">
        <f t="shared" si="574"/>
        <v>-</v>
      </c>
      <c r="GO182" s="117" t="str">
        <f t="shared" si="574"/>
        <v>-</v>
      </c>
      <c r="GP182" s="117" t="str">
        <f t="shared" si="574"/>
        <v>-</v>
      </c>
      <c r="GQ182" s="117" t="str">
        <f t="shared" si="574"/>
        <v>-</v>
      </c>
      <c r="GR182" s="117" t="str">
        <f t="shared" si="574"/>
        <v>-</v>
      </c>
      <c r="GS182" s="117" t="str">
        <f t="shared" si="574"/>
        <v>-</v>
      </c>
      <c r="GT182" s="117" t="str">
        <f t="shared" si="574"/>
        <v>-</v>
      </c>
      <c r="GU182" s="117" t="str">
        <f t="shared" si="574"/>
        <v>-</v>
      </c>
      <c r="GV182" s="117" t="str">
        <f t="shared" si="574"/>
        <v>-</v>
      </c>
      <c r="GW182" s="117" t="str">
        <f t="shared" si="574"/>
        <v>-</v>
      </c>
      <c r="GX182" s="117" t="str">
        <f t="shared" si="574"/>
        <v>-</v>
      </c>
      <c r="GY182" s="117" t="str">
        <f t="shared" si="574"/>
        <v>-</v>
      </c>
      <c r="GZ182" s="117" t="str">
        <f t="shared" si="574"/>
        <v>-</v>
      </c>
      <c r="HA182" s="117" t="str">
        <f t="shared" si="574"/>
        <v>-</v>
      </c>
      <c r="HB182" s="117" t="str">
        <f t="shared" si="574"/>
        <v>-</v>
      </c>
      <c r="HC182" s="117" t="str">
        <f t="shared" si="574"/>
        <v>-</v>
      </c>
      <c r="HD182" s="117" t="str">
        <f t="shared" si="574"/>
        <v>-</v>
      </c>
      <c r="HE182" s="117" t="str">
        <f t="shared" si="574"/>
        <v>-</v>
      </c>
      <c r="HF182" s="117" t="str">
        <f t="shared" si="574"/>
        <v>-</v>
      </c>
      <c r="HG182" s="117" t="str">
        <f t="shared" si="574"/>
        <v>-</v>
      </c>
      <c r="HH182" s="117" t="str">
        <f t="shared" si="572"/>
        <v>-</v>
      </c>
      <c r="HI182" s="117" t="str">
        <f t="shared" si="572"/>
        <v>-</v>
      </c>
      <c r="HJ182" s="117" t="str">
        <f t="shared" si="572"/>
        <v>-</v>
      </c>
      <c r="HK182" s="117" t="str">
        <f t="shared" si="572"/>
        <v>-</v>
      </c>
      <c r="HL182" s="117" t="str">
        <f t="shared" si="572"/>
        <v>-</v>
      </c>
      <c r="HM182" s="117" t="str">
        <f t="shared" si="572"/>
        <v>-</v>
      </c>
      <c r="HN182" s="117" t="str">
        <f t="shared" si="572"/>
        <v>-</v>
      </c>
      <c r="HO182" s="117" t="str">
        <f t="shared" si="572"/>
        <v>-</v>
      </c>
      <c r="HP182" s="117" t="str">
        <f t="shared" si="572"/>
        <v>-</v>
      </c>
      <c r="HQ182" s="117" t="str">
        <f t="shared" si="572"/>
        <v>-</v>
      </c>
      <c r="HR182" s="117" t="str">
        <f t="shared" si="572"/>
        <v>-</v>
      </c>
      <c r="HS182" s="117" t="str">
        <f t="shared" si="572"/>
        <v>-</v>
      </c>
      <c r="HT182" s="117" t="str">
        <f t="shared" si="572"/>
        <v>-</v>
      </c>
      <c r="HU182" s="117" t="str">
        <f t="shared" si="572"/>
        <v>-</v>
      </c>
    </row>
    <row r="183" spans="8:229" x14ac:dyDescent="0.35">
      <c r="H183" s="117">
        <v>182</v>
      </c>
      <c r="I183" s="117" t="str">
        <f t="shared" si="410"/>
        <v>ECG</v>
      </c>
      <c r="J183" s="117">
        <f t="shared" si="412"/>
        <v>166</v>
      </c>
      <c r="K183" s="117" t="str">
        <f t="shared" si="413"/>
        <v>ECG</v>
      </c>
      <c r="L183" s="117" t="str">
        <f t="shared" si="414"/>
        <v/>
      </c>
      <c r="M183" s="398" t="str">
        <f t="shared" si="415"/>
        <v>ECG</v>
      </c>
      <c r="N183" s="117">
        <f t="shared" si="416"/>
        <v>182</v>
      </c>
      <c r="O183" s="117">
        <f t="shared" si="417"/>
        <v>182</v>
      </c>
      <c r="Q183" s="389" t="str">
        <f t="shared" si="411"/>
        <v/>
      </c>
      <c r="R183" s="395" t="str">
        <f t="shared" si="418"/>
        <v/>
      </c>
      <c r="S183" s="391"/>
      <c r="T183" s="391"/>
      <c r="U183" s="391"/>
      <c r="V183" s="117">
        <v>35</v>
      </c>
      <c r="X183" s="117" t="str">
        <f t="shared" ref="X183:X186" si="575">IF(X134=X133,"-",X134)</f>
        <v>-</v>
      </c>
      <c r="Y183" s="117" t="str">
        <f t="shared" si="573"/>
        <v>-</v>
      </c>
      <c r="Z183" s="117" t="str">
        <f t="shared" si="573"/>
        <v>-</v>
      </c>
      <c r="AA183" s="117" t="str">
        <f t="shared" si="573"/>
        <v>-</v>
      </c>
      <c r="AB183" s="117" t="str">
        <f t="shared" si="573"/>
        <v>-</v>
      </c>
      <c r="AC183" s="117" t="str">
        <f t="shared" si="573"/>
        <v>-</v>
      </c>
      <c r="AD183" s="117" t="str">
        <f t="shared" si="573"/>
        <v>-</v>
      </c>
      <c r="AE183" s="117" t="str">
        <f t="shared" si="573"/>
        <v>-</v>
      </c>
      <c r="AF183" s="117" t="str">
        <f t="shared" si="573"/>
        <v>-</v>
      </c>
      <c r="AG183" s="117" t="str">
        <f t="shared" si="573"/>
        <v>-</v>
      </c>
      <c r="AH183" s="117" t="str">
        <f t="shared" si="573"/>
        <v>-</v>
      </c>
      <c r="AI183" s="117" t="str">
        <f t="shared" si="573"/>
        <v>-</v>
      </c>
      <c r="AJ183" s="117" t="str">
        <f t="shared" si="573"/>
        <v>-</v>
      </c>
      <c r="AK183" s="117" t="str">
        <f t="shared" si="573"/>
        <v>-</v>
      </c>
      <c r="AL183" s="117" t="str">
        <f t="shared" si="573"/>
        <v>-</v>
      </c>
      <c r="AM183" s="117" t="str">
        <f t="shared" si="573"/>
        <v>-</v>
      </c>
      <c r="AN183" s="117" t="str">
        <f t="shared" si="573"/>
        <v>-</v>
      </c>
      <c r="AO183" s="117" t="str">
        <f t="shared" si="573"/>
        <v>-</v>
      </c>
      <c r="AP183" s="117" t="str">
        <f t="shared" si="573"/>
        <v>-</v>
      </c>
      <c r="AQ183" s="117" t="str">
        <f t="shared" si="573"/>
        <v>-</v>
      </c>
      <c r="AR183" s="117" t="str">
        <f t="shared" si="573"/>
        <v>-</v>
      </c>
      <c r="AS183" s="117" t="str">
        <f t="shared" si="573"/>
        <v>-</v>
      </c>
      <c r="AT183" s="117" t="str">
        <f t="shared" si="573"/>
        <v>-</v>
      </c>
      <c r="AU183" s="117" t="str">
        <f t="shared" si="573"/>
        <v>-</v>
      </c>
      <c r="AV183" s="117" t="str">
        <f t="shared" si="573"/>
        <v>-</v>
      </c>
      <c r="AW183" s="117" t="str">
        <f t="shared" si="573"/>
        <v>-</v>
      </c>
      <c r="AX183" s="117" t="str">
        <f t="shared" si="573"/>
        <v>-</v>
      </c>
      <c r="AY183" s="117" t="str">
        <f t="shared" si="573"/>
        <v>-</v>
      </c>
      <c r="AZ183" s="117" t="str">
        <f t="shared" si="573"/>
        <v>-</v>
      </c>
      <c r="BA183" s="117" t="str">
        <f t="shared" si="573"/>
        <v>-</v>
      </c>
      <c r="BB183" s="117" t="str">
        <f t="shared" si="573"/>
        <v>-</v>
      </c>
      <c r="BC183" s="117" t="str">
        <f t="shared" si="573"/>
        <v>-</v>
      </c>
      <c r="BD183" s="117" t="str">
        <f t="shared" si="573"/>
        <v>-</v>
      </c>
      <c r="BE183" s="117" t="str">
        <f t="shared" si="573"/>
        <v>-</v>
      </c>
      <c r="BF183" s="117" t="str">
        <f t="shared" si="573"/>
        <v>-</v>
      </c>
      <c r="BG183" s="117" t="str">
        <f t="shared" si="573"/>
        <v>-</v>
      </c>
      <c r="BH183" s="117" t="str">
        <f t="shared" si="573"/>
        <v>-</v>
      </c>
      <c r="BI183" s="117" t="str">
        <f t="shared" si="573"/>
        <v>-</v>
      </c>
      <c r="BJ183" s="117" t="str">
        <f t="shared" si="573"/>
        <v>-</v>
      </c>
      <c r="BK183" s="117" t="str">
        <f t="shared" si="573"/>
        <v>-</v>
      </c>
      <c r="BL183" s="117" t="str">
        <f t="shared" si="573"/>
        <v>-</v>
      </c>
      <c r="BM183" s="117" t="str">
        <f t="shared" si="573"/>
        <v>-</v>
      </c>
      <c r="BN183" s="117" t="str">
        <f t="shared" si="573"/>
        <v>-</v>
      </c>
      <c r="BO183" s="117" t="str">
        <f t="shared" si="573"/>
        <v>-</v>
      </c>
      <c r="BP183" s="117" t="str">
        <f t="shared" si="573"/>
        <v>-</v>
      </c>
      <c r="BQ183" s="117" t="str">
        <f t="shared" si="573"/>
        <v>-</v>
      </c>
      <c r="BR183" s="117" t="str">
        <f t="shared" si="573"/>
        <v>-</v>
      </c>
      <c r="BS183" s="117" t="str">
        <f t="shared" si="573"/>
        <v>-</v>
      </c>
      <c r="BT183" s="117" t="str">
        <f t="shared" si="573"/>
        <v>-</v>
      </c>
      <c r="BU183" s="117" t="str">
        <f t="shared" si="573"/>
        <v>-</v>
      </c>
      <c r="BV183" s="117" t="str">
        <f t="shared" si="573"/>
        <v>-</v>
      </c>
      <c r="BW183" s="117" t="str">
        <f t="shared" si="573"/>
        <v>-</v>
      </c>
      <c r="BX183" s="117" t="str">
        <f t="shared" si="573"/>
        <v>-</v>
      </c>
      <c r="BY183" s="117" t="str">
        <f t="shared" si="573"/>
        <v>-</v>
      </c>
      <c r="BZ183" s="117" t="str">
        <f t="shared" si="573"/>
        <v>-</v>
      </c>
      <c r="CA183" s="117" t="str">
        <f t="shared" si="573"/>
        <v>-</v>
      </c>
      <c r="CB183" s="117" t="str">
        <f t="shared" si="573"/>
        <v>-</v>
      </c>
      <c r="CC183" s="117" t="str">
        <f t="shared" si="573"/>
        <v>-</v>
      </c>
      <c r="CD183" s="117" t="str">
        <f t="shared" si="573"/>
        <v>-</v>
      </c>
      <c r="CE183" s="117" t="str">
        <f t="shared" si="573"/>
        <v>-</v>
      </c>
      <c r="CF183" s="117" t="str">
        <f t="shared" si="573"/>
        <v>-</v>
      </c>
      <c r="CG183" s="117" t="str">
        <f t="shared" si="573"/>
        <v>-</v>
      </c>
      <c r="CH183" s="117" t="str">
        <f t="shared" si="573"/>
        <v>-</v>
      </c>
      <c r="CI183" s="117" t="str">
        <f t="shared" si="573"/>
        <v>-</v>
      </c>
      <c r="CJ183" s="117" t="str">
        <f t="shared" si="573"/>
        <v>-</v>
      </c>
      <c r="CK183" s="117" t="str">
        <f t="shared" si="571"/>
        <v>-</v>
      </c>
      <c r="CL183" s="117" t="str">
        <f t="shared" si="571"/>
        <v>-</v>
      </c>
      <c r="CM183" s="117" t="str">
        <f t="shared" si="571"/>
        <v>-</v>
      </c>
      <c r="CN183" s="117" t="str">
        <f t="shared" si="571"/>
        <v>-</v>
      </c>
      <c r="CO183" s="117" t="str">
        <f t="shared" si="571"/>
        <v>-</v>
      </c>
      <c r="CP183" s="117" t="str">
        <f t="shared" si="571"/>
        <v>-</v>
      </c>
      <c r="CQ183" s="117" t="str">
        <f t="shared" si="571"/>
        <v>-</v>
      </c>
      <c r="CR183" s="117" t="str">
        <f t="shared" si="571"/>
        <v>-</v>
      </c>
      <c r="CS183" s="117" t="str">
        <f t="shared" si="571"/>
        <v>-</v>
      </c>
      <c r="CT183" s="117" t="str">
        <f t="shared" si="571"/>
        <v>-</v>
      </c>
      <c r="CU183" s="117" t="str">
        <f t="shared" si="571"/>
        <v>-</v>
      </c>
      <c r="CV183" s="117" t="str">
        <f t="shared" si="571"/>
        <v>-</v>
      </c>
      <c r="CW183" s="117" t="str">
        <f t="shared" si="571"/>
        <v>-</v>
      </c>
      <c r="CX183" s="117" t="str">
        <f t="shared" si="571"/>
        <v>-</v>
      </c>
      <c r="CY183" s="117" t="str">
        <f t="shared" si="571"/>
        <v>-</v>
      </c>
      <c r="CZ183" s="117" t="str">
        <f t="shared" si="571"/>
        <v>-</v>
      </c>
      <c r="DA183" s="117" t="str">
        <f t="shared" si="571"/>
        <v>-</v>
      </c>
      <c r="DB183" s="117" t="str">
        <f t="shared" si="571"/>
        <v>-</v>
      </c>
      <c r="DC183" s="117" t="str">
        <f t="shared" si="571"/>
        <v>-</v>
      </c>
      <c r="DD183" s="117" t="str">
        <f t="shared" si="571"/>
        <v>-</v>
      </c>
      <c r="DE183" s="117" t="str">
        <f t="shared" si="571"/>
        <v>-</v>
      </c>
      <c r="DF183" s="117" t="str">
        <f t="shared" si="571"/>
        <v>-</v>
      </c>
      <c r="DG183" s="117" t="str">
        <f t="shared" si="571"/>
        <v>-</v>
      </c>
      <c r="DH183" s="117" t="str">
        <f t="shared" si="571"/>
        <v>-</v>
      </c>
      <c r="DI183" s="117" t="str">
        <f t="shared" si="571"/>
        <v>-</v>
      </c>
      <c r="DJ183" s="117" t="str">
        <f t="shared" si="571"/>
        <v>-</v>
      </c>
      <c r="DK183" s="117" t="str">
        <f t="shared" si="571"/>
        <v>-</v>
      </c>
      <c r="DL183" s="117" t="str">
        <f t="shared" si="571"/>
        <v>-</v>
      </c>
      <c r="DM183" s="117" t="str">
        <f t="shared" si="571"/>
        <v>-</v>
      </c>
      <c r="DN183" s="117" t="str">
        <f t="shared" si="571"/>
        <v>-</v>
      </c>
      <c r="DO183" s="117" t="str">
        <f t="shared" si="571"/>
        <v>-</v>
      </c>
      <c r="DP183" s="117" t="str">
        <f t="shared" si="571"/>
        <v>-</v>
      </c>
      <c r="DQ183" s="117" t="str">
        <f t="shared" si="571"/>
        <v>-</v>
      </c>
      <c r="DR183" s="117" t="str">
        <f t="shared" si="571"/>
        <v>-</v>
      </c>
      <c r="DS183" s="117" t="str">
        <f t="shared" si="571"/>
        <v>-</v>
      </c>
      <c r="DT183" s="117" t="str">
        <f t="shared" si="571"/>
        <v>-</v>
      </c>
      <c r="DU183" s="117" t="str">
        <f t="shared" si="571"/>
        <v>-</v>
      </c>
      <c r="DV183" s="117" t="str">
        <f t="shared" si="571"/>
        <v>-</v>
      </c>
      <c r="DW183" s="117" t="str">
        <f t="shared" si="571"/>
        <v>-</v>
      </c>
      <c r="DX183" s="117" t="str">
        <f t="shared" si="571"/>
        <v>-</v>
      </c>
      <c r="DY183" s="117" t="str">
        <f t="shared" si="571"/>
        <v>-</v>
      </c>
      <c r="DZ183" s="117" t="str">
        <f t="shared" si="571"/>
        <v>-</v>
      </c>
      <c r="EA183" s="117" t="str">
        <f t="shared" si="571"/>
        <v>-</v>
      </c>
      <c r="EB183" s="117" t="str">
        <f t="shared" si="571"/>
        <v>-</v>
      </c>
      <c r="EC183" s="117" t="str">
        <f t="shared" si="571"/>
        <v>-</v>
      </c>
      <c r="ED183" s="117" t="str">
        <f t="shared" si="571"/>
        <v>-</v>
      </c>
      <c r="EE183" s="117" t="str">
        <f t="shared" si="571"/>
        <v>-</v>
      </c>
      <c r="EF183" s="117" t="str">
        <f t="shared" si="571"/>
        <v>-</v>
      </c>
      <c r="EG183" s="117" t="str">
        <f t="shared" si="571"/>
        <v>-</v>
      </c>
      <c r="EH183" s="117" t="str">
        <f t="shared" si="571"/>
        <v>-</v>
      </c>
      <c r="EI183" s="117" t="str">
        <f t="shared" si="571"/>
        <v>-</v>
      </c>
      <c r="EJ183" s="117" t="str">
        <f t="shared" si="571"/>
        <v>-</v>
      </c>
      <c r="EK183" s="117" t="str">
        <f t="shared" si="571"/>
        <v>-</v>
      </c>
      <c r="EL183" s="117" t="str">
        <f t="shared" si="571"/>
        <v>-</v>
      </c>
      <c r="EM183" s="117" t="str">
        <f t="shared" si="571"/>
        <v>-</v>
      </c>
      <c r="EN183" s="117" t="str">
        <f t="shared" si="571"/>
        <v>-</v>
      </c>
      <c r="EO183" s="117" t="str">
        <f t="shared" si="571"/>
        <v>-</v>
      </c>
      <c r="EP183" s="117" t="str">
        <f t="shared" si="571"/>
        <v>-</v>
      </c>
      <c r="EQ183" s="117" t="str">
        <f t="shared" si="571"/>
        <v>-</v>
      </c>
      <c r="ER183" s="117" t="str">
        <f t="shared" si="571"/>
        <v>-</v>
      </c>
      <c r="ES183" s="117" t="str">
        <f t="shared" si="571"/>
        <v>-</v>
      </c>
      <c r="ET183" s="117" t="str">
        <f t="shared" si="571"/>
        <v>-</v>
      </c>
      <c r="EU183" s="117" t="str">
        <f t="shared" si="571"/>
        <v>-</v>
      </c>
      <c r="EV183" s="117" t="str">
        <f t="shared" si="574"/>
        <v>-</v>
      </c>
      <c r="EW183" s="117" t="str">
        <f t="shared" si="574"/>
        <v>-</v>
      </c>
      <c r="EX183" s="117" t="str">
        <f t="shared" si="574"/>
        <v>-</v>
      </c>
      <c r="EY183" s="117" t="str">
        <f t="shared" si="574"/>
        <v>-</v>
      </c>
      <c r="EZ183" s="117" t="str">
        <f t="shared" si="574"/>
        <v>-</v>
      </c>
      <c r="FA183" s="117" t="str">
        <f t="shared" si="574"/>
        <v>-</v>
      </c>
      <c r="FB183" s="117" t="str">
        <f t="shared" si="574"/>
        <v>-</v>
      </c>
      <c r="FC183" s="117" t="str">
        <f t="shared" si="574"/>
        <v>-</v>
      </c>
      <c r="FD183" s="117" t="str">
        <f t="shared" si="574"/>
        <v>-</v>
      </c>
      <c r="FE183" s="117" t="str">
        <f t="shared" si="574"/>
        <v>-</v>
      </c>
      <c r="FF183" s="117" t="str">
        <f t="shared" si="574"/>
        <v>-</v>
      </c>
      <c r="FG183" s="117" t="str">
        <f t="shared" si="574"/>
        <v>-</v>
      </c>
      <c r="FH183" s="117" t="str">
        <f t="shared" si="574"/>
        <v>-</v>
      </c>
      <c r="FI183" s="117" t="str">
        <f t="shared" si="574"/>
        <v>-</v>
      </c>
      <c r="FJ183" s="117" t="str">
        <f t="shared" si="574"/>
        <v>-</v>
      </c>
      <c r="FK183" s="117" t="str">
        <f t="shared" si="574"/>
        <v>-</v>
      </c>
      <c r="FL183" s="117" t="str">
        <f t="shared" si="574"/>
        <v>-</v>
      </c>
      <c r="FM183" s="117" t="str">
        <f t="shared" si="574"/>
        <v>-</v>
      </c>
      <c r="FN183" s="117" t="str">
        <f t="shared" si="574"/>
        <v>-</v>
      </c>
      <c r="FO183" s="117" t="str">
        <f t="shared" si="574"/>
        <v>-</v>
      </c>
      <c r="FP183" s="117" t="str">
        <f t="shared" si="574"/>
        <v>-</v>
      </c>
      <c r="FQ183" s="117" t="str">
        <f t="shared" si="574"/>
        <v>-</v>
      </c>
      <c r="FR183" s="117" t="str">
        <f t="shared" si="574"/>
        <v>-</v>
      </c>
      <c r="FS183" s="117" t="str">
        <f t="shared" si="574"/>
        <v>-</v>
      </c>
      <c r="FT183" s="117" t="str">
        <f t="shared" si="574"/>
        <v>-</v>
      </c>
      <c r="FU183" s="117" t="str">
        <f t="shared" si="574"/>
        <v>-</v>
      </c>
      <c r="FV183" s="117" t="str">
        <f t="shared" si="574"/>
        <v>-</v>
      </c>
      <c r="FW183" s="117" t="str">
        <f t="shared" si="574"/>
        <v>-</v>
      </c>
      <c r="FX183" s="117" t="str">
        <f t="shared" si="574"/>
        <v>-</v>
      </c>
      <c r="FY183" s="117" t="str">
        <f t="shared" si="574"/>
        <v>-</v>
      </c>
      <c r="FZ183" s="117" t="str">
        <f t="shared" si="574"/>
        <v>-</v>
      </c>
      <c r="GA183" s="117" t="str">
        <f t="shared" si="574"/>
        <v>-</v>
      </c>
      <c r="GB183" s="117" t="str">
        <f t="shared" si="574"/>
        <v>-</v>
      </c>
      <c r="GC183" s="117" t="str">
        <f t="shared" si="574"/>
        <v>-</v>
      </c>
      <c r="GD183" s="117" t="str">
        <f t="shared" si="574"/>
        <v>-</v>
      </c>
      <c r="GE183" s="117" t="str">
        <f t="shared" si="574"/>
        <v>-</v>
      </c>
      <c r="GF183" s="117" t="str">
        <f t="shared" si="574"/>
        <v>-</v>
      </c>
      <c r="GG183" s="117" t="str">
        <f t="shared" si="574"/>
        <v>-</v>
      </c>
      <c r="GH183" s="117" t="str">
        <f t="shared" si="574"/>
        <v>-</v>
      </c>
      <c r="GI183" s="117" t="str">
        <f t="shared" si="574"/>
        <v>-</v>
      </c>
      <c r="GJ183" s="117" t="str">
        <f t="shared" si="574"/>
        <v>-</v>
      </c>
      <c r="GK183" s="117" t="str">
        <f t="shared" si="574"/>
        <v>-</v>
      </c>
      <c r="GL183" s="117" t="str">
        <f t="shared" si="574"/>
        <v>-</v>
      </c>
      <c r="GM183" s="117" t="str">
        <f t="shared" si="574"/>
        <v>-</v>
      </c>
      <c r="GN183" s="117" t="str">
        <f t="shared" si="574"/>
        <v>-</v>
      </c>
      <c r="GO183" s="117" t="str">
        <f t="shared" si="574"/>
        <v>-</v>
      </c>
      <c r="GP183" s="117" t="str">
        <f t="shared" si="574"/>
        <v>-</v>
      </c>
      <c r="GQ183" s="117" t="str">
        <f t="shared" si="574"/>
        <v>-</v>
      </c>
      <c r="GR183" s="117" t="str">
        <f t="shared" si="574"/>
        <v>-</v>
      </c>
      <c r="GS183" s="117" t="str">
        <f t="shared" si="574"/>
        <v>-</v>
      </c>
      <c r="GT183" s="117" t="str">
        <f t="shared" si="574"/>
        <v>-</v>
      </c>
      <c r="GU183" s="117" t="str">
        <f t="shared" si="574"/>
        <v>-</v>
      </c>
      <c r="GV183" s="117" t="str">
        <f t="shared" si="574"/>
        <v>-</v>
      </c>
      <c r="GW183" s="117" t="str">
        <f t="shared" si="574"/>
        <v>-</v>
      </c>
      <c r="GX183" s="117" t="str">
        <f t="shared" si="574"/>
        <v>-</v>
      </c>
      <c r="GY183" s="117" t="str">
        <f t="shared" si="574"/>
        <v>-</v>
      </c>
      <c r="GZ183" s="117" t="str">
        <f t="shared" si="574"/>
        <v>-</v>
      </c>
      <c r="HA183" s="117" t="str">
        <f t="shared" si="574"/>
        <v>-</v>
      </c>
      <c r="HB183" s="117" t="str">
        <f t="shared" si="574"/>
        <v>-</v>
      </c>
      <c r="HC183" s="117" t="str">
        <f t="shared" si="574"/>
        <v>-</v>
      </c>
      <c r="HD183" s="117" t="str">
        <f t="shared" si="574"/>
        <v>-</v>
      </c>
      <c r="HE183" s="117" t="str">
        <f t="shared" si="574"/>
        <v>-</v>
      </c>
      <c r="HF183" s="117" t="str">
        <f t="shared" si="574"/>
        <v>-</v>
      </c>
      <c r="HG183" s="117" t="str">
        <f t="shared" si="574"/>
        <v>-</v>
      </c>
      <c r="HH183" s="117" t="str">
        <f t="shared" si="572"/>
        <v>-</v>
      </c>
      <c r="HI183" s="117" t="str">
        <f t="shared" si="572"/>
        <v>-</v>
      </c>
      <c r="HJ183" s="117" t="str">
        <f t="shared" si="572"/>
        <v>-</v>
      </c>
      <c r="HK183" s="117" t="str">
        <f t="shared" si="572"/>
        <v>-</v>
      </c>
      <c r="HL183" s="117" t="str">
        <f t="shared" si="572"/>
        <v>-</v>
      </c>
      <c r="HM183" s="117" t="str">
        <f t="shared" si="572"/>
        <v>-</v>
      </c>
      <c r="HN183" s="117" t="str">
        <f t="shared" si="572"/>
        <v>-</v>
      </c>
      <c r="HO183" s="117" t="str">
        <f t="shared" si="572"/>
        <v>-</v>
      </c>
      <c r="HP183" s="117" t="str">
        <f t="shared" si="572"/>
        <v>-</v>
      </c>
      <c r="HQ183" s="117" t="str">
        <f t="shared" si="572"/>
        <v>-</v>
      </c>
      <c r="HR183" s="117" t="str">
        <f t="shared" si="572"/>
        <v>-</v>
      </c>
      <c r="HS183" s="117" t="str">
        <f t="shared" si="572"/>
        <v>-</v>
      </c>
      <c r="HT183" s="117" t="str">
        <f t="shared" si="572"/>
        <v>-</v>
      </c>
      <c r="HU183" s="117" t="str">
        <f t="shared" si="572"/>
        <v>-</v>
      </c>
    </row>
    <row r="184" spans="8:229" x14ac:dyDescent="0.35">
      <c r="H184" s="117">
        <v>183</v>
      </c>
      <c r="I184" s="117" t="str">
        <f t="shared" si="410"/>
        <v>TIA1-3</v>
      </c>
      <c r="J184" s="117">
        <f t="shared" si="412"/>
        <v>166</v>
      </c>
      <c r="K184" s="117" t="str">
        <f t="shared" si="413"/>
        <v/>
      </c>
      <c r="L184" s="117" t="str">
        <f t="shared" si="414"/>
        <v>TIA1-3</v>
      </c>
      <c r="M184" s="398" t="str">
        <f t="shared" si="415"/>
        <v>TIA1-3</v>
      </c>
      <c r="N184" s="117">
        <f t="shared" si="416"/>
        <v>183</v>
      </c>
      <c r="O184" s="117">
        <f t="shared" si="417"/>
        <v>183</v>
      </c>
      <c r="Q184" s="389" t="str">
        <f t="shared" si="411"/>
        <v/>
      </c>
      <c r="R184" s="395" t="str">
        <f t="shared" si="418"/>
        <v/>
      </c>
      <c r="S184" s="391"/>
      <c r="T184" s="391"/>
      <c r="U184" s="391"/>
      <c r="V184" s="117">
        <v>36</v>
      </c>
      <c r="X184" s="117" t="str">
        <f t="shared" si="575"/>
        <v>-</v>
      </c>
      <c r="Y184" s="117" t="str">
        <f t="shared" si="573"/>
        <v>-</v>
      </c>
      <c r="Z184" s="117" t="str">
        <f t="shared" si="573"/>
        <v>-</v>
      </c>
      <c r="AA184" s="117" t="str">
        <f t="shared" si="573"/>
        <v>-</v>
      </c>
      <c r="AB184" s="117" t="str">
        <f t="shared" si="573"/>
        <v>-</v>
      </c>
      <c r="AC184" s="117" t="str">
        <f t="shared" si="573"/>
        <v>-</v>
      </c>
      <c r="AD184" s="117" t="str">
        <f t="shared" si="573"/>
        <v>-</v>
      </c>
      <c r="AE184" s="117" t="str">
        <f t="shared" si="573"/>
        <v>-</v>
      </c>
      <c r="AF184" s="117" t="str">
        <f t="shared" si="573"/>
        <v>-</v>
      </c>
      <c r="AG184" s="117" t="str">
        <f t="shared" si="573"/>
        <v>-</v>
      </c>
      <c r="AH184" s="117" t="str">
        <f t="shared" si="573"/>
        <v>-</v>
      </c>
      <c r="AI184" s="117" t="str">
        <f t="shared" si="573"/>
        <v>-</v>
      </c>
      <c r="AJ184" s="117" t="str">
        <f t="shared" si="573"/>
        <v>-</v>
      </c>
      <c r="AK184" s="117" t="str">
        <f t="shared" si="573"/>
        <v>-</v>
      </c>
      <c r="AL184" s="117" t="str">
        <f t="shared" si="573"/>
        <v>-</v>
      </c>
      <c r="AM184" s="117" t="str">
        <f t="shared" si="573"/>
        <v>-</v>
      </c>
      <c r="AN184" s="117" t="str">
        <f t="shared" si="573"/>
        <v>-</v>
      </c>
      <c r="AO184" s="117" t="str">
        <f t="shared" si="573"/>
        <v>-</v>
      </c>
      <c r="AP184" s="117" t="str">
        <f t="shared" si="573"/>
        <v>-</v>
      </c>
      <c r="AQ184" s="117" t="str">
        <f t="shared" si="573"/>
        <v>-</v>
      </c>
      <c r="AR184" s="117" t="str">
        <f t="shared" si="573"/>
        <v>-</v>
      </c>
      <c r="AS184" s="117" t="str">
        <f t="shared" si="573"/>
        <v>-</v>
      </c>
      <c r="AT184" s="117" t="str">
        <f t="shared" si="573"/>
        <v>-</v>
      </c>
      <c r="AU184" s="117" t="str">
        <f t="shared" si="573"/>
        <v>-</v>
      </c>
      <c r="AV184" s="117" t="str">
        <f t="shared" si="573"/>
        <v>-</v>
      </c>
      <c r="AW184" s="117" t="str">
        <f t="shared" si="573"/>
        <v>-</v>
      </c>
      <c r="AX184" s="117" t="str">
        <f t="shared" si="573"/>
        <v>-</v>
      </c>
      <c r="AY184" s="117" t="str">
        <f t="shared" si="573"/>
        <v>-</v>
      </c>
      <c r="AZ184" s="117" t="str">
        <f t="shared" si="573"/>
        <v>-</v>
      </c>
      <c r="BA184" s="117" t="str">
        <f t="shared" si="573"/>
        <v>-</v>
      </c>
      <c r="BB184" s="117" t="str">
        <f t="shared" si="573"/>
        <v>-</v>
      </c>
      <c r="BC184" s="117" t="str">
        <f t="shared" si="573"/>
        <v>-</v>
      </c>
      <c r="BD184" s="117" t="str">
        <f t="shared" si="573"/>
        <v>-</v>
      </c>
      <c r="BE184" s="117" t="str">
        <f t="shared" si="573"/>
        <v>-</v>
      </c>
      <c r="BF184" s="117" t="str">
        <f t="shared" si="573"/>
        <v>-</v>
      </c>
      <c r="BG184" s="117" t="str">
        <f t="shared" si="573"/>
        <v>-</v>
      </c>
      <c r="BH184" s="117" t="str">
        <f t="shared" si="573"/>
        <v>-</v>
      </c>
      <c r="BI184" s="117" t="str">
        <f t="shared" si="573"/>
        <v>-</v>
      </c>
      <c r="BJ184" s="117" t="str">
        <f t="shared" si="573"/>
        <v>-</v>
      </c>
      <c r="BK184" s="117" t="str">
        <f t="shared" si="573"/>
        <v>-</v>
      </c>
      <c r="BL184" s="117" t="str">
        <f t="shared" si="573"/>
        <v>-</v>
      </c>
      <c r="BM184" s="117" t="str">
        <f t="shared" si="573"/>
        <v>-</v>
      </c>
      <c r="BN184" s="117" t="str">
        <f t="shared" si="573"/>
        <v>-</v>
      </c>
      <c r="BO184" s="117" t="str">
        <f t="shared" si="573"/>
        <v>-</v>
      </c>
      <c r="BP184" s="117" t="str">
        <f t="shared" si="573"/>
        <v>-</v>
      </c>
      <c r="BQ184" s="117" t="str">
        <f t="shared" si="573"/>
        <v>-</v>
      </c>
      <c r="BR184" s="117" t="str">
        <f t="shared" si="573"/>
        <v>-</v>
      </c>
      <c r="BS184" s="117" t="str">
        <f t="shared" si="573"/>
        <v>-</v>
      </c>
      <c r="BT184" s="117" t="str">
        <f t="shared" si="573"/>
        <v>-</v>
      </c>
      <c r="BU184" s="117" t="str">
        <f t="shared" si="573"/>
        <v>-</v>
      </c>
      <c r="BV184" s="117" t="str">
        <f t="shared" si="573"/>
        <v>-</v>
      </c>
      <c r="BW184" s="117" t="str">
        <f t="shared" si="573"/>
        <v>-</v>
      </c>
      <c r="BX184" s="117" t="str">
        <f t="shared" si="573"/>
        <v>-</v>
      </c>
      <c r="BY184" s="117" t="str">
        <f t="shared" si="573"/>
        <v>-</v>
      </c>
      <c r="BZ184" s="117" t="str">
        <f t="shared" si="573"/>
        <v>-</v>
      </c>
      <c r="CA184" s="117" t="str">
        <f t="shared" si="573"/>
        <v>-</v>
      </c>
      <c r="CB184" s="117" t="str">
        <f t="shared" si="573"/>
        <v>-</v>
      </c>
      <c r="CC184" s="117" t="str">
        <f t="shared" si="573"/>
        <v>-</v>
      </c>
      <c r="CD184" s="117" t="str">
        <f t="shared" si="573"/>
        <v>-</v>
      </c>
      <c r="CE184" s="117" t="str">
        <f t="shared" si="573"/>
        <v>-</v>
      </c>
      <c r="CF184" s="117" t="str">
        <f t="shared" si="573"/>
        <v>-</v>
      </c>
      <c r="CG184" s="117" t="str">
        <f t="shared" si="573"/>
        <v>-</v>
      </c>
      <c r="CH184" s="117" t="str">
        <f t="shared" si="573"/>
        <v>-</v>
      </c>
      <c r="CI184" s="117" t="str">
        <f t="shared" si="573"/>
        <v>-</v>
      </c>
      <c r="CJ184" s="117" t="str">
        <f t="shared" si="573"/>
        <v>-</v>
      </c>
      <c r="CK184" s="117" t="str">
        <f t="shared" si="571"/>
        <v>-</v>
      </c>
      <c r="CL184" s="117" t="str">
        <f t="shared" si="571"/>
        <v>-</v>
      </c>
      <c r="CM184" s="117" t="str">
        <f t="shared" si="571"/>
        <v>-</v>
      </c>
      <c r="CN184" s="117" t="str">
        <f t="shared" si="571"/>
        <v>-</v>
      </c>
      <c r="CO184" s="117" t="str">
        <f t="shared" si="571"/>
        <v>-</v>
      </c>
      <c r="CP184" s="117" t="str">
        <f t="shared" si="571"/>
        <v>-</v>
      </c>
      <c r="CQ184" s="117" t="str">
        <f t="shared" si="571"/>
        <v>-</v>
      </c>
      <c r="CR184" s="117" t="str">
        <f t="shared" si="571"/>
        <v>-</v>
      </c>
      <c r="CS184" s="117" t="str">
        <f t="shared" si="571"/>
        <v>-</v>
      </c>
      <c r="CT184" s="117" t="str">
        <f t="shared" si="571"/>
        <v>-</v>
      </c>
      <c r="CU184" s="117" t="str">
        <f t="shared" si="571"/>
        <v>-</v>
      </c>
      <c r="CV184" s="117" t="str">
        <f t="shared" si="571"/>
        <v>-</v>
      </c>
      <c r="CW184" s="117" t="str">
        <f t="shared" si="571"/>
        <v>-</v>
      </c>
      <c r="CX184" s="117" t="str">
        <f t="shared" si="571"/>
        <v>-</v>
      </c>
      <c r="CY184" s="117" t="str">
        <f t="shared" si="571"/>
        <v>-</v>
      </c>
      <c r="CZ184" s="117" t="str">
        <f t="shared" si="571"/>
        <v>-</v>
      </c>
      <c r="DA184" s="117" t="str">
        <f t="shared" si="571"/>
        <v>-</v>
      </c>
      <c r="DB184" s="117" t="str">
        <f t="shared" si="571"/>
        <v>-</v>
      </c>
      <c r="DC184" s="117" t="str">
        <f t="shared" si="571"/>
        <v>-</v>
      </c>
      <c r="DD184" s="117" t="str">
        <f t="shared" si="571"/>
        <v>-</v>
      </c>
      <c r="DE184" s="117" t="str">
        <f t="shared" si="571"/>
        <v>-</v>
      </c>
      <c r="DF184" s="117" t="str">
        <f t="shared" si="571"/>
        <v>-</v>
      </c>
      <c r="DG184" s="117" t="str">
        <f t="shared" si="571"/>
        <v>-</v>
      </c>
      <c r="DH184" s="117" t="str">
        <f t="shared" si="571"/>
        <v>-</v>
      </c>
      <c r="DI184" s="117" t="str">
        <f t="shared" si="571"/>
        <v>-</v>
      </c>
      <c r="DJ184" s="117" t="str">
        <f t="shared" si="571"/>
        <v>-</v>
      </c>
      <c r="DK184" s="117" t="str">
        <f t="shared" si="571"/>
        <v>-</v>
      </c>
      <c r="DL184" s="117" t="str">
        <f t="shared" si="571"/>
        <v>-</v>
      </c>
      <c r="DM184" s="117" t="str">
        <f t="shared" si="571"/>
        <v>-</v>
      </c>
      <c r="DN184" s="117" t="str">
        <f t="shared" si="571"/>
        <v>-</v>
      </c>
      <c r="DO184" s="117" t="str">
        <f t="shared" si="571"/>
        <v>-</v>
      </c>
      <c r="DP184" s="117" t="str">
        <f t="shared" si="571"/>
        <v>-</v>
      </c>
      <c r="DQ184" s="117" t="str">
        <f t="shared" si="571"/>
        <v>-</v>
      </c>
      <c r="DR184" s="117" t="str">
        <f t="shared" si="571"/>
        <v>-</v>
      </c>
      <c r="DS184" s="117" t="str">
        <f t="shared" si="571"/>
        <v>-</v>
      </c>
      <c r="DT184" s="117" t="str">
        <f t="shared" si="571"/>
        <v>-</v>
      </c>
      <c r="DU184" s="117" t="str">
        <f t="shared" si="571"/>
        <v>-</v>
      </c>
      <c r="DV184" s="117" t="str">
        <f t="shared" si="571"/>
        <v>-</v>
      </c>
      <c r="DW184" s="117" t="str">
        <f t="shared" si="571"/>
        <v>-</v>
      </c>
      <c r="DX184" s="117" t="str">
        <f t="shared" si="571"/>
        <v>-</v>
      </c>
      <c r="DY184" s="117" t="str">
        <f t="shared" si="571"/>
        <v>-</v>
      </c>
      <c r="DZ184" s="117" t="str">
        <f t="shared" si="571"/>
        <v>-</v>
      </c>
      <c r="EA184" s="117" t="str">
        <f t="shared" si="571"/>
        <v>-</v>
      </c>
      <c r="EB184" s="117" t="str">
        <f t="shared" si="571"/>
        <v>-</v>
      </c>
      <c r="EC184" s="117" t="str">
        <f t="shared" si="571"/>
        <v>-</v>
      </c>
      <c r="ED184" s="117" t="str">
        <f t="shared" si="571"/>
        <v>-</v>
      </c>
      <c r="EE184" s="117" t="str">
        <f t="shared" si="571"/>
        <v>-</v>
      </c>
      <c r="EF184" s="117" t="str">
        <f t="shared" si="571"/>
        <v>-</v>
      </c>
      <c r="EG184" s="117" t="str">
        <f t="shared" si="571"/>
        <v>-</v>
      </c>
      <c r="EH184" s="117" t="str">
        <f t="shared" si="571"/>
        <v>-</v>
      </c>
      <c r="EI184" s="117" t="str">
        <f t="shared" si="571"/>
        <v>-</v>
      </c>
      <c r="EJ184" s="117" t="str">
        <f t="shared" si="571"/>
        <v>-</v>
      </c>
      <c r="EK184" s="117" t="str">
        <f t="shared" si="571"/>
        <v>-</v>
      </c>
      <c r="EL184" s="117" t="str">
        <f t="shared" si="571"/>
        <v>-</v>
      </c>
      <c r="EM184" s="117" t="str">
        <f t="shared" si="571"/>
        <v>-</v>
      </c>
      <c r="EN184" s="117" t="str">
        <f t="shared" si="571"/>
        <v>-</v>
      </c>
      <c r="EO184" s="117" t="str">
        <f t="shared" si="571"/>
        <v>-</v>
      </c>
      <c r="EP184" s="117" t="str">
        <f t="shared" si="571"/>
        <v>-</v>
      </c>
      <c r="EQ184" s="117" t="str">
        <f t="shared" si="571"/>
        <v>-</v>
      </c>
      <c r="ER184" s="117" t="str">
        <f t="shared" si="571"/>
        <v>-</v>
      </c>
      <c r="ES184" s="117" t="str">
        <f t="shared" si="571"/>
        <v>-</v>
      </c>
      <c r="ET184" s="117" t="str">
        <f t="shared" si="571"/>
        <v>-</v>
      </c>
      <c r="EU184" s="117" t="str">
        <f t="shared" si="571"/>
        <v>-</v>
      </c>
      <c r="EV184" s="117" t="str">
        <f t="shared" si="574"/>
        <v>-</v>
      </c>
      <c r="EW184" s="117" t="str">
        <f t="shared" si="574"/>
        <v>-</v>
      </c>
      <c r="EX184" s="117" t="str">
        <f t="shared" si="574"/>
        <v>-</v>
      </c>
      <c r="EY184" s="117" t="str">
        <f t="shared" si="574"/>
        <v>-</v>
      </c>
      <c r="EZ184" s="117" t="str">
        <f t="shared" si="574"/>
        <v>-</v>
      </c>
      <c r="FA184" s="117" t="str">
        <f t="shared" si="574"/>
        <v>-</v>
      </c>
      <c r="FB184" s="117" t="str">
        <f t="shared" si="574"/>
        <v>-</v>
      </c>
      <c r="FC184" s="117" t="str">
        <f t="shared" si="574"/>
        <v>-</v>
      </c>
      <c r="FD184" s="117" t="str">
        <f t="shared" si="574"/>
        <v>-</v>
      </c>
      <c r="FE184" s="117" t="str">
        <f t="shared" si="574"/>
        <v>-</v>
      </c>
      <c r="FF184" s="117" t="str">
        <f t="shared" si="574"/>
        <v>-</v>
      </c>
      <c r="FG184" s="117" t="str">
        <f t="shared" si="574"/>
        <v>-</v>
      </c>
      <c r="FH184" s="117" t="str">
        <f t="shared" si="574"/>
        <v>-</v>
      </c>
      <c r="FI184" s="117" t="str">
        <f t="shared" si="574"/>
        <v>-</v>
      </c>
      <c r="FJ184" s="117" t="str">
        <f t="shared" si="574"/>
        <v>-</v>
      </c>
      <c r="FK184" s="117" t="str">
        <f t="shared" si="574"/>
        <v>-</v>
      </c>
      <c r="FL184" s="117" t="str">
        <f t="shared" si="574"/>
        <v>-</v>
      </c>
      <c r="FM184" s="117" t="str">
        <f t="shared" si="574"/>
        <v>-</v>
      </c>
      <c r="FN184" s="117" t="str">
        <f t="shared" si="574"/>
        <v>-</v>
      </c>
      <c r="FO184" s="117" t="str">
        <f t="shared" si="574"/>
        <v>-</v>
      </c>
      <c r="FP184" s="117" t="str">
        <f t="shared" si="574"/>
        <v>-</v>
      </c>
      <c r="FQ184" s="117" t="str">
        <f t="shared" si="574"/>
        <v>-</v>
      </c>
      <c r="FR184" s="117" t="str">
        <f t="shared" si="574"/>
        <v>-</v>
      </c>
      <c r="FS184" s="117" t="str">
        <f t="shared" si="574"/>
        <v>-</v>
      </c>
      <c r="FT184" s="117" t="str">
        <f t="shared" si="574"/>
        <v>-</v>
      </c>
      <c r="FU184" s="117" t="str">
        <f t="shared" si="574"/>
        <v>-</v>
      </c>
      <c r="FV184" s="117" t="str">
        <f t="shared" si="574"/>
        <v>-</v>
      </c>
      <c r="FW184" s="117" t="str">
        <f t="shared" si="574"/>
        <v>-</v>
      </c>
      <c r="FX184" s="117" t="str">
        <f t="shared" si="574"/>
        <v>-</v>
      </c>
      <c r="FY184" s="117" t="str">
        <f t="shared" si="574"/>
        <v>-</v>
      </c>
      <c r="FZ184" s="117" t="str">
        <f t="shared" si="574"/>
        <v>-</v>
      </c>
      <c r="GA184" s="117" t="str">
        <f t="shared" si="574"/>
        <v>-</v>
      </c>
      <c r="GB184" s="117" t="str">
        <f t="shared" si="574"/>
        <v>-</v>
      </c>
      <c r="GC184" s="117" t="str">
        <f t="shared" si="574"/>
        <v>-</v>
      </c>
      <c r="GD184" s="117" t="str">
        <f t="shared" si="574"/>
        <v>-</v>
      </c>
      <c r="GE184" s="117" t="str">
        <f t="shared" si="574"/>
        <v>-</v>
      </c>
      <c r="GF184" s="117" t="str">
        <f t="shared" si="574"/>
        <v>-</v>
      </c>
      <c r="GG184" s="117" t="str">
        <f t="shared" si="574"/>
        <v>-</v>
      </c>
      <c r="GH184" s="117" t="str">
        <f t="shared" si="574"/>
        <v>-</v>
      </c>
      <c r="GI184" s="117" t="str">
        <f t="shared" si="574"/>
        <v>-</v>
      </c>
      <c r="GJ184" s="117" t="str">
        <f t="shared" si="574"/>
        <v>-</v>
      </c>
      <c r="GK184" s="117" t="str">
        <f t="shared" si="574"/>
        <v>-</v>
      </c>
      <c r="GL184" s="117" t="str">
        <f t="shared" si="574"/>
        <v>-</v>
      </c>
      <c r="GM184" s="117" t="str">
        <f t="shared" si="574"/>
        <v>-</v>
      </c>
      <c r="GN184" s="117" t="str">
        <f t="shared" si="574"/>
        <v>-</v>
      </c>
      <c r="GO184" s="117" t="str">
        <f t="shared" si="574"/>
        <v>-</v>
      </c>
      <c r="GP184" s="117" t="str">
        <f t="shared" si="574"/>
        <v>-</v>
      </c>
      <c r="GQ184" s="117" t="str">
        <f t="shared" si="574"/>
        <v>-</v>
      </c>
      <c r="GR184" s="117" t="str">
        <f t="shared" si="574"/>
        <v>-</v>
      </c>
      <c r="GS184" s="117" t="str">
        <f t="shared" si="574"/>
        <v>-</v>
      </c>
      <c r="GT184" s="117" t="str">
        <f t="shared" si="574"/>
        <v>-</v>
      </c>
      <c r="GU184" s="117" t="str">
        <f t="shared" si="574"/>
        <v>-</v>
      </c>
      <c r="GV184" s="117" t="str">
        <f t="shared" si="574"/>
        <v>-</v>
      </c>
      <c r="GW184" s="117" t="str">
        <f t="shared" si="574"/>
        <v>-</v>
      </c>
      <c r="GX184" s="117" t="str">
        <f t="shared" si="574"/>
        <v>-</v>
      </c>
      <c r="GY184" s="117" t="str">
        <f t="shared" si="574"/>
        <v>-</v>
      </c>
      <c r="GZ184" s="117" t="str">
        <f t="shared" si="574"/>
        <v>-</v>
      </c>
      <c r="HA184" s="117" t="str">
        <f t="shared" si="574"/>
        <v>-</v>
      </c>
      <c r="HB184" s="117" t="str">
        <f t="shared" si="574"/>
        <v>-</v>
      </c>
      <c r="HC184" s="117" t="str">
        <f t="shared" si="574"/>
        <v>-</v>
      </c>
      <c r="HD184" s="117" t="str">
        <f t="shared" si="574"/>
        <v>-</v>
      </c>
      <c r="HE184" s="117" t="str">
        <f t="shared" si="574"/>
        <v>-</v>
      </c>
      <c r="HF184" s="117" t="str">
        <f t="shared" si="574"/>
        <v>-</v>
      </c>
      <c r="HG184" s="117" t="str">
        <f t="shared" si="574"/>
        <v>-</v>
      </c>
      <c r="HH184" s="117" t="str">
        <f t="shared" si="572"/>
        <v>-</v>
      </c>
      <c r="HI184" s="117" t="str">
        <f t="shared" si="572"/>
        <v>-</v>
      </c>
      <c r="HJ184" s="117" t="str">
        <f t="shared" si="572"/>
        <v>-</v>
      </c>
      <c r="HK184" s="117" t="str">
        <f t="shared" si="572"/>
        <v>-</v>
      </c>
      <c r="HL184" s="117" t="str">
        <f t="shared" si="572"/>
        <v>-</v>
      </c>
      <c r="HM184" s="117" t="str">
        <f t="shared" si="572"/>
        <v>-</v>
      </c>
      <c r="HN184" s="117" t="str">
        <f t="shared" si="572"/>
        <v>-</v>
      </c>
      <c r="HO184" s="117" t="str">
        <f t="shared" si="572"/>
        <v>-</v>
      </c>
      <c r="HP184" s="117" t="str">
        <f t="shared" si="572"/>
        <v>-</v>
      </c>
      <c r="HQ184" s="117" t="str">
        <f t="shared" si="572"/>
        <v>-</v>
      </c>
      <c r="HR184" s="117" t="str">
        <f t="shared" si="572"/>
        <v>-</v>
      </c>
      <c r="HS184" s="117" t="str">
        <f t="shared" si="572"/>
        <v>-</v>
      </c>
      <c r="HT184" s="117" t="str">
        <f t="shared" si="572"/>
        <v>-</v>
      </c>
      <c r="HU184" s="117" t="str">
        <f t="shared" si="572"/>
        <v>-</v>
      </c>
    </row>
    <row r="185" spans="8:229" x14ac:dyDescent="0.35">
      <c r="H185" s="117">
        <v>184</v>
      </c>
      <c r="I185" s="117" t="str">
        <f t="shared" si="410"/>
        <v>ECG</v>
      </c>
      <c r="J185" s="117">
        <f t="shared" si="412"/>
        <v>167</v>
      </c>
      <c r="K185" s="117" t="str">
        <f t="shared" si="413"/>
        <v>ECG</v>
      </c>
      <c r="L185" s="117" t="str">
        <f t="shared" si="414"/>
        <v/>
      </c>
      <c r="M185" s="398" t="str">
        <f t="shared" si="415"/>
        <v>ECG</v>
      </c>
      <c r="N185" s="117">
        <f t="shared" si="416"/>
        <v>184</v>
      </c>
      <c r="O185" s="117">
        <f t="shared" si="417"/>
        <v>184</v>
      </c>
      <c r="Q185" s="389" t="str">
        <f t="shared" si="411"/>
        <v/>
      </c>
      <c r="R185" s="395" t="str">
        <f t="shared" si="418"/>
        <v/>
      </c>
      <c r="S185" s="391"/>
      <c r="T185" s="391"/>
      <c r="U185" s="391"/>
      <c r="V185" s="117">
        <v>37</v>
      </c>
      <c r="X185" s="117" t="str">
        <f t="shared" si="575"/>
        <v>-</v>
      </c>
      <c r="Y185" s="117" t="str">
        <f t="shared" si="573"/>
        <v>-</v>
      </c>
      <c r="Z185" s="117" t="str">
        <f t="shared" si="573"/>
        <v>-</v>
      </c>
      <c r="AA185" s="117" t="str">
        <f t="shared" si="573"/>
        <v>-</v>
      </c>
      <c r="AB185" s="117" t="str">
        <f t="shared" si="573"/>
        <v>-</v>
      </c>
      <c r="AC185" s="117" t="str">
        <f t="shared" si="573"/>
        <v>-</v>
      </c>
      <c r="AD185" s="117" t="str">
        <f t="shared" si="573"/>
        <v>-</v>
      </c>
      <c r="AE185" s="117" t="str">
        <f t="shared" si="573"/>
        <v>-</v>
      </c>
      <c r="AF185" s="117" t="str">
        <f t="shared" si="573"/>
        <v>-</v>
      </c>
      <c r="AG185" s="117" t="str">
        <f t="shared" si="573"/>
        <v>-</v>
      </c>
      <c r="AH185" s="117" t="str">
        <f t="shared" si="573"/>
        <v>-</v>
      </c>
      <c r="AI185" s="117" t="str">
        <f t="shared" si="573"/>
        <v>-</v>
      </c>
      <c r="AJ185" s="117" t="str">
        <f t="shared" si="573"/>
        <v>-</v>
      </c>
      <c r="AK185" s="117" t="str">
        <f t="shared" si="573"/>
        <v>-</v>
      </c>
      <c r="AL185" s="117" t="str">
        <f t="shared" si="573"/>
        <v>-</v>
      </c>
      <c r="AM185" s="117" t="str">
        <f t="shared" si="573"/>
        <v>-</v>
      </c>
      <c r="AN185" s="117" t="str">
        <f t="shared" si="573"/>
        <v>-</v>
      </c>
      <c r="AO185" s="117" t="str">
        <f t="shared" si="573"/>
        <v>-</v>
      </c>
      <c r="AP185" s="117" t="str">
        <f t="shared" si="573"/>
        <v>-</v>
      </c>
      <c r="AQ185" s="117" t="str">
        <f t="shared" si="573"/>
        <v>-</v>
      </c>
      <c r="AR185" s="117" t="str">
        <f t="shared" si="573"/>
        <v>-</v>
      </c>
      <c r="AS185" s="117" t="str">
        <f t="shared" si="573"/>
        <v>-</v>
      </c>
      <c r="AT185" s="117" t="str">
        <f t="shared" si="573"/>
        <v>-</v>
      </c>
      <c r="AU185" s="117" t="str">
        <f t="shared" si="573"/>
        <v>-</v>
      </c>
      <c r="AV185" s="117" t="str">
        <f t="shared" si="573"/>
        <v>-</v>
      </c>
      <c r="AW185" s="117" t="str">
        <f t="shared" si="573"/>
        <v>-</v>
      </c>
      <c r="AX185" s="117" t="str">
        <f t="shared" si="573"/>
        <v>-</v>
      </c>
      <c r="AY185" s="117" t="str">
        <f t="shared" si="573"/>
        <v>-</v>
      </c>
      <c r="AZ185" s="117" t="str">
        <f t="shared" si="573"/>
        <v>-</v>
      </c>
      <c r="BA185" s="117" t="str">
        <f t="shared" si="573"/>
        <v>-</v>
      </c>
      <c r="BB185" s="117" t="str">
        <f t="shared" si="573"/>
        <v>-</v>
      </c>
      <c r="BC185" s="117" t="str">
        <f t="shared" si="573"/>
        <v>-</v>
      </c>
      <c r="BD185" s="117" t="str">
        <f t="shared" si="573"/>
        <v>-</v>
      </c>
      <c r="BE185" s="117" t="str">
        <f t="shared" si="573"/>
        <v>-</v>
      </c>
      <c r="BF185" s="117" t="str">
        <f t="shared" si="573"/>
        <v>-</v>
      </c>
      <c r="BG185" s="117" t="str">
        <f t="shared" si="573"/>
        <v>-</v>
      </c>
      <c r="BH185" s="117" t="str">
        <f t="shared" si="573"/>
        <v>-</v>
      </c>
      <c r="BI185" s="117" t="str">
        <f t="shared" si="573"/>
        <v>-</v>
      </c>
      <c r="BJ185" s="117" t="str">
        <f t="shared" si="573"/>
        <v>-</v>
      </c>
      <c r="BK185" s="117" t="str">
        <f t="shared" si="573"/>
        <v>-</v>
      </c>
      <c r="BL185" s="117" t="str">
        <f t="shared" si="573"/>
        <v>-</v>
      </c>
      <c r="BM185" s="117" t="str">
        <f t="shared" si="573"/>
        <v>-</v>
      </c>
      <c r="BN185" s="117" t="str">
        <f t="shared" si="573"/>
        <v>-</v>
      </c>
      <c r="BO185" s="117" t="str">
        <f t="shared" si="573"/>
        <v>-</v>
      </c>
      <c r="BP185" s="117" t="str">
        <f t="shared" si="573"/>
        <v>-</v>
      </c>
      <c r="BQ185" s="117" t="str">
        <f t="shared" si="573"/>
        <v>-</v>
      </c>
      <c r="BR185" s="117" t="str">
        <f t="shared" si="573"/>
        <v>-</v>
      </c>
      <c r="BS185" s="117" t="str">
        <f t="shared" si="573"/>
        <v>-</v>
      </c>
      <c r="BT185" s="117" t="str">
        <f t="shared" si="573"/>
        <v>-</v>
      </c>
      <c r="BU185" s="117" t="str">
        <f t="shared" si="573"/>
        <v>-</v>
      </c>
      <c r="BV185" s="117" t="str">
        <f t="shared" si="573"/>
        <v>-</v>
      </c>
      <c r="BW185" s="117" t="str">
        <f t="shared" si="573"/>
        <v>-</v>
      </c>
      <c r="BX185" s="117" t="str">
        <f t="shared" si="573"/>
        <v>-</v>
      </c>
      <c r="BY185" s="117" t="str">
        <f t="shared" si="573"/>
        <v>-</v>
      </c>
      <c r="BZ185" s="117" t="str">
        <f t="shared" si="573"/>
        <v>-</v>
      </c>
      <c r="CA185" s="117" t="str">
        <f t="shared" si="573"/>
        <v>-</v>
      </c>
      <c r="CB185" s="117" t="str">
        <f t="shared" si="573"/>
        <v>-</v>
      </c>
      <c r="CC185" s="117" t="str">
        <f t="shared" si="573"/>
        <v>-</v>
      </c>
      <c r="CD185" s="117" t="str">
        <f t="shared" si="573"/>
        <v>-</v>
      </c>
      <c r="CE185" s="117" t="str">
        <f t="shared" si="573"/>
        <v>-</v>
      </c>
      <c r="CF185" s="117" t="str">
        <f t="shared" si="573"/>
        <v>-</v>
      </c>
      <c r="CG185" s="117" t="str">
        <f t="shared" si="573"/>
        <v>-</v>
      </c>
      <c r="CH185" s="117" t="str">
        <f t="shared" si="573"/>
        <v>-</v>
      </c>
      <c r="CI185" s="117" t="str">
        <f t="shared" si="573"/>
        <v>-</v>
      </c>
      <c r="CJ185" s="117" t="str">
        <f t="shared" ref="CJ185:EU188" si="576">IF(CJ136=CJ135,"-",CJ136)</f>
        <v>-</v>
      </c>
      <c r="CK185" s="117" t="str">
        <f t="shared" si="576"/>
        <v>-</v>
      </c>
      <c r="CL185" s="117" t="str">
        <f t="shared" si="576"/>
        <v>-</v>
      </c>
      <c r="CM185" s="117" t="str">
        <f t="shared" si="576"/>
        <v>-</v>
      </c>
      <c r="CN185" s="117" t="str">
        <f t="shared" si="576"/>
        <v>-</v>
      </c>
      <c r="CO185" s="117" t="str">
        <f t="shared" si="576"/>
        <v>-</v>
      </c>
      <c r="CP185" s="117" t="str">
        <f t="shared" si="576"/>
        <v>-</v>
      </c>
      <c r="CQ185" s="117" t="str">
        <f t="shared" si="576"/>
        <v>-</v>
      </c>
      <c r="CR185" s="117" t="str">
        <f t="shared" si="576"/>
        <v>-</v>
      </c>
      <c r="CS185" s="117" t="str">
        <f t="shared" si="576"/>
        <v>-</v>
      </c>
      <c r="CT185" s="117" t="str">
        <f t="shared" si="576"/>
        <v>-</v>
      </c>
      <c r="CU185" s="117" t="str">
        <f t="shared" si="576"/>
        <v>-</v>
      </c>
      <c r="CV185" s="117" t="str">
        <f t="shared" si="576"/>
        <v>-</v>
      </c>
      <c r="CW185" s="117" t="str">
        <f t="shared" si="576"/>
        <v>-</v>
      </c>
      <c r="CX185" s="117" t="str">
        <f t="shared" si="576"/>
        <v>-</v>
      </c>
      <c r="CY185" s="117" t="str">
        <f t="shared" si="576"/>
        <v>-</v>
      </c>
      <c r="CZ185" s="117" t="str">
        <f t="shared" si="576"/>
        <v>-</v>
      </c>
      <c r="DA185" s="117" t="str">
        <f t="shared" si="576"/>
        <v>-</v>
      </c>
      <c r="DB185" s="117" t="str">
        <f t="shared" si="576"/>
        <v>-</v>
      </c>
      <c r="DC185" s="117" t="str">
        <f t="shared" si="576"/>
        <v>-</v>
      </c>
      <c r="DD185" s="117" t="str">
        <f t="shared" si="576"/>
        <v>-</v>
      </c>
      <c r="DE185" s="117" t="str">
        <f t="shared" si="576"/>
        <v>-</v>
      </c>
      <c r="DF185" s="117" t="str">
        <f t="shared" si="576"/>
        <v>-</v>
      </c>
      <c r="DG185" s="117" t="str">
        <f t="shared" si="576"/>
        <v>-</v>
      </c>
      <c r="DH185" s="117" t="str">
        <f t="shared" si="576"/>
        <v>-</v>
      </c>
      <c r="DI185" s="117" t="str">
        <f t="shared" si="576"/>
        <v>-</v>
      </c>
      <c r="DJ185" s="117" t="str">
        <f t="shared" si="576"/>
        <v>-</v>
      </c>
      <c r="DK185" s="117" t="str">
        <f t="shared" si="576"/>
        <v>-</v>
      </c>
      <c r="DL185" s="117" t="str">
        <f t="shared" si="576"/>
        <v>-</v>
      </c>
      <c r="DM185" s="117" t="str">
        <f t="shared" si="576"/>
        <v>-</v>
      </c>
      <c r="DN185" s="117" t="str">
        <f t="shared" si="576"/>
        <v>-</v>
      </c>
      <c r="DO185" s="117" t="str">
        <f t="shared" si="576"/>
        <v>-</v>
      </c>
      <c r="DP185" s="117" t="str">
        <f t="shared" si="576"/>
        <v>-</v>
      </c>
      <c r="DQ185" s="117" t="str">
        <f t="shared" si="576"/>
        <v>-</v>
      </c>
      <c r="DR185" s="117" t="str">
        <f t="shared" si="576"/>
        <v>-</v>
      </c>
      <c r="DS185" s="117" t="str">
        <f t="shared" si="576"/>
        <v>-</v>
      </c>
      <c r="DT185" s="117" t="str">
        <f t="shared" si="576"/>
        <v>-</v>
      </c>
      <c r="DU185" s="117" t="str">
        <f t="shared" si="576"/>
        <v>-</v>
      </c>
      <c r="DV185" s="117" t="str">
        <f t="shared" si="576"/>
        <v>-</v>
      </c>
      <c r="DW185" s="117" t="str">
        <f t="shared" si="576"/>
        <v>-</v>
      </c>
      <c r="DX185" s="117" t="str">
        <f t="shared" si="576"/>
        <v>-</v>
      </c>
      <c r="DY185" s="117" t="str">
        <f t="shared" si="576"/>
        <v>-</v>
      </c>
      <c r="DZ185" s="117" t="str">
        <f t="shared" si="576"/>
        <v>-</v>
      </c>
      <c r="EA185" s="117" t="str">
        <f t="shared" si="576"/>
        <v>-</v>
      </c>
      <c r="EB185" s="117" t="str">
        <f t="shared" si="576"/>
        <v>-</v>
      </c>
      <c r="EC185" s="117" t="str">
        <f t="shared" si="576"/>
        <v>-</v>
      </c>
      <c r="ED185" s="117" t="str">
        <f t="shared" si="576"/>
        <v>-</v>
      </c>
      <c r="EE185" s="117" t="str">
        <f t="shared" si="576"/>
        <v>-</v>
      </c>
      <c r="EF185" s="117" t="str">
        <f t="shared" si="576"/>
        <v>-</v>
      </c>
      <c r="EG185" s="117" t="str">
        <f t="shared" si="576"/>
        <v>-</v>
      </c>
      <c r="EH185" s="117" t="str">
        <f t="shared" si="576"/>
        <v>-</v>
      </c>
      <c r="EI185" s="117" t="str">
        <f t="shared" si="576"/>
        <v>-</v>
      </c>
      <c r="EJ185" s="117" t="str">
        <f t="shared" si="576"/>
        <v>-</v>
      </c>
      <c r="EK185" s="117" t="str">
        <f t="shared" si="576"/>
        <v>-</v>
      </c>
      <c r="EL185" s="117" t="str">
        <f t="shared" si="576"/>
        <v>-</v>
      </c>
      <c r="EM185" s="117" t="str">
        <f t="shared" si="576"/>
        <v>-</v>
      </c>
      <c r="EN185" s="117" t="str">
        <f t="shared" si="576"/>
        <v>-</v>
      </c>
      <c r="EO185" s="117" t="str">
        <f t="shared" si="576"/>
        <v>-</v>
      </c>
      <c r="EP185" s="117" t="str">
        <f t="shared" si="576"/>
        <v>-</v>
      </c>
      <c r="EQ185" s="117" t="str">
        <f t="shared" si="576"/>
        <v>-</v>
      </c>
      <c r="ER185" s="117" t="str">
        <f t="shared" si="576"/>
        <v>-</v>
      </c>
      <c r="ES185" s="117" t="str">
        <f t="shared" si="576"/>
        <v>-</v>
      </c>
      <c r="ET185" s="117" t="str">
        <f t="shared" si="576"/>
        <v>-</v>
      </c>
      <c r="EU185" s="117" t="str">
        <f t="shared" si="576"/>
        <v>-</v>
      </c>
      <c r="EV185" s="117" t="str">
        <f t="shared" si="574"/>
        <v>-</v>
      </c>
      <c r="EW185" s="117" t="str">
        <f t="shared" si="574"/>
        <v>-</v>
      </c>
      <c r="EX185" s="117" t="str">
        <f t="shared" si="574"/>
        <v>-</v>
      </c>
      <c r="EY185" s="117" t="str">
        <f t="shared" si="574"/>
        <v>-</v>
      </c>
      <c r="EZ185" s="117" t="str">
        <f t="shared" si="574"/>
        <v>-</v>
      </c>
      <c r="FA185" s="117" t="str">
        <f t="shared" si="574"/>
        <v>-</v>
      </c>
      <c r="FB185" s="117" t="str">
        <f t="shared" si="574"/>
        <v>-</v>
      </c>
      <c r="FC185" s="117" t="str">
        <f t="shared" si="574"/>
        <v>-</v>
      </c>
      <c r="FD185" s="117" t="str">
        <f t="shared" si="574"/>
        <v>-</v>
      </c>
      <c r="FE185" s="117" t="str">
        <f t="shared" si="574"/>
        <v>-</v>
      </c>
      <c r="FF185" s="117" t="str">
        <f t="shared" si="574"/>
        <v>-</v>
      </c>
      <c r="FG185" s="117" t="str">
        <f t="shared" si="574"/>
        <v>-</v>
      </c>
      <c r="FH185" s="117" t="str">
        <f t="shared" si="574"/>
        <v>-</v>
      </c>
      <c r="FI185" s="117" t="str">
        <f t="shared" si="574"/>
        <v>-</v>
      </c>
      <c r="FJ185" s="117" t="str">
        <f t="shared" si="574"/>
        <v>-</v>
      </c>
      <c r="FK185" s="117" t="str">
        <f t="shared" si="574"/>
        <v>-</v>
      </c>
      <c r="FL185" s="117" t="str">
        <f t="shared" si="574"/>
        <v>-</v>
      </c>
      <c r="FM185" s="117" t="str">
        <f t="shared" si="574"/>
        <v>-</v>
      </c>
      <c r="FN185" s="117" t="str">
        <f t="shared" si="574"/>
        <v>-</v>
      </c>
      <c r="FO185" s="117" t="str">
        <f t="shared" si="574"/>
        <v>-</v>
      </c>
      <c r="FP185" s="117" t="str">
        <f t="shared" si="574"/>
        <v>-</v>
      </c>
      <c r="FQ185" s="117" t="str">
        <f t="shared" si="574"/>
        <v>-</v>
      </c>
      <c r="FR185" s="117" t="str">
        <f t="shared" si="574"/>
        <v>-</v>
      </c>
      <c r="FS185" s="117" t="str">
        <f t="shared" si="574"/>
        <v>-</v>
      </c>
      <c r="FT185" s="117" t="str">
        <f t="shared" si="574"/>
        <v>-</v>
      </c>
      <c r="FU185" s="117" t="str">
        <f t="shared" si="574"/>
        <v>-</v>
      </c>
      <c r="FV185" s="117" t="str">
        <f t="shared" si="574"/>
        <v>-</v>
      </c>
      <c r="FW185" s="117" t="str">
        <f t="shared" si="574"/>
        <v>-</v>
      </c>
      <c r="FX185" s="117" t="str">
        <f t="shared" si="574"/>
        <v>-</v>
      </c>
      <c r="FY185" s="117" t="str">
        <f t="shared" si="574"/>
        <v>-</v>
      </c>
      <c r="FZ185" s="117" t="str">
        <f t="shared" si="574"/>
        <v>-</v>
      </c>
      <c r="GA185" s="117" t="str">
        <f t="shared" si="574"/>
        <v>-</v>
      </c>
      <c r="GB185" s="117" t="str">
        <f t="shared" si="574"/>
        <v>-</v>
      </c>
      <c r="GC185" s="117" t="str">
        <f t="shared" si="574"/>
        <v>-</v>
      </c>
      <c r="GD185" s="117" t="str">
        <f t="shared" si="574"/>
        <v>-</v>
      </c>
      <c r="GE185" s="117" t="str">
        <f t="shared" si="574"/>
        <v>-</v>
      </c>
      <c r="GF185" s="117" t="str">
        <f t="shared" si="574"/>
        <v>-</v>
      </c>
      <c r="GG185" s="117" t="str">
        <f t="shared" si="574"/>
        <v>-</v>
      </c>
      <c r="GH185" s="117" t="str">
        <f t="shared" si="574"/>
        <v>-</v>
      </c>
      <c r="GI185" s="117" t="str">
        <f t="shared" si="574"/>
        <v>-</v>
      </c>
      <c r="GJ185" s="117" t="str">
        <f t="shared" si="574"/>
        <v>-</v>
      </c>
      <c r="GK185" s="117" t="str">
        <f t="shared" si="574"/>
        <v>-</v>
      </c>
      <c r="GL185" s="117" t="str">
        <f t="shared" si="574"/>
        <v>-</v>
      </c>
      <c r="GM185" s="117" t="str">
        <f t="shared" si="574"/>
        <v>-</v>
      </c>
      <c r="GN185" s="117" t="str">
        <f t="shared" si="574"/>
        <v>-</v>
      </c>
      <c r="GO185" s="117" t="str">
        <f t="shared" si="574"/>
        <v>-</v>
      </c>
      <c r="GP185" s="117" t="str">
        <f t="shared" si="574"/>
        <v>-</v>
      </c>
      <c r="GQ185" s="117" t="str">
        <f t="shared" si="574"/>
        <v>-</v>
      </c>
      <c r="GR185" s="117" t="str">
        <f t="shared" si="574"/>
        <v>-</v>
      </c>
      <c r="GS185" s="117" t="str">
        <f t="shared" si="574"/>
        <v>-</v>
      </c>
      <c r="GT185" s="117" t="str">
        <f t="shared" si="574"/>
        <v>-</v>
      </c>
      <c r="GU185" s="117" t="str">
        <f t="shared" si="574"/>
        <v>-</v>
      </c>
      <c r="GV185" s="117" t="str">
        <f t="shared" si="574"/>
        <v>-</v>
      </c>
      <c r="GW185" s="117" t="str">
        <f t="shared" si="574"/>
        <v>-</v>
      </c>
      <c r="GX185" s="117" t="str">
        <f t="shared" si="574"/>
        <v>-</v>
      </c>
      <c r="GY185" s="117" t="str">
        <f t="shared" si="574"/>
        <v>-</v>
      </c>
      <c r="GZ185" s="117" t="str">
        <f t="shared" si="574"/>
        <v>-</v>
      </c>
      <c r="HA185" s="117" t="str">
        <f t="shared" si="574"/>
        <v>-</v>
      </c>
      <c r="HB185" s="117" t="str">
        <f t="shared" si="574"/>
        <v>-</v>
      </c>
      <c r="HC185" s="117" t="str">
        <f t="shared" si="574"/>
        <v>-</v>
      </c>
      <c r="HD185" s="117" t="str">
        <f t="shared" si="574"/>
        <v>-</v>
      </c>
      <c r="HE185" s="117" t="str">
        <f t="shared" si="574"/>
        <v>-</v>
      </c>
      <c r="HF185" s="117" t="str">
        <f t="shared" si="574"/>
        <v>-</v>
      </c>
      <c r="HG185" s="117" t="str">
        <f t="shared" ref="HG185:HU188" si="577">IF(HG136=HG135,"-",HG136)</f>
        <v>-</v>
      </c>
      <c r="HH185" s="117" t="str">
        <f t="shared" si="577"/>
        <v>-</v>
      </c>
      <c r="HI185" s="117" t="str">
        <f t="shared" si="577"/>
        <v>-</v>
      </c>
      <c r="HJ185" s="117" t="str">
        <f t="shared" si="577"/>
        <v>-</v>
      </c>
      <c r="HK185" s="117" t="str">
        <f t="shared" si="577"/>
        <v>-</v>
      </c>
      <c r="HL185" s="117" t="str">
        <f t="shared" si="577"/>
        <v>-</v>
      </c>
      <c r="HM185" s="117" t="str">
        <f t="shared" si="577"/>
        <v>-</v>
      </c>
      <c r="HN185" s="117" t="str">
        <f t="shared" si="577"/>
        <v>-</v>
      </c>
      <c r="HO185" s="117" t="str">
        <f t="shared" si="577"/>
        <v>-</v>
      </c>
      <c r="HP185" s="117" t="str">
        <f t="shared" si="577"/>
        <v>-</v>
      </c>
      <c r="HQ185" s="117" t="str">
        <f t="shared" si="577"/>
        <v>-</v>
      </c>
      <c r="HR185" s="117" t="str">
        <f t="shared" si="577"/>
        <v>-</v>
      </c>
      <c r="HS185" s="117" t="str">
        <f t="shared" si="577"/>
        <v>-</v>
      </c>
      <c r="HT185" s="117" t="str">
        <f t="shared" si="577"/>
        <v>-</v>
      </c>
      <c r="HU185" s="117" t="str">
        <f t="shared" si="577"/>
        <v>-</v>
      </c>
    </row>
    <row r="186" spans="8:229" x14ac:dyDescent="0.35">
      <c r="H186" s="117">
        <v>185</v>
      </c>
      <c r="I186" s="117" t="str">
        <f t="shared" si="410"/>
        <v>ECG</v>
      </c>
      <c r="J186" s="117">
        <f t="shared" si="412"/>
        <v>168</v>
      </c>
      <c r="K186" s="117" t="str">
        <f t="shared" si="413"/>
        <v>ECG</v>
      </c>
      <c r="L186" s="117" t="str">
        <f t="shared" si="414"/>
        <v/>
      </c>
      <c r="M186" s="398" t="str">
        <f t="shared" si="415"/>
        <v>ECG</v>
      </c>
      <c r="N186" s="117">
        <f t="shared" si="416"/>
        <v>185</v>
      </c>
      <c r="O186" s="117">
        <f t="shared" si="417"/>
        <v>185</v>
      </c>
      <c r="Q186" s="389" t="str">
        <f t="shared" si="411"/>
        <v/>
      </c>
      <c r="R186" s="395" t="str">
        <f t="shared" si="418"/>
        <v/>
      </c>
      <c r="S186" s="391"/>
      <c r="T186" s="391"/>
      <c r="U186" s="391"/>
      <c r="V186" s="117">
        <v>38</v>
      </c>
      <c r="X186" s="117" t="str">
        <f t="shared" si="575"/>
        <v>-</v>
      </c>
      <c r="Y186" s="117" t="str">
        <f t="shared" ref="Y186:CJ189" si="578">IF(Y137=Y136,"-",Y137)</f>
        <v>-</v>
      </c>
      <c r="Z186" s="117" t="str">
        <f t="shared" si="578"/>
        <v>-</v>
      </c>
      <c r="AA186" s="117" t="str">
        <f t="shared" si="578"/>
        <v>-</v>
      </c>
      <c r="AB186" s="117" t="str">
        <f t="shared" si="578"/>
        <v>-</v>
      </c>
      <c r="AC186" s="117" t="str">
        <f t="shared" si="578"/>
        <v>-</v>
      </c>
      <c r="AD186" s="117" t="str">
        <f t="shared" si="578"/>
        <v>-</v>
      </c>
      <c r="AE186" s="117" t="str">
        <f t="shared" si="578"/>
        <v>-</v>
      </c>
      <c r="AF186" s="117" t="str">
        <f t="shared" si="578"/>
        <v>-</v>
      </c>
      <c r="AG186" s="117" t="str">
        <f t="shared" si="578"/>
        <v>-</v>
      </c>
      <c r="AH186" s="117" t="str">
        <f t="shared" si="578"/>
        <v>-</v>
      </c>
      <c r="AI186" s="117" t="str">
        <f t="shared" si="578"/>
        <v>-</v>
      </c>
      <c r="AJ186" s="117" t="str">
        <f t="shared" si="578"/>
        <v>-</v>
      </c>
      <c r="AK186" s="117" t="str">
        <f t="shared" si="578"/>
        <v>-</v>
      </c>
      <c r="AL186" s="117" t="str">
        <f t="shared" si="578"/>
        <v>-</v>
      </c>
      <c r="AM186" s="117" t="str">
        <f t="shared" si="578"/>
        <v>-</v>
      </c>
      <c r="AN186" s="117" t="str">
        <f t="shared" si="578"/>
        <v>-</v>
      </c>
      <c r="AO186" s="117" t="str">
        <f t="shared" si="578"/>
        <v>-</v>
      </c>
      <c r="AP186" s="117" t="str">
        <f t="shared" si="578"/>
        <v>-</v>
      </c>
      <c r="AQ186" s="117" t="str">
        <f t="shared" si="578"/>
        <v>-</v>
      </c>
      <c r="AR186" s="117" t="str">
        <f t="shared" si="578"/>
        <v>-</v>
      </c>
      <c r="AS186" s="117" t="str">
        <f t="shared" si="578"/>
        <v>-</v>
      </c>
      <c r="AT186" s="117" t="str">
        <f t="shared" si="578"/>
        <v>-</v>
      </c>
      <c r="AU186" s="117" t="str">
        <f t="shared" si="578"/>
        <v>-</v>
      </c>
      <c r="AV186" s="117" t="str">
        <f t="shared" si="578"/>
        <v>-</v>
      </c>
      <c r="AW186" s="117" t="str">
        <f t="shared" si="578"/>
        <v>-</v>
      </c>
      <c r="AX186" s="117" t="str">
        <f t="shared" si="578"/>
        <v>-</v>
      </c>
      <c r="AY186" s="117" t="str">
        <f t="shared" si="578"/>
        <v>-</v>
      </c>
      <c r="AZ186" s="117" t="str">
        <f t="shared" si="578"/>
        <v>-</v>
      </c>
      <c r="BA186" s="117" t="str">
        <f t="shared" si="578"/>
        <v>-</v>
      </c>
      <c r="BB186" s="117" t="str">
        <f t="shared" si="578"/>
        <v>-</v>
      </c>
      <c r="BC186" s="117" t="str">
        <f t="shared" si="578"/>
        <v>-</v>
      </c>
      <c r="BD186" s="117" t="str">
        <f t="shared" si="578"/>
        <v>-</v>
      </c>
      <c r="BE186" s="117" t="str">
        <f t="shared" si="578"/>
        <v>-</v>
      </c>
      <c r="BF186" s="117" t="str">
        <f t="shared" si="578"/>
        <v>-</v>
      </c>
      <c r="BG186" s="117" t="str">
        <f t="shared" si="578"/>
        <v>-</v>
      </c>
      <c r="BH186" s="117" t="str">
        <f t="shared" si="578"/>
        <v>-</v>
      </c>
      <c r="BI186" s="117" t="str">
        <f t="shared" si="578"/>
        <v>-</v>
      </c>
      <c r="BJ186" s="117" t="str">
        <f t="shared" si="578"/>
        <v>-</v>
      </c>
      <c r="BK186" s="117" t="str">
        <f t="shared" si="578"/>
        <v>-</v>
      </c>
      <c r="BL186" s="117" t="str">
        <f t="shared" si="578"/>
        <v>-</v>
      </c>
      <c r="BM186" s="117" t="str">
        <f t="shared" si="578"/>
        <v>-</v>
      </c>
      <c r="BN186" s="117" t="str">
        <f t="shared" si="578"/>
        <v>-</v>
      </c>
      <c r="BO186" s="117" t="str">
        <f t="shared" si="578"/>
        <v>-</v>
      </c>
      <c r="BP186" s="117" t="str">
        <f t="shared" si="578"/>
        <v>-</v>
      </c>
      <c r="BQ186" s="117" t="str">
        <f t="shared" si="578"/>
        <v>-</v>
      </c>
      <c r="BR186" s="117" t="str">
        <f t="shared" si="578"/>
        <v>-</v>
      </c>
      <c r="BS186" s="117" t="str">
        <f t="shared" si="578"/>
        <v>-</v>
      </c>
      <c r="BT186" s="117" t="str">
        <f t="shared" si="578"/>
        <v>-</v>
      </c>
      <c r="BU186" s="117" t="str">
        <f t="shared" si="578"/>
        <v>-</v>
      </c>
      <c r="BV186" s="117" t="str">
        <f t="shared" si="578"/>
        <v>-</v>
      </c>
      <c r="BW186" s="117" t="str">
        <f t="shared" si="578"/>
        <v>-</v>
      </c>
      <c r="BX186" s="117" t="str">
        <f t="shared" si="578"/>
        <v>-</v>
      </c>
      <c r="BY186" s="117" t="str">
        <f t="shared" si="578"/>
        <v>-</v>
      </c>
      <c r="BZ186" s="117" t="str">
        <f t="shared" si="578"/>
        <v>-</v>
      </c>
      <c r="CA186" s="117" t="str">
        <f t="shared" si="578"/>
        <v>-</v>
      </c>
      <c r="CB186" s="117" t="str">
        <f t="shared" si="578"/>
        <v>-</v>
      </c>
      <c r="CC186" s="117" t="str">
        <f t="shared" si="578"/>
        <v>-</v>
      </c>
      <c r="CD186" s="117" t="str">
        <f t="shared" si="578"/>
        <v>-</v>
      </c>
      <c r="CE186" s="117" t="str">
        <f t="shared" si="578"/>
        <v>-</v>
      </c>
      <c r="CF186" s="117" t="str">
        <f t="shared" si="578"/>
        <v>-</v>
      </c>
      <c r="CG186" s="117" t="str">
        <f t="shared" si="578"/>
        <v>-</v>
      </c>
      <c r="CH186" s="117" t="str">
        <f t="shared" si="578"/>
        <v>-</v>
      </c>
      <c r="CI186" s="117" t="str">
        <f t="shared" si="578"/>
        <v>-</v>
      </c>
      <c r="CJ186" s="117" t="str">
        <f t="shared" si="578"/>
        <v>-</v>
      </c>
      <c r="CK186" s="117" t="str">
        <f t="shared" si="576"/>
        <v>-</v>
      </c>
      <c r="CL186" s="117" t="str">
        <f t="shared" si="576"/>
        <v>-</v>
      </c>
      <c r="CM186" s="117" t="str">
        <f t="shared" si="576"/>
        <v>-</v>
      </c>
      <c r="CN186" s="117" t="str">
        <f t="shared" si="576"/>
        <v>-</v>
      </c>
      <c r="CO186" s="117" t="str">
        <f t="shared" si="576"/>
        <v>-</v>
      </c>
      <c r="CP186" s="117" t="str">
        <f t="shared" si="576"/>
        <v>-</v>
      </c>
      <c r="CQ186" s="117" t="str">
        <f t="shared" si="576"/>
        <v>-</v>
      </c>
      <c r="CR186" s="117" t="str">
        <f t="shared" si="576"/>
        <v>-</v>
      </c>
      <c r="CS186" s="117" t="str">
        <f t="shared" si="576"/>
        <v>-</v>
      </c>
      <c r="CT186" s="117" t="str">
        <f t="shared" si="576"/>
        <v>-</v>
      </c>
      <c r="CU186" s="117" t="str">
        <f t="shared" si="576"/>
        <v>-</v>
      </c>
      <c r="CV186" s="117" t="str">
        <f t="shared" si="576"/>
        <v>-</v>
      </c>
      <c r="CW186" s="117" t="str">
        <f t="shared" si="576"/>
        <v>-</v>
      </c>
      <c r="CX186" s="117" t="str">
        <f t="shared" si="576"/>
        <v>-</v>
      </c>
      <c r="CY186" s="117" t="str">
        <f t="shared" si="576"/>
        <v>-</v>
      </c>
      <c r="CZ186" s="117" t="str">
        <f t="shared" si="576"/>
        <v>-</v>
      </c>
      <c r="DA186" s="117" t="str">
        <f t="shared" si="576"/>
        <v>-</v>
      </c>
      <c r="DB186" s="117" t="str">
        <f t="shared" si="576"/>
        <v>-</v>
      </c>
      <c r="DC186" s="117" t="str">
        <f t="shared" si="576"/>
        <v>-</v>
      </c>
      <c r="DD186" s="117" t="str">
        <f t="shared" si="576"/>
        <v>-</v>
      </c>
      <c r="DE186" s="117" t="str">
        <f t="shared" si="576"/>
        <v>-</v>
      </c>
      <c r="DF186" s="117" t="str">
        <f t="shared" si="576"/>
        <v>-</v>
      </c>
      <c r="DG186" s="117" t="str">
        <f t="shared" si="576"/>
        <v>-</v>
      </c>
      <c r="DH186" s="117" t="str">
        <f t="shared" si="576"/>
        <v>-</v>
      </c>
      <c r="DI186" s="117" t="str">
        <f t="shared" si="576"/>
        <v>-</v>
      </c>
      <c r="DJ186" s="117" t="str">
        <f t="shared" si="576"/>
        <v>-</v>
      </c>
      <c r="DK186" s="117" t="str">
        <f t="shared" si="576"/>
        <v>-</v>
      </c>
      <c r="DL186" s="117" t="str">
        <f t="shared" si="576"/>
        <v>-</v>
      </c>
      <c r="DM186" s="117" t="str">
        <f t="shared" si="576"/>
        <v>-</v>
      </c>
      <c r="DN186" s="117" t="str">
        <f t="shared" si="576"/>
        <v>-</v>
      </c>
      <c r="DO186" s="117" t="str">
        <f t="shared" si="576"/>
        <v>-</v>
      </c>
      <c r="DP186" s="117" t="str">
        <f t="shared" si="576"/>
        <v>-</v>
      </c>
      <c r="DQ186" s="117" t="str">
        <f t="shared" si="576"/>
        <v>-</v>
      </c>
      <c r="DR186" s="117" t="str">
        <f t="shared" si="576"/>
        <v>-</v>
      </c>
      <c r="DS186" s="117" t="str">
        <f t="shared" si="576"/>
        <v>-</v>
      </c>
      <c r="DT186" s="117" t="str">
        <f t="shared" si="576"/>
        <v>-</v>
      </c>
      <c r="DU186" s="117" t="str">
        <f t="shared" si="576"/>
        <v>-</v>
      </c>
      <c r="DV186" s="117" t="str">
        <f t="shared" si="576"/>
        <v>-</v>
      </c>
      <c r="DW186" s="117" t="str">
        <f t="shared" si="576"/>
        <v>-</v>
      </c>
      <c r="DX186" s="117" t="str">
        <f t="shared" si="576"/>
        <v>-</v>
      </c>
      <c r="DY186" s="117" t="str">
        <f t="shared" si="576"/>
        <v>-</v>
      </c>
      <c r="DZ186" s="117" t="str">
        <f t="shared" si="576"/>
        <v>-</v>
      </c>
      <c r="EA186" s="117" t="str">
        <f t="shared" si="576"/>
        <v>-</v>
      </c>
      <c r="EB186" s="117" t="str">
        <f t="shared" si="576"/>
        <v>-</v>
      </c>
      <c r="EC186" s="117" t="str">
        <f t="shared" si="576"/>
        <v>-</v>
      </c>
      <c r="ED186" s="117" t="str">
        <f t="shared" si="576"/>
        <v>-</v>
      </c>
      <c r="EE186" s="117" t="str">
        <f t="shared" si="576"/>
        <v>-</v>
      </c>
      <c r="EF186" s="117" t="str">
        <f t="shared" si="576"/>
        <v>-</v>
      </c>
      <c r="EG186" s="117" t="str">
        <f t="shared" si="576"/>
        <v>-</v>
      </c>
      <c r="EH186" s="117" t="str">
        <f t="shared" si="576"/>
        <v>-</v>
      </c>
      <c r="EI186" s="117" t="str">
        <f t="shared" si="576"/>
        <v>-</v>
      </c>
      <c r="EJ186" s="117" t="str">
        <f t="shared" si="576"/>
        <v>-</v>
      </c>
      <c r="EK186" s="117" t="str">
        <f t="shared" si="576"/>
        <v>-</v>
      </c>
      <c r="EL186" s="117" t="str">
        <f t="shared" si="576"/>
        <v>-</v>
      </c>
      <c r="EM186" s="117" t="str">
        <f t="shared" si="576"/>
        <v>-</v>
      </c>
      <c r="EN186" s="117" t="str">
        <f t="shared" si="576"/>
        <v>-</v>
      </c>
      <c r="EO186" s="117" t="str">
        <f t="shared" si="576"/>
        <v>-</v>
      </c>
      <c r="EP186" s="117" t="str">
        <f t="shared" si="576"/>
        <v>-</v>
      </c>
      <c r="EQ186" s="117" t="str">
        <f t="shared" si="576"/>
        <v>-</v>
      </c>
      <c r="ER186" s="117" t="str">
        <f t="shared" si="576"/>
        <v>-</v>
      </c>
      <c r="ES186" s="117" t="str">
        <f t="shared" si="576"/>
        <v>-</v>
      </c>
      <c r="ET186" s="117" t="str">
        <f t="shared" si="576"/>
        <v>-</v>
      </c>
      <c r="EU186" s="117" t="str">
        <f t="shared" si="576"/>
        <v>-</v>
      </c>
      <c r="EV186" s="117" t="str">
        <f t="shared" ref="EV186:HG189" si="579">IF(EV137=EV136,"-",EV137)</f>
        <v>-</v>
      </c>
      <c r="EW186" s="117" t="str">
        <f t="shared" si="579"/>
        <v>-</v>
      </c>
      <c r="EX186" s="117" t="str">
        <f t="shared" si="579"/>
        <v>-</v>
      </c>
      <c r="EY186" s="117" t="str">
        <f t="shared" si="579"/>
        <v>-</v>
      </c>
      <c r="EZ186" s="117" t="str">
        <f t="shared" si="579"/>
        <v>-</v>
      </c>
      <c r="FA186" s="117" t="str">
        <f t="shared" si="579"/>
        <v>-</v>
      </c>
      <c r="FB186" s="117" t="str">
        <f t="shared" si="579"/>
        <v>-</v>
      </c>
      <c r="FC186" s="117" t="str">
        <f t="shared" si="579"/>
        <v>-</v>
      </c>
      <c r="FD186" s="117" t="str">
        <f t="shared" si="579"/>
        <v>-</v>
      </c>
      <c r="FE186" s="117" t="str">
        <f t="shared" si="579"/>
        <v>-</v>
      </c>
      <c r="FF186" s="117" t="str">
        <f t="shared" si="579"/>
        <v>-</v>
      </c>
      <c r="FG186" s="117" t="str">
        <f t="shared" si="579"/>
        <v>-</v>
      </c>
      <c r="FH186" s="117" t="str">
        <f t="shared" si="579"/>
        <v>-</v>
      </c>
      <c r="FI186" s="117" t="str">
        <f t="shared" si="579"/>
        <v>-</v>
      </c>
      <c r="FJ186" s="117" t="str">
        <f t="shared" si="579"/>
        <v>-</v>
      </c>
      <c r="FK186" s="117" t="str">
        <f t="shared" si="579"/>
        <v>-</v>
      </c>
      <c r="FL186" s="117" t="str">
        <f t="shared" si="579"/>
        <v>-</v>
      </c>
      <c r="FM186" s="117" t="str">
        <f t="shared" si="579"/>
        <v>-</v>
      </c>
      <c r="FN186" s="117" t="str">
        <f t="shared" si="579"/>
        <v>-</v>
      </c>
      <c r="FO186" s="117" t="str">
        <f t="shared" si="579"/>
        <v>-</v>
      </c>
      <c r="FP186" s="117" t="str">
        <f t="shared" si="579"/>
        <v>-</v>
      </c>
      <c r="FQ186" s="117" t="str">
        <f t="shared" si="579"/>
        <v>-</v>
      </c>
      <c r="FR186" s="117" t="str">
        <f t="shared" si="579"/>
        <v>-</v>
      </c>
      <c r="FS186" s="117" t="str">
        <f t="shared" si="579"/>
        <v>-</v>
      </c>
      <c r="FT186" s="117" t="str">
        <f t="shared" si="579"/>
        <v>-</v>
      </c>
      <c r="FU186" s="117" t="str">
        <f t="shared" si="579"/>
        <v>-</v>
      </c>
      <c r="FV186" s="117" t="str">
        <f t="shared" si="579"/>
        <v>-</v>
      </c>
      <c r="FW186" s="117" t="str">
        <f t="shared" si="579"/>
        <v>-</v>
      </c>
      <c r="FX186" s="117" t="str">
        <f t="shared" si="579"/>
        <v>-</v>
      </c>
      <c r="FY186" s="117" t="str">
        <f t="shared" si="579"/>
        <v>-</v>
      </c>
      <c r="FZ186" s="117" t="str">
        <f t="shared" si="579"/>
        <v>-</v>
      </c>
      <c r="GA186" s="117" t="str">
        <f t="shared" si="579"/>
        <v>-</v>
      </c>
      <c r="GB186" s="117" t="str">
        <f t="shared" si="579"/>
        <v>-</v>
      </c>
      <c r="GC186" s="117" t="str">
        <f t="shared" si="579"/>
        <v>-</v>
      </c>
      <c r="GD186" s="117" t="str">
        <f t="shared" si="579"/>
        <v>-</v>
      </c>
      <c r="GE186" s="117" t="str">
        <f t="shared" si="579"/>
        <v>-</v>
      </c>
      <c r="GF186" s="117" t="str">
        <f t="shared" si="579"/>
        <v>-</v>
      </c>
      <c r="GG186" s="117" t="str">
        <f t="shared" si="579"/>
        <v>-</v>
      </c>
      <c r="GH186" s="117" t="str">
        <f t="shared" si="579"/>
        <v>-</v>
      </c>
      <c r="GI186" s="117" t="str">
        <f t="shared" si="579"/>
        <v>-</v>
      </c>
      <c r="GJ186" s="117" t="str">
        <f t="shared" si="579"/>
        <v>-</v>
      </c>
      <c r="GK186" s="117" t="str">
        <f t="shared" si="579"/>
        <v>-</v>
      </c>
      <c r="GL186" s="117" t="str">
        <f t="shared" si="579"/>
        <v>-</v>
      </c>
      <c r="GM186" s="117" t="str">
        <f t="shared" si="579"/>
        <v>-</v>
      </c>
      <c r="GN186" s="117" t="str">
        <f t="shared" si="579"/>
        <v>-</v>
      </c>
      <c r="GO186" s="117" t="str">
        <f t="shared" si="579"/>
        <v>-</v>
      </c>
      <c r="GP186" s="117" t="str">
        <f t="shared" si="579"/>
        <v>-</v>
      </c>
      <c r="GQ186" s="117" t="str">
        <f t="shared" si="579"/>
        <v>-</v>
      </c>
      <c r="GR186" s="117" t="str">
        <f t="shared" si="579"/>
        <v>-</v>
      </c>
      <c r="GS186" s="117" t="str">
        <f t="shared" si="579"/>
        <v>-</v>
      </c>
      <c r="GT186" s="117" t="str">
        <f t="shared" si="579"/>
        <v>-</v>
      </c>
      <c r="GU186" s="117" t="str">
        <f t="shared" si="579"/>
        <v>-</v>
      </c>
      <c r="GV186" s="117" t="str">
        <f t="shared" si="579"/>
        <v>-</v>
      </c>
      <c r="GW186" s="117" t="str">
        <f t="shared" si="579"/>
        <v>-</v>
      </c>
      <c r="GX186" s="117" t="str">
        <f t="shared" si="579"/>
        <v>-</v>
      </c>
      <c r="GY186" s="117" t="str">
        <f t="shared" si="579"/>
        <v>-</v>
      </c>
      <c r="GZ186" s="117" t="str">
        <f t="shared" si="579"/>
        <v>-</v>
      </c>
      <c r="HA186" s="117" t="str">
        <f t="shared" si="579"/>
        <v>-</v>
      </c>
      <c r="HB186" s="117" t="str">
        <f t="shared" si="579"/>
        <v>-</v>
      </c>
      <c r="HC186" s="117" t="str">
        <f t="shared" si="579"/>
        <v>-</v>
      </c>
      <c r="HD186" s="117" t="str">
        <f t="shared" si="579"/>
        <v>-</v>
      </c>
      <c r="HE186" s="117" t="str">
        <f t="shared" si="579"/>
        <v>-</v>
      </c>
      <c r="HF186" s="117" t="str">
        <f t="shared" si="579"/>
        <v>-</v>
      </c>
      <c r="HG186" s="117" t="str">
        <f t="shared" si="579"/>
        <v>-</v>
      </c>
      <c r="HH186" s="117" t="str">
        <f t="shared" si="577"/>
        <v>-</v>
      </c>
      <c r="HI186" s="117" t="str">
        <f t="shared" si="577"/>
        <v>-</v>
      </c>
      <c r="HJ186" s="117" t="str">
        <f t="shared" si="577"/>
        <v>-</v>
      </c>
      <c r="HK186" s="117" t="str">
        <f t="shared" si="577"/>
        <v>-</v>
      </c>
      <c r="HL186" s="117" t="str">
        <f t="shared" si="577"/>
        <v>-</v>
      </c>
      <c r="HM186" s="117" t="str">
        <f t="shared" si="577"/>
        <v>-</v>
      </c>
      <c r="HN186" s="117" t="str">
        <f t="shared" si="577"/>
        <v>-</v>
      </c>
      <c r="HO186" s="117" t="str">
        <f t="shared" si="577"/>
        <v>-</v>
      </c>
      <c r="HP186" s="117" t="str">
        <f t="shared" si="577"/>
        <v>-</v>
      </c>
      <c r="HQ186" s="117" t="str">
        <f t="shared" si="577"/>
        <v>-</v>
      </c>
      <c r="HR186" s="117" t="str">
        <f t="shared" si="577"/>
        <v>-</v>
      </c>
      <c r="HS186" s="117" t="str">
        <f t="shared" si="577"/>
        <v>-</v>
      </c>
      <c r="HT186" s="117" t="str">
        <f t="shared" si="577"/>
        <v>-</v>
      </c>
      <c r="HU186" s="117" t="str">
        <f t="shared" si="577"/>
        <v>-</v>
      </c>
    </row>
    <row r="187" spans="8:229" x14ac:dyDescent="0.35">
      <c r="H187" s="117">
        <v>186</v>
      </c>
      <c r="I187" s="117" t="str">
        <f t="shared" si="410"/>
        <v>ECG</v>
      </c>
      <c r="J187" s="117">
        <f t="shared" si="412"/>
        <v>169</v>
      </c>
      <c r="K187" s="117" t="str">
        <f t="shared" si="413"/>
        <v>ECG</v>
      </c>
      <c r="L187" s="117" t="str">
        <f t="shared" si="414"/>
        <v/>
      </c>
      <c r="M187" s="398" t="str">
        <f t="shared" si="415"/>
        <v>ECG</v>
      </c>
      <c r="N187" s="117">
        <f t="shared" si="416"/>
        <v>186</v>
      </c>
      <c r="O187" s="117">
        <f t="shared" si="417"/>
        <v>186</v>
      </c>
      <c r="Q187" s="389" t="str">
        <f t="shared" si="411"/>
        <v/>
      </c>
      <c r="R187" s="395" t="str">
        <f t="shared" si="418"/>
        <v/>
      </c>
      <c r="S187" s="391"/>
      <c r="T187" s="391"/>
      <c r="U187" s="391"/>
      <c r="V187" s="117">
        <v>39</v>
      </c>
      <c r="X187" s="117" t="str">
        <f t="shared" ref="X187:X190" si="580">IF(X138=X137,"-",X138)</f>
        <v>-</v>
      </c>
      <c r="Y187" s="117" t="str">
        <f t="shared" si="578"/>
        <v>-</v>
      </c>
      <c r="Z187" s="117" t="str">
        <f t="shared" si="578"/>
        <v>-</v>
      </c>
      <c r="AA187" s="117" t="str">
        <f t="shared" si="578"/>
        <v>-</v>
      </c>
      <c r="AB187" s="117" t="str">
        <f t="shared" si="578"/>
        <v>-</v>
      </c>
      <c r="AC187" s="117" t="str">
        <f t="shared" si="578"/>
        <v>-</v>
      </c>
      <c r="AD187" s="117" t="str">
        <f t="shared" si="578"/>
        <v>-</v>
      </c>
      <c r="AE187" s="117" t="str">
        <f t="shared" si="578"/>
        <v>-</v>
      </c>
      <c r="AF187" s="117" t="str">
        <f t="shared" si="578"/>
        <v>-</v>
      </c>
      <c r="AG187" s="117" t="str">
        <f t="shared" si="578"/>
        <v>-</v>
      </c>
      <c r="AH187" s="117" t="str">
        <f t="shared" si="578"/>
        <v>-</v>
      </c>
      <c r="AI187" s="117" t="str">
        <f t="shared" si="578"/>
        <v>-</v>
      </c>
      <c r="AJ187" s="117" t="str">
        <f t="shared" si="578"/>
        <v>-</v>
      </c>
      <c r="AK187" s="117" t="str">
        <f t="shared" si="578"/>
        <v>-</v>
      </c>
      <c r="AL187" s="117" t="str">
        <f t="shared" si="578"/>
        <v>-</v>
      </c>
      <c r="AM187" s="117" t="str">
        <f t="shared" si="578"/>
        <v>-</v>
      </c>
      <c r="AN187" s="117" t="str">
        <f t="shared" si="578"/>
        <v>-</v>
      </c>
      <c r="AO187" s="117" t="str">
        <f t="shared" si="578"/>
        <v>-</v>
      </c>
      <c r="AP187" s="117" t="str">
        <f t="shared" si="578"/>
        <v>-</v>
      </c>
      <c r="AQ187" s="117" t="str">
        <f t="shared" si="578"/>
        <v>-</v>
      </c>
      <c r="AR187" s="117" t="str">
        <f t="shared" si="578"/>
        <v>-</v>
      </c>
      <c r="AS187" s="117" t="str">
        <f t="shared" si="578"/>
        <v>-</v>
      </c>
      <c r="AT187" s="117" t="str">
        <f t="shared" si="578"/>
        <v>-</v>
      </c>
      <c r="AU187" s="117" t="str">
        <f t="shared" si="578"/>
        <v>-</v>
      </c>
      <c r="AV187" s="117" t="str">
        <f t="shared" si="578"/>
        <v>-</v>
      </c>
      <c r="AW187" s="117" t="str">
        <f t="shared" si="578"/>
        <v>-</v>
      </c>
      <c r="AX187" s="117" t="str">
        <f t="shared" si="578"/>
        <v>-</v>
      </c>
      <c r="AY187" s="117" t="str">
        <f t="shared" si="578"/>
        <v>-</v>
      </c>
      <c r="AZ187" s="117" t="str">
        <f t="shared" si="578"/>
        <v>-</v>
      </c>
      <c r="BA187" s="117" t="str">
        <f t="shared" si="578"/>
        <v>-</v>
      </c>
      <c r="BB187" s="117" t="str">
        <f t="shared" si="578"/>
        <v>-</v>
      </c>
      <c r="BC187" s="117" t="str">
        <f t="shared" si="578"/>
        <v>-</v>
      </c>
      <c r="BD187" s="117" t="str">
        <f t="shared" si="578"/>
        <v>-</v>
      </c>
      <c r="BE187" s="117" t="str">
        <f t="shared" si="578"/>
        <v>-</v>
      </c>
      <c r="BF187" s="117" t="str">
        <f t="shared" si="578"/>
        <v>-</v>
      </c>
      <c r="BG187" s="117" t="str">
        <f t="shared" si="578"/>
        <v>-</v>
      </c>
      <c r="BH187" s="117" t="str">
        <f t="shared" si="578"/>
        <v>-</v>
      </c>
      <c r="BI187" s="117" t="str">
        <f t="shared" si="578"/>
        <v>-</v>
      </c>
      <c r="BJ187" s="117" t="str">
        <f t="shared" si="578"/>
        <v>-</v>
      </c>
      <c r="BK187" s="117" t="str">
        <f t="shared" si="578"/>
        <v>-</v>
      </c>
      <c r="BL187" s="117" t="str">
        <f t="shared" si="578"/>
        <v>-</v>
      </c>
      <c r="BM187" s="117" t="str">
        <f t="shared" si="578"/>
        <v>-</v>
      </c>
      <c r="BN187" s="117" t="str">
        <f t="shared" si="578"/>
        <v>-</v>
      </c>
      <c r="BO187" s="117" t="str">
        <f t="shared" si="578"/>
        <v>-</v>
      </c>
      <c r="BP187" s="117" t="str">
        <f t="shared" si="578"/>
        <v>-</v>
      </c>
      <c r="BQ187" s="117" t="str">
        <f t="shared" si="578"/>
        <v>-</v>
      </c>
      <c r="BR187" s="117" t="str">
        <f t="shared" si="578"/>
        <v>-</v>
      </c>
      <c r="BS187" s="117" t="str">
        <f t="shared" si="578"/>
        <v>-</v>
      </c>
      <c r="BT187" s="117" t="str">
        <f t="shared" si="578"/>
        <v>-</v>
      </c>
      <c r="BU187" s="117" t="str">
        <f t="shared" si="578"/>
        <v>-</v>
      </c>
      <c r="BV187" s="117" t="str">
        <f t="shared" si="578"/>
        <v>-</v>
      </c>
      <c r="BW187" s="117" t="str">
        <f t="shared" si="578"/>
        <v>-</v>
      </c>
      <c r="BX187" s="117" t="str">
        <f t="shared" si="578"/>
        <v>-</v>
      </c>
      <c r="BY187" s="117" t="str">
        <f t="shared" si="578"/>
        <v>-</v>
      </c>
      <c r="BZ187" s="117" t="str">
        <f t="shared" si="578"/>
        <v>-</v>
      </c>
      <c r="CA187" s="117" t="str">
        <f t="shared" si="578"/>
        <v>-</v>
      </c>
      <c r="CB187" s="117" t="str">
        <f t="shared" si="578"/>
        <v>-</v>
      </c>
      <c r="CC187" s="117" t="str">
        <f t="shared" si="578"/>
        <v>-</v>
      </c>
      <c r="CD187" s="117" t="str">
        <f t="shared" si="578"/>
        <v>-</v>
      </c>
      <c r="CE187" s="117" t="str">
        <f t="shared" si="578"/>
        <v>-</v>
      </c>
      <c r="CF187" s="117" t="str">
        <f t="shared" si="578"/>
        <v>-</v>
      </c>
      <c r="CG187" s="117" t="str">
        <f t="shared" si="578"/>
        <v>-</v>
      </c>
      <c r="CH187" s="117" t="str">
        <f t="shared" si="578"/>
        <v>-</v>
      </c>
      <c r="CI187" s="117" t="str">
        <f t="shared" si="578"/>
        <v>-</v>
      </c>
      <c r="CJ187" s="117" t="str">
        <f t="shared" si="578"/>
        <v>-</v>
      </c>
      <c r="CK187" s="117" t="str">
        <f t="shared" si="576"/>
        <v>-</v>
      </c>
      <c r="CL187" s="117" t="str">
        <f t="shared" si="576"/>
        <v>-</v>
      </c>
      <c r="CM187" s="117" t="str">
        <f t="shared" si="576"/>
        <v>-</v>
      </c>
      <c r="CN187" s="117" t="str">
        <f t="shared" si="576"/>
        <v>-</v>
      </c>
      <c r="CO187" s="117" t="str">
        <f t="shared" si="576"/>
        <v>-</v>
      </c>
      <c r="CP187" s="117" t="str">
        <f t="shared" si="576"/>
        <v>-</v>
      </c>
      <c r="CQ187" s="117" t="str">
        <f t="shared" si="576"/>
        <v>-</v>
      </c>
      <c r="CR187" s="117" t="str">
        <f t="shared" si="576"/>
        <v>-</v>
      </c>
      <c r="CS187" s="117" t="str">
        <f t="shared" si="576"/>
        <v>-</v>
      </c>
      <c r="CT187" s="117" t="str">
        <f t="shared" si="576"/>
        <v>-</v>
      </c>
      <c r="CU187" s="117" t="str">
        <f t="shared" si="576"/>
        <v>-</v>
      </c>
      <c r="CV187" s="117" t="str">
        <f t="shared" si="576"/>
        <v>-</v>
      </c>
      <c r="CW187" s="117" t="str">
        <f t="shared" si="576"/>
        <v>-</v>
      </c>
      <c r="CX187" s="117" t="str">
        <f t="shared" si="576"/>
        <v>-</v>
      </c>
      <c r="CY187" s="117" t="str">
        <f t="shared" si="576"/>
        <v>-</v>
      </c>
      <c r="CZ187" s="117" t="str">
        <f t="shared" si="576"/>
        <v>-</v>
      </c>
      <c r="DA187" s="117" t="str">
        <f t="shared" si="576"/>
        <v>-</v>
      </c>
      <c r="DB187" s="117" t="str">
        <f t="shared" si="576"/>
        <v>-</v>
      </c>
      <c r="DC187" s="117" t="str">
        <f t="shared" si="576"/>
        <v>-</v>
      </c>
      <c r="DD187" s="117" t="str">
        <f t="shared" si="576"/>
        <v>-</v>
      </c>
      <c r="DE187" s="117" t="str">
        <f t="shared" si="576"/>
        <v>-</v>
      </c>
      <c r="DF187" s="117" t="str">
        <f t="shared" si="576"/>
        <v>-</v>
      </c>
      <c r="DG187" s="117" t="str">
        <f t="shared" si="576"/>
        <v>-</v>
      </c>
      <c r="DH187" s="117" t="str">
        <f t="shared" si="576"/>
        <v>-</v>
      </c>
      <c r="DI187" s="117" t="str">
        <f t="shared" si="576"/>
        <v>-</v>
      </c>
      <c r="DJ187" s="117" t="str">
        <f t="shared" si="576"/>
        <v>-</v>
      </c>
      <c r="DK187" s="117" t="str">
        <f t="shared" si="576"/>
        <v>-</v>
      </c>
      <c r="DL187" s="117" t="str">
        <f t="shared" si="576"/>
        <v>-</v>
      </c>
      <c r="DM187" s="117" t="str">
        <f t="shared" si="576"/>
        <v>-</v>
      </c>
      <c r="DN187" s="117" t="str">
        <f t="shared" si="576"/>
        <v>-</v>
      </c>
      <c r="DO187" s="117" t="str">
        <f t="shared" si="576"/>
        <v>-</v>
      </c>
      <c r="DP187" s="117" t="str">
        <f t="shared" si="576"/>
        <v>-</v>
      </c>
      <c r="DQ187" s="117" t="str">
        <f t="shared" si="576"/>
        <v>-</v>
      </c>
      <c r="DR187" s="117" t="str">
        <f t="shared" si="576"/>
        <v>-</v>
      </c>
      <c r="DS187" s="117" t="str">
        <f t="shared" si="576"/>
        <v>-</v>
      </c>
      <c r="DT187" s="117" t="str">
        <f t="shared" si="576"/>
        <v>-</v>
      </c>
      <c r="DU187" s="117" t="str">
        <f t="shared" si="576"/>
        <v>-</v>
      </c>
      <c r="DV187" s="117" t="str">
        <f t="shared" si="576"/>
        <v>-</v>
      </c>
      <c r="DW187" s="117" t="str">
        <f t="shared" si="576"/>
        <v>-</v>
      </c>
      <c r="DX187" s="117" t="str">
        <f t="shared" si="576"/>
        <v>-</v>
      </c>
      <c r="DY187" s="117" t="str">
        <f t="shared" si="576"/>
        <v>-</v>
      </c>
      <c r="DZ187" s="117" t="str">
        <f t="shared" si="576"/>
        <v>-</v>
      </c>
      <c r="EA187" s="117" t="str">
        <f t="shared" si="576"/>
        <v>-</v>
      </c>
      <c r="EB187" s="117" t="str">
        <f t="shared" si="576"/>
        <v>-</v>
      </c>
      <c r="EC187" s="117" t="str">
        <f t="shared" si="576"/>
        <v>-</v>
      </c>
      <c r="ED187" s="117" t="str">
        <f t="shared" si="576"/>
        <v>-</v>
      </c>
      <c r="EE187" s="117" t="str">
        <f t="shared" si="576"/>
        <v>-</v>
      </c>
      <c r="EF187" s="117" t="str">
        <f t="shared" si="576"/>
        <v>-</v>
      </c>
      <c r="EG187" s="117" t="str">
        <f t="shared" si="576"/>
        <v>-</v>
      </c>
      <c r="EH187" s="117" t="str">
        <f t="shared" si="576"/>
        <v>-</v>
      </c>
      <c r="EI187" s="117" t="str">
        <f t="shared" si="576"/>
        <v>-</v>
      </c>
      <c r="EJ187" s="117" t="str">
        <f t="shared" si="576"/>
        <v>-</v>
      </c>
      <c r="EK187" s="117" t="str">
        <f t="shared" si="576"/>
        <v>-</v>
      </c>
      <c r="EL187" s="117" t="str">
        <f t="shared" si="576"/>
        <v>-</v>
      </c>
      <c r="EM187" s="117" t="str">
        <f t="shared" si="576"/>
        <v>-</v>
      </c>
      <c r="EN187" s="117" t="str">
        <f t="shared" si="576"/>
        <v>-</v>
      </c>
      <c r="EO187" s="117" t="str">
        <f t="shared" si="576"/>
        <v>-</v>
      </c>
      <c r="EP187" s="117" t="str">
        <f t="shared" si="576"/>
        <v>-</v>
      </c>
      <c r="EQ187" s="117" t="str">
        <f t="shared" si="576"/>
        <v>-</v>
      </c>
      <c r="ER187" s="117" t="str">
        <f t="shared" si="576"/>
        <v>-</v>
      </c>
      <c r="ES187" s="117" t="str">
        <f t="shared" si="576"/>
        <v>-</v>
      </c>
      <c r="ET187" s="117" t="str">
        <f t="shared" si="576"/>
        <v>-</v>
      </c>
      <c r="EU187" s="117" t="str">
        <f t="shared" si="576"/>
        <v>-</v>
      </c>
      <c r="EV187" s="117" t="str">
        <f t="shared" si="579"/>
        <v>-</v>
      </c>
      <c r="EW187" s="117" t="str">
        <f t="shared" si="579"/>
        <v>-</v>
      </c>
      <c r="EX187" s="117" t="str">
        <f t="shared" si="579"/>
        <v>-</v>
      </c>
      <c r="EY187" s="117" t="str">
        <f t="shared" si="579"/>
        <v>-</v>
      </c>
      <c r="EZ187" s="117" t="str">
        <f t="shared" si="579"/>
        <v>-</v>
      </c>
      <c r="FA187" s="117" t="str">
        <f t="shared" si="579"/>
        <v>-</v>
      </c>
      <c r="FB187" s="117" t="str">
        <f t="shared" si="579"/>
        <v>-</v>
      </c>
      <c r="FC187" s="117" t="str">
        <f t="shared" si="579"/>
        <v>-</v>
      </c>
      <c r="FD187" s="117" t="str">
        <f t="shared" si="579"/>
        <v>-</v>
      </c>
      <c r="FE187" s="117" t="str">
        <f t="shared" si="579"/>
        <v>-</v>
      </c>
      <c r="FF187" s="117" t="str">
        <f t="shared" si="579"/>
        <v>-</v>
      </c>
      <c r="FG187" s="117" t="str">
        <f t="shared" si="579"/>
        <v>-</v>
      </c>
      <c r="FH187" s="117" t="str">
        <f t="shared" si="579"/>
        <v>-</v>
      </c>
      <c r="FI187" s="117" t="str">
        <f t="shared" si="579"/>
        <v>-</v>
      </c>
      <c r="FJ187" s="117" t="str">
        <f t="shared" si="579"/>
        <v>-</v>
      </c>
      <c r="FK187" s="117" t="str">
        <f t="shared" si="579"/>
        <v>-</v>
      </c>
      <c r="FL187" s="117" t="str">
        <f t="shared" si="579"/>
        <v>-</v>
      </c>
      <c r="FM187" s="117" t="str">
        <f t="shared" si="579"/>
        <v>-</v>
      </c>
      <c r="FN187" s="117" t="str">
        <f t="shared" si="579"/>
        <v>-</v>
      </c>
      <c r="FO187" s="117" t="str">
        <f t="shared" si="579"/>
        <v>-</v>
      </c>
      <c r="FP187" s="117" t="str">
        <f t="shared" si="579"/>
        <v>-</v>
      </c>
      <c r="FQ187" s="117" t="str">
        <f t="shared" si="579"/>
        <v>-</v>
      </c>
      <c r="FR187" s="117" t="str">
        <f t="shared" si="579"/>
        <v>-</v>
      </c>
      <c r="FS187" s="117" t="str">
        <f t="shared" si="579"/>
        <v>-</v>
      </c>
      <c r="FT187" s="117" t="str">
        <f t="shared" si="579"/>
        <v>-</v>
      </c>
      <c r="FU187" s="117" t="str">
        <f t="shared" si="579"/>
        <v>-</v>
      </c>
      <c r="FV187" s="117" t="str">
        <f t="shared" si="579"/>
        <v>-</v>
      </c>
      <c r="FW187" s="117" t="str">
        <f t="shared" si="579"/>
        <v>-</v>
      </c>
      <c r="FX187" s="117" t="str">
        <f t="shared" si="579"/>
        <v>-</v>
      </c>
      <c r="FY187" s="117" t="str">
        <f t="shared" si="579"/>
        <v>-</v>
      </c>
      <c r="FZ187" s="117" t="str">
        <f t="shared" si="579"/>
        <v>-</v>
      </c>
      <c r="GA187" s="117" t="str">
        <f t="shared" si="579"/>
        <v>-</v>
      </c>
      <c r="GB187" s="117" t="str">
        <f t="shared" si="579"/>
        <v>-</v>
      </c>
      <c r="GC187" s="117" t="str">
        <f t="shared" si="579"/>
        <v>-</v>
      </c>
      <c r="GD187" s="117" t="str">
        <f t="shared" si="579"/>
        <v>-</v>
      </c>
      <c r="GE187" s="117" t="str">
        <f t="shared" si="579"/>
        <v>-</v>
      </c>
      <c r="GF187" s="117" t="str">
        <f t="shared" si="579"/>
        <v>-</v>
      </c>
      <c r="GG187" s="117" t="str">
        <f t="shared" si="579"/>
        <v>-</v>
      </c>
      <c r="GH187" s="117" t="str">
        <f t="shared" si="579"/>
        <v>-</v>
      </c>
      <c r="GI187" s="117" t="str">
        <f t="shared" si="579"/>
        <v>-</v>
      </c>
      <c r="GJ187" s="117" t="str">
        <f t="shared" si="579"/>
        <v>-</v>
      </c>
      <c r="GK187" s="117" t="str">
        <f t="shared" si="579"/>
        <v>-</v>
      </c>
      <c r="GL187" s="117" t="str">
        <f t="shared" si="579"/>
        <v>-</v>
      </c>
      <c r="GM187" s="117" t="str">
        <f t="shared" si="579"/>
        <v>-</v>
      </c>
      <c r="GN187" s="117" t="str">
        <f t="shared" si="579"/>
        <v>-</v>
      </c>
      <c r="GO187" s="117" t="str">
        <f t="shared" si="579"/>
        <v>-</v>
      </c>
      <c r="GP187" s="117" t="str">
        <f t="shared" si="579"/>
        <v>-</v>
      </c>
      <c r="GQ187" s="117" t="str">
        <f t="shared" si="579"/>
        <v>-</v>
      </c>
      <c r="GR187" s="117" t="str">
        <f t="shared" si="579"/>
        <v>-</v>
      </c>
      <c r="GS187" s="117" t="str">
        <f t="shared" si="579"/>
        <v>-</v>
      </c>
      <c r="GT187" s="117" t="str">
        <f t="shared" si="579"/>
        <v>-</v>
      </c>
      <c r="GU187" s="117" t="str">
        <f t="shared" si="579"/>
        <v>-</v>
      </c>
      <c r="GV187" s="117" t="str">
        <f t="shared" si="579"/>
        <v>-</v>
      </c>
      <c r="GW187" s="117" t="str">
        <f t="shared" si="579"/>
        <v>-</v>
      </c>
      <c r="GX187" s="117" t="str">
        <f t="shared" si="579"/>
        <v>-</v>
      </c>
      <c r="GY187" s="117" t="str">
        <f t="shared" si="579"/>
        <v>-</v>
      </c>
      <c r="GZ187" s="117" t="str">
        <f t="shared" si="579"/>
        <v>-</v>
      </c>
      <c r="HA187" s="117" t="str">
        <f t="shared" si="579"/>
        <v>-</v>
      </c>
      <c r="HB187" s="117" t="str">
        <f t="shared" si="579"/>
        <v>-</v>
      </c>
      <c r="HC187" s="117" t="str">
        <f t="shared" si="579"/>
        <v>-</v>
      </c>
      <c r="HD187" s="117" t="str">
        <f t="shared" si="579"/>
        <v>-</v>
      </c>
      <c r="HE187" s="117" t="str">
        <f t="shared" si="579"/>
        <v>-</v>
      </c>
      <c r="HF187" s="117" t="str">
        <f t="shared" si="579"/>
        <v>-</v>
      </c>
      <c r="HG187" s="117" t="str">
        <f t="shared" si="579"/>
        <v>-</v>
      </c>
      <c r="HH187" s="117" t="str">
        <f t="shared" si="577"/>
        <v>-</v>
      </c>
      <c r="HI187" s="117" t="str">
        <f t="shared" si="577"/>
        <v>-</v>
      </c>
      <c r="HJ187" s="117" t="str">
        <f t="shared" si="577"/>
        <v>-</v>
      </c>
      <c r="HK187" s="117" t="str">
        <f t="shared" si="577"/>
        <v>-</v>
      </c>
      <c r="HL187" s="117" t="str">
        <f t="shared" si="577"/>
        <v>-</v>
      </c>
      <c r="HM187" s="117" t="str">
        <f t="shared" si="577"/>
        <v>-</v>
      </c>
      <c r="HN187" s="117" t="str">
        <f t="shared" si="577"/>
        <v>-</v>
      </c>
      <c r="HO187" s="117" t="str">
        <f t="shared" si="577"/>
        <v>-</v>
      </c>
      <c r="HP187" s="117" t="str">
        <f t="shared" si="577"/>
        <v>-</v>
      </c>
      <c r="HQ187" s="117" t="str">
        <f t="shared" si="577"/>
        <v>-</v>
      </c>
      <c r="HR187" s="117" t="str">
        <f t="shared" si="577"/>
        <v>-</v>
      </c>
      <c r="HS187" s="117" t="str">
        <f t="shared" si="577"/>
        <v>-</v>
      </c>
      <c r="HT187" s="117" t="str">
        <f t="shared" si="577"/>
        <v>-</v>
      </c>
      <c r="HU187" s="117" t="str">
        <f t="shared" si="577"/>
        <v>-</v>
      </c>
    </row>
    <row r="188" spans="8:229" x14ac:dyDescent="0.35">
      <c r="H188" s="117">
        <v>187</v>
      </c>
      <c r="I188" s="117" t="str">
        <f t="shared" si="410"/>
        <v>ECG</v>
      </c>
      <c r="J188" s="117">
        <f t="shared" si="412"/>
        <v>170</v>
      </c>
      <c r="K188" s="117" t="str">
        <f t="shared" si="413"/>
        <v>ECG</v>
      </c>
      <c r="L188" s="117" t="str">
        <f t="shared" si="414"/>
        <v/>
      </c>
      <c r="M188" s="398" t="str">
        <f t="shared" si="415"/>
        <v>ECG</v>
      </c>
      <c r="N188" s="117">
        <f t="shared" si="416"/>
        <v>187</v>
      </c>
      <c r="O188" s="117">
        <f t="shared" si="417"/>
        <v>187</v>
      </c>
      <c r="Q188" s="389" t="str">
        <f t="shared" si="411"/>
        <v/>
      </c>
      <c r="R188" s="395" t="str">
        <f t="shared" si="418"/>
        <v/>
      </c>
      <c r="S188" s="391"/>
      <c r="T188" s="391"/>
      <c r="U188" s="391"/>
      <c r="V188" s="117">
        <v>40</v>
      </c>
      <c r="X188" s="117" t="str">
        <f t="shared" si="580"/>
        <v>-</v>
      </c>
      <c r="Y188" s="117" t="str">
        <f t="shared" si="578"/>
        <v>-</v>
      </c>
      <c r="Z188" s="117" t="str">
        <f t="shared" si="578"/>
        <v>-</v>
      </c>
      <c r="AA188" s="117" t="str">
        <f t="shared" si="578"/>
        <v>-</v>
      </c>
      <c r="AB188" s="117" t="str">
        <f t="shared" si="578"/>
        <v>-</v>
      </c>
      <c r="AC188" s="117" t="str">
        <f t="shared" si="578"/>
        <v>-</v>
      </c>
      <c r="AD188" s="117" t="str">
        <f t="shared" si="578"/>
        <v>-</v>
      </c>
      <c r="AE188" s="117" t="str">
        <f t="shared" si="578"/>
        <v>-</v>
      </c>
      <c r="AF188" s="117" t="str">
        <f t="shared" si="578"/>
        <v>-</v>
      </c>
      <c r="AG188" s="117" t="str">
        <f t="shared" si="578"/>
        <v>-</v>
      </c>
      <c r="AH188" s="117" t="str">
        <f t="shared" si="578"/>
        <v>-</v>
      </c>
      <c r="AI188" s="117" t="str">
        <f t="shared" si="578"/>
        <v>-</v>
      </c>
      <c r="AJ188" s="117" t="str">
        <f t="shared" si="578"/>
        <v>-</v>
      </c>
      <c r="AK188" s="117" t="str">
        <f t="shared" si="578"/>
        <v>-</v>
      </c>
      <c r="AL188" s="117" t="str">
        <f t="shared" si="578"/>
        <v>-</v>
      </c>
      <c r="AM188" s="117" t="str">
        <f t="shared" si="578"/>
        <v>-</v>
      </c>
      <c r="AN188" s="117" t="str">
        <f t="shared" si="578"/>
        <v>-</v>
      </c>
      <c r="AO188" s="117" t="str">
        <f t="shared" si="578"/>
        <v>-</v>
      </c>
      <c r="AP188" s="117" t="str">
        <f t="shared" si="578"/>
        <v>-</v>
      </c>
      <c r="AQ188" s="117" t="str">
        <f t="shared" si="578"/>
        <v>-</v>
      </c>
      <c r="AR188" s="117" t="str">
        <f t="shared" si="578"/>
        <v>-</v>
      </c>
      <c r="AS188" s="117" t="str">
        <f t="shared" si="578"/>
        <v>-</v>
      </c>
      <c r="AT188" s="117" t="str">
        <f t="shared" si="578"/>
        <v>-</v>
      </c>
      <c r="AU188" s="117" t="str">
        <f t="shared" si="578"/>
        <v>-</v>
      </c>
      <c r="AV188" s="117" t="str">
        <f t="shared" si="578"/>
        <v>-</v>
      </c>
      <c r="AW188" s="117" t="str">
        <f t="shared" si="578"/>
        <v>-</v>
      </c>
      <c r="AX188" s="117" t="str">
        <f t="shared" si="578"/>
        <v>-</v>
      </c>
      <c r="AY188" s="117" t="str">
        <f t="shared" si="578"/>
        <v>-</v>
      </c>
      <c r="AZ188" s="117" t="str">
        <f t="shared" si="578"/>
        <v>-</v>
      </c>
      <c r="BA188" s="117" t="str">
        <f t="shared" si="578"/>
        <v>-</v>
      </c>
      <c r="BB188" s="117" t="str">
        <f t="shared" si="578"/>
        <v>-</v>
      </c>
      <c r="BC188" s="117" t="str">
        <f t="shared" si="578"/>
        <v>-</v>
      </c>
      <c r="BD188" s="117" t="str">
        <f t="shared" si="578"/>
        <v>-</v>
      </c>
      <c r="BE188" s="117" t="str">
        <f t="shared" si="578"/>
        <v>-</v>
      </c>
      <c r="BF188" s="117" t="str">
        <f t="shared" si="578"/>
        <v>-</v>
      </c>
      <c r="BG188" s="117" t="str">
        <f t="shared" si="578"/>
        <v>-</v>
      </c>
      <c r="BH188" s="117" t="str">
        <f t="shared" si="578"/>
        <v>-</v>
      </c>
      <c r="BI188" s="117" t="str">
        <f t="shared" si="578"/>
        <v>-</v>
      </c>
      <c r="BJ188" s="117" t="str">
        <f t="shared" si="578"/>
        <v>-</v>
      </c>
      <c r="BK188" s="117" t="str">
        <f t="shared" si="578"/>
        <v>-</v>
      </c>
      <c r="BL188" s="117" t="str">
        <f t="shared" si="578"/>
        <v>-</v>
      </c>
      <c r="BM188" s="117" t="str">
        <f t="shared" si="578"/>
        <v>-</v>
      </c>
      <c r="BN188" s="117" t="str">
        <f t="shared" si="578"/>
        <v>-</v>
      </c>
      <c r="BO188" s="117" t="str">
        <f t="shared" si="578"/>
        <v>-</v>
      </c>
      <c r="BP188" s="117" t="str">
        <f t="shared" si="578"/>
        <v>-</v>
      </c>
      <c r="BQ188" s="117" t="str">
        <f t="shared" si="578"/>
        <v>-</v>
      </c>
      <c r="BR188" s="117" t="str">
        <f t="shared" si="578"/>
        <v>-</v>
      </c>
      <c r="BS188" s="117" t="str">
        <f t="shared" si="578"/>
        <v>-</v>
      </c>
      <c r="BT188" s="117" t="str">
        <f t="shared" si="578"/>
        <v>-</v>
      </c>
      <c r="BU188" s="117" t="str">
        <f t="shared" si="578"/>
        <v>-</v>
      </c>
      <c r="BV188" s="117" t="str">
        <f t="shared" si="578"/>
        <v>-</v>
      </c>
      <c r="BW188" s="117" t="str">
        <f t="shared" si="578"/>
        <v>-</v>
      </c>
      <c r="BX188" s="117" t="str">
        <f t="shared" si="578"/>
        <v>-</v>
      </c>
      <c r="BY188" s="117" t="str">
        <f t="shared" si="578"/>
        <v>-</v>
      </c>
      <c r="BZ188" s="117" t="str">
        <f t="shared" si="578"/>
        <v>-</v>
      </c>
      <c r="CA188" s="117" t="str">
        <f t="shared" si="578"/>
        <v>-</v>
      </c>
      <c r="CB188" s="117" t="str">
        <f t="shared" si="578"/>
        <v>-</v>
      </c>
      <c r="CC188" s="117" t="str">
        <f t="shared" si="578"/>
        <v>-</v>
      </c>
      <c r="CD188" s="117" t="str">
        <f t="shared" si="578"/>
        <v>-</v>
      </c>
      <c r="CE188" s="117" t="str">
        <f t="shared" si="578"/>
        <v>-</v>
      </c>
      <c r="CF188" s="117" t="str">
        <f t="shared" si="578"/>
        <v>-</v>
      </c>
      <c r="CG188" s="117" t="str">
        <f t="shared" si="578"/>
        <v>-</v>
      </c>
      <c r="CH188" s="117" t="str">
        <f t="shared" si="578"/>
        <v>-</v>
      </c>
      <c r="CI188" s="117" t="str">
        <f t="shared" si="578"/>
        <v>-</v>
      </c>
      <c r="CJ188" s="117" t="str">
        <f t="shared" si="578"/>
        <v>-</v>
      </c>
      <c r="CK188" s="117" t="str">
        <f t="shared" si="576"/>
        <v>-</v>
      </c>
      <c r="CL188" s="117" t="str">
        <f t="shared" si="576"/>
        <v>-</v>
      </c>
      <c r="CM188" s="117" t="str">
        <f t="shared" si="576"/>
        <v>-</v>
      </c>
      <c r="CN188" s="117" t="str">
        <f t="shared" si="576"/>
        <v>-</v>
      </c>
      <c r="CO188" s="117" t="str">
        <f t="shared" si="576"/>
        <v>-</v>
      </c>
      <c r="CP188" s="117" t="str">
        <f t="shared" si="576"/>
        <v>-</v>
      </c>
      <c r="CQ188" s="117" t="str">
        <f t="shared" si="576"/>
        <v>-</v>
      </c>
      <c r="CR188" s="117" t="str">
        <f t="shared" si="576"/>
        <v>-</v>
      </c>
      <c r="CS188" s="117" t="str">
        <f t="shared" si="576"/>
        <v>-</v>
      </c>
      <c r="CT188" s="117" t="str">
        <f t="shared" si="576"/>
        <v>-</v>
      </c>
      <c r="CU188" s="117" t="str">
        <f t="shared" si="576"/>
        <v>-</v>
      </c>
      <c r="CV188" s="117" t="str">
        <f t="shared" si="576"/>
        <v>-</v>
      </c>
      <c r="CW188" s="117" t="str">
        <f t="shared" si="576"/>
        <v>-</v>
      </c>
      <c r="CX188" s="117" t="str">
        <f t="shared" si="576"/>
        <v>-</v>
      </c>
      <c r="CY188" s="117" t="str">
        <f t="shared" si="576"/>
        <v>-</v>
      </c>
      <c r="CZ188" s="117" t="str">
        <f t="shared" si="576"/>
        <v>-</v>
      </c>
      <c r="DA188" s="117" t="str">
        <f t="shared" si="576"/>
        <v>-</v>
      </c>
      <c r="DB188" s="117" t="str">
        <f t="shared" si="576"/>
        <v>-</v>
      </c>
      <c r="DC188" s="117" t="str">
        <f t="shared" si="576"/>
        <v>-</v>
      </c>
      <c r="DD188" s="117" t="str">
        <f t="shared" si="576"/>
        <v>-</v>
      </c>
      <c r="DE188" s="117" t="str">
        <f t="shared" si="576"/>
        <v>-</v>
      </c>
      <c r="DF188" s="117" t="str">
        <f t="shared" si="576"/>
        <v>-</v>
      </c>
      <c r="DG188" s="117" t="str">
        <f t="shared" si="576"/>
        <v>-</v>
      </c>
      <c r="DH188" s="117" t="str">
        <f t="shared" si="576"/>
        <v>-</v>
      </c>
      <c r="DI188" s="117" t="str">
        <f t="shared" si="576"/>
        <v>-</v>
      </c>
      <c r="DJ188" s="117" t="str">
        <f t="shared" si="576"/>
        <v>-</v>
      </c>
      <c r="DK188" s="117" t="str">
        <f t="shared" si="576"/>
        <v>-</v>
      </c>
      <c r="DL188" s="117" t="str">
        <f t="shared" si="576"/>
        <v>-</v>
      </c>
      <c r="DM188" s="117" t="str">
        <f t="shared" si="576"/>
        <v>-</v>
      </c>
      <c r="DN188" s="117" t="str">
        <f t="shared" si="576"/>
        <v>-</v>
      </c>
      <c r="DO188" s="117" t="str">
        <f t="shared" si="576"/>
        <v>-</v>
      </c>
      <c r="DP188" s="117" t="str">
        <f t="shared" si="576"/>
        <v>-</v>
      </c>
      <c r="DQ188" s="117" t="str">
        <f t="shared" si="576"/>
        <v>-</v>
      </c>
      <c r="DR188" s="117" t="str">
        <f t="shared" si="576"/>
        <v>-</v>
      </c>
      <c r="DS188" s="117" t="str">
        <f t="shared" si="576"/>
        <v>-</v>
      </c>
      <c r="DT188" s="117" t="str">
        <f t="shared" si="576"/>
        <v>-</v>
      </c>
      <c r="DU188" s="117" t="str">
        <f t="shared" si="576"/>
        <v>-</v>
      </c>
      <c r="DV188" s="117" t="str">
        <f t="shared" si="576"/>
        <v>-</v>
      </c>
      <c r="DW188" s="117" t="str">
        <f t="shared" si="576"/>
        <v>-</v>
      </c>
      <c r="DX188" s="117" t="str">
        <f t="shared" si="576"/>
        <v>-</v>
      </c>
      <c r="DY188" s="117" t="str">
        <f t="shared" si="576"/>
        <v>-</v>
      </c>
      <c r="DZ188" s="117" t="str">
        <f t="shared" si="576"/>
        <v>-</v>
      </c>
      <c r="EA188" s="117" t="str">
        <f t="shared" si="576"/>
        <v>-</v>
      </c>
      <c r="EB188" s="117" t="str">
        <f t="shared" si="576"/>
        <v>-</v>
      </c>
      <c r="EC188" s="117" t="str">
        <f t="shared" si="576"/>
        <v>-</v>
      </c>
      <c r="ED188" s="117" t="str">
        <f t="shared" si="576"/>
        <v>-</v>
      </c>
      <c r="EE188" s="117" t="str">
        <f t="shared" si="576"/>
        <v>-</v>
      </c>
      <c r="EF188" s="117" t="str">
        <f t="shared" si="576"/>
        <v>-</v>
      </c>
      <c r="EG188" s="117" t="str">
        <f t="shared" si="576"/>
        <v>-</v>
      </c>
      <c r="EH188" s="117" t="str">
        <f t="shared" si="576"/>
        <v>-</v>
      </c>
      <c r="EI188" s="117" t="str">
        <f t="shared" si="576"/>
        <v>-</v>
      </c>
      <c r="EJ188" s="117" t="str">
        <f t="shared" si="576"/>
        <v>-</v>
      </c>
      <c r="EK188" s="117" t="str">
        <f t="shared" si="576"/>
        <v>-</v>
      </c>
      <c r="EL188" s="117" t="str">
        <f t="shared" si="576"/>
        <v>-</v>
      </c>
      <c r="EM188" s="117" t="str">
        <f t="shared" si="576"/>
        <v>-</v>
      </c>
      <c r="EN188" s="117" t="str">
        <f t="shared" si="576"/>
        <v>-</v>
      </c>
      <c r="EO188" s="117" t="str">
        <f t="shared" si="576"/>
        <v>-</v>
      </c>
      <c r="EP188" s="117" t="str">
        <f t="shared" si="576"/>
        <v>-</v>
      </c>
      <c r="EQ188" s="117" t="str">
        <f t="shared" si="576"/>
        <v>-</v>
      </c>
      <c r="ER188" s="117" t="str">
        <f t="shared" si="576"/>
        <v>-</v>
      </c>
      <c r="ES188" s="117" t="str">
        <f t="shared" si="576"/>
        <v>-</v>
      </c>
      <c r="ET188" s="117" t="str">
        <f t="shared" si="576"/>
        <v>-</v>
      </c>
      <c r="EU188" s="117" t="str">
        <f t="shared" si="576"/>
        <v>-</v>
      </c>
      <c r="EV188" s="117" t="str">
        <f t="shared" si="579"/>
        <v>-</v>
      </c>
      <c r="EW188" s="117" t="str">
        <f t="shared" si="579"/>
        <v>-</v>
      </c>
      <c r="EX188" s="117" t="str">
        <f t="shared" si="579"/>
        <v>-</v>
      </c>
      <c r="EY188" s="117" t="str">
        <f t="shared" si="579"/>
        <v>-</v>
      </c>
      <c r="EZ188" s="117" t="str">
        <f t="shared" si="579"/>
        <v>-</v>
      </c>
      <c r="FA188" s="117" t="str">
        <f t="shared" si="579"/>
        <v>-</v>
      </c>
      <c r="FB188" s="117" t="str">
        <f t="shared" si="579"/>
        <v>-</v>
      </c>
      <c r="FC188" s="117" t="str">
        <f t="shared" si="579"/>
        <v>-</v>
      </c>
      <c r="FD188" s="117" t="str">
        <f t="shared" si="579"/>
        <v>-</v>
      </c>
      <c r="FE188" s="117" t="str">
        <f t="shared" si="579"/>
        <v>-</v>
      </c>
      <c r="FF188" s="117" t="str">
        <f t="shared" si="579"/>
        <v>-</v>
      </c>
      <c r="FG188" s="117" t="str">
        <f t="shared" si="579"/>
        <v>-</v>
      </c>
      <c r="FH188" s="117" t="str">
        <f t="shared" si="579"/>
        <v>-</v>
      </c>
      <c r="FI188" s="117" t="str">
        <f t="shared" si="579"/>
        <v>-</v>
      </c>
      <c r="FJ188" s="117" t="str">
        <f t="shared" si="579"/>
        <v>-</v>
      </c>
      <c r="FK188" s="117" t="str">
        <f t="shared" si="579"/>
        <v>-</v>
      </c>
      <c r="FL188" s="117" t="str">
        <f t="shared" si="579"/>
        <v>-</v>
      </c>
      <c r="FM188" s="117" t="str">
        <f t="shared" si="579"/>
        <v>-</v>
      </c>
      <c r="FN188" s="117" t="str">
        <f t="shared" si="579"/>
        <v>-</v>
      </c>
      <c r="FO188" s="117" t="str">
        <f t="shared" si="579"/>
        <v>-</v>
      </c>
      <c r="FP188" s="117" t="str">
        <f t="shared" si="579"/>
        <v>-</v>
      </c>
      <c r="FQ188" s="117" t="str">
        <f t="shared" si="579"/>
        <v>-</v>
      </c>
      <c r="FR188" s="117" t="str">
        <f t="shared" si="579"/>
        <v>-</v>
      </c>
      <c r="FS188" s="117" t="str">
        <f t="shared" si="579"/>
        <v>-</v>
      </c>
      <c r="FT188" s="117" t="str">
        <f t="shared" si="579"/>
        <v>-</v>
      </c>
      <c r="FU188" s="117" t="str">
        <f t="shared" si="579"/>
        <v>-</v>
      </c>
      <c r="FV188" s="117" t="str">
        <f t="shared" si="579"/>
        <v>-</v>
      </c>
      <c r="FW188" s="117" t="str">
        <f t="shared" si="579"/>
        <v>-</v>
      </c>
      <c r="FX188" s="117" t="str">
        <f t="shared" si="579"/>
        <v>-</v>
      </c>
      <c r="FY188" s="117" t="str">
        <f t="shared" si="579"/>
        <v>-</v>
      </c>
      <c r="FZ188" s="117" t="str">
        <f t="shared" si="579"/>
        <v>-</v>
      </c>
      <c r="GA188" s="117" t="str">
        <f t="shared" si="579"/>
        <v>-</v>
      </c>
      <c r="GB188" s="117" t="str">
        <f t="shared" si="579"/>
        <v>-</v>
      </c>
      <c r="GC188" s="117" t="str">
        <f t="shared" si="579"/>
        <v>-</v>
      </c>
      <c r="GD188" s="117" t="str">
        <f t="shared" si="579"/>
        <v>-</v>
      </c>
      <c r="GE188" s="117" t="str">
        <f t="shared" si="579"/>
        <v>-</v>
      </c>
      <c r="GF188" s="117" t="str">
        <f t="shared" si="579"/>
        <v>-</v>
      </c>
      <c r="GG188" s="117" t="str">
        <f t="shared" si="579"/>
        <v>-</v>
      </c>
      <c r="GH188" s="117" t="str">
        <f t="shared" si="579"/>
        <v>-</v>
      </c>
      <c r="GI188" s="117" t="str">
        <f t="shared" si="579"/>
        <v>-</v>
      </c>
      <c r="GJ188" s="117" t="str">
        <f t="shared" si="579"/>
        <v>-</v>
      </c>
      <c r="GK188" s="117" t="str">
        <f t="shared" si="579"/>
        <v>-</v>
      </c>
      <c r="GL188" s="117" t="str">
        <f t="shared" si="579"/>
        <v>-</v>
      </c>
      <c r="GM188" s="117" t="str">
        <f t="shared" si="579"/>
        <v>-</v>
      </c>
      <c r="GN188" s="117" t="str">
        <f t="shared" si="579"/>
        <v>-</v>
      </c>
      <c r="GO188" s="117" t="str">
        <f t="shared" si="579"/>
        <v>-</v>
      </c>
      <c r="GP188" s="117" t="str">
        <f t="shared" si="579"/>
        <v>-</v>
      </c>
      <c r="GQ188" s="117" t="str">
        <f t="shared" si="579"/>
        <v>-</v>
      </c>
      <c r="GR188" s="117" t="str">
        <f t="shared" si="579"/>
        <v>-</v>
      </c>
      <c r="GS188" s="117" t="str">
        <f t="shared" si="579"/>
        <v>-</v>
      </c>
      <c r="GT188" s="117" t="str">
        <f t="shared" si="579"/>
        <v>-</v>
      </c>
      <c r="GU188" s="117" t="str">
        <f t="shared" si="579"/>
        <v>-</v>
      </c>
      <c r="GV188" s="117" t="str">
        <f t="shared" si="579"/>
        <v>-</v>
      </c>
      <c r="GW188" s="117" t="str">
        <f t="shared" si="579"/>
        <v>-</v>
      </c>
      <c r="GX188" s="117" t="str">
        <f t="shared" si="579"/>
        <v>-</v>
      </c>
      <c r="GY188" s="117" t="str">
        <f t="shared" si="579"/>
        <v>-</v>
      </c>
      <c r="GZ188" s="117" t="str">
        <f t="shared" si="579"/>
        <v>-</v>
      </c>
      <c r="HA188" s="117" t="str">
        <f t="shared" si="579"/>
        <v>-</v>
      </c>
      <c r="HB188" s="117" t="str">
        <f t="shared" si="579"/>
        <v>-</v>
      </c>
      <c r="HC188" s="117" t="str">
        <f t="shared" si="579"/>
        <v>-</v>
      </c>
      <c r="HD188" s="117" t="str">
        <f t="shared" si="579"/>
        <v>-</v>
      </c>
      <c r="HE188" s="117" t="str">
        <f t="shared" si="579"/>
        <v>-</v>
      </c>
      <c r="HF188" s="117" t="str">
        <f t="shared" si="579"/>
        <v>-</v>
      </c>
      <c r="HG188" s="117" t="str">
        <f t="shared" si="579"/>
        <v>-</v>
      </c>
      <c r="HH188" s="117" t="str">
        <f t="shared" si="577"/>
        <v>-</v>
      </c>
      <c r="HI188" s="117" t="str">
        <f t="shared" si="577"/>
        <v>-</v>
      </c>
      <c r="HJ188" s="117" t="str">
        <f t="shared" si="577"/>
        <v>-</v>
      </c>
      <c r="HK188" s="117" t="str">
        <f t="shared" si="577"/>
        <v>-</v>
      </c>
      <c r="HL188" s="117" t="str">
        <f t="shared" si="577"/>
        <v>-</v>
      </c>
      <c r="HM188" s="117" t="str">
        <f t="shared" si="577"/>
        <v>-</v>
      </c>
      <c r="HN188" s="117" t="str">
        <f t="shared" si="577"/>
        <v>-</v>
      </c>
      <c r="HO188" s="117" t="str">
        <f t="shared" si="577"/>
        <v>-</v>
      </c>
      <c r="HP188" s="117" t="str">
        <f t="shared" si="577"/>
        <v>-</v>
      </c>
      <c r="HQ188" s="117" t="str">
        <f t="shared" si="577"/>
        <v>-</v>
      </c>
      <c r="HR188" s="117" t="str">
        <f t="shared" si="577"/>
        <v>-</v>
      </c>
      <c r="HS188" s="117" t="str">
        <f t="shared" si="577"/>
        <v>-</v>
      </c>
      <c r="HT188" s="117" t="str">
        <f t="shared" si="577"/>
        <v>-</v>
      </c>
      <c r="HU188" s="117" t="str">
        <f t="shared" si="577"/>
        <v>-</v>
      </c>
    </row>
    <row r="189" spans="8:229" x14ac:dyDescent="0.35">
      <c r="H189" s="117">
        <v>188</v>
      </c>
      <c r="I189" s="117" t="str">
        <f t="shared" si="410"/>
        <v>ECG</v>
      </c>
      <c r="J189" s="117">
        <f t="shared" si="412"/>
        <v>171</v>
      </c>
      <c r="K189" s="117" t="str">
        <f t="shared" si="413"/>
        <v>ECG</v>
      </c>
      <c r="L189" s="117" t="str">
        <f t="shared" si="414"/>
        <v/>
      </c>
      <c r="M189" s="398" t="str">
        <f t="shared" si="415"/>
        <v>ECG</v>
      </c>
      <c r="N189" s="117">
        <f t="shared" si="416"/>
        <v>188</v>
      </c>
      <c r="O189" s="117">
        <f t="shared" si="417"/>
        <v>188</v>
      </c>
      <c r="Q189" s="389" t="str">
        <f t="shared" si="411"/>
        <v/>
      </c>
      <c r="R189" s="395" t="str">
        <f t="shared" si="418"/>
        <v/>
      </c>
      <c r="S189" s="391"/>
      <c r="T189" s="391"/>
      <c r="U189" s="391"/>
      <c r="V189" s="117">
        <v>41</v>
      </c>
      <c r="X189" s="117" t="str">
        <f t="shared" si="580"/>
        <v>-</v>
      </c>
      <c r="Y189" s="117" t="str">
        <f t="shared" si="578"/>
        <v>-</v>
      </c>
      <c r="Z189" s="117" t="str">
        <f t="shared" si="578"/>
        <v>-</v>
      </c>
      <c r="AA189" s="117" t="str">
        <f t="shared" si="578"/>
        <v>-</v>
      </c>
      <c r="AB189" s="117" t="str">
        <f t="shared" si="578"/>
        <v>-</v>
      </c>
      <c r="AC189" s="117" t="str">
        <f t="shared" si="578"/>
        <v>-</v>
      </c>
      <c r="AD189" s="117" t="str">
        <f t="shared" si="578"/>
        <v>-</v>
      </c>
      <c r="AE189" s="117" t="str">
        <f t="shared" si="578"/>
        <v>-</v>
      </c>
      <c r="AF189" s="117" t="str">
        <f t="shared" si="578"/>
        <v>-</v>
      </c>
      <c r="AG189" s="117" t="str">
        <f t="shared" si="578"/>
        <v>-</v>
      </c>
      <c r="AH189" s="117" t="str">
        <f t="shared" si="578"/>
        <v>-</v>
      </c>
      <c r="AI189" s="117" t="str">
        <f t="shared" si="578"/>
        <v>-</v>
      </c>
      <c r="AJ189" s="117" t="str">
        <f t="shared" si="578"/>
        <v>-</v>
      </c>
      <c r="AK189" s="117" t="str">
        <f t="shared" si="578"/>
        <v>-</v>
      </c>
      <c r="AL189" s="117" t="str">
        <f t="shared" si="578"/>
        <v>-</v>
      </c>
      <c r="AM189" s="117" t="str">
        <f t="shared" si="578"/>
        <v>-</v>
      </c>
      <c r="AN189" s="117" t="str">
        <f t="shared" si="578"/>
        <v>-</v>
      </c>
      <c r="AO189" s="117" t="str">
        <f t="shared" si="578"/>
        <v>-</v>
      </c>
      <c r="AP189" s="117" t="str">
        <f t="shared" si="578"/>
        <v>-</v>
      </c>
      <c r="AQ189" s="117" t="str">
        <f t="shared" si="578"/>
        <v>-</v>
      </c>
      <c r="AR189" s="117" t="str">
        <f t="shared" si="578"/>
        <v>-</v>
      </c>
      <c r="AS189" s="117" t="str">
        <f t="shared" si="578"/>
        <v>-</v>
      </c>
      <c r="AT189" s="117" t="str">
        <f t="shared" si="578"/>
        <v>-</v>
      </c>
      <c r="AU189" s="117" t="str">
        <f t="shared" si="578"/>
        <v>-</v>
      </c>
      <c r="AV189" s="117" t="str">
        <f t="shared" si="578"/>
        <v>-</v>
      </c>
      <c r="AW189" s="117" t="str">
        <f t="shared" si="578"/>
        <v>-</v>
      </c>
      <c r="AX189" s="117" t="str">
        <f t="shared" si="578"/>
        <v>-</v>
      </c>
      <c r="AY189" s="117" t="str">
        <f t="shared" si="578"/>
        <v>-</v>
      </c>
      <c r="AZ189" s="117" t="str">
        <f t="shared" si="578"/>
        <v>-</v>
      </c>
      <c r="BA189" s="117" t="str">
        <f t="shared" si="578"/>
        <v>-</v>
      </c>
      <c r="BB189" s="117" t="str">
        <f t="shared" si="578"/>
        <v>-</v>
      </c>
      <c r="BC189" s="117" t="str">
        <f t="shared" si="578"/>
        <v>-</v>
      </c>
      <c r="BD189" s="117" t="str">
        <f t="shared" si="578"/>
        <v>-</v>
      </c>
      <c r="BE189" s="117" t="str">
        <f t="shared" si="578"/>
        <v>-</v>
      </c>
      <c r="BF189" s="117" t="str">
        <f t="shared" si="578"/>
        <v>-</v>
      </c>
      <c r="BG189" s="117" t="str">
        <f t="shared" si="578"/>
        <v>-</v>
      </c>
      <c r="BH189" s="117" t="str">
        <f t="shared" si="578"/>
        <v>-</v>
      </c>
      <c r="BI189" s="117" t="str">
        <f t="shared" si="578"/>
        <v>-</v>
      </c>
      <c r="BJ189" s="117" t="str">
        <f t="shared" si="578"/>
        <v>-</v>
      </c>
      <c r="BK189" s="117" t="str">
        <f t="shared" si="578"/>
        <v>-</v>
      </c>
      <c r="BL189" s="117" t="str">
        <f t="shared" si="578"/>
        <v>-</v>
      </c>
      <c r="BM189" s="117" t="str">
        <f t="shared" si="578"/>
        <v>-</v>
      </c>
      <c r="BN189" s="117" t="str">
        <f t="shared" si="578"/>
        <v>-</v>
      </c>
      <c r="BO189" s="117" t="str">
        <f t="shared" si="578"/>
        <v>-</v>
      </c>
      <c r="BP189" s="117" t="str">
        <f t="shared" si="578"/>
        <v>-</v>
      </c>
      <c r="BQ189" s="117" t="str">
        <f t="shared" si="578"/>
        <v>-</v>
      </c>
      <c r="BR189" s="117" t="str">
        <f t="shared" si="578"/>
        <v>-</v>
      </c>
      <c r="BS189" s="117" t="str">
        <f t="shared" si="578"/>
        <v>-</v>
      </c>
      <c r="BT189" s="117" t="str">
        <f t="shared" si="578"/>
        <v>-</v>
      </c>
      <c r="BU189" s="117" t="str">
        <f t="shared" si="578"/>
        <v>-</v>
      </c>
      <c r="BV189" s="117" t="str">
        <f t="shared" si="578"/>
        <v>-</v>
      </c>
      <c r="BW189" s="117" t="str">
        <f t="shared" si="578"/>
        <v>-</v>
      </c>
      <c r="BX189" s="117" t="str">
        <f t="shared" si="578"/>
        <v>-</v>
      </c>
      <c r="BY189" s="117" t="str">
        <f t="shared" si="578"/>
        <v>-</v>
      </c>
      <c r="BZ189" s="117" t="str">
        <f t="shared" si="578"/>
        <v>-</v>
      </c>
      <c r="CA189" s="117" t="str">
        <f t="shared" si="578"/>
        <v>-</v>
      </c>
      <c r="CB189" s="117" t="str">
        <f t="shared" si="578"/>
        <v>-</v>
      </c>
      <c r="CC189" s="117" t="str">
        <f t="shared" si="578"/>
        <v>-</v>
      </c>
      <c r="CD189" s="117" t="str">
        <f t="shared" si="578"/>
        <v>-</v>
      </c>
      <c r="CE189" s="117" t="str">
        <f t="shared" si="578"/>
        <v>-</v>
      </c>
      <c r="CF189" s="117" t="str">
        <f t="shared" si="578"/>
        <v>-</v>
      </c>
      <c r="CG189" s="117" t="str">
        <f t="shared" si="578"/>
        <v>-</v>
      </c>
      <c r="CH189" s="117" t="str">
        <f t="shared" si="578"/>
        <v>-</v>
      </c>
      <c r="CI189" s="117" t="str">
        <f t="shared" si="578"/>
        <v>-</v>
      </c>
      <c r="CJ189" s="117" t="str">
        <f t="shared" ref="CJ189:EU192" si="581">IF(CJ140=CJ139,"-",CJ140)</f>
        <v>-</v>
      </c>
      <c r="CK189" s="117" t="str">
        <f t="shared" si="581"/>
        <v>-</v>
      </c>
      <c r="CL189" s="117" t="str">
        <f t="shared" si="581"/>
        <v>-</v>
      </c>
      <c r="CM189" s="117" t="str">
        <f t="shared" si="581"/>
        <v>-</v>
      </c>
      <c r="CN189" s="117" t="str">
        <f t="shared" si="581"/>
        <v>-</v>
      </c>
      <c r="CO189" s="117" t="str">
        <f t="shared" si="581"/>
        <v>-</v>
      </c>
      <c r="CP189" s="117" t="str">
        <f t="shared" si="581"/>
        <v>-</v>
      </c>
      <c r="CQ189" s="117" t="str">
        <f t="shared" si="581"/>
        <v>-</v>
      </c>
      <c r="CR189" s="117" t="str">
        <f t="shared" si="581"/>
        <v>-</v>
      </c>
      <c r="CS189" s="117" t="str">
        <f t="shared" si="581"/>
        <v>-</v>
      </c>
      <c r="CT189" s="117" t="str">
        <f t="shared" si="581"/>
        <v>-</v>
      </c>
      <c r="CU189" s="117" t="str">
        <f t="shared" si="581"/>
        <v>-</v>
      </c>
      <c r="CV189" s="117" t="str">
        <f t="shared" si="581"/>
        <v>-</v>
      </c>
      <c r="CW189" s="117" t="str">
        <f t="shared" si="581"/>
        <v>-</v>
      </c>
      <c r="CX189" s="117" t="str">
        <f t="shared" si="581"/>
        <v>-</v>
      </c>
      <c r="CY189" s="117" t="str">
        <f t="shared" si="581"/>
        <v>-</v>
      </c>
      <c r="CZ189" s="117" t="str">
        <f t="shared" si="581"/>
        <v>-</v>
      </c>
      <c r="DA189" s="117" t="str">
        <f t="shared" si="581"/>
        <v>-</v>
      </c>
      <c r="DB189" s="117" t="str">
        <f t="shared" si="581"/>
        <v>-</v>
      </c>
      <c r="DC189" s="117" t="str">
        <f t="shared" si="581"/>
        <v>-</v>
      </c>
      <c r="DD189" s="117" t="str">
        <f t="shared" si="581"/>
        <v>-</v>
      </c>
      <c r="DE189" s="117" t="str">
        <f t="shared" si="581"/>
        <v>-</v>
      </c>
      <c r="DF189" s="117" t="str">
        <f t="shared" si="581"/>
        <v>-</v>
      </c>
      <c r="DG189" s="117" t="str">
        <f t="shared" si="581"/>
        <v>-</v>
      </c>
      <c r="DH189" s="117" t="str">
        <f t="shared" si="581"/>
        <v>-</v>
      </c>
      <c r="DI189" s="117" t="str">
        <f t="shared" si="581"/>
        <v>-</v>
      </c>
      <c r="DJ189" s="117" t="str">
        <f t="shared" si="581"/>
        <v>-</v>
      </c>
      <c r="DK189" s="117" t="str">
        <f t="shared" si="581"/>
        <v>-</v>
      </c>
      <c r="DL189" s="117" t="str">
        <f t="shared" si="581"/>
        <v>-</v>
      </c>
      <c r="DM189" s="117" t="str">
        <f t="shared" si="581"/>
        <v>-</v>
      </c>
      <c r="DN189" s="117" t="str">
        <f t="shared" si="581"/>
        <v>-</v>
      </c>
      <c r="DO189" s="117" t="str">
        <f t="shared" si="581"/>
        <v>-</v>
      </c>
      <c r="DP189" s="117" t="str">
        <f t="shared" si="581"/>
        <v>-</v>
      </c>
      <c r="DQ189" s="117" t="str">
        <f t="shared" si="581"/>
        <v>-</v>
      </c>
      <c r="DR189" s="117" t="str">
        <f t="shared" si="581"/>
        <v>-</v>
      </c>
      <c r="DS189" s="117" t="str">
        <f t="shared" si="581"/>
        <v>-</v>
      </c>
      <c r="DT189" s="117" t="str">
        <f t="shared" si="581"/>
        <v>-</v>
      </c>
      <c r="DU189" s="117" t="str">
        <f t="shared" si="581"/>
        <v>-</v>
      </c>
      <c r="DV189" s="117" t="str">
        <f t="shared" si="581"/>
        <v>-</v>
      </c>
      <c r="DW189" s="117" t="str">
        <f t="shared" si="581"/>
        <v>-</v>
      </c>
      <c r="DX189" s="117" t="str">
        <f t="shared" si="581"/>
        <v>-</v>
      </c>
      <c r="DY189" s="117" t="str">
        <f t="shared" si="581"/>
        <v>-</v>
      </c>
      <c r="DZ189" s="117" t="str">
        <f t="shared" si="581"/>
        <v>-</v>
      </c>
      <c r="EA189" s="117" t="str">
        <f t="shared" si="581"/>
        <v>-</v>
      </c>
      <c r="EB189" s="117" t="str">
        <f t="shared" si="581"/>
        <v>-</v>
      </c>
      <c r="EC189" s="117" t="str">
        <f t="shared" si="581"/>
        <v>-</v>
      </c>
      <c r="ED189" s="117" t="str">
        <f t="shared" si="581"/>
        <v>-</v>
      </c>
      <c r="EE189" s="117" t="str">
        <f t="shared" si="581"/>
        <v>-</v>
      </c>
      <c r="EF189" s="117" t="str">
        <f t="shared" si="581"/>
        <v>-</v>
      </c>
      <c r="EG189" s="117" t="str">
        <f t="shared" si="581"/>
        <v>-</v>
      </c>
      <c r="EH189" s="117" t="str">
        <f t="shared" si="581"/>
        <v>-</v>
      </c>
      <c r="EI189" s="117" t="str">
        <f t="shared" si="581"/>
        <v>-</v>
      </c>
      <c r="EJ189" s="117" t="str">
        <f t="shared" si="581"/>
        <v>-</v>
      </c>
      <c r="EK189" s="117" t="str">
        <f t="shared" si="581"/>
        <v>-</v>
      </c>
      <c r="EL189" s="117" t="str">
        <f t="shared" si="581"/>
        <v>-</v>
      </c>
      <c r="EM189" s="117" t="str">
        <f t="shared" si="581"/>
        <v>-</v>
      </c>
      <c r="EN189" s="117" t="str">
        <f t="shared" si="581"/>
        <v>-</v>
      </c>
      <c r="EO189" s="117" t="str">
        <f t="shared" si="581"/>
        <v>-</v>
      </c>
      <c r="EP189" s="117" t="str">
        <f t="shared" si="581"/>
        <v>-</v>
      </c>
      <c r="EQ189" s="117" t="str">
        <f t="shared" si="581"/>
        <v>-</v>
      </c>
      <c r="ER189" s="117" t="str">
        <f t="shared" si="581"/>
        <v>-</v>
      </c>
      <c r="ES189" s="117" t="str">
        <f t="shared" si="581"/>
        <v>-</v>
      </c>
      <c r="ET189" s="117" t="str">
        <f t="shared" si="581"/>
        <v>-</v>
      </c>
      <c r="EU189" s="117" t="str">
        <f t="shared" si="581"/>
        <v>-</v>
      </c>
      <c r="EV189" s="117" t="str">
        <f t="shared" si="579"/>
        <v>-</v>
      </c>
      <c r="EW189" s="117" t="str">
        <f t="shared" si="579"/>
        <v>-</v>
      </c>
      <c r="EX189" s="117" t="str">
        <f t="shared" si="579"/>
        <v>-</v>
      </c>
      <c r="EY189" s="117" t="str">
        <f t="shared" si="579"/>
        <v>-</v>
      </c>
      <c r="EZ189" s="117" t="str">
        <f t="shared" si="579"/>
        <v>-</v>
      </c>
      <c r="FA189" s="117" t="str">
        <f t="shared" si="579"/>
        <v>-</v>
      </c>
      <c r="FB189" s="117" t="str">
        <f t="shared" si="579"/>
        <v>-</v>
      </c>
      <c r="FC189" s="117" t="str">
        <f t="shared" si="579"/>
        <v>-</v>
      </c>
      <c r="FD189" s="117" t="str">
        <f t="shared" si="579"/>
        <v>-</v>
      </c>
      <c r="FE189" s="117" t="str">
        <f t="shared" si="579"/>
        <v>-</v>
      </c>
      <c r="FF189" s="117" t="str">
        <f t="shared" si="579"/>
        <v>-</v>
      </c>
      <c r="FG189" s="117" t="str">
        <f t="shared" si="579"/>
        <v>-</v>
      </c>
      <c r="FH189" s="117" t="str">
        <f t="shared" si="579"/>
        <v>-</v>
      </c>
      <c r="FI189" s="117" t="str">
        <f t="shared" si="579"/>
        <v>-</v>
      </c>
      <c r="FJ189" s="117" t="str">
        <f t="shared" si="579"/>
        <v>-</v>
      </c>
      <c r="FK189" s="117" t="str">
        <f t="shared" si="579"/>
        <v>-</v>
      </c>
      <c r="FL189" s="117" t="str">
        <f t="shared" si="579"/>
        <v>-</v>
      </c>
      <c r="FM189" s="117" t="str">
        <f t="shared" si="579"/>
        <v>-</v>
      </c>
      <c r="FN189" s="117" t="str">
        <f t="shared" si="579"/>
        <v>-</v>
      </c>
      <c r="FO189" s="117" t="str">
        <f t="shared" si="579"/>
        <v>-</v>
      </c>
      <c r="FP189" s="117" t="str">
        <f t="shared" si="579"/>
        <v>-</v>
      </c>
      <c r="FQ189" s="117" t="str">
        <f t="shared" si="579"/>
        <v>-</v>
      </c>
      <c r="FR189" s="117" t="str">
        <f t="shared" si="579"/>
        <v>-</v>
      </c>
      <c r="FS189" s="117" t="str">
        <f t="shared" si="579"/>
        <v>-</v>
      </c>
      <c r="FT189" s="117" t="str">
        <f t="shared" si="579"/>
        <v>-</v>
      </c>
      <c r="FU189" s="117" t="str">
        <f t="shared" si="579"/>
        <v>-</v>
      </c>
      <c r="FV189" s="117" t="str">
        <f t="shared" si="579"/>
        <v>-</v>
      </c>
      <c r="FW189" s="117" t="str">
        <f t="shared" si="579"/>
        <v>-</v>
      </c>
      <c r="FX189" s="117" t="str">
        <f t="shared" si="579"/>
        <v>-</v>
      </c>
      <c r="FY189" s="117" t="str">
        <f t="shared" si="579"/>
        <v>-</v>
      </c>
      <c r="FZ189" s="117" t="str">
        <f t="shared" si="579"/>
        <v>-</v>
      </c>
      <c r="GA189" s="117" t="str">
        <f t="shared" si="579"/>
        <v>-</v>
      </c>
      <c r="GB189" s="117" t="str">
        <f t="shared" si="579"/>
        <v>-</v>
      </c>
      <c r="GC189" s="117" t="str">
        <f t="shared" si="579"/>
        <v>-</v>
      </c>
      <c r="GD189" s="117" t="str">
        <f t="shared" si="579"/>
        <v>-</v>
      </c>
      <c r="GE189" s="117" t="str">
        <f t="shared" si="579"/>
        <v>-</v>
      </c>
      <c r="GF189" s="117" t="str">
        <f t="shared" si="579"/>
        <v>-</v>
      </c>
      <c r="GG189" s="117" t="str">
        <f t="shared" si="579"/>
        <v>-</v>
      </c>
      <c r="GH189" s="117" t="str">
        <f t="shared" si="579"/>
        <v>-</v>
      </c>
      <c r="GI189" s="117" t="str">
        <f t="shared" si="579"/>
        <v>-</v>
      </c>
      <c r="GJ189" s="117" t="str">
        <f t="shared" si="579"/>
        <v>-</v>
      </c>
      <c r="GK189" s="117" t="str">
        <f t="shared" si="579"/>
        <v>-</v>
      </c>
      <c r="GL189" s="117" t="str">
        <f t="shared" si="579"/>
        <v>-</v>
      </c>
      <c r="GM189" s="117" t="str">
        <f t="shared" si="579"/>
        <v>-</v>
      </c>
      <c r="GN189" s="117" t="str">
        <f t="shared" si="579"/>
        <v>-</v>
      </c>
      <c r="GO189" s="117" t="str">
        <f t="shared" si="579"/>
        <v>-</v>
      </c>
      <c r="GP189" s="117" t="str">
        <f t="shared" si="579"/>
        <v>-</v>
      </c>
      <c r="GQ189" s="117" t="str">
        <f t="shared" si="579"/>
        <v>-</v>
      </c>
      <c r="GR189" s="117" t="str">
        <f t="shared" si="579"/>
        <v>-</v>
      </c>
      <c r="GS189" s="117" t="str">
        <f t="shared" si="579"/>
        <v>-</v>
      </c>
      <c r="GT189" s="117" t="str">
        <f t="shared" si="579"/>
        <v>-</v>
      </c>
      <c r="GU189" s="117" t="str">
        <f t="shared" si="579"/>
        <v>-</v>
      </c>
      <c r="GV189" s="117" t="str">
        <f t="shared" si="579"/>
        <v>-</v>
      </c>
      <c r="GW189" s="117" t="str">
        <f t="shared" si="579"/>
        <v>-</v>
      </c>
      <c r="GX189" s="117" t="str">
        <f t="shared" si="579"/>
        <v>-</v>
      </c>
      <c r="GY189" s="117" t="str">
        <f t="shared" si="579"/>
        <v>-</v>
      </c>
      <c r="GZ189" s="117" t="str">
        <f t="shared" si="579"/>
        <v>-</v>
      </c>
      <c r="HA189" s="117" t="str">
        <f t="shared" si="579"/>
        <v>-</v>
      </c>
      <c r="HB189" s="117" t="str">
        <f t="shared" si="579"/>
        <v>-</v>
      </c>
      <c r="HC189" s="117" t="str">
        <f t="shared" si="579"/>
        <v>-</v>
      </c>
      <c r="HD189" s="117" t="str">
        <f t="shared" si="579"/>
        <v>-</v>
      </c>
      <c r="HE189" s="117" t="str">
        <f t="shared" si="579"/>
        <v>-</v>
      </c>
      <c r="HF189" s="117" t="str">
        <f t="shared" si="579"/>
        <v>-</v>
      </c>
      <c r="HG189" s="117" t="str">
        <f t="shared" ref="HG189:HU192" si="582">IF(HG140=HG139,"-",HG140)</f>
        <v>-</v>
      </c>
      <c r="HH189" s="117" t="str">
        <f t="shared" si="582"/>
        <v>-</v>
      </c>
      <c r="HI189" s="117" t="str">
        <f t="shared" si="582"/>
        <v>-</v>
      </c>
      <c r="HJ189" s="117" t="str">
        <f t="shared" si="582"/>
        <v>-</v>
      </c>
      <c r="HK189" s="117" t="str">
        <f t="shared" si="582"/>
        <v>-</v>
      </c>
      <c r="HL189" s="117" t="str">
        <f t="shared" si="582"/>
        <v>-</v>
      </c>
      <c r="HM189" s="117" t="str">
        <f t="shared" si="582"/>
        <v>-</v>
      </c>
      <c r="HN189" s="117" t="str">
        <f t="shared" si="582"/>
        <v>-</v>
      </c>
      <c r="HO189" s="117" t="str">
        <f t="shared" si="582"/>
        <v>-</v>
      </c>
      <c r="HP189" s="117" t="str">
        <f t="shared" si="582"/>
        <v>-</v>
      </c>
      <c r="HQ189" s="117" t="str">
        <f t="shared" si="582"/>
        <v>-</v>
      </c>
      <c r="HR189" s="117" t="str">
        <f t="shared" si="582"/>
        <v>-</v>
      </c>
      <c r="HS189" s="117" t="str">
        <f t="shared" si="582"/>
        <v>-</v>
      </c>
      <c r="HT189" s="117" t="str">
        <f t="shared" si="582"/>
        <v>-</v>
      </c>
      <c r="HU189" s="117" t="str">
        <f t="shared" si="582"/>
        <v>-</v>
      </c>
    </row>
    <row r="190" spans="8:229" x14ac:dyDescent="0.35">
      <c r="H190" s="117">
        <v>189</v>
      </c>
      <c r="I190" s="117" t="str">
        <f t="shared" si="410"/>
        <v>ECG</v>
      </c>
      <c r="J190" s="117">
        <f t="shared" si="412"/>
        <v>172</v>
      </c>
      <c r="K190" s="117" t="str">
        <f t="shared" si="413"/>
        <v>ECG</v>
      </c>
      <c r="L190" s="117" t="str">
        <f t="shared" si="414"/>
        <v/>
      </c>
      <c r="M190" s="398" t="str">
        <f t="shared" si="415"/>
        <v>ECG</v>
      </c>
      <c r="N190" s="117">
        <f t="shared" si="416"/>
        <v>189</v>
      </c>
      <c r="O190" s="117">
        <f t="shared" si="417"/>
        <v>189</v>
      </c>
      <c r="Q190" s="389" t="str">
        <f t="shared" si="411"/>
        <v/>
      </c>
      <c r="R190" s="395" t="str">
        <f t="shared" si="418"/>
        <v/>
      </c>
      <c r="S190" s="391"/>
      <c r="T190" s="391"/>
      <c r="U190" s="391"/>
      <c r="V190" s="117">
        <v>42</v>
      </c>
      <c r="X190" s="117" t="str">
        <f t="shared" si="580"/>
        <v>-</v>
      </c>
      <c r="Y190" s="117" t="str">
        <f t="shared" ref="Y190:CJ193" si="583">IF(Y141=Y140,"-",Y141)</f>
        <v>-</v>
      </c>
      <c r="Z190" s="117" t="str">
        <f t="shared" si="583"/>
        <v>-</v>
      </c>
      <c r="AA190" s="117" t="str">
        <f t="shared" si="583"/>
        <v>-</v>
      </c>
      <c r="AB190" s="117" t="str">
        <f t="shared" si="583"/>
        <v>-</v>
      </c>
      <c r="AC190" s="117" t="str">
        <f t="shared" si="583"/>
        <v>-</v>
      </c>
      <c r="AD190" s="117" t="str">
        <f t="shared" si="583"/>
        <v>-</v>
      </c>
      <c r="AE190" s="117" t="str">
        <f t="shared" si="583"/>
        <v>-</v>
      </c>
      <c r="AF190" s="117" t="str">
        <f t="shared" si="583"/>
        <v>-</v>
      </c>
      <c r="AG190" s="117" t="str">
        <f t="shared" si="583"/>
        <v>-</v>
      </c>
      <c r="AH190" s="117" t="str">
        <f t="shared" si="583"/>
        <v>-</v>
      </c>
      <c r="AI190" s="117" t="str">
        <f t="shared" si="583"/>
        <v>-</v>
      </c>
      <c r="AJ190" s="117" t="str">
        <f t="shared" si="583"/>
        <v>-</v>
      </c>
      <c r="AK190" s="117" t="str">
        <f t="shared" si="583"/>
        <v>-</v>
      </c>
      <c r="AL190" s="117" t="str">
        <f t="shared" si="583"/>
        <v>-</v>
      </c>
      <c r="AM190" s="117" t="str">
        <f t="shared" si="583"/>
        <v>-</v>
      </c>
      <c r="AN190" s="117" t="str">
        <f t="shared" si="583"/>
        <v>-</v>
      </c>
      <c r="AO190" s="117" t="str">
        <f t="shared" si="583"/>
        <v>-</v>
      </c>
      <c r="AP190" s="117" t="str">
        <f t="shared" si="583"/>
        <v>-</v>
      </c>
      <c r="AQ190" s="117" t="str">
        <f t="shared" si="583"/>
        <v>-</v>
      </c>
      <c r="AR190" s="117" t="str">
        <f t="shared" si="583"/>
        <v>-</v>
      </c>
      <c r="AS190" s="117" t="str">
        <f t="shared" si="583"/>
        <v>-</v>
      </c>
      <c r="AT190" s="117" t="str">
        <f t="shared" si="583"/>
        <v>-</v>
      </c>
      <c r="AU190" s="117" t="str">
        <f t="shared" si="583"/>
        <v>-</v>
      </c>
      <c r="AV190" s="117" t="str">
        <f t="shared" si="583"/>
        <v>-</v>
      </c>
      <c r="AW190" s="117" t="str">
        <f t="shared" si="583"/>
        <v>-</v>
      </c>
      <c r="AX190" s="117" t="str">
        <f t="shared" si="583"/>
        <v>-</v>
      </c>
      <c r="AY190" s="117" t="str">
        <f t="shared" si="583"/>
        <v>-</v>
      </c>
      <c r="AZ190" s="117" t="str">
        <f t="shared" si="583"/>
        <v>-</v>
      </c>
      <c r="BA190" s="117" t="str">
        <f t="shared" si="583"/>
        <v>-</v>
      </c>
      <c r="BB190" s="117" t="str">
        <f t="shared" si="583"/>
        <v>-</v>
      </c>
      <c r="BC190" s="117" t="str">
        <f t="shared" si="583"/>
        <v>-</v>
      </c>
      <c r="BD190" s="117" t="str">
        <f t="shared" si="583"/>
        <v>-</v>
      </c>
      <c r="BE190" s="117" t="str">
        <f t="shared" si="583"/>
        <v>-</v>
      </c>
      <c r="BF190" s="117" t="str">
        <f t="shared" si="583"/>
        <v>-</v>
      </c>
      <c r="BG190" s="117" t="str">
        <f t="shared" si="583"/>
        <v>-</v>
      </c>
      <c r="BH190" s="117" t="str">
        <f t="shared" si="583"/>
        <v>-</v>
      </c>
      <c r="BI190" s="117" t="str">
        <f t="shared" si="583"/>
        <v>-</v>
      </c>
      <c r="BJ190" s="117" t="str">
        <f t="shared" si="583"/>
        <v>-</v>
      </c>
      <c r="BK190" s="117" t="str">
        <f t="shared" si="583"/>
        <v>-</v>
      </c>
      <c r="BL190" s="117" t="str">
        <f t="shared" si="583"/>
        <v>-</v>
      </c>
      <c r="BM190" s="117" t="str">
        <f t="shared" si="583"/>
        <v>-</v>
      </c>
      <c r="BN190" s="117" t="str">
        <f t="shared" si="583"/>
        <v>-</v>
      </c>
      <c r="BO190" s="117" t="str">
        <f t="shared" si="583"/>
        <v>-</v>
      </c>
      <c r="BP190" s="117" t="str">
        <f t="shared" si="583"/>
        <v>-</v>
      </c>
      <c r="BQ190" s="117" t="str">
        <f t="shared" si="583"/>
        <v>-</v>
      </c>
      <c r="BR190" s="117" t="str">
        <f t="shared" si="583"/>
        <v>-</v>
      </c>
      <c r="BS190" s="117" t="str">
        <f t="shared" si="583"/>
        <v>-</v>
      </c>
      <c r="BT190" s="117" t="str">
        <f t="shared" si="583"/>
        <v>-</v>
      </c>
      <c r="BU190" s="117" t="str">
        <f t="shared" si="583"/>
        <v>-</v>
      </c>
      <c r="BV190" s="117" t="str">
        <f t="shared" si="583"/>
        <v>-</v>
      </c>
      <c r="BW190" s="117" t="str">
        <f t="shared" si="583"/>
        <v>-</v>
      </c>
      <c r="BX190" s="117" t="str">
        <f t="shared" si="583"/>
        <v>-</v>
      </c>
      <c r="BY190" s="117" t="str">
        <f t="shared" si="583"/>
        <v>-</v>
      </c>
      <c r="BZ190" s="117" t="str">
        <f t="shared" si="583"/>
        <v>-</v>
      </c>
      <c r="CA190" s="117" t="str">
        <f t="shared" si="583"/>
        <v>-</v>
      </c>
      <c r="CB190" s="117" t="str">
        <f t="shared" si="583"/>
        <v>-</v>
      </c>
      <c r="CC190" s="117" t="str">
        <f t="shared" si="583"/>
        <v>-</v>
      </c>
      <c r="CD190" s="117" t="str">
        <f t="shared" si="583"/>
        <v>-</v>
      </c>
      <c r="CE190" s="117" t="str">
        <f t="shared" si="583"/>
        <v>-</v>
      </c>
      <c r="CF190" s="117" t="str">
        <f t="shared" si="583"/>
        <v>-</v>
      </c>
      <c r="CG190" s="117" t="str">
        <f t="shared" si="583"/>
        <v>-</v>
      </c>
      <c r="CH190" s="117" t="str">
        <f t="shared" si="583"/>
        <v>-</v>
      </c>
      <c r="CI190" s="117" t="str">
        <f t="shared" si="583"/>
        <v>-</v>
      </c>
      <c r="CJ190" s="117" t="str">
        <f t="shared" si="583"/>
        <v>-</v>
      </c>
      <c r="CK190" s="117" t="str">
        <f t="shared" si="581"/>
        <v>-</v>
      </c>
      <c r="CL190" s="117" t="str">
        <f t="shared" si="581"/>
        <v>-</v>
      </c>
      <c r="CM190" s="117" t="str">
        <f t="shared" si="581"/>
        <v>-</v>
      </c>
      <c r="CN190" s="117" t="str">
        <f t="shared" si="581"/>
        <v>-</v>
      </c>
      <c r="CO190" s="117" t="str">
        <f t="shared" si="581"/>
        <v>-</v>
      </c>
      <c r="CP190" s="117" t="str">
        <f t="shared" si="581"/>
        <v>-</v>
      </c>
      <c r="CQ190" s="117" t="str">
        <f t="shared" si="581"/>
        <v>-</v>
      </c>
      <c r="CR190" s="117" t="str">
        <f t="shared" si="581"/>
        <v>-</v>
      </c>
      <c r="CS190" s="117" t="str">
        <f t="shared" si="581"/>
        <v>-</v>
      </c>
      <c r="CT190" s="117" t="str">
        <f t="shared" si="581"/>
        <v>-</v>
      </c>
      <c r="CU190" s="117" t="str">
        <f t="shared" si="581"/>
        <v>-</v>
      </c>
      <c r="CV190" s="117" t="str">
        <f t="shared" si="581"/>
        <v>-</v>
      </c>
      <c r="CW190" s="117" t="str">
        <f t="shared" si="581"/>
        <v>-</v>
      </c>
      <c r="CX190" s="117" t="str">
        <f t="shared" si="581"/>
        <v>-</v>
      </c>
      <c r="CY190" s="117" t="str">
        <f t="shared" si="581"/>
        <v>-</v>
      </c>
      <c r="CZ190" s="117" t="str">
        <f t="shared" si="581"/>
        <v>-</v>
      </c>
      <c r="DA190" s="117" t="str">
        <f t="shared" si="581"/>
        <v>-</v>
      </c>
      <c r="DB190" s="117" t="str">
        <f t="shared" si="581"/>
        <v>-</v>
      </c>
      <c r="DC190" s="117" t="str">
        <f t="shared" si="581"/>
        <v>-</v>
      </c>
      <c r="DD190" s="117" t="str">
        <f t="shared" si="581"/>
        <v>-</v>
      </c>
      <c r="DE190" s="117" t="str">
        <f t="shared" si="581"/>
        <v>-</v>
      </c>
      <c r="DF190" s="117" t="str">
        <f t="shared" si="581"/>
        <v>-</v>
      </c>
      <c r="DG190" s="117" t="str">
        <f t="shared" si="581"/>
        <v>-</v>
      </c>
      <c r="DH190" s="117" t="str">
        <f t="shared" si="581"/>
        <v>-</v>
      </c>
      <c r="DI190" s="117" t="str">
        <f t="shared" si="581"/>
        <v>-</v>
      </c>
      <c r="DJ190" s="117" t="str">
        <f t="shared" si="581"/>
        <v>-</v>
      </c>
      <c r="DK190" s="117" t="str">
        <f t="shared" si="581"/>
        <v>-</v>
      </c>
      <c r="DL190" s="117" t="str">
        <f t="shared" si="581"/>
        <v>-</v>
      </c>
      <c r="DM190" s="117" t="str">
        <f t="shared" si="581"/>
        <v>-</v>
      </c>
      <c r="DN190" s="117" t="str">
        <f t="shared" si="581"/>
        <v>-</v>
      </c>
      <c r="DO190" s="117" t="str">
        <f t="shared" si="581"/>
        <v>-</v>
      </c>
      <c r="DP190" s="117" t="str">
        <f t="shared" si="581"/>
        <v>-</v>
      </c>
      <c r="DQ190" s="117" t="str">
        <f t="shared" si="581"/>
        <v>-</v>
      </c>
      <c r="DR190" s="117" t="str">
        <f t="shared" si="581"/>
        <v>-</v>
      </c>
      <c r="DS190" s="117" t="str">
        <f t="shared" si="581"/>
        <v>-</v>
      </c>
      <c r="DT190" s="117" t="str">
        <f t="shared" si="581"/>
        <v>-</v>
      </c>
      <c r="DU190" s="117" t="str">
        <f t="shared" si="581"/>
        <v>-</v>
      </c>
      <c r="DV190" s="117" t="str">
        <f t="shared" si="581"/>
        <v>-</v>
      </c>
      <c r="DW190" s="117" t="str">
        <f t="shared" si="581"/>
        <v>-</v>
      </c>
      <c r="DX190" s="117" t="str">
        <f t="shared" si="581"/>
        <v>-</v>
      </c>
      <c r="DY190" s="117" t="str">
        <f t="shared" si="581"/>
        <v>-</v>
      </c>
      <c r="DZ190" s="117" t="str">
        <f t="shared" si="581"/>
        <v>-</v>
      </c>
      <c r="EA190" s="117" t="str">
        <f t="shared" si="581"/>
        <v>-</v>
      </c>
      <c r="EB190" s="117" t="str">
        <f t="shared" si="581"/>
        <v>-</v>
      </c>
      <c r="EC190" s="117" t="str">
        <f t="shared" si="581"/>
        <v>-</v>
      </c>
      <c r="ED190" s="117" t="str">
        <f t="shared" si="581"/>
        <v>-</v>
      </c>
      <c r="EE190" s="117" t="str">
        <f t="shared" si="581"/>
        <v>-</v>
      </c>
      <c r="EF190" s="117" t="str">
        <f t="shared" si="581"/>
        <v>-</v>
      </c>
      <c r="EG190" s="117" t="str">
        <f t="shared" si="581"/>
        <v>-</v>
      </c>
      <c r="EH190" s="117" t="str">
        <f t="shared" si="581"/>
        <v>-</v>
      </c>
      <c r="EI190" s="117" t="str">
        <f t="shared" si="581"/>
        <v>-</v>
      </c>
      <c r="EJ190" s="117" t="str">
        <f t="shared" si="581"/>
        <v>-</v>
      </c>
      <c r="EK190" s="117" t="str">
        <f t="shared" si="581"/>
        <v>-</v>
      </c>
      <c r="EL190" s="117" t="str">
        <f t="shared" si="581"/>
        <v>-</v>
      </c>
      <c r="EM190" s="117" t="str">
        <f t="shared" si="581"/>
        <v>-</v>
      </c>
      <c r="EN190" s="117" t="str">
        <f t="shared" si="581"/>
        <v>-</v>
      </c>
      <c r="EO190" s="117" t="str">
        <f t="shared" si="581"/>
        <v>-</v>
      </c>
      <c r="EP190" s="117" t="str">
        <f t="shared" si="581"/>
        <v>-</v>
      </c>
      <c r="EQ190" s="117" t="str">
        <f t="shared" si="581"/>
        <v>-</v>
      </c>
      <c r="ER190" s="117" t="str">
        <f t="shared" si="581"/>
        <v>-</v>
      </c>
      <c r="ES190" s="117" t="str">
        <f t="shared" si="581"/>
        <v>-</v>
      </c>
      <c r="ET190" s="117" t="str">
        <f t="shared" si="581"/>
        <v>-</v>
      </c>
      <c r="EU190" s="117" t="str">
        <f t="shared" si="581"/>
        <v>-</v>
      </c>
      <c r="EV190" s="117" t="str">
        <f t="shared" ref="EV190:HG193" si="584">IF(EV141=EV140,"-",EV141)</f>
        <v>-</v>
      </c>
      <c r="EW190" s="117" t="str">
        <f t="shared" si="584"/>
        <v>-</v>
      </c>
      <c r="EX190" s="117" t="str">
        <f t="shared" si="584"/>
        <v>-</v>
      </c>
      <c r="EY190" s="117" t="str">
        <f t="shared" si="584"/>
        <v>-</v>
      </c>
      <c r="EZ190" s="117" t="str">
        <f t="shared" si="584"/>
        <v>-</v>
      </c>
      <c r="FA190" s="117" t="str">
        <f t="shared" si="584"/>
        <v>-</v>
      </c>
      <c r="FB190" s="117" t="str">
        <f t="shared" si="584"/>
        <v>-</v>
      </c>
      <c r="FC190" s="117" t="str">
        <f t="shared" si="584"/>
        <v>-</v>
      </c>
      <c r="FD190" s="117" t="str">
        <f t="shared" si="584"/>
        <v>-</v>
      </c>
      <c r="FE190" s="117" t="str">
        <f t="shared" si="584"/>
        <v>-</v>
      </c>
      <c r="FF190" s="117" t="str">
        <f t="shared" si="584"/>
        <v>-</v>
      </c>
      <c r="FG190" s="117" t="str">
        <f t="shared" si="584"/>
        <v>-</v>
      </c>
      <c r="FH190" s="117" t="str">
        <f t="shared" si="584"/>
        <v>-</v>
      </c>
      <c r="FI190" s="117" t="str">
        <f t="shared" si="584"/>
        <v>-</v>
      </c>
      <c r="FJ190" s="117" t="str">
        <f t="shared" si="584"/>
        <v>-</v>
      </c>
      <c r="FK190" s="117" t="str">
        <f t="shared" si="584"/>
        <v>-</v>
      </c>
      <c r="FL190" s="117" t="str">
        <f t="shared" si="584"/>
        <v>-</v>
      </c>
      <c r="FM190" s="117" t="str">
        <f t="shared" si="584"/>
        <v>-</v>
      </c>
      <c r="FN190" s="117" t="str">
        <f t="shared" si="584"/>
        <v>-</v>
      </c>
      <c r="FO190" s="117" t="str">
        <f t="shared" si="584"/>
        <v>-</v>
      </c>
      <c r="FP190" s="117" t="str">
        <f t="shared" si="584"/>
        <v>-</v>
      </c>
      <c r="FQ190" s="117" t="str">
        <f t="shared" si="584"/>
        <v>-</v>
      </c>
      <c r="FR190" s="117" t="str">
        <f t="shared" si="584"/>
        <v>-</v>
      </c>
      <c r="FS190" s="117" t="str">
        <f t="shared" si="584"/>
        <v>-</v>
      </c>
      <c r="FT190" s="117" t="str">
        <f t="shared" si="584"/>
        <v>-</v>
      </c>
      <c r="FU190" s="117" t="str">
        <f t="shared" si="584"/>
        <v>-</v>
      </c>
      <c r="FV190" s="117" t="str">
        <f t="shared" si="584"/>
        <v>-</v>
      </c>
      <c r="FW190" s="117" t="str">
        <f t="shared" si="584"/>
        <v>-</v>
      </c>
      <c r="FX190" s="117" t="str">
        <f t="shared" si="584"/>
        <v>-</v>
      </c>
      <c r="FY190" s="117" t="str">
        <f t="shared" si="584"/>
        <v>-</v>
      </c>
      <c r="FZ190" s="117" t="str">
        <f t="shared" si="584"/>
        <v>-</v>
      </c>
      <c r="GA190" s="117" t="str">
        <f t="shared" si="584"/>
        <v>-</v>
      </c>
      <c r="GB190" s="117" t="str">
        <f t="shared" si="584"/>
        <v>-</v>
      </c>
      <c r="GC190" s="117" t="str">
        <f t="shared" si="584"/>
        <v>-</v>
      </c>
      <c r="GD190" s="117" t="str">
        <f t="shared" si="584"/>
        <v>-</v>
      </c>
      <c r="GE190" s="117" t="str">
        <f t="shared" si="584"/>
        <v>-</v>
      </c>
      <c r="GF190" s="117" t="str">
        <f t="shared" si="584"/>
        <v>-</v>
      </c>
      <c r="GG190" s="117" t="str">
        <f t="shared" si="584"/>
        <v>-</v>
      </c>
      <c r="GH190" s="117" t="str">
        <f t="shared" si="584"/>
        <v>-</v>
      </c>
      <c r="GI190" s="117" t="str">
        <f t="shared" si="584"/>
        <v>-</v>
      </c>
      <c r="GJ190" s="117" t="str">
        <f t="shared" si="584"/>
        <v>-</v>
      </c>
      <c r="GK190" s="117" t="str">
        <f t="shared" si="584"/>
        <v>-</v>
      </c>
      <c r="GL190" s="117" t="str">
        <f t="shared" si="584"/>
        <v>-</v>
      </c>
      <c r="GM190" s="117" t="str">
        <f t="shared" si="584"/>
        <v>-</v>
      </c>
      <c r="GN190" s="117" t="str">
        <f t="shared" si="584"/>
        <v>-</v>
      </c>
      <c r="GO190" s="117" t="str">
        <f t="shared" si="584"/>
        <v>-</v>
      </c>
      <c r="GP190" s="117" t="str">
        <f t="shared" si="584"/>
        <v>-</v>
      </c>
      <c r="GQ190" s="117" t="str">
        <f t="shared" si="584"/>
        <v>-</v>
      </c>
      <c r="GR190" s="117" t="str">
        <f t="shared" si="584"/>
        <v>-</v>
      </c>
      <c r="GS190" s="117" t="str">
        <f t="shared" si="584"/>
        <v>-</v>
      </c>
      <c r="GT190" s="117" t="str">
        <f t="shared" si="584"/>
        <v>-</v>
      </c>
      <c r="GU190" s="117" t="str">
        <f t="shared" si="584"/>
        <v>-</v>
      </c>
      <c r="GV190" s="117" t="str">
        <f t="shared" si="584"/>
        <v>-</v>
      </c>
      <c r="GW190" s="117" t="str">
        <f t="shared" si="584"/>
        <v>-</v>
      </c>
      <c r="GX190" s="117" t="str">
        <f t="shared" si="584"/>
        <v>-</v>
      </c>
      <c r="GY190" s="117" t="str">
        <f t="shared" si="584"/>
        <v>-</v>
      </c>
      <c r="GZ190" s="117" t="str">
        <f t="shared" si="584"/>
        <v>-</v>
      </c>
      <c r="HA190" s="117" t="str">
        <f t="shared" si="584"/>
        <v>-</v>
      </c>
      <c r="HB190" s="117" t="str">
        <f t="shared" si="584"/>
        <v>-</v>
      </c>
      <c r="HC190" s="117" t="str">
        <f t="shared" si="584"/>
        <v>-</v>
      </c>
      <c r="HD190" s="117" t="str">
        <f t="shared" si="584"/>
        <v>-</v>
      </c>
      <c r="HE190" s="117" t="str">
        <f t="shared" si="584"/>
        <v>-</v>
      </c>
      <c r="HF190" s="117" t="str">
        <f t="shared" si="584"/>
        <v>-</v>
      </c>
      <c r="HG190" s="117" t="str">
        <f t="shared" si="584"/>
        <v>-</v>
      </c>
      <c r="HH190" s="117" t="str">
        <f t="shared" si="582"/>
        <v>-</v>
      </c>
      <c r="HI190" s="117" t="str">
        <f t="shared" si="582"/>
        <v>-</v>
      </c>
      <c r="HJ190" s="117" t="str">
        <f t="shared" si="582"/>
        <v>-</v>
      </c>
      <c r="HK190" s="117" t="str">
        <f t="shared" si="582"/>
        <v>-</v>
      </c>
      <c r="HL190" s="117" t="str">
        <f t="shared" si="582"/>
        <v>-</v>
      </c>
      <c r="HM190" s="117" t="str">
        <f t="shared" si="582"/>
        <v>-</v>
      </c>
      <c r="HN190" s="117" t="str">
        <f t="shared" si="582"/>
        <v>-</v>
      </c>
      <c r="HO190" s="117" t="str">
        <f t="shared" si="582"/>
        <v>-</v>
      </c>
      <c r="HP190" s="117" t="str">
        <f t="shared" si="582"/>
        <v>-</v>
      </c>
      <c r="HQ190" s="117" t="str">
        <f t="shared" si="582"/>
        <v>-</v>
      </c>
      <c r="HR190" s="117" t="str">
        <f t="shared" si="582"/>
        <v>-</v>
      </c>
      <c r="HS190" s="117" t="str">
        <f t="shared" si="582"/>
        <v>-</v>
      </c>
      <c r="HT190" s="117" t="str">
        <f t="shared" si="582"/>
        <v>-</v>
      </c>
      <c r="HU190" s="117" t="str">
        <f t="shared" si="582"/>
        <v>-</v>
      </c>
    </row>
    <row r="191" spans="8:229" x14ac:dyDescent="0.35">
      <c r="H191" s="117">
        <v>190</v>
      </c>
      <c r="I191" s="117" t="str">
        <f t="shared" si="410"/>
        <v>ECG</v>
      </c>
      <c r="J191" s="117">
        <f t="shared" si="412"/>
        <v>173</v>
      </c>
      <c r="K191" s="117" t="str">
        <f t="shared" si="413"/>
        <v>ECG</v>
      </c>
      <c r="L191" s="117" t="str">
        <f t="shared" si="414"/>
        <v/>
      </c>
      <c r="M191" s="398" t="str">
        <f t="shared" si="415"/>
        <v>ECG</v>
      </c>
      <c r="N191" s="117">
        <f t="shared" si="416"/>
        <v>190</v>
      </c>
      <c r="O191" s="117">
        <f t="shared" si="417"/>
        <v>190</v>
      </c>
      <c r="Q191" s="389" t="str">
        <f t="shared" si="411"/>
        <v/>
      </c>
      <c r="R191" s="395" t="str">
        <f t="shared" si="418"/>
        <v/>
      </c>
      <c r="S191" s="391"/>
      <c r="T191" s="391"/>
      <c r="U191" s="391"/>
      <c r="V191" s="117">
        <v>43</v>
      </c>
      <c r="X191" s="117" t="str">
        <f t="shared" ref="X191:X194" si="585">IF(X142=X141,"-",X142)</f>
        <v>-</v>
      </c>
      <c r="Y191" s="117" t="str">
        <f t="shared" si="583"/>
        <v>-</v>
      </c>
      <c r="Z191" s="117" t="str">
        <f t="shared" si="583"/>
        <v>-</v>
      </c>
      <c r="AA191" s="117" t="str">
        <f t="shared" si="583"/>
        <v>-</v>
      </c>
      <c r="AB191" s="117" t="str">
        <f t="shared" si="583"/>
        <v>-</v>
      </c>
      <c r="AC191" s="117" t="str">
        <f t="shared" si="583"/>
        <v>-</v>
      </c>
      <c r="AD191" s="117" t="str">
        <f t="shared" si="583"/>
        <v>-</v>
      </c>
      <c r="AE191" s="117" t="str">
        <f t="shared" si="583"/>
        <v>-</v>
      </c>
      <c r="AF191" s="117" t="str">
        <f t="shared" si="583"/>
        <v>-</v>
      </c>
      <c r="AG191" s="117" t="str">
        <f t="shared" si="583"/>
        <v>-</v>
      </c>
      <c r="AH191" s="117" t="str">
        <f t="shared" si="583"/>
        <v>-</v>
      </c>
      <c r="AI191" s="117" t="str">
        <f t="shared" si="583"/>
        <v>-</v>
      </c>
      <c r="AJ191" s="117" t="str">
        <f t="shared" si="583"/>
        <v>-</v>
      </c>
      <c r="AK191" s="117" t="str">
        <f t="shared" si="583"/>
        <v>-</v>
      </c>
      <c r="AL191" s="117" t="str">
        <f t="shared" si="583"/>
        <v>-</v>
      </c>
      <c r="AM191" s="117" t="str">
        <f t="shared" si="583"/>
        <v>-</v>
      </c>
      <c r="AN191" s="117" t="str">
        <f t="shared" si="583"/>
        <v>-</v>
      </c>
      <c r="AO191" s="117" t="str">
        <f t="shared" si="583"/>
        <v>-</v>
      </c>
      <c r="AP191" s="117" t="str">
        <f t="shared" si="583"/>
        <v>-</v>
      </c>
      <c r="AQ191" s="117" t="str">
        <f t="shared" si="583"/>
        <v>-</v>
      </c>
      <c r="AR191" s="117" t="str">
        <f t="shared" si="583"/>
        <v>-</v>
      </c>
      <c r="AS191" s="117" t="str">
        <f t="shared" si="583"/>
        <v>-</v>
      </c>
      <c r="AT191" s="117" t="str">
        <f t="shared" si="583"/>
        <v>-</v>
      </c>
      <c r="AU191" s="117" t="str">
        <f t="shared" si="583"/>
        <v>-</v>
      </c>
      <c r="AV191" s="117" t="str">
        <f t="shared" si="583"/>
        <v>-</v>
      </c>
      <c r="AW191" s="117" t="str">
        <f t="shared" si="583"/>
        <v>-</v>
      </c>
      <c r="AX191" s="117" t="str">
        <f t="shared" si="583"/>
        <v>-</v>
      </c>
      <c r="AY191" s="117" t="str">
        <f t="shared" si="583"/>
        <v>-</v>
      </c>
      <c r="AZ191" s="117" t="str">
        <f t="shared" si="583"/>
        <v>-</v>
      </c>
      <c r="BA191" s="117" t="str">
        <f t="shared" si="583"/>
        <v>-</v>
      </c>
      <c r="BB191" s="117" t="str">
        <f t="shared" si="583"/>
        <v>-</v>
      </c>
      <c r="BC191" s="117" t="str">
        <f t="shared" si="583"/>
        <v>-</v>
      </c>
      <c r="BD191" s="117" t="str">
        <f t="shared" si="583"/>
        <v>-</v>
      </c>
      <c r="BE191" s="117" t="str">
        <f t="shared" si="583"/>
        <v>-</v>
      </c>
      <c r="BF191" s="117" t="str">
        <f t="shared" si="583"/>
        <v>-</v>
      </c>
      <c r="BG191" s="117" t="str">
        <f t="shared" si="583"/>
        <v>-</v>
      </c>
      <c r="BH191" s="117" t="str">
        <f t="shared" si="583"/>
        <v>-</v>
      </c>
      <c r="BI191" s="117" t="str">
        <f t="shared" si="583"/>
        <v>-</v>
      </c>
      <c r="BJ191" s="117" t="str">
        <f t="shared" si="583"/>
        <v>-</v>
      </c>
      <c r="BK191" s="117" t="str">
        <f t="shared" si="583"/>
        <v>-</v>
      </c>
      <c r="BL191" s="117" t="str">
        <f t="shared" si="583"/>
        <v>-</v>
      </c>
      <c r="BM191" s="117" t="str">
        <f t="shared" si="583"/>
        <v>-</v>
      </c>
      <c r="BN191" s="117" t="str">
        <f t="shared" si="583"/>
        <v>-</v>
      </c>
      <c r="BO191" s="117" t="str">
        <f t="shared" si="583"/>
        <v>-</v>
      </c>
      <c r="BP191" s="117" t="str">
        <f t="shared" si="583"/>
        <v>-</v>
      </c>
      <c r="BQ191" s="117" t="str">
        <f t="shared" si="583"/>
        <v>-</v>
      </c>
      <c r="BR191" s="117" t="str">
        <f t="shared" si="583"/>
        <v>-</v>
      </c>
      <c r="BS191" s="117" t="str">
        <f t="shared" si="583"/>
        <v>-</v>
      </c>
      <c r="BT191" s="117" t="str">
        <f t="shared" si="583"/>
        <v>-</v>
      </c>
      <c r="BU191" s="117" t="str">
        <f t="shared" si="583"/>
        <v>-</v>
      </c>
      <c r="BV191" s="117" t="str">
        <f t="shared" si="583"/>
        <v>-</v>
      </c>
      <c r="BW191" s="117" t="str">
        <f t="shared" si="583"/>
        <v>-</v>
      </c>
      <c r="BX191" s="117" t="str">
        <f t="shared" si="583"/>
        <v>-</v>
      </c>
      <c r="BY191" s="117" t="str">
        <f t="shared" si="583"/>
        <v>-</v>
      </c>
      <c r="BZ191" s="117" t="str">
        <f t="shared" si="583"/>
        <v>-</v>
      </c>
      <c r="CA191" s="117" t="str">
        <f t="shared" si="583"/>
        <v>-</v>
      </c>
      <c r="CB191" s="117" t="str">
        <f t="shared" si="583"/>
        <v>-</v>
      </c>
      <c r="CC191" s="117" t="str">
        <f t="shared" si="583"/>
        <v>-</v>
      </c>
      <c r="CD191" s="117" t="str">
        <f t="shared" si="583"/>
        <v>-</v>
      </c>
      <c r="CE191" s="117" t="str">
        <f t="shared" si="583"/>
        <v>-</v>
      </c>
      <c r="CF191" s="117" t="str">
        <f t="shared" si="583"/>
        <v>-</v>
      </c>
      <c r="CG191" s="117" t="str">
        <f t="shared" si="583"/>
        <v>-</v>
      </c>
      <c r="CH191" s="117" t="str">
        <f t="shared" si="583"/>
        <v>-</v>
      </c>
      <c r="CI191" s="117" t="str">
        <f t="shared" si="583"/>
        <v>-</v>
      </c>
      <c r="CJ191" s="117" t="str">
        <f t="shared" si="583"/>
        <v>-</v>
      </c>
      <c r="CK191" s="117" t="str">
        <f t="shared" si="581"/>
        <v>-</v>
      </c>
      <c r="CL191" s="117" t="str">
        <f t="shared" si="581"/>
        <v>-</v>
      </c>
      <c r="CM191" s="117" t="str">
        <f t="shared" si="581"/>
        <v>-</v>
      </c>
      <c r="CN191" s="117" t="str">
        <f t="shared" si="581"/>
        <v>-</v>
      </c>
      <c r="CO191" s="117" t="str">
        <f t="shared" si="581"/>
        <v>-</v>
      </c>
      <c r="CP191" s="117" t="str">
        <f t="shared" si="581"/>
        <v>-</v>
      </c>
      <c r="CQ191" s="117" t="str">
        <f t="shared" si="581"/>
        <v>-</v>
      </c>
      <c r="CR191" s="117" t="str">
        <f t="shared" si="581"/>
        <v>-</v>
      </c>
      <c r="CS191" s="117" t="str">
        <f t="shared" si="581"/>
        <v>-</v>
      </c>
      <c r="CT191" s="117" t="str">
        <f t="shared" si="581"/>
        <v>-</v>
      </c>
      <c r="CU191" s="117" t="str">
        <f t="shared" si="581"/>
        <v>-</v>
      </c>
      <c r="CV191" s="117" t="str">
        <f t="shared" si="581"/>
        <v>-</v>
      </c>
      <c r="CW191" s="117" t="str">
        <f t="shared" si="581"/>
        <v>-</v>
      </c>
      <c r="CX191" s="117" t="str">
        <f t="shared" si="581"/>
        <v>-</v>
      </c>
      <c r="CY191" s="117" t="str">
        <f t="shared" si="581"/>
        <v>-</v>
      </c>
      <c r="CZ191" s="117" t="str">
        <f t="shared" si="581"/>
        <v>-</v>
      </c>
      <c r="DA191" s="117" t="str">
        <f t="shared" si="581"/>
        <v>-</v>
      </c>
      <c r="DB191" s="117" t="str">
        <f t="shared" si="581"/>
        <v>-</v>
      </c>
      <c r="DC191" s="117" t="str">
        <f t="shared" si="581"/>
        <v>-</v>
      </c>
      <c r="DD191" s="117" t="str">
        <f t="shared" si="581"/>
        <v>-</v>
      </c>
      <c r="DE191" s="117" t="str">
        <f t="shared" si="581"/>
        <v>-</v>
      </c>
      <c r="DF191" s="117" t="str">
        <f t="shared" si="581"/>
        <v>-</v>
      </c>
      <c r="DG191" s="117" t="str">
        <f t="shared" si="581"/>
        <v>-</v>
      </c>
      <c r="DH191" s="117" t="str">
        <f t="shared" si="581"/>
        <v>-</v>
      </c>
      <c r="DI191" s="117" t="str">
        <f t="shared" si="581"/>
        <v>-</v>
      </c>
      <c r="DJ191" s="117" t="str">
        <f t="shared" si="581"/>
        <v>-</v>
      </c>
      <c r="DK191" s="117" t="str">
        <f t="shared" si="581"/>
        <v>-</v>
      </c>
      <c r="DL191" s="117" t="str">
        <f t="shared" si="581"/>
        <v>-</v>
      </c>
      <c r="DM191" s="117" t="str">
        <f t="shared" si="581"/>
        <v>-</v>
      </c>
      <c r="DN191" s="117" t="str">
        <f t="shared" si="581"/>
        <v>-</v>
      </c>
      <c r="DO191" s="117" t="str">
        <f t="shared" si="581"/>
        <v>-</v>
      </c>
      <c r="DP191" s="117" t="str">
        <f t="shared" si="581"/>
        <v>-</v>
      </c>
      <c r="DQ191" s="117" t="str">
        <f t="shared" si="581"/>
        <v>-</v>
      </c>
      <c r="DR191" s="117" t="str">
        <f t="shared" si="581"/>
        <v>-</v>
      </c>
      <c r="DS191" s="117" t="str">
        <f t="shared" si="581"/>
        <v>-</v>
      </c>
      <c r="DT191" s="117" t="str">
        <f t="shared" si="581"/>
        <v>-</v>
      </c>
      <c r="DU191" s="117" t="str">
        <f t="shared" si="581"/>
        <v>-</v>
      </c>
      <c r="DV191" s="117" t="str">
        <f t="shared" si="581"/>
        <v>-</v>
      </c>
      <c r="DW191" s="117" t="str">
        <f t="shared" si="581"/>
        <v>-</v>
      </c>
      <c r="DX191" s="117" t="str">
        <f t="shared" si="581"/>
        <v>-</v>
      </c>
      <c r="DY191" s="117" t="str">
        <f t="shared" si="581"/>
        <v>-</v>
      </c>
      <c r="DZ191" s="117" t="str">
        <f t="shared" si="581"/>
        <v>-</v>
      </c>
      <c r="EA191" s="117" t="str">
        <f t="shared" si="581"/>
        <v>-</v>
      </c>
      <c r="EB191" s="117" t="str">
        <f t="shared" si="581"/>
        <v>-</v>
      </c>
      <c r="EC191" s="117" t="str">
        <f t="shared" si="581"/>
        <v>-</v>
      </c>
      <c r="ED191" s="117" t="str">
        <f t="shared" si="581"/>
        <v>-</v>
      </c>
      <c r="EE191" s="117" t="str">
        <f t="shared" si="581"/>
        <v>-</v>
      </c>
      <c r="EF191" s="117" t="str">
        <f t="shared" si="581"/>
        <v>-</v>
      </c>
      <c r="EG191" s="117" t="str">
        <f t="shared" si="581"/>
        <v>-</v>
      </c>
      <c r="EH191" s="117" t="str">
        <f t="shared" si="581"/>
        <v>-</v>
      </c>
      <c r="EI191" s="117" t="str">
        <f t="shared" si="581"/>
        <v>-</v>
      </c>
      <c r="EJ191" s="117" t="str">
        <f t="shared" si="581"/>
        <v>-</v>
      </c>
      <c r="EK191" s="117" t="str">
        <f t="shared" si="581"/>
        <v>-</v>
      </c>
      <c r="EL191" s="117" t="str">
        <f t="shared" si="581"/>
        <v>-</v>
      </c>
      <c r="EM191" s="117" t="str">
        <f t="shared" si="581"/>
        <v>-</v>
      </c>
      <c r="EN191" s="117" t="str">
        <f t="shared" si="581"/>
        <v>-</v>
      </c>
      <c r="EO191" s="117" t="str">
        <f t="shared" si="581"/>
        <v>-</v>
      </c>
      <c r="EP191" s="117" t="str">
        <f t="shared" si="581"/>
        <v>-</v>
      </c>
      <c r="EQ191" s="117" t="str">
        <f t="shared" si="581"/>
        <v>-</v>
      </c>
      <c r="ER191" s="117" t="str">
        <f t="shared" si="581"/>
        <v>-</v>
      </c>
      <c r="ES191" s="117" t="str">
        <f t="shared" si="581"/>
        <v>-</v>
      </c>
      <c r="ET191" s="117" t="str">
        <f t="shared" si="581"/>
        <v>-</v>
      </c>
      <c r="EU191" s="117" t="str">
        <f t="shared" si="581"/>
        <v>-</v>
      </c>
      <c r="EV191" s="117" t="str">
        <f t="shared" si="584"/>
        <v>-</v>
      </c>
      <c r="EW191" s="117" t="str">
        <f t="shared" si="584"/>
        <v>-</v>
      </c>
      <c r="EX191" s="117" t="str">
        <f t="shared" si="584"/>
        <v>-</v>
      </c>
      <c r="EY191" s="117" t="str">
        <f t="shared" si="584"/>
        <v>-</v>
      </c>
      <c r="EZ191" s="117" t="str">
        <f t="shared" si="584"/>
        <v>-</v>
      </c>
      <c r="FA191" s="117" t="str">
        <f t="shared" si="584"/>
        <v>-</v>
      </c>
      <c r="FB191" s="117" t="str">
        <f t="shared" si="584"/>
        <v>-</v>
      </c>
      <c r="FC191" s="117" t="str">
        <f t="shared" si="584"/>
        <v>-</v>
      </c>
      <c r="FD191" s="117" t="str">
        <f t="shared" si="584"/>
        <v>-</v>
      </c>
      <c r="FE191" s="117" t="str">
        <f t="shared" si="584"/>
        <v>-</v>
      </c>
      <c r="FF191" s="117" t="str">
        <f t="shared" si="584"/>
        <v>-</v>
      </c>
      <c r="FG191" s="117" t="str">
        <f t="shared" si="584"/>
        <v>-</v>
      </c>
      <c r="FH191" s="117" t="str">
        <f t="shared" si="584"/>
        <v>-</v>
      </c>
      <c r="FI191" s="117" t="str">
        <f t="shared" si="584"/>
        <v>-</v>
      </c>
      <c r="FJ191" s="117" t="str">
        <f t="shared" si="584"/>
        <v>-</v>
      </c>
      <c r="FK191" s="117" t="str">
        <f t="shared" si="584"/>
        <v>-</v>
      </c>
      <c r="FL191" s="117" t="str">
        <f t="shared" si="584"/>
        <v>-</v>
      </c>
      <c r="FM191" s="117" t="str">
        <f t="shared" si="584"/>
        <v>-</v>
      </c>
      <c r="FN191" s="117" t="str">
        <f t="shared" si="584"/>
        <v>-</v>
      </c>
      <c r="FO191" s="117" t="str">
        <f t="shared" si="584"/>
        <v>-</v>
      </c>
      <c r="FP191" s="117" t="str">
        <f t="shared" si="584"/>
        <v>-</v>
      </c>
      <c r="FQ191" s="117" t="str">
        <f t="shared" si="584"/>
        <v>-</v>
      </c>
      <c r="FR191" s="117" t="str">
        <f t="shared" si="584"/>
        <v>-</v>
      </c>
      <c r="FS191" s="117" t="str">
        <f t="shared" si="584"/>
        <v>-</v>
      </c>
      <c r="FT191" s="117" t="str">
        <f t="shared" si="584"/>
        <v>-</v>
      </c>
      <c r="FU191" s="117" t="str">
        <f t="shared" si="584"/>
        <v>-</v>
      </c>
      <c r="FV191" s="117" t="str">
        <f t="shared" si="584"/>
        <v>-</v>
      </c>
      <c r="FW191" s="117" t="str">
        <f t="shared" si="584"/>
        <v>-</v>
      </c>
      <c r="FX191" s="117" t="str">
        <f t="shared" si="584"/>
        <v>-</v>
      </c>
      <c r="FY191" s="117" t="str">
        <f t="shared" si="584"/>
        <v>-</v>
      </c>
      <c r="FZ191" s="117" t="str">
        <f t="shared" si="584"/>
        <v>-</v>
      </c>
      <c r="GA191" s="117" t="str">
        <f t="shared" si="584"/>
        <v>-</v>
      </c>
      <c r="GB191" s="117" t="str">
        <f t="shared" si="584"/>
        <v>-</v>
      </c>
      <c r="GC191" s="117" t="str">
        <f t="shared" si="584"/>
        <v>-</v>
      </c>
      <c r="GD191" s="117" t="str">
        <f t="shared" si="584"/>
        <v>-</v>
      </c>
      <c r="GE191" s="117" t="str">
        <f t="shared" si="584"/>
        <v>-</v>
      </c>
      <c r="GF191" s="117" t="str">
        <f t="shared" si="584"/>
        <v>-</v>
      </c>
      <c r="GG191" s="117" t="str">
        <f t="shared" si="584"/>
        <v>-</v>
      </c>
      <c r="GH191" s="117" t="str">
        <f t="shared" si="584"/>
        <v>-</v>
      </c>
      <c r="GI191" s="117" t="str">
        <f t="shared" si="584"/>
        <v>-</v>
      </c>
      <c r="GJ191" s="117" t="str">
        <f t="shared" si="584"/>
        <v>-</v>
      </c>
      <c r="GK191" s="117" t="str">
        <f t="shared" si="584"/>
        <v>-</v>
      </c>
      <c r="GL191" s="117" t="str">
        <f t="shared" si="584"/>
        <v>-</v>
      </c>
      <c r="GM191" s="117" t="str">
        <f t="shared" si="584"/>
        <v>-</v>
      </c>
      <c r="GN191" s="117" t="str">
        <f t="shared" si="584"/>
        <v>-</v>
      </c>
      <c r="GO191" s="117" t="str">
        <f t="shared" si="584"/>
        <v>-</v>
      </c>
      <c r="GP191" s="117" t="str">
        <f t="shared" si="584"/>
        <v>-</v>
      </c>
      <c r="GQ191" s="117" t="str">
        <f t="shared" si="584"/>
        <v>-</v>
      </c>
      <c r="GR191" s="117" t="str">
        <f t="shared" si="584"/>
        <v>-</v>
      </c>
      <c r="GS191" s="117" t="str">
        <f t="shared" si="584"/>
        <v>-</v>
      </c>
      <c r="GT191" s="117" t="str">
        <f t="shared" si="584"/>
        <v>-</v>
      </c>
      <c r="GU191" s="117" t="str">
        <f t="shared" si="584"/>
        <v>-</v>
      </c>
      <c r="GV191" s="117" t="str">
        <f t="shared" si="584"/>
        <v>-</v>
      </c>
      <c r="GW191" s="117" t="str">
        <f t="shared" si="584"/>
        <v>-</v>
      </c>
      <c r="GX191" s="117" t="str">
        <f t="shared" si="584"/>
        <v>-</v>
      </c>
      <c r="GY191" s="117" t="str">
        <f t="shared" si="584"/>
        <v>-</v>
      </c>
      <c r="GZ191" s="117" t="str">
        <f t="shared" si="584"/>
        <v>-</v>
      </c>
      <c r="HA191" s="117" t="str">
        <f t="shared" si="584"/>
        <v>-</v>
      </c>
      <c r="HB191" s="117" t="str">
        <f t="shared" si="584"/>
        <v>-</v>
      </c>
      <c r="HC191" s="117" t="str">
        <f t="shared" si="584"/>
        <v>-</v>
      </c>
      <c r="HD191" s="117" t="str">
        <f t="shared" si="584"/>
        <v>-</v>
      </c>
      <c r="HE191" s="117" t="str">
        <f t="shared" si="584"/>
        <v>-</v>
      </c>
      <c r="HF191" s="117" t="str">
        <f t="shared" si="584"/>
        <v>-</v>
      </c>
      <c r="HG191" s="117" t="str">
        <f t="shared" si="584"/>
        <v>-</v>
      </c>
      <c r="HH191" s="117" t="str">
        <f t="shared" si="582"/>
        <v>-</v>
      </c>
      <c r="HI191" s="117" t="str">
        <f t="shared" si="582"/>
        <v>-</v>
      </c>
      <c r="HJ191" s="117" t="str">
        <f t="shared" si="582"/>
        <v>-</v>
      </c>
      <c r="HK191" s="117" t="str">
        <f t="shared" si="582"/>
        <v>-</v>
      </c>
      <c r="HL191" s="117" t="str">
        <f t="shared" si="582"/>
        <v>-</v>
      </c>
      <c r="HM191" s="117" t="str">
        <f t="shared" si="582"/>
        <v>-</v>
      </c>
      <c r="HN191" s="117" t="str">
        <f t="shared" si="582"/>
        <v>-</v>
      </c>
      <c r="HO191" s="117" t="str">
        <f t="shared" si="582"/>
        <v>-</v>
      </c>
      <c r="HP191" s="117" t="str">
        <f t="shared" si="582"/>
        <v>-</v>
      </c>
      <c r="HQ191" s="117" t="str">
        <f t="shared" si="582"/>
        <v>-</v>
      </c>
      <c r="HR191" s="117" t="str">
        <f t="shared" si="582"/>
        <v>-</v>
      </c>
      <c r="HS191" s="117" t="str">
        <f t="shared" si="582"/>
        <v>-</v>
      </c>
      <c r="HT191" s="117" t="str">
        <f t="shared" si="582"/>
        <v>-</v>
      </c>
      <c r="HU191" s="117" t="str">
        <f t="shared" si="582"/>
        <v>-</v>
      </c>
    </row>
    <row r="192" spans="8:229" x14ac:dyDescent="0.35">
      <c r="H192" s="117">
        <v>191</v>
      </c>
      <c r="I192" s="117" t="str">
        <f t="shared" si="410"/>
        <v>ECG</v>
      </c>
      <c r="J192" s="117">
        <f t="shared" si="412"/>
        <v>174</v>
      </c>
      <c r="K192" s="117" t="str">
        <f t="shared" si="413"/>
        <v>ECG</v>
      </c>
      <c r="L192" s="117" t="str">
        <f t="shared" si="414"/>
        <v/>
      </c>
      <c r="M192" s="398" t="str">
        <f t="shared" si="415"/>
        <v>ECG</v>
      </c>
      <c r="N192" s="117">
        <f t="shared" si="416"/>
        <v>191</v>
      </c>
      <c r="O192" s="117">
        <f t="shared" si="417"/>
        <v>191</v>
      </c>
      <c r="Q192" s="389" t="str">
        <f t="shared" si="411"/>
        <v/>
      </c>
      <c r="R192" s="395" t="str">
        <f t="shared" si="418"/>
        <v/>
      </c>
      <c r="S192" s="391"/>
      <c r="T192" s="391"/>
      <c r="U192" s="391"/>
      <c r="V192" s="117">
        <v>44</v>
      </c>
      <c r="X192" s="117" t="str">
        <f t="shared" si="585"/>
        <v>-</v>
      </c>
      <c r="Y192" s="117" t="str">
        <f t="shared" si="583"/>
        <v>-</v>
      </c>
      <c r="Z192" s="117" t="str">
        <f t="shared" si="583"/>
        <v>-</v>
      </c>
      <c r="AA192" s="117" t="str">
        <f t="shared" si="583"/>
        <v>-</v>
      </c>
      <c r="AB192" s="117" t="str">
        <f t="shared" si="583"/>
        <v>-</v>
      </c>
      <c r="AC192" s="117" t="str">
        <f t="shared" si="583"/>
        <v>-</v>
      </c>
      <c r="AD192" s="117" t="str">
        <f t="shared" si="583"/>
        <v>-</v>
      </c>
      <c r="AE192" s="117" t="str">
        <f t="shared" si="583"/>
        <v>-</v>
      </c>
      <c r="AF192" s="117" t="str">
        <f t="shared" si="583"/>
        <v>-</v>
      </c>
      <c r="AG192" s="117" t="str">
        <f t="shared" si="583"/>
        <v>-</v>
      </c>
      <c r="AH192" s="117" t="str">
        <f t="shared" si="583"/>
        <v>-</v>
      </c>
      <c r="AI192" s="117" t="str">
        <f t="shared" si="583"/>
        <v>-</v>
      </c>
      <c r="AJ192" s="117" t="str">
        <f t="shared" si="583"/>
        <v>-</v>
      </c>
      <c r="AK192" s="117" t="str">
        <f t="shared" si="583"/>
        <v>-</v>
      </c>
      <c r="AL192" s="117" t="str">
        <f t="shared" si="583"/>
        <v>-</v>
      </c>
      <c r="AM192" s="117" t="str">
        <f t="shared" si="583"/>
        <v>-</v>
      </c>
      <c r="AN192" s="117" t="str">
        <f t="shared" si="583"/>
        <v>-</v>
      </c>
      <c r="AO192" s="117" t="str">
        <f t="shared" si="583"/>
        <v>-</v>
      </c>
      <c r="AP192" s="117" t="str">
        <f t="shared" si="583"/>
        <v>-</v>
      </c>
      <c r="AQ192" s="117" t="str">
        <f t="shared" si="583"/>
        <v>-</v>
      </c>
      <c r="AR192" s="117" t="str">
        <f t="shared" si="583"/>
        <v>-</v>
      </c>
      <c r="AS192" s="117" t="str">
        <f t="shared" si="583"/>
        <v>-</v>
      </c>
      <c r="AT192" s="117" t="str">
        <f t="shared" si="583"/>
        <v>-</v>
      </c>
      <c r="AU192" s="117" t="str">
        <f t="shared" si="583"/>
        <v>-</v>
      </c>
      <c r="AV192" s="117" t="str">
        <f t="shared" si="583"/>
        <v>-</v>
      </c>
      <c r="AW192" s="117" t="str">
        <f t="shared" si="583"/>
        <v>-</v>
      </c>
      <c r="AX192" s="117" t="str">
        <f t="shared" si="583"/>
        <v>-</v>
      </c>
      <c r="AY192" s="117" t="str">
        <f t="shared" si="583"/>
        <v>-</v>
      </c>
      <c r="AZ192" s="117" t="str">
        <f t="shared" si="583"/>
        <v>-</v>
      </c>
      <c r="BA192" s="117" t="str">
        <f t="shared" si="583"/>
        <v>-</v>
      </c>
      <c r="BB192" s="117" t="str">
        <f t="shared" si="583"/>
        <v>-</v>
      </c>
      <c r="BC192" s="117" t="str">
        <f t="shared" si="583"/>
        <v>-</v>
      </c>
      <c r="BD192" s="117" t="str">
        <f t="shared" si="583"/>
        <v>-</v>
      </c>
      <c r="BE192" s="117" t="str">
        <f t="shared" si="583"/>
        <v>-</v>
      </c>
      <c r="BF192" s="117" t="str">
        <f t="shared" si="583"/>
        <v>-</v>
      </c>
      <c r="BG192" s="117" t="str">
        <f t="shared" si="583"/>
        <v>-</v>
      </c>
      <c r="BH192" s="117" t="str">
        <f t="shared" si="583"/>
        <v>-</v>
      </c>
      <c r="BI192" s="117" t="str">
        <f t="shared" si="583"/>
        <v>-</v>
      </c>
      <c r="BJ192" s="117" t="str">
        <f t="shared" si="583"/>
        <v>-</v>
      </c>
      <c r="BK192" s="117" t="str">
        <f t="shared" si="583"/>
        <v>-</v>
      </c>
      <c r="BL192" s="117" t="str">
        <f t="shared" si="583"/>
        <v>-</v>
      </c>
      <c r="BM192" s="117" t="str">
        <f t="shared" si="583"/>
        <v>-</v>
      </c>
      <c r="BN192" s="117" t="str">
        <f t="shared" si="583"/>
        <v>-</v>
      </c>
      <c r="BO192" s="117" t="str">
        <f t="shared" si="583"/>
        <v>-</v>
      </c>
      <c r="BP192" s="117" t="str">
        <f t="shared" si="583"/>
        <v>-</v>
      </c>
      <c r="BQ192" s="117" t="str">
        <f t="shared" si="583"/>
        <v>-</v>
      </c>
      <c r="BR192" s="117" t="str">
        <f t="shared" si="583"/>
        <v>-</v>
      </c>
      <c r="BS192" s="117" t="str">
        <f t="shared" si="583"/>
        <v>-</v>
      </c>
      <c r="BT192" s="117" t="str">
        <f t="shared" si="583"/>
        <v>-</v>
      </c>
      <c r="BU192" s="117" t="str">
        <f t="shared" si="583"/>
        <v>-</v>
      </c>
      <c r="BV192" s="117" t="str">
        <f t="shared" si="583"/>
        <v>-</v>
      </c>
      <c r="BW192" s="117" t="str">
        <f t="shared" si="583"/>
        <v>-</v>
      </c>
      <c r="BX192" s="117" t="str">
        <f t="shared" si="583"/>
        <v>-</v>
      </c>
      <c r="BY192" s="117" t="str">
        <f t="shared" si="583"/>
        <v>-</v>
      </c>
      <c r="BZ192" s="117" t="str">
        <f t="shared" si="583"/>
        <v>-</v>
      </c>
      <c r="CA192" s="117" t="str">
        <f t="shared" si="583"/>
        <v>-</v>
      </c>
      <c r="CB192" s="117" t="str">
        <f t="shared" si="583"/>
        <v>-</v>
      </c>
      <c r="CC192" s="117" t="str">
        <f t="shared" si="583"/>
        <v>-</v>
      </c>
      <c r="CD192" s="117" t="str">
        <f t="shared" si="583"/>
        <v>-</v>
      </c>
      <c r="CE192" s="117" t="str">
        <f t="shared" si="583"/>
        <v>-</v>
      </c>
      <c r="CF192" s="117" t="str">
        <f t="shared" si="583"/>
        <v>-</v>
      </c>
      <c r="CG192" s="117" t="str">
        <f t="shared" si="583"/>
        <v>-</v>
      </c>
      <c r="CH192" s="117" t="str">
        <f t="shared" si="583"/>
        <v>-</v>
      </c>
      <c r="CI192" s="117" t="str">
        <f t="shared" si="583"/>
        <v>-</v>
      </c>
      <c r="CJ192" s="117" t="str">
        <f t="shared" si="583"/>
        <v>-</v>
      </c>
      <c r="CK192" s="117" t="str">
        <f t="shared" si="581"/>
        <v>-</v>
      </c>
      <c r="CL192" s="117" t="str">
        <f t="shared" si="581"/>
        <v>-</v>
      </c>
      <c r="CM192" s="117" t="str">
        <f t="shared" si="581"/>
        <v>-</v>
      </c>
      <c r="CN192" s="117" t="str">
        <f t="shared" si="581"/>
        <v>-</v>
      </c>
      <c r="CO192" s="117" t="str">
        <f t="shared" si="581"/>
        <v>-</v>
      </c>
      <c r="CP192" s="117" t="str">
        <f t="shared" si="581"/>
        <v>-</v>
      </c>
      <c r="CQ192" s="117" t="str">
        <f t="shared" si="581"/>
        <v>-</v>
      </c>
      <c r="CR192" s="117" t="str">
        <f t="shared" si="581"/>
        <v>-</v>
      </c>
      <c r="CS192" s="117" t="str">
        <f t="shared" si="581"/>
        <v>-</v>
      </c>
      <c r="CT192" s="117" t="str">
        <f t="shared" si="581"/>
        <v>-</v>
      </c>
      <c r="CU192" s="117" t="str">
        <f t="shared" si="581"/>
        <v>-</v>
      </c>
      <c r="CV192" s="117" t="str">
        <f t="shared" si="581"/>
        <v>-</v>
      </c>
      <c r="CW192" s="117" t="str">
        <f t="shared" si="581"/>
        <v>-</v>
      </c>
      <c r="CX192" s="117" t="str">
        <f t="shared" si="581"/>
        <v>-</v>
      </c>
      <c r="CY192" s="117" t="str">
        <f t="shared" si="581"/>
        <v>-</v>
      </c>
      <c r="CZ192" s="117" t="str">
        <f t="shared" si="581"/>
        <v>-</v>
      </c>
      <c r="DA192" s="117" t="str">
        <f t="shared" si="581"/>
        <v>-</v>
      </c>
      <c r="DB192" s="117" t="str">
        <f t="shared" si="581"/>
        <v>-</v>
      </c>
      <c r="DC192" s="117" t="str">
        <f t="shared" si="581"/>
        <v>-</v>
      </c>
      <c r="DD192" s="117" t="str">
        <f t="shared" si="581"/>
        <v>-</v>
      </c>
      <c r="DE192" s="117" t="str">
        <f t="shared" si="581"/>
        <v>-</v>
      </c>
      <c r="DF192" s="117" t="str">
        <f t="shared" si="581"/>
        <v>-</v>
      </c>
      <c r="DG192" s="117" t="str">
        <f t="shared" si="581"/>
        <v>-</v>
      </c>
      <c r="DH192" s="117" t="str">
        <f t="shared" si="581"/>
        <v>-</v>
      </c>
      <c r="DI192" s="117" t="str">
        <f t="shared" si="581"/>
        <v>-</v>
      </c>
      <c r="DJ192" s="117" t="str">
        <f t="shared" si="581"/>
        <v>-</v>
      </c>
      <c r="DK192" s="117" t="str">
        <f t="shared" si="581"/>
        <v>-</v>
      </c>
      <c r="DL192" s="117" t="str">
        <f t="shared" si="581"/>
        <v>-</v>
      </c>
      <c r="DM192" s="117" t="str">
        <f t="shared" si="581"/>
        <v>-</v>
      </c>
      <c r="DN192" s="117" t="str">
        <f t="shared" si="581"/>
        <v>-</v>
      </c>
      <c r="DO192" s="117" t="str">
        <f t="shared" si="581"/>
        <v>-</v>
      </c>
      <c r="DP192" s="117" t="str">
        <f t="shared" si="581"/>
        <v>-</v>
      </c>
      <c r="DQ192" s="117" t="str">
        <f t="shared" si="581"/>
        <v>-</v>
      </c>
      <c r="DR192" s="117" t="str">
        <f t="shared" si="581"/>
        <v>-</v>
      </c>
      <c r="DS192" s="117" t="str">
        <f t="shared" si="581"/>
        <v>-</v>
      </c>
      <c r="DT192" s="117" t="str">
        <f t="shared" si="581"/>
        <v>-</v>
      </c>
      <c r="DU192" s="117" t="str">
        <f t="shared" si="581"/>
        <v>-</v>
      </c>
      <c r="DV192" s="117" t="str">
        <f t="shared" si="581"/>
        <v>-</v>
      </c>
      <c r="DW192" s="117" t="str">
        <f t="shared" si="581"/>
        <v>-</v>
      </c>
      <c r="DX192" s="117" t="str">
        <f t="shared" si="581"/>
        <v>-</v>
      </c>
      <c r="DY192" s="117" t="str">
        <f t="shared" si="581"/>
        <v>-</v>
      </c>
      <c r="DZ192" s="117" t="str">
        <f t="shared" si="581"/>
        <v>-</v>
      </c>
      <c r="EA192" s="117" t="str">
        <f t="shared" si="581"/>
        <v>-</v>
      </c>
      <c r="EB192" s="117" t="str">
        <f t="shared" si="581"/>
        <v>-</v>
      </c>
      <c r="EC192" s="117" t="str">
        <f t="shared" si="581"/>
        <v>-</v>
      </c>
      <c r="ED192" s="117" t="str">
        <f t="shared" si="581"/>
        <v>-</v>
      </c>
      <c r="EE192" s="117" t="str">
        <f t="shared" si="581"/>
        <v>-</v>
      </c>
      <c r="EF192" s="117" t="str">
        <f t="shared" si="581"/>
        <v>-</v>
      </c>
      <c r="EG192" s="117" t="str">
        <f t="shared" si="581"/>
        <v>-</v>
      </c>
      <c r="EH192" s="117" t="str">
        <f t="shared" si="581"/>
        <v>-</v>
      </c>
      <c r="EI192" s="117" t="str">
        <f t="shared" si="581"/>
        <v>-</v>
      </c>
      <c r="EJ192" s="117" t="str">
        <f t="shared" si="581"/>
        <v>-</v>
      </c>
      <c r="EK192" s="117" t="str">
        <f t="shared" si="581"/>
        <v>-</v>
      </c>
      <c r="EL192" s="117" t="str">
        <f t="shared" si="581"/>
        <v>-</v>
      </c>
      <c r="EM192" s="117" t="str">
        <f t="shared" si="581"/>
        <v>-</v>
      </c>
      <c r="EN192" s="117" t="str">
        <f t="shared" si="581"/>
        <v>-</v>
      </c>
      <c r="EO192" s="117" t="str">
        <f t="shared" si="581"/>
        <v>-</v>
      </c>
      <c r="EP192" s="117" t="str">
        <f t="shared" si="581"/>
        <v>-</v>
      </c>
      <c r="EQ192" s="117" t="str">
        <f t="shared" si="581"/>
        <v>-</v>
      </c>
      <c r="ER192" s="117" t="str">
        <f t="shared" si="581"/>
        <v>-</v>
      </c>
      <c r="ES192" s="117" t="str">
        <f t="shared" si="581"/>
        <v>-</v>
      </c>
      <c r="ET192" s="117" t="str">
        <f t="shared" si="581"/>
        <v>-</v>
      </c>
      <c r="EU192" s="117" t="str">
        <f t="shared" si="581"/>
        <v>-</v>
      </c>
      <c r="EV192" s="117" t="str">
        <f t="shared" si="584"/>
        <v>-</v>
      </c>
      <c r="EW192" s="117" t="str">
        <f t="shared" si="584"/>
        <v>-</v>
      </c>
      <c r="EX192" s="117" t="str">
        <f t="shared" si="584"/>
        <v>-</v>
      </c>
      <c r="EY192" s="117" t="str">
        <f t="shared" si="584"/>
        <v>-</v>
      </c>
      <c r="EZ192" s="117" t="str">
        <f t="shared" si="584"/>
        <v>-</v>
      </c>
      <c r="FA192" s="117" t="str">
        <f t="shared" si="584"/>
        <v>-</v>
      </c>
      <c r="FB192" s="117" t="str">
        <f t="shared" si="584"/>
        <v>-</v>
      </c>
      <c r="FC192" s="117" t="str">
        <f t="shared" si="584"/>
        <v>-</v>
      </c>
      <c r="FD192" s="117" t="str">
        <f t="shared" si="584"/>
        <v>-</v>
      </c>
      <c r="FE192" s="117" t="str">
        <f t="shared" si="584"/>
        <v>-</v>
      </c>
      <c r="FF192" s="117" t="str">
        <f t="shared" si="584"/>
        <v>-</v>
      </c>
      <c r="FG192" s="117" t="str">
        <f t="shared" si="584"/>
        <v>-</v>
      </c>
      <c r="FH192" s="117" t="str">
        <f t="shared" si="584"/>
        <v>-</v>
      </c>
      <c r="FI192" s="117" t="str">
        <f t="shared" si="584"/>
        <v>-</v>
      </c>
      <c r="FJ192" s="117" t="str">
        <f t="shared" si="584"/>
        <v>-</v>
      </c>
      <c r="FK192" s="117" t="str">
        <f t="shared" si="584"/>
        <v>-</v>
      </c>
      <c r="FL192" s="117" t="str">
        <f t="shared" si="584"/>
        <v>-</v>
      </c>
      <c r="FM192" s="117" t="str">
        <f t="shared" si="584"/>
        <v>-</v>
      </c>
      <c r="FN192" s="117" t="str">
        <f t="shared" si="584"/>
        <v>-</v>
      </c>
      <c r="FO192" s="117" t="str">
        <f t="shared" si="584"/>
        <v>-</v>
      </c>
      <c r="FP192" s="117" t="str">
        <f t="shared" si="584"/>
        <v>-</v>
      </c>
      <c r="FQ192" s="117" t="str">
        <f t="shared" si="584"/>
        <v>-</v>
      </c>
      <c r="FR192" s="117" t="str">
        <f t="shared" si="584"/>
        <v>-</v>
      </c>
      <c r="FS192" s="117" t="str">
        <f t="shared" si="584"/>
        <v>-</v>
      </c>
      <c r="FT192" s="117" t="str">
        <f t="shared" si="584"/>
        <v>-</v>
      </c>
      <c r="FU192" s="117" t="str">
        <f t="shared" si="584"/>
        <v>-</v>
      </c>
      <c r="FV192" s="117" t="str">
        <f t="shared" si="584"/>
        <v>-</v>
      </c>
      <c r="FW192" s="117" t="str">
        <f t="shared" si="584"/>
        <v>-</v>
      </c>
      <c r="FX192" s="117" t="str">
        <f t="shared" si="584"/>
        <v>-</v>
      </c>
      <c r="FY192" s="117" t="str">
        <f t="shared" si="584"/>
        <v>-</v>
      </c>
      <c r="FZ192" s="117" t="str">
        <f t="shared" si="584"/>
        <v>-</v>
      </c>
      <c r="GA192" s="117" t="str">
        <f t="shared" si="584"/>
        <v>-</v>
      </c>
      <c r="GB192" s="117" t="str">
        <f t="shared" si="584"/>
        <v>-</v>
      </c>
      <c r="GC192" s="117" t="str">
        <f t="shared" si="584"/>
        <v>-</v>
      </c>
      <c r="GD192" s="117" t="str">
        <f t="shared" si="584"/>
        <v>-</v>
      </c>
      <c r="GE192" s="117" t="str">
        <f t="shared" si="584"/>
        <v>-</v>
      </c>
      <c r="GF192" s="117" t="str">
        <f t="shared" si="584"/>
        <v>-</v>
      </c>
      <c r="GG192" s="117" t="str">
        <f t="shared" si="584"/>
        <v>-</v>
      </c>
      <c r="GH192" s="117" t="str">
        <f t="shared" si="584"/>
        <v>-</v>
      </c>
      <c r="GI192" s="117" t="str">
        <f t="shared" si="584"/>
        <v>-</v>
      </c>
      <c r="GJ192" s="117" t="str">
        <f t="shared" si="584"/>
        <v>-</v>
      </c>
      <c r="GK192" s="117" t="str">
        <f t="shared" si="584"/>
        <v>-</v>
      </c>
      <c r="GL192" s="117" t="str">
        <f t="shared" si="584"/>
        <v>-</v>
      </c>
      <c r="GM192" s="117" t="str">
        <f t="shared" si="584"/>
        <v>-</v>
      </c>
      <c r="GN192" s="117" t="str">
        <f t="shared" si="584"/>
        <v>-</v>
      </c>
      <c r="GO192" s="117" t="str">
        <f t="shared" si="584"/>
        <v>-</v>
      </c>
      <c r="GP192" s="117" t="str">
        <f t="shared" si="584"/>
        <v>-</v>
      </c>
      <c r="GQ192" s="117" t="str">
        <f t="shared" si="584"/>
        <v>-</v>
      </c>
      <c r="GR192" s="117" t="str">
        <f t="shared" si="584"/>
        <v>-</v>
      </c>
      <c r="GS192" s="117" t="str">
        <f t="shared" si="584"/>
        <v>-</v>
      </c>
      <c r="GT192" s="117" t="str">
        <f t="shared" si="584"/>
        <v>-</v>
      </c>
      <c r="GU192" s="117" t="str">
        <f t="shared" si="584"/>
        <v>-</v>
      </c>
      <c r="GV192" s="117" t="str">
        <f t="shared" si="584"/>
        <v>-</v>
      </c>
      <c r="GW192" s="117" t="str">
        <f t="shared" si="584"/>
        <v>-</v>
      </c>
      <c r="GX192" s="117" t="str">
        <f t="shared" si="584"/>
        <v>-</v>
      </c>
      <c r="GY192" s="117" t="str">
        <f t="shared" si="584"/>
        <v>-</v>
      </c>
      <c r="GZ192" s="117" t="str">
        <f t="shared" si="584"/>
        <v>-</v>
      </c>
      <c r="HA192" s="117" t="str">
        <f t="shared" si="584"/>
        <v>-</v>
      </c>
      <c r="HB192" s="117" t="str">
        <f t="shared" si="584"/>
        <v>-</v>
      </c>
      <c r="HC192" s="117" t="str">
        <f t="shared" si="584"/>
        <v>-</v>
      </c>
      <c r="HD192" s="117" t="str">
        <f t="shared" si="584"/>
        <v>-</v>
      </c>
      <c r="HE192" s="117" t="str">
        <f t="shared" si="584"/>
        <v>-</v>
      </c>
      <c r="HF192" s="117" t="str">
        <f t="shared" si="584"/>
        <v>-</v>
      </c>
      <c r="HG192" s="117" t="str">
        <f t="shared" si="584"/>
        <v>-</v>
      </c>
      <c r="HH192" s="117" t="str">
        <f t="shared" si="582"/>
        <v>-</v>
      </c>
      <c r="HI192" s="117" t="str">
        <f t="shared" si="582"/>
        <v>-</v>
      </c>
      <c r="HJ192" s="117" t="str">
        <f t="shared" si="582"/>
        <v>-</v>
      </c>
      <c r="HK192" s="117" t="str">
        <f t="shared" si="582"/>
        <v>-</v>
      </c>
      <c r="HL192" s="117" t="str">
        <f t="shared" si="582"/>
        <v>-</v>
      </c>
      <c r="HM192" s="117" t="str">
        <f t="shared" si="582"/>
        <v>-</v>
      </c>
      <c r="HN192" s="117" t="str">
        <f t="shared" si="582"/>
        <v>-</v>
      </c>
      <c r="HO192" s="117" t="str">
        <f t="shared" si="582"/>
        <v>-</v>
      </c>
      <c r="HP192" s="117" t="str">
        <f t="shared" si="582"/>
        <v>-</v>
      </c>
      <c r="HQ192" s="117" t="str">
        <f t="shared" si="582"/>
        <v>-</v>
      </c>
      <c r="HR192" s="117" t="str">
        <f t="shared" si="582"/>
        <v>-</v>
      </c>
      <c r="HS192" s="117" t="str">
        <f t="shared" si="582"/>
        <v>-</v>
      </c>
      <c r="HT192" s="117" t="str">
        <f t="shared" si="582"/>
        <v>-</v>
      </c>
      <c r="HU192" s="117" t="str">
        <f t="shared" si="582"/>
        <v>-</v>
      </c>
    </row>
    <row r="193" spans="8:229" x14ac:dyDescent="0.35">
      <c r="H193" s="117">
        <v>192</v>
      </c>
      <c r="I193" s="117" t="str">
        <f t="shared" si="410"/>
        <v>ECG</v>
      </c>
      <c r="J193" s="117">
        <f t="shared" si="412"/>
        <v>175</v>
      </c>
      <c r="K193" s="117" t="str">
        <f t="shared" si="413"/>
        <v>ECG</v>
      </c>
      <c r="L193" s="117" t="str">
        <f t="shared" si="414"/>
        <v/>
      </c>
      <c r="M193" s="398" t="str">
        <f t="shared" si="415"/>
        <v>ECG</v>
      </c>
      <c r="N193" s="117">
        <f t="shared" si="416"/>
        <v>192</v>
      </c>
      <c r="O193" s="117">
        <f t="shared" si="417"/>
        <v>192</v>
      </c>
      <c r="Q193" s="389" t="str">
        <f t="shared" si="411"/>
        <v/>
      </c>
      <c r="R193" s="395" t="str">
        <f t="shared" si="418"/>
        <v/>
      </c>
      <c r="S193" s="391"/>
      <c r="T193" s="391"/>
      <c r="U193" s="391"/>
      <c r="V193" s="117">
        <v>45</v>
      </c>
      <c r="X193" s="117" t="str">
        <f t="shared" si="585"/>
        <v>-</v>
      </c>
      <c r="Y193" s="117" t="str">
        <f t="shared" si="583"/>
        <v>-</v>
      </c>
      <c r="Z193" s="117" t="str">
        <f t="shared" si="583"/>
        <v>-</v>
      </c>
      <c r="AA193" s="117" t="str">
        <f t="shared" si="583"/>
        <v>-</v>
      </c>
      <c r="AB193" s="117" t="str">
        <f t="shared" si="583"/>
        <v>-</v>
      </c>
      <c r="AC193" s="117" t="str">
        <f t="shared" si="583"/>
        <v>-</v>
      </c>
      <c r="AD193" s="117" t="str">
        <f t="shared" si="583"/>
        <v>-</v>
      </c>
      <c r="AE193" s="117" t="str">
        <f t="shared" si="583"/>
        <v>-</v>
      </c>
      <c r="AF193" s="117" t="str">
        <f t="shared" si="583"/>
        <v>-</v>
      </c>
      <c r="AG193" s="117" t="str">
        <f t="shared" si="583"/>
        <v>-</v>
      </c>
      <c r="AH193" s="117" t="str">
        <f t="shared" si="583"/>
        <v>-</v>
      </c>
      <c r="AI193" s="117" t="str">
        <f t="shared" si="583"/>
        <v>-</v>
      </c>
      <c r="AJ193" s="117" t="str">
        <f t="shared" si="583"/>
        <v>-</v>
      </c>
      <c r="AK193" s="117" t="str">
        <f t="shared" si="583"/>
        <v>-</v>
      </c>
      <c r="AL193" s="117" t="str">
        <f t="shared" si="583"/>
        <v>-</v>
      </c>
      <c r="AM193" s="117" t="str">
        <f t="shared" si="583"/>
        <v>-</v>
      </c>
      <c r="AN193" s="117" t="str">
        <f t="shared" si="583"/>
        <v>-</v>
      </c>
      <c r="AO193" s="117" t="str">
        <f t="shared" si="583"/>
        <v>-</v>
      </c>
      <c r="AP193" s="117" t="str">
        <f t="shared" si="583"/>
        <v>-</v>
      </c>
      <c r="AQ193" s="117" t="str">
        <f t="shared" si="583"/>
        <v>-</v>
      </c>
      <c r="AR193" s="117" t="str">
        <f t="shared" si="583"/>
        <v>-</v>
      </c>
      <c r="AS193" s="117" t="str">
        <f t="shared" si="583"/>
        <v>-</v>
      </c>
      <c r="AT193" s="117" t="str">
        <f t="shared" si="583"/>
        <v>-</v>
      </c>
      <c r="AU193" s="117" t="str">
        <f t="shared" si="583"/>
        <v>-</v>
      </c>
      <c r="AV193" s="117" t="str">
        <f t="shared" si="583"/>
        <v>-</v>
      </c>
      <c r="AW193" s="117" t="str">
        <f t="shared" si="583"/>
        <v>-</v>
      </c>
      <c r="AX193" s="117" t="str">
        <f t="shared" si="583"/>
        <v>-</v>
      </c>
      <c r="AY193" s="117" t="str">
        <f t="shared" si="583"/>
        <v>-</v>
      </c>
      <c r="AZ193" s="117" t="str">
        <f t="shared" si="583"/>
        <v>-</v>
      </c>
      <c r="BA193" s="117" t="str">
        <f t="shared" si="583"/>
        <v>-</v>
      </c>
      <c r="BB193" s="117" t="str">
        <f t="shared" si="583"/>
        <v>-</v>
      </c>
      <c r="BC193" s="117" t="str">
        <f t="shared" si="583"/>
        <v>-</v>
      </c>
      <c r="BD193" s="117" t="str">
        <f t="shared" si="583"/>
        <v>-</v>
      </c>
      <c r="BE193" s="117" t="str">
        <f t="shared" si="583"/>
        <v>-</v>
      </c>
      <c r="BF193" s="117" t="str">
        <f t="shared" si="583"/>
        <v>-</v>
      </c>
      <c r="BG193" s="117" t="str">
        <f t="shared" si="583"/>
        <v>-</v>
      </c>
      <c r="BH193" s="117" t="str">
        <f t="shared" si="583"/>
        <v>-</v>
      </c>
      <c r="BI193" s="117" t="str">
        <f t="shared" si="583"/>
        <v>-</v>
      </c>
      <c r="BJ193" s="117" t="str">
        <f t="shared" si="583"/>
        <v>-</v>
      </c>
      <c r="BK193" s="117" t="str">
        <f t="shared" si="583"/>
        <v>-</v>
      </c>
      <c r="BL193" s="117" t="str">
        <f t="shared" si="583"/>
        <v>-</v>
      </c>
      <c r="BM193" s="117" t="str">
        <f t="shared" si="583"/>
        <v>-</v>
      </c>
      <c r="BN193" s="117" t="str">
        <f t="shared" si="583"/>
        <v>-</v>
      </c>
      <c r="BO193" s="117" t="str">
        <f t="shared" si="583"/>
        <v>-</v>
      </c>
      <c r="BP193" s="117" t="str">
        <f t="shared" si="583"/>
        <v>-</v>
      </c>
      <c r="BQ193" s="117" t="str">
        <f t="shared" si="583"/>
        <v>-</v>
      </c>
      <c r="BR193" s="117" t="str">
        <f t="shared" si="583"/>
        <v>-</v>
      </c>
      <c r="BS193" s="117" t="str">
        <f t="shared" si="583"/>
        <v>-</v>
      </c>
      <c r="BT193" s="117" t="str">
        <f t="shared" si="583"/>
        <v>-</v>
      </c>
      <c r="BU193" s="117" t="str">
        <f t="shared" si="583"/>
        <v>-</v>
      </c>
      <c r="BV193" s="117" t="str">
        <f t="shared" si="583"/>
        <v>-</v>
      </c>
      <c r="BW193" s="117" t="str">
        <f t="shared" si="583"/>
        <v>-</v>
      </c>
      <c r="BX193" s="117" t="str">
        <f t="shared" si="583"/>
        <v>-</v>
      </c>
      <c r="BY193" s="117" t="str">
        <f t="shared" si="583"/>
        <v>-</v>
      </c>
      <c r="BZ193" s="117" t="str">
        <f t="shared" si="583"/>
        <v>-</v>
      </c>
      <c r="CA193" s="117" t="str">
        <f t="shared" si="583"/>
        <v>-</v>
      </c>
      <c r="CB193" s="117" t="str">
        <f t="shared" si="583"/>
        <v>-</v>
      </c>
      <c r="CC193" s="117" t="str">
        <f t="shared" si="583"/>
        <v>-</v>
      </c>
      <c r="CD193" s="117" t="str">
        <f t="shared" si="583"/>
        <v>-</v>
      </c>
      <c r="CE193" s="117" t="str">
        <f t="shared" si="583"/>
        <v>-</v>
      </c>
      <c r="CF193" s="117" t="str">
        <f t="shared" si="583"/>
        <v>-</v>
      </c>
      <c r="CG193" s="117" t="str">
        <f t="shared" si="583"/>
        <v>-</v>
      </c>
      <c r="CH193" s="117" t="str">
        <f t="shared" si="583"/>
        <v>-</v>
      </c>
      <c r="CI193" s="117" t="str">
        <f t="shared" si="583"/>
        <v>-</v>
      </c>
      <c r="CJ193" s="117" t="str">
        <f t="shared" ref="CJ193:EU194" si="586">IF(CJ144=CJ143,"-",CJ144)</f>
        <v>-</v>
      </c>
      <c r="CK193" s="117" t="str">
        <f t="shared" si="586"/>
        <v>-</v>
      </c>
      <c r="CL193" s="117" t="str">
        <f t="shared" si="586"/>
        <v>-</v>
      </c>
      <c r="CM193" s="117" t="str">
        <f t="shared" si="586"/>
        <v>-</v>
      </c>
      <c r="CN193" s="117" t="str">
        <f t="shared" si="586"/>
        <v>-</v>
      </c>
      <c r="CO193" s="117" t="str">
        <f t="shared" si="586"/>
        <v>-</v>
      </c>
      <c r="CP193" s="117" t="str">
        <f t="shared" si="586"/>
        <v>-</v>
      </c>
      <c r="CQ193" s="117" t="str">
        <f t="shared" si="586"/>
        <v>-</v>
      </c>
      <c r="CR193" s="117" t="str">
        <f t="shared" si="586"/>
        <v>-</v>
      </c>
      <c r="CS193" s="117" t="str">
        <f t="shared" si="586"/>
        <v>-</v>
      </c>
      <c r="CT193" s="117" t="str">
        <f t="shared" si="586"/>
        <v>-</v>
      </c>
      <c r="CU193" s="117" t="str">
        <f t="shared" si="586"/>
        <v>-</v>
      </c>
      <c r="CV193" s="117" t="str">
        <f t="shared" si="586"/>
        <v>-</v>
      </c>
      <c r="CW193" s="117" t="str">
        <f t="shared" si="586"/>
        <v>-</v>
      </c>
      <c r="CX193" s="117" t="str">
        <f t="shared" si="586"/>
        <v>-</v>
      </c>
      <c r="CY193" s="117" t="str">
        <f t="shared" si="586"/>
        <v>-</v>
      </c>
      <c r="CZ193" s="117" t="str">
        <f t="shared" si="586"/>
        <v>-</v>
      </c>
      <c r="DA193" s="117" t="str">
        <f t="shared" si="586"/>
        <v>-</v>
      </c>
      <c r="DB193" s="117" t="str">
        <f t="shared" si="586"/>
        <v>-</v>
      </c>
      <c r="DC193" s="117" t="str">
        <f t="shared" si="586"/>
        <v>-</v>
      </c>
      <c r="DD193" s="117" t="str">
        <f t="shared" si="586"/>
        <v>-</v>
      </c>
      <c r="DE193" s="117" t="str">
        <f t="shared" si="586"/>
        <v>-</v>
      </c>
      <c r="DF193" s="117" t="str">
        <f t="shared" si="586"/>
        <v>-</v>
      </c>
      <c r="DG193" s="117" t="str">
        <f t="shared" si="586"/>
        <v>-</v>
      </c>
      <c r="DH193" s="117" t="str">
        <f t="shared" si="586"/>
        <v>-</v>
      </c>
      <c r="DI193" s="117" t="str">
        <f t="shared" si="586"/>
        <v>-</v>
      </c>
      <c r="DJ193" s="117" t="str">
        <f t="shared" si="586"/>
        <v>-</v>
      </c>
      <c r="DK193" s="117" t="str">
        <f t="shared" si="586"/>
        <v>-</v>
      </c>
      <c r="DL193" s="117" t="str">
        <f t="shared" si="586"/>
        <v>-</v>
      </c>
      <c r="DM193" s="117" t="str">
        <f t="shared" si="586"/>
        <v>-</v>
      </c>
      <c r="DN193" s="117" t="str">
        <f t="shared" si="586"/>
        <v>-</v>
      </c>
      <c r="DO193" s="117" t="str">
        <f t="shared" si="586"/>
        <v>-</v>
      </c>
      <c r="DP193" s="117" t="str">
        <f t="shared" si="586"/>
        <v>-</v>
      </c>
      <c r="DQ193" s="117" t="str">
        <f t="shared" si="586"/>
        <v>-</v>
      </c>
      <c r="DR193" s="117" t="str">
        <f t="shared" si="586"/>
        <v>-</v>
      </c>
      <c r="DS193" s="117" t="str">
        <f t="shared" si="586"/>
        <v>-</v>
      </c>
      <c r="DT193" s="117" t="str">
        <f t="shared" si="586"/>
        <v>-</v>
      </c>
      <c r="DU193" s="117" t="str">
        <f t="shared" si="586"/>
        <v>-</v>
      </c>
      <c r="DV193" s="117" t="str">
        <f t="shared" si="586"/>
        <v>-</v>
      </c>
      <c r="DW193" s="117" t="str">
        <f t="shared" si="586"/>
        <v>-</v>
      </c>
      <c r="DX193" s="117" t="str">
        <f t="shared" si="586"/>
        <v>-</v>
      </c>
      <c r="DY193" s="117" t="str">
        <f t="shared" si="586"/>
        <v>-</v>
      </c>
      <c r="DZ193" s="117" t="str">
        <f t="shared" si="586"/>
        <v>-</v>
      </c>
      <c r="EA193" s="117" t="str">
        <f t="shared" si="586"/>
        <v>-</v>
      </c>
      <c r="EB193" s="117" t="str">
        <f t="shared" si="586"/>
        <v>-</v>
      </c>
      <c r="EC193" s="117" t="str">
        <f t="shared" si="586"/>
        <v>-</v>
      </c>
      <c r="ED193" s="117" t="str">
        <f t="shared" si="586"/>
        <v>-</v>
      </c>
      <c r="EE193" s="117" t="str">
        <f t="shared" si="586"/>
        <v>-</v>
      </c>
      <c r="EF193" s="117" t="str">
        <f t="shared" si="586"/>
        <v>-</v>
      </c>
      <c r="EG193" s="117" t="str">
        <f t="shared" si="586"/>
        <v>-</v>
      </c>
      <c r="EH193" s="117" t="str">
        <f t="shared" si="586"/>
        <v>-</v>
      </c>
      <c r="EI193" s="117" t="str">
        <f t="shared" si="586"/>
        <v>-</v>
      </c>
      <c r="EJ193" s="117" t="str">
        <f t="shared" si="586"/>
        <v>-</v>
      </c>
      <c r="EK193" s="117" t="str">
        <f t="shared" si="586"/>
        <v>-</v>
      </c>
      <c r="EL193" s="117" t="str">
        <f t="shared" si="586"/>
        <v>-</v>
      </c>
      <c r="EM193" s="117" t="str">
        <f t="shared" si="586"/>
        <v>-</v>
      </c>
      <c r="EN193" s="117" t="str">
        <f t="shared" si="586"/>
        <v>-</v>
      </c>
      <c r="EO193" s="117" t="str">
        <f t="shared" si="586"/>
        <v>-</v>
      </c>
      <c r="EP193" s="117" t="str">
        <f t="shared" si="586"/>
        <v>-</v>
      </c>
      <c r="EQ193" s="117" t="str">
        <f t="shared" si="586"/>
        <v>-</v>
      </c>
      <c r="ER193" s="117" t="str">
        <f t="shared" si="586"/>
        <v>-</v>
      </c>
      <c r="ES193" s="117" t="str">
        <f t="shared" si="586"/>
        <v>-</v>
      </c>
      <c r="ET193" s="117" t="str">
        <f t="shared" si="586"/>
        <v>-</v>
      </c>
      <c r="EU193" s="117" t="str">
        <f t="shared" si="586"/>
        <v>-</v>
      </c>
      <c r="EV193" s="117" t="str">
        <f t="shared" si="584"/>
        <v>-</v>
      </c>
      <c r="EW193" s="117" t="str">
        <f t="shared" si="584"/>
        <v>-</v>
      </c>
      <c r="EX193" s="117" t="str">
        <f t="shared" si="584"/>
        <v>-</v>
      </c>
      <c r="EY193" s="117" t="str">
        <f t="shared" si="584"/>
        <v>-</v>
      </c>
      <c r="EZ193" s="117" t="str">
        <f t="shared" si="584"/>
        <v>-</v>
      </c>
      <c r="FA193" s="117" t="str">
        <f t="shared" si="584"/>
        <v>-</v>
      </c>
      <c r="FB193" s="117" t="str">
        <f t="shared" si="584"/>
        <v>-</v>
      </c>
      <c r="FC193" s="117" t="str">
        <f t="shared" si="584"/>
        <v>-</v>
      </c>
      <c r="FD193" s="117" t="str">
        <f t="shared" si="584"/>
        <v>-</v>
      </c>
      <c r="FE193" s="117" t="str">
        <f t="shared" si="584"/>
        <v>-</v>
      </c>
      <c r="FF193" s="117" t="str">
        <f t="shared" si="584"/>
        <v>-</v>
      </c>
      <c r="FG193" s="117" t="str">
        <f t="shared" si="584"/>
        <v>-</v>
      </c>
      <c r="FH193" s="117" t="str">
        <f t="shared" si="584"/>
        <v>-</v>
      </c>
      <c r="FI193" s="117" t="str">
        <f t="shared" si="584"/>
        <v>-</v>
      </c>
      <c r="FJ193" s="117" t="str">
        <f t="shared" si="584"/>
        <v>-</v>
      </c>
      <c r="FK193" s="117" t="str">
        <f t="shared" si="584"/>
        <v>-</v>
      </c>
      <c r="FL193" s="117" t="str">
        <f t="shared" si="584"/>
        <v>-</v>
      </c>
      <c r="FM193" s="117" t="str">
        <f t="shared" si="584"/>
        <v>-</v>
      </c>
      <c r="FN193" s="117" t="str">
        <f t="shared" si="584"/>
        <v>-</v>
      </c>
      <c r="FO193" s="117" t="str">
        <f t="shared" si="584"/>
        <v>-</v>
      </c>
      <c r="FP193" s="117" t="str">
        <f t="shared" si="584"/>
        <v>-</v>
      </c>
      <c r="FQ193" s="117" t="str">
        <f t="shared" si="584"/>
        <v>-</v>
      </c>
      <c r="FR193" s="117" t="str">
        <f t="shared" si="584"/>
        <v>-</v>
      </c>
      <c r="FS193" s="117" t="str">
        <f t="shared" si="584"/>
        <v>-</v>
      </c>
      <c r="FT193" s="117" t="str">
        <f t="shared" si="584"/>
        <v>-</v>
      </c>
      <c r="FU193" s="117" t="str">
        <f t="shared" si="584"/>
        <v>-</v>
      </c>
      <c r="FV193" s="117" t="str">
        <f t="shared" si="584"/>
        <v>-</v>
      </c>
      <c r="FW193" s="117" t="str">
        <f t="shared" si="584"/>
        <v>-</v>
      </c>
      <c r="FX193" s="117" t="str">
        <f t="shared" si="584"/>
        <v>-</v>
      </c>
      <c r="FY193" s="117" t="str">
        <f t="shared" si="584"/>
        <v>-</v>
      </c>
      <c r="FZ193" s="117" t="str">
        <f t="shared" si="584"/>
        <v>-</v>
      </c>
      <c r="GA193" s="117" t="str">
        <f t="shared" si="584"/>
        <v>-</v>
      </c>
      <c r="GB193" s="117" t="str">
        <f t="shared" si="584"/>
        <v>-</v>
      </c>
      <c r="GC193" s="117" t="str">
        <f t="shared" si="584"/>
        <v>-</v>
      </c>
      <c r="GD193" s="117" t="str">
        <f t="shared" si="584"/>
        <v>-</v>
      </c>
      <c r="GE193" s="117" t="str">
        <f t="shared" si="584"/>
        <v>-</v>
      </c>
      <c r="GF193" s="117" t="str">
        <f t="shared" si="584"/>
        <v>-</v>
      </c>
      <c r="GG193" s="117" t="str">
        <f t="shared" si="584"/>
        <v>-</v>
      </c>
      <c r="GH193" s="117" t="str">
        <f t="shared" si="584"/>
        <v>-</v>
      </c>
      <c r="GI193" s="117" t="str">
        <f t="shared" si="584"/>
        <v>-</v>
      </c>
      <c r="GJ193" s="117" t="str">
        <f t="shared" si="584"/>
        <v>-</v>
      </c>
      <c r="GK193" s="117" t="str">
        <f t="shared" si="584"/>
        <v>-</v>
      </c>
      <c r="GL193" s="117" t="str">
        <f t="shared" si="584"/>
        <v>-</v>
      </c>
      <c r="GM193" s="117" t="str">
        <f t="shared" si="584"/>
        <v>-</v>
      </c>
      <c r="GN193" s="117" t="str">
        <f t="shared" si="584"/>
        <v>-</v>
      </c>
      <c r="GO193" s="117" t="str">
        <f t="shared" si="584"/>
        <v>-</v>
      </c>
      <c r="GP193" s="117" t="str">
        <f t="shared" si="584"/>
        <v>-</v>
      </c>
      <c r="GQ193" s="117" t="str">
        <f t="shared" si="584"/>
        <v>-</v>
      </c>
      <c r="GR193" s="117" t="str">
        <f t="shared" si="584"/>
        <v>-</v>
      </c>
      <c r="GS193" s="117" t="str">
        <f t="shared" si="584"/>
        <v>-</v>
      </c>
      <c r="GT193" s="117" t="str">
        <f t="shared" si="584"/>
        <v>-</v>
      </c>
      <c r="GU193" s="117" t="str">
        <f t="shared" si="584"/>
        <v>-</v>
      </c>
      <c r="GV193" s="117" t="str">
        <f t="shared" si="584"/>
        <v>-</v>
      </c>
      <c r="GW193" s="117" t="str">
        <f t="shared" si="584"/>
        <v>-</v>
      </c>
      <c r="GX193" s="117" t="str">
        <f t="shared" si="584"/>
        <v>-</v>
      </c>
      <c r="GY193" s="117" t="str">
        <f t="shared" si="584"/>
        <v>-</v>
      </c>
      <c r="GZ193" s="117" t="str">
        <f t="shared" si="584"/>
        <v>-</v>
      </c>
      <c r="HA193" s="117" t="str">
        <f t="shared" si="584"/>
        <v>-</v>
      </c>
      <c r="HB193" s="117" t="str">
        <f t="shared" si="584"/>
        <v>-</v>
      </c>
      <c r="HC193" s="117" t="str">
        <f t="shared" si="584"/>
        <v>-</v>
      </c>
      <c r="HD193" s="117" t="str">
        <f t="shared" si="584"/>
        <v>-</v>
      </c>
      <c r="HE193" s="117" t="str">
        <f t="shared" si="584"/>
        <v>-</v>
      </c>
      <c r="HF193" s="117" t="str">
        <f t="shared" si="584"/>
        <v>-</v>
      </c>
      <c r="HG193" s="117" t="str">
        <f t="shared" ref="HG193:HU194" si="587">IF(HG144=HG143,"-",HG144)</f>
        <v>-</v>
      </c>
      <c r="HH193" s="117" t="str">
        <f t="shared" si="587"/>
        <v>-</v>
      </c>
      <c r="HI193" s="117" t="str">
        <f t="shared" si="587"/>
        <v>-</v>
      </c>
      <c r="HJ193" s="117" t="str">
        <f t="shared" si="587"/>
        <v>-</v>
      </c>
      <c r="HK193" s="117" t="str">
        <f t="shared" si="587"/>
        <v>-</v>
      </c>
      <c r="HL193" s="117" t="str">
        <f t="shared" si="587"/>
        <v>-</v>
      </c>
      <c r="HM193" s="117" t="str">
        <f t="shared" si="587"/>
        <v>-</v>
      </c>
      <c r="HN193" s="117" t="str">
        <f t="shared" si="587"/>
        <v>-</v>
      </c>
      <c r="HO193" s="117" t="str">
        <f t="shared" si="587"/>
        <v>-</v>
      </c>
      <c r="HP193" s="117" t="str">
        <f t="shared" si="587"/>
        <v>-</v>
      </c>
      <c r="HQ193" s="117" t="str">
        <f t="shared" si="587"/>
        <v>-</v>
      </c>
      <c r="HR193" s="117" t="str">
        <f t="shared" si="587"/>
        <v>-</v>
      </c>
      <c r="HS193" s="117" t="str">
        <f t="shared" si="587"/>
        <v>-</v>
      </c>
      <c r="HT193" s="117" t="str">
        <f t="shared" si="587"/>
        <v>-</v>
      </c>
      <c r="HU193" s="117" t="str">
        <f t="shared" si="587"/>
        <v>-</v>
      </c>
    </row>
    <row r="194" spans="8:229" x14ac:dyDescent="0.35">
      <c r="H194" s="117">
        <v>193</v>
      </c>
      <c r="I194" s="117" t="str">
        <f t="shared" ref="I194:I257" si="588">IFERROR(INDEX($1:$1048576,SUMPRODUCT(($X$149:$HV$196=H194)*ROW($X$149:$HV$196))-98,SUMPRODUCT(($X$149:$HV$196=H194)*COLUMN($X$149:$HV$196))),"")</f>
        <v>ECG</v>
      </c>
      <c r="J194" s="117">
        <f t="shared" si="412"/>
        <v>176</v>
      </c>
      <c r="K194" s="117" t="str">
        <f t="shared" si="413"/>
        <v>ECG</v>
      </c>
      <c r="L194" s="117" t="str">
        <f t="shared" si="414"/>
        <v/>
      </c>
      <c r="M194" s="398" t="str">
        <f t="shared" si="415"/>
        <v>ECG</v>
      </c>
      <c r="N194" s="117">
        <f t="shared" si="416"/>
        <v>193</v>
      </c>
      <c r="O194" s="117">
        <f t="shared" si="417"/>
        <v>193</v>
      </c>
      <c r="Q194" s="389" t="str">
        <f t="shared" ref="Q194:Q257" si="589">IF(Q193&lt;($C$63),Q193+1,"")</f>
        <v/>
      </c>
      <c r="R194" s="395" t="str">
        <f t="shared" si="418"/>
        <v/>
      </c>
      <c r="S194" s="391"/>
      <c r="T194" s="391"/>
      <c r="U194" s="391"/>
      <c r="V194" s="117">
        <v>46</v>
      </c>
      <c r="X194" s="117" t="str">
        <f t="shared" si="585"/>
        <v>-</v>
      </c>
      <c r="Y194" s="117" t="str">
        <f t="shared" ref="Y194:CJ194" si="590">IF(Y145=Y144,"-",Y145)</f>
        <v>-</v>
      </c>
      <c r="Z194" s="117" t="str">
        <f t="shared" si="590"/>
        <v>-</v>
      </c>
      <c r="AA194" s="117" t="str">
        <f t="shared" si="590"/>
        <v>-</v>
      </c>
      <c r="AB194" s="117" t="str">
        <f t="shared" si="590"/>
        <v>-</v>
      </c>
      <c r="AC194" s="117" t="str">
        <f t="shared" si="590"/>
        <v>-</v>
      </c>
      <c r="AD194" s="117" t="str">
        <f t="shared" si="590"/>
        <v>-</v>
      </c>
      <c r="AE194" s="117" t="str">
        <f t="shared" si="590"/>
        <v>-</v>
      </c>
      <c r="AF194" s="117" t="str">
        <f t="shared" si="590"/>
        <v>-</v>
      </c>
      <c r="AG194" s="117" t="str">
        <f t="shared" si="590"/>
        <v>-</v>
      </c>
      <c r="AH194" s="117" t="str">
        <f t="shared" si="590"/>
        <v>-</v>
      </c>
      <c r="AI194" s="117" t="str">
        <f t="shared" si="590"/>
        <v>-</v>
      </c>
      <c r="AJ194" s="117" t="str">
        <f t="shared" si="590"/>
        <v>-</v>
      </c>
      <c r="AK194" s="117" t="str">
        <f t="shared" si="590"/>
        <v>-</v>
      </c>
      <c r="AL194" s="117" t="str">
        <f t="shared" si="590"/>
        <v>-</v>
      </c>
      <c r="AM194" s="117" t="str">
        <f t="shared" si="590"/>
        <v>-</v>
      </c>
      <c r="AN194" s="117" t="str">
        <f t="shared" si="590"/>
        <v>-</v>
      </c>
      <c r="AO194" s="117" t="str">
        <f t="shared" si="590"/>
        <v>-</v>
      </c>
      <c r="AP194" s="117" t="str">
        <f t="shared" si="590"/>
        <v>-</v>
      </c>
      <c r="AQ194" s="117" t="str">
        <f t="shared" si="590"/>
        <v>-</v>
      </c>
      <c r="AR194" s="117" t="str">
        <f t="shared" si="590"/>
        <v>-</v>
      </c>
      <c r="AS194" s="117" t="str">
        <f t="shared" si="590"/>
        <v>-</v>
      </c>
      <c r="AT194" s="117" t="str">
        <f t="shared" si="590"/>
        <v>-</v>
      </c>
      <c r="AU194" s="117" t="str">
        <f t="shared" si="590"/>
        <v>-</v>
      </c>
      <c r="AV194" s="117" t="str">
        <f t="shared" si="590"/>
        <v>-</v>
      </c>
      <c r="AW194" s="117" t="str">
        <f t="shared" si="590"/>
        <v>-</v>
      </c>
      <c r="AX194" s="117" t="str">
        <f t="shared" si="590"/>
        <v>-</v>
      </c>
      <c r="AY194" s="117" t="str">
        <f t="shared" si="590"/>
        <v>-</v>
      </c>
      <c r="AZ194" s="117" t="str">
        <f t="shared" si="590"/>
        <v>-</v>
      </c>
      <c r="BA194" s="117" t="str">
        <f t="shared" si="590"/>
        <v>-</v>
      </c>
      <c r="BB194" s="117" t="str">
        <f t="shared" si="590"/>
        <v>-</v>
      </c>
      <c r="BC194" s="117" t="str">
        <f t="shared" si="590"/>
        <v>-</v>
      </c>
      <c r="BD194" s="117" t="str">
        <f t="shared" si="590"/>
        <v>-</v>
      </c>
      <c r="BE194" s="117" t="str">
        <f t="shared" si="590"/>
        <v>-</v>
      </c>
      <c r="BF194" s="117" t="str">
        <f t="shared" si="590"/>
        <v>-</v>
      </c>
      <c r="BG194" s="117" t="str">
        <f t="shared" si="590"/>
        <v>-</v>
      </c>
      <c r="BH194" s="117" t="str">
        <f t="shared" si="590"/>
        <v>-</v>
      </c>
      <c r="BI194" s="117" t="str">
        <f t="shared" si="590"/>
        <v>-</v>
      </c>
      <c r="BJ194" s="117" t="str">
        <f t="shared" si="590"/>
        <v>-</v>
      </c>
      <c r="BK194" s="117" t="str">
        <f t="shared" si="590"/>
        <v>-</v>
      </c>
      <c r="BL194" s="117" t="str">
        <f t="shared" si="590"/>
        <v>-</v>
      </c>
      <c r="BM194" s="117" t="str">
        <f t="shared" si="590"/>
        <v>-</v>
      </c>
      <c r="BN194" s="117" t="str">
        <f t="shared" si="590"/>
        <v>-</v>
      </c>
      <c r="BO194" s="117" t="str">
        <f t="shared" si="590"/>
        <v>-</v>
      </c>
      <c r="BP194" s="117" t="str">
        <f t="shared" si="590"/>
        <v>-</v>
      </c>
      <c r="BQ194" s="117" t="str">
        <f t="shared" si="590"/>
        <v>-</v>
      </c>
      <c r="BR194" s="117" t="str">
        <f t="shared" si="590"/>
        <v>-</v>
      </c>
      <c r="BS194" s="117" t="str">
        <f t="shared" si="590"/>
        <v>-</v>
      </c>
      <c r="BT194" s="117" t="str">
        <f t="shared" si="590"/>
        <v>-</v>
      </c>
      <c r="BU194" s="117" t="str">
        <f t="shared" si="590"/>
        <v>-</v>
      </c>
      <c r="BV194" s="117" t="str">
        <f t="shared" si="590"/>
        <v>-</v>
      </c>
      <c r="BW194" s="117" t="str">
        <f t="shared" si="590"/>
        <v>-</v>
      </c>
      <c r="BX194" s="117" t="str">
        <f t="shared" si="590"/>
        <v>-</v>
      </c>
      <c r="BY194" s="117" t="str">
        <f t="shared" si="590"/>
        <v>-</v>
      </c>
      <c r="BZ194" s="117" t="str">
        <f t="shared" si="590"/>
        <v>-</v>
      </c>
      <c r="CA194" s="117" t="str">
        <f t="shared" si="590"/>
        <v>-</v>
      </c>
      <c r="CB194" s="117" t="str">
        <f t="shared" si="590"/>
        <v>-</v>
      </c>
      <c r="CC194" s="117" t="str">
        <f t="shared" si="590"/>
        <v>-</v>
      </c>
      <c r="CD194" s="117" t="str">
        <f t="shared" si="590"/>
        <v>-</v>
      </c>
      <c r="CE194" s="117" t="str">
        <f t="shared" si="590"/>
        <v>-</v>
      </c>
      <c r="CF194" s="117" t="str">
        <f t="shared" si="590"/>
        <v>-</v>
      </c>
      <c r="CG194" s="117" t="str">
        <f t="shared" si="590"/>
        <v>-</v>
      </c>
      <c r="CH194" s="117" t="str">
        <f t="shared" si="590"/>
        <v>-</v>
      </c>
      <c r="CI194" s="117" t="str">
        <f t="shared" si="590"/>
        <v>-</v>
      </c>
      <c r="CJ194" s="117" t="str">
        <f t="shared" si="590"/>
        <v>-</v>
      </c>
      <c r="CK194" s="117" t="str">
        <f t="shared" si="586"/>
        <v>-</v>
      </c>
      <c r="CL194" s="117" t="str">
        <f t="shared" si="586"/>
        <v>-</v>
      </c>
      <c r="CM194" s="117" t="str">
        <f t="shared" si="586"/>
        <v>-</v>
      </c>
      <c r="CN194" s="117" t="str">
        <f t="shared" si="586"/>
        <v>-</v>
      </c>
      <c r="CO194" s="117" t="str">
        <f t="shared" si="586"/>
        <v>-</v>
      </c>
      <c r="CP194" s="117" t="str">
        <f t="shared" si="586"/>
        <v>-</v>
      </c>
      <c r="CQ194" s="117" t="str">
        <f t="shared" si="586"/>
        <v>-</v>
      </c>
      <c r="CR194" s="117" t="str">
        <f t="shared" si="586"/>
        <v>-</v>
      </c>
      <c r="CS194" s="117" t="str">
        <f t="shared" si="586"/>
        <v>-</v>
      </c>
      <c r="CT194" s="117" t="str">
        <f t="shared" si="586"/>
        <v>-</v>
      </c>
      <c r="CU194" s="117" t="str">
        <f t="shared" si="586"/>
        <v>-</v>
      </c>
      <c r="CV194" s="117" t="str">
        <f t="shared" si="586"/>
        <v>-</v>
      </c>
      <c r="CW194" s="117" t="str">
        <f t="shared" si="586"/>
        <v>-</v>
      </c>
      <c r="CX194" s="117" t="str">
        <f t="shared" si="586"/>
        <v>-</v>
      </c>
      <c r="CY194" s="117" t="str">
        <f t="shared" si="586"/>
        <v>-</v>
      </c>
      <c r="CZ194" s="117" t="str">
        <f t="shared" si="586"/>
        <v>-</v>
      </c>
      <c r="DA194" s="117" t="str">
        <f t="shared" si="586"/>
        <v>-</v>
      </c>
      <c r="DB194" s="117" t="str">
        <f t="shared" si="586"/>
        <v>-</v>
      </c>
      <c r="DC194" s="117" t="str">
        <f t="shared" si="586"/>
        <v>-</v>
      </c>
      <c r="DD194" s="117" t="str">
        <f t="shared" si="586"/>
        <v>-</v>
      </c>
      <c r="DE194" s="117" t="str">
        <f t="shared" si="586"/>
        <v>-</v>
      </c>
      <c r="DF194" s="117" t="str">
        <f t="shared" si="586"/>
        <v>-</v>
      </c>
      <c r="DG194" s="117" t="str">
        <f t="shared" si="586"/>
        <v>-</v>
      </c>
      <c r="DH194" s="117" t="str">
        <f t="shared" si="586"/>
        <v>-</v>
      </c>
      <c r="DI194" s="117" t="str">
        <f t="shared" si="586"/>
        <v>-</v>
      </c>
      <c r="DJ194" s="117" t="str">
        <f t="shared" si="586"/>
        <v>-</v>
      </c>
      <c r="DK194" s="117" t="str">
        <f t="shared" si="586"/>
        <v>-</v>
      </c>
      <c r="DL194" s="117" t="str">
        <f t="shared" si="586"/>
        <v>-</v>
      </c>
      <c r="DM194" s="117" t="str">
        <f t="shared" si="586"/>
        <v>-</v>
      </c>
      <c r="DN194" s="117" t="str">
        <f t="shared" si="586"/>
        <v>-</v>
      </c>
      <c r="DO194" s="117" t="str">
        <f t="shared" si="586"/>
        <v>-</v>
      </c>
      <c r="DP194" s="117" t="str">
        <f t="shared" si="586"/>
        <v>-</v>
      </c>
      <c r="DQ194" s="117" t="str">
        <f t="shared" si="586"/>
        <v>-</v>
      </c>
      <c r="DR194" s="117" t="str">
        <f t="shared" si="586"/>
        <v>-</v>
      </c>
      <c r="DS194" s="117" t="str">
        <f t="shared" si="586"/>
        <v>-</v>
      </c>
      <c r="DT194" s="117" t="str">
        <f t="shared" si="586"/>
        <v>-</v>
      </c>
      <c r="DU194" s="117" t="str">
        <f t="shared" si="586"/>
        <v>-</v>
      </c>
      <c r="DV194" s="117" t="str">
        <f t="shared" si="586"/>
        <v>-</v>
      </c>
      <c r="DW194" s="117" t="str">
        <f t="shared" si="586"/>
        <v>-</v>
      </c>
      <c r="DX194" s="117" t="str">
        <f t="shared" si="586"/>
        <v>-</v>
      </c>
      <c r="DY194" s="117" t="str">
        <f t="shared" si="586"/>
        <v>-</v>
      </c>
      <c r="DZ194" s="117" t="str">
        <f t="shared" si="586"/>
        <v>-</v>
      </c>
      <c r="EA194" s="117" t="str">
        <f t="shared" si="586"/>
        <v>-</v>
      </c>
      <c r="EB194" s="117" t="str">
        <f t="shared" si="586"/>
        <v>-</v>
      </c>
      <c r="EC194" s="117" t="str">
        <f t="shared" si="586"/>
        <v>-</v>
      </c>
      <c r="ED194" s="117" t="str">
        <f t="shared" si="586"/>
        <v>-</v>
      </c>
      <c r="EE194" s="117" t="str">
        <f t="shared" si="586"/>
        <v>-</v>
      </c>
      <c r="EF194" s="117" t="str">
        <f t="shared" si="586"/>
        <v>-</v>
      </c>
      <c r="EG194" s="117" t="str">
        <f t="shared" si="586"/>
        <v>-</v>
      </c>
      <c r="EH194" s="117" t="str">
        <f t="shared" si="586"/>
        <v>-</v>
      </c>
      <c r="EI194" s="117" t="str">
        <f t="shared" si="586"/>
        <v>-</v>
      </c>
      <c r="EJ194" s="117" t="str">
        <f t="shared" si="586"/>
        <v>-</v>
      </c>
      <c r="EK194" s="117" t="str">
        <f t="shared" si="586"/>
        <v>-</v>
      </c>
      <c r="EL194" s="117" t="str">
        <f t="shared" si="586"/>
        <v>-</v>
      </c>
      <c r="EM194" s="117" t="str">
        <f t="shared" si="586"/>
        <v>-</v>
      </c>
      <c r="EN194" s="117" t="str">
        <f t="shared" si="586"/>
        <v>-</v>
      </c>
      <c r="EO194" s="117" t="str">
        <f t="shared" si="586"/>
        <v>-</v>
      </c>
      <c r="EP194" s="117" t="str">
        <f t="shared" si="586"/>
        <v>-</v>
      </c>
      <c r="EQ194" s="117" t="str">
        <f t="shared" si="586"/>
        <v>-</v>
      </c>
      <c r="ER194" s="117" t="str">
        <f t="shared" si="586"/>
        <v>-</v>
      </c>
      <c r="ES194" s="117" t="str">
        <f t="shared" si="586"/>
        <v>-</v>
      </c>
      <c r="ET194" s="117" t="str">
        <f t="shared" si="586"/>
        <v>-</v>
      </c>
      <c r="EU194" s="117" t="str">
        <f t="shared" si="586"/>
        <v>-</v>
      </c>
      <c r="EV194" s="117" t="str">
        <f t="shared" ref="EV194:HG194" si="591">IF(EV145=EV144,"-",EV145)</f>
        <v>-</v>
      </c>
      <c r="EW194" s="117" t="str">
        <f t="shared" si="591"/>
        <v>-</v>
      </c>
      <c r="EX194" s="117" t="str">
        <f t="shared" si="591"/>
        <v>-</v>
      </c>
      <c r="EY194" s="117" t="str">
        <f t="shared" si="591"/>
        <v>-</v>
      </c>
      <c r="EZ194" s="117" t="str">
        <f t="shared" si="591"/>
        <v>-</v>
      </c>
      <c r="FA194" s="117" t="str">
        <f t="shared" si="591"/>
        <v>-</v>
      </c>
      <c r="FB194" s="117" t="str">
        <f t="shared" si="591"/>
        <v>-</v>
      </c>
      <c r="FC194" s="117" t="str">
        <f t="shared" si="591"/>
        <v>-</v>
      </c>
      <c r="FD194" s="117" t="str">
        <f t="shared" si="591"/>
        <v>-</v>
      </c>
      <c r="FE194" s="117" t="str">
        <f t="shared" si="591"/>
        <v>-</v>
      </c>
      <c r="FF194" s="117" t="str">
        <f t="shared" si="591"/>
        <v>-</v>
      </c>
      <c r="FG194" s="117" t="str">
        <f t="shared" si="591"/>
        <v>-</v>
      </c>
      <c r="FH194" s="117" t="str">
        <f t="shared" si="591"/>
        <v>-</v>
      </c>
      <c r="FI194" s="117" t="str">
        <f t="shared" si="591"/>
        <v>-</v>
      </c>
      <c r="FJ194" s="117" t="str">
        <f t="shared" si="591"/>
        <v>-</v>
      </c>
      <c r="FK194" s="117" t="str">
        <f t="shared" si="591"/>
        <v>-</v>
      </c>
      <c r="FL194" s="117" t="str">
        <f t="shared" si="591"/>
        <v>-</v>
      </c>
      <c r="FM194" s="117" t="str">
        <f t="shared" si="591"/>
        <v>-</v>
      </c>
      <c r="FN194" s="117" t="str">
        <f t="shared" si="591"/>
        <v>-</v>
      </c>
      <c r="FO194" s="117" t="str">
        <f t="shared" si="591"/>
        <v>-</v>
      </c>
      <c r="FP194" s="117" t="str">
        <f t="shared" si="591"/>
        <v>-</v>
      </c>
      <c r="FQ194" s="117" t="str">
        <f t="shared" si="591"/>
        <v>-</v>
      </c>
      <c r="FR194" s="117" t="str">
        <f t="shared" si="591"/>
        <v>-</v>
      </c>
      <c r="FS194" s="117" t="str">
        <f t="shared" si="591"/>
        <v>-</v>
      </c>
      <c r="FT194" s="117" t="str">
        <f t="shared" si="591"/>
        <v>-</v>
      </c>
      <c r="FU194" s="117" t="str">
        <f t="shared" si="591"/>
        <v>-</v>
      </c>
      <c r="FV194" s="117" t="str">
        <f t="shared" si="591"/>
        <v>-</v>
      </c>
      <c r="FW194" s="117" t="str">
        <f t="shared" si="591"/>
        <v>-</v>
      </c>
      <c r="FX194" s="117" t="str">
        <f t="shared" si="591"/>
        <v>-</v>
      </c>
      <c r="FY194" s="117" t="str">
        <f t="shared" si="591"/>
        <v>-</v>
      </c>
      <c r="FZ194" s="117" t="str">
        <f t="shared" si="591"/>
        <v>-</v>
      </c>
      <c r="GA194" s="117" t="str">
        <f t="shared" si="591"/>
        <v>-</v>
      </c>
      <c r="GB194" s="117" t="str">
        <f t="shared" si="591"/>
        <v>-</v>
      </c>
      <c r="GC194" s="117" t="str">
        <f t="shared" si="591"/>
        <v>-</v>
      </c>
      <c r="GD194" s="117" t="str">
        <f t="shared" si="591"/>
        <v>-</v>
      </c>
      <c r="GE194" s="117" t="str">
        <f t="shared" si="591"/>
        <v>-</v>
      </c>
      <c r="GF194" s="117" t="str">
        <f t="shared" si="591"/>
        <v>-</v>
      </c>
      <c r="GG194" s="117" t="str">
        <f t="shared" si="591"/>
        <v>-</v>
      </c>
      <c r="GH194" s="117" t="str">
        <f t="shared" si="591"/>
        <v>-</v>
      </c>
      <c r="GI194" s="117" t="str">
        <f t="shared" si="591"/>
        <v>-</v>
      </c>
      <c r="GJ194" s="117" t="str">
        <f t="shared" si="591"/>
        <v>-</v>
      </c>
      <c r="GK194" s="117" t="str">
        <f t="shared" si="591"/>
        <v>-</v>
      </c>
      <c r="GL194" s="117" t="str">
        <f t="shared" si="591"/>
        <v>-</v>
      </c>
      <c r="GM194" s="117" t="str">
        <f t="shared" si="591"/>
        <v>-</v>
      </c>
      <c r="GN194" s="117" t="str">
        <f t="shared" si="591"/>
        <v>-</v>
      </c>
      <c r="GO194" s="117" t="str">
        <f t="shared" si="591"/>
        <v>-</v>
      </c>
      <c r="GP194" s="117" t="str">
        <f t="shared" si="591"/>
        <v>-</v>
      </c>
      <c r="GQ194" s="117" t="str">
        <f t="shared" si="591"/>
        <v>-</v>
      </c>
      <c r="GR194" s="117" t="str">
        <f t="shared" si="591"/>
        <v>-</v>
      </c>
      <c r="GS194" s="117" t="str">
        <f t="shared" si="591"/>
        <v>-</v>
      </c>
      <c r="GT194" s="117" t="str">
        <f t="shared" si="591"/>
        <v>-</v>
      </c>
      <c r="GU194" s="117" t="str">
        <f t="shared" si="591"/>
        <v>-</v>
      </c>
      <c r="GV194" s="117" t="str">
        <f t="shared" si="591"/>
        <v>-</v>
      </c>
      <c r="GW194" s="117" t="str">
        <f t="shared" si="591"/>
        <v>-</v>
      </c>
      <c r="GX194" s="117" t="str">
        <f t="shared" si="591"/>
        <v>-</v>
      </c>
      <c r="GY194" s="117" t="str">
        <f t="shared" si="591"/>
        <v>-</v>
      </c>
      <c r="GZ194" s="117" t="str">
        <f t="shared" si="591"/>
        <v>-</v>
      </c>
      <c r="HA194" s="117" t="str">
        <f t="shared" si="591"/>
        <v>-</v>
      </c>
      <c r="HB194" s="117" t="str">
        <f t="shared" si="591"/>
        <v>-</v>
      </c>
      <c r="HC194" s="117" t="str">
        <f t="shared" si="591"/>
        <v>-</v>
      </c>
      <c r="HD194" s="117" t="str">
        <f t="shared" si="591"/>
        <v>-</v>
      </c>
      <c r="HE194" s="117" t="str">
        <f t="shared" si="591"/>
        <v>-</v>
      </c>
      <c r="HF194" s="117" t="str">
        <f t="shared" si="591"/>
        <v>-</v>
      </c>
      <c r="HG194" s="117" t="str">
        <f t="shared" si="591"/>
        <v>-</v>
      </c>
      <c r="HH194" s="117" t="str">
        <f t="shared" si="587"/>
        <v>-</v>
      </c>
      <c r="HI194" s="117" t="str">
        <f t="shared" si="587"/>
        <v>-</v>
      </c>
      <c r="HJ194" s="117" t="str">
        <f t="shared" si="587"/>
        <v>-</v>
      </c>
      <c r="HK194" s="117" t="str">
        <f t="shared" si="587"/>
        <v>-</v>
      </c>
      <c r="HL194" s="117" t="str">
        <f t="shared" si="587"/>
        <v>-</v>
      </c>
      <c r="HM194" s="117" t="str">
        <f t="shared" si="587"/>
        <v>-</v>
      </c>
      <c r="HN194" s="117" t="str">
        <f t="shared" si="587"/>
        <v>-</v>
      </c>
      <c r="HO194" s="117" t="str">
        <f t="shared" si="587"/>
        <v>-</v>
      </c>
      <c r="HP194" s="117" t="str">
        <f t="shared" si="587"/>
        <v>-</v>
      </c>
      <c r="HQ194" s="117" t="str">
        <f t="shared" si="587"/>
        <v>-</v>
      </c>
      <c r="HR194" s="117" t="str">
        <f t="shared" si="587"/>
        <v>-</v>
      </c>
      <c r="HS194" s="117" t="str">
        <f t="shared" si="587"/>
        <v>-</v>
      </c>
      <c r="HT194" s="117" t="str">
        <f t="shared" si="587"/>
        <v>-</v>
      </c>
      <c r="HU194" s="117" t="str">
        <f t="shared" si="587"/>
        <v>-</v>
      </c>
    </row>
    <row r="195" spans="8:229" x14ac:dyDescent="0.35">
      <c r="H195" s="117">
        <v>194</v>
      </c>
      <c r="I195" s="117" t="str">
        <f t="shared" si="588"/>
        <v>TIA1-3</v>
      </c>
      <c r="J195" s="117">
        <f t="shared" ref="J195:J258" si="592">IF(I195="ECG",J194+1,J194)</f>
        <v>176</v>
      </c>
      <c r="K195" s="117" t="str">
        <f t="shared" ref="K195:K258" si="593">IF(J195=J194,"",IF(MOD(J195,$C$61)=0,"ECG",""))</f>
        <v/>
      </c>
      <c r="L195" s="117" t="str">
        <f t="shared" ref="L195:L258" si="594">IF(I195&lt;&gt;"ECG",I195,"")</f>
        <v>TIA1-3</v>
      </c>
      <c r="M195" s="398" t="str">
        <f t="shared" ref="M195:M258" si="595">CONCATENATE(L195,K195)</f>
        <v>TIA1-3</v>
      </c>
      <c r="N195" s="117">
        <f t="shared" ref="N195:N258" si="596">IF(M195="",N194,N194+1)</f>
        <v>194</v>
      </c>
      <c r="O195" s="117">
        <f t="shared" ref="O195:O258" si="597">IF(N195=N194,"",N195)</f>
        <v>194</v>
      </c>
      <c r="Q195" s="389" t="str">
        <f t="shared" si="589"/>
        <v/>
      </c>
      <c r="R195" s="395" t="str">
        <f t="shared" ref="R195:R258" si="598">IF(Q195="","",INDEX($M$2:$M$799,MATCH(Q195,$O$2:$O$799,0)))</f>
        <v/>
      </c>
      <c r="S195" s="391"/>
      <c r="T195" s="391"/>
      <c r="U195" s="391"/>
      <c r="V195" s="117">
        <v>47</v>
      </c>
      <c r="X195" s="117" t="str">
        <f t="shared" ref="X195:X196" si="599">IF(X146=X145,"-",X146)</f>
        <v>-</v>
      </c>
      <c r="Y195" s="117" t="str">
        <f t="shared" ref="Y195:CJ195" si="600">IF(Y146=Y145,"-",Y146)</f>
        <v>-</v>
      </c>
      <c r="Z195" s="117" t="str">
        <f t="shared" si="600"/>
        <v>-</v>
      </c>
      <c r="AA195" s="117" t="str">
        <f t="shared" si="600"/>
        <v>-</v>
      </c>
      <c r="AB195" s="117" t="str">
        <f t="shared" si="600"/>
        <v>-</v>
      </c>
      <c r="AC195" s="117" t="str">
        <f t="shared" si="600"/>
        <v>-</v>
      </c>
      <c r="AD195" s="117" t="str">
        <f t="shared" si="600"/>
        <v>-</v>
      </c>
      <c r="AE195" s="117" t="str">
        <f t="shared" si="600"/>
        <v>-</v>
      </c>
      <c r="AF195" s="117" t="str">
        <f t="shared" si="600"/>
        <v>-</v>
      </c>
      <c r="AG195" s="117" t="str">
        <f t="shared" si="600"/>
        <v>-</v>
      </c>
      <c r="AH195" s="117" t="str">
        <f t="shared" si="600"/>
        <v>-</v>
      </c>
      <c r="AI195" s="117" t="str">
        <f t="shared" si="600"/>
        <v>-</v>
      </c>
      <c r="AJ195" s="117" t="str">
        <f t="shared" si="600"/>
        <v>-</v>
      </c>
      <c r="AK195" s="117" t="str">
        <f t="shared" si="600"/>
        <v>-</v>
      </c>
      <c r="AL195" s="117" t="str">
        <f t="shared" si="600"/>
        <v>-</v>
      </c>
      <c r="AM195" s="117" t="str">
        <f t="shared" si="600"/>
        <v>-</v>
      </c>
      <c r="AN195" s="117" t="str">
        <f t="shared" si="600"/>
        <v>-</v>
      </c>
      <c r="AO195" s="117" t="str">
        <f t="shared" si="600"/>
        <v>-</v>
      </c>
      <c r="AP195" s="117" t="str">
        <f t="shared" si="600"/>
        <v>-</v>
      </c>
      <c r="AQ195" s="117" t="str">
        <f t="shared" si="600"/>
        <v>-</v>
      </c>
      <c r="AR195" s="117" t="str">
        <f t="shared" si="600"/>
        <v>-</v>
      </c>
      <c r="AS195" s="117" t="str">
        <f t="shared" si="600"/>
        <v>-</v>
      </c>
      <c r="AT195" s="117" t="str">
        <f t="shared" si="600"/>
        <v>-</v>
      </c>
      <c r="AU195" s="117" t="str">
        <f t="shared" si="600"/>
        <v>-</v>
      </c>
      <c r="AV195" s="117" t="str">
        <f t="shared" si="600"/>
        <v>-</v>
      </c>
      <c r="AW195" s="117" t="str">
        <f t="shared" si="600"/>
        <v>-</v>
      </c>
      <c r="AX195" s="117" t="str">
        <f t="shared" si="600"/>
        <v>-</v>
      </c>
      <c r="AY195" s="117" t="str">
        <f t="shared" si="600"/>
        <v>-</v>
      </c>
      <c r="AZ195" s="117" t="str">
        <f t="shared" si="600"/>
        <v>-</v>
      </c>
      <c r="BA195" s="117" t="str">
        <f t="shared" si="600"/>
        <v>-</v>
      </c>
      <c r="BB195" s="117" t="str">
        <f t="shared" si="600"/>
        <v>-</v>
      </c>
      <c r="BC195" s="117" t="str">
        <f t="shared" si="600"/>
        <v>-</v>
      </c>
      <c r="BD195" s="117" t="str">
        <f t="shared" si="600"/>
        <v>-</v>
      </c>
      <c r="BE195" s="117" t="str">
        <f t="shared" si="600"/>
        <v>-</v>
      </c>
      <c r="BF195" s="117" t="str">
        <f t="shared" si="600"/>
        <v>-</v>
      </c>
      <c r="BG195" s="117" t="str">
        <f t="shared" si="600"/>
        <v>-</v>
      </c>
      <c r="BH195" s="117" t="str">
        <f t="shared" si="600"/>
        <v>-</v>
      </c>
      <c r="BI195" s="117" t="str">
        <f t="shared" si="600"/>
        <v>-</v>
      </c>
      <c r="BJ195" s="117" t="str">
        <f t="shared" si="600"/>
        <v>-</v>
      </c>
      <c r="BK195" s="117" t="str">
        <f t="shared" si="600"/>
        <v>-</v>
      </c>
      <c r="BL195" s="117" t="str">
        <f t="shared" si="600"/>
        <v>-</v>
      </c>
      <c r="BM195" s="117" t="str">
        <f t="shared" si="600"/>
        <v>-</v>
      </c>
      <c r="BN195" s="117" t="str">
        <f t="shared" si="600"/>
        <v>-</v>
      </c>
      <c r="BO195" s="117" t="str">
        <f t="shared" si="600"/>
        <v>-</v>
      </c>
      <c r="BP195" s="117" t="str">
        <f t="shared" si="600"/>
        <v>-</v>
      </c>
      <c r="BQ195" s="117" t="str">
        <f t="shared" si="600"/>
        <v>-</v>
      </c>
      <c r="BR195" s="117" t="str">
        <f t="shared" si="600"/>
        <v>-</v>
      </c>
      <c r="BS195" s="117" t="str">
        <f t="shared" si="600"/>
        <v>-</v>
      </c>
      <c r="BT195" s="117" t="str">
        <f t="shared" si="600"/>
        <v>-</v>
      </c>
      <c r="BU195" s="117" t="str">
        <f t="shared" si="600"/>
        <v>-</v>
      </c>
      <c r="BV195" s="117" t="str">
        <f t="shared" si="600"/>
        <v>-</v>
      </c>
      <c r="BW195" s="117" t="str">
        <f t="shared" si="600"/>
        <v>-</v>
      </c>
      <c r="BX195" s="117" t="str">
        <f t="shared" si="600"/>
        <v>-</v>
      </c>
      <c r="BY195" s="117" t="str">
        <f t="shared" si="600"/>
        <v>-</v>
      </c>
      <c r="BZ195" s="117" t="str">
        <f t="shared" si="600"/>
        <v>-</v>
      </c>
      <c r="CA195" s="117" t="str">
        <f t="shared" si="600"/>
        <v>-</v>
      </c>
      <c r="CB195" s="117" t="str">
        <f t="shared" si="600"/>
        <v>-</v>
      </c>
      <c r="CC195" s="117" t="str">
        <f t="shared" si="600"/>
        <v>-</v>
      </c>
      <c r="CD195" s="117" t="str">
        <f t="shared" si="600"/>
        <v>-</v>
      </c>
      <c r="CE195" s="117" t="str">
        <f t="shared" si="600"/>
        <v>-</v>
      </c>
      <c r="CF195" s="117" t="str">
        <f t="shared" si="600"/>
        <v>-</v>
      </c>
      <c r="CG195" s="117" t="str">
        <f t="shared" si="600"/>
        <v>-</v>
      </c>
      <c r="CH195" s="117" t="str">
        <f t="shared" si="600"/>
        <v>-</v>
      </c>
      <c r="CI195" s="117" t="str">
        <f t="shared" si="600"/>
        <v>-</v>
      </c>
      <c r="CJ195" s="117" t="str">
        <f t="shared" si="600"/>
        <v>-</v>
      </c>
      <c r="CK195" s="117" t="str">
        <f t="shared" ref="CK195:EV195" si="601">IF(CK146=CK145,"-",CK146)</f>
        <v>-</v>
      </c>
      <c r="CL195" s="117" t="str">
        <f t="shared" si="601"/>
        <v>-</v>
      </c>
      <c r="CM195" s="117" t="str">
        <f t="shared" si="601"/>
        <v>-</v>
      </c>
      <c r="CN195" s="117" t="str">
        <f t="shared" si="601"/>
        <v>-</v>
      </c>
      <c r="CO195" s="117" t="str">
        <f t="shared" si="601"/>
        <v>-</v>
      </c>
      <c r="CP195" s="117" t="str">
        <f t="shared" si="601"/>
        <v>-</v>
      </c>
      <c r="CQ195" s="117" t="str">
        <f t="shared" si="601"/>
        <v>-</v>
      </c>
      <c r="CR195" s="117" t="str">
        <f t="shared" si="601"/>
        <v>-</v>
      </c>
      <c r="CS195" s="117" t="str">
        <f t="shared" si="601"/>
        <v>-</v>
      </c>
      <c r="CT195" s="117" t="str">
        <f t="shared" si="601"/>
        <v>-</v>
      </c>
      <c r="CU195" s="117" t="str">
        <f t="shared" si="601"/>
        <v>-</v>
      </c>
      <c r="CV195" s="117" t="str">
        <f t="shared" si="601"/>
        <v>-</v>
      </c>
      <c r="CW195" s="117" t="str">
        <f t="shared" si="601"/>
        <v>-</v>
      </c>
      <c r="CX195" s="117" t="str">
        <f t="shared" si="601"/>
        <v>-</v>
      </c>
      <c r="CY195" s="117" t="str">
        <f t="shared" si="601"/>
        <v>-</v>
      </c>
      <c r="CZ195" s="117" t="str">
        <f t="shared" si="601"/>
        <v>-</v>
      </c>
      <c r="DA195" s="117" t="str">
        <f t="shared" si="601"/>
        <v>-</v>
      </c>
      <c r="DB195" s="117" t="str">
        <f t="shared" si="601"/>
        <v>-</v>
      </c>
      <c r="DC195" s="117" t="str">
        <f t="shared" si="601"/>
        <v>-</v>
      </c>
      <c r="DD195" s="117" t="str">
        <f t="shared" si="601"/>
        <v>-</v>
      </c>
      <c r="DE195" s="117" t="str">
        <f t="shared" si="601"/>
        <v>-</v>
      </c>
      <c r="DF195" s="117" t="str">
        <f t="shared" si="601"/>
        <v>-</v>
      </c>
      <c r="DG195" s="117" t="str">
        <f t="shared" si="601"/>
        <v>-</v>
      </c>
      <c r="DH195" s="117" t="str">
        <f t="shared" si="601"/>
        <v>-</v>
      </c>
      <c r="DI195" s="117" t="str">
        <f t="shared" si="601"/>
        <v>-</v>
      </c>
      <c r="DJ195" s="117" t="str">
        <f t="shared" si="601"/>
        <v>-</v>
      </c>
      <c r="DK195" s="117" t="str">
        <f t="shared" si="601"/>
        <v>-</v>
      </c>
      <c r="DL195" s="117" t="str">
        <f t="shared" si="601"/>
        <v>-</v>
      </c>
      <c r="DM195" s="117" t="str">
        <f t="shared" si="601"/>
        <v>-</v>
      </c>
      <c r="DN195" s="117" t="str">
        <f t="shared" si="601"/>
        <v>-</v>
      </c>
      <c r="DO195" s="117" t="str">
        <f t="shared" si="601"/>
        <v>-</v>
      </c>
      <c r="DP195" s="117" t="str">
        <f t="shared" si="601"/>
        <v>-</v>
      </c>
      <c r="DQ195" s="117" t="str">
        <f t="shared" si="601"/>
        <v>-</v>
      </c>
      <c r="DR195" s="117" t="str">
        <f t="shared" si="601"/>
        <v>-</v>
      </c>
      <c r="DS195" s="117" t="str">
        <f t="shared" si="601"/>
        <v>-</v>
      </c>
      <c r="DT195" s="117" t="str">
        <f t="shared" si="601"/>
        <v>-</v>
      </c>
      <c r="DU195" s="117" t="str">
        <f t="shared" si="601"/>
        <v>-</v>
      </c>
      <c r="DV195" s="117" t="str">
        <f t="shared" si="601"/>
        <v>-</v>
      </c>
      <c r="DW195" s="117" t="str">
        <f t="shared" si="601"/>
        <v>-</v>
      </c>
      <c r="DX195" s="117" t="str">
        <f t="shared" si="601"/>
        <v>-</v>
      </c>
      <c r="DY195" s="117" t="str">
        <f t="shared" si="601"/>
        <v>-</v>
      </c>
      <c r="DZ195" s="117" t="str">
        <f t="shared" si="601"/>
        <v>-</v>
      </c>
      <c r="EA195" s="117" t="str">
        <f t="shared" si="601"/>
        <v>-</v>
      </c>
      <c r="EB195" s="117" t="str">
        <f t="shared" si="601"/>
        <v>-</v>
      </c>
      <c r="EC195" s="117" t="str">
        <f t="shared" si="601"/>
        <v>-</v>
      </c>
      <c r="ED195" s="117" t="str">
        <f t="shared" si="601"/>
        <v>-</v>
      </c>
      <c r="EE195" s="117" t="str">
        <f t="shared" si="601"/>
        <v>-</v>
      </c>
      <c r="EF195" s="117" t="str">
        <f t="shared" si="601"/>
        <v>-</v>
      </c>
      <c r="EG195" s="117" t="str">
        <f t="shared" si="601"/>
        <v>-</v>
      </c>
      <c r="EH195" s="117" t="str">
        <f t="shared" si="601"/>
        <v>-</v>
      </c>
      <c r="EI195" s="117" t="str">
        <f t="shared" si="601"/>
        <v>-</v>
      </c>
      <c r="EJ195" s="117" t="str">
        <f t="shared" si="601"/>
        <v>-</v>
      </c>
      <c r="EK195" s="117" t="str">
        <f t="shared" si="601"/>
        <v>-</v>
      </c>
      <c r="EL195" s="117" t="str">
        <f t="shared" si="601"/>
        <v>-</v>
      </c>
      <c r="EM195" s="117" t="str">
        <f t="shared" si="601"/>
        <v>-</v>
      </c>
      <c r="EN195" s="117" t="str">
        <f t="shared" si="601"/>
        <v>-</v>
      </c>
      <c r="EO195" s="117" t="str">
        <f t="shared" si="601"/>
        <v>-</v>
      </c>
      <c r="EP195" s="117" t="str">
        <f t="shared" si="601"/>
        <v>-</v>
      </c>
      <c r="EQ195" s="117" t="str">
        <f t="shared" si="601"/>
        <v>-</v>
      </c>
      <c r="ER195" s="117" t="str">
        <f t="shared" si="601"/>
        <v>-</v>
      </c>
      <c r="ES195" s="117" t="str">
        <f t="shared" si="601"/>
        <v>-</v>
      </c>
      <c r="ET195" s="117" t="str">
        <f t="shared" si="601"/>
        <v>-</v>
      </c>
      <c r="EU195" s="117" t="str">
        <f t="shared" si="601"/>
        <v>-</v>
      </c>
      <c r="EV195" s="117" t="str">
        <f t="shared" si="601"/>
        <v>-</v>
      </c>
      <c r="EW195" s="117" t="str">
        <f t="shared" ref="EW195:HH195" si="602">IF(EW146=EW145,"-",EW146)</f>
        <v>-</v>
      </c>
      <c r="EX195" s="117" t="str">
        <f t="shared" si="602"/>
        <v>-</v>
      </c>
      <c r="EY195" s="117" t="str">
        <f t="shared" si="602"/>
        <v>-</v>
      </c>
      <c r="EZ195" s="117" t="str">
        <f t="shared" si="602"/>
        <v>-</v>
      </c>
      <c r="FA195" s="117" t="str">
        <f t="shared" si="602"/>
        <v>-</v>
      </c>
      <c r="FB195" s="117" t="str">
        <f t="shared" si="602"/>
        <v>-</v>
      </c>
      <c r="FC195" s="117" t="str">
        <f t="shared" si="602"/>
        <v>-</v>
      </c>
      <c r="FD195" s="117" t="str">
        <f t="shared" si="602"/>
        <v>-</v>
      </c>
      <c r="FE195" s="117" t="str">
        <f t="shared" si="602"/>
        <v>-</v>
      </c>
      <c r="FF195" s="117" t="str">
        <f t="shared" si="602"/>
        <v>-</v>
      </c>
      <c r="FG195" s="117" t="str">
        <f t="shared" si="602"/>
        <v>-</v>
      </c>
      <c r="FH195" s="117" t="str">
        <f t="shared" si="602"/>
        <v>-</v>
      </c>
      <c r="FI195" s="117" t="str">
        <f t="shared" si="602"/>
        <v>-</v>
      </c>
      <c r="FJ195" s="117" t="str">
        <f t="shared" si="602"/>
        <v>-</v>
      </c>
      <c r="FK195" s="117" t="str">
        <f t="shared" si="602"/>
        <v>-</v>
      </c>
      <c r="FL195" s="117" t="str">
        <f t="shared" si="602"/>
        <v>-</v>
      </c>
      <c r="FM195" s="117" t="str">
        <f t="shared" si="602"/>
        <v>-</v>
      </c>
      <c r="FN195" s="117" t="str">
        <f t="shared" si="602"/>
        <v>-</v>
      </c>
      <c r="FO195" s="117" t="str">
        <f t="shared" si="602"/>
        <v>-</v>
      </c>
      <c r="FP195" s="117" t="str">
        <f t="shared" si="602"/>
        <v>-</v>
      </c>
      <c r="FQ195" s="117" t="str">
        <f t="shared" si="602"/>
        <v>-</v>
      </c>
      <c r="FR195" s="117" t="str">
        <f t="shared" si="602"/>
        <v>-</v>
      </c>
      <c r="FS195" s="117" t="str">
        <f t="shared" si="602"/>
        <v>-</v>
      </c>
      <c r="FT195" s="117" t="str">
        <f t="shared" si="602"/>
        <v>-</v>
      </c>
      <c r="FU195" s="117" t="str">
        <f t="shared" si="602"/>
        <v>-</v>
      </c>
      <c r="FV195" s="117" t="str">
        <f t="shared" si="602"/>
        <v>-</v>
      </c>
      <c r="FW195" s="117" t="str">
        <f t="shared" si="602"/>
        <v>-</v>
      </c>
      <c r="FX195" s="117" t="str">
        <f t="shared" si="602"/>
        <v>-</v>
      </c>
      <c r="FY195" s="117" t="str">
        <f t="shared" si="602"/>
        <v>-</v>
      </c>
      <c r="FZ195" s="117" t="str">
        <f t="shared" si="602"/>
        <v>-</v>
      </c>
      <c r="GA195" s="117" t="str">
        <f t="shared" si="602"/>
        <v>-</v>
      </c>
      <c r="GB195" s="117" t="str">
        <f t="shared" si="602"/>
        <v>-</v>
      </c>
      <c r="GC195" s="117" t="str">
        <f t="shared" si="602"/>
        <v>-</v>
      </c>
      <c r="GD195" s="117" t="str">
        <f t="shared" si="602"/>
        <v>-</v>
      </c>
      <c r="GE195" s="117" t="str">
        <f t="shared" si="602"/>
        <v>-</v>
      </c>
      <c r="GF195" s="117" t="str">
        <f t="shared" si="602"/>
        <v>-</v>
      </c>
      <c r="GG195" s="117" t="str">
        <f t="shared" si="602"/>
        <v>-</v>
      </c>
      <c r="GH195" s="117" t="str">
        <f t="shared" si="602"/>
        <v>-</v>
      </c>
      <c r="GI195" s="117" t="str">
        <f t="shared" si="602"/>
        <v>-</v>
      </c>
      <c r="GJ195" s="117" t="str">
        <f t="shared" si="602"/>
        <v>-</v>
      </c>
      <c r="GK195" s="117" t="str">
        <f t="shared" si="602"/>
        <v>-</v>
      </c>
      <c r="GL195" s="117" t="str">
        <f t="shared" si="602"/>
        <v>-</v>
      </c>
      <c r="GM195" s="117" t="str">
        <f t="shared" si="602"/>
        <v>-</v>
      </c>
      <c r="GN195" s="117" t="str">
        <f t="shared" si="602"/>
        <v>-</v>
      </c>
      <c r="GO195" s="117" t="str">
        <f t="shared" si="602"/>
        <v>-</v>
      </c>
      <c r="GP195" s="117" t="str">
        <f t="shared" si="602"/>
        <v>-</v>
      </c>
      <c r="GQ195" s="117" t="str">
        <f t="shared" si="602"/>
        <v>-</v>
      </c>
      <c r="GR195" s="117" t="str">
        <f t="shared" si="602"/>
        <v>-</v>
      </c>
      <c r="GS195" s="117" t="str">
        <f t="shared" si="602"/>
        <v>-</v>
      </c>
      <c r="GT195" s="117" t="str">
        <f t="shared" si="602"/>
        <v>-</v>
      </c>
      <c r="GU195" s="117" t="str">
        <f t="shared" si="602"/>
        <v>-</v>
      </c>
      <c r="GV195" s="117" t="str">
        <f t="shared" si="602"/>
        <v>-</v>
      </c>
      <c r="GW195" s="117" t="str">
        <f t="shared" si="602"/>
        <v>-</v>
      </c>
      <c r="GX195" s="117" t="str">
        <f t="shared" si="602"/>
        <v>-</v>
      </c>
      <c r="GY195" s="117" t="str">
        <f t="shared" si="602"/>
        <v>-</v>
      </c>
      <c r="GZ195" s="117" t="str">
        <f t="shared" si="602"/>
        <v>-</v>
      </c>
      <c r="HA195" s="117" t="str">
        <f t="shared" si="602"/>
        <v>-</v>
      </c>
      <c r="HB195" s="117" t="str">
        <f t="shared" si="602"/>
        <v>-</v>
      </c>
      <c r="HC195" s="117" t="str">
        <f t="shared" si="602"/>
        <v>-</v>
      </c>
      <c r="HD195" s="117" t="str">
        <f t="shared" si="602"/>
        <v>-</v>
      </c>
      <c r="HE195" s="117" t="str">
        <f t="shared" si="602"/>
        <v>-</v>
      </c>
      <c r="HF195" s="117" t="str">
        <f t="shared" si="602"/>
        <v>-</v>
      </c>
      <c r="HG195" s="117" t="str">
        <f t="shared" si="602"/>
        <v>-</v>
      </c>
      <c r="HH195" s="117" t="str">
        <f t="shared" si="602"/>
        <v>-</v>
      </c>
      <c r="HI195" s="117" t="str">
        <f t="shared" ref="HI195:HU195" si="603">IF(HI146=HI145,"-",HI146)</f>
        <v>-</v>
      </c>
      <c r="HJ195" s="117" t="str">
        <f t="shared" si="603"/>
        <v>-</v>
      </c>
      <c r="HK195" s="117" t="str">
        <f t="shared" si="603"/>
        <v>-</v>
      </c>
      <c r="HL195" s="117" t="str">
        <f t="shared" si="603"/>
        <v>-</v>
      </c>
      <c r="HM195" s="117" t="str">
        <f t="shared" si="603"/>
        <v>-</v>
      </c>
      <c r="HN195" s="117" t="str">
        <f t="shared" si="603"/>
        <v>-</v>
      </c>
      <c r="HO195" s="117" t="str">
        <f t="shared" si="603"/>
        <v>-</v>
      </c>
      <c r="HP195" s="117" t="str">
        <f t="shared" si="603"/>
        <v>-</v>
      </c>
      <c r="HQ195" s="117" t="str">
        <f t="shared" si="603"/>
        <v>-</v>
      </c>
      <c r="HR195" s="117" t="str">
        <f t="shared" si="603"/>
        <v>-</v>
      </c>
      <c r="HS195" s="117" t="str">
        <f t="shared" si="603"/>
        <v>-</v>
      </c>
      <c r="HT195" s="117" t="str">
        <f t="shared" si="603"/>
        <v>-</v>
      </c>
      <c r="HU195" s="117" t="str">
        <f t="shared" si="603"/>
        <v>-</v>
      </c>
    </row>
    <row r="196" spans="8:229" x14ac:dyDescent="0.35">
      <c r="H196" s="117">
        <v>195</v>
      </c>
      <c r="I196" s="117" t="str">
        <f t="shared" si="588"/>
        <v>ECG</v>
      </c>
      <c r="J196" s="117">
        <f t="shared" si="592"/>
        <v>177</v>
      </c>
      <c r="K196" s="117" t="str">
        <f t="shared" si="593"/>
        <v>ECG</v>
      </c>
      <c r="L196" s="117" t="str">
        <f t="shared" si="594"/>
        <v/>
      </c>
      <c r="M196" s="398" t="str">
        <f t="shared" si="595"/>
        <v>ECG</v>
      </c>
      <c r="N196" s="117">
        <f t="shared" si="596"/>
        <v>195</v>
      </c>
      <c r="O196" s="117">
        <f t="shared" si="597"/>
        <v>195</v>
      </c>
      <c r="Q196" s="389" t="str">
        <f t="shared" si="589"/>
        <v/>
      </c>
      <c r="R196" s="395" t="str">
        <f t="shared" si="598"/>
        <v/>
      </c>
      <c r="S196" s="391"/>
      <c r="T196" s="391"/>
      <c r="U196" s="391"/>
      <c r="V196" s="117">
        <v>48</v>
      </c>
      <c r="W196" s="117">
        <v>0</v>
      </c>
      <c r="X196" s="117" t="str">
        <f t="shared" si="599"/>
        <v>-</v>
      </c>
      <c r="Y196" s="117" t="str">
        <f t="shared" ref="Y196:CJ196" si="604">IF(Y147=Y146,"-",Y147)</f>
        <v>-</v>
      </c>
      <c r="Z196" s="117" t="str">
        <f t="shared" si="604"/>
        <v>-</v>
      </c>
      <c r="AA196" s="117" t="str">
        <f t="shared" si="604"/>
        <v>-</v>
      </c>
      <c r="AB196" s="117" t="str">
        <f t="shared" si="604"/>
        <v>-</v>
      </c>
      <c r="AC196" s="117" t="str">
        <f t="shared" si="604"/>
        <v>-</v>
      </c>
      <c r="AD196" s="117" t="str">
        <f t="shared" si="604"/>
        <v>-</v>
      </c>
      <c r="AE196" s="117" t="str">
        <f t="shared" si="604"/>
        <v>-</v>
      </c>
      <c r="AF196" s="117" t="str">
        <f t="shared" si="604"/>
        <v>-</v>
      </c>
      <c r="AG196" s="117" t="str">
        <f t="shared" si="604"/>
        <v>-</v>
      </c>
      <c r="AH196" s="117" t="str">
        <f t="shared" si="604"/>
        <v>-</v>
      </c>
      <c r="AI196" s="117" t="str">
        <f t="shared" si="604"/>
        <v>-</v>
      </c>
      <c r="AJ196" s="117" t="str">
        <f t="shared" si="604"/>
        <v>-</v>
      </c>
      <c r="AK196" s="117" t="str">
        <f t="shared" si="604"/>
        <v>-</v>
      </c>
      <c r="AL196" s="117" t="str">
        <f t="shared" si="604"/>
        <v>-</v>
      </c>
      <c r="AM196" s="117" t="str">
        <f t="shared" si="604"/>
        <v>-</v>
      </c>
      <c r="AN196" s="117" t="str">
        <f t="shared" si="604"/>
        <v>-</v>
      </c>
      <c r="AO196" s="117" t="str">
        <f t="shared" si="604"/>
        <v>-</v>
      </c>
      <c r="AP196" s="117" t="str">
        <f t="shared" si="604"/>
        <v>-</v>
      </c>
      <c r="AQ196" s="117" t="str">
        <f t="shared" si="604"/>
        <v>-</v>
      </c>
      <c r="AR196" s="117" t="str">
        <f t="shared" si="604"/>
        <v>-</v>
      </c>
      <c r="AS196" s="117" t="str">
        <f t="shared" si="604"/>
        <v>-</v>
      </c>
      <c r="AT196" s="117" t="str">
        <f t="shared" si="604"/>
        <v>-</v>
      </c>
      <c r="AU196" s="117" t="str">
        <f t="shared" si="604"/>
        <v>-</v>
      </c>
      <c r="AV196" s="117" t="str">
        <f t="shared" si="604"/>
        <v>-</v>
      </c>
      <c r="AW196" s="117" t="str">
        <f t="shared" si="604"/>
        <v>-</v>
      </c>
      <c r="AX196" s="117" t="str">
        <f t="shared" si="604"/>
        <v>-</v>
      </c>
      <c r="AY196" s="117" t="str">
        <f t="shared" si="604"/>
        <v>-</v>
      </c>
      <c r="AZ196" s="117" t="str">
        <f t="shared" si="604"/>
        <v>-</v>
      </c>
      <c r="BA196" s="117" t="str">
        <f t="shared" si="604"/>
        <v>-</v>
      </c>
      <c r="BB196" s="117" t="str">
        <f t="shared" si="604"/>
        <v>-</v>
      </c>
      <c r="BC196" s="117" t="str">
        <f t="shared" si="604"/>
        <v>-</v>
      </c>
      <c r="BD196" s="117" t="str">
        <f t="shared" si="604"/>
        <v>-</v>
      </c>
      <c r="BE196" s="117" t="str">
        <f t="shared" si="604"/>
        <v>-</v>
      </c>
      <c r="BF196" s="117" t="str">
        <f t="shared" si="604"/>
        <v>-</v>
      </c>
      <c r="BG196" s="117" t="str">
        <f t="shared" si="604"/>
        <v>-</v>
      </c>
      <c r="BH196" s="117" t="str">
        <f t="shared" si="604"/>
        <v>-</v>
      </c>
      <c r="BI196" s="117" t="str">
        <f t="shared" si="604"/>
        <v>-</v>
      </c>
      <c r="BJ196" s="117" t="str">
        <f t="shared" si="604"/>
        <v>-</v>
      </c>
      <c r="BK196" s="117" t="str">
        <f t="shared" si="604"/>
        <v>-</v>
      </c>
      <c r="BL196" s="117" t="str">
        <f t="shared" si="604"/>
        <v>-</v>
      </c>
      <c r="BM196" s="117" t="str">
        <f t="shared" si="604"/>
        <v>-</v>
      </c>
      <c r="BN196" s="117" t="str">
        <f t="shared" si="604"/>
        <v>-</v>
      </c>
      <c r="BO196" s="117" t="str">
        <f t="shared" si="604"/>
        <v>-</v>
      </c>
      <c r="BP196" s="117" t="str">
        <f t="shared" si="604"/>
        <v>-</v>
      </c>
      <c r="BQ196" s="117" t="str">
        <f t="shared" si="604"/>
        <v>-</v>
      </c>
      <c r="BR196" s="117" t="str">
        <f t="shared" si="604"/>
        <v>-</v>
      </c>
      <c r="BS196" s="117" t="str">
        <f t="shared" si="604"/>
        <v>-</v>
      </c>
      <c r="BT196" s="117" t="str">
        <f t="shared" si="604"/>
        <v>-</v>
      </c>
      <c r="BU196" s="117" t="str">
        <f t="shared" si="604"/>
        <v>-</v>
      </c>
      <c r="BV196" s="117" t="str">
        <f t="shared" si="604"/>
        <v>-</v>
      </c>
      <c r="BW196" s="117" t="str">
        <f t="shared" si="604"/>
        <v>-</v>
      </c>
      <c r="BX196" s="117" t="str">
        <f t="shared" si="604"/>
        <v>-</v>
      </c>
      <c r="BY196" s="117" t="str">
        <f t="shared" si="604"/>
        <v>-</v>
      </c>
      <c r="BZ196" s="117" t="str">
        <f t="shared" si="604"/>
        <v>-</v>
      </c>
      <c r="CA196" s="117" t="str">
        <f t="shared" si="604"/>
        <v>-</v>
      </c>
      <c r="CB196" s="117" t="str">
        <f t="shared" si="604"/>
        <v>-</v>
      </c>
      <c r="CC196" s="117" t="str">
        <f t="shared" si="604"/>
        <v>-</v>
      </c>
      <c r="CD196" s="117" t="str">
        <f t="shared" si="604"/>
        <v>-</v>
      </c>
      <c r="CE196" s="117" t="str">
        <f t="shared" si="604"/>
        <v>-</v>
      </c>
      <c r="CF196" s="117" t="str">
        <f t="shared" si="604"/>
        <v>-</v>
      </c>
      <c r="CG196" s="117" t="str">
        <f t="shared" si="604"/>
        <v>-</v>
      </c>
      <c r="CH196" s="117" t="str">
        <f t="shared" si="604"/>
        <v>-</v>
      </c>
      <c r="CI196" s="117" t="str">
        <f t="shared" si="604"/>
        <v>-</v>
      </c>
      <c r="CJ196" s="117" t="str">
        <f t="shared" si="604"/>
        <v>-</v>
      </c>
      <c r="CK196" s="117" t="str">
        <f t="shared" ref="CK196:EV196" si="605">IF(CK147=CK146,"-",CK147)</f>
        <v>-</v>
      </c>
      <c r="CL196" s="117" t="str">
        <f t="shared" si="605"/>
        <v>-</v>
      </c>
      <c r="CM196" s="117" t="str">
        <f t="shared" si="605"/>
        <v>-</v>
      </c>
      <c r="CN196" s="117" t="str">
        <f t="shared" si="605"/>
        <v>-</v>
      </c>
      <c r="CO196" s="117" t="str">
        <f t="shared" si="605"/>
        <v>-</v>
      </c>
      <c r="CP196" s="117" t="str">
        <f t="shared" si="605"/>
        <v>-</v>
      </c>
      <c r="CQ196" s="117" t="str">
        <f t="shared" si="605"/>
        <v>-</v>
      </c>
      <c r="CR196" s="117" t="str">
        <f t="shared" si="605"/>
        <v>-</v>
      </c>
      <c r="CS196" s="117" t="str">
        <f t="shared" si="605"/>
        <v>-</v>
      </c>
      <c r="CT196" s="117" t="str">
        <f t="shared" si="605"/>
        <v>-</v>
      </c>
      <c r="CU196" s="117" t="str">
        <f t="shared" si="605"/>
        <v>-</v>
      </c>
      <c r="CV196" s="117" t="str">
        <f t="shared" si="605"/>
        <v>-</v>
      </c>
      <c r="CW196" s="117" t="str">
        <f t="shared" si="605"/>
        <v>-</v>
      </c>
      <c r="CX196" s="117" t="str">
        <f t="shared" si="605"/>
        <v>-</v>
      </c>
      <c r="CY196" s="117" t="str">
        <f t="shared" si="605"/>
        <v>-</v>
      </c>
      <c r="CZ196" s="117" t="str">
        <f t="shared" si="605"/>
        <v>-</v>
      </c>
      <c r="DA196" s="117" t="str">
        <f t="shared" si="605"/>
        <v>-</v>
      </c>
      <c r="DB196" s="117" t="str">
        <f t="shared" si="605"/>
        <v>-</v>
      </c>
      <c r="DC196" s="117" t="str">
        <f t="shared" si="605"/>
        <v>-</v>
      </c>
      <c r="DD196" s="117" t="str">
        <f t="shared" si="605"/>
        <v>-</v>
      </c>
      <c r="DE196" s="117" t="str">
        <f t="shared" si="605"/>
        <v>-</v>
      </c>
      <c r="DF196" s="117" t="str">
        <f t="shared" si="605"/>
        <v>-</v>
      </c>
      <c r="DG196" s="117" t="str">
        <f t="shared" si="605"/>
        <v>-</v>
      </c>
      <c r="DH196" s="117" t="str">
        <f t="shared" si="605"/>
        <v>-</v>
      </c>
      <c r="DI196" s="117" t="str">
        <f t="shared" si="605"/>
        <v>-</v>
      </c>
      <c r="DJ196" s="117" t="str">
        <f t="shared" si="605"/>
        <v>-</v>
      </c>
      <c r="DK196" s="117" t="str">
        <f t="shared" si="605"/>
        <v>-</v>
      </c>
      <c r="DL196" s="117" t="str">
        <f t="shared" si="605"/>
        <v>-</v>
      </c>
      <c r="DM196" s="117" t="str">
        <f t="shared" si="605"/>
        <v>-</v>
      </c>
      <c r="DN196" s="117" t="str">
        <f t="shared" si="605"/>
        <v>-</v>
      </c>
      <c r="DO196" s="117" t="str">
        <f t="shared" si="605"/>
        <v>-</v>
      </c>
      <c r="DP196" s="117" t="str">
        <f t="shared" si="605"/>
        <v>-</v>
      </c>
      <c r="DQ196" s="117" t="str">
        <f t="shared" si="605"/>
        <v>-</v>
      </c>
      <c r="DR196" s="117" t="str">
        <f t="shared" si="605"/>
        <v>-</v>
      </c>
      <c r="DS196" s="117" t="str">
        <f t="shared" si="605"/>
        <v>-</v>
      </c>
      <c r="DT196" s="117" t="str">
        <f t="shared" si="605"/>
        <v>-</v>
      </c>
      <c r="DU196" s="117" t="str">
        <f t="shared" si="605"/>
        <v>-</v>
      </c>
      <c r="DV196" s="117" t="str">
        <f t="shared" si="605"/>
        <v>-</v>
      </c>
      <c r="DW196" s="117" t="str">
        <f t="shared" si="605"/>
        <v>-</v>
      </c>
      <c r="DX196" s="117" t="str">
        <f t="shared" si="605"/>
        <v>-</v>
      </c>
      <c r="DY196" s="117" t="str">
        <f t="shared" si="605"/>
        <v>-</v>
      </c>
      <c r="DZ196" s="117" t="str">
        <f t="shared" si="605"/>
        <v>-</v>
      </c>
      <c r="EA196" s="117" t="str">
        <f t="shared" si="605"/>
        <v>-</v>
      </c>
      <c r="EB196" s="117" t="str">
        <f t="shared" si="605"/>
        <v>-</v>
      </c>
      <c r="EC196" s="117" t="str">
        <f t="shared" si="605"/>
        <v>-</v>
      </c>
      <c r="ED196" s="117" t="str">
        <f t="shared" si="605"/>
        <v>-</v>
      </c>
      <c r="EE196" s="117" t="str">
        <f t="shared" si="605"/>
        <v>-</v>
      </c>
      <c r="EF196" s="117" t="str">
        <f t="shared" si="605"/>
        <v>-</v>
      </c>
      <c r="EG196" s="117" t="str">
        <f t="shared" si="605"/>
        <v>-</v>
      </c>
      <c r="EH196" s="117" t="str">
        <f t="shared" si="605"/>
        <v>-</v>
      </c>
      <c r="EI196" s="117" t="str">
        <f t="shared" si="605"/>
        <v>-</v>
      </c>
      <c r="EJ196" s="117" t="str">
        <f t="shared" si="605"/>
        <v>-</v>
      </c>
      <c r="EK196" s="117" t="str">
        <f t="shared" si="605"/>
        <v>-</v>
      </c>
      <c r="EL196" s="117" t="str">
        <f t="shared" si="605"/>
        <v>-</v>
      </c>
      <c r="EM196" s="117" t="str">
        <f t="shared" si="605"/>
        <v>-</v>
      </c>
      <c r="EN196" s="117" t="str">
        <f t="shared" si="605"/>
        <v>-</v>
      </c>
      <c r="EO196" s="117" t="str">
        <f t="shared" si="605"/>
        <v>-</v>
      </c>
      <c r="EP196" s="117" t="str">
        <f t="shared" si="605"/>
        <v>-</v>
      </c>
      <c r="EQ196" s="117" t="str">
        <f t="shared" si="605"/>
        <v>-</v>
      </c>
      <c r="ER196" s="117" t="str">
        <f t="shared" si="605"/>
        <v>-</v>
      </c>
      <c r="ES196" s="117" t="str">
        <f t="shared" si="605"/>
        <v>-</v>
      </c>
      <c r="ET196" s="117" t="str">
        <f t="shared" si="605"/>
        <v>-</v>
      </c>
      <c r="EU196" s="117" t="str">
        <f t="shared" si="605"/>
        <v>-</v>
      </c>
      <c r="EV196" s="117" t="str">
        <f t="shared" si="605"/>
        <v>-</v>
      </c>
      <c r="EW196" s="117" t="str">
        <f t="shared" ref="EW196:HH196" si="606">IF(EW147=EW146,"-",EW147)</f>
        <v>-</v>
      </c>
      <c r="EX196" s="117" t="str">
        <f t="shared" si="606"/>
        <v>-</v>
      </c>
      <c r="EY196" s="117" t="str">
        <f t="shared" si="606"/>
        <v>-</v>
      </c>
      <c r="EZ196" s="117" t="str">
        <f t="shared" si="606"/>
        <v>-</v>
      </c>
      <c r="FA196" s="117" t="str">
        <f t="shared" si="606"/>
        <v>-</v>
      </c>
      <c r="FB196" s="117" t="str">
        <f t="shared" si="606"/>
        <v>-</v>
      </c>
      <c r="FC196" s="117" t="str">
        <f t="shared" si="606"/>
        <v>-</v>
      </c>
      <c r="FD196" s="117" t="str">
        <f t="shared" si="606"/>
        <v>-</v>
      </c>
      <c r="FE196" s="117" t="str">
        <f t="shared" si="606"/>
        <v>-</v>
      </c>
      <c r="FF196" s="117" t="str">
        <f t="shared" si="606"/>
        <v>-</v>
      </c>
      <c r="FG196" s="117" t="str">
        <f t="shared" si="606"/>
        <v>-</v>
      </c>
      <c r="FH196" s="117" t="str">
        <f t="shared" si="606"/>
        <v>-</v>
      </c>
      <c r="FI196" s="117" t="str">
        <f t="shared" si="606"/>
        <v>-</v>
      </c>
      <c r="FJ196" s="117" t="str">
        <f t="shared" si="606"/>
        <v>-</v>
      </c>
      <c r="FK196" s="117" t="str">
        <f t="shared" si="606"/>
        <v>-</v>
      </c>
      <c r="FL196" s="117" t="str">
        <f t="shared" si="606"/>
        <v>-</v>
      </c>
      <c r="FM196" s="117" t="str">
        <f t="shared" si="606"/>
        <v>-</v>
      </c>
      <c r="FN196" s="117" t="str">
        <f t="shared" si="606"/>
        <v>-</v>
      </c>
      <c r="FO196" s="117" t="str">
        <f t="shared" si="606"/>
        <v>-</v>
      </c>
      <c r="FP196" s="117" t="str">
        <f t="shared" si="606"/>
        <v>-</v>
      </c>
      <c r="FQ196" s="117" t="str">
        <f t="shared" si="606"/>
        <v>-</v>
      </c>
      <c r="FR196" s="117" t="str">
        <f t="shared" si="606"/>
        <v>-</v>
      </c>
      <c r="FS196" s="117" t="str">
        <f t="shared" si="606"/>
        <v>-</v>
      </c>
      <c r="FT196" s="117" t="str">
        <f t="shared" si="606"/>
        <v>-</v>
      </c>
      <c r="FU196" s="117" t="str">
        <f t="shared" si="606"/>
        <v>-</v>
      </c>
      <c r="FV196" s="117" t="str">
        <f t="shared" si="606"/>
        <v>-</v>
      </c>
      <c r="FW196" s="117" t="str">
        <f t="shared" si="606"/>
        <v>-</v>
      </c>
      <c r="FX196" s="117" t="str">
        <f t="shared" si="606"/>
        <v>-</v>
      </c>
      <c r="FY196" s="117" t="str">
        <f t="shared" si="606"/>
        <v>-</v>
      </c>
      <c r="FZ196" s="117" t="str">
        <f t="shared" si="606"/>
        <v>-</v>
      </c>
      <c r="GA196" s="117" t="str">
        <f t="shared" si="606"/>
        <v>-</v>
      </c>
      <c r="GB196" s="117" t="str">
        <f t="shared" si="606"/>
        <v>-</v>
      </c>
      <c r="GC196" s="117" t="str">
        <f t="shared" si="606"/>
        <v>-</v>
      </c>
      <c r="GD196" s="117" t="str">
        <f t="shared" si="606"/>
        <v>-</v>
      </c>
      <c r="GE196" s="117" t="str">
        <f t="shared" si="606"/>
        <v>-</v>
      </c>
      <c r="GF196" s="117" t="str">
        <f t="shared" si="606"/>
        <v>-</v>
      </c>
      <c r="GG196" s="117" t="str">
        <f t="shared" si="606"/>
        <v>-</v>
      </c>
      <c r="GH196" s="117" t="str">
        <f t="shared" si="606"/>
        <v>-</v>
      </c>
      <c r="GI196" s="117" t="str">
        <f t="shared" si="606"/>
        <v>-</v>
      </c>
      <c r="GJ196" s="117" t="str">
        <f t="shared" si="606"/>
        <v>-</v>
      </c>
      <c r="GK196" s="117" t="str">
        <f t="shared" si="606"/>
        <v>-</v>
      </c>
      <c r="GL196" s="117" t="str">
        <f t="shared" si="606"/>
        <v>-</v>
      </c>
      <c r="GM196" s="117" t="str">
        <f t="shared" si="606"/>
        <v>-</v>
      </c>
      <c r="GN196" s="117" t="str">
        <f t="shared" si="606"/>
        <v>-</v>
      </c>
      <c r="GO196" s="117" t="str">
        <f t="shared" si="606"/>
        <v>-</v>
      </c>
      <c r="GP196" s="117" t="str">
        <f t="shared" si="606"/>
        <v>-</v>
      </c>
      <c r="GQ196" s="117" t="str">
        <f t="shared" si="606"/>
        <v>-</v>
      </c>
      <c r="GR196" s="117" t="str">
        <f t="shared" si="606"/>
        <v>-</v>
      </c>
      <c r="GS196" s="117" t="str">
        <f t="shared" si="606"/>
        <v>-</v>
      </c>
      <c r="GT196" s="117" t="str">
        <f t="shared" si="606"/>
        <v>-</v>
      </c>
      <c r="GU196" s="117" t="str">
        <f t="shared" si="606"/>
        <v>-</v>
      </c>
      <c r="GV196" s="117" t="str">
        <f t="shared" si="606"/>
        <v>-</v>
      </c>
      <c r="GW196" s="117" t="str">
        <f t="shared" si="606"/>
        <v>-</v>
      </c>
      <c r="GX196" s="117" t="str">
        <f t="shared" si="606"/>
        <v>-</v>
      </c>
      <c r="GY196" s="117" t="str">
        <f t="shared" si="606"/>
        <v>-</v>
      </c>
      <c r="GZ196" s="117" t="str">
        <f t="shared" si="606"/>
        <v>-</v>
      </c>
      <c r="HA196" s="117" t="str">
        <f t="shared" si="606"/>
        <v>-</v>
      </c>
      <c r="HB196" s="117" t="str">
        <f t="shared" si="606"/>
        <v>-</v>
      </c>
      <c r="HC196" s="117" t="str">
        <f t="shared" si="606"/>
        <v>-</v>
      </c>
      <c r="HD196" s="117" t="str">
        <f t="shared" si="606"/>
        <v>-</v>
      </c>
      <c r="HE196" s="117" t="str">
        <f t="shared" si="606"/>
        <v>-</v>
      </c>
      <c r="HF196" s="117" t="str">
        <f t="shared" si="606"/>
        <v>-</v>
      </c>
      <c r="HG196" s="117" t="str">
        <f t="shared" si="606"/>
        <v>-</v>
      </c>
      <c r="HH196" s="117" t="str">
        <f t="shared" si="606"/>
        <v>-</v>
      </c>
      <c r="HI196" s="117" t="str">
        <f t="shared" ref="HI196:HU196" si="607">IF(HI147=HI146,"-",HI147)</f>
        <v>-</v>
      </c>
      <c r="HJ196" s="117" t="str">
        <f t="shared" si="607"/>
        <v>-</v>
      </c>
      <c r="HK196" s="117" t="str">
        <f t="shared" si="607"/>
        <v>-</v>
      </c>
      <c r="HL196" s="117" t="str">
        <f t="shared" si="607"/>
        <v>-</v>
      </c>
      <c r="HM196" s="117" t="str">
        <f t="shared" si="607"/>
        <v>-</v>
      </c>
      <c r="HN196" s="117" t="str">
        <f t="shared" si="607"/>
        <v>-</v>
      </c>
      <c r="HO196" s="117" t="str">
        <f t="shared" si="607"/>
        <v>-</v>
      </c>
      <c r="HP196" s="117" t="str">
        <f t="shared" si="607"/>
        <v>-</v>
      </c>
      <c r="HQ196" s="117" t="str">
        <f t="shared" si="607"/>
        <v>-</v>
      </c>
      <c r="HR196" s="117" t="str">
        <f t="shared" si="607"/>
        <v>-</v>
      </c>
      <c r="HS196" s="117" t="str">
        <f t="shared" si="607"/>
        <v>-</v>
      </c>
      <c r="HT196" s="117" t="str">
        <f t="shared" si="607"/>
        <v>-</v>
      </c>
      <c r="HU196" s="117" t="str">
        <f t="shared" si="607"/>
        <v>-</v>
      </c>
    </row>
    <row r="197" spans="8:229" x14ac:dyDescent="0.35">
      <c r="H197" s="117">
        <v>196</v>
      </c>
      <c r="I197" s="117" t="str">
        <f t="shared" si="588"/>
        <v>ECG</v>
      </c>
      <c r="J197" s="117">
        <f t="shared" si="592"/>
        <v>178</v>
      </c>
      <c r="K197" s="117" t="str">
        <f t="shared" si="593"/>
        <v>ECG</v>
      </c>
      <c r="L197" s="117" t="str">
        <f t="shared" si="594"/>
        <v/>
      </c>
      <c r="M197" s="398" t="str">
        <f t="shared" si="595"/>
        <v>ECG</v>
      </c>
      <c r="N197" s="117">
        <f t="shared" si="596"/>
        <v>196</v>
      </c>
      <c r="O197" s="117">
        <f t="shared" si="597"/>
        <v>196</v>
      </c>
      <c r="Q197" s="389" t="str">
        <f t="shared" si="589"/>
        <v/>
      </c>
      <c r="R197" s="395" t="str">
        <f t="shared" si="598"/>
        <v/>
      </c>
      <c r="S197" s="391"/>
      <c r="T197" s="391"/>
      <c r="U197" s="391"/>
    </row>
    <row r="198" spans="8:229" x14ac:dyDescent="0.35">
      <c r="H198" s="117">
        <v>197</v>
      </c>
      <c r="I198" s="117" t="str">
        <f t="shared" si="588"/>
        <v>ECG</v>
      </c>
      <c r="J198" s="117">
        <f t="shared" si="592"/>
        <v>179</v>
      </c>
      <c r="K198" s="117" t="str">
        <f t="shared" si="593"/>
        <v>ECG</v>
      </c>
      <c r="L198" s="117" t="str">
        <f t="shared" si="594"/>
        <v/>
      </c>
      <c r="M198" s="398" t="str">
        <f t="shared" si="595"/>
        <v>ECG</v>
      </c>
      <c r="N198" s="117">
        <f t="shared" si="596"/>
        <v>197</v>
      </c>
      <c r="O198" s="117">
        <f t="shared" si="597"/>
        <v>197</v>
      </c>
      <c r="Q198" s="389" t="str">
        <f t="shared" si="589"/>
        <v/>
      </c>
      <c r="R198" s="395" t="str">
        <f t="shared" si="598"/>
        <v/>
      </c>
      <c r="S198" s="391"/>
      <c r="T198" s="391"/>
      <c r="U198" s="391"/>
    </row>
    <row r="199" spans="8:229" x14ac:dyDescent="0.35">
      <c r="H199" s="117">
        <v>198</v>
      </c>
      <c r="I199" s="117" t="str">
        <f t="shared" si="588"/>
        <v>ECG</v>
      </c>
      <c r="J199" s="117">
        <f t="shared" si="592"/>
        <v>180</v>
      </c>
      <c r="K199" s="117" t="str">
        <f t="shared" si="593"/>
        <v>ECG</v>
      </c>
      <c r="L199" s="117" t="str">
        <f t="shared" si="594"/>
        <v/>
      </c>
      <c r="M199" s="398" t="str">
        <f t="shared" si="595"/>
        <v>ECG</v>
      </c>
      <c r="N199" s="117">
        <f t="shared" si="596"/>
        <v>198</v>
      </c>
      <c r="O199" s="117">
        <f t="shared" si="597"/>
        <v>198</v>
      </c>
      <c r="Q199" s="389" t="str">
        <f t="shared" si="589"/>
        <v/>
      </c>
      <c r="R199" s="395" t="str">
        <f t="shared" si="598"/>
        <v/>
      </c>
      <c r="S199" s="391"/>
      <c r="T199" s="391"/>
      <c r="U199" s="391"/>
    </row>
    <row r="200" spans="8:229" x14ac:dyDescent="0.35">
      <c r="H200" s="117">
        <v>199</v>
      </c>
      <c r="I200" s="117" t="str">
        <f t="shared" si="588"/>
        <v>ECG</v>
      </c>
      <c r="J200" s="117">
        <f t="shared" si="592"/>
        <v>181</v>
      </c>
      <c r="K200" s="117" t="str">
        <f t="shared" si="593"/>
        <v>ECG</v>
      </c>
      <c r="L200" s="117" t="str">
        <f t="shared" si="594"/>
        <v/>
      </c>
      <c r="M200" s="398" t="str">
        <f t="shared" si="595"/>
        <v>ECG</v>
      </c>
      <c r="N200" s="117">
        <f t="shared" si="596"/>
        <v>199</v>
      </c>
      <c r="O200" s="117">
        <f t="shared" si="597"/>
        <v>199</v>
      </c>
      <c r="Q200" s="389" t="str">
        <f t="shared" si="589"/>
        <v/>
      </c>
      <c r="R200" s="395" t="str">
        <f t="shared" si="598"/>
        <v/>
      </c>
      <c r="S200" s="391"/>
      <c r="T200" s="391"/>
      <c r="U200" s="391"/>
    </row>
    <row r="201" spans="8:229" x14ac:dyDescent="0.35">
      <c r="H201" s="117">
        <v>200</v>
      </c>
      <c r="I201" s="117" t="str">
        <f t="shared" si="588"/>
        <v>ECG</v>
      </c>
      <c r="J201" s="117">
        <f t="shared" si="592"/>
        <v>182</v>
      </c>
      <c r="K201" s="117" t="str">
        <f t="shared" si="593"/>
        <v>ECG</v>
      </c>
      <c r="L201" s="117" t="str">
        <f t="shared" si="594"/>
        <v/>
      </c>
      <c r="M201" s="398" t="str">
        <f t="shared" si="595"/>
        <v>ECG</v>
      </c>
      <c r="N201" s="117">
        <f t="shared" si="596"/>
        <v>200</v>
      </c>
      <c r="O201" s="117">
        <f t="shared" si="597"/>
        <v>200</v>
      </c>
      <c r="Q201" s="389" t="str">
        <f t="shared" si="589"/>
        <v/>
      </c>
      <c r="R201" s="395" t="str">
        <f t="shared" si="598"/>
        <v/>
      </c>
      <c r="S201" s="391"/>
      <c r="T201" s="391"/>
      <c r="U201" s="391"/>
    </row>
    <row r="202" spans="8:229" x14ac:dyDescent="0.35">
      <c r="H202" s="117">
        <v>201</v>
      </c>
      <c r="I202" s="117" t="str">
        <f t="shared" si="588"/>
        <v>ECG</v>
      </c>
      <c r="J202" s="117">
        <f t="shared" si="592"/>
        <v>183</v>
      </c>
      <c r="K202" s="117" t="str">
        <f t="shared" si="593"/>
        <v>ECG</v>
      </c>
      <c r="L202" s="117" t="str">
        <f t="shared" si="594"/>
        <v/>
      </c>
      <c r="M202" s="398" t="str">
        <f t="shared" si="595"/>
        <v>ECG</v>
      </c>
      <c r="N202" s="117">
        <f t="shared" si="596"/>
        <v>201</v>
      </c>
      <c r="O202" s="117">
        <f t="shared" si="597"/>
        <v>201</v>
      </c>
      <c r="Q202" s="389" t="str">
        <f t="shared" si="589"/>
        <v/>
      </c>
      <c r="R202" s="395" t="str">
        <f t="shared" si="598"/>
        <v/>
      </c>
      <c r="S202" s="391"/>
      <c r="T202" s="391"/>
      <c r="U202" s="391"/>
    </row>
    <row r="203" spans="8:229" x14ac:dyDescent="0.35">
      <c r="H203" s="117">
        <v>202</v>
      </c>
      <c r="I203" s="117" t="str">
        <f t="shared" si="588"/>
        <v>ECG</v>
      </c>
      <c r="J203" s="117">
        <f t="shared" si="592"/>
        <v>184</v>
      </c>
      <c r="K203" s="117" t="str">
        <f t="shared" si="593"/>
        <v>ECG</v>
      </c>
      <c r="L203" s="117" t="str">
        <f t="shared" si="594"/>
        <v/>
      </c>
      <c r="M203" s="398" t="str">
        <f t="shared" si="595"/>
        <v>ECG</v>
      </c>
      <c r="N203" s="117">
        <f t="shared" si="596"/>
        <v>202</v>
      </c>
      <c r="O203" s="117">
        <f t="shared" si="597"/>
        <v>202</v>
      </c>
      <c r="Q203" s="389" t="str">
        <f t="shared" si="589"/>
        <v/>
      </c>
      <c r="R203" s="395" t="str">
        <f t="shared" si="598"/>
        <v/>
      </c>
      <c r="S203" s="391"/>
      <c r="T203" s="391"/>
      <c r="U203" s="391"/>
    </row>
    <row r="204" spans="8:229" x14ac:dyDescent="0.35">
      <c r="H204" s="117">
        <v>203</v>
      </c>
      <c r="I204" s="117" t="str">
        <f t="shared" si="588"/>
        <v>ECG</v>
      </c>
      <c r="J204" s="117">
        <f t="shared" si="592"/>
        <v>185</v>
      </c>
      <c r="K204" s="117" t="str">
        <f t="shared" si="593"/>
        <v>ECG</v>
      </c>
      <c r="L204" s="117" t="str">
        <f t="shared" si="594"/>
        <v/>
      </c>
      <c r="M204" s="398" t="str">
        <f t="shared" si="595"/>
        <v>ECG</v>
      </c>
      <c r="N204" s="117">
        <f t="shared" si="596"/>
        <v>203</v>
      </c>
      <c r="O204" s="117">
        <f t="shared" si="597"/>
        <v>203</v>
      </c>
      <c r="Q204" s="389" t="str">
        <f t="shared" si="589"/>
        <v/>
      </c>
      <c r="R204" s="395" t="str">
        <f t="shared" si="598"/>
        <v/>
      </c>
      <c r="S204" s="391"/>
      <c r="T204" s="391"/>
      <c r="U204" s="391"/>
    </row>
    <row r="205" spans="8:229" x14ac:dyDescent="0.35">
      <c r="H205" s="117">
        <v>204</v>
      </c>
      <c r="I205" s="117" t="str">
        <f t="shared" si="588"/>
        <v>ECG</v>
      </c>
      <c r="J205" s="117">
        <f t="shared" si="592"/>
        <v>186</v>
      </c>
      <c r="K205" s="117" t="str">
        <f t="shared" si="593"/>
        <v>ECG</v>
      </c>
      <c r="L205" s="117" t="str">
        <f t="shared" si="594"/>
        <v/>
      </c>
      <c r="M205" s="398" t="str">
        <f t="shared" si="595"/>
        <v>ECG</v>
      </c>
      <c r="N205" s="117">
        <f t="shared" si="596"/>
        <v>204</v>
      </c>
      <c r="O205" s="117">
        <f t="shared" si="597"/>
        <v>204</v>
      </c>
      <c r="Q205" s="389" t="str">
        <f t="shared" si="589"/>
        <v/>
      </c>
      <c r="R205" s="395" t="str">
        <f t="shared" si="598"/>
        <v/>
      </c>
      <c r="S205" s="391"/>
      <c r="T205" s="391"/>
      <c r="U205" s="391"/>
    </row>
    <row r="206" spans="8:229" x14ac:dyDescent="0.35">
      <c r="H206" s="117">
        <v>205</v>
      </c>
      <c r="I206" s="117" t="str">
        <f t="shared" si="588"/>
        <v>TIA1-3</v>
      </c>
      <c r="J206" s="117">
        <f t="shared" si="592"/>
        <v>186</v>
      </c>
      <c r="K206" s="117" t="str">
        <f t="shared" si="593"/>
        <v/>
      </c>
      <c r="L206" s="117" t="str">
        <f t="shared" si="594"/>
        <v>TIA1-3</v>
      </c>
      <c r="M206" s="398" t="str">
        <f t="shared" si="595"/>
        <v>TIA1-3</v>
      </c>
      <c r="N206" s="117">
        <f t="shared" si="596"/>
        <v>205</v>
      </c>
      <c r="O206" s="117">
        <f t="shared" si="597"/>
        <v>205</v>
      </c>
      <c r="Q206" s="389" t="str">
        <f t="shared" si="589"/>
        <v/>
      </c>
      <c r="R206" s="395" t="str">
        <f t="shared" si="598"/>
        <v/>
      </c>
      <c r="S206" s="391"/>
      <c r="T206" s="391"/>
      <c r="U206" s="391"/>
    </row>
    <row r="207" spans="8:229" x14ac:dyDescent="0.35">
      <c r="H207" s="117">
        <v>206</v>
      </c>
      <c r="I207" s="117" t="str">
        <f t="shared" si="588"/>
        <v>ECG</v>
      </c>
      <c r="J207" s="117">
        <f t="shared" si="592"/>
        <v>187</v>
      </c>
      <c r="K207" s="117" t="str">
        <f t="shared" si="593"/>
        <v>ECG</v>
      </c>
      <c r="L207" s="117" t="str">
        <f t="shared" si="594"/>
        <v/>
      </c>
      <c r="M207" s="398" t="str">
        <f t="shared" si="595"/>
        <v>ECG</v>
      </c>
      <c r="N207" s="117">
        <f t="shared" si="596"/>
        <v>206</v>
      </c>
      <c r="O207" s="117">
        <f t="shared" si="597"/>
        <v>206</v>
      </c>
      <c r="Q207" s="389" t="str">
        <f t="shared" si="589"/>
        <v/>
      </c>
      <c r="R207" s="395" t="str">
        <f t="shared" si="598"/>
        <v/>
      </c>
      <c r="S207" s="391"/>
      <c r="T207" s="391"/>
      <c r="U207" s="391"/>
    </row>
    <row r="208" spans="8:229" x14ac:dyDescent="0.35">
      <c r="H208" s="117">
        <v>207</v>
      </c>
      <c r="I208" s="117" t="str">
        <f t="shared" si="588"/>
        <v>ECG</v>
      </c>
      <c r="J208" s="117">
        <f t="shared" si="592"/>
        <v>188</v>
      </c>
      <c r="K208" s="117" t="str">
        <f t="shared" si="593"/>
        <v>ECG</v>
      </c>
      <c r="L208" s="117" t="str">
        <f t="shared" si="594"/>
        <v/>
      </c>
      <c r="M208" s="398" t="str">
        <f t="shared" si="595"/>
        <v>ECG</v>
      </c>
      <c r="N208" s="117">
        <f t="shared" si="596"/>
        <v>207</v>
      </c>
      <c r="O208" s="117">
        <f t="shared" si="597"/>
        <v>207</v>
      </c>
      <c r="Q208" s="389" t="str">
        <f t="shared" si="589"/>
        <v/>
      </c>
      <c r="R208" s="395" t="str">
        <f t="shared" si="598"/>
        <v/>
      </c>
      <c r="S208" s="391"/>
      <c r="T208" s="391"/>
      <c r="U208" s="391"/>
    </row>
    <row r="209" spans="8:21" x14ac:dyDescent="0.35">
      <c r="H209" s="117">
        <v>208</v>
      </c>
      <c r="I209" s="117" t="str">
        <f t="shared" si="588"/>
        <v>ECG</v>
      </c>
      <c r="J209" s="117">
        <f t="shared" si="592"/>
        <v>189</v>
      </c>
      <c r="K209" s="117" t="str">
        <f t="shared" si="593"/>
        <v>ECG</v>
      </c>
      <c r="L209" s="117" t="str">
        <f t="shared" si="594"/>
        <v/>
      </c>
      <c r="M209" s="398" t="str">
        <f t="shared" si="595"/>
        <v>ECG</v>
      </c>
      <c r="N209" s="117">
        <f t="shared" si="596"/>
        <v>208</v>
      </c>
      <c r="O209" s="117">
        <f t="shared" si="597"/>
        <v>208</v>
      </c>
      <c r="Q209" s="389" t="str">
        <f t="shared" si="589"/>
        <v/>
      </c>
      <c r="R209" s="395" t="str">
        <f t="shared" si="598"/>
        <v/>
      </c>
      <c r="S209" s="391"/>
      <c r="T209" s="391"/>
      <c r="U209" s="391"/>
    </row>
    <row r="210" spans="8:21" x14ac:dyDescent="0.35">
      <c r="H210" s="117">
        <v>209</v>
      </c>
      <c r="I210" s="117" t="str">
        <f t="shared" si="588"/>
        <v>ECG</v>
      </c>
      <c r="J210" s="117">
        <f t="shared" si="592"/>
        <v>190</v>
      </c>
      <c r="K210" s="117" t="str">
        <f t="shared" si="593"/>
        <v>ECG</v>
      </c>
      <c r="L210" s="117" t="str">
        <f t="shared" si="594"/>
        <v/>
      </c>
      <c r="M210" s="398" t="str">
        <f t="shared" si="595"/>
        <v>ECG</v>
      </c>
      <c r="N210" s="117">
        <f t="shared" si="596"/>
        <v>209</v>
      </c>
      <c r="O210" s="117">
        <f t="shared" si="597"/>
        <v>209</v>
      </c>
      <c r="Q210" s="389" t="str">
        <f t="shared" si="589"/>
        <v/>
      </c>
      <c r="R210" s="395" t="str">
        <f t="shared" si="598"/>
        <v/>
      </c>
      <c r="S210" s="391"/>
      <c r="T210" s="391"/>
      <c r="U210" s="391"/>
    </row>
    <row r="211" spans="8:21" x14ac:dyDescent="0.35">
      <c r="H211" s="117">
        <v>210</v>
      </c>
      <c r="I211" s="117" t="str">
        <f t="shared" si="588"/>
        <v>ECG</v>
      </c>
      <c r="J211" s="117">
        <f t="shared" si="592"/>
        <v>191</v>
      </c>
      <c r="K211" s="117" t="str">
        <f t="shared" si="593"/>
        <v>ECG</v>
      </c>
      <c r="L211" s="117" t="str">
        <f t="shared" si="594"/>
        <v/>
      </c>
      <c r="M211" s="398" t="str">
        <f t="shared" si="595"/>
        <v>ECG</v>
      </c>
      <c r="N211" s="117">
        <f t="shared" si="596"/>
        <v>210</v>
      </c>
      <c r="O211" s="117">
        <f t="shared" si="597"/>
        <v>210</v>
      </c>
      <c r="Q211" s="389" t="str">
        <f t="shared" si="589"/>
        <v/>
      </c>
      <c r="R211" s="395" t="str">
        <f t="shared" si="598"/>
        <v/>
      </c>
      <c r="S211" s="391"/>
      <c r="T211" s="391"/>
      <c r="U211" s="391"/>
    </row>
    <row r="212" spans="8:21" x14ac:dyDescent="0.35">
      <c r="H212" s="117">
        <v>211</v>
      </c>
      <c r="I212" s="117" t="str">
        <f t="shared" si="588"/>
        <v>ECG</v>
      </c>
      <c r="J212" s="117">
        <f t="shared" si="592"/>
        <v>192</v>
      </c>
      <c r="K212" s="117" t="str">
        <f t="shared" si="593"/>
        <v>ECG</v>
      </c>
      <c r="L212" s="117" t="str">
        <f t="shared" si="594"/>
        <v/>
      </c>
      <c r="M212" s="398" t="str">
        <f t="shared" si="595"/>
        <v>ECG</v>
      </c>
      <c r="N212" s="117">
        <f t="shared" si="596"/>
        <v>211</v>
      </c>
      <c r="O212" s="117">
        <f t="shared" si="597"/>
        <v>211</v>
      </c>
      <c r="Q212" s="389" t="str">
        <f t="shared" si="589"/>
        <v/>
      </c>
      <c r="R212" s="395" t="str">
        <f t="shared" si="598"/>
        <v/>
      </c>
      <c r="S212" s="391"/>
      <c r="T212" s="391"/>
      <c r="U212" s="391"/>
    </row>
    <row r="213" spans="8:21" x14ac:dyDescent="0.35">
      <c r="H213" s="117">
        <v>212</v>
      </c>
      <c r="I213" s="117" t="str">
        <f t="shared" si="588"/>
        <v>ECG</v>
      </c>
      <c r="J213" s="117">
        <f t="shared" si="592"/>
        <v>193</v>
      </c>
      <c r="K213" s="117" t="str">
        <f t="shared" si="593"/>
        <v>ECG</v>
      </c>
      <c r="L213" s="117" t="str">
        <f t="shared" si="594"/>
        <v/>
      </c>
      <c r="M213" s="398" t="str">
        <f t="shared" si="595"/>
        <v>ECG</v>
      </c>
      <c r="N213" s="117">
        <f t="shared" si="596"/>
        <v>212</v>
      </c>
      <c r="O213" s="117">
        <f t="shared" si="597"/>
        <v>212</v>
      </c>
      <c r="Q213" s="389" t="str">
        <f t="shared" si="589"/>
        <v/>
      </c>
      <c r="R213" s="395" t="str">
        <f t="shared" si="598"/>
        <v/>
      </c>
      <c r="S213" s="391"/>
      <c r="T213" s="391"/>
      <c r="U213" s="391"/>
    </row>
    <row r="214" spans="8:21" x14ac:dyDescent="0.35">
      <c r="H214" s="117">
        <v>213</v>
      </c>
      <c r="I214" s="117" t="str">
        <f t="shared" si="588"/>
        <v>ECG</v>
      </c>
      <c r="J214" s="117">
        <f t="shared" si="592"/>
        <v>194</v>
      </c>
      <c r="K214" s="117" t="str">
        <f t="shared" si="593"/>
        <v>ECG</v>
      </c>
      <c r="L214" s="117" t="str">
        <f t="shared" si="594"/>
        <v/>
      </c>
      <c r="M214" s="398" t="str">
        <f t="shared" si="595"/>
        <v>ECG</v>
      </c>
      <c r="N214" s="117">
        <f t="shared" si="596"/>
        <v>213</v>
      </c>
      <c r="O214" s="117">
        <f t="shared" si="597"/>
        <v>213</v>
      </c>
      <c r="Q214" s="389" t="str">
        <f t="shared" si="589"/>
        <v/>
      </c>
      <c r="R214" s="395" t="str">
        <f t="shared" si="598"/>
        <v/>
      </c>
      <c r="S214" s="391"/>
      <c r="T214" s="391"/>
      <c r="U214" s="391"/>
    </row>
    <row r="215" spans="8:21" x14ac:dyDescent="0.35">
      <c r="H215" s="117">
        <v>214</v>
      </c>
      <c r="I215" s="117" t="str">
        <f t="shared" si="588"/>
        <v>ECG</v>
      </c>
      <c r="J215" s="117">
        <f t="shared" si="592"/>
        <v>195</v>
      </c>
      <c r="K215" s="117" t="str">
        <f t="shared" si="593"/>
        <v>ECG</v>
      </c>
      <c r="L215" s="117" t="str">
        <f t="shared" si="594"/>
        <v/>
      </c>
      <c r="M215" s="398" t="str">
        <f t="shared" si="595"/>
        <v>ECG</v>
      </c>
      <c r="N215" s="117">
        <f t="shared" si="596"/>
        <v>214</v>
      </c>
      <c r="O215" s="117">
        <f t="shared" si="597"/>
        <v>214</v>
      </c>
      <c r="Q215" s="389" t="str">
        <f t="shared" si="589"/>
        <v/>
      </c>
      <c r="R215" s="395" t="str">
        <f t="shared" si="598"/>
        <v/>
      </c>
      <c r="S215" s="391"/>
      <c r="T215" s="391"/>
      <c r="U215" s="391"/>
    </row>
    <row r="216" spans="8:21" x14ac:dyDescent="0.35">
      <c r="H216" s="117">
        <v>215</v>
      </c>
      <c r="I216" s="117" t="str">
        <f t="shared" si="588"/>
        <v>ECG</v>
      </c>
      <c r="J216" s="117">
        <f t="shared" si="592"/>
        <v>196</v>
      </c>
      <c r="K216" s="117" t="str">
        <f t="shared" si="593"/>
        <v>ECG</v>
      </c>
      <c r="L216" s="117" t="str">
        <f t="shared" si="594"/>
        <v/>
      </c>
      <c r="M216" s="398" t="str">
        <f t="shared" si="595"/>
        <v>ECG</v>
      </c>
      <c r="N216" s="117">
        <f t="shared" si="596"/>
        <v>215</v>
      </c>
      <c r="O216" s="117">
        <f t="shared" si="597"/>
        <v>215</v>
      </c>
      <c r="Q216" s="389" t="str">
        <f t="shared" si="589"/>
        <v/>
      </c>
      <c r="R216" s="395" t="str">
        <f t="shared" si="598"/>
        <v/>
      </c>
      <c r="S216" s="391"/>
      <c r="T216" s="391"/>
      <c r="U216" s="391"/>
    </row>
    <row r="217" spans="8:21" x14ac:dyDescent="0.35">
      <c r="H217" s="117">
        <v>216</v>
      </c>
      <c r="I217" s="117" t="str">
        <f t="shared" si="588"/>
        <v>TIA1-3</v>
      </c>
      <c r="J217" s="117">
        <f t="shared" si="592"/>
        <v>196</v>
      </c>
      <c r="K217" s="117" t="str">
        <f t="shared" si="593"/>
        <v/>
      </c>
      <c r="L217" s="117" t="str">
        <f t="shared" si="594"/>
        <v>TIA1-3</v>
      </c>
      <c r="M217" s="398" t="str">
        <f t="shared" si="595"/>
        <v>TIA1-3</v>
      </c>
      <c r="N217" s="117">
        <f t="shared" si="596"/>
        <v>216</v>
      </c>
      <c r="O217" s="117">
        <f t="shared" si="597"/>
        <v>216</v>
      </c>
      <c r="Q217" s="389" t="str">
        <f t="shared" si="589"/>
        <v/>
      </c>
      <c r="R217" s="395" t="str">
        <f t="shared" si="598"/>
        <v/>
      </c>
      <c r="S217" s="391"/>
      <c r="T217" s="391"/>
      <c r="U217" s="391"/>
    </row>
    <row r="218" spans="8:21" x14ac:dyDescent="0.35">
      <c r="H218" s="117">
        <v>217</v>
      </c>
      <c r="I218" s="117" t="str">
        <f t="shared" si="588"/>
        <v>ECG</v>
      </c>
      <c r="J218" s="117">
        <f t="shared" si="592"/>
        <v>197</v>
      </c>
      <c r="K218" s="117" t="str">
        <f t="shared" si="593"/>
        <v>ECG</v>
      </c>
      <c r="L218" s="117" t="str">
        <f t="shared" si="594"/>
        <v/>
      </c>
      <c r="M218" s="398" t="str">
        <f t="shared" si="595"/>
        <v>ECG</v>
      </c>
      <c r="N218" s="117">
        <f t="shared" si="596"/>
        <v>217</v>
      </c>
      <c r="O218" s="117">
        <f t="shared" si="597"/>
        <v>217</v>
      </c>
      <c r="Q218" s="389" t="str">
        <f t="shared" si="589"/>
        <v/>
      </c>
      <c r="R218" s="395" t="str">
        <f t="shared" si="598"/>
        <v/>
      </c>
      <c r="S218" s="391"/>
      <c r="T218" s="391"/>
      <c r="U218" s="391"/>
    </row>
    <row r="219" spans="8:21" x14ac:dyDescent="0.35">
      <c r="H219" s="117">
        <v>218</v>
      </c>
      <c r="I219" s="117" t="str">
        <f t="shared" si="588"/>
        <v>ECG</v>
      </c>
      <c r="J219" s="117">
        <f t="shared" si="592"/>
        <v>198</v>
      </c>
      <c r="K219" s="117" t="str">
        <f t="shared" si="593"/>
        <v>ECG</v>
      </c>
      <c r="L219" s="117" t="str">
        <f t="shared" si="594"/>
        <v/>
      </c>
      <c r="M219" s="398" t="str">
        <f t="shared" si="595"/>
        <v>ECG</v>
      </c>
      <c r="N219" s="117">
        <f t="shared" si="596"/>
        <v>218</v>
      </c>
      <c r="O219" s="117">
        <f t="shared" si="597"/>
        <v>218</v>
      </c>
      <c r="Q219" s="389" t="str">
        <f t="shared" si="589"/>
        <v/>
      </c>
      <c r="R219" s="395" t="str">
        <f t="shared" si="598"/>
        <v/>
      </c>
      <c r="S219" s="391"/>
      <c r="T219" s="391"/>
      <c r="U219" s="391"/>
    </row>
    <row r="220" spans="8:21" x14ac:dyDescent="0.35">
      <c r="H220" s="117">
        <v>219</v>
      </c>
      <c r="I220" s="117" t="str">
        <f t="shared" si="588"/>
        <v>ECG</v>
      </c>
      <c r="J220" s="117">
        <f t="shared" si="592"/>
        <v>199</v>
      </c>
      <c r="K220" s="117" t="str">
        <f t="shared" si="593"/>
        <v>ECG</v>
      </c>
      <c r="L220" s="117" t="str">
        <f t="shared" si="594"/>
        <v/>
      </c>
      <c r="M220" s="398" t="str">
        <f t="shared" si="595"/>
        <v>ECG</v>
      </c>
      <c r="N220" s="117">
        <f t="shared" si="596"/>
        <v>219</v>
      </c>
      <c r="O220" s="117">
        <f t="shared" si="597"/>
        <v>219</v>
      </c>
      <c r="Q220" s="389" t="str">
        <f t="shared" si="589"/>
        <v/>
      </c>
      <c r="R220" s="395" t="str">
        <f t="shared" si="598"/>
        <v/>
      </c>
      <c r="S220" s="391"/>
      <c r="T220" s="391"/>
      <c r="U220" s="391"/>
    </row>
    <row r="221" spans="8:21" x14ac:dyDescent="0.35">
      <c r="H221" s="117">
        <v>220</v>
      </c>
      <c r="I221" s="117" t="str">
        <f t="shared" si="588"/>
        <v>ECG</v>
      </c>
      <c r="J221" s="117">
        <f t="shared" si="592"/>
        <v>200</v>
      </c>
      <c r="K221" s="117" t="str">
        <f t="shared" si="593"/>
        <v>ECG</v>
      </c>
      <c r="L221" s="117" t="str">
        <f t="shared" si="594"/>
        <v/>
      </c>
      <c r="M221" s="398" t="str">
        <f t="shared" si="595"/>
        <v>ECG</v>
      </c>
      <c r="N221" s="117">
        <f t="shared" si="596"/>
        <v>220</v>
      </c>
      <c r="O221" s="117">
        <f t="shared" si="597"/>
        <v>220</v>
      </c>
      <c r="Q221" s="389" t="str">
        <f t="shared" si="589"/>
        <v/>
      </c>
      <c r="R221" s="395" t="str">
        <f t="shared" si="598"/>
        <v/>
      </c>
      <c r="S221" s="391"/>
      <c r="T221" s="391"/>
      <c r="U221" s="391"/>
    </row>
    <row r="222" spans="8:21" x14ac:dyDescent="0.35">
      <c r="H222" s="117">
        <v>221</v>
      </c>
      <c r="I222" s="117" t="str">
        <f t="shared" si="588"/>
        <v>ECG</v>
      </c>
      <c r="J222" s="117">
        <f t="shared" si="592"/>
        <v>201</v>
      </c>
      <c r="K222" s="117" t="str">
        <f t="shared" si="593"/>
        <v>ECG</v>
      </c>
      <c r="L222" s="117" t="str">
        <f t="shared" si="594"/>
        <v/>
      </c>
      <c r="M222" s="398" t="str">
        <f t="shared" si="595"/>
        <v>ECG</v>
      </c>
      <c r="N222" s="117">
        <f t="shared" si="596"/>
        <v>221</v>
      </c>
      <c r="O222" s="117">
        <f t="shared" si="597"/>
        <v>221</v>
      </c>
      <c r="Q222" s="389" t="str">
        <f t="shared" si="589"/>
        <v/>
      </c>
      <c r="R222" s="395" t="str">
        <f t="shared" si="598"/>
        <v/>
      </c>
      <c r="S222" s="391"/>
      <c r="T222" s="391"/>
      <c r="U222" s="391"/>
    </row>
    <row r="223" spans="8:21" x14ac:dyDescent="0.35">
      <c r="H223" s="117">
        <v>222</v>
      </c>
      <c r="I223" s="117" t="str">
        <f t="shared" si="588"/>
        <v>ECG</v>
      </c>
      <c r="J223" s="117">
        <f t="shared" si="592"/>
        <v>202</v>
      </c>
      <c r="K223" s="117" t="str">
        <f t="shared" si="593"/>
        <v>ECG</v>
      </c>
      <c r="L223" s="117" t="str">
        <f t="shared" si="594"/>
        <v/>
      </c>
      <c r="M223" s="398" t="str">
        <f t="shared" si="595"/>
        <v>ECG</v>
      </c>
      <c r="N223" s="117">
        <f t="shared" si="596"/>
        <v>222</v>
      </c>
      <c r="O223" s="117">
        <f t="shared" si="597"/>
        <v>222</v>
      </c>
      <c r="Q223" s="389" t="str">
        <f t="shared" si="589"/>
        <v/>
      </c>
      <c r="R223" s="395" t="str">
        <f t="shared" si="598"/>
        <v/>
      </c>
      <c r="S223" s="391"/>
      <c r="T223" s="391"/>
      <c r="U223" s="391"/>
    </row>
    <row r="224" spans="8:21" x14ac:dyDescent="0.35">
      <c r="H224" s="117">
        <v>223</v>
      </c>
      <c r="I224" s="117" t="str">
        <f t="shared" si="588"/>
        <v>ECG</v>
      </c>
      <c r="J224" s="117">
        <f t="shared" si="592"/>
        <v>203</v>
      </c>
      <c r="K224" s="117" t="str">
        <f t="shared" si="593"/>
        <v>ECG</v>
      </c>
      <c r="L224" s="117" t="str">
        <f t="shared" si="594"/>
        <v/>
      </c>
      <c r="M224" s="398" t="str">
        <f t="shared" si="595"/>
        <v>ECG</v>
      </c>
      <c r="N224" s="117">
        <f t="shared" si="596"/>
        <v>223</v>
      </c>
      <c r="O224" s="117">
        <f t="shared" si="597"/>
        <v>223</v>
      </c>
      <c r="Q224" s="389" t="str">
        <f t="shared" si="589"/>
        <v/>
      </c>
      <c r="R224" s="395" t="str">
        <f t="shared" si="598"/>
        <v/>
      </c>
      <c r="S224" s="391"/>
      <c r="T224" s="391"/>
      <c r="U224" s="391"/>
    </row>
    <row r="225" spans="8:21" x14ac:dyDescent="0.35">
      <c r="H225" s="117">
        <v>224</v>
      </c>
      <c r="I225" s="117" t="str">
        <f t="shared" si="588"/>
        <v>ECG</v>
      </c>
      <c r="J225" s="117">
        <f t="shared" si="592"/>
        <v>204</v>
      </c>
      <c r="K225" s="117" t="str">
        <f t="shared" si="593"/>
        <v>ECG</v>
      </c>
      <c r="L225" s="117" t="str">
        <f t="shared" si="594"/>
        <v/>
      </c>
      <c r="M225" s="398" t="str">
        <f t="shared" si="595"/>
        <v>ECG</v>
      </c>
      <c r="N225" s="117">
        <f t="shared" si="596"/>
        <v>224</v>
      </c>
      <c r="O225" s="117">
        <f t="shared" si="597"/>
        <v>224</v>
      </c>
      <c r="Q225" s="389" t="str">
        <f t="shared" si="589"/>
        <v/>
      </c>
      <c r="R225" s="395" t="str">
        <f t="shared" si="598"/>
        <v/>
      </c>
      <c r="S225" s="391"/>
      <c r="T225" s="391"/>
      <c r="U225" s="391"/>
    </row>
    <row r="226" spans="8:21" x14ac:dyDescent="0.35">
      <c r="H226" s="117">
        <v>225</v>
      </c>
      <c r="I226" s="117" t="str">
        <f t="shared" si="588"/>
        <v>ECG</v>
      </c>
      <c r="J226" s="117">
        <f t="shared" si="592"/>
        <v>205</v>
      </c>
      <c r="K226" s="117" t="str">
        <f t="shared" si="593"/>
        <v>ECG</v>
      </c>
      <c r="L226" s="117" t="str">
        <f t="shared" si="594"/>
        <v/>
      </c>
      <c r="M226" s="398" t="str">
        <f t="shared" si="595"/>
        <v>ECG</v>
      </c>
      <c r="N226" s="117">
        <f t="shared" si="596"/>
        <v>225</v>
      </c>
      <c r="O226" s="117">
        <f t="shared" si="597"/>
        <v>225</v>
      </c>
      <c r="Q226" s="389" t="str">
        <f t="shared" si="589"/>
        <v/>
      </c>
      <c r="R226" s="395" t="str">
        <f t="shared" si="598"/>
        <v/>
      </c>
      <c r="S226" s="391"/>
      <c r="T226" s="391"/>
      <c r="U226" s="391"/>
    </row>
    <row r="227" spans="8:21" x14ac:dyDescent="0.35">
      <c r="H227" s="117">
        <v>226</v>
      </c>
      <c r="I227" s="117" t="str">
        <f t="shared" si="588"/>
        <v/>
      </c>
      <c r="J227" s="117">
        <f t="shared" si="592"/>
        <v>205</v>
      </c>
      <c r="K227" s="117" t="str">
        <f t="shared" si="593"/>
        <v/>
      </c>
      <c r="L227" s="117" t="str">
        <f t="shared" si="594"/>
        <v/>
      </c>
      <c r="M227" s="398" t="str">
        <f t="shared" si="595"/>
        <v/>
      </c>
      <c r="N227" s="117">
        <f t="shared" si="596"/>
        <v>225</v>
      </c>
      <c r="O227" s="117" t="str">
        <f t="shared" si="597"/>
        <v/>
      </c>
      <c r="Q227" s="389" t="str">
        <f t="shared" si="589"/>
        <v/>
      </c>
      <c r="R227" s="395" t="str">
        <f t="shared" si="598"/>
        <v/>
      </c>
      <c r="S227" s="391"/>
      <c r="T227" s="391"/>
      <c r="U227" s="391"/>
    </row>
    <row r="228" spans="8:21" x14ac:dyDescent="0.35">
      <c r="H228" s="117">
        <v>227</v>
      </c>
      <c r="I228" s="117" t="str">
        <f t="shared" si="588"/>
        <v/>
      </c>
      <c r="J228" s="117">
        <f t="shared" si="592"/>
        <v>205</v>
      </c>
      <c r="K228" s="117" t="str">
        <f t="shared" si="593"/>
        <v/>
      </c>
      <c r="L228" s="117" t="str">
        <f t="shared" si="594"/>
        <v/>
      </c>
      <c r="M228" s="398" t="str">
        <f t="shared" si="595"/>
        <v/>
      </c>
      <c r="N228" s="117">
        <f t="shared" si="596"/>
        <v>225</v>
      </c>
      <c r="O228" s="117" t="str">
        <f t="shared" si="597"/>
        <v/>
      </c>
      <c r="Q228" s="389" t="str">
        <f t="shared" si="589"/>
        <v/>
      </c>
      <c r="R228" s="395" t="str">
        <f t="shared" si="598"/>
        <v/>
      </c>
      <c r="S228" s="391"/>
      <c r="T228" s="391"/>
      <c r="U228" s="391"/>
    </row>
    <row r="229" spans="8:21" x14ac:dyDescent="0.35">
      <c r="H229" s="117">
        <v>228</v>
      </c>
      <c r="I229" s="117" t="str">
        <f t="shared" si="588"/>
        <v/>
      </c>
      <c r="J229" s="117">
        <f t="shared" si="592"/>
        <v>205</v>
      </c>
      <c r="K229" s="117" t="str">
        <f t="shared" si="593"/>
        <v/>
      </c>
      <c r="L229" s="117" t="str">
        <f t="shared" si="594"/>
        <v/>
      </c>
      <c r="M229" s="398" t="str">
        <f t="shared" si="595"/>
        <v/>
      </c>
      <c r="N229" s="117">
        <f t="shared" si="596"/>
        <v>225</v>
      </c>
      <c r="O229" s="117" t="str">
        <f t="shared" si="597"/>
        <v/>
      </c>
      <c r="Q229" s="389" t="str">
        <f t="shared" si="589"/>
        <v/>
      </c>
      <c r="R229" s="395" t="str">
        <f t="shared" si="598"/>
        <v/>
      </c>
      <c r="S229" s="391"/>
      <c r="T229" s="391"/>
      <c r="U229" s="391"/>
    </row>
    <row r="230" spans="8:21" x14ac:dyDescent="0.35">
      <c r="H230" s="117">
        <v>229</v>
      </c>
      <c r="I230" s="117" t="str">
        <f t="shared" si="588"/>
        <v/>
      </c>
      <c r="J230" s="117">
        <f t="shared" si="592"/>
        <v>205</v>
      </c>
      <c r="K230" s="117" t="str">
        <f t="shared" si="593"/>
        <v/>
      </c>
      <c r="L230" s="117" t="str">
        <f t="shared" si="594"/>
        <v/>
      </c>
      <c r="M230" s="398" t="str">
        <f t="shared" si="595"/>
        <v/>
      </c>
      <c r="N230" s="117">
        <f t="shared" si="596"/>
        <v>225</v>
      </c>
      <c r="O230" s="117" t="str">
        <f t="shared" si="597"/>
        <v/>
      </c>
      <c r="Q230" s="389" t="str">
        <f t="shared" si="589"/>
        <v/>
      </c>
      <c r="R230" s="395" t="str">
        <f t="shared" si="598"/>
        <v/>
      </c>
      <c r="S230" s="391"/>
      <c r="T230" s="391"/>
      <c r="U230" s="391"/>
    </row>
    <row r="231" spans="8:21" x14ac:dyDescent="0.35">
      <c r="H231" s="117">
        <v>230</v>
      </c>
      <c r="I231" s="117" t="str">
        <f t="shared" si="588"/>
        <v/>
      </c>
      <c r="J231" s="117">
        <f t="shared" si="592"/>
        <v>205</v>
      </c>
      <c r="K231" s="117" t="str">
        <f t="shared" si="593"/>
        <v/>
      </c>
      <c r="L231" s="117" t="str">
        <f t="shared" si="594"/>
        <v/>
      </c>
      <c r="M231" s="398" t="str">
        <f t="shared" si="595"/>
        <v/>
      </c>
      <c r="N231" s="117">
        <f t="shared" si="596"/>
        <v>225</v>
      </c>
      <c r="O231" s="117" t="str">
        <f t="shared" si="597"/>
        <v/>
      </c>
      <c r="Q231" s="389" t="str">
        <f t="shared" si="589"/>
        <v/>
      </c>
      <c r="R231" s="395" t="str">
        <f t="shared" si="598"/>
        <v/>
      </c>
      <c r="S231" s="391"/>
      <c r="T231" s="391"/>
      <c r="U231" s="391"/>
    </row>
    <row r="232" spans="8:21" x14ac:dyDescent="0.35">
      <c r="H232" s="117">
        <v>231</v>
      </c>
      <c r="I232" s="117" t="str">
        <f t="shared" si="588"/>
        <v/>
      </c>
      <c r="J232" s="117">
        <f t="shared" si="592"/>
        <v>205</v>
      </c>
      <c r="K232" s="117" t="str">
        <f t="shared" si="593"/>
        <v/>
      </c>
      <c r="L232" s="117" t="str">
        <f t="shared" si="594"/>
        <v/>
      </c>
      <c r="M232" s="398" t="str">
        <f t="shared" si="595"/>
        <v/>
      </c>
      <c r="N232" s="117">
        <f t="shared" si="596"/>
        <v>225</v>
      </c>
      <c r="O232" s="117" t="str">
        <f t="shared" si="597"/>
        <v/>
      </c>
      <c r="Q232" s="389" t="str">
        <f t="shared" si="589"/>
        <v/>
      </c>
      <c r="R232" s="395" t="str">
        <f t="shared" si="598"/>
        <v/>
      </c>
      <c r="S232" s="391"/>
      <c r="T232" s="391"/>
      <c r="U232" s="391"/>
    </row>
    <row r="233" spans="8:21" x14ac:dyDescent="0.35">
      <c r="H233" s="117">
        <v>232</v>
      </c>
      <c r="I233" s="117" t="str">
        <f t="shared" si="588"/>
        <v/>
      </c>
      <c r="J233" s="117">
        <f t="shared" si="592"/>
        <v>205</v>
      </c>
      <c r="K233" s="117" t="str">
        <f t="shared" si="593"/>
        <v/>
      </c>
      <c r="L233" s="117" t="str">
        <f t="shared" si="594"/>
        <v/>
      </c>
      <c r="M233" s="398" t="str">
        <f t="shared" si="595"/>
        <v/>
      </c>
      <c r="N233" s="117">
        <f t="shared" si="596"/>
        <v>225</v>
      </c>
      <c r="O233" s="117" t="str">
        <f t="shared" si="597"/>
        <v/>
      </c>
      <c r="Q233" s="389" t="str">
        <f t="shared" si="589"/>
        <v/>
      </c>
      <c r="R233" s="395" t="str">
        <f t="shared" si="598"/>
        <v/>
      </c>
      <c r="S233" s="391"/>
      <c r="T233" s="391"/>
      <c r="U233" s="391"/>
    </row>
    <row r="234" spans="8:21" x14ac:dyDescent="0.35">
      <c r="H234" s="117">
        <v>233</v>
      </c>
      <c r="I234" s="117" t="str">
        <f t="shared" si="588"/>
        <v/>
      </c>
      <c r="J234" s="117">
        <f t="shared" si="592"/>
        <v>205</v>
      </c>
      <c r="K234" s="117" t="str">
        <f t="shared" si="593"/>
        <v/>
      </c>
      <c r="L234" s="117" t="str">
        <f t="shared" si="594"/>
        <v/>
      </c>
      <c r="M234" s="398" t="str">
        <f t="shared" si="595"/>
        <v/>
      </c>
      <c r="N234" s="117">
        <f t="shared" si="596"/>
        <v>225</v>
      </c>
      <c r="O234" s="117" t="str">
        <f t="shared" si="597"/>
        <v/>
      </c>
      <c r="Q234" s="389" t="str">
        <f t="shared" si="589"/>
        <v/>
      </c>
      <c r="R234" s="395" t="str">
        <f t="shared" si="598"/>
        <v/>
      </c>
      <c r="S234" s="391"/>
      <c r="T234" s="391"/>
      <c r="U234" s="391"/>
    </row>
    <row r="235" spans="8:21" x14ac:dyDescent="0.35">
      <c r="H235" s="117">
        <v>234</v>
      </c>
      <c r="I235" s="117" t="str">
        <f t="shared" si="588"/>
        <v/>
      </c>
      <c r="J235" s="117">
        <f t="shared" si="592"/>
        <v>205</v>
      </c>
      <c r="K235" s="117" t="str">
        <f t="shared" si="593"/>
        <v/>
      </c>
      <c r="L235" s="117" t="str">
        <f t="shared" si="594"/>
        <v/>
      </c>
      <c r="M235" s="398" t="str">
        <f t="shared" si="595"/>
        <v/>
      </c>
      <c r="N235" s="117">
        <f t="shared" si="596"/>
        <v>225</v>
      </c>
      <c r="O235" s="117" t="str">
        <f t="shared" si="597"/>
        <v/>
      </c>
      <c r="Q235" s="389" t="str">
        <f t="shared" si="589"/>
        <v/>
      </c>
      <c r="R235" s="395" t="str">
        <f t="shared" si="598"/>
        <v/>
      </c>
      <c r="S235" s="391"/>
      <c r="T235" s="391"/>
      <c r="U235" s="391"/>
    </row>
    <row r="236" spans="8:21" x14ac:dyDescent="0.35">
      <c r="H236" s="117">
        <v>235</v>
      </c>
      <c r="I236" s="117" t="str">
        <f t="shared" si="588"/>
        <v/>
      </c>
      <c r="J236" s="117">
        <f t="shared" si="592"/>
        <v>205</v>
      </c>
      <c r="K236" s="117" t="str">
        <f t="shared" si="593"/>
        <v/>
      </c>
      <c r="L236" s="117" t="str">
        <f t="shared" si="594"/>
        <v/>
      </c>
      <c r="M236" s="398" t="str">
        <f t="shared" si="595"/>
        <v/>
      </c>
      <c r="N236" s="117">
        <f t="shared" si="596"/>
        <v>225</v>
      </c>
      <c r="O236" s="117" t="str">
        <f t="shared" si="597"/>
        <v/>
      </c>
      <c r="Q236" s="389" t="str">
        <f t="shared" si="589"/>
        <v/>
      </c>
      <c r="R236" s="395" t="str">
        <f t="shared" si="598"/>
        <v/>
      </c>
      <c r="S236" s="391"/>
      <c r="T236" s="391"/>
      <c r="U236" s="391"/>
    </row>
    <row r="237" spans="8:21" x14ac:dyDescent="0.35">
      <c r="H237" s="117">
        <v>236</v>
      </c>
      <c r="I237" s="117" t="str">
        <f t="shared" si="588"/>
        <v/>
      </c>
      <c r="J237" s="117">
        <f t="shared" si="592"/>
        <v>205</v>
      </c>
      <c r="K237" s="117" t="str">
        <f t="shared" si="593"/>
        <v/>
      </c>
      <c r="L237" s="117" t="str">
        <f t="shared" si="594"/>
        <v/>
      </c>
      <c r="M237" s="398" t="str">
        <f t="shared" si="595"/>
        <v/>
      </c>
      <c r="N237" s="117">
        <f t="shared" si="596"/>
        <v>225</v>
      </c>
      <c r="O237" s="117" t="str">
        <f t="shared" si="597"/>
        <v/>
      </c>
      <c r="Q237" s="389" t="str">
        <f t="shared" si="589"/>
        <v/>
      </c>
      <c r="R237" s="395" t="str">
        <f t="shared" si="598"/>
        <v/>
      </c>
      <c r="S237" s="391"/>
      <c r="T237" s="391"/>
      <c r="U237" s="391"/>
    </row>
    <row r="238" spans="8:21" x14ac:dyDescent="0.35">
      <c r="H238" s="117">
        <v>237</v>
      </c>
      <c r="I238" s="117" t="str">
        <f t="shared" si="588"/>
        <v/>
      </c>
      <c r="J238" s="117">
        <f t="shared" si="592"/>
        <v>205</v>
      </c>
      <c r="K238" s="117" t="str">
        <f t="shared" si="593"/>
        <v/>
      </c>
      <c r="L238" s="117" t="str">
        <f t="shared" si="594"/>
        <v/>
      </c>
      <c r="M238" s="398" t="str">
        <f t="shared" si="595"/>
        <v/>
      </c>
      <c r="N238" s="117">
        <f t="shared" si="596"/>
        <v>225</v>
      </c>
      <c r="O238" s="117" t="str">
        <f t="shared" si="597"/>
        <v/>
      </c>
      <c r="Q238" s="389" t="str">
        <f t="shared" si="589"/>
        <v/>
      </c>
      <c r="R238" s="395" t="str">
        <f t="shared" si="598"/>
        <v/>
      </c>
      <c r="S238" s="391"/>
      <c r="T238" s="391"/>
      <c r="U238" s="391"/>
    </row>
    <row r="239" spans="8:21" x14ac:dyDescent="0.35">
      <c r="H239" s="117">
        <v>238</v>
      </c>
      <c r="I239" s="117" t="str">
        <f t="shared" si="588"/>
        <v/>
      </c>
      <c r="J239" s="117">
        <f t="shared" si="592"/>
        <v>205</v>
      </c>
      <c r="K239" s="117" t="str">
        <f t="shared" si="593"/>
        <v/>
      </c>
      <c r="L239" s="117" t="str">
        <f t="shared" si="594"/>
        <v/>
      </c>
      <c r="M239" s="398" t="str">
        <f t="shared" si="595"/>
        <v/>
      </c>
      <c r="N239" s="117">
        <f t="shared" si="596"/>
        <v>225</v>
      </c>
      <c r="O239" s="117" t="str">
        <f t="shared" si="597"/>
        <v/>
      </c>
      <c r="Q239" s="389" t="str">
        <f t="shared" si="589"/>
        <v/>
      </c>
      <c r="R239" s="395" t="str">
        <f t="shared" si="598"/>
        <v/>
      </c>
      <c r="S239" s="391"/>
      <c r="T239" s="391"/>
      <c r="U239" s="391"/>
    </row>
    <row r="240" spans="8:21" x14ac:dyDescent="0.35">
      <c r="H240" s="117">
        <v>239</v>
      </c>
      <c r="I240" s="117" t="str">
        <f t="shared" si="588"/>
        <v/>
      </c>
      <c r="J240" s="117">
        <f t="shared" si="592"/>
        <v>205</v>
      </c>
      <c r="K240" s="117" t="str">
        <f t="shared" si="593"/>
        <v/>
      </c>
      <c r="L240" s="117" t="str">
        <f t="shared" si="594"/>
        <v/>
      </c>
      <c r="M240" s="398" t="str">
        <f t="shared" si="595"/>
        <v/>
      </c>
      <c r="N240" s="117">
        <f t="shared" si="596"/>
        <v>225</v>
      </c>
      <c r="O240" s="117" t="str">
        <f t="shared" si="597"/>
        <v/>
      </c>
      <c r="Q240" s="389" t="str">
        <f t="shared" si="589"/>
        <v/>
      </c>
      <c r="R240" s="395" t="str">
        <f t="shared" si="598"/>
        <v/>
      </c>
      <c r="S240" s="391"/>
      <c r="T240" s="391"/>
      <c r="U240" s="391"/>
    </row>
    <row r="241" spans="8:21" x14ac:dyDescent="0.35">
      <c r="H241" s="117">
        <v>240</v>
      </c>
      <c r="I241" s="117" t="str">
        <f t="shared" si="588"/>
        <v/>
      </c>
      <c r="J241" s="117">
        <f t="shared" si="592"/>
        <v>205</v>
      </c>
      <c r="K241" s="117" t="str">
        <f t="shared" si="593"/>
        <v/>
      </c>
      <c r="L241" s="117" t="str">
        <f t="shared" si="594"/>
        <v/>
      </c>
      <c r="M241" s="398" t="str">
        <f t="shared" si="595"/>
        <v/>
      </c>
      <c r="N241" s="117">
        <f t="shared" si="596"/>
        <v>225</v>
      </c>
      <c r="O241" s="117" t="str">
        <f t="shared" si="597"/>
        <v/>
      </c>
      <c r="Q241" s="389" t="str">
        <f t="shared" si="589"/>
        <v/>
      </c>
      <c r="R241" s="395" t="str">
        <f t="shared" si="598"/>
        <v/>
      </c>
      <c r="S241" s="391"/>
      <c r="T241" s="391"/>
      <c r="U241" s="391"/>
    </row>
    <row r="242" spans="8:21" x14ac:dyDescent="0.35">
      <c r="H242" s="117">
        <v>241</v>
      </c>
      <c r="I242" s="117" t="str">
        <f t="shared" si="588"/>
        <v/>
      </c>
      <c r="J242" s="117">
        <f t="shared" si="592"/>
        <v>205</v>
      </c>
      <c r="K242" s="117" t="str">
        <f t="shared" si="593"/>
        <v/>
      </c>
      <c r="L242" s="117" t="str">
        <f t="shared" si="594"/>
        <v/>
      </c>
      <c r="M242" s="398" t="str">
        <f t="shared" si="595"/>
        <v/>
      </c>
      <c r="N242" s="117">
        <f t="shared" si="596"/>
        <v>225</v>
      </c>
      <c r="O242" s="117" t="str">
        <f t="shared" si="597"/>
        <v/>
      </c>
      <c r="Q242" s="389" t="str">
        <f t="shared" si="589"/>
        <v/>
      </c>
      <c r="R242" s="395" t="str">
        <f t="shared" si="598"/>
        <v/>
      </c>
      <c r="S242" s="391"/>
      <c r="T242" s="391"/>
      <c r="U242" s="391"/>
    </row>
    <row r="243" spans="8:21" x14ac:dyDescent="0.35">
      <c r="H243" s="117">
        <v>242</v>
      </c>
      <c r="I243" s="117" t="str">
        <f t="shared" si="588"/>
        <v/>
      </c>
      <c r="J243" s="117">
        <f t="shared" si="592"/>
        <v>205</v>
      </c>
      <c r="K243" s="117" t="str">
        <f t="shared" si="593"/>
        <v/>
      </c>
      <c r="L243" s="117" t="str">
        <f t="shared" si="594"/>
        <v/>
      </c>
      <c r="M243" s="398" t="str">
        <f t="shared" si="595"/>
        <v/>
      </c>
      <c r="N243" s="117">
        <f t="shared" si="596"/>
        <v>225</v>
      </c>
      <c r="O243" s="117" t="str">
        <f t="shared" si="597"/>
        <v/>
      </c>
      <c r="Q243" s="389" t="str">
        <f t="shared" si="589"/>
        <v/>
      </c>
      <c r="R243" s="395" t="str">
        <f t="shared" si="598"/>
        <v/>
      </c>
      <c r="S243" s="391"/>
      <c r="T243" s="391"/>
      <c r="U243" s="391"/>
    </row>
    <row r="244" spans="8:21" x14ac:dyDescent="0.35">
      <c r="H244" s="117">
        <v>243</v>
      </c>
      <c r="I244" s="117" t="str">
        <f t="shared" si="588"/>
        <v/>
      </c>
      <c r="J244" s="117">
        <f t="shared" si="592"/>
        <v>205</v>
      </c>
      <c r="K244" s="117" t="str">
        <f t="shared" si="593"/>
        <v/>
      </c>
      <c r="L244" s="117" t="str">
        <f t="shared" si="594"/>
        <v/>
      </c>
      <c r="M244" s="398" t="str">
        <f t="shared" si="595"/>
        <v/>
      </c>
      <c r="N244" s="117">
        <f t="shared" si="596"/>
        <v>225</v>
      </c>
      <c r="O244" s="117" t="str">
        <f t="shared" si="597"/>
        <v/>
      </c>
      <c r="Q244" s="389" t="str">
        <f t="shared" si="589"/>
        <v/>
      </c>
      <c r="R244" s="395" t="str">
        <f t="shared" si="598"/>
        <v/>
      </c>
      <c r="S244" s="391"/>
      <c r="T244" s="391"/>
      <c r="U244" s="391"/>
    </row>
    <row r="245" spans="8:21" x14ac:dyDescent="0.35">
      <c r="H245" s="117">
        <v>244</v>
      </c>
      <c r="I245" s="117" t="str">
        <f t="shared" si="588"/>
        <v/>
      </c>
      <c r="J245" s="117">
        <f t="shared" si="592"/>
        <v>205</v>
      </c>
      <c r="K245" s="117" t="str">
        <f t="shared" si="593"/>
        <v/>
      </c>
      <c r="L245" s="117" t="str">
        <f t="shared" si="594"/>
        <v/>
      </c>
      <c r="M245" s="398" t="str">
        <f t="shared" si="595"/>
        <v/>
      </c>
      <c r="N245" s="117">
        <f t="shared" si="596"/>
        <v>225</v>
      </c>
      <c r="O245" s="117" t="str">
        <f t="shared" si="597"/>
        <v/>
      </c>
      <c r="Q245" s="389" t="str">
        <f t="shared" si="589"/>
        <v/>
      </c>
      <c r="R245" s="395" t="str">
        <f t="shared" si="598"/>
        <v/>
      </c>
      <c r="S245" s="391"/>
      <c r="T245" s="391"/>
      <c r="U245" s="391"/>
    </row>
    <row r="246" spans="8:21" x14ac:dyDescent="0.35">
      <c r="H246" s="117">
        <v>245</v>
      </c>
      <c r="I246" s="117" t="str">
        <f t="shared" si="588"/>
        <v/>
      </c>
      <c r="J246" s="117">
        <f t="shared" si="592"/>
        <v>205</v>
      </c>
      <c r="K246" s="117" t="str">
        <f t="shared" si="593"/>
        <v/>
      </c>
      <c r="L246" s="117" t="str">
        <f t="shared" si="594"/>
        <v/>
      </c>
      <c r="M246" s="398" t="str">
        <f t="shared" si="595"/>
        <v/>
      </c>
      <c r="N246" s="117">
        <f t="shared" si="596"/>
        <v>225</v>
      </c>
      <c r="O246" s="117" t="str">
        <f t="shared" si="597"/>
        <v/>
      </c>
      <c r="Q246" s="389" t="str">
        <f t="shared" si="589"/>
        <v/>
      </c>
      <c r="R246" s="395" t="str">
        <f t="shared" si="598"/>
        <v/>
      </c>
      <c r="S246" s="391"/>
      <c r="T246" s="391"/>
      <c r="U246" s="391"/>
    </row>
    <row r="247" spans="8:21" x14ac:dyDescent="0.35">
      <c r="H247" s="117">
        <v>246</v>
      </c>
      <c r="I247" s="117" t="str">
        <f t="shared" si="588"/>
        <v/>
      </c>
      <c r="J247" s="117">
        <f t="shared" si="592"/>
        <v>205</v>
      </c>
      <c r="K247" s="117" t="str">
        <f t="shared" si="593"/>
        <v/>
      </c>
      <c r="L247" s="117" t="str">
        <f t="shared" si="594"/>
        <v/>
      </c>
      <c r="M247" s="398" t="str">
        <f t="shared" si="595"/>
        <v/>
      </c>
      <c r="N247" s="117">
        <f t="shared" si="596"/>
        <v>225</v>
      </c>
      <c r="O247" s="117" t="str">
        <f t="shared" si="597"/>
        <v/>
      </c>
      <c r="Q247" s="389" t="str">
        <f t="shared" si="589"/>
        <v/>
      </c>
      <c r="R247" s="395" t="str">
        <f t="shared" si="598"/>
        <v/>
      </c>
      <c r="S247" s="391"/>
      <c r="T247" s="391"/>
      <c r="U247" s="391"/>
    </row>
    <row r="248" spans="8:21" x14ac:dyDescent="0.35">
      <c r="H248" s="117">
        <v>247</v>
      </c>
      <c r="I248" s="117" t="str">
        <f t="shared" si="588"/>
        <v/>
      </c>
      <c r="J248" s="117">
        <f t="shared" si="592"/>
        <v>205</v>
      </c>
      <c r="K248" s="117" t="str">
        <f t="shared" si="593"/>
        <v/>
      </c>
      <c r="L248" s="117" t="str">
        <f t="shared" si="594"/>
        <v/>
      </c>
      <c r="M248" s="398" t="str">
        <f t="shared" si="595"/>
        <v/>
      </c>
      <c r="N248" s="117">
        <f t="shared" si="596"/>
        <v>225</v>
      </c>
      <c r="O248" s="117" t="str">
        <f t="shared" si="597"/>
        <v/>
      </c>
      <c r="Q248" s="389" t="str">
        <f t="shared" si="589"/>
        <v/>
      </c>
      <c r="R248" s="395" t="str">
        <f t="shared" si="598"/>
        <v/>
      </c>
      <c r="S248" s="391"/>
      <c r="T248" s="391"/>
      <c r="U248" s="391"/>
    </row>
    <row r="249" spans="8:21" x14ac:dyDescent="0.35">
      <c r="H249" s="117">
        <v>248</v>
      </c>
      <c r="I249" s="117" t="str">
        <f t="shared" si="588"/>
        <v/>
      </c>
      <c r="J249" s="117">
        <f t="shared" si="592"/>
        <v>205</v>
      </c>
      <c r="K249" s="117" t="str">
        <f t="shared" si="593"/>
        <v/>
      </c>
      <c r="L249" s="117" t="str">
        <f t="shared" si="594"/>
        <v/>
      </c>
      <c r="M249" s="398" t="str">
        <f t="shared" si="595"/>
        <v/>
      </c>
      <c r="N249" s="117">
        <f t="shared" si="596"/>
        <v>225</v>
      </c>
      <c r="O249" s="117" t="str">
        <f t="shared" si="597"/>
        <v/>
      </c>
      <c r="Q249" s="389" t="str">
        <f t="shared" si="589"/>
        <v/>
      </c>
      <c r="R249" s="395" t="str">
        <f t="shared" si="598"/>
        <v/>
      </c>
      <c r="S249" s="391"/>
      <c r="T249" s="391"/>
      <c r="U249" s="391"/>
    </row>
    <row r="250" spans="8:21" x14ac:dyDescent="0.35">
      <c r="H250" s="117">
        <v>249</v>
      </c>
      <c r="I250" s="117" t="str">
        <f t="shared" si="588"/>
        <v/>
      </c>
      <c r="J250" s="117">
        <f t="shared" si="592"/>
        <v>205</v>
      </c>
      <c r="K250" s="117" t="str">
        <f t="shared" si="593"/>
        <v/>
      </c>
      <c r="L250" s="117" t="str">
        <f t="shared" si="594"/>
        <v/>
      </c>
      <c r="M250" s="398" t="str">
        <f t="shared" si="595"/>
        <v/>
      </c>
      <c r="N250" s="117">
        <f t="shared" si="596"/>
        <v>225</v>
      </c>
      <c r="O250" s="117" t="str">
        <f t="shared" si="597"/>
        <v/>
      </c>
      <c r="Q250" s="389" t="str">
        <f t="shared" si="589"/>
        <v/>
      </c>
      <c r="R250" s="395" t="str">
        <f t="shared" si="598"/>
        <v/>
      </c>
      <c r="S250" s="391"/>
      <c r="T250" s="391"/>
      <c r="U250" s="391"/>
    </row>
    <row r="251" spans="8:21" x14ac:dyDescent="0.35">
      <c r="H251" s="117">
        <v>250</v>
      </c>
      <c r="I251" s="117" t="str">
        <f t="shared" si="588"/>
        <v/>
      </c>
      <c r="J251" s="117">
        <f t="shared" si="592"/>
        <v>205</v>
      </c>
      <c r="K251" s="117" t="str">
        <f t="shared" si="593"/>
        <v/>
      </c>
      <c r="L251" s="117" t="str">
        <f t="shared" si="594"/>
        <v/>
      </c>
      <c r="M251" s="398" t="str">
        <f t="shared" si="595"/>
        <v/>
      </c>
      <c r="N251" s="117">
        <f t="shared" si="596"/>
        <v>225</v>
      </c>
      <c r="O251" s="117" t="str">
        <f t="shared" si="597"/>
        <v/>
      </c>
      <c r="Q251" s="389" t="str">
        <f t="shared" si="589"/>
        <v/>
      </c>
      <c r="R251" s="395" t="str">
        <f t="shared" si="598"/>
        <v/>
      </c>
      <c r="S251" s="391"/>
      <c r="T251" s="391"/>
      <c r="U251" s="391"/>
    </row>
    <row r="252" spans="8:21" x14ac:dyDescent="0.35">
      <c r="H252" s="117">
        <v>251</v>
      </c>
      <c r="I252" s="117" t="str">
        <f t="shared" si="588"/>
        <v/>
      </c>
      <c r="J252" s="117">
        <f t="shared" si="592"/>
        <v>205</v>
      </c>
      <c r="K252" s="117" t="str">
        <f t="shared" si="593"/>
        <v/>
      </c>
      <c r="L252" s="117" t="str">
        <f t="shared" si="594"/>
        <v/>
      </c>
      <c r="M252" s="398" t="str">
        <f t="shared" si="595"/>
        <v/>
      </c>
      <c r="N252" s="117">
        <f t="shared" si="596"/>
        <v>225</v>
      </c>
      <c r="O252" s="117" t="str">
        <f t="shared" si="597"/>
        <v/>
      </c>
      <c r="Q252" s="389" t="str">
        <f t="shared" si="589"/>
        <v/>
      </c>
      <c r="R252" s="395" t="str">
        <f t="shared" si="598"/>
        <v/>
      </c>
      <c r="S252" s="391"/>
      <c r="T252" s="391"/>
      <c r="U252" s="391"/>
    </row>
    <row r="253" spans="8:21" x14ac:dyDescent="0.35">
      <c r="H253" s="117">
        <v>252</v>
      </c>
      <c r="I253" s="117" t="str">
        <f t="shared" si="588"/>
        <v/>
      </c>
      <c r="J253" s="117">
        <f t="shared" si="592"/>
        <v>205</v>
      </c>
      <c r="K253" s="117" t="str">
        <f t="shared" si="593"/>
        <v/>
      </c>
      <c r="L253" s="117" t="str">
        <f t="shared" si="594"/>
        <v/>
      </c>
      <c r="M253" s="398" t="str">
        <f t="shared" si="595"/>
        <v/>
      </c>
      <c r="N253" s="117">
        <f t="shared" si="596"/>
        <v>225</v>
      </c>
      <c r="O253" s="117" t="str">
        <f t="shared" si="597"/>
        <v/>
      </c>
      <c r="Q253" s="389" t="str">
        <f t="shared" si="589"/>
        <v/>
      </c>
      <c r="R253" s="395" t="str">
        <f t="shared" si="598"/>
        <v/>
      </c>
      <c r="S253" s="391"/>
      <c r="T253" s="391"/>
      <c r="U253" s="391"/>
    </row>
    <row r="254" spans="8:21" x14ac:dyDescent="0.35">
      <c r="H254" s="117">
        <v>253</v>
      </c>
      <c r="I254" s="117" t="str">
        <f t="shared" si="588"/>
        <v/>
      </c>
      <c r="J254" s="117">
        <f t="shared" si="592"/>
        <v>205</v>
      </c>
      <c r="K254" s="117" t="str">
        <f t="shared" si="593"/>
        <v/>
      </c>
      <c r="L254" s="117" t="str">
        <f t="shared" si="594"/>
        <v/>
      </c>
      <c r="M254" s="398" t="str">
        <f t="shared" si="595"/>
        <v/>
      </c>
      <c r="N254" s="117">
        <f t="shared" si="596"/>
        <v>225</v>
      </c>
      <c r="O254" s="117" t="str">
        <f t="shared" si="597"/>
        <v/>
      </c>
      <c r="Q254" s="389" t="str">
        <f t="shared" si="589"/>
        <v/>
      </c>
      <c r="R254" s="395" t="str">
        <f t="shared" si="598"/>
        <v/>
      </c>
      <c r="S254" s="391"/>
      <c r="T254" s="391"/>
      <c r="U254" s="391"/>
    </row>
    <row r="255" spans="8:21" x14ac:dyDescent="0.35">
      <c r="H255" s="117">
        <v>254</v>
      </c>
      <c r="I255" s="117" t="str">
        <f t="shared" si="588"/>
        <v/>
      </c>
      <c r="J255" s="117">
        <f t="shared" si="592"/>
        <v>205</v>
      </c>
      <c r="K255" s="117" t="str">
        <f t="shared" si="593"/>
        <v/>
      </c>
      <c r="L255" s="117" t="str">
        <f t="shared" si="594"/>
        <v/>
      </c>
      <c r="M255" s="398" t="str">
        <f t="shared" si="595"/>
        <v/>
      </c>
      <c r="N255" s="117">
        <f t="shared" si="596"/>
        <v>225</v>
      </c>
      <c r="O255" s="117" t="str">
        <f t="shared" si="597"/>
        <v/>
      </c>
      <c r="Q255" s="389" t="str">
        <f t="shared" si="589"/>
        <v/>
      </c>
      <c r="R255" s="395" t="str">
        <f t="shared" si="598"/>
        <v/>
      </c>
      <c r="S255" s="391"/>
      <c r="T255" s="391"/>
      <c r="U255" s="391"/>
    </row>
    <row r="256" spans="8:21" x14ac:dyDescent="0.35">
      <c r="H256" s="117">
        <v>255</v>
      </c>
      <c r="I256" s="117" t="str">
        <f t="shared" si="588"/>
        <v/>
      </c>
      <c r="J256" s="117">
        <f t="shared" si="592"/>
        <v>205</v>
      </c>
      <c r="K256" s="117" t="str">
        <f t="shared" si="593"/>
        <v/>
      </c>
      <c r="L256" s="117" t="str">
        <f t="shared" si="594"/>
        <v/>
      </c>
      <c r="M256" s="398" t="str">
        <f t="shared" si="595"/>
        <v/>
      </c>
      <c r="N256" s="117">
        <f t="shared" si="596"/>
        <v>225</v>
      </c>
      <c r="O256" s="117" t="str">
        <f t="shared" si="597"/>
        <v/>
      </c>
      <c r="Q256" s="389" t="str">
        <f t="shared" si="589"/>
        <v/>
      </c>
      <c r="R256" s="395" t="str">
        <f t="shared" si="598"/>
        <v/>
      </c>
      <c r="S256" s="391"/>
      <c r="T256" s="391"/>
      <c r="U256" s="391"/>
    </row>
    <row r="257" spans="8:21" x14ac:dyDescent="0.35">
      <c r="H257" s="117">
        <v>256</v>
      </c>
      <c r="I257" s="117" t="str">
        <f t="shared" si="588"/>
        <v/>
      </c>
      <c r="J257" s="117">
        <f t="shared" si="592"/>
        <v>205</v>
      </c>
      <c r="K257" s="117" t="str">
        <f t="shared" si="593"/>
        <v/>
      </c>
      <c r="L257" s="117" t="str">
        <f t="shared" si="594"/>
        <v/>
      </c>
      <c r="M257" s="398" t="str">
        <f t="shared" si="595"/>
        <v/>
      </c>
      <c r="N257" s="117">
        <f t="shared" si="596"/>
        <v>225</v>
      </c>
      <c r="O257" s="117" t="str">
        <f t="shared" si="597"/>
        <v/>
      </c>
      <c r="Q257" s="389" t="str">
        <f t="shared" si="589"/>
        <v/>
      </c>
      <c r="R257" s="395" t="str">
        <f t="shared" si="598"/>
        <v/>
      </c>
      <c r="S257" s="391"/>
      <c r="T257" s="391"/>
      <c r="U257" s="391"/>
    </row>
    <row r="258" spans="8:21" x14ac:dyDescent="0.35">
      <c r="H258" s="117">
        <v>257</v>
      </c>
      <c r="I258" s="117" t="str">
        <f t="shared" ref="I258:I321" si="608">IFERROR(INDEX($1:$1048576,SUMPRODUCT(($X$149:$HV$196=H258)*ROW($X$149:$HV$196))-98,SUMPRODUCT(($X$149:$HV$196=H258)*COLUMN($X$149:$HV$196))),"")</f>
        <v/>
      </c>
      <c r="J258" s="117">
        <f t="shared" si="592"/>
        <v>205</v>
      </c>
      <c r="K258" s="117" t="str">
        <f t="shared" si="593"/>
        <v/>
      </c>
      <c r="L258" s="117" t="str">
        <f t="shared" si="594"/>
        <v/>
      </c>
      <c r="M258" s="398" t="str">
        <f t="shared" si="595"/>
        <v/>
      </c>
      <c r="N258" s="117">
        <f t="shared" si="596"/>
        <v>225</v>
      </c>
      <c r="O258" s="117" t="str">
        <f t="shared" si="597"/>
        <v/>
      </c>
      <c r="R258" s="395" t="str">
        <f t="shared" si="598"/>
        <v/>
      </c>
    </row>
    <row r="259" spans="8:21" x14ac:dyDescent="0.35">
      <c r="H259" s="117">
        <v>258</v>
      </c>
      <c r="I259" s="117" t="str">
        <f t="shared" si="608"/>
        <v/>
      </c>
      <c r="J259" s="117">
        <f t="shared" ref="J259:J322" si="609">IF(I259="ECG",J258+1,J258)</f>
        <v>205</v>
      </c>
      <c r="K259" s="117" t="str">
        <f t="shared" ref="K259:K322" si="610">IF(J259=J258,"",IF(MOD(J259,$C$61)=0,"ECG",""))</f>
        <v/>
      </c>
      <c r="L259" s="117" t="str">
        <f t="shared" ref="L259:L322" si="611">IF(I259&lt;&gt;"ECG",I259,"")</f>
        <v/>
      </c>
      <c r="M259" s="398" t="str">
        <f t="shared" ref="M259:M322" si="612">CONCATENATE(L259,K259)</f>
        <v/>
      </c>
      <c r="N259" s="117">
        <f t="shared" ref="N259:N322" si="613">IF(M259="",N258,N258+1)</f>
        <v>225</v>
      </c>
      <c r="O259" s="117" t="str">
        <f t="shared" ref="O259:O322" si="614">IF(N259=N258,"",N259)</f>
        <v/>
      </c>
    </row>
    <row r="260" spans="8:21" x14ac:dyDescent="0.35">
      <c r="H260" s="117">
        <v>259</v>
      </c>
      <c r="I260" s="117" t="str">
        <f t="shared" si="608"/>
        <v/>
      </c>
      <c r="J260" s="117">
        <f t="shared" si="609"/>
        <v>205</v>
      </c>
      <c r="K260" s="117" t="str">
        <f t="shared" si="610"/>
        <v/>
      </c>
      <c r="L260" s="117" t="str">
        <f t="shared" si="611"/>
        <v/>
      </c>
      <c r="M260" s="398" t="str">
        <f t="shared" si="612"/>
        <v/>
      </c>
      <c r="N260" s="117">
        <f t="shared" si="613"/>
        <v>225</v>
      </c>
      <c r="O260" s="117" t="str">
        <f t="shared" si="614"/>
        <v/>
      </c>
    </row>
    <row r="261" spans="8:21" x14ac:dyDescent="0.35">
      <c r="H261" s="117">
        <v>260</v>
      </c>
      <c r="I261" s="117" t="str">
        <f t="shared" si="608"/>
        <v/>
      </c>
      <c r="J261" s="117">
        <f t="shared" si="609"/>
        <v>205</v>
      </c>
      <c r="K261" s="117" t="str">
        <f t="shared" si="610"/>
        <v/>
      </c>
      <c r="L261" s="117" t="str">
        <f t="shared" si="611"/>
        <v/>
      </c>
      <c r="M261" s="398" t="str">
        <f t="shared" si="612"/>
        <v/>
      </c>
      <c r="N261" s="117">
        <f t="shared" si="613"/>
        <v>225</v>
      </c>
      <c r="O261" s="117" t="str">
        <f t="shared" si="614"/>
        <v/>
      </c>
    </row>
    <row r="262" spans="8:21" x14ac:dyDescent="0.35">
      <c r="H262" s="117">
        <v>261</v>
      </c>
      <c r="I262" s="117" t="str">
        <f t="shared" si="608"/>
        <v/>
      </c>
      <c r="J262" s="117">
        <f t="shared" si="609"/>
        <v>205</v>
      </c>
      <c r="K262" s="117" t="str">
        <f t="shared" si="610"/>
        <v/>
      </c>
      <c r="L262" s="117" t="str">
        <f t="shared" si="611"/>
        <v/>
      </c>
      <c r="M262" s="398" t="str">
        <f t="shared" si="612"/>
        <v/>
      </c>
      <c r="N262" s="117">
        <f t="shared" si="613"/>
        <v>225</v>
      </c>
      <c r="O262" s="117" t="str">
        <f t="shared" si="614"/>
        <v/>
      </c>
    </row>
    <row r="263" spans="8:21" x14ac:dyDescent="0.35">
      <c r="H263" s="117">
        <v>262</v>
      </c>
      <c r="I263" s="117" t="str">
        <f t="shared" si="608"/>
        <v/>
      </c>
      <c r="J263" s="117">
        <f t="shared" si="609"/>
        <v>205</v>
      </c>
      <c r="K263" s="117" t="str">
        <f t="shared" si="610"/>
        <v/>
      </c>
      <c r="L263" s="117" t="str">
        <f t="shared" si="611"/>
        <v/>
      </c>
      <c r="M263" s="398" t="str">
        <f t="shared" si="612"/>
        <v/>
      </c>
      <c r="N263" s="117">
        <f t="shared" si="613"/>
        <v>225</v>
      </c>
      <c r="O263" s="117" t="str">
        <f t="shared" si="614"/>
        <v/>
      </c>
    </row>
    <row r="264" spans="8:21" x14ac:dyDescent="0.35">
      <c r="H264" s="117">
        <v>263</v>
      </c>
      <c r="I264" s="117" t="str">
        <f t="shared" si="608"/>
        <v/>
      </c>
      <c r="J264" s="117">
        <f t="shared" si="609"/>
        <v>205</v>
      </c>
      <c r="K264" s="117" t="str">
        <f t="shared" si="610"/>
        <v/>
      </c>
      <c r="L264" s="117" t="str">
        <f t="shared" si="611"/>
        <v/>
      </c>
      <c r="M264" s="398" t="str">
        <f t="shared" si="612"/>
        <v/>
      </c>
      <c r="N264" s="117">
        <f t="shared" si="613"/>
        <v>225</v>
      </c>
      <c r="O264" s="117" t="str">
        <f t="shared" si="614"/>
        <v/>
      </c>
    </row>
    <row r="265" spans="8:21" x14ac:dyDescent="0.35">
      <c r="H265" s="117">
        <v>264</v>
      </c>
      <c r="I265" s="117" t="str">
        <f t="shared" si="608"/>
        <v/>
      </c>
      <c r="J265" s="117">
        <f t="shared" si="609"/>
        <v>205</v>
      </c>
      <c r="K265" s="117" t="str">
        <f t="shared" si="610"/>
        <v/>
      </c>
      <c r="L265" s="117" t="str">
        <f t="shared" si="611"/>
        <v/>
      </c>
      <c r="M265" s="398" t="str">
        <f t="shared" si="612"/>
        <v/>
      </c>
      <c r="N265" s="117">
        <f t="shared" si="613"/>
        <v>225</v>
      </c>
      <c r="O265" s="117" t="str">
        <f t="shared" si="614"/>
        <v/>
      </c>
    </row>
    <row r="266" spans="8:21" x14ac:dyDescent="0.35">
      <c r="H266" s="117">
        <v>265</v>
      </c>
      <c r="I266" s="117" t="str">
        <f t="shared" si="608"/>
        <v/>
      </c>
      <c r="J266" s="117">
        <f t="shared" si="609"/>
        <v>205</v>
      </c>
      <c r="K266" s="117" t="str">
        <f t="shared" si="610"/>
        <v/>
      </c>
      <c r="L266" s="117" t="str">
        <f t="shared" si="611"/>
        <v/>
      </c>
      <c r="M266" s="398" t="str">
        <f t="shared" si="612"/>
        <v/>
      </c>
      <c r="N266" s="117">
        <f t="shared" si="613"/>
        <v>225</v>
      </c>
      <c r="O266" s="117" t="str">
        <f t="shared" si="614"/>
        <v/>
      </c>
    </row>
    <row r="267" spans="8:21" x14ac:dyDescent="0.35">
      <c r="H267" s="117">
        <v>266</v>
      </c>
      <c r="I267" s="117" t="str">
        <f t="shared" si="608"/>
        <v/>
      </c>
      <c r="J267" s="117">
        <f t="shared" si="609"/>
        <v>205</v>
      </c>
      <c r="K267" s="117" t="str">
        <f t="shared" si="610"/>
        <v/>
      </c>
      <c r="L267" s="117" t="str">
        <f t="shared" si="611"/>
        <v/>
      </c>
      <c r="M267" s="398" t="str">
        <f t="shared" si="612"/>
        <v/>
      </c>
      <c r="N267" s="117">
        <f t="shared" si="613"/>
        <v>225</v>
      </c>
      <c r="O267" s="117" t="str">
        <f t="shared" si="614"/>
        <v/>
      </c>
    </row>
    <row r="268" spans="8:21" x14ac:dyDescent="0.35">
      <c r="H268" s="117">
        <v>267</v>
      </c>
      <c r="I268" s="117" t="str">
        <f t="shared" si="608"/>
        <v/>
      </c>
      <c r="J268" s="117">
        <f t="shared" si="609"/>
        <v>205</v>
      </c>
      <c r="K268" s="117" t="str">
        <f t="shared" si="610"/>
        <v/>
      </c>
      <c r="L268" s="117" t="str">
        <f t="shared" si="611"/>
        <v/>
      </c>
      <c r="M268" s="398" t="str">
        <f t="shared" si="612"/>
        <v/>
      </c>
      <c r="N268" s="117">
        <f t="shared" si="613"/>
        <v>225</v>
      </c>
      <c r="O268" s="117" t="str">
        <f t="shared" si="614"/>
        <v/>
      </c>
    </row>
    <row r="269" spans="8:21" x14ac:dyDescent="0.35">
      <c r="H269" s="117">
        <v>268</v>
      </c>
      <c r="I269" s="117" t="str">
        <f t="shared" si="608"/>
        <v/>
      </c>
      <c r="J269" s="117">
        <f t="shared" si="609"/>
        <v>205</v>
      </c>
      <c r="K269" s="117" t="str">
        <f t="shared" si="610"/>
        <v/>
      </c>
      <c r="L269" s="117" t="str">
        <f t="shared" si="611"/>
        <v/>
      </c>
      <c r="M269" s="398" t="str">
        <f t="shared" si="612"/>
        <v/>
      </c>
      <c r="N269" s="117">
        <f t="shared" si="613"/>
        <v>225</v>
      </c>
      <c r="O269" s="117" t="str">
        <f t="shared" si="614"/>
        <v/>
      </c>
    </row>
    <row r="270" spans="8:21" x14ac:dyDescent="0.35">
      <c r="H270" s="117">
        <v>269</v>
      </c>
      <c r="I270" s="117" t="str">
        <f t="shared" si="608"/>
        <v/>
      </c>
      <c r="J270" s="117">
        <f t="shared" si="609"/>
        <v>205</v>
      </c>
      <c r="K270" s="117" t="str">
        <f t="shared" si="610"/>
        <v/>
      </c>
      <c r="L270" s="117" t="str">
        <f t="shared" si="611"/>
        <v/>
      </c>
      <c r="M270" s="398" t="str">
        <f t="shared" si="612"/>
        <v/>
      </c>
      <c r="N270" s="117">
        <f t="shared" si="613"/>
        <v>225</v>
      </c>
      <c r="O270" s="117" t="str">
        <f t="shared" si="614"/>
        <v/>
      </c>
    </row>
    <row r="271" spans="8:21" x14ac:dyDescent="0.35">
      <c r="H271" s="117">
        <v>270</v>
      </c>
      <c r="I271" s="117" t="str">
        <f t="shared" si="608"/>
        <v/>
      </c>
      <c r="J271" s="117">
        <f t="shared" si="609"/>
        <v>205</v>
      </c>
      <c r="K271" s="117" t="str">
        <f t="shared" si="610"/>
        <v/>
      </c>
      <c r="L271" s="117" t="str">
        <f t="shared" si="611"/>
        <v/>
      </c>
      <c r="M271" s="398" t="str">
        <f t="shared" si="612"/>
        <v/>
      </c>
      <c r="N271" s="117">
        <f t="shared" si="613"/>
        <v>225</v>
      </c>
      <c r="O271" s="117" t="str">
        <f t="shared" si="614"/>
        <v/>
      </c>
    </row>
    <row r="272" spans="8:21" x14ac:dyDescent="0.35">
      <c r="H272" s="117">
        <v>271</v>
      </c>
      <c r="I272" s="117" t="str">
        <f t="shared" si="608"/>
        <v/>
      </c>
      <c r="J272" s="117">
        <f t="shared" si="609"/>
        <v>205</v>
      </c>
      <c r="K272" s="117" t="str">
        <f t="shared" si="610"/>
        <v/>
      </c>
      <c r="L272" s="117" t="str">
        <f t="shared" si="611"/>
        <v/>
      </c>
      <c r="M272" s="398" t="str">
        <f t="shared" si="612"/>
        <v/>
      </c>
      <c r="N272" s="117">
        <f t="shared" si="613"/>
        <v>225</v>
      </c>
      <c r="O272" s="117" t="str">
        <f t="shared" si="614"/>
        <v/>
      </c>
    </row>
    <row r="273" spans="8:15" x14ac:dyDescent="0.35">
      <c r="H273" s="117">
        <v>272</v>
      </c>
      <c r="I273" s="117" t="str">
        <f t="shared" si="608"/>
        <v/>
      </c>
      <c r="J273" s="117">
        <f t="shared" si="609"/>
        <v>205</v>
      </c>
      <c r="K273" s="117" t="str">
        <f t="shared" si="610"/>
        <v/>
      </c>
      <c r="L273" s="117" t="str">
        <f t="shared" si="611"/>
        <v/>
      </c>
      <c r="M273" s="398" t="str">
        <f t="shared" si="612"/>
        <v/>
      </c>
      <c r="N273" s="117">
        <f t="shared" si="613"/>
        <v>225</v>
      </c>
      <c r="O273" s="117" t="str">
        <f t="shared" si="614"/>
        <v/>
      </c>
    </row>
    <row r="274" spans="8:15" x14ac:dyDescent="0.35">
      <c r="H274" s="117">
        <v>273</v>
      </c>
      <c r="I274" s="117" t="str">
        <f t="shared" si="608"/>
        <v/>
      </c>
      <c r="J274" s="117">
        <f t="shared" si="609"/>
        <v>205</v>
      </c>
      <c r="K274" s="117" t="str">
        <f t="shared" si="610"/>
        <v/>
      </c>
      <c r="L274" s="117" t="str">
        <f t="shared" si="611"/>
        <v/>
      </c>
      <c r="M274" s="398" t="str">
        <f t="shared" si="612"/>
        <v/>
      </c>
      <c r="N274" s="117">
        <f t="shared" si="613"/>
        <v>225</v>
      </c>
      <c r="O274" s="117" t="str">
        <f t="shared" si="614"/>
        <v/>
      </c>
    </row>
    <row r="275" spans="8:15" x14ac:dyDescent="0.35">
      <c r="H275" s="117">
        <v>274</v>
      </c>
      <c r="I275" s="117" t="str">
        <f t="shared" si="608"/>
        <v/>
      </c>
      <c r="J275" s="117">
        <f t="shared" si="609"/>
        <v>205</v>
      </c>
      <c r="K275" s="117" t="str">
        <f t="shared" si="610"/>
        <v/>
      </c>
      <c r="L275" s="117" t="str">
        <f t="shared" si="611"/>
        <v/>
      </c>
      <c r="M275" s="398" t="str">
        <f t="shared" si="612"/>
        <v/>
      </c>
      <c r="N275" s="117">
        <f t="shared" si="613"/>
        <v>225</v>
      </c>
      <c r="O275" s="117" t="str">
        <f t="shared" si="614"/>
        <v/>
      </c>
    </row>
    <row r="276" spans="8:15" x14ac:dyDescent="0.35">
      <c r="H276" s="117">
        <v>275</v>
      </c>
      <c r="I276" s="117" t="str">
        <f t="shared" si="608"/>
        <v/>
      </c>
      <c r="J276" s="117">
        <f t="shared" si="609"/>
        <v>205</v>
      </c>
      <c r="K276" s="117" t="str">
        <f t="shared" si="610"/>
        <v/>
      </c>
      <c r="L276" s="117" t="str">
        <f t="shared" si="611"/>
        <v/>
      </c>
      <c r="M276" s="398" t="str">
        <f t="shared" si="612"/>
        <v/>
      </c>
      <c r="N276" s="117">
        <f t="shared" si="613"/>
        <v>225</v>
      </c>
      <c r="O276" s="117" t="str">
        <f t="shared" si="614"/>
        <v/>
      </c>
    </row>
    <row r="277" spans="8:15" x14ac:dyDescent="0.35">
      <c r="H277" s="117">
        <v>276</v>
      </c>
      <c r="I277" s="117" t="str">
        <f t="shared" si="608"/>
        <v/>
      </c>
      <c r="J277" s="117">
        <f t="shared" si="609"/>
        <v>205</v>
      </c>
      <c r="K277" s="117" t="str">
        <f t="shared" si="610"/>
        <v/>
      </c>
      <c r="L277" s="117" t="str">
        <f t="shared" si="611"/>
        <v/>
      </c>
      <c r="M277" s="398" t="str">
        <f t="shared" si="612"/>
        <v/>
      </c>
      <c r="N277" s="117">
        <f t="shared" si="613"/>
        <v>225</v>
      </c>
      <c r="O277" s="117" t="str">
        <f t="shared" si="614"/>
        <v/>
      </c>
    </row>
    <row r="278" spans="8:15" x14ac:dyDescent="0.35">
      <c r="H278" s="117">
        <v>277</v>
      </c>
      <c r="I278" s="117" t="str">
        <f t="shared" si="608"/>
        <v/>
      </c>
      <c r="J278" s="117">
        <f t="shared" si="609"/>
        <v>205</v>
      </c>
      <c r="K278" s="117" t="str">
        <f t="shared" si="610"/>
        <v/>
      </c>
      <c r="L278" s="117" t="str">
        <f t="shared" si="611"/>
        <v/>
      </c>
      <c r="M278" s="398" t="str">
        <f t="shared" si="612"/>
        <v/>
      </c>
      <c r="N278" s="117">
        <f t="shared" si="613"/>
        <v>225</v>
      </c>
      <c r="O278" s="117" t="str">
        <f t="shared" si="614"/>
        <v/>
      </c>
    </row>
    <row r="279" spans="8:15" x14ac:dyDescent="0.35">
      <c r="H279" s="117">
        <v>278</v>
      </c>
      <c r="I279" s="117" t="str">
        <f t="shared" si="608"/>
        <v/>
      </c>
      <c r="J279" s="117">
        <f t="shared" si="609"/>
        <v>205</v>
      </c>
      <c r="K279" s="117" t="str">
        <f t="shared" si="610"/>
        <v/>
      </c>
      <c r="L279" s="117" t="str">
        <f t="shared" si="611"/>
        <v/>
      </c>
      <c r="M279" s="398" t="str">
        <f t="shared" si="612"/>
        <v/>
      </c>
      <c r="N279" s="117">
        <f t="shared" si="613"/>
        <v>225</v>
      </c>
      <c r="O279" s="117" t="str">
        <f t="shared" si="614"/>
        <v/>
      </c>
    </row>
    <row r="280" spans="8:15" x14ac:dyDescent="0.35">
      <c r="H280" s="117">
        <v>279</v>
      </c>
      <c r="I280" s="117" t="str">
        <f t="shared" si="608"/>
        <v/>
      </c>
      <c r="J280" s="117">
        <f t="shared" si="609"/>
        <v>205</v>
      </c>
      <c r="K280" s="117" t="str">
        <f t="shared" si="610"/>
        <v/>
      </c>
      <c r="L280" s="117" t="str">
        <f t="shared" si="611"/>
        <v/>
      </c>
      <c r="M280" s="398" t="str">
        <f t="shared" si="612"/>
        <v/>
      </c>
      <c r="N280" s="117">
        <f t="shared" si="613"/>
        <v>225</v>
      </c>
      <c r="O280" s="117" t="str">
        <f t="shared" si="614"/>
        <v/>
      </c>
    </row>
    <row r="281" spans="8:15" x14ac:dyDescent="0.35">
      <c r="H281" s="117">
        <v>280</v>
      </c>
      <c r="I281" s="117" t="str">
        <f t="shared" si="608"/>
        <v/>
      </c>
      <c r="J281" s="117">
        <f t="shared" si="609"/>
        <v>205</v>
      </c>
      <c r="K281" s="117" t="str">
        <f t="shared" si="610"/>
        <v/>
      </c>
      <c r="L281" s="117" t="str">
        <f t="shared" si="611"/>
        <v/>
      </c>
      <c r="M281" s="398" t="str">
        <f t="shared" si="612"/>
        <v/>
      </c>
      <c r="N281" s="117">
        <f t="shared" si="613"/>
        <v>225</v>
      </c>
      <c r="O281" s="117" t="str">
        <f t="shared" si="614"/>
        <v/>
      </c>
    </row>
    <row r="282" spans="8:15" x14ac:dyDescent="0.35">
      <c r="H282" s="117">
        <v>281</v>
      </c>
      <c r="I282" s="117" t="str">
        <f t="shared" si="608"/>
        <v/>
      </c>
      <c r="J282" s="117">
        <f t="shared" si="609"/>
        <v>205</v>
      </c>
      <c r="K282" s="117" t="str">
        <f t="shared" si="610"/>
        <v/>
      </c>
      <c r="L282" s="117" t="str">
        <f t="shared" si="611"/>
        <v/>
      </c>
      <c r="M282" s="398" t="str">
        <f t="shared" si="612"/>
        <v/>
      </c>
      <c r="N282" s="117">
        <f t="shared" si="613"/>
        <v>225</v>
      </c>
      <c r="O282" s="117" t="str">
        <f t="shared" si="614"/>
        <v/>
      </c>
    </row>
    <row r="283" spans="8:15" x14ac:dyDescent="0.35">
      <c r="H283" s="117">
        <v>282</v>
      </c>
      <c r="I283" s="117" t="str">
        <f t="shared" si="608"/>
        <v/>
      </c>
      <c r="J283" s="117">
        <f t="shared" si="609"/>
        <v>205</v>
      </c>
      <c r="K283" s="117" t="str">
        <f t="shared" si="610"/>
        <v/>
      </c>
      <c r="L283" s="117" t="str">
        <f t="shared" si="611"/>
        <v/>
      </c>
      <c r="M283" s="398" t="str">
        <f t="shared" si="612"/>
        <v/>
      </c>
      <c r="N283" s="117">
        <f t="shared" si="613"/>
        <v>225</v>
      </c>
      <c r="O283" s="117" t="str">
        <f t="shared" si="614"/>
        <v/>
      </c>
    </row>
    <row r="284" spans="8:15" x14ac:dyDescent="0.35">
      <c r="H284" s="117">
        <v>283</v>
      </c>
      <c r="I284" s="117" t="str">
        <f t="shared" si="608"/>
        <v/>
      </c>
      <c r="J284" s="117">
        <f t="shared" si="609"/>
        <v>205</v>
      </c>
      <c r="K284" s="117" t="str">
        <f t="shared" si="610"/>
        <v/>
      </c>
      <c r="L284" s="117" t="str">
        <f t="shared" si="611"/>
        <v/>
      </c>
      <c r="M284" s="398" t="str">
        <f t="shared" si="612"/>
        <v/>
      </c>
      <c r="N284" s="117">
        <f t="shared" si="613"/>
        <v>225</v>
      </c>
      <c r="O284" s="117" t="str">
        <f t="shared" si="614"/>
        <v/>
      </c>
    </row>
    <row r="285" spans="8:15" x14ac:dyDescent="0.35">
      <c r="H285" s="117">
        <v>284</v>
      </c>
      <c r="I285" s="117" t="str">
        <f t="shared" si="608"/>
        <v/>
      </c>
      <c r="J285" s="117">
        <f t="shared" si="609"/>
        <v>205</v>
      </c>
      <c r="K285" s="117" t="str">
        <f t="shared" si="610"/>
        <v/>
      </c>
      <c r="L285" s="117" t="str">
        <f t="shared" si="611"/>
        <v/>
      </c>
      <c r="M285" s="398" t="str">
        <f t="shared" si="612"/>
        <v/>
      </c>
      <c r="N285" s="117">
        <f t="shared" si="613"/>
        <v>225</v>
      </c>
      <c r="O285" s="117" t="str">
        <f t="shared" si="614"/>
        <v/>
      </c>
    </row>
    <row r="286" spans="8:15" x14ac:dyDescent="0.35">
      <c r="H286" s="117">
        <v>285</v>
      </c>
      <c r="I286" s="117" t="str">
        <f t="shared" si="608"/>
        <v/>
      </c>
      <c r="J286" s="117">
        <f t="shared" si="609"/>
        <v>205</v>
      </c>
      <c r="K286" s="117" t="str">
        <f t="shared" si="610"/>
        <v/>
      </c>
      <c r="L286" s="117" t="str">
        <f t="shared" si="611"/>
        <v/>
      </c>
      <c r="M286" s="398" t="str">
        <f t="shared" si="612"/>
        <v/>
      </c>
      <c r="N286" s="117">
        <f t="shared" si="613"/>
        <v>225</v>
      </c>
      <c r="O286" s="117" t="str">
        <f t="shared" si="614"/>
        <v/>
      </c>
    </row>
    <row r="287" spans="8:15" x14ac:dyDescent="0.35">
      <c r="H287" s="117">
        <v>286</v>
      </c>
      <c r="I287" s="117" t="str">
        <f t="shared" si="608"/>
        <v/>
      </c>
      <c r="J287" s="117">
        <f t="shared" si="609"/>
        <v>205</v>
      </c>
      <c r="K287" s="117" t="str">
        <f t="shared" si="610"/>
        <v/>
      </c>
      <c r="L287" s="117" t="str">
        <f t="shared" si="611"/>
        <v/>
      </c>
      <c r="M287" s="398" t="str">
        <f t="shared" si="612"/>
        <v/>
      </c>
      <c r="N287" s="117">
        <f t="shared" si="613"/>
        <v>225</v>
      </c>
      <c r="O287" s="117" t="str">
        <f t="shared" si="614"/>
        <v/>
      </c>
    </row>
    <row r="288" spans="8:15" x14ac:dyDescent="0.35">
      <c r="H288" s="117">
        <v>287</v>
      </c>
      <c r="I288" s="117" t="str">
        <f t="shared" si="608"/>
        <v/>
      </c>
      <c r="J288" s="117">
        <f t="shared" si="609"/>
        <v>205</v>
      </c>
      <c r="K288" s="117" t="str">
        <f t="shared" si="610"/>
        <v/>
      </c>
      <c r="L288" s="117" t="str">
        <f t="shared" si="611"/>
        <v/>
      </c>
      <c r="M288" s="398" t="str">
        <f t="shared" si="612"/>
        <v/>
      </c>
      <c r="N288" s="117">
        <f t="shared" si="613"/>
        <v>225</v>
      </c>
      <c r="O288" s="117" t="str">
        <f t="shared" si="614"/>
        <v/>
      </c>
    </row>
    <row r="289" spans="8:15" x14ac:dyDescent="0.35">
      <c r="H289" s="117">
        <v>288</v>
      </c>
      <c r="I289" s="117" t="str">
        <f t="shared" si="608"/>
        <v/>
      </c>
      <c r="J289" s="117">
        <f t="shared" si="609"/>
        <v>205</v>
      </c>
      <c r="K289" s="117" t="str">
        <f t="shared" si="610"/>
        <v/>
      </c>
      <c r="L289" s="117" t="str">
        <f t="shared" si="611"/>
        <v/>
      </c>
      <c r="M289" s="398" t="str">
        <f t="shared" si="612"/>
        <v/>
      </c>
      <c r="N289" s="117">
        <f t="shared" si="613"/>
        <v>225</v>
      </c>
      <c r="O289" s="117" t="str">
        <f t="shared" si="614"/>
        <v/>
      </c>
    </row>
    <row r="290" spans="8:15" x14ac:dyDescent="0.35">
      <c r="H290" s="117">
        <v>289</v>
      </c>
      <c r="I290" s="117" t="str">
        <f t="shared" si="608"/>
        <v/>
      </c>
      <c r="J290" s="117">
        <f t="shared" si="609"/>
        <v>205</v>
      </c>
      <c r="K290" s="117" t="str">
        <f t="shared" si="610"/>
        <v/>
      </c>
      <c r="L290" s="117" t="str">
        <f t="shared" si="611"/>
        <v/>
      </c>
      <c r="M290" s="398" t="str">
        <f t="shared" si="612"/>
        <v/>
      </c>
      <c r="N290" s="117">
        <f t="shared" si="613"/>
        <v>225</v>
      </c>
      <c r="O290" s="117" t="str">
        <f t="shared" si="614"/>
        <v/>
      </c>
    </row>
    <row r="291" spans="8:15" x14ac:dyDescent="0.35">
      <c r="H291" s="117">
        <v>290</v>
      </c>
      <c r="I291" s="117" t="str">
        <f t="shared" si="608"/>
        <v/>
      </c>
      <c r="J291" s="117">
        <f t="shared" si="609"/>
        <v>205</v>
      </c>
      <c r="K291" s="117" t="str">
        <f t="shared" si="610"/>
        <v/>
      </c>
      <c r="L291" s="117" t="str">
        <f t="shared" si="611"/>
        <v/>
      </c>
      <c r="M291" s="398" t="str">
        <f t="shared" si="612"/>
        <v/>
      </c>
      <c r="N291" s="117">
        <f t="shared" si="613"/>
        <v>225</v>
      </c>
      <c r="O291" s="117" t="str">
        <f t="shared" si="614"/>
        <v/>
      </c>
    </row>
    <row r="292" spans="8:15" x14ac:dyDescent="0.35">
      <c r="H292" s="117">
        <v>291</v>
      </c>
      <c r="I292" s="117" t="str">
        <f t="shared" si="608"/>
        <v/>
      </c>
      <c r="J292" s="117">
        <f t="shared" si="609"/>
        <v>205</v>
      </c>
      <c r="K292" s="117" t="str">
        <f t="shared" si="610"/>
        <v/>
      </c>
      <c r="L292" s="117" t="str">
        <f t="shared" si="611"/>
        <v/>
      </c>
      <c r="M292" s="398" t="str">
        <f t="shared" si="612"/>
        <v/>
      </c>
      <c r="N292" s="117">
        <f t="shared" si="613"/>
        <v>225</v>
      </c>
      <c r="O292" s="117" t="str">
        <f t="shared" si="614"/>
        <v/>
      </c>
    </row>
    <row r="293" spans="8:15" x14ac:dyDescent="0.35">
      <c r="H293" s="117">
        <v>292</v>
      </c>
      <c r="I293" s="117" t="str">
        <f t="shared" si="608"/>
        <v/>
      </c>
      <c r="J293" s="117">
        <f t="shared" si="609"/>
        <v>205</v>
      </c>
      <c r="K293" s="117" t="str">
        <f t="shared" si="610"/>
        <v/>
      </c>
      <c r="L293" s="117" t="str">
        <f t="shared" si="611"/>
        <v/>
      </c>
      <c r="M293" s="398" t="str">
        <f t="shared" si="612"/>
        <v/>
      </c>
      <c r="N293" s="117">
        <f t="shared" si="613"/>
        <v>225</v>
      </c>
      <c r="O293" s="117" t="str">
        <f t="shared" si="614"/>
        <v/>
      </c>
    </row>
    <row r="294" spans="8:15" x14ac:dyDescent="0.35">
      <c r="H294" s="117">
        <v>293</v>
      </c>
      <c r="I294" s="117" t="str">
        <f t="shared" si="608"/>
        <v/>
      </c>
      <c r="J294" s="117">
        <f t="shared" si="609"/>
        <v>205</v>
      </c>
      <c r="K294" s="117" t="str">
        <f t="shared" si="610"/>
        <v/>
      </c>
      <c r="L294" s="117" t="str">
        <f t="shared" si="611"/>
        <v/>
      </c>
      <c r="M294" s="398" t="str">
        <f t="shared" si="612"/>
        <v/>
      </c>
      <c r="N294" s="117">
        <f t="shared" si="613"/>
        <v>225</v>
      </c>
      <c r="O294" s="117" t="str">
        <f t="shared" si="614"/>
        <v/>
      </c>
    </row>
    <row r="295" spans="8:15" x14ac:dyDescent="0.35">
      <c r="H295" s="117">
        <v>294</v>
      </c>
      <c r="I295" s="117" t="str">
        <f t="shared" si="608"/>
        <v/>
      </c>
      <c r="J295" s="117">
        <f t="shared" si="609"/>
        <v>205</v>
      </c>
      <c r="K295" s="117" t="str">
        <f t="shared" si="610"/>
        <v/>
      </c>
      <c r="L295" s="117" t="str">
        <f t="shared" si="611"/>
        <v/>
      </c>
      <c r="M295" s="398" t="str">
        <f t="shared" si="612"/>
        <v/>
      </c>
      <c r="N295" s="117">
        <f t="shared" si="613"/>
        <v>225</v>
      </c>
      <c r="O295" s="117" t="str">
        <f t="shared" si="614"/>
        <v/>
      </c>
    </row>
    <row r="296" spans="8:15" x14ac:dyDescent="0.35">
      <c r="H296" s="117">
        <v>295</v>
      </c>
      <c r="I296" s="117" t="str">
        <f t="shared" si="608"/>
        <v/>
      </c>
      <c r="J296" s="117">
        <f t="shared" si="609"/>
        <v>205</v>
      </c>
      <c r="K296" s="117" t="str">
        <f t="shared" si="610"/>
        <v/>
      </c>
      <c r="L296" s="117" t="str">
        <f t="shared" si="611"/>
        <v/>
      </c>
      <c r="M296" s="398" t="str">
        <f t="shared" si="612"/>
        <v/>
      </c>
      <c r="N296" s="117">
        <f t="shared" si="613"/>
        <v>225</v>
      </c>
      <c r="O296" s="117" t="str">
        <f t="shared" si="614"/>
        <v/>
      </c>
    </row>
    <row r="297" spans="8:15" x14ac:dyDescent="0.35">
      <c r="H297" s="117">
        <v>296</v>
      </c>
      <c r="I297" s="117" t="str">
        <f t="shared" si="608"/>
        <v/>
      </c>
      <c r="J297" s="117">
        <f t="shared" si="609"/>
        <v>205</v>
      </c>
      <c r="K297" s="117" t="str">
        <f t="shared" si="610"/>
        <v/>
      </c>
      <c r="L297" s="117" t="str">
        <f t="shared" si="611"/>
        <v/>
      </c>
      <c r="M297" s="398" t="str">
        <f t="shared" si="612"/>
        <v/>
      </c>
      <c r="N297" s="117">
        <f t="shared" si="613"/>
        <v>225</v>
      </c>
      <c r="O297" s="117" t="str">
        <f t="shared" si="614"/>
        <v/>
      </c>
    </row>
    <row r="298" spans="8:15" x14ac:dyDescent="0.35">
      <c r="H298" s="117">
        <v>297</v>
      </c>
      <c r="I298" s="117" t="str">
        <f t="shared" si="608"/>
        <v/>
      </c>
      <c r="J298" s="117">
        <f t="shared" si="609"/>
        <v>205</v>
      </c>
      <c r="K298" s="117" t="str">
        <f t="shared" si="610"/>
        <v/>
      </c>
      <c r="L298" s="117" t="str">
        <f t="shared" si="611"/>
        <v/>
      </c>
      <c r="M298" s="398" t="str">
        <f t="shared" si="612"/>
        <v/>
      </c>
      <c r="N298" s="117">
        <f t="shared" si="613"/>
        <v>225</v>
      </c>
      <c r="O298" s="117" t="str">
        <f t="shared" si="614"/>
        <v/>
      </c>
    </row>
    <row r="299" spans="8:15" x14ac:dyDescent="0.35">
      <c r="H299" s="117">
        <v>298</v>
      </c>
      <c r="I299" s="117" t="str">
        <f t="shared" si="608"/>
        <v/>
      </c>
      <c r="J299" s="117">
        <f t="shared" si="609"/>
        <v>205</v>
      </c>
      <c r="K299" s="117" t="str">
        <f t="shared" si="610"/>
        <v/>
      </c>
      <c r="L299" s="117" t="str">
        <f t="shared" si="611"/>
        <v/>
      </c>
      <c r="M299" s="398" t="str">
        <f t="shared" si="612"/>
        <v/>
      </c>
      <c r="N299" s="117">
        <f t="shared" si="613"/>
        <v>225</v>
      </c>
      <c r="O299" s="117" t="str">
        <f t="shared" si="614"/>
        <v/>
      </c>
    </row>
    <row r="300" spans="8:15" x14ac:dyDescent="0.35">
      <c r="H300" s="117">
        <v>299</v>
      </c>
      <c r="I300" s="117" t="str">
        <f t="shared" si="608"/>
        <v/>
      </c>
      <c r="J300" s="117">
        <f t="shared" si="609"/>
        <v>205</v>
      </c>
      <c r="K300" s="117" t="str">
        <f t="shared" si="610"/>
        <v/>
      </c>
      <c r="L300" s="117" t="str">
        <f t="shared" si="611"/>
        <v/>
      </c>
      <c r="M300" s="398" t="str">
        <f t="shared" si="612"/>
        <v/>
      </c>
      <c r="N300" s="117">
        <f t="shared" si="613"/>
        <v>225</v>
      </c>
      <c r="O300" s="117" t="str">
        <f t="shared" si="614"/>
        <v/>
      </c>
    </row>
    <row r="301" spans="8:15" x14ac:dyDescent="0.35">
      <c r="H301" s="117">
        <v>300</v>
      </c>
      <c r="I301" s="117" t="str">
        <f t="shared" si="608"/>
        <v/>
      </c>
      <c r="J301" s="117">
        <f t="shared" si="609"/>
        <v>205</v>
      </c>
      <c r="K301" s="117" t="str">
        <f t="shared" si="610"/>
        <v/>
      </c>
      <c r="L301" s="117" t="str">
        <f t="shared" si="611"/>
        <v/>
      </c>
      <c r="M301" s="398" t="str">
        <f t="shared" si="612"/>
        <v/>
      </c>
      <c r="N301" s="117">
        <f t="shared" si="613"/>
        <v>225</v>
      </c>
      <c r="O301" s="117" t="str">
        <f t="shared" si="614"/>
        <v/>
      </c>
    </row>
    <row r="302" spans="8:15" x14ac:dyDescent="0.35">
      <c r="H302" s="117">
        <v>301</v>
      </c>
      <c r="I302" s="117" t="str">
        <f t="shared" si="608"/>
        <v/>
      </c>
      <c r="J302" s="117">
        <f t="shared" si="609"/>
        <v>205</v>
      </c>
      <c r="K302" s="117" t="str">
        <f t="shared" si="610"/>
        <v/>
      </c>
      <c r="L302" s="117" t="str">
        <f t="shared" si="611"/>
        <v/>
      </c>
      <c r="M302" s="398" t="str">
        <f t="shared" si="612"/>
        <v/>
      </c>
      <c r="N302" s="117">
        <f t="shared" si="613"/>
        <v>225</v>
      </c>
      <c r="O302" s="117" t="str">
        <f t="shared" si="614"/>
        <v/>
      </c>
    </row>
    <row r="303" spans="8:15" x14ac:dyDescent="0.35">
      <c r="H303" s="117">
        <v>302</v>
      </c>
      <c r="I303" s="117" t="str">
        <f t="shared" si="608"/>
        <v/>
      </c>
      <c r="J303" s="117">
        <f t="shared" si="609"/>
        <v>205</v>
      </c>
      <c r="K303" s="117" t="str">
        <f t="shared" si="610"/>
        <v/>
      </c>
      <c r="L303" s="117" t="str">
        <f t="shared" si="611"/>
        <v/>
      </c>
      <c r="M303" s="398" t="str">
        <f t="shared" si="612"/>
        <v/>
      </c>
      <c r="N303" s="117">
        <f t="shared" si="613"/>
        <v>225</v>
      </c>
      <c r="O303" s="117" t="str">
        <f t="shared" si="614"/>
        <v/>
      </c>
    </row>
    <row r="304" spans="8:15" x14ac:dyDescent="0.35">
      <c r="H304" s="117">
        <v>303</v>
      </c>
      <c r="I304" s="117" t="str">
        <f t="shared" si="608"/>
        <v/>
      </c>
      <c r="J304" s="117">
        <f t="shared" si="609"/>
        <v>205</v>
      </c>
      <c r="K304" s="117" t="str">
        <f t="shared" si="610"/>
        <v/>
      </c>
      <c r="L304" s="117" t="str">
        <f t="shared" si="611"/>
        <v/>
      </c>
      <c r="M304" s="398" t="str">
        <f t="shared" si="612"/>
        <v/>
      </c>
      <c r="N304" s="117">
        <f t="shared" si="613"/>
        <v>225</v>
      </c>
      <c r="O304" s="117" t="str">
        <f t="shared" si="614"/>
        <v/>
      </c>
    </row>
    <row r="305" spans="8:15" x14ac:dyDescent="0.35">
      <c r="H305" s="117">
        <v>304</v>
      </c>
      <c r="I305" s="117" t="str">
        <f t="shared" si="608"/>
        <v/>
      </c>
      <c r="J305" s="117">
        <f t="shared" si="609"/>
        <v>205</v>
      </c>
      <c r="K305" s="117" t="str">
        <f t="shared" si="610"/>
        <v/>
      </c>
      <c r="L305" s="117" t="str">
        <f t="shared" si="611"/>
        <v/>
      </c>
      <c r="M305" s="398" t="str">
        <f t="shared" si="612"/>
        <v/>
      </c>
      <c r="N305" s="117">
        <f t="shared" si="613"/>
        <v>225</v>
      </c>
      <c r="O305" s="117" t="str">
        <f t="shared" si="614"/>
        <v/>
      </c>
    </row>
    <row r="306" spans="8:15" x14ac:dyDescent="0.35">
      <c r="H306" s="117">
        <v>305</v>
      </c>
      <c r="I306" s="117" t="str">
        <f t="shared" si="608"/>
        <v/>
      </c>
      <c r="J306" s="117">
        <f t="shared" si="609"/>
        <v>205</v>
      </c>
      <c r="K306" s="117" t="str">
        <f t="shared" si="610"/>
        <v/>
      </c>
      <c r="L306" s="117" t="str">
        <f t="shared" si="611"/>
        <v/>
      </c>
      <c r="M306" s="398" t="str">
        <f t="shared" si="612"/>
        <v/>
      </c>
      <c r="N306" s="117">
        <f t="shared" si="613"/>
        <v>225</v>
      </c>
      <c r="O306" s="117" t="str">
        <f t="shared" si="614"/>
        <v/>
      </c>
    </row>
    <row r="307" spans="8:15" x14ac:dyDescent="0.35">
      <c r="H307" s="117">
        <v>306</v>
      </c>
      <c r="I307" s="117" t="str">
        <f t="shared" si="608"/>
        <v/>
      </c>
      <c r="J307" s="117">
        <f t="shared" si="609"/>
        <v>205</v>
      </c>
      <c r="K307" s="117" t="str">
        <f t="shared" si="610"/>
        <v/>
      </c>
      <c r="L307" s="117" t="str">
        <f t="shared" si="611"/>
        <v/>
      </c>
      <c r="M307" s="398" t="str">
        <f t="shared" si="612"/>
        <v/>
      </c>
      <c r="N307" s="117">
        <f t="shared" si="613"/>
        <v>225</v>
      </c>
      <c r="O307" s="117" t="str">
        <f t="shared" si="614"/>
        <v/>
      </c>
    </row>
    <row r="308" spans="8:15" x14ac:dyDescent="0.35">
      <c r="H308" s="117">
        <v>307</v>
      </c>
      <c r="I308" s="117" t="str">
        <f t="shared" si="608"/>
        <v/>
      </c>
      <c r="J308" s="117">
        <f t="shared" si="609"/>
        <v>205</v>
      </c>
      <c r="K308" s="117" t="str">
        <f t="shared" si="610"/>
        <v/>
      </c>
      <c r="L308" s="117" t="str">
        <f t="shared" si="611"/>
        <v/>
      </c>
      <c r="M308" s="398" t="str">
        <f t="shared" si="612"/>
        <v/>
      </c>
      <c r="N308" s="117">
        <f t="shared" si="613"/>
        <v>225</v>
      </c>
      <c r="O308" s="117" t="str">
        <f t="shared" si="614"/>
        <v/>
      </c>
    </row>
    <row r="309" spans="8:15" x14ac:dyDescent="0.35">
      <c r="H309" s="117">
        <v>308</v>
      </c>
      <c r="I309" s="117" t="str">
        <f t="shared" si="608"/>
        <v/>
      </c>
      <c r="J309" s="117">
        <f t="shared" si="609"/>
        <v>205</v>
      </c>
      <c r="K309" s="117" t="str">
        <f t="shared" si="610"/>
        <v/>
      </c>
      <c r="L309" s="117" t="str">
        <f t="shared" si="611"/>
        <v/>
      </c>
      <c r="M309" s="398" t="str">
        <f t="shared" si="612"/>
        <v/>
      </c>
      <c r="N309" s="117">
        <f t="shared" si="613"/>
        <v>225</v>
      </c>
      <c r="O309" s="117" t="str">
        <f t="shared" si="614"/>
        <v/>
      </c>
    </row>
    <row r="310" spans="8:15" x14ac:dyDescent="0.35">
      <c r="H310" s="117">
        <v>309</v>
      </c>
      <c r="I310" s="117" t="str">
        <f t="shared" si="608"/>
        <v/>
      </c>
      <c r="J310" s="117">
        <f t="shared" si="609"/>
        <v>205</v>
      </c>
      <c r="K310" s="117" t="str">
        <f t="shared" si="610"/>
        <v/>
      </c>
      <c r="L310" s="117" t="str">
        <f t="shared" si="611"/>
        <v/>
      </c>
      <c r="M310" s="398" t="str">
        <f t="shared" si="612"/>
        <v/>
      </c>
      <c r="N310" s="117">
        <f t="shared" si="613"/>
        <v>225</v>
      </c>
      <c r="O310" s="117" t="str">
        <f t="shared" si="614"/>
        <v/>
      </c>
    </row>
    <row r="311" spans="8:15" x14ac:dyDescent="0.35">
      <c r="H311" s="117">
        <v>310</v>
      </c>
      <c r="I311" s="117" t="str">
        <f t="shared" si="608"/>
        <v/>
      </c>
      <c r="J311" s="117">
        <f t="shared" si="609"/>
        <v>205</v>
      </c>
      <c r="K311" s="117" t="str">
        <f t="shared" si="610"/>
        <v/>
      </c>
      <c r="L311" s="117" t="str">
        <f t="shared" si="611"/>
        <v/>
      </c>
      <c r="M311" s="398" t="str">
        <f t="shared" si="612"/>
        <v/>
      </c>
      <c r="N311" s="117">
        <f t="shared" si="613"/>
        <v>225</v>
      </c>
      <c r="O311" s="117" t="str">
        <f t="shared" si="614"/>
        <v/>
      </c>
    </row>
    <row r="312" spans="8:15" x14ac:dyDescent="0.35">
      <c r="H312" s="117">
        <v>311</v>
      </c>
      <c r="I312" s="117" t="str">
        <f t="shared" si="608"/>
        <v/>
      </c>
      <c r="J312" s="117">
        <f t="shared" si="609"/>
        <v>205</v>
      </c>
      <c r="K312" s="117" t="str">
        <f t="shared" si="610"/>
        <v/>
      </c>
      <c r="L312" s="117" t="str">
        <f t="shared" si="611"/>
        <v/>
      </c>
      <c r="M312" s="398" t="str">
        <f t="shared" si="612"/>
        <v/>
      </c>
      <c r="N312" s="117">
        <f t="shared" si="613"/>
        <v>225</v>
      </c>
      <c r="O312" s="117" t="str">
        <f t="shared" si="614"/>
        <v/>
      </c>
    </row>
    <row r="313" spans="8:15" x14ac:dyDescent="0.35">
      <c r="H313" s="117">
        <v>312</v>
      </c>
      <c r="I313" s="117" t="str">
        <f t="shared" si="608"/>
        <v/>
      </c>
      <c r="J313" s="117">
        <f t="shared" si="609"/>
        <v>205</v>
      </c>
      <c r="K313" s="117" t="str">
        <f t="shared" si="610"/>
        <v/>
      </c>
      <c r="L313" s="117" t="str">
        <f t="shared" si="611"/>
        <v/>
      </c>
      <c r="M313" s="398" t="str">
        <f t="shared" si="612"/>
        <v/>
      </c>
      <c r="N313" s="117">
        <f t="shared" si="613"/>
        <v>225</v>
      </c>
      <c r="O313" s="117" t="str">
        <f t="shared" si="614"/>
        <v/>
      </c>
    </row>
    <row r="314" spans="8:15" x14ac:dyDescent="0.35">
      <c r="H314" s="117">
        <v>313</v>
      </c>
      <c r="I314" s="117" t="str">
        <f t="shared" si="608"/>
        <v/>
      </c>
      <c r="J314" s="117">
        <f t="shared" si="609"/>
        <v>205</v>
      </c>
      <c r="K314" s="117" t="str">
        <f t="shared" si="610"/>
        <v/>
      </c>
      <c r="L314" s="117" t="str">
        <f t="shared" si="611"/>
        <v/>
      </c>
      <c r="M314" s="398" t="str">
        <f t="shared" si="612"/>
        <v/>
      </c>
      <c r="N314" s="117">
        <f t="shared" si="613"/>
        <v>225</v>
      </c>
      <c r="O314" s="117" t="str">
        <f t="shared" si="614"/>
        <v/>
      </c>
    </row>
    <row r="315" spans="8:15" x14ac:dyDescent="0.35">
      <c r="H315" s="117">
        <v>314</v>
      </c>
      <c r="I315" s="117" t="str">
        <f t="shared" si="608"/>
        <v/>
      </c>
      <c r="J315" s="117">
        <f t="shared" si="609"/>
        <v>205</v>
      </c>
      <c r="K315" s="117" t="str">
        <f t="shared" si="610"/>
        <v/>
      </c>
      <c r="L315" s="117" t="str">
        <f t="shared" si="611"/>
        <v/>
      </c>
      <c r="M315" s="398" t="str">
        <f t="shared" si="612"/>
        <v/>
      </c>
      <c r="N315" s="117">
        <f t="shared" si="613"/>
        <v>225</v>
      </c>
      <c r="O315" s="117" t="str">
        <f t="shared" si="614"/>
        <v/>
      </c>
    </row>
    <row r="316" spans="8:15" x14ac:dyDescent="0.35">
      <c r="H316" s="117">
        <v>315</v>
      </c>
      <c r="I316" s="117" t="str">
        <f t="shared" si="608"/>
        <v/>
      </c>
      <c r="J316" s="117">
        <f t="shared" si="609"/>
        <v>205</v>
      </c>
      <c r="K316" s="117" t="str">
        <f t="shared" si="610"/>
        <v/>
      </c>
      <c r="L316" s="117" t="str">
        <f t="shared" si="611"/>
        <v/>
      </c>
      <c r="M316" s="398" t="str">
        <f t="shared" si="612"/>
        <v/>
      </c>
      <c r="N316" s="117">
        <f t="shared" si="613"/>
        <v>225</v>
      </c>
      <c r="O316" s="117" t="str">
        <f t="shared" si="614"/>
        <v/>
      </c>
    </row>
    <row r="317" spans="8:15" x14ac:dyDescent="0.35">
      <c r="H317" s="117">
        <v>316</v>
      </c>
      <c r="I317" s="117" t="str">
        <f t="shared" si="608"/>
        <v/>
      </c>
      <c r="J317" s="117">
        <f t="shared" si="609"/>
        <v>205</v>
      </c>
      <c r="K317" s="117" t="str">
        <f t="shared" si="610"/>
        <v/>
      </c>
      <c r="L317" s="117" t="str">
        <f t="shared" si="611"/>
        <v/>
      </c>
      <c r="M317" s="398" t="str">
        <f t="shared" si="612"/>
        <v/>
      </c>
      <c r="N317" s="117">
        <f t="shared" si="613"/>
        <v>225</v>
      </c>
      <c r="O317" s="117" t="str">
        <f t="shared" si="614"/>
        <v/>
      </c>
    </row>
    <row r="318" spans="8:15" x14ac:dyDescent="0.35">
      <c r="H318" s="117">
        <v>317</v>
      </c>
      <c r="I318" s="117" t="str">
        <f t="shared" si="608"/>
        <v/>
      </c>
      <c r="J318" s="117">
        <f t="shared" si="609"/>
        <v>205</v>
      </c>
      <c r="K318" s="117" t="str">
        <f t="shared" si="610"/>
        <v/>
      </c>
      <c r="L318" s="117" t="str">
        <f t="shared" si="611"/>
        <v/>
      </c>
      <c r="M318" s="398" t="str">
        <f t="shared" si="612"/>
        <v/>
      </c>
      <c r="N318" s="117">
        <f t="shared" si="613"/>
        <v>225</v>
      </c>
      <c r="O318" s="117" t="str">
        <f t="shared" si="614"/>
        <v/>
      </c>
    </row>
    <row r="319" spans="8:15" x14ac:dyDescent="0.35">
      <c r="H319" s="117">
        <v>318</v>
      </c>
      <c r="I319" s="117" t="str">
        <f t="shared" si="608"/>
        <v/>
      </c>
      <c r="J319" s="117">
        <f t="shared" si="609"/>
        <v>205</v>
      </c>
      <c r="K319" s="117" t="str">
        <f t="shared" si="610"/>
        <v/>
      </c>
      <c r="L319" s="117" t="str">
        <f t="shared" si="611"/>
        <v/>
      </c>
      <c r="M319" s="398" t="str">
        <f t="shared" si="612"/>
        <v/>
      </c>
      <c r="N319" s="117">
        <f t="shared" si="613"/>
        <v>225</v>
      </c>
      <c r="O319" s="117" t="str">
        <f t="shared" si="614"/>
        <v/>
      </c>
    </row>
    <row r="320" spans="8:15" x14ac:dyDescent="0.35">
      <c r="H320" s="117">
        <v>319</v>
      </c>
      <c r="I320" s="117" t="str">
        <f t="shared" si="608"/>
        <v/>
      </c>
      <c r="J320" s="117">
        <f t="shared" si="609"/>
        <v>205</v>
      </c>
      <c r="K320" s="117" t="str">
        <f t="shared" si="610"/>
        <v/>
      </c>
      <c r="L320" s="117" t="str">
        <f t="shared" si="611"/>
        <v/>
      </c>
      <c r="M320" s="398" t="str">
        <f t="shared" si="612"/>
        <v/>
      </c>
      <c r="N320" s="117">
        <f t="shared" si="613"/>
        <v>225</v>
      </c>
      <c r="O320" s="117" t="str">
        <f t="shared" si="614"/>
        <v/>
      </c>
    </row>
    <row r="321" spans="8:15" x14ac:dyDescent="0.35">
      <c r="H321" s="117">
        <v>320</v>
      </c>
      <c r="I321" s="117" t="str">
        <f t="shared" si="608"/>
        <v/>
      </c>
      <c r="J321" s="117">
        <f t="shared" si="609"/>
        <v>205</v>
      </c>
      <c r="K321" s="117" t="str">
        <f t="shared" si="610"/>
        <v/>
      </c>
      <c r="L321" s="117" t="str">
        <f t="shared" si="611"/>
        <v/>
      </c>
      <c r="M321" s="398" t="str">
        <f t="shared" si="612"/>
        <v/>
      </c>
      <c r="N321" s="117">
        <f t="shared" si="613"/>
        <v>225</v>
      </c>
      <c r="O321" s="117" t="str">
        <f t="shared" si="614"/>
        <v/>
      </c>
    </row>
    <row r="322" spans="8:15" x14ac:dyDescent="0.35">
      <c r="H322" s="117">
        <v>321</v>
      </c>
      <c r="I322" s="117" t="str">
        <f t="shared" ref="I322:I385" si="615">IFERROR(INDEX($1:$1048576,SUMPRODUCT(($X$149:$HV$196=H322)*ROW($X$149:$HV$196))-98,SUMPRODUCT(($X$149:$HV$196=H322)*COLUMN($X$149:$HV$196))),"")</f>
        <v/>
      </c>
      <c r="J322" s="117">
        <f t="shared" si="609"/>
        <v>205</v>
      </c>
      <c r="K322" s="117" t="str">
        <f t="shared" si="610"/>
        <v/>
      </c>
      <c r="L322" s="117" t="str">
        <f t="shared" si="611"/>
        <v/>
      </c>
      <c r="M322" s="398" t="str">
        <f t="shared" si="612"/>
        <v/>
      </c>
      <c r="N322" s="117">
        <f t="shared" si="613"/>
        <v>225</v>
      </c>
      <c r="O322" s="117" t="str">
        <f t="shared" si="614"/>
        <v/>
      </c>
    </row>
    <row r="323" spans="8:15" x14ac:dyDescent="0.35">
      <c r="H323" s="117">
        <v>322</v>
      </c>
      <c r="I323" s="117" t="str">
        <f t="shared" si="615"/>
        <v/>
      </c>
      <c r="J323" s="117">
        <f t="shared" ref="J323:J386" si="616">IF(I323="ECG",J322+1,J322)</f>
        <v>205</v>
      </c>
      <c r="K323" s="117" t="str">
        <f t="shared" ref="K323:K386" si="617">IF(J323=J322,"",IF(MOD(J323,$C$61)=0,"ECG",""))</f>
        <v/>
      </c>
      <c r="L323" s="117" t="str">
        <f t="shared" ref="L323:L386" si="618">IF(I323&lt;&gt;"ECG",I323,"")</f>
        <v/>
      </c>
      <c r="M323" s="398" t="str">
        <f t="shared" ref="M323:M386" si="619">CONCATENATE(L323,K323)</f>
        <v/>
      </c>
      <c r="N323" s="117">
        <f t="shared" ref="N323:N386" si="620">IF(M323="",N322,N322+1)</f>
        <v>225</v>
      </c>
      <c r="O323" s="117" t="str">
        <f t="shared" ref="O323:O386" si="621">IF(N323=N322,"",N323)</f>
        <v/>
      </c>
    </row>
    <row r="324" spans="8:15" x14ac:dyDescent="0.35">
      <c r="H324" s="117">
        <v>323</v>
      </c>
      <c r="I324" s="117" t="str">
        <f t="shared" si="615"/>
        <v/>
      </c>
      <c r="J324" s="117">
        <f t="shared" si="616"/>
        <v>205</v>
      </c>
      <c r="K324" s="117" t="str">
        <f t="shared" si="617"/>
        <v/>
      </c>
      <c r="L324" s="117" t="str">
        <f t="shared" si="618"/>
        <v/>
      </c>
      <c r="M324" s="398" t="str">
        <f t="shared" si="619"/>
        <v/>
      </c>
      <c r="N324" s="117">
        <f t="shared" si="620"/>
        <v>225</v>
      </c>
      <c r="O324" s="117" t="str">
        <f t="shared" si="621"/>
        <v/>
      </c>
    </row>
    <row r="325" spans="8:15" x14ac:dyDescent="0.35">
      <c r="H325" s="117">
        <v>324</v>
      </c>
      <c r="I325" s="117" t="str">
        <f t="shared" si="615"/>
        <v/>
      </c>
      <c r="J325" s="117">
        <f t="shared" si="616"/>
        <v>205</v>
      </c>
      <c r="K325" s="117" t="str">
        <f t="shared" si="617"/>
        <v/>
      </c>
      <c r="L325" s="117" t="str">
        <f t="shared" si="618"/>
        <v/>
      </c>
      <c r="M325" s="398" t="str">
        <f t="shared" si="619"/>
        <v/>
      </c>
      <c r="N325" s="117">
        <f t="shared" si="620"/>
        <v>225</v>
      </c>
      <c r="O325" s="117" t="str">
        <f t="shared" si="621"/>
        <v/>
      </c>
    </row>
    <row r="326" spans="8:15" x14ac:dyDescent="0.35">
      <c r="H326" s="117">
        <v>325</v>
      </c>
      <c r="I326" s="117" t="str">
        <f t="shared" si="615"/>
        <v/>
      </c>
      <c r="J326" s="117">
        <f t="shared" si="616"/>
        <v>205</v>
      </c>
      <c r="K326" s="117" t="str">
        <f t="shared" si="617"/>
        <v/>
      </c>
      <c r="L326" s="117" t="str">
        <f t="shared" si="618"/>
        <v/>
      </c>
      <c r="M326" s="398" t="str">
        <f t="shared" si="619"/>
        <v/>
      </c>
      <c r="N326" s="117">
        <f t="shared" si="620"/>
        <v>225</v>
      </c>
      <c r="O326" s="117" t="str">
        <f t="shared" si="621"/>
        <v/>
      </c>
    </row>
    <row r="327" spans="8:15" x14ac:dyDescent="0.35">
      <c r="H327" s="117">
        <v>326</v>
      </c>
      <c r="I327" s="117" t="str">
        <f t="shared" si="615"/>
        <v/>
      </c>
      <c r="J327" s="117">
        <f t="shared" si="616"/>
        <v>205</v>
      </c>
      <c r="K327" s="117" t="str">
        <f t="shared" si="617"/>
        <v/>
      </c>
      <c r="L327" s="117" t="str">
        <f t="shared" si="618"/>
        <v/>
      </c>
      <c r="M327" s="398" t="str">
        <f t="shared" si="619"/>
        <v/>
      </c>
      <c r="N327" s="117">
        <f t="shared" si="620"/>
        <v>225</v>
      </c>
      <c r="O327" s="117" t="str">
        <f t="shared" si="621"/>
        <v/>
      </c>
    </row>
    <row r="328" spans="8:15" x14ac:dyDescent="0.35">
      <c r="H328" s="117">
        <v>327</v>
      </c>
      <c r="I328" s="117" t="str">
        <f t="shared" si="615"/>
        <v/>
      </c>
      <c r="J328" s="117">
        <f t="shared" si="616"/>
        <v>205</v>
      </c>
      <c r="K328" s="117" t="str">
        <f t="shared" si="617"/>
        <v/>
      </c>
      <c r="L328" s="117" t="str">
        <f t="shared" si="618"/>
        <v/>
      </c>
      <c r="M328" s="398" t="str">
        <f t="shared" si="619"/>
        <v/>
      </c>
      <c r="N328" s="117">
        <f t="shared" si="620"/>
        <v>225</v>
      </c>
      <c r="O328" s="117" t="str">
        <f t="shared" si="621"/>
        <v/>
      </c>
    </row>
    <row r="329" spans="8:15" x14ac:dyDescent="0.35">
      <c r="H329" s="117">
        <v>328</v>
      </c>
      <c r="I329" s="117" t="str">
        <f t="shared" si="615"/>
        <v/>
      </c>
      <c r="J329" s="117">
        <f t="shared" si="616"/>
        <v>205</v>
      </c>
      <c r="K329" s="117" t="str">
        <f t="shared" si="617"/>
        <v/>
      </c>
      <c r="L329" s="117" t="str">
        <f t="shared" si="618"/>
        <v/>
      </c>
      <c r="M329" s="398" t="str">
        <f t="shared" si="619"/>
        <v/>
      </c>
      <c r="N329" s="117">
        <f t="shared" si="620"/>
        <v>225</v>
      </c>
      <c r="O329" s="117" t="str">
        <f t="shared" si="621"/>
        <v/>
      </c>
    </row>
    <row r="330" spans="8:15" x14ac:dyDescent="0.35">
      <c r="H330" s="117">
        <v>329</v>
      </c>
      <c r="I330" s="117" t="str">
        <f t="shared" si="615"/>
        <v/>
      </c>
      <c r="J330" s="117">
        <f t="shared" si="616"/>
        <v>205</v>
      </c>
      <c r="K330" s="117" t="str">
        <f t="shared" si="617"/>
        <v/>
      </c>
      <c r="L330" s="117" t="str">
        <f t="shared" si="618"/>
        <v/>
      </c>
      <c r="M330" s="398" t="str">
        <f t="shared" si="619"/>
        <v/>
      </c>
      <c r="N330" s="117">
        <f t="shared" si="620"/>
        <v>225</v>
      </c>
      <c r="O330" s="117" t="str">
        <f t="shared" si="621"/>
        <v/>
      </c>
    </row>
    <row r="331" spans="8:15" x14ac:dyDescent="0.35">
      <c r="H331" s="117">
        <v>330</v>
      </c>
      <c r="I331" s="117" t="str">
        <f t="shared" si="615"/>
        <v/>
      </c>
      <c r="J331" s="117">
        <f t="shared" si="616"/>
        <v>205</v>
      </c>
      <c r="K331" s="117" t="str">
        <f t="shared" si="617"/>
        <v/>
      </c>
      <c r="L331" s="117" t="str">
        <f t="shared" si="618"/>
        <v/>
      </c>
      <c r="M331" s="398" t="str">
        <f t="shared" si="619"/>
        <v/>
      </c>
      <c r="N331" s="117">
        <f t="shared" si="620"/>
        <v>225</v>
      </c>
      <c r="O331" s="117" t="str">
        <f t="shared" si="621"/>
        <v/>
      </c>
    </row>
    <row r="332" spans="8:15" x14ac:dyDescent="0.35">
      <c r="H332" s="117">
        <v>331</v>
      </c>
      <c r="I332" s="117" t="str">
        <f t="shared" si="615"/>
        <v/>
      </c>
      <c r="J332" s="117">
        <f t="shared" si="616"/>
        <v>205</v>
      </c>
      <c r="K332" s="117" t="str">
        <f t="shared" si="617"/>
        <v/>
      </c>
      <c r="L332" s="117" t="str">
        <f t="shared" si="618"/>
        <v/>
      </c>
      <c r="M332" s="398" t="str">
        <f t="shared" si="619"/>
        <v/>
      </c>
      <c r="N332" s="117">
        <f t="shared" si="620"/>
        <v>225</v>
      </c>
      <c r="O332" s="117" t="str">
        <f t="shared" si="621"/>
        <v/>
      </c>
    </row>
    <row r="333" spans="8:15" x14ac:dyDescent="0.35">
      <c r="H333" s="117">
        <v>332</v>
      </c>
      <c r="I333" s="117" t="str">
        <f t="shared" si="615"/>
        <v/>
      </c>
      <c r="J333" s="117">
        <f t="shared" si="616"/>
        <v>205</v>
      </c>
      <c r="K333" s="117" t="str">
        <f t="shared" si="617"/>
        <v/>
      </c>
      <c r="L333" s="117" t="str">
        <f t="shared" si="618"/>
        <v/>
      </c>
      <c r="M333" s="398" t="str">
        <f t="shared" si="619"/>
        <v/>
      </c>
      <c r="N333" s="117">
        <f t="shared" si="620"/>
        <v>225</v>
      </c>
      <c r="O333" s="117" t="str">
        <f t="shared" si="621"/>
        <v/>
      </c>
    </row>
    <row r="334" spans="8:15" x14ac:dyDescent="0.35">
      <c r="H334" s="117">
        <v>333</v>
      </c>
      <c r="I334" s="117" t="str">
        <f t="shared" si="615"/>
        <v/>
      </c>
      <c r="J334" s="117">
        <f t="shared" si="616"/>
        <v>205</v>
      </c>
      <c r="K334" s="117" t="str">
        <f t="shared" si="617"/>
        <v/>
      </c>
      <c r="L334" s="117" t="str">
        <f t="shared" si="618"/>
        <v/>
      </c>
      <c r="M334" s="398" t="str">
        <f t="shared" si="619"/>
        <v/>
      </c>
      <c r="N334" s="117">
        <f t="shared" si="620"/>
        <v>225</v>
      </c>
      <c r="O334" s="117" t="str">
        <f t="shared" si="621"/>
        <v/>
      </c>
    </row>
    <row r="335" spans="8:15" x14ac:dyDescent="0.35">
      <c r="H335" s="117">
        <v>334</v>
      </c>
      <c r="I335" s="117" t="str">
        <f t="shared" si="615"/>
        <v/>
      </c>
      <c r="J335" s="117">
        <f t="shared" si="616"/>
        <v>205</v>
      </c>
      <c r="K335" s="117" t="str">
        <f t="shared" si="617"/>
        <v/>
      </c>
      <c r="L335" s="117" t="str">
        <f t="shared" si="618"/>
        <v/>
      </c>
      <c r="M335" s="398" t="str">
        <f t="shared" si="619"/>
        <v/>
      </c>
      <c r="N335" s="117">
        <f t="shared" si="620"/>
        <v>225</v>
      </c>
      <c r="O335" s="117" t="str">
        <f t="shared" si="621"/>
        <v/>
      </c>
    </row>
    <row r="336" spans="8:15" x14ac:dyDescent="0.35">
      <c r="H336" s="117">
        <v>335</v>
      </c>
      <c r="I336" s="117" t="str">
        <f t="shared" si="615"/>
        <v/>
      </c>
      <c r="J336" s="117">
        <f t="shared" si="616"/>
        <v>205</v>
      </c>
      <c r="K336" s="117" t="str">
        <f t="shared" si="617"/>
        <v/>
      </c>
      <c r="L336" s="117" t="str">
        <f t="shared" si="618"/>
        <v/>
      </c>
      <c r="M336" s="398" t="str">
        <f t="shared" si="619"/>
        <v/>
      </c>
      <c r="N336" s="117">
        <f t="shared" si="620"/>
        <v>225</v>
      </c>
      <c r="O336" s="117" t="str">
        <f t="shared" si="621"/>
        <v/>
      </c>
    </row>
    <row r="337" spans="8:15" x14ac:dyDescent="0.35">
      <c r="H337" s="117">
        <v>336</v>
      </c>
      <c r="I337" s="117" t="str">
        <f t="shared" si="615"/>
        <v/>
      </c>
      <c r="J337" s="117">
        <f t="shared" si="616"/>
        <v>205</v>
      </c>
      <c r="K337" s="117" t="str">
        <f t="shared" si="617"/>
        <v/>
      </c>
      <c r="L337" s="117" t="str">
        <f t="shared" si="618"/>
        <v/>
      </c>
      <c r="M337" s="398" t="str">
        <f t="shared" si="619"/>
        <v/>
      </c>
      <c r="N337" s="117">
        <f t="shared" si="620"/>
        <v>225</v>
      </c>
      <c r="O337" s="117" t="str">
        <f t="shared" si="621"/>
        <v/>
      </c>
    </row>
    <row r="338" spans="8:15" x14ac:dyDescent="0.35">
      <c r="H338" s="117">
        <v>337</v>
      </c>
      <c r="I338" s="117" t="str">
        <f t="shared" si="615"/>
        <v/>
      </c>
      <c r="J338" s="117">
        <f t="shared" si="616"/>
        <v>205</v>
      </c>
      <c r="K338" s="117" t="str">
        <f t="shared" si="617"/>
        <v/>
      </c>
      <c r="L338" s="117" t="str">
        <f t="shared" si="618"/>
        <v/>
      </c>
      <c r="M338" s="398" t="str">
        <f t="shared" si="619"/>
        <v/>
      </c>
      <c r="N338" s="117">
        <f t="shared" si="620"/>
        <v>225</v>
      </c>
      <c r="O338" s="117" t="str">
        <f t="shared" si="621"/>
        <v/>
      </c>
    </row>
    <row r="339" spans="8:15" x14ac:dyDescent="0.35">
      <c r="H339" s="117">
        <v>338</v>
      </c>
      <c r="I339" s="117" t="str">
        <f t="shared" si="615"/>
        <v/>
      </c>
      <c r="J339" s="117">
        <f t="shared" si="616"/>
        <v>205</v>
      </c>
      <c r="K339" s="117" t="str">
        <f t="shared" si="617"/>
        <v/>
      </c>
      <c r="L339" s="117" t="str">
        <f t="shared" si="618"/>
        <v/>
      </c>
      <c r="M339" s="398" t="str">
        <f t="shared" si="619"/>
        <v/>
      </c>
      <c r="N339" s="117">
        <f t="shared" si="620"/>
        <v>225</v>
      </c>
      <c r="O339" s="117" t="str">
        <f t="shared" si="621"/>
        <v/>
      </c>
    </row>
    <row r="340" spans="8:15" x14ac:dyDescent="0.35">
      <c r="H340" s="117">
        <v>339</v>
      </c>
      <c r="I340" s="117" t="str">
        <f t="shared" si="615"/>
        <v/>
      </c>
      <c r="J340" s="117">
        <f t="shared" si="616"/>
        <v>205</v>
      </c>
      <c r="K340" s="117" t="str">
        <f t="shared" si="617"/>
        <v/>
      </c>
      <c r="L340" s="117" t="str">
        <f t="shared" si="618"/>
        <v/>
      </c>
      <c r="M340" s="398" t="str">
        <f t="shared" si="619"/>
        <v/>
      </c>
      <c r="N340" s="117">
        <f t="shared" si="620"/>
        <v>225</v>
      </c>
      <c r="O340" s="117" t="str">
        <f t="shared" si="621"/>
        <v/>
      </c>
    </row>
    <row r="341" spans="8:15" x14ac:dyDescent="0.35">
      <c r="H341" s="117">
        <v>340</v>
      </c>
      <c r="I341" s="117" t="str">
        <f t="shared" si="615"/>
        <v/>
      </c>
      <c r="J341" s="117">
        <f t="shared" si="616"/>
        <v>205</v>
      </c>
      <c r="K341" s="117" t="str">
        <f t="shared" si="617"/>
        <v/>
      </c>
      <c r="L341" s="117" t="str">
        <f t="shared" si="618"/>
        <v/>
      </c>
      <c r="M341" s="398" t="str">
        <f t="shared" si="619"/>
        <v/>
      </c>
      <c r="N341" s="117">
        <f t="shared" si="620"/>
        <v>225</v>
      </c>
      <c r="O341" s="117" t="str">
        <f t="shared" si="621"/>
        <v/>
      </c>
    </row>
    <row r="342" spans="8:15" x14ac:dyDescent="0.35">
      <c r="H342" s="117">
        <v>341</v>
      </c>
      <c r="I342" s="117" t="str">
        <f t="shared" si="615"/>
        <v/>
      </c>
      <c r="J342" s="117">
        <f t="shared" si="616"/>
        <v>205</v>
      </c>
      <c r="K342" s="117" t="str">
        <f t="shared" si="617"/>
        <v/>
      </c>
      <c r="L342" s="117" t="str">
        <f t="shared" si="618"/>
        <v/>
      </c>
      <c r="M342" s="398" t="str">
        <f t="shared" si="619"/>
        <v/>
      </c>
      <c r="N342" s="117">
        <f t="shared" si="620"/>
        <v>225</v>
      </c>
      <c r="O342" s="117" t="str">
        <f t="shared" si="621"/>
        <v/>
      </c>
    </row>
    <row r="343" spans="8:15" x14ac:dyDescent="0.35">
      <c r="H343" s="117">
        <v>342</v>
      </c>
      <c r="I343" s="117" t="str">
        <f t="shared" si="615"/>
        <v/>
      </c>
      <c r="J343" s="117">
        <f t="shared" si="616"/>
        <v>205</v>
      </c>
      <c r="K343" s="117" t="str">
        <f t="shared" si="617"/>
        <v/>
      </c>
      <c r="L343" s="117" t="str">
        <f t="shared" si="618"/>
        <v/>
      </c>
      <c r="M343" s="398" t="str">
        <f t="shared" si="619"/>
        <v/>
      </c>
      <c r="N343" s="117">
        <f t="shared" si="620"/>
        <v>225</v>
      </c>
      <c r="O343" s="117" t="str">
        <f t="shared" si="621"/>
        <v/>
      </c>
    </row>
    <row r="344" spans="8:15" x14ac:dyDescent="0.35">
      <c r="H344" s="117">
        <v>343</v>
      </c>
      <c r="I344" s="117" t="str">
        <f t="shared" si="615"/>
        <v/>
      </c>
      <c r="J344" s="117">
        <f t="shared" si="616"/>
        <v>205</v>
      </c>
      <c r="K344" s="117" t="str">
        <f t="shared" si="617"/>
        <v/>
      </c>
      <c r="L344" s="117" t="str">
        <f t="shared" si="618"/>
        <v/>
      </c>
      <c r="M344" s="398" t="str">
        <f t="shared" si="619"/>
        <v/>
      </c>
      <c r="N344" s="117">
        <f t="shared" si="620"/>
        <v>225</v>
      </c>
      <c r="O344" s="117" t="str">
        <f t="shared" si="621"/>
        <v/>
      </c>
    </row>
    <row r="345" spans="8:15" x14ac:dyDescent="0.35">
      <c r="H345" s="117">
        <v>344</v>
      </c>
      <c r="I345" s="117" t="str">
        <f t="shared" si="615"/>
        <v/>
      </c>
      <c r="J345" s="117">
        <f t="shared" si="616"/>
        <v>205</v>
      </c>
      <c r="K345" s="117" t="str">
        <f t="shared" si="617"/>
        <v/>
      </c>
      <c r="L345" s="117" t="str">
        <f t="shared" si="618"/>
        <v/>
      </c>
      <c r="M345" s="398" t="str">
        <f t="shared" si="619"/>
        <v/>
      </c>
      <c r="N345" s="117">
        <f t="shared" si="620"/>
        <v>225</v>
      </c>
      <c r="O345" s="117" t="str">
        <f t="shared" si="621"/>
        <v/>
      </c>
    </row>
    <row r="346" spans="8:15" x14ac:dyDescent="0.35">
      <c r="H346" s="117">
        <v>345</v>
      </c>
      <c r="I346" s="117" t="str">
        <f t="shared" si="615"/>
        <v/>
      </c>
      <c r="J346" s="117">
        <f t="shared" si="616"/>
        <v>205</v>
      </c>
      <c r="K346" s="117" t="str">
        <f t="shared" si="617"/>
        <v/>
      </c>
      <c r="L346" s="117" t="str">
        <f t="shared" si="618"/>
        <v/>
      </c>
      <c r="M346" s="398" t="str">
        <f t="shared" si="619"/>
        <v/>
      </c>
      <c r="N346" s="117">
        <f t="shared" si="620"/>
        <v>225</v>
      </c>
      <c r="O346" s="117" t="str">
        <f t="shared" si="621"/>
        <v/>
      </c>
    </row>
    <row r="347" spans="8:15" x14ac:dyDescent="0.35">
      <c r="H347" s="117">
        <v>346</v>
      </c>
      <c r="I347" s="117" t="str">
        <f t="shared" si="615"/>
        <v/>
      </c>
      <c r="J347" s="117">
        <f t="shared" si="616"/>
        <v>205</v>
      </c>
      <c r="K347" s="117" t="str">
        <f t="shared" si="617"/>
        <v/>
      </c>
      <c r="L347" s="117" t="str">
        <f t="shared" si="618"/>
        <v/>
      </c>
      <c r="M347" s="398" t="str">
        <f t="shared" si="619"/>
        <v/>
      </c>
      <c r="N347" s="117">
        <f t="shared" si="620"/>
        <v>225</v>
      </c>
      <c r="O347" s="117" t="str">
        <f t="shared" si="621"/>
        <v/>
      </c>
    </row>
    <row r="348" spans="8:15" x14ac:dyDescent="0.35">
      <c r="H348" s="117">
        <v>347</v>
      </c>
      <c r="I348" s="117" t="str">
        <f t="shared" si="615"/>
        <v/>
      </c>
      <c r="J348" s="117">
        <f t="shared" si="616"/>
        <v>205</v>
      </c>
      <c r="K348" s="117" t="str">
        <f t="shared" si="617"/>
        <v/>
      </c>
      <c r="L348" s="117" t="str">
        <f t="shared" si="618"/>
        <v/>
      </c>
      <c r="M348" s="398" t="str">
        <f t="shared" si="619"/>
        <v/>
      </c>
      <c r="N348" s="117">
        <f t="shared" si="620"/>
        <v>225</v>
      </c>
      <c r="O348" s="117" t="str">
        <f t="shared" si="621"/>
        <v/>
      </c>
    </row>
    <row r="349" spans="8:15" x14ac:dyDescent="0.35">
      <c r="H349" s="117">
        <v>348</v>
      </c>
      <c r="I349" s="117" t="str">
        <f t="shared" si="615"/>
        <v/>
      </c>
      <c r="J349" s="117">
        <f t="shared" si="616"/>
        <v>205</v>
      </c>
      <c r="K349" s="117" t="str">
        <f t="shared" si="617"/>
        <v/>
      </c>
      <c r="L349" s="117" t="str">
        <f t="shared" si="618"/>
        <v/>
      </c>
      <c r="M349" s="398" t="str">
        <f t="shared" si="619"/>
        <v/>
      </c>
      <c r="N349" s="117">
        <f t="shared" si="620"/>
        <v>225</v>
      </c>
      <c r="O349" s="117" t="str">
        <f t="shared" si="621"/>
        <v/>
      </c>
    </row>
    <row r="350" spans="8:15" x14ac:dyDescent="0.35">
      <c r="H350" s="117">
        <v>349</v>
      </c>
      <c r="I350" s="117" t="str">
        <f t="shared" si="615"/>
        <v/>
      </c>
      <c r="J350" s="117">
        <f t="shared" si="616"/>
        <v>205</v>
      </c>
      <c r="K350" s="117" t="str">
        <f t="shared" si="617"/>
        <v/>
      </c>
      <c r="L350" s="117" t="str">
        <f t="shared" si="618"/>
        <v/>
      </c>
      <c r="M350" s="398" t="str">
        <f t="shared" si="619"/>
        <v/>
      </c>
      <c r="N350" s="117">
        <f t="shared" si="620"/>
        <v>225</v>
      </c>
      <c r="O350" s="117" t="str">
        <f t="shared" si="621"/>
        <v/>
      </c>
    </row>
    <row r="351" spans="8:15" x14ac:dyDescent="0.35">
      <c r="H351" s="117">
        <v>350</v>
      </c>
      <c r="I351" s="117" t="str">
        <f t="shared" si="615"/>
        <v/>
      </c>
      <c r="J351" s="117">
        <f t="shared" si="616"/>
        <v>205</v>
      </c>
      <c r="K351" s="117" t="str">
        <f t="shared" si="617"/>
        <v/>
      </c>
      <c r="L351" s="117" t="str">
        <f t="shared" si="618"/>
        <v/>
      </c>
      <c r="M351" s="398" t="str">
        <f t="shared" si="619"/>
        <v/>
      </c>
      <c r="N351" s="117">
        <f t="shared" si="620"/>
        <v>225</v>
      </c>
      <c r="O351" s="117" t="str">
        <f t="shared" si="621"/>
        <v/>
      </c>
    </row>
    <row r="352" spans="8:15" x14ac:dyDescent="0.35">
      <c r="H352" s="117">
        <v>351</v>
      </c>
      <c r="I352" s="117" t="str">
        <f t="shared" si="615"/>
        <v/>
      </c>
      <c r="J352" s="117">
        <f t="shared" si="616"/>
        <v>205</v>
      </c>
      <c r="K352" s="117" t="str">
        <f t="shared" si="617"/>
        <v/>
      </c>
      <c r="L352" s="117" t="str">
        <f t="shared" si="618"/>
        <v/>
      </c>
      <c r="M352" s="398" t="str">
        <f t="shared" si="619"/>
        <v/>
      </c>
      <c r="N352" s="117">
        <f t="shared" si="620"/>
        <v>225</v>
      </c>
      <c r="O352" s="117" t="str">
        <f t="shared" si="621"/>
        <v/>
      </c>
    </row>
    <row r="353" spans="8:15" x14ac:dyDescent="0.35">
      <c r="H353" s="117">
        <v>352</v>
      </c>
      <c r="I353" s="117" t="str">
        <f t="shared" si="615"/>
        <v/>
      </c>
      <c r="J353" s="117">
        <f t="shared" si="616"/>
        <v>205</v>
      </c>
      <c r="K353" s="117" t="str">
        <f t="shared" si="617"/>
        <v/>
      </c>
      <c r="L353" s="117" t="str">
        <f t="shared" si="618"/>
        <v/>
      </c>
      <c r="M353" s="398" t="str">
        <f t="shared" si="619"/>
        <v/>
      </c>
      <c r="N353" s="117">
        <f t="shared" si="620"/>
        <v>225</v>
      </c>
      <c r="O353" s="117" t="str">
        <f t="shared" si="621"/>
        <v/>
      </c>
    </row>
    <row r="354" spans="8:15" x14ac:dyDescent="0.35">
      <c r="H354" s="117">
        <v>353</v>
      </c>
      <c r="I354" s="117" t="str">
        <f t="shared" si="615"/>
        <v/>
      </c>
      <c r="J354" s="117">
        <f t="shared" si="616"/>
        <v>205</v>
      </c>
      <c r="K354" s="117" t="str">
        <f t="shared" si="617"/>
        <v/>
      </c>
      <c r="L354" s="117" t="str">
        <f t="shared" si="618"/>
        <v/>
      </c>
      <c r="M354" s="398" t="str">
        <f t="shared" si="619"/>
        <v/>
      </c>
      <c r="N354" s="117">
        <f t="shared" si="620"/>
        <v>225</v>
      </c>
      <c r="O354" s="117" t="str">
        <f t="shared" si="621"/>
        <v/>
      </c>
    </row>
    <row r="355" spans="8:15" x14ac:dyDescent="0.35">
      <c r="H355" s="117">
        <v>354</v>
      </c>
      <c r="I355" s="117" t="str">
        <f t="shared" si="615"/>
        <v/>
      </c>
      <c r="J355" s="117">
        <f t="shared" si="616"/>
        <v>205</v>
      </c>
      <c r="K355" s="117" t="str">
        <f t="shared" si="617"/>
        <v/>
      </c>
      <c r="L355" s="117" t="str">
        <f t="shared" si="618"/>
        <v/>
      </c>
      <c r="M355" s="398" t="str">
        <f t="shared" si="619"/>
        <v/>
      </c>
      <c r="N355" s="117">
        <f t="shared" si="620"/>
        <v>225</v>
      </c>
      <c r="O355" s="117" t="str">
        <f t="shared" si="621"/>
        <v/>
      </c>
    </row>
    <row r="356" spans="8:15" x14ac:dyDescent="0.35">
      <c r="H356" s="117">
        <v>355</v>
      </c>
      <c r="I356" s="117" t="str">
        <f t="shared" si="615"/>
        <v/>
      </c>
      <c r="J356" s="117">
        <f t="shared" si="616"/>
        <v>205</v>
      </c>
      <c r="K356" s="117" t="str">
        <f t="shared" si="617"/>
        <v/>
      </c>
      <c r="L356" s="117" t="str">
        <f t="shared" si="618"/>
        <v/>
      </c>
      <c r="M356" s="398" t="str">
        <f t="shared" si="619"/>
        <v/>
      </c>
      <c r="N356" s="117">
        <f t="shared" si="620"/>
        <v>225</v>
      </c>
      <c r="O356" s="117" t="str">
        <f t="shared" si="621"/>
        <v/>
      </c>
    </row>
    <row r="357" spans="8:15" x14ac:dyDescent="0.35">
      <c r="H357" s="117">
        <v>356</v>
      </c>
      <c r="I357" s="117" t="str">
        <f t="shared" si="615"/>
        <v/>
      </c>
      <c r="J357" s="117">
        <f t="shared" si="616"/>
        <v>205</v>
      </c>
      <c r="K357" s="117" t="str">
        <f t="shared" si="617"/>
        <v/>
      </c>
      <c r="L357" s="117" t="str">
        <f t="shared" si="618"/>
        <v/>
      </c>
      <c r="M357" s="398" t="str">
        <f t="shared" si="619"/>
        <v/>
      </c>
      <c r="N357" s="117">
        <f t="shared" si="620"/>
        <v>225</v>
      </c>
      <c r="O357" s="117" t="str">
        <f t="shared" si="621"/>
        <v/>
      </c>
    </row>
    <row r="358" spans="8:15" x14ac:dyDescent="0.35">
      <c r="H358" s="117">
        <v>357</v>
      </c>
      <c r="I358" s="117" t="str">
        <f t="shared" si="615"/>
        <v/>
      </c>
      <c r="J358" s="117">
        <f t="shared" si="616"/>
        <v>205</v>
      </c>
      <c r="K358" s="117" t="str">
        <f t="shared" si="617"/>
        <v/>
      </c>
      <c r="L358" s="117" t="str">
        <f t="shared" si="618"/>
        <v/>
      </c>
      <c r="M358" s="398" t="str">
        <f t="shared" si="619"/>
        <v/>
      </c>
      <c r="N358" s="117">
        <f t="shared" si="620"/>
        <v>225</v>
      </c>
      <c r="O358" s="117" t="str">
        <f t="shared" si="621"/>
        <v/>
      </c>
    </row>
    <row r="359" spans="8:15" x14ac:dyDescent="0.35">
      <c r="H359" s="117">
        <v>358</v>
      </c>
      <c r="I359" s="117" t="str">
        <f t="shared" si="615"/>
        <v/>
      </c>
      <c r="J359" s="117">
        <f t="shared" si="616"/>
        <v>205</v>
      </c>
      <c r="K359" s="117" t="str">
        <f t="shared" si="617"/>
        <v/>
      </c>
      <c r="L359" s="117" t="str">
        <f t="shared" si="618"/>
        <v/>
      </c>
      <c r="M359" s="398" t="str">
        <f t="shared" si="619"/>
        <v/>
      </c>
      <c r="N359" s="117">
        <f t="shared" si="620"/>
        <v>225</v>
      </c>
      <c r="O359" s="117" t="str">
        <f t="shared" si="621"/>
        <v/>
      </c>
    </row>
    <row r="360" spans="8:15" x14ac:dyDescent="0.35">
      <c r="H360" s="117">
        <v>359</v>
      </c>
      <c r="I360" s="117" t="str">
        <f t="shared" si="615"/>
        <v/>
      </c>
      <c r="J360" s="117">
        <f t="shared" si="616"/>
        <v>205</v>
      </c>
      <c r="K360" s="117" t="str">
        <f t="shared" si="617"/>
        <v/>
      </c>
      <c r="L360" s="117" t="str">
        <f t="shared" si="618"/>
        <v/>
      </c>
      <c r="M360" s="398" t="str">
        <f t="shared" si="619"/>
        <v/>
      </c>
      <c r="N360" s="117">
        <f t="shared" si="620"/>
        <v>225</v>
      </c>
      <c r="O360" s="117" t="str">
        <f t="shared" si="621"/>
        <v/>
      </c>
    </row>
    <row r="361" spans="8:15" x14ac:dyDescent="0.35">
      <c r="H361" s="117">
        <v>360</v>
      </c>
      <c r="I361" s="117" t="str">
        <f t="shared" si="615"/>
        <v/>
      </c>
      <c r="J361" s="117">
        <f t="shared" si="616"/>
        <v>205</v>
      </c>
      <c r="K361" s="117" t="str">
        <f t="shared" si="617"/>
        <v/>
      </c>
      <c r="L361" s="117" t="str">
        <f t="shared" si="618"/>
        <v/>
      </c>
      <c r="M361" s="398" t="str">
        <f t="shared" si="619"/>
        <v/>
      </c>
      <c r="N361" s="117">
        <f t="shared" si="620"/>
        <v>225</v>
      </c>
      <c r="O361" s="117" t="str">
        <f t="shared" si="621"/>
        <v/>
      </c>
    </row>
    <row r="362" spans="8:15" x14ac:dyDescent="0.35">
      <c r="H362" s="117">
        <v>361</v>
      </c>
      <c r="I362" s="117" t="str">
        <f t="shared" si="615"/>
        <v/>
      </c>
      <c r="J362" s="117">
        <f t="shared" si="616"/>
        <v>205</v>
      </c>
      <c r="K362" s="117" t="str">
        <f t="shared" si="617"/>
        <v/>
      </c>
      <c r="L362" s="117" t="str">
        <f t="shared" si="618"/>
        <v/>
      </c>
      <c r="M362" s="398" t="str">
        <f t="shared" si="619"/>
        <v/>
      </c>
      <c r="N362" s="117">
        <f t="shared" si="620"/>
        <v>225</v>
      </c>
      <c r="O362" s="117" t="str">
        <f t="shared" si="621"/>
        <v/>
      </c>
    </row>
    <row r="363" spans="8:15" x14ac:dyDescent="0.35">
      <c r="H363" s="117">
        <v>362</v>
      </c>
      <c r="I363" s="117" t="str">
        <f t="shared" si="615"/>
        <v/>
      </c>
      <c r="J363" s="117">
        <f t="shared" si="616"/>
        <v>205</v>
      </c>
      <c r="K363" s="117" t="str">
        <f t="shared" si="617"/>
        <v/>
      </c>
      <c r="L363" s="117" t="str">
        <f t="shared" si="618"/>
        <v/>
      </c>
      <c r="M363" s="398" t="str">
        <f t="shared" si="619"/>
        <v/>
      </c>
      <c r="N363" s="117">
        <f t="shared" si="620"/>
        <v>225</v>
      </c>
      <c r="O363" s="117" t="str">
        <f t="shared" si="621"/>
        <v/>
      </c>
    </row>
    <row r="364" spans="8:15" x14ac:dyDescent="0.35">
      <c r="H364" s="117">
        <v>363</v>
      </c>
      <c r="I364" s="117" t="str">
        <f t="shared" si="615"/>
        <v/>
      </c>
      <c r="J364" s="117">
        <f t="shared" si="616"/>
        <v>205</v>
      </c>
      <c r="K364" s="117" t="str">
        <f t="shared" si="617"/>
        <v/>
      </c>
      <c r="L364" s="117" t="str">
        <f t="shared" si="618"/>
        <v/>
      </c>
      <c r="M364" s="398" t="str">
        <f t="shared" si="619"/>
        <v/>
      </c>
      <c r="N364" s="117">
        <f t="shared" si="620"/>
        <v>225</v>
      </c>
      <c r="O364" s="117" t="str">
        <f t="shared" si="621"/>
        <v/>
      </c>
    </row>
    <row r="365" spans="8:15" x14ac:dyDescent="0.35">
      <c r="H365" s="117">
        <v>364</v>
      </c>
      <c r="I365" s="117" t="str">
        <f t="shared" si="615"/>
        <v/>
      </c>
      <c r="J365" s="117">
        <f t="shared" si="616"/>
        <v>205</v>
      </c>
      <c r="K365" s="117" t="str">
        <f t="shared" si="617"/>
        <v/>
      </c>
      <c r="L365" s="117" t="str">
        <f t="shared" si="618"/>
        <v/>
      </c>
      <c r="M365" s="398" t="str">
        <f t="shared" si="619"/>
        <v/>
      </c>
      <c r="N365" s="117">
        <f t="shared" si="620"/>
        <v>225</v>
      </c>
      <c r="O365" s="117" t="str">
        <f t="shared" si="621"/>
        <v/>
      </c>
    </row>
    <row r="366" spans="8:15" x14ac:dyDescent="0.35">
      <c r="H366" s="117">
        <v>365</v>
      </c>
      <c r="I366" s="117" t="str">
        <f t="shared" si="615"/>
        <v/>
      </c>
      <c r="J366" s="117">
        <f t="shared" si="616"/>
        <v>205</v>
      </c>
      <c r="K366" s="117" t="str">
        <f t="shared" si="617"/>
        <v/>
      </c>
      <c r="L366" s="117" t="str">
        <f t="shared" si="618"/>
        <v/>
      </c>
      <c r="M366" s="398" t="str">
        <f t="shared" si="619"/>
        <v/>
      </c>
      <c r="N366" s="117">
        <f t="shared" si="620"/>
        <v>225</v>
      </c>
      <c r="O366" s="117" t="str">
        <f t="shared" si="621"/>
        <v/>
      </c>
    </row>
    <row r="367" spans="8:15" x14ac:dyDescent="0.35">
      <c r="H367" s="117">
        <v>366</v>
      </c>
      <c r="I367" s="117" t="str">
        <f t="shared" si="615"/>
        <v/>
      </c>
      <c r="J367" s="117">
        <f t="shared" si="616"/>
        <v>205</v>
      </c>
      <c r="K367" s="117" t="str">
        <f t="shared" si="617"/>
        <v/>
      </c>
      <c r="L367" s="117" t="str">
        <f t="shared" si="618"/>
        <v/>
      </c>
      <c r="M367" s="398" t="str">
        <f t="shared" si="619"/>
        <v/>
      </c>
      <c r="N367" s="117">
        <f t="shared" si="620"/>
        <v>225</v>
      </c>
      <c r="O367" s="117" t="str">
        <f t="shared" si="621"/>
        <v/>
      </c>
    </row>
    <row r="368" spans="8:15" x14ac:dyDescent="0.35">
      <c r="H368" s="117">
        <v>367</v>
      </c>
      <c r="I368" s="117" t="str">
        <f t="shared" si="615"/>
        <v/>
      </c>
      <c r="J368" s="117">
        <f t="shared" si="616"/>
        <v>205</v>
      </c>
      <c r="K368" s="117" t="str">
        <f t="shared" si="617"/>
        <v/>
      </c>
      <c r="L368" s="117" t="str">
        <f t="shared" si="618"/>
        <v/>
      </c>
      <c r="M368" s="398" t="str">
        <f t="shared" si="619"/>
        <v/>
      </c>
      <c r="N368" s="117">
        <f t="shared" si="620"/>
        <v>225</v>
      </c>
      <c r="O368" s="117" t="str">
        <f t="shared" si="621"/>
        <v/>
      </c>
    </row>
    <row r="369" spans="8:15" x14ac:dyDescent="0.35">
      <c r="H369" s="117">
        <v>368</v>
      </c>
      <c r="I369" s="117" t="str">
        <f t="shared" si="615"/>
        <v/>
      </c>
      <c r="J369" s="117">
        <f t="shared" si="616"/>
        <v>205</v>
      </c>
      <c r="K369" s="117" t="str">
        <f t="shared" si="617"/>
        <v/>
      </c>
      <c r="L369" s="117" t="str">
        <f t="shared" si="618"/>
        <v/>
      </c>
      <c r="M369" s="398" t="str">
        <f t="shared" si="619"/>
        <v/>
      </c>
      <c r="N369" s="117">
        <f t="shared" si="620"/>
        <v>225</v>
      </c>
      <c r="O369" s="117" t="str">
        <f t="shared" si="621"/>
        <v/>
      </c>
    </row>
    <row r="370" spans="8:15" x14ac:dyDescent="0.35">
      <c r="H370" s="117">
        <v>369</v>
      </c>
      <c r="I370" s="117" t="str">
        <f t="shared" si="615"/>
        <v/>
      </c>
      <c r="J370" s="117">
        <f t="shared" si="616"/>
        <v>205</v>
      </c>
      <c r="K370" s="117" t="str">
        <f t="shared" si="617"/>
        <v/>
      </c>
      <c r="L370" s="117" t="str">
        <f t="shared" si="618"/>
        <v/>
      </c>
      <c r="M370" s="398" t="str">
        <f t="shared" si="619"/>
        <v/>
      </c>
      <c r="N370" s="117">
        <f t="shared" si="620"/>
        <v>225</v>
      </c>
      <c r="O370" s="117" t="str">
        <f t="shared" si="621"/>
        <v/>
      </c>
    </row>
    <row r="371" spans="8:15" x14ac:dyDescent="0.35">
      <c r="H371" s="117">
        <v>370</v>
      </c>
      <c r="I371" s="117" t="str">
        <f t="shared" si="615"/>
        <v/>
      </c>
      <c r="J371" s="117">
        <f t="shared" si="616"/>
        <v>205</v>
      </c>
      <c r="K371" s="117" t="str">
        <f t="shared" si="617"/>
        <v/>
      </c>
      <c r="L371" s="117" t="str">
        <f t="shared" si="618"/>
        <v/>
      </c>
      <c r="M371" s="398" t="str">
        <f t="shared" si="619"/>
        <v/>
      </c>
      <c r="N371" s="117">
        <f t="shared" si="620"/>
        <v>225</v>
      </c>
      <c r="O371" s="117" t="str">
        <f t="shared" si="621"/>
        <v/>
      </c>
    </row>
    <row r="372" spans="8:15" x14ac:dyDescent="0.35">
      <c r="H372" s="117">
        <v>371</v>
      </c>
      <c r="I372" s="117" t="str">
        <f t="shared" si="615"/>
        <v/>
      </c>
      <c r="J372" s="117">
        <f t="shared" si="616"/>
        <v>205</v>
      </c>
      <c r="K372" s="117" t="str">
        <f t="shared" si="617"/>
        <v/>
      </c>
      <c r="L372" s="117" t="str">
        <f t="shared" si="618"/>
        <v/>
      </c>
      <c r="M372" s="398" t="str">
        <f t="shared" si="619"/>
        <v/>
      </c>
      <c r="N372" s="117">
        <f t="shared" si="620"/>
        <v>225</v>
      </c>
      <c r="O372" s="117" t="str">
        <f t="shared" si="621"/>
        <v/>
      </c>
    </row>
    <row r="373" spans="8:15" x14ac:dyDescent="0.35">
      <c r="H373" s="117">
        <v>372</v>
      </c>
      <c r="I373" s="117" t="str">
        <f t="shared" si="615"/>
        <v/>
      </c>
      <c r="J373" s="117">
        <f t="shared" si="616"/>
        <v>205</v>
      </c>
      <c r="K373" s="117" t="str">
        <f t="shared" si="617"/>
        <v/>
      </c>
      <c r="L373" s="117" t="str">
        <f t="shared" si="618"/>
        <v/>
      </c>
      <c r="M373" s="398" t="str">
        <f t="shared" si="619"/>
        <v/>
      </c>
      <c r="N373" s="117">
        <f t="shared" si="620"/>
        <v>225</v>
      </c>
      <c r="O373" s="117" t="str">
        <f t="shared" si="621"/>
        <v/>
      </c>
    </row>
    <row r="374" spans="8:15" x14ac:dyDescent="0.35">
      <c r="H374" s="117">
        <v>373</v>
      </c>
      <c r="I374" s="117" t="str">
        <f t="shared" si="615"/>
        <v/>
      </c>
      <c r="J374" s="117">
        <f t="shared" si="616"/>
        <v>205</v>
      </c>
      <c r="K374" s="117" t="str">
        <f t="shared" si="617"/>
        <v/>
      </c>
      <c r="L374" s="117" t="str">
        <f t="shared" si="618"/>
        <v/>
      </c>
      <c r="M374" s="398" t="str">
        <f t="shared" si="619"/>
        <v/>
      </c>
      <c r="N374" s="117">
        <f t="shared" si="620"/>
        <v>225</v>
      </c>
      <c r="O374" s="117" t="str">
        <f t="shared" si="621"/>
        <v/>
      </c>
    </row>
    <row r="375" spans="8:15" x14ac:dyDescent="0.35">
      <c r="H375" s="117">
        <v>374</v>
      </c>
      <c r="I375" s="117" t="str">
        <f t="shared" si="615"/>
        <v/>
      </c>
      <c r="J375" s="117">
        <f t="shared" si="616"/>
        <v>205</v>
      </c>
      <c r="K375" s="117" t="str">
        <f t="shared" si="617"/>
        <v/>
      </c>
      <c r="L375" s="117" t="str">
        <f t="shared" si="618"/>
        <v/>
      </c>
      <c r="M375" s="398" t="str">
        <f t="shared" si="619"/>
        <v/>
      </c>
      <c r="N375" s="117">
        <f t="shared" si="620"/>
        <v>225</v>
      </c>
      <c r="O375" s="117" t="str">
        <f t="shared" si="621"/>
        <v/>
      </c>
    </row>
    <row r="376" spans="8:15" x14ac:dyDescent="0.35">
      <c r="H376" s="117">
        <v>375</v>
      </c>
      <c r="I376" s="117" t="str">
        <f t="shared" si="615"/>
        <v/>
      </c>
      <c r="J376" s="117">
        <f t="shared" si="616"/>
        <v>205</v>
      </c>
      <c r="K376" s="117" t="str">
        <f t="shared" si="617"/>
        <v/>
      </c>
      <c r="L376" s="117" t="str">
        <f t="shared" si="618"/>
        <v/>
      </c>
      <c r="M376" s="398" t="str">
        <f t="shared" si="619"/>
        <v/>
      </c>
      <c r="N376" s="117">
        <f t="shared" si="620"/>
        <v>225</v>
      </c>
      <c r="O376" s="117" t="str">
        <f t="shared" si="621"/>
        <v/>
      </c>
    </row>
    <row r="377" spans="8:15" x14ac:dyDescent="0.35">
      <c r="H377" s="117">
        <v>376</v>
      </c>
      <c r="I377" s="117" t="str">
        <f t="shared" si="615"/>
        <v/>
      </c>
      <c r="J377" s="117">
        <f t="shared" si="616"/>
        <v>205</v>
      </c>
      <c r="K377" s="117" t="str">
        <f t="shared" si="617"/>
        <v/>
      </c>
      <c r="L377" s="117" t="str">
        <f t="shared" si="618"/>
        <v/>
      </c>
      <c r="M377" s="398" t="str">
        <f t="shared" si="619"/>
        <v/>
      </c>
      <c r="N377" s="117">
        <f t="shared" si="620"/>
        <v>225</v>
      </c>
      <c r="O377" s="117" t="str">
        <f t="shared" si="621"/>
        <v/>
      </c>
    </row>
    <row r="378" spans="8:15" x14ac:dyDescent="0.35">
      <c r="H378" s="117">
        <v>377</v>
      </c>
      <c r="I378" s="117" t="str">
        <f t="shared" si="615"/>
        <v/>
      </c>
      <c r="J378" s="117">
        <f t="shared" si="616"/>
        <v>205</v>
      </c>
      <c r="K378" s="117" t="str">
        <f t="shared" si="617"/>
        <v/>
      </c>
      <c r="L378" s="117" t="str">
        <f t="shared" si="618"/>
        <v/>
      </c>
      <c r="M378" s="398" t="str">
        <f t="shared" si="619"/>
        <v/>
      </c>
      <c r="N378" s="117">
        <f t="shared" si="620"/>
        <v>225</v>
      </c>
      <c r="O378" s="117" t="str">
        <f t="shared" si="621"/>
        <v/>
      </c>
    </row>
    <row r="379" spans="8:15" x14ac:dyDescent="0.35">
      <c r="H379" s="117">
        <v>378</v>
      </c>
      <c r="I379" s="117" t="str">
        <f t="shared" si="615"/>
        <v/>
      </c>
      <c r="J379" s="117">
        <f t="shared" si="616"/>
        <v>205</v>
      </c>
      <c r="K379" s="117" t="str">
        <f t="shared" si="617"/>
        <v/>
      </c>
      <c r="L379" s="117" t="str">
        <f t="shared" si="618"/>
        <v/>
      </c>
      <c r="M379" s="398" t="str">
        <f t="shared" si="619"/>
        <v/>
      </c>
      <c r="N379" s="117">
        <f t="shared" si="620"/>
        <v>225</v>
      </c>
      <c r="O379" s="117" t="str">
        <f t="shared" si="621"/>
        <v/>
      </c>
    </row>
    <row r="380" spans="8:15" x14ac:dyDescent="0.35">
      <c r="H380" s="117">
        <v>379</v>
      </c>
      <c r="I380" s="117" t="str">
        <f t="shared" si="615"/>
        <v/>
      </c>
      <c r="J380" s="117">
        <f t="shared" si="616"/>
        <v>205</v>
      </c>
      <c r="K380" s="117" t="str">
        <f t="shared" si="617"/>
        <v/>
      </c>
      <c r="L380" s="117" t="str">
        <f t="shared" si="618"/>
        <v/>
      </c>
      <c r="M380" s="398" t="str">
        <f t="shared" si="619"/>
        <v/>
      </c>
      <c r="N380" s="117">
        <f t="shared" si="620"/>
        <v>225</v>
      </c>
      <c r="O380" s="117" t="str">
        <f t="shared" si="621"/>
        <v/>
      </c>
    </row>
    <row r="381" spans="8:15" x14ac:dyDescent="0.35">
      <c r="H381" s="117">
        <v>380</v>
      </c>
      <c r="I381" s="117" t="str">
        <f t="shared" si="615"/>
        <v/>
      </c>
      <c r="J381" s="117">
        <f t="shared" si="616"/>
        <v>205</v>
      </c>
      <c r="K381" s="117" t="str">
        <f t="shared" si="617"/>
        <v/>
      </c>
      <c r="L381" s="117" t="str">
        <f t="shared" si="618"/>
        <v/>
      </c>
      <c r="M381" s="398" t="str">
        <f t="shared" si="619"/>
        <v/>
      </c>
      <c r="N381" s="117">
        <f t="shared" si="620"/>
        <v>225</v>
      </c>
      <c r="O381" s="117" t="str">
        <f t="shared" si="621"/>
        <v/>
      </c>
    </row>
    <row r="382" spans="8:15" x14ac:dyDescent="0.35">
      <c r="H382" s="117">
        <v>381</v>
      </c>
      <c r="I382" s="117" t="str">
        <f t="shared" si="615"/>
        <v/>
      </c>
      <c r="J382" s="117">
        <f t="shared" si="616"/>
        <v>205</v>
      </c>
      <c r="K382" s="117" t="str">
        <f t="shared" si="617"/>
        <v/>
      </c>
      <c r="L382" s="117" t="str">
        <f t="shared" si="618"/>
        <v/>
      </c>
      <c r="M382" s="398" t="str">
        <f t="shared" si="619"/>
        <v/>
      </c>
      <c r="N382" s="117">
        <f t="shared" si="620"/>
        <v>225</v>
      </c>
      <c r="O382" s="117" t="str">
        <f t="shared" si="621"/>
        <v/>
      </c>
    </row>
    <row r="383" spans="8:15" x14ac:dyDescent="0.35">
      <c r="H383" s="117">
        <v>382</v>
      </c>
      <c r="I383" s="117" t="str">
        <f t="shared" si="615"/>
        <v/>
      </c>
      <c r="J383" s="117">
        <f t="shared" si="616"/>
        <v>205</v>
      </c>
      <c r="K383" s="117" t="str">
        <f t="shared" si="617"/>
        <v/>
      </c>
      <c r="L383" s="117" t="str">
        <f t="shared" si="618"/>
        <v/>
      </c>
      <c r="M383" s="398" t="str">
        <f t="shared" si="619"/>
        <v/>
      </c>
      <c r="N383" s="117">
        <f t="shared" si="620"/>
        <v>225</v>
      </c>
      <c r="O383" s="117" t="str">
        <f t="shared" si="621"/>
        <v/>
      </c>
    </row>
    <row r="384" spans="8:15" x14ac:dyDescent="0.35">
      <c r="H384" s="117">
        <v>383</v>
      </c>
      <c r="I384" s="117" t="str">
        <f t="shared" si="615"/>
        <v/>
      </c>
      <c r="J384" s="117">
        <f t="shared" si="616"/>
        <v>205</v>
      </c>
      <c r="K384" s="117" t="str">
        <f t="shared" si="617"/>
        <v/>
      </c>
      <c r="L384" s="117" t="str">
        <f t="shared" si="618"/>
        <v/>
      </c>
      <c r="M384" s="398" t="str">
        <f t="shared" si="619"/>
        <v/>
      </c>
      <c r="N384" s="117">
        <f t="shared" si="620"/>
        <v>225</v>
      </c>
      <c r="O384" s="117" t="str">
        <f t="shared" si="621"/>
        <v/>
      </c>
    </row>
    <row r="385" spans="8:15" x14ac:dyDescent="0.35">
      <c r="H385" s="117">
        <v>384</v>
      </c>
      <c r="I385" s="117" t="str">
        <f t="shared" si="615"/>
        <v/>
      </c>
      <c r="J385" s="117">
        <f t="shared" si="616"/>
        <v>205</v>
      </c>
      <c r="K385" s="117" t="str">
        <f t="shared" si="617"/>
        <v/>
      </c>
      <c r="L385" s="117" t="str">
        <f t="shared" si="618"/>
        <v/>
      </c>
      <c r="M385" s="398" t="str">
        <f t="shared" si="619"/>
        <v/>
      </c>
      <c r="N385" s="117">
        <f t="shared" si="620"/>
        <v>225</v>
      </c>
      <c r="O385" s="117" t="str">
        <f t="shared" si="621"/>
        <v/>
      </c>
    </row>
    <row r="386" spans="8:15" x14ac:dyDescent="0.35">
      <c r="H386" s="117">
        <v>385</v>
      </c>
      <c r="I386" s="117" t="str">
        <f t="shared" ref="I386:I449" si="622">IFERROR(INDEX($1:$1048576,SUMPRODUCT(($X$149:$HV$196=H386)*ROW($X$149:$HV$196))-98,SUMPRODUCT(($X$149:$HV$196=H386)*COLUMN($X$149:$HV$196))),"")</f>
        <v/>
      </c>
      <c r="J386" s="117">
        <f t="shared" si="616"/>
        <v>205</v>
      </c>
      <c r="K386" s="117" t="str">
        <f t="shared" si="617"/>
        <v/>
      </c>
      <c r="L386" s="117" t="str">
        <f t="shared" si="618"/>
        <v/>
      </c>
      <c r="M386" s="398" t="str">
        <f t="shared" si="619"/>
        <v/>
      </c>
      <c r="N386" s="117">
        <f t="shared" si="620"/>
        <v>225</v>
      </c>
      <c r="O386" s="117" t="str">
        <f t="shared" si="621"/>
        <v/>
      </c>
    </row>
    <row r="387" spans="8:15" x14ac:dyDescent="0.35">
      <c r="H387" s="117">
        <v>386</v>
      </c>
      <c r="I387" s="117" t="str">
        <f t="shared" si="622"/>
        <v/>
      </c>
      <c r="J387" s="117">
        <f t="shared" ref="J387:J450" si="623">IF(I387="ECG",J386+1,J386)</f>
        <v>205</v>
      </c>
      <c r="K387" s="117" t="str">
        <f t="shared" ref="K387:K450" si="624">IF(J387=J386,"",IF(MOD(J387,$C$61)=0,"ECG",""))</f>
        <v/>
      </c>
      <c r="L387" s="117" t="str">
        <f t="shared" ref="L387:L450" si="625">IF(I387&lt;&gt;"ECG",I387,"")</f>
        <v/>
      </c>
      <c r="M387" s="398" t="str">
        <f t="shared" ref="M387:M450" si="626">CONCATENATE(L387,K387)</f>
        <v/>
      </c>
      <c r="N387" s="117">
        <f t="shared" ref="N387:N450" si="627">IF(M387="",N386,N386+1)</f>
        <v>225</v>
      </c>
      <c r="O387" s="117" t="str">
        <f t="shared" ref="O387:O450" si="628">IF(N387=N386,"",N387)</f>
        <v/>
      </c>
    </row>
    <row r="388" spans="8:15" x14ac:dyDescent="0.35">
      <c r="H388" s="117">
        <v>387</v>
      </c>
      <c r="I388" s="117" t="str">
        <f t="shared" si="622"/>
        <v/>
      </c>
      <c r="J388" s="117">
        <f t="shared" si="623"/>
        <v>205</v>
      </c>
      <c r="K388" s="117" t="str">
        <f t="shared" si="624"/>
        <v/>
      </c>
      <c r="L388" s="117" t="str">
        <f t="shared" si="625"/>
        <v/>
      </c>
      <c r="M388" s="398" t="str">
        <f t="shared" si="626"/>
        <v/>
      </c>
      <c r="N388" s="117">
        <f t="shared" si="627"/>
        <v>225</v>
      </c>
      <c r="O388" s="117" t="str">
        <f t="shared" si="628"/>
        <v/>
      </c>
    </row>
    <row r="389" spans="8:15" x14ac:dyDescent="0.35">
      <c r="H389" s="117">
        <v>388</v>
      </c>
      <c r="I389" s="117" t="str">
        <f t="shared" si="622"/>
        <v/>
      </c>
      <c r="J389" s="117">
        <f t="shared" si="623"/>
        <v>205</v>
      </c>
      <c r="K389" s="117" t="str">
        <f t="shared" si="624"/>
        <v/>
      </c>
      <c r="L389" s="117" t="str">
        <f t="shared" si="625"/>
        <v/>
      </c>
      <c r="M389" s="398" t="str">
        <f t="shared" si="626"/>
        <v/>
      </c>
      <c r="N389" s="117">
        <f t="shared" si="627"/>
        <v>225</v>
      </c>
      <c r="O389" s="117" t="str">
        <f t="shared" si="628"/>
        <v/>
      </c>
    </row>
    <row r="390" spans="8:15" x14ac:dyDescent="0.35">
      <c r="H390" s="117">
        <v>389</v>
      </c>
      <c r="I390" s="117" t="str">
        <f t="shared" si="622"/>
        <v/>
      </c>
      <c r="J390" s="117">
        <f t="shared" si="623"/>
        <v>205</v>
      </c>
      <c r="K390" s="117" t="str">
        <f t="shared" si="624"/>
        <v/>
      </c>
      <c r="L390" s="117" t="str">
        <f t="shared" si="625"/>
        <v/>
      </c>
      <c r="M390" s="398" t="str">
        <f t="shared" si="626"/>
        <v/>
      </c>
      <c r="N390" s="117">
        <f t="shared" si="627"/>
        <v>225</v>
      </c>
      <c r="O390" s="117" t="str">
        <f t="shared" si="628"/>
        <v/>
      </c>
    </row>
    <row r="391" spans="8:15" x14ac:dyDescent="0.35">
      <c r="H391" s="117">
        <v>390</v>
      </c>
      <c r="I391" s="117" t="str">
        <f t="shared" si="622"/>
        <v/>
      </c>
      <c r="J391" s="117">
        <f t="shared" si="623"/>
        <v>205</v>
      </c>
      <c r="K391" s="117" t="str">
        <f t="shared" si="624"/>
        <v/>
      </c>
      <c r="L391" s="117" t="str">
        <f t="shared" si="625"/>
        <v/>
      </c>
      <c r="M391" s="398" t="str">
        <f t="shared" si="626"/>
        <v/>
      </c>
      <c r="N391" s="117">
        <f t="shared" si="627"/>
        <v>225</v>
      </c>
      <c r="O391" s="117" t="str">
        <f t="shared" si="628"/>
        <v/>
      </c>
    </row>
    <row r="392" spans="8:15" x14ac:dyDescent="0.35">
      <c r="H392" s="117">
        <v>391</v>
      </c>
      <c r="I392" s="117" t="str">
        <f t="shared" si="622"/>
        <v/>
      </c>
      <c r="J392" s="117">
        <f t="shared" si="623"/>
        <v>205</v>
      </c>
      <c r="K392" s="117" t="str">
        <f t="shared" si="624"/>
        <v/>
      </c>
      <c r="L392" s="117" t="str">
        <f t="shared" si="625"/>
        <v/>
      </c>
      <c r="M392" s="398" t="str">
        <f t="shared" si="626"/>
        <v/>
      </c>
      <c r="N392" s="117">
        <f t="shared" si="627"/>
        <v>225</v>
      </c>
      <c r="O392" s="117" t="str">
        <f t="shared" si="628"/>
        <v/>
      </c>
    </row>
    <row r="393" spans="8:15" x14ac:dyDescent="0.35">
      <c r="H393" s="117">
        <v>392</v>
      </c>
      <c r="I393" s="117" t="str">
        <f t="shared" si="622"/>
        <v/>
      </c>
      <c r="J393" s="117">
        <f t="shared" si="623"/>
        <v>205</v>
      </c>
      <c r="K393" s="117" t="str">
        <f t="shared" si="624"/>
        <v/>
      </c>
      <c r="L393" s="117" t="str">
        <f t="shared" si="625"/>
        <v/>
      </c>
      <c r="M393" s="398" t="str">
        <f t="shared" si="626"/>
        <v/>
      </c>
      <c r="N393" s="117">
        <f t="shared" si="627"/>
        <v>225</v>
      </c>
      <c r="O393" s="117" t="str">
        <f t="shared" si="628"/>
        <v/>
      </c>
    </row>
    <row r="394" spans="8:15" x14ac:dyDescent="0.35">
      <c r="H394" s="117">
        <v>393</v>
      </c>
      <c r="I394" s="117" t="str">
        <f t="shared" si="622"/>
        <v/>
      </c>
      <c r="J394" s="117">
        <f t="shared" si="623"/>
        <v>205</v>
      </c>
      <c r="K394" s="117" t="str">
        <f t="shared" si="624"/>
        <v/>
      </c>
      <c r="L394" s="117" t="str">
        <f t="shared" si="625"/>
        <v/>
      </c>
      <c r="M394" s="398" t="str">
        <f t="shared" si="626"/>
        <v/>
      </c>
      <c r="N394" s="117">
        <f t="shared" si="627"/>
        <v>225</v>
      </c>
      <c r="O394" s="117" t="str">
        <f t="shared" si="628"/>
        <v/>
      </c>
    </row>
    <row r="395" spans="8:15" x14ac:dyDescent="0.35">
      <c r="H395" s="117">
        <v>394</v>
      </c>
      <c r="I395" s="117" t="str">
        <f t="shared" si="622"/>
        <v/>
      </c>
      <c r="J395" s="117">
        <f t="shared" si="623"/>
        <v>205</v>
      </c>
      <c r="K395" s="117" t="str">
        <f t="shared" si="624"/>
        <v/>
      </c>
      <c r="L395" s="117" t="str">
        <f t="shared" si="625"/>
        <v/>
      </c>
      <c r="M395" s="398" t="str">
        <f t="shared" si="626"/>
        <v/>
      </c>
      <c r="N395" s="117">
        <f t="shared" si="627"/>
        <v>225</v>
      </c>
      <c r="O395" s="117" t="str">
        <f t="shared" si="628"/>
        <v/>
      </c>
    </row>
    <row r="396" spans="8:15" x14ac:dyDescent="0.35">
      <c r="H396" s="117">
        <v>395</v>
      </c>
      <c r="I396" s="117" t="str">
        <f t="shared" si="622"/>
        <v/>
      </c>
      <c r="J396" s="117">
        <f t="shared" si="623"/>
        <v>205</v>
      </c>
      <c r="K396" s="117" t="str">
        <f t="shared" si="624"/>
        <v/>
      </c>
      <c r="L396" s="117" t="str">
        <f t="shared" si="625"/>
        <v/>
      </c>
      <c r="M396" s="398" t="str">
        <f t="shared" si="626"/>
        <v/>
      </c>
      <c r="N396" s="117">
        <f t="shared" si="627"/>
        <v>225</v>
      </c>
      <c r="O396" s="117" t="str">
        <f t="shared" si="628"/>
        <v/>
      </c>
    </row>
    <row r="397" spans="8:15" x14ac:dyDescent="0.35">
      <c r="H397" s="117">
        <v>396</v>
      </c>
      <c r="I397" s="117" t="str">
        <f t="shared" si="622"/>
        <v/>
      </c>
      <c r="J397" s="117">
        <f t="shared" si="623"/>
        <v>205</v>
      </c>
      <c r="K397" s="117" t="str">
        <f t="shared" si="624"/>
        <v/>
      </c>
      <c r="L397" s="117" t="str">
        <f t="shared" si="625"/>
        <v/>
      </c>
      <c r="M397" s="398" t="str">
        <f t="shared" si="626"/>
        <v/>
      </c>
      <c r="N397" s="117">
        <f t="shared" si="627"/>
        <v>225</v>
      </c>
      <c r="O397" s="117" t="str">
        <f t="shared" si="628"/>
        <v/>
      </c>
    </row>
    <row r="398" spans="8:15" x14ac:dyDescent="0.35">
      <c r="H398" s="117">
        <v>397</v>
      </c>
      <c r="I398" s="117" t="str">
        <f t="shared" si="622"/>
        <v/>
      </c>
      <c r="J398" s="117">
        <f t="shared" si="623"/>
        <v>205</v>
      </c>
      <c r="K398" s="117" t="str">
        <f t="shared" si="624"/>
        <v/>
      </c>
      <c r="L398" s="117" t="str">
        <f t="shared" si="625"/>
        <v/>
      </c>
      <c r="M398" s="398" t="str">
        <f t="shared" si="626"/>
        <v/>
      </c>
      <c r="N398" s="117">
        <f t="shared" si="627"/>
        <v>225</v>
      </c>
      <c r="O398" s="117" t="str">
        <f t="shared" si="628"/>
        <v/>
      </c>
    </row>
    <row r="399" spans="8:15" x14ac:dyDescent="0.35">
      <c r="H399" s="117">
        <v>398</v>
      </c>
      <c r="I399" s="117" t="str">
        <f t="shared" si="622"/>
        <v/>
      </c>
      <c r="J399" s="117">
        <f t="shared" si="623"/>
        <v>205</v>
      </c>
      <c r="K399" s="117" t="str">
        <f t="shared" si="624"/>
        <v/>
      </c>
      <c r="L399" s="117" t="str">
        <f t="shared" si="625"/>
        <v/>
      </c>
      <c r="M399" s="398" t="str">
        <f t="shared" si="626"/>
        <v/>
      </c>
      <c r="N399" s="117">
        <f t="shared" si="627"/>
        <v>225</v>
      </c>
      <c r="O399" s="117" t="str">
        <f t="shared" si="628"/>
        <v/>
      </c>
    </row>
    <row r="400" spans="8:15" x14ac:dyDescent="0.35">
      <c r="H400" s="117">
        <v>399</v>
      </c>
      <c r="I400" s="117" t="str">
        <f t="shared" si="622"/>
        <v/>
      </c>
      <c r="J400" s="117">
        <f t="shared" si="623"/>
        <v>205</v>
      </c>
      <c r="K400" s="117" t="str">
        <f t="shared" si="624"/>
        <v/>
      </c>
      <c r="L400" s="117" t="str">
        <f t="shared" si="625"/>
        <v/>
      </c>
      <c r="M400" s="398" t="str">
        <f t="shared" si="626"/>
        <v/>
      </c>
      <c r="N400" s="117">
        <f t="shared" si="627"/>
        <v>225</v>
      </c>
      <c r="O400" s="117" t="str">
        <f t="shared" si="628"/>
        <v/>
      </c>
    </row>
    <row r="401" spans="8:15" x14ac:dyDescent="0.35">
      <c r="H401" s="117">
        <v>400</v>
      </c>
      <c r="I401" s="117" t="str">
        <f t="shared" si="622"/>
        <v/>
      </c>
      <c r="J401" s="117">
        <f t="shared" si="623"/>
        <v>205</v>
      </c>
      <c r="K401" s="117" t="str">
        <f t="shared" si="624"/>
        <v/>
      </c>
      <c r="L401" s="117" t="str">
        <f t="shared" si="625"/>
        <v/>
      </c>
      <c r="M401" s="398" t="str">
        <f t="shared" si="626"/>
        <v/>
      </c>
      <c r="N401" s="117">
        <f t="shared" si="627"/>
        <v>225</v>
      </c>
      <c r="O401" s="117" t="str">
        <f t="shared" si="628"/>
        <v/>
      </c>
    </row>
    <row r="402" spans="8:15" x14ac:dyDescent="0.35">
      <c r="H402" s="117">
        <v>401</v>
      </c>
      <c r="I402" s="117" t="str">
        <f t="shared" si="622"/>
        <v/>
      </c>
      <c r="J402" s="117">
        <f t="shared" si="623"/>
        <v>205</v>
      </c>
      <c r="K402" s="117" t="str">
        <f t="shared" si="624"/>
        <v/>
      </c>
      <c r="L402" s="117" t="str">
        <f t="shared" si="625"/>
        <v/>
      </c>
      <c r="M402" s="398" t="str">
        <f t="shared" si="626"/>
        <v/>
      </c>
      <c r="N402" s="117">
        <f t="shared" si="627"/>
        <v>225</v>
      </c>
      <c r="O402" s="117" t="str">
        <f t="shared" si="628"/>
        <v/>
      </c>
    </row>
    <row r="403" spans="8:15" x14ac:dyDescent="0.35">
      <c r="H403" s="117">
        <v>402</v>
      </c>
      <c r="I403" s="117" t="str">
        <f t="shared" si="622"/>
        <v/>
      </c>
      <c r="J403" s="117">
        <f t="shared" si="623"/>
        <v>205</v>
      </c>
      <c r="K403" s="117" t="str">
        <f t="shared" si="624"/>
        <v/>
      </c>
      <c r="L403" s="117" t="str">
        <f t="shared" si="625"/>
        <v/>
      </c>
      <c r="M403" s="398" t="str">
        <f t="shared" si="626"/>
        <v/>
      </c>
      <c r="N403" s="117">
        <f t="shared" si="627"/>
        <v>225</v>
      </c>
      <c r="O403" s="117" t="str">
        <f t="shared" si="628"/>
        <v/>
      </c>
    </row>
    <row r="404" spans="8:15" x14ac:dyDescent="0.35">
      <c r="H404" s="117">
        <v>403</v>
      </c>
      <c r="I404" s="117" t="str">
        <f t="shared" si="622"/>
        <v/>
      </c>
      <c r="J404" s="117">
        <f t="shared" si="623"/>
        <v>205</v>
      </c>
      <c r="K404" s="117" t="str">
        <f t="shared" si="624"/>
        <v/>
      </c>
      <c r="L404" s="117" t="str">
        <f t="shared" si="625"/>
        <v/>
      </c>
      <c r="M404" s="398" t="str">
        <f t="shared" si="626"/>
        <v/>
      </c>
      <c r="N404" s="117">
        <f t="shared" si="627"/>
        <v>225</v>
      </c>
      <c r="O404" s="117" t="str">
        <f t="shared" si="628"/>
        <v/>
      </c>
    </row>
    <row r="405" spans="8:15" x14ac:dyDescent="0.35">
      <c r="H405" s="117">
        <v>404</v>
      </c>
      <c r="I405" s="117" t="str">
        <f t="shared" si="622"/>
        <v/>
      </c>
      <c r="J405" s="117">
        <f t="shared" si="623"/>
        <v>205</v>
      </c>
      <c r="K405" s="117" t="str">
        <f t="shared" si="624"/>
        <v/>
      </c>
      <c r="L405" s="117" t="str">
        <f t="shared" si="625"/>
        <v/>
      </c>
      <c r="M405" s="398" t="str">
        <f t="shared" si="626"/>
        <v/>
      </c>
      <c r="N405" s="117">
        <f t="shared" si="627"/>
        <v>225</v>
      </c>
      <c r="O405" s="117" t="str">
        <f t="shared" si="628"/>
        <v/>
      </c>
    </row>
    <row r="406" spans="8:15" x14ac:dyDescent="0.35">
      <c r="H406" s="117">
        <v>405</v>
      </c>
      <c r="I406" s="117" t="str">
        <f t="shared" si="622"/>
        <v/>
      </c>
      <c r="J406" s="117">
        <f t="shared" si="623"/>
        <v>205</v>
      </c>
      <c r="K406" s="117" t="str">
        <f t="shared" si="624"/>
        <v/>
      </c>
      <c r="L406" s="117" t="str">
        <f t="shared" si="625"/>
        <v/>
      </c>
      <c r="M406" s="398" t="str">
        <f t="shared" si="626"/>
        <v/>
      </c>
      <c r="N406" s="117">
        <f t="shared" si="627"/>
        <v>225</v>
      </c>
      <c r="O406" s="117" t="str">
        <f t="shared" si="628"/>
        <v/>
      </c>
    </row>
    <row r="407" spans="8:15" x14ac:dyDescent="0.35">
      <c r="H407" s="117">
        <v>406</v>
      </c>
      <c r="I407" s="117" t="str">
        <f t="shared" si="622"/>
        <v/>
      </c>
      <c r="J407" s="117">
        <f t="shared" si="623"/>
        <v>205</v>
      </c>
      <c r="K407" s="117" t="str">
        <f t="shared" si="624"/>
        <v/>
      </c>
      <c r="L407" s="117" t="str">
        <f t="shared" si="625"/>
        <v/>
      </c>
      <c r="M407" s="398" t="str">
        <f t="shared" si="626"/>
        <v/>
      </c>
      <c r="N407" s="117">
        <f t="shared" si="627"/>
        <v>225</v>
      </c>
      <c r="O407" s="117" t="str">
        <f t="shared" si="628"/>
        <v/>
      </c>
    </row>
    <row r="408" spans="8:15" x14ac:dyDescent="0.35">
      <c r="H408" s="117">
        <v>407</v>
      </c>
      <c r="I408" s="117" t="str">
        <f t="shared" si="622"/>
        <v/>
      </c>
      <c r="J408" s="117">
        <f t="shared" si="623"/>
        <v>205</v>
      </c>
      <c r="K408" s="117" t="str">
        <f t="shared" si="624"/>
        <v/>
      </c>
      <c r="L408" s="117" t="str">
        <f t="shared" si="625"/>
        <v/>
      </c>
      <c r="M408" s="398" t="str">
        <f t="shared" si="626"/>
        <v/>
      </c>
      <c r="N408" s="117">
        <f t="shared" si="627"/>
        <v>225</v>
      </c>
      <c r="O408" s="117" t="str">
        <f t="shared" si="628"/>
        <v/>
      </c>
    </row>
    <row r="409" spans="8:15" x14ac:dyDescent="0.35">
      <c r="H409" s="117">
        <v>408</v>
      </c>
      <c r="I409" s="117" t="str">
        <f t="shared" si="622"/>
        <v/>
      </c>
      <c r="J409" s="117">
        <f t="shared" si="623"/>
        <v>205</v>
      </c>
      <c r="K409" s="117" t="str">
        <f t="shared" si="624"/>
        <v/>
      </c>
      <c r="L409" s="117" t="str">
        <f t="shared" si="625"/>
        <v/>
      </c>
      <c r="M409" s="398" t="str">
        <f t="shared" si="626"/>
        <v/>
      </c>
      <c r="N409" s="117">
        <f t="shared" si="627"/>
        <v>225</v>
      </c>
      <c r="O409" s="117" t="str">
        <f t="shared" si="628"/>
        <v/>
      </c>
    </row>
    <row r="410" spans="8:15" x14ac:dyDescent="0.35">
      <c r="H410" s="117">
        <v>409</v>
      </c>
      <c r="I410" s="117" t="str">
        <f t="shared" si="622"/>
        <v/>
      </c>
      <c r="J410" s="117">
        <f t="shared" si="623"/>
        <v>205</v>
      </c>
      <c r="K410" s="117" t="str">
        <f t="shared" si="624"/>
        <v/>
      </c>
      <c r="L410" s="117" t="str">
        <f t="shared" si="625"/>
        <v/>
      </c>
      <c r="M410" s="398" t="str">
        <f t="shared" si="626"/>
        <v/>
      </c>
      <c r="N410" s="117">
        <f t="shared" si="627"/>
        <v>225</v>
      </c>
      <c r="O410" s="117" t="str">
        <f t="shared" si="628"/>
        <v/>
      </c>
    </row>
    <row r="411" spans="8:15" x14ac:dyDescent="0.35">
      <c r="H411" s="117">
        <v>410</v>
      </c>
      <c r="I411" s="117" t="str">
        <f t="shared" si="622"/>
        <v/>
      </c>
      <c r="J411" s="117">
        <f t="shared" si="623"/>
        <v>205</v>
      </c>
      <c r="K411" s="117" t="str">
        <f t="shared" si="624"/>
        <v/>
      </c>
      <c r="L411" s="117" t="str">
        <f t="shared" si="625"/>
        <v/>
      </c>
      <c r="M411" s="398" t="str">
        <f t="shared" si="626"/>
        <v/>
      </c>
      <c r="N411" s="117">
        <f t="shared" si="627"/>
        <v>225</v>
      </c>
      <c r="O411" s="117" t="str">
        <f t="shared" si="628"/>
        <v/>
      </c>
    </row>
    <row r="412" spans="8:15" x14ac:dyDescent="0.35">
      <c r="H412" s="117">
        <v>411</v>
      </c>
      <c r="I412" s="117" t="str">
        <f t="shared" si="622"/>
        <v/>
      </c>
      <c r="J412" s="117">
        <f t="shared" si="623"/>
        <v>205</v>
      </c>
      <c r="K412" s="117" t="str">
        <f t="shared" si="624"/>
        <v/>
      </c>
      <c r="L412" s="117" t="str">
        <f t="shared" si="625"/>
        <v/>
      </c>
      <c r="M412" s="398" t="str">
        <f t="shared" si="626"/>
        <v/>
      </c>
      <c r="N412" s="117">
        <f t="shared" si="627"/>
        <v>225</v>
      </c>
      <c r="O412" s="117" t="str">
        <f t="shared" si="628"/>
        <v/>
      </c>
    </row>
    <row r="413" spans="8:15" x14ac:dyDescent="0.35">
      <c r="H413" s="117">
        <v>412</v>
      </c>
      <c r="I413" s="117" t="str">
        <f t="shared" si="622"/>
        <v/>
      </c>
      <c r="J413" s="117">
        <f t="shared" si="623"/>
        <v>205</v>
      </c>
      <c r="K413" s="117" t="str">
        <f t="shared" si="624"/>
        <v/>
      </c>
      <c r="L413" s="117" t="str">
        <f t="shared" si="625"/>
        <v/>
      </c>
      <c r="M413" s="398" t="str">
        <f t="shared" si="626"/>
        <v/>
      </c>
      <c r="N413" s="117">
        <f t="shared" si="627"/>
        <v>225</v>
      </c>
      <c r="O413" s="117" t="str">
        <f t="shared" si="628"/>
        <v/>
      </c>
    </row>
    <row r="414" spans="8:15" x14ac:dyDescent="0.35">
      <c r="H414" s="117">
        <v>413</v>
      </c>
      <c r="I414" s="117" t="str">
        <f t="shared" si="622"/>
        <v/>
      </c>
      <c r="J414" s="117">
        <f t="shared" si="623"/>
        <v>205</v>
      </c>
      <c r="K414" s="117" t="str">
        <f t="shared" si="624"/>
        <v/>
      </c>
      <c r="L414" s="117" t="str">
        <f t="shared" si="625"/>
        <v/>
      </c>
      <c r="M414" s="398" t="str">
        <f t="shared" si="626"/>
        <v/>
      </c>
      <c r="N414" s="117">
        <f t="shared" si="627"/>
        <v>225</v>
      </c>
      <c r="O414" s="117" t="str">
        <f t="shared" si="628"/>
        <v/>
      </c>
    </row>
    <row r="415" spans="8:15" x14ac:dyDescent="0.35">
      <c r="H415" s="117">
        <v>414</v>
      </c>
      <c r="I415" s="117" t="str">
        <f t="shared" si="622"/>
        <v/>
      </c>
      <c r="J415" s="117">
        <f t="shared" si="623"/>
        <v>205</v>
      </c>
      <c r="K415" s="117" t="str">
        <f t="shared" si="624"/>
        <v/>
      </c>
      <c r="L415" s="117" t="str">
        <f t="shared" si="625"/>
        <v/>
      </c>
      <c r="M415" s="398" t="str">
        <f t="shared" si="626"/>
        <v/>
      </c>
      <c r="N415" s="117">
        <f t="shared" si="627"/>
        <v>225</v>
      </c>
      <c r="O415" s="117" t="str">
        <f t="shared" si="628"/>
        <v/>
      </c>
    </row>
    <row r="416" spans="8:15" x14ac:dyDescent="0.35">
      <c r="H416" s="117">
        <v>415</v>
      </c>
      <c r="I416" s="117" t="str">
        <f t="shared" si="622"/>
        <v/>
      </c>
      <c r="J416" s="117">
        <f t="shared" si="623"/>
        <v>205</v>
      </c>
      <c r="K416" s="117" t="str">
        <f t="shared" si="624"/>
        <v/>
      </c>
      <c r="L416" s="117" t="str">
        <f t="shared" si="625"/>
        <v/>
      </c>
      <c r="M416" s="398" t="str">
        <f t="shared" si="626"/>
        <v/>
      </c>
      <c r="N416" s="117">
        <f t="shared" si="627"/>
        <v>225</v>
      </c>
      <c r="O416" s="117" t="str">
        <f t="shared" si="628"/>
        <v/>
      </c>
    </row>
    <row r="417" spans="8:15" x14ac:dyDescent="0.35">
      <c r="H417" s="117">
        <v>416</v>
      </c>
      <c r="I417" s="117" t="str">
        <f t="shared" si="622"/>
        <v/>
      </c>
      <c r="J417" s="117">
        <f t="shared" si="623"/>
        <v>205</v>
      </c>
      <c r="K417" s="117" t="str">
        <f t="shared" si="624"/>
        <v/>
      </c>
      <c r="L417" s="117" t="str">
        <f t="shared" si="625"/>
        <v/>
      </c>
      <c r="M417" s="398" t="str">
        <f t="shared" si="626"/>
        <v/>
      </c>
      <c r="N417" s="117">
        <f t="shared" si="627"/>
        <v>225</v>
      </c>
      <c r="O417" s="117" t="str">
        <f t="shared" si="628"/>
        <v/>
      </c>
    </row>
    <row r="418" spans="8:15" x14ac:dyDescent="0.35">
      <c r="H418" s="117">
        <v>417</v>
      </c>
      <c r="I418" s="117" t="str">
        <f t="shared" si="622"/>
        <v/>
      </c>
      <c r="J418" s="117">
        <f t="shared" si="623"/>
        <v>205</v>
      </c>
      <c r="K418" s="117" t="str">
        <f t="shared" si="624"/>
        <v/>
      </c>
      <c r="L418" s="117" t="str">
        <f t="shared" si="625"/>
        <v/>
      </c>
      <c r="M418" s="398" t="str">
        <f t="shared" si="626"/>
        <v/>
      </c>
      <c r="N418" s="117">
        <f t="shared" si="627"/>
        <v>225</v>
      </c>
      <c r="O418" s="117" t="str">
        <f t="shared" si="628"/>
        <v/>
      </c>
    </row>
    <row r="419" spans="8:15" x14ac:dyDescent="0.35">
      <c r="H419" s="117">
        <v>418</v>
      </c>
      <c r="I419" s="117" t="str">
        <f t="shared" si="622"/>
        <v/>
      </c>
      <c r="J419" s="117">
        <f t="shared" si="623"/>
        <v>205</v>
      </c>
      <c r="K419" s="117" t="str">
        <f t="shared" si="624"/>
        <v/>
      </c>
      <c r="L419" s="117" t="str">
        <f t="shared" si="625"/>
        <v/>
      </c>
      <c r="M419" s="398" t="str">
        <f t="shared" si="626"/>
        <v/>
      </c>
      <c r="N419" s="117">
        <f t="shared" si="627"/>
        <v>225</v>
      </c>
      <c r="O419" s="117" t="str">
        <f t="shared" si="628"/>
        <v/>
      </c>
    </row>
    <row r="420" spans="8:15" x14ac:dyDescent="0.35">
      <c r="H420" s="117">
        <v>419</v>
      </c>
      <c r="I420" s="117" t="str">
        <f t="shared" si="622"/>
        <v/>
      </c>
      <c r="J420" s="117">
        <f t="shared" si="623"/>
        <v>205</v>
      </c>
      <c r="K420" s="117" t="str">
        <f t="shared" si="624"/>
        <v/>
      </c>
      <c r="L420" s="117" t="str">
        <f t="shared" si="625"/>
        <v/>
      </c>
      <c r="M420" s="398" t="str">
        <f t="shared" si="626"/>
        <v/>
      </c>
      <c r="N420" s="117">
        <f t="shared" si="627"/>
        <v>225</v>
      </c>
      <c r="O420" s="117" t="str">
        <f t="shared" si="628"/>
        <v/>
      </c>
    </row>
    <row r="421" spans="8:15" x14ac:dyDescent="0.35">
      <c r="H421" s="117">
        <v>420</v>
      </c>
      <c r="I421" s="117" t="str">
        <f t="shared" si="622"/>
        <v/>
      </c>
      <c r="J421" s="117">
        <f t="shared" si="623"/>
        <v>205</v>
      </c>
      <c r="K421" s="117" t="str">
        <f t="shared" si="624"/>
        <v/>
      </c>
      <c r="L421" s="117" t="str">
        <f t="shared" si="625"/>
        <v/>
      </c>
      <c r="M421" s="398" t="str">
        <f t="shared" si="626"/>
        <v/>
      </c>
      <c r="N421" s="117">
        <f t="shared" si="627"/>
        <v>225</v>
      </c>
      <c r="O421" s="117" t="str">
        <f t="shared" si="628"/>
        <v/>
      </c>
    </row>
    <row r="422" spans="8:15" x14ac:dyDescent="0.35">
      <c r="H422" s="117">
        <v>421</v>
      </c>
      <c r="I422" s="117" t="str">
        <f t="shared" si="622"/>
        <v/>
      </c>
      <c r="J422" s="117">
        <f t="shared" si="623"/>
        <v>205</v>
      </c>
      <c r="K422" s="117" t="str">
        <f t="shared" si="624"/>
        <v/>
      </c>
      <c r="L422" s="117" t="str">
        <f t="shared" si="625"/>
        <v/>
      </c>
      <c r="M422" s="398" t="str">
        <f t="shared" si="626"/>
        <v/>
      </c>
      <c r="N422" s="117">
        <f t="shared" si="627"/>
        <v>225</v>
      </c>
      <c r="O422" s="117" t="str">
        <f t="shared" si="628"/>
        <v/>
      </c>
    </row>
    <row r="423" spans="8:15" x14ac:dyDescent="0.35">
      <c r="H423" s="117">
        <v>422</v>
      </c>
      <c r="I423" s="117" t="str">
        <f t="shared" si="622"/>
        <v/>
      </c>
      <c r="J423" s="117">
        <f t="shared" si="623"/>
        <v>205</v>
      </c>
      <c r="K423" s="117" t="str">
        <f t="shared" si="624"/>
        <v/>
      </c>
      <c r="L423" s="117" t="str">
        <f t="shared" si="625"/>
        <v/>
      </c>
      <c r="M423" s="398" t="str">
        <f t="shared" si="626"/>
        <v/>
      </c>
      <c r="N423" s="117">
        <f t="shared" si="627"/>
        <v>225</v>
      </c>
      <c r="O423" s="117" t="str">
        <f t="shared" si="628"/>
        <v/>
      </c>
    </row>
    <row r="424" spans="8:15" x14ac:dyDescent="0.35">
      <c r="H424" s="117">
        <v>423</v>
      </c>
      <c r="I424" s="117" t="str">
        <f t="shared" si="622"/>
        <v/>
      </c>
      <c r="J424" s="117">
        <f t="shared" si="623"/>
        <v>205</v>
      </c>
      <c r="K424" s="117" t="str">
        <f t="shared" si="624"/>
        <v/>
      </c>
      <c r="L424" s="117" t="str">
        <f t="shared" si="625"/>
        <v/>
      </c>
      <c r="M424" s="398" t="str">
        <f t="shared" si="626"/>
        <v/>
      </c>
      <c r="N424" s="117">
        <f t="shared" si="627"/>
        <v>225</v>
      </c>
      <c r="O424" s="117" t="str">
        <f t="shared" si="628"/>
        <v/>
      </c>
    </row>
    <row r="425" spans="8:15" x14ac:dyDescent="0.35">
      <c r="H425" s="117">
        <v>424</v>
      </c>
      <c r="I425" s="117" t="str">
        <f t="shared" si="622"/>
        <v/>
      </c>
      <c r="J425" s="117">
        <f t="shared" si="623"/>
        <v>205</v>
      </c>
      <c r="K425" s="117" t="str">
        <f t="shared" si="624"/>
        <v/>
      </c>
      <c r="L425" s="117" t="str">
        <f t="shared" si="625"/>
        <v/>
      </c>
      <c r="M425" s="398" t="str">
        <f t="shared" si="626"/>
        <v/>
      </c>
      <c r="N425" s="117">
        <f t="shared" si="627"/>
        <v>225</v>
      </c>
      <c r="O425" s="117" t="str">
        <f t="shared" si="628"/>
        <v/>
      </c>
    </row>
    <row r="426" spans="8:15" x14ac:dyDescent="0.35">
      <c r="H426" s="117">
        <v>425</v>
      </c>
      <c r="I426" s="117" t="str">
        <f t="shared" si="622"/>
        <v/>
      </c>
      <c r="J426" s="117">
        <f t="shared" si="623"/>
        <v>205</v>
      </c>
      <c r="K426" s="117" t="str">
        <f t="shared" si="624"/>
        <v/>
      </c>
      <c r="L426" s="117" t="str">
        <f t="shared" si="625"/>
        <v/>
      </c>
      <c r="M426" s="398" t="str">
        <f t="shared" si="626"/>
        <v/>
      </c>
      <c r="N426" s="117">
        <f t="shared" si="627"/>
        <v>225</v>
      </c>
      <c r="O426" s="117" t="str">
        <f t="shared" si="628"/>
        <v/>
      </c>
    </row>
    <row r="427" spans="8:15" x14ac:dyDescent="0.35">
      <c r="H427" s="117">
        <v>426</v>
      </c>
      <c r="I427" s="117" t="str">
        <f t="shared" si="622"/>
        <v/>
      </c>
      <c r="J427" s="117">
        <f t="shared" si="623"/>
        <v>205</v>
      </c>
      <c r="K427" s="117" t="str">
        <f t="shared" si="624"/>
        <v/>
      </c>
      <c r="L427" s="117" t="str">
        <f t="shared" si="625"/>
        <v/>
      </c>
      <c r="M427" s="398" t="str">
        <f t="shared" si="626"/>
        <v/>
      </c>
      <c r="N427" s="117">
        <f t="shared" si="627"/>
        <v>225</v>
      </c>
      <c r="O427" s="117" t="str">
        <f t="shared" si="628"/>
        <v/>
      </c>
    </row>
    <row r="428" spans="8:15" x14ac:dyDescent="0.35">
      <c r="H428" s="117">
        <v>427</v>
      </c>
      <c r="I428" s="117" t="str">
        <f t="shared" si="622"/>
        <v/>
      </c>
      <c r="J428" s="117">
        <f t="shared" si="623"/>
        <v>205</v>
      </c>
      <c r="K428" s="117" t="str">
        <f t="shared" si="624"/>
        <v/>
      </c>
      <c r="L428" s="117" t="str">
        <f t="shared" si="625"/>
        <v/>
      </c>
      <c r="M428" s="398" t="str">
        <f t="shared" si="626"/>
        <v/>
      </c>
      <c r="N428" s="117">
        <f t="shared" si="627"/>
        <v>225</v>
      </c>
      <c r="O428" s="117" t="str">
        <f t="shared" si="628"/>
        <v/>
      </c>
    </row>
    <row r="429" spans="8:15" x14ac:dyDescent="0.35">
      <c r="H429" s="117">
        <v>428</v>
      </c>
      <c r="I429" s="117" t="str">
        <f t="shared" si="622"/>
        <v/>
      </c>
      <c r="J429" s="117">
        <f t="shared" si="623"/>
        <v>205</v>
      </c>
      <c r="K429" s="117" t="str">
        <f t="shared" si="624"/>
        <v/>
      </c>
      <c r="L429" s="117" t="str">
        <f t="shared" si="625"/>
        <v/>
      </c>
      <c r="M429" s="398" t="str">
        <f t="shared" si="626"/>
        <v/>
      </c>
      <c r="N429" s="117">
        <f t="shared" si="627"/>
        <v>225</v>
      </c>
      <c r="O429" s="117" t="str">
        <f t="shared" si="628"/>
        <v/>
      </c>
    </row>
    <row r="430" spans="8:15" x14ac:dyDescent="0.35">
      <c r="H430" s="117">
        <v>429</v>
      </c>
      <c r="I430" s="117" t="str">
        <f t="shared" si="622"/>
        <v/>
      </c>
      <c r="J430" s="117">
        <f t="shared" si="623"/>
        <v>205</v>
      </c>
      <c r="K430" s="117" t="str">
        <f t="shared" si="624"/>
        <v/>
      </c>
      <c r="L430" s="117" t="str">
        <f t="shared" si="625"/>
        <v/>
      </c>
      <c r="M430" s="398" t="str">
        <f t="shared" si="626"/>
        <v/>
      </c>
      <c r="N430" s="117">
        <f t="shared" si="627"/>
        <v>225</v>
      </c>
      <c r="O430" s="117" t="str">
        <f t="shared" si="628"/>
        <v/>
      </c>
    </row>
    <row r="431" spans="8:15" x14ac:dyDescent="0.35">
      <c r="H431" s="117">
        <v>430</v>
      </c>
      <c r="I431" s="117" t="str">
        <f t="shared" si="622"/>
        <v/>
      </c>
      <c r="J431" s="117">
        <f t="shared" si="623"/>
        <v>205</v>
      </c>
      <c r="K431" s="117" t="str">
        <f t="shared" si="624"/>
        <v/>
      </c>
      <c r="L431" s="117" t="str">
        <f t="shared" si="625"/>
        <v/>
      </c>
      <c r="M431" s="398" t="str">
        <f t="shared" si="626"/>
        <v/>
      </c>
      <c r="N431" s="117">
        <f t="shared" si="627"/>
        <v>225</v>
      </c>
      <c r="O431" s="117" t="str">
        <f t="shared" si="628"/>
        <v/>
      </c>
    </row>
    <row r="432" spans="8:15" x14ac:dyDescent="0.35">
      <c r="H432" s="117">
        <v>431</v>
      </c>
      <c r="I432" s="117" t="str">
        <f t="shared" si="622"/>
        <v/>
      </c>
      <c r="J432" s="117">
        <f t="shared" si="623"/>
        <v>205</v>
      </c>
      <c r="K432" s="117" t="str">
        <f t="shared" si="624"/>
        <v/>
      </c>
      <c r="L432" s="117" t="str">
        <f t="shared" si="625"/>
        <v/>
      </c>
      <c r="M432" s="398" t="str">
        <f t="shared" si="626"/>
        <v/>
      </c>
      <c r="N432" s="117">
        <f t="shared" si="627"/>
        <v>225</v>
      </c>
      <c r="O432" s="117" t="str">
        <f t="shared" si="628"/>
        <v/>
      </c>
    </row>
    <row r="433" spans="8:15" x14ac:dyDescent="0.35">
      <c r="H433" s="117">
        <v>432</v>
      </c>
      <c r="I433" s="117" t="str">
        <f t="shared" si="622"/>
        <v/>
      </c>
      <c r="J433" s="117">
        <f t="shared" si="623"/>
        <v>205</v>
      </c>
      <c r="K433" s="117" t="str">
        <f t="shared" si="624"/>
        <v/>
      </c>
      <c r="L433" s="117" t="str">
        <f t="shared" si="625"/>
        <v/>
      </c>
      <c r="M433" s="398" t="str">
        <f t="shared" si="626"/>
        <v/>
      </c>
      <c r="N433" s="117">
        <f t="shared" si="627"/>
        <v>225</v>
      </c>
      <c r="O433" s="117" t="str">
        <f t="shared" si="628"/>
        <v/>
      </c>
    </row>
    <row r="434" spans="8:15" x14ac:dyDescent="0.35">
      <c r="H434" s="117">
        <v>433</v>
      </c>
      <c r="I434" s="117" t="str">
        <f t="shared" si="622"/>
        <v/>
      </c>
      <c r="J434" s="117">
        <f t="shared" si="623"/>
        <v>205</v>
      </c>
      <c r="K434" s="117" t="str">
        <f t="shared" si="624"/>
        <v/>
      </c>
      <c r="L434" s="117" t="str">
        <f t="shared" si="625"/>
        <v/>
      </c>
      <c r="M434" s="398" t="str">
        <f t="shared" si="626"/>
        <v/>
      </c>
      <c r="N434" s="117">
        <f t="shared" si="627"/>
        <v>225</v>
      </c>
      <c r="O434" s="117" t="str">
        <f t="shared" si="628"/>
        <v/>
      </c>
    </row>
    <row r="435" spans="8:15" x14ac:dyDescent="0.35">
      <c r="H435" s="117">
        <v>434</v>
      </c>
      <c r="I435" s="117" t="str">
        <f t="shared" si="622"/>
        <v/>
      </c>
      <c r="J435" s="117">
        <f t="shared" si="623"/>
        <v>205</v>
      </c>
      <c r="K435" s="117" t="str">
        <f t="shared" si="624"/>
        <v/>
      </c>
      <c r="L435" s="117" t="str">
        <f t="shared" si="625"/>
        <v/>
      </c>
      <c r="M435" s="398" t="str">
        <f t="shared" si="626"/>
        <v/>
      </c>
      <c r="N435" s="117">
        <f t="shared" si="627"/>
        <v>225</v>
      </c>
      <c r="O435" s="117" t="str">
        <f t="shared" si="628"/>
        <v/>
      </c>
    </row>
    <row r="436" spans="8:15" x14ac:dyDescent="0.35">
      <c r="H436" s="117">
        <v>435</v>
      </c>
      <c r="I436" s="117" t="str">
        <f t="shared" si="622"/>
        <v/>
      </c>
      <c r="J436" s="117">
        <f t="shared" si="623"/>
        <v>205</v>
      </c>
      <c r="K436" s="117" t="str">
        <f t="shared" si="624"/>
        <v/>
      </c>
      <c r="L436" s="117" t="str">
        <f t="shared" si="625"/>
        <v/>
      </c>
      <c r="M436" s="398" t="str">
        <f t="shared" si="626"/>
        <v/>
      </c>
      <c r="N436" s="117">
        <f t="shared" si="627"/>
        <v>225</v>
      </c>
      <c r="O436" s="117" t="str">
        <f t="shared" si="628"/>
        <v/>
      </c>
    </row>
    <row r="437" spans="8:15" x14ac:dyDescent="0.35">
      <c r="H437" s="117">
        <v>436</v>
      </c>
      <c r="I437" s="117" t="str">
        <f t="shared" si="622"/>
        <v/>
      </c>
      <c r="J437" s="117">
        <f t="shared" si="623"/>
        <v>205</v>
      </c>
      <c r="K437" s="117" t="str">
        <f t="shared" si="624"/>
        <v/>
      </c>
      <c r="L437" s="117" t="str">
        <f t="shared" si="625"/>
        <v/>
      </c>
      <c r="M437" s="398" t="str">
        <f t="shared" si="626"/>
        <v/>
      </c>
      <c r="N437" s="117">
        <f t="shared" si="627"/>
        <v>225</v>
      </c>
      <c r="O437" s="117" t="str">
        <f t="shared" si="628"/>
        <v/>
      </c>
    </row>
    <row r="438" spans="8:15" x14ac:dyDescent="0.35">
      <c r="H438" s="117">
        <v>437</v>
      </c>
      <c r="I438" s="117" t="str">
        <f t="shared" si="622"/>
        <v/>
      </c>
      <c r="J438" s="117">
        <f t="shared" si="623"/>
        <v>205</v>
      </c>
      <c r="K438" s="117" t="str">
        <f t="shared" si="624"/>
        <v/>
      </c>
      <c r="L438" s="117" t="str">
        <f t="shared" si="625"/>
        <v/>
      </c>
      <c r="M438" s="398" t="str">
        <f t="shared" si="626"/>
        <v/>
      </c>
      <c r="N438" s="117">
        <f t="shared" si="627"/>
        <v>225</v>
      </c>
      <c r="O438" s="117" t="str">
        <f t="shared" si="628"/>
        <v/>
      </c>
    </row>
    <row r="439" spans="8:15" x14ac:dyDescent="0.35">
      <c r="H439" s="117">
        <v>438</v>
      </c>
      <c r="I439" s="117" t="str">
        <f t="shared" si="622"/>
        <v/>
      </c>
      <c r="J439" s="117">
        <f t="shared" si="623"/>
        <v>205</v>
      </c>
      <c r="K439" s="117" t="str">
        <f t="shared" si="624"/>
        <v/>
      </c>
      <c r="L439" s="117" t="str">
        <f t="shared" si="625"/>
        <v/>
      </c>
      <c r="M439" s="398" t="str">
        <f t="shared" si="626"/>
        <v/>
      </c>
      <c r="N439" s="117">
        <f t="shared" si="627"/>
        <v>225</v>
      </c>
      <c r="O439" s="117" t="str">
        <f t="shared" si="628"/>
        <v/>
      </c>
    </row>
    <row r="440" spans="8:15" x14ac:dyDescent="0.35">
      <c r="H440" s="117">
        <v>439</v>
      </c>
      <c r="I440" s="117" t="str">
        <f t="shared" si="622"/>
        <v/>
      </c>
      <c r="J440" s="117">
        <f t="shared" si="623"/>
        <v>205</v>
      </c>
      <c r="K440" s="117" t="str">
        <f t="shared" si="624"/>
        <v/>
      </c>
      <c r="L440" s="117" t="str">
        <f t="shared" si="625"/>
        <v/>
      </c>
      <c r="M440" s="398" t="str">
        <f t="shared" si="626"/>
        <v/>
      </c>
      <c r="N440" s="117">
        <f t="shared" si="627"/>
        <v>225</v>
      </c>
      <c r="O440" s="117" t="str">
        <f t="shared" si="628"/>
        <v/>
      </c>
    </row>
    <row r="441" spans="8:15" x14ac:dyDescent="0.35">
      <c r="H441" s="117">
        <v>440</v>
      </c>
      <c r="I441" s="117" t="str">
        <f t="shared" si="622"/>
        <v/>
      </c>
      <c r="J441" s="117">
        <f t="shared" si="623"/>
        <v>205</v>
      </c>
      <c r="K441" s="117" t="str">
        <f t="shared" si="624"/>
        <v/>
      </c>
      <c r="L441" s="117" t="str">
        <f t="shared" si="625"/>
        <v/>
      </c>
      <c r="M441" s="398" t="str">
        <f t="shared" si="626"/>
        <v/>
      </c>
      <c r="N441" s="117">
        <f t="shared" si="627"/>
        <v>225</v>
      </c>
      <c r="O441" s="117" t="str">
        <f t="shared" si="628"/>
        <v/>
      </c>
    </row>
    <row r="442" spans="8:15" x14ac:dyDescent="0.35">
      <c r="H442" s="117">
        <v>441</v>
      </c>
      <c r="I442" s="117" t="str">
        <f t="shared" si="622"/>
        <v/>
      </c>
      <c r="J442" s="117">
        <f t="shared" si="623"/>
        <v>205</v>
      </c>
      <c r="K442" s="117" t="str">
        <f t="shared" si="624"/>
        <v/>
      </c>
      <c r="L442" s="117" t="str">
        <f t="shared" si="625"/>
        <v/>
      </c>
      <c r="M442" s="398" t="str">
        <f t="shared" si="626"/>
        <v/>
      </c>
      <c r="N442" s="117">
        <f t="shared" si="627"/>
        <v>225</v>
      </c>
      <c r="O442" s="117" t="str">
        <f t="shared" si="628"/>
        <v/>
      </c>
    </row>
    <row r="443" spans="8:15" x14ac:dyDescent="0.35">
      <c r="H443" s="117">
        <v>442</v>
      </c>
      <c r="I443" s="117" t="str">
        <f t="shared" si="622"/>
        <v/>
      </c>
      <c r="J443" s="117">
        <f t="shared" si="623"/>
        <v>205</v>
      </c>
      <c r="K443" s="117" t="str">
        <f t="shared" si="624"/>
        <v/>
      </c>
      <c r="L443" s="117" t="str">
        <f t="shared" si="625"/>
        <v/>
      </c>
      <c r="M443" s="398" t="str">
        <f t="shared" si="626"/>
        <v/>
      </c>
      <c r="N443" s="117">
        <f t="shared" si="627"/>
        <v>225</v>
      </c>
      <c r="O443" s="117" t="str">
        <f t="shared" si="628"/>
        <v/>
      </c>
    </row>
    <row r="444" spans="8:15" x14ac:dyDescent="0.35">
      <c r="H444" s="117">
        <v>443</v>
      </c>
      <c r="I444" s="117" t="str">
        <f t="shared" si="622"/>
        <v/>
      </c>
      <c r="J444" s="117">
        <f t="shared" si="623"/>
        <v>205</v>
      </c>
      <c r="K444" s="117" t="str">
        <f t="shared" si="624"/>
        <v/>
      </c>
      <c r="L444" s="117" t="str">
        <f t="shared" si="625"/>
        <v/>
      </c>
      <c r="M444" s="398" t="str">
        <f t="shared" si="626"/>
        <v/>
      </c>
      <c r="N444" s="117">
        <f t="shared" si="627"/>
        <v>225</v>
      </c>
      <c r="O444" s="117" t="str">
        <f t="shared" si="628"/>
        <v/>
      </c>
    </row>
    <row r="445" spans="8:15" x14ac:dyDescent="0.35">
      <c r="H445" s="117">
        <v>444</v>
      </c>
      <c r="I445" s="117" t="str">
        <f t="shared" si="622"/>
        <v/>
      </c>
      <c r="J445" s="117">
        <f t="shared" si="623"/>
        <v>205</v>
      </c>
      <c r="K445" s="117" t="str">
        <f t="shared" si="624"/>
        <v/>
      </c>
      <c r="L445" s="117" t="str">
        <f t="shared" si="625"/>
        <v/>
      </c>
      <c r="M445" s="398" t="str">
        <f t="shared" si="626"/>
        <v/>
      </c>
      <c r="N445" s="117">
        <f t="shared" si="627"/>
        <v>225</v>
      </c>
      <c r="O445" s="117" t="str">
        <f t="shared" si="628"/>
        <v/>
      </c>
    </row>
    <row r="446" spans="8:15" x14ac:dyDescent="0.35">
      <c r="H446" s="117">
        <v>445</v>
      </c>
      <c r="I446" s="117" t="str">
        <f t="shared" si="622"/>
        <v/>
      </c>
      <c r="J446" s="117">
        <f t="shared" si="623"/>
        <v>205</v>
      </c>
      <c r="K446" s="117" t="str">
        <f t="shared" si="624"/>
        <v/>
      </c>
      <c r="L446" s="117" t="str">
        <f t="shared" si="625"/>
        <v/>
      </c>
      <c r="M446" s="398" t="str">
        <f t="shared" si="626"/>
        <v/>
      </c>
      <c r="N446" s="117">
        <f t="shared" si="627"/>
        <v>225</v>
      </c>
      <c r="O446" s="117" t="str">
        <f t="shared" si="628"/>
        <v/>
      </c>
    </row>
    <row r="447" spans="8:15" x14ac:dyDescent="0.35">
      <c r="H447" s="117">
        <v>446</v>
      </c>
      <c r="I447" s="117" t="str">
        <f t="shared" si="622"/>
        <v/>
      </c>
      <c r="J447" s="117">
        <f t="shared" si="623"/>
        <v>205</v>
      </c>
      <c r="K447" s="117" t="str">
        <f t="shared" si="624"/>
        <v/>
      </c>
      <c r="L447" s="117" t="str">
        <f t="shared" si="625"/>
        <v/>
      </c>
      <c r="M447" s="398" t="str">
        <f t="shared" si="626"/>
        <v/>
      </c>
      <c r="N447" s="117">
        <f t="shared" si="627"/>
        <v>225</v>
      </c>
      <c r="O447" s="117" t="str">
        <f t="shared" si="628"/>
        <v/>
      </c>
    </row>
    <row r="448" spans="8:15" x14ac:dyDescent="0.35">
      <c r="H448" s="117">
        <v>447</v>
      </c>
      <c r="I448" s="117" t="str">
        <f t="shared" si="622"/>
        <v/>
      </c>
      <c r="J448" s="117">
        <f t="shared" si="623"/>
        <v>205</v>
      </c>
      <c r="K448" s="117" t="str">
        <f t="shared" si="624"/>
        <v/>
      </c>
      <c r="L448" s="117" t="str">
        <f t="shared" si="625"/>
        <v/>
      </c>
      <c r="M448" s="398" t="str">
        <f t="shared" si="626"/>
        <v/>
      </c>
      <c r="N448" s="117">
        <f t="shared" si="627"/>
        <v>225</v>
      </c>
      <c r="O448" s="117" t="str">
        <f t="shared" si="628"/>
        <v/>
      </c>
    </row>
    <row r="449" spans="8:15" x14ac:dyDescent="0.35">
      <c r="H449" s="117">
        <v>448</v>
      </c>
      <c r="I449" s="117" t="str">
        <f t="shared" si="622"/>
        <v/>
      </c>
      <c r="J449" s="117">
        <f t="shared" si="623"/>
        <v>205</v>
      </c>
      <c r="K449" s="117" t="str">
        <f t="shared" si="624"/>
        <v/>
      </c>
      <c r="L449" s="117" t="str">
        <f t="shared" si="625"/>
        <v/>
      </c>
      <c r="M449" s="398" t="str">
        <f t="shared" si="626"/>
        <v/>
      </c>
      <c r="N449" s="117">
        <f t="shared" si="627"/>
        <v>225</v>
      </c>
      <c r="O449" s="117" t="str">
        <f t="shared" si="628"/>
        <v/>
      </c>
    </row>
    <row r="450" spans="8:15" x14ac:dyDescent="0.35">
      <c r="H450" s="117">
        <v>449</v>
      </c>
      <c r="I450" s="117" t="str">
        <f t="shared" ref="I450:I513" si="629">IFERROR(INDEX($1:$1048576,SUMPRODUCT(($X$149:$HV$196=H450)*ROW($X$149:$HV$196))-98,SUMPRODUCT(($X$149:$HV$196=H450)*COLUMN($X$149:$HV$196))),"")</f>
        <v/>
      </c>
      <c r="J450" s="117">
        <f t="shared" si="623"/>
        <v>205</v>
      </c>
      <c r="K450" s="117" t="str">
        <f t="shared" si="624"/>
        <v/>
      </c>
      <c r="L450" s="117" t="str">
        <f t="shared" si="625"/>
        <v/>
      </c>
      <c r="M450" s="398" t="str">
        <f t="shared" si="626"/>
        <v/>
      </c>
      <c r="N450" s="117">
        <f t="shared" si="627"/>
        <v>225</v>
      </c>
      <c r="O450" s="117" t="str">
        <f t="shared" si="628"/>
        <v/>
      </c>
    </row>
    <row r="451" spans="8:15" x14ac:dyDescent="0.35">
      <c r="H451" s="117">
        <v>450</v>
      </c>
      <c r="I451" s="117" t="str">
        <f t="shared" si="629"/>
        <v/>
      </c>
      <c r="J451" s="117">
        <f t="shared" ref="J451:J514" si="630">IF(I451="ECG",J450+1,J450)</f>
        <v>205</v>
      </c>
      <c r="K451" s="117" t="str">
        <f t="shared" ref="K451:K514" si="631">IF(J451=J450,"",IF(MOD(J451,$C$61)=0,"ECG",""))</f>
        <v/>
      </c>
      <c r="L451" s="117" t="str">
        <f t="shared" ref="L451:L514" si="632">IF(I451&lt;&gt;"ECG",I451,"")</f>
        <v/>
      </c>
      <c r="M451" s="398" t="str">
        <f t="shared" ref="M451:M514" si="633">CONCATENATE(L451,K451)</f>
        <v/>
      </c>
      <c r="N451" s="117">
        <f t="shared" ref="N451:N514" si="634">IF(M451="",N450,N450+1)</f>
        <v>225</v>
      </c>
      <c r="O451" s="117" t="str">
        <f t="shared" ref="O451:O514" si="635">IF(N451=N450,"",N451)</f>
        <v/>
      </c>
    </row>
    <row r="452" spans="8:15" x14ac:dyDescent="0.35">
      <c r="H452" s="117">
        <v>451</v>
      </c>
      <c r="I452" s="117" t="str">
        <f t="shared" si="629"/>
        <v/>
      </c>
      <c r="J452" s="117">
        <f t="shared" si="630"/>
        <v>205</v>
      </c>
      <c r="K452" s="117" t="str">
        <f t="shared" si="631"/>
        <v/>
      </c>
      <c r="L452" s="117" t="str">
        <f t="shared" si="632"/>
        <v/>
      </c>
      <c r="M452" s="398" t="str">
        <f t="shared" si="633"/>
        <v/>
      </c>
      <c r="N452" s="117">
        <f t="shared" si="634"/>
        <v>225</v>
      </c>
      <c r="O452" s="117" t="str">
        <f t="shared" si="635"/>
        <v/>
      </c>
    </row>
    <row r="453" spans="8:15" x14ac:dyDescent="0.35">
      <c r="H453" s="117">
        <v>452</v>
      </c>
      <c r="I453" s="117" t="str">
        <f t="shared" si="629"/>
        <v/>
      </c>
      <c r="J453" s="117">
        <f t="shared" si="630"/>
        <v>205</v>
      </c>
      <c r="K453" s="117" t="str">
        <f t="shared" si="631"/>
        <v/>
      </c>
      <c r="L453" s="117" t="str">
        <f t="shared" si="632"/>
        <v/>
      </c>
      <c r="M453" s="398" t="str">
        <f t="shared" si="633"/>
        <v/>
      </c>
      <c r="N453" s="117">
        <f t="shared" si="634"/>
        <v>225</v>
      </c>
      <c r="O453" s="117" t="str">
        <f t="shared" si="635"/>
        <v/>
      </c>
    </row>
    <row r="454" spans="8:15" x14ac:dyDescent="0.35">
      <c r="H454" s="117">
        <v>453</v>
      </c>
      <c r="I454" s="117" t="str">
        <f t="shared" si="629"/>
        <v/>
      </c>
      <c r="J454" s="117">
        <f t="shared" si="630"/>
        <v>205</v>
      </c>
      <c r="K454" s="117" t="str">
        <f t="shared" si="631"/>
        <v/>
      </c>
      <c r="L454" s="117" t="str">
        <f t="shared" si="632"/>
        <v/>
      </c>
      <c r="M454" s="398" t="str">
        <f t="shared" si="633"/>
        <v/>
      </c>
      <c r="N454" s="117">
        <f t="shared" si="634"/>
        <v>225</v>
      </c>
      <c r="O454" s="117" t="str">
        <f t="shared" si="635"/>
        <v/>
      </c>
    </row>
    <row r="455" spans="8:15" x14ac:dyDescent="0.35">
      <c r="H455" s="117">
        <v>454</v>
      </c>
      <c r="I455" s="117" t="str">
        <f t="shared" si="629"/>
        <v/>
      </c>
      <c r="J455" s="117">
        <f t="shared" si="630"/>
        <v>205</v>
      </c>
      <c r="K455" s="117" t="str">
        <f t="shared" si="631"/>
        <v/>
      </c>
      <c r="L455" s="117" t="str">
        <f t="shared" si="632"/>
        <v/>
      </c>
      <c r="M455" s="398" t="str">
        <f t="shared" si="633"/>
        <v/>
      </c>
      <c r="N455" s="117">
        <f t="shared" si="634"/>
        <v>225</v>
      </c>
      <c r="O455" s="117" t="str">
        <f t="shared" si="635"/>
        <v/>
      </c>
    </row>
    <row r="456" spans="8:15" x14ac:dyDescent="0.35">
      <c r="H456" s="117">
        <v>455</v>
      </c>
      <c r="I456" s="117" t="str">
        <f t="shared" si="629"/>
        <v/>
      </c>
      <c r="J456" s="117">
        <f t="shared" si="630"/>
        <v>205</v>
      </c>
      <c r="K456" s="117" t="str">
        <f t="shared" si="631"/>
        <v/>
      </c>
      <c r="L456" s="117" t="str">
        <f t="shared" si="632"/>
        <v/>
      </c>
      <c r="M456" s="398" t="str">
        <f t="shared" si="633"/>
        <v/>
      </c>
      <c r="N456" s="117">
        <f t="shared" si="634"/>
        <v>225</v>
      </c>
      <c r="O456" s="117" t="str">
        <f t="shared" si="635"/>
        <v/>
      </c>
    </row>
    <row r="457" spans="8:15" x14ac:dyDescent="0.35">
      <c r="H457" s="117">
        <v>456</v>
      </c>
      <c r="I457" s="117" t="str">
        <f t="shared" si="629"/>
        <v/>
      </c>
      <c r="J457" s="117">
        <f t="shared" si="630"/>
        <v>205</v>
      </c>
      <c r="K457" s="117" t="str">
        <f t="shared" si="631"/>
        <v/>
      </c>
      <c r="L457" s="117" t="str">
        <f t="shared" si="632"/>
        <v/>
      </c>
      <c r="M457" s="398" t="str">
        <f t="shared" si="633"/>
        <v/>
      </c>
      <c r="N457" s="117">
        <f t="shared" si="634"/>
        <v>225</v>
      </c>
      <c r="O457" s="117" t="str">
        <f t="shared" si="635"/>
        <v/>
      </c>
    </row>
    <row r="458" spans="8:15" x14ac:dyDescent="0.35">
      <c r="H458" s="117">
        <v>457</v>
      </c>
      <c r="I458" s="117" t="str">
        <f t="shared" si="629"/>
        <v/>
      </c>
      <c r="J458" s="117">
        <f t="shared" si="630"/>
        <v>205</v>
      </c>
      <c r="K458" s="117" t="str">
        <f t="shared" si="631"/>
        <v/>
      </c>
      <c r="L458" s="117" t="str">
        <f t="shared" si="632"/>
        <v/>
      </c>
      <c r="M458" s="398" t="str">
        <f t="shared" si="633"/>
        <v/>
      </c>
      <c r="N458" s="117">
        <f t="shared" si="634"/>
        <v>225</v>
      </c>
      <c r="O458" s="117" t="str">
        <f t="shared" si="635"/>
        <v/>
      </c>
    </row>
    <row r="459" spans="8:15" x14ac:dyDescent="0.35">
      <c r="H459" s="117">
        <v>458</v>
      </c>
      <c r="I459" s="117" t="str">
        <f t="shared" si="629"/>
        <v/>
      </c>
      <c r="J459" s="117">
        <f t="shared" si="630"/>
        <v>205</v>
      </c>
      <c r="K459" s="117" t="str">
        <f t="shared" si="631"/>
        <v/>
      </c>
      <c r="L459" s="117" t="str">
        <f t="shared" si="632"/>
        <v/>
      </c>
      <c r="M459" s="398" t="str">
        <f t="shared" si="633"/>
        <v/>
      </c>
      <c r="N459" s="117">
        <f t="shared" si="634"/>
        <v>225</v>
      </c>
      <c r="O459" s="117" t="str">
        <f t="shared" si="635"/>
        <v/>
      </c>
    </row>
    <row r="460" spans="8:15" x14ac:dyDescent="0.35">
      <c r="H460" s="117">
        <v>459</v>
      </c>
      <c r="I460" s="117" t="str">
        <f t="shared" si="629"/>
        <v/>
      </c>
      <c r="J460" s="117">
        <f t="shared" si="630"/>
        <v>205</v>
      </c>
      <c r="K460" s="117" t="str">
        <f t="shared" si="631"/>
        <v/>
      </c>
      <c r="L460" s="117" t="str">
        <f t="shared" si="632"/>
        <v/>
      </c>
      <c r="M460" s="398" t="str">
        <f t="shared" si="633"/>
        <v/>
      </c>
      <c r="N460" s="117">
        <f t="shared" si="634"/>
        <v>225</v>
      </c>
      <c r="O460" s="117" t="str">
        <f t="shared" si="635"/>
        <v/>
      </c>
    </row>
    <row r="461" spans="8:15" x14ac:dyDescent="0.35">
      <c r="H461" s="117">
        <v>460</v>
      </c>
      <c r="I461" s="117" t="str">
        <f t="shared" si="629"/>
        <v/>
      </c>
      <c r="J461" s="117">
        <f t="shared" si="630"/>
        <v>205</v>
      </c>
      <c r="K461" s="117" t="str">
        <f t="shared" si="631"/>
        <v/>
      </c>
      <c r="L461" s="117" t="str">
        <f t="shared" si="632"/>
        <v/>
      </c>
      <c r="M461" s="398" t="str">
        <f t="shared" si="633"/>
        <v/>
      </c>
      <c r="N461" s="117">
        <f t="shared" si="634"/>
        <v>225</v>
      </c>
      <c r="O461" s="117" t="str">
        <f t="shared" si="635"/>
        <v/>
      </c>
    </row>
    <row r="462" spans="8:15" x14ac:dyDescent="0.35">
      <c r="H462" s="117">
        <v>461</v>
      </c>
      <c r="I462" s="117" t="str">
        <f t="shared" si="629"/>
        <v/>
      </c>
      <c r="J462" s="117">
        <f t="shared" si="630"/>
        <v>205</v>
      </c>
      <c r="K462" s="117" t="str">
        <f t="shared" si="631"/>
        <v/>
      </c>
      <c r="L462" s="117" t="str">
        <f t="shared" si="632"/>
        <v/>
      </c>
      <c r="M462" s="398" t="str">
        <f t="shared" si="633"/>
        <v/>
      </c>
      <c r="N462" s="117">
        <f t="shared" si="634"/>
        <v>225</v>
      </c>
      <c r="O462" s="117" t="str">
        <f t="shared" si="635"/>
        <v/>
      </c>
    </row>
    <row r="463" spans="8:15" x14ac:dyDescent="0.35">
      <c r="H463" s="117">
        <v>462</v>
      </c>
      <c r="I463" s="117" t="str">
        <f t="shared" si="629"/>
        <v/>
      </c>
      <c r="J463" s="117">
        <f t="shared" si="630"/>
        <v>205</v>
      </c>
      <c r="K463" s="117" t="str">
        <f t="shared" si="631"/>
        <v/>
      </c>
      <c r="L463" s="117" t="str">
        <f t="shared" si="632"/>
        <v/>
      </c>
      <c r="M463" s="398" t="str">
        <f t="shared" si="633"/>
        <v/>
      </c>
      <c r="N463" s="117">
        <f t="shared" si="634"/>
        <v>225</v>
      </c>
      <c r="O463" s="117" t="str">
        <f t="shared" si="635"/>
        <v/>
      </c>
    </row>
    <row r="464" spans="8:15" x14ac:dyDescent="0.35">
      <c r="H464" s="117">
        <v>463</v>
      </c>
      <c r="I464" s="117" t="str">
        <f t="shared" si="629"/>
        <v/>
      </c>
      <c r="J464" s="117">
        <f t="shared" si="630"/>
        <v>205</v>
      </c>
      <c r="K464" s="117" t="str">
        <f t="shared" si="631"/>
        <v/>
      </c>
      <c r="L464" s="117" t="str">
        <f t="shared" si="632"/>
        <v/>
      </c>
      <c r="M464" s="398" t="str">
        <f t="shared" si="633"/>
        <v/>
      </c>
      <c r="N464" s="117">
        <f t="shared" si="634"/>
        <v>225</v>
      </c>
      <c r="O464" s="117" t="str">
        <f t="shared" si="635"/>
        <v/>
      </c>
    </row>
    <row r="465" spans="8:15" x14ac:dyDescent="0.35">
      <c r="H465" s="117">
        <v>464</v>
      </c>
      <c r="I465" s="117" t="str">
        <f t="shared" si="629"/>
        <v/>
      </c>
      <c r="J465" s="117">
        <f t="shared" si="630"/>
        <v>205</v>
      </c>
      <c r="K465" s="117" t="str">
        <f t="shared" si="631"/>
        <v/>
      </c>
      <c r="L465" s="117" t="str">
        <f t="shared" si="632"/>
        <v/>
      </c>
      <c r="M465" s="398" t="str">
        <f t="shared" si="633"/>
        <v/>
      </c>
      <c r="N465" s="117">
        <f t="shared" si="634"/>
        <v>225</v>
      </c>
      <c r="O465" s="117" t="str">
        <f t="shared" si="635"/>
        <v/>
      </c>
    </row>
    <row r="466" spans="8:15" x14ac:dyDescent="0.35">
      <c r="H466" s="117">
        <v>465</v>
      </c>
      <c r="I466" s="117" t="str">
        <f t="shared" si="629"/>
        <v/>
      </c>
      <c r="J466" s="117">
        <f t="shared" si="630"/>
        <v>205</v>
      </c>
      <c r="K466" s="117" t="str">
        <f t="shared" si="631"/>
        <v/>
      </c>
      <c r="L466" s="117" t="str">
        <f t="shared" si="632"/>
        <v/>
      </c>
      <c r="M466" s="398" t="str">
        <f t="shared" si="633"/>
        <v/>
      </c>
      <c r="N466" s="117">
        <f t="shared" si="634"/>
        <v>225</v>
      </c>
      <c r="O466" s="117" t="str">
        <f t="shared" si="635"/>
        <v/>
      </c>
    </row>
    <row r="467" spans="8:15" x14ac:dyDescent="0.35">
      <c r="H467" s="117">
        <v>466</v>
      </c>
      <c r="I467" s="117" t="str">
        <f t="shared" si="629"/>
        <v/>
      </c>
      <c r="J467" s="117">
        <f t="shared" si="630"/>
        <v>205</v>
      </c>
      <c r="K467" s="117" t="str">
        <f t="shared" si="631"/>
        <v/>
      </c>
      <c r="L467" s="117" t="str">
        <f t="shared" si="632"/>
        <v/>
      </c>
      <c r="M467" s="398" t="str">
        <f t="shared" si="633"/>
        <v/>
      </c>
      <c r="N467" s="117">
        <f t="shared" si="634"/>
        <v>225</v>
      </c>
      <c r="O467" s="117" t="str">
        <f t="shared" si="635"/>
        <v/>
      </c>
    </row>
    <row r="468" spans="8:15" x14ac:dyDescent="0.35">
      <c r="H468" s="117">
        <v>467</v>
      </c>
      <c r="I468" s="117" t="str">
        <f t="shared" si="629"/>
        <v/>
      </c>
      <c r="J468" s="117">
        <f t="shared" si="630"/>
        <v>205</v>
      </c>
      <c r="K468" s="117" t="str">
        <f t="shared" si="631"/>
        <v/>
      </c>
      <c r="L468" s="117" t="str">
        <f t="shared" si="632"/>
        <v/>
      </c>
      <c r="M468" s="398" t="str">
        <f t="shared" si="633"/>
        <v/>
      </c>
      <c r="N468" s="117">
        <f t="shared" si="634"/>
        <v>225</v>
      </c>
      <c r="O468" s="117" t="str">
        <f t="shared" si="635"/>
        <v/>
      </c>
    </row>
    <row r="469" spans="8:15" x14ac:dyDescent="0.35">
      <c r="H469" s="117">
        <v>468</v>
      </c>
      <c r="I469" s="117" t="str">
        <f t="shared" si="629"/>
        <v/>
      </c>
      <c r="J469" s="117">
        <f t="shared" si="630"/>
        <v>205</v>
      </c>
      <c r="K469" s="117" t="str">
        <f t="shared" si="631"/>
        <v/>
      </c>
      <c r="L469" s="117" t="str">
        <f t="shared" si="632"/>
        <v/>
      </c>
      <c r="M469" s="398" t="str">
        <f t="shared" si="633"/>
        <v/>
      </c>
      <c r="N469" s="117">
        <f t="shared" si="634"/>
        <v>225</v>
      </c>
      <c r="O469" s="117" t="str">
        <f t="shared" si="635"/>
        <v/>
      </c>
    </row>
    <row r="470" spans="8:15" x14ac:dyDescent="0.35">
      <c r="H470" s="117">
        <v>469</v>
      </c>
      <c r="I470" s="117" t="str">
        <f t="shared" si="629"/>
        <v/>
      </c>
      <c r="J470" s="117">
        <f t="shared" si="630"/>
        <v>205</v>
      </c>
      <c r="K470" s="117" t="str">
        <f t="shared" si="631"/>
        <v/>
      </c>
      <c r="L470" s="117" t="str">
        <f t="shared" si="632"/>
        <v/>
      </c>
      <c r="M470" s="398" t="str">
        <f t="shared" si="633"/>
        <v/>
      </c>
      <c r="N470" s="117">
        <f t="shared" si="634"/>
        <v>225</v>
      </c>
      <c r="O470" s="117" t="str">
        <f t="shared" si="635"/>
        <v/>
      </c>
    </row>
    <row r="471" spans="8:15" x14ac:dyDescent="0.35">
      <c r="H471" s="117">
        <v>470</v>
      </c>
      <c r="I471" s="117" t="str">
        <f t="shared" si="629"/>
        <v/>
      </c>
      <c r="J471" s="117">
        <f t="shared" si="630"/>
        <v>205</v>
      </c>
      <c r="K471" s="117" t="str">
        <f t="shared" si="631"/>
        <v/>
      </c>
      <c r="L471" s="117" t="str">
        <f t="shared" si="632"/>
        <v/>
      </c>
      <c r="M471" s="398" t="str">
        <f t="shared" si="633"/>
        <v/>
      </c>
      <c r="N471" s="117">
        <f t="shared" si="634"/>
        <v>225</v>
      </c>
      <c r="O471" s="117" t="str">
        <f t="shared" si="635"/>
        <v/>
      </c>
    </row>
    <row r="472" spans="8:15" x14ac:dyDescent="0.35">
      <c r="H472" s="117">
        <v>471</v>
      </c>
      <c r="I472" s="117" t="str">
        <f t="shared" si="629"/>
        <v/>
      </c>
      <c r="J472" s="117">
        <f t="shared" si="630"/>
        <v>205</v>
      </c>
      <c r="K472" s="117" t="str">
        <f t="shared" si="631"/>
        <v/>
      </c>
      <c r="L472" s="117" t="str">
        <f t="shared" si="632"/>
        <v/>
      </c>
      <c r="M472" s="398" t="str">
        <f t="shared" si="633"/>
        <v/>
      </c>
      <c r="N472" s="117">
        <f t="shared" si="634"/>
        <v>225</v>
      </c>
      <c r="O472" s="117" t="str">
        <f t="shared" si="635"/>
        <v/>
      </c>
    </row>
    <row r="473" spans="8:15" x14ac:dyDescent="0.35">
      <c r="H473" s="117">
        <v>472</v>
      </c>
      <c r="I473" s="117" t="str">
        <f t="shared" si="629"/>
        <v/>
      </c>
      <c r="J473" s="117">
        <f t="shared" si="630"/>
        <v>205</v>
      </c>
      <c r="K473" s="117" t="str">
        <f t="shared" si="631"/>
        <v/>
      </c>
      <c r="L473" s="117" t="str">
        <f t="shared" si="632"/>
        <v/>
      </c>
      <c r="M473" s="398" t="str">
        <f t="shared" si="633"/>
        <v/>
      </c>
      <c r="N473" s="117">
        <f t="shared" si="634"/>
        <v>225</v>
      </c>
      <c r="O473" s="117" t="str">
        <f t="shared" si="635"/>
        <v/>
      </c>
    </row>
    <row r="474" spans="8:15" x14ac:dyDescent="0.35">
      <c r="H474" s="117">
        <v>473</v>
      </c>
      <c r="I474" s="117" t="str">
        <f t="shared" si="629"/>
        <v/>
      </c>
      <c r="J474" s="117">
        <f t="shared" si="630"/>
        <v>205</v>
      </c>
      <c r="K474" s="117" t="str">
        <f t="shared" si="631"/>
        <v/>
      </c>
      <c r="L474" s="117" t="str">
        <f t="shared" si="632"/>
        <v/>
      </c>
      <c r="M474" s="398" t="str">
        <f t="shared" si="633"/>
        <v/>
      </c>
      <c r="N474" s="117">
        <f t="shared" si="634"/>
        <v>225</v>
      </c>
      <c r="O474" s="117" t="str">
        <f t="shared" si="635"/>
        <v/>
      </c>
    </row>
    <row r="475" spans="8:15" x14ac:dyDescent="0.35">
      <c r="H475" s="117">
        <v>474</v>
      </c>
      <c r="I475" s="117" t="str">
        <f t="shared" si="629"/>
        <v/>
      </c>
      <c r="J475" s="117">
        <f t="shared" si="630"/>
        <v>205</v>
      </c>
      <c r="K475" s="117" t="str">
        <f t="shared" si="631"/>
        <v/>
      </c>
      <c r="L475" s="117" t="str">
        <f t="shared" si="632"/>
        <v/>
      </c>
      <c r="M475" s="398" t="str">
        <f t="shared" si="633"/>
        <v/>
      </c>
      <c r="N475" s="117">
        <f t="shared" si="634"/>
        <v>225</v>
      </c>
      <c r="O475" s="117" t="str">
        <f t="shared" si="635"/>
        <v/>
      </c>
    </row>
    <row r="476" spans="8:15" x14ac:dyDescent="0.35">
      <c r="H476" s="117">
        <v>475</v>
      </c>
      <c r="I476" s="117" t="str">
        <f t="shared" si="629"/>
        <v/>
      </c>
      <c r="J476" s="117">
        <f t="shared" si="630"/>
        <v>205</v>
      </c>
      <c r="K476" s="117" t="str">
        <f t="shared" si="631"/>
        <v/>
      </c>
      <c r="L476" s="117" t="str">
        <f t="shared" si="632"/>
        <v/>
      </c>
      <c r="M476" s="398" t="str">
        <f t="shared" si="633"/>
        <v/>
      </c>
      <c r="N476" s="117">
        <f t="shared" si="634"/>
        <v>225</v>
      </c>
      <c r="O476" s="117" t="str">
        <f t="shared" si="635"/>
        <v/>
      </c>
    </row>
    <row r="477" spans="8:15" x14ac:dyDescent="0.35">
      <c r="H477" s="117">
        <v>476</v>
      </c>
      <c r="I477" s="117" t="str">
        <f t="shared" si="629"/>
        <v/>
      </c>
      <c r="J477" s="117">
        <f t="shared" si="630"/>
        <v>205</v>
      </c>
      <c r="K477" s="117" t="str">
        <f t="shared" si="631"/>
        <v/>
      </c>
      <c r="L477" s="117" t="str">
        <f t="shared" si="632"/>
        <v/>
      </c>
      <c r="M477" s="398" t="str">
        <f t="shared" si="633"/>
        <v/>
      </c>
      <c r="N477" s="117">
        <f t="shared" si="634"/>
        <v>225</v>
      </c>
      <c r="O477" s="117" t="str">
        <f t="shared" si="635"/>
        <v/>
      </c>
    </row>
    <row r="478" spans="8:15" x14ac:dyDescent="0.35">
      <c r="H478" s="117">
        <v>477</v>
      </c>
      <c r="I478" s="117" t="str">
        <f t="shared" si="629"/>
        <v/>
      </c>
      <c r="J478" s="117">
        <f t="shared" si="630"/>
        <v>205</v>
      </c>
      <c r="K478" s="117" t="str">
        <f t="shared" si="631"/>
        <v/>
      </c>
      <c r="L478" s="117" t="str">
        <f t="shared" si="632"/>
        <v/>
      </c>
      <c r="M478" s="398" t="str">
        <f t="shared" si="633"/>
        <v/>
      </c>
      <c r="N478" s="117">
        <f t="shared" si="634"/>
        <v>225</v>
      </c>
      <c r="O478" s="117" t="str">
        <f t="shared" si="635"/>
        <v/>
      </c>
    </row>
    <row r="479" spans="8:15" x14ac:dyDescent="0.35">
      <c r="H479" s="117">
        <v>478</v>
      </c>
      <c r="I479" s="117" t="str">
        <f t="shared" si="629"/>
        <v/>
      </c>
      <c r="J479" s="117">
        <f t="shared" si="630"/>
        <v>205</v>
      </c>
      <c r="K479" s="117" t="str">
        <f t="shared" si="631"/>
        <v/>
      </c>
      <c r="L479" s="117" t="str">
        <f t="shared" si="632"/>
        <v/>
      </c>
      <c r="M479" s="398" t="str">
        <f t="shared" si="633"/>
        <v/>
      </c>
      <c r="N479" s="117">
        <f t="shared" si="634"/>
        <v>225</v>
      </c>
      <c r="O479" s="117" t="str">
        <f t="shared" si="635"/>
        <v/>
      </c>
    </row>
    <row r="480" spans="8:15" x14ac:dyDescent="0.35">
      <c r="H480" s="117">
        <v>479</v>
      </c>
      <c r="I480" s="117" t="str">
        <f t="shared" si="629"/>
        <v/>
      </c>
      <c r="J480" s="117">
        <f t="shared" si="630"/>
        <v>205</v>
      </c>
      <c r="K480" s="117" t="str">
        <f t="shared" si="631"/>
        <v/>
      </c>
      <c r="L480" s="117" t="str">
        <f t="shared" si="632"/>
        <v/>
      </c>
      <c r="M480" s="398" t="str">
        <f t="shared" si="633"/>
        <v/>
      </c>
      <c r="N480" s="117">
        <f t="shared" si="634"/>
        <v>225</v>
      </c>
      <c r="O480" s="117" t="str">
        <f t="shared" si="635"/>
        <v/>
      </c>
    </row>
    <row r="481" spans="8:15" x14ac:dyDescent="0.35">
      <c r="H481" s="117">
        <v>480</v>
      </c>
      <c r="I481" s="117" t="str">
        <f t="shared" si="629"/>
        <v/>
      </c>
      <c r="J481" s="117">
        <f t="shared" si="630"/>
        <v>205</v>
      </c>
      <c r="K481" s="117" t="str">
        <f t="shared" si="631"/>
        <v/>
      </c>
      <c r="L481" s="117" t="str">
        <f t="shared" si="632"/>
        <v/>
      </c>
      <c r="M481" s="398" t="str">
        <f t="shared" si="633"/>
        <v/>
      </c>
      <c r="N481" s="117">
        <f t="shared" si="634"/>
        <v>225</v>
      </c>
      <c r="O481" s="117" t="str">
        <f t="shared" si="635"/>
        <v/>
      </c>
    </row>
    <row r="482" spans="8:15" x14ac:dyDescent="0.35">
      <c r="H482" s="117">
        <v>481</v>
      </c>
      <c r="I482" s="117" t="str">
        <f t="shared" si="629"/>
        <v/>
      </c>
      <c r="J482" s="117">
        <f t="shared" si="630"/>
        <v>205</v>
      </c>
      <c r="K482" s="117" t="str">
        <f t="shared" si="631"/>
        <v/>
      </c>
      <c r="L482" s="117" t="str">
        <f t="shared" si="632"/>
        <v/>
      </c>
      <c r="M482" s="398" t="str">
        <f t="shared" si="633"/>
        <v/>
      </c>
      <c r="N482" s="117">
        <f t="shared" si="634"/>
        <v>225</v>
      </c>
      <c r="O482" s="117" t="str">
        <f t="shared" si="635"/>
        <v/>
      </c>
    </row>
    <row r="483" spans="8:15" x14ac:dyDescent="0.35">
      <c r="H483" s="117">
        <v>482</v>
      </c>
      <c r="I483" s="117" t="str">
        <f t="shared" si="629"/>
        <v/>
      </c>
      <c r="J483" s="117">
        <f t="shared" si="630"/>
        <v>205</v>
      </c>
      <c r="K483" s="117" t="str">
        <f t="shared" si="631"/>
        <v/>
      </c>
      <c r="L483" s="117" t="str">
        <f t="shared" si="632"/>
        <v/>
      </c>
      <c r="M483" s="398" t="str">
        <f t="shared" si="633"/>
        <v/>
      </c>
      <c r="N483" s="117">
        <f t="shared" si="634"/>
        <v>225</v>
      </c>
      <c r="O483" s="117" t="str">
        <f t="shared" si="635"/>
        <v/>
      </c>
    </row>
    <row r="484" spans="8:15" x14ac:dyDescent="0.35">
      <c r="H484" s="117">
        <v>483</v>
      </c>
      <c r="I484" s="117" t="str">
        <f t="shared" si="629"/>
        <v/>
      </c>
      <c r="J484" s="117">
        <f t="shared" si="630"/>
        <v>205</v>
      </c>
      <c r="K484" s="117" t="str">
        <f t="shared" si="631"/>
        <v/>
      </c>
      <c r="L484" s="117" t="str">
        <f t="shared" si="632"/>
        <v/>
      </c>
      <c r="M484" s="398" t="str">
        <f t="shared" si="633"/>
        <v/>
      </c>
      <c r="N484" s="117">
        <f t="shared" si="634"/>
        <v>225</v>
      </c>
      <c r="O484" s="117" t="str">
        <f t="shared" si="635"/>
        <v/>
      </c>
    </row>
    <row r="485" spans="8:15" x14ac:dyDescent="0.35">
      <c r="H485" s="117">
        <v>484</v>
      </c>
      <c r="I485" s="117" t="str">
        <f t="shared" si="629"/>
        <v/>
      </c>
      <c r="J485" s="117">
        <f t="shared" si="630"/>
        <v>205</v>
      </c>
      <c r="K485" s="117" t="str">
        <f t="shared" si="631"/>
        <v/>
      </c>
      <c r="L485" s="117" t="str">
        <f t="shared" si="632"/>
        <v/>
      </c>
      <c r="M485" s="398" t="str">
        <f t="shared" si="633"/>
        <v/>
      </c>
      <c r="N485" s="117">
        <f t="shared" si="634"/>
        <v>225</v>
      </c>
      <c r="O485" s="117" t="str">
        <f t="shared" si="635"/>
        <v/>
      </c>
    </row>
    <row r="486" spans="8:15" x14ac:dyDescent="0.35">
      <c r="H486" s="117">
        <v>485</v>
      </c>
      <c r="I486" s="117" t="str">
        <f t="shared" si="629"/>
        <v/>
      </c>
      <c r="J486" s="117">
        <f t="shared" si="630"/>
        <v>205</v>
      </c>
      <c r="K486" s="117" t="str">
        <f t="shared" si="631"/>
        <v/>
      </c>
      <c r="L486" s="117" t="str">
        <f t="shared" si="632"/>
        <v/>
      </c>
      <c r="M486" s="398" t="str">
        <f t="shared" si="633"/>
        <v/>
      </c>
      <c r="N486" s="117">
        <f t="shared" si="634"/>
        <v>225</v>
      </c>
      <c r="O486" s="117" t="str">
        <f t="shared" si="635"/>
        <v/>
      </c>
    </row>
    <row r="487" spans="8:15" x14ac:dyDescent="0.35">
      <c r="H487" s="117">
        <v>486</v>
      </c>
      <c r="I487" s="117" t="str">
        <f t="shared" si="629"/>
        <v/>
      </c>
      <c r="J487" s="117">
        <f t="shared" si="630"/>
        <v>205</v>
      </c>
      <c r="K487" s="117" t="str">
        <f t="shared" si="631"/>
        <v/>
      </c>
      <c r="L487" s="117" t="str">
        <f t="shared" si="632"/>
        <v/>
      </c>
      <c r="M487" s="398" t="str">
        <f t="shared" si="633"/>
        <v/>
      </c>
      <c r="N487" s="117">
        <f t="shared" si="634"/>
        <v>225</v>
      </c>
      <c r="O487" s="117" t="str">
        <f t="shared" si="635"/>
        <v/>
      </c>
    </row>
    <row r="488" spans="8:15" x14ac:dyDescent="0.35">
      <c r="H488" s="117">
        <v>487</v>
      </c>
      <c r="I488" s="117" t="str">
        <f t="shared" si="629"/>
        <v/>
      </c>
      <c r="J488" s="117">
        <f t="shared" si="630"/>
        <v>205</v>
      </c>
      <c r="K488" s="117" t="str">
        <f t="shared" si="631"/>
        <v/>
      </c>
      <c r="L488" s="117" t="str">
        <f t="shared" si="632"/>
        <v/>
      </c>
      <c r="M488" s="398" t="str">
        <f t="shared" si="633"/>
        <v/>
      </c>
      <c r="N488" s="117">
        <f t="shared" si="634"/>
        <v>225</v>
      </c>
      <c r="O488" s="117" t="str">
        <f t="shared" si="635"/>
        <v/>
      </c>
    </row>
    <row r="489" spans="8:15" x14ac:dyDescent="0.35">
      <c r="H489" s="117">
        <v>488</v>
      </c>
      <c r="I489" s="117" t="str">
        <f t="shared" si="629"/>
        <v/>
      </c>
      <c r="J489" s="117">
        <f t="shared" si="630"/>
        <v>205</v>
      </c>
      <c r="K489" s="117" t="str">
        <f t="shared" si="631"/>
        <v/>
      </c>
      <c r="L489" s="117" t="str">
        <f t="shared" si="632"/>
        <v/>
      </c>
      <c r="M489" s="398" t="str">
        <f t="shared" si="633"/>
        <v/>
      </c>
      <c r="N489" s="117">
        <f t="shared" si="634"/>
        <v>225</v>
      </c>
      <c r="O489" s="117" t="str">
        <f t="shared" si="635"/>
        <v/>
      </c>
    </row>
    <row r="490" spans="8:15" x14ac:dyDescent="0.35">
      <c r="H490" s="117">
        <v>489</v>
      </c>
      <c r="I490" s="117" t="str">
        <f t="shared" si="629"/>
        <v/>
      </c>
      <c r="J490" s="117">
        <f t="shared" si="630"/>
        <v>205</v>
      </c>
      <c r="K490" s="117" t="str">
        <f t="shared" si="631"/>
        <v/>
      </c>
      <c r="L490" s="117" t="str">
        <f t="shared" si="632"/>
        <v/>
      </c>
      <c r="M490" s="398" t="str">
        <f t="shared" si="633"/>
        <v/>
      </c>
      <c r="N490" s="117">
        <f t="shared" si="634"/>
        <v>225</v>
      </c>
      <c r="O490" s="117" t="str">
        <f t="shared" si="635"/>
        <v/>
      </c>
    </row>
    <row r="491" spans="8:15" x14ac:dyDescent="0.35">
      <c r="H491" s="117">
        <v>490</v>
      </c>
      <c r="I491" s="117" t="str">
        <f t="shared" si="629"/>
        <v/>
      </c>
      <c r="J491" s="117">
        <f t="shared" si="630"/>
        <v>205</v>
      </c>
      <c r="K491" s="117" t="str">
        <f t="shared" si="631"/>
        <v/>
      </c>
      <c r="L491" s="117" t="str">
        <f t="shared" si="632"/>
        <v/>
      </c>
      <c r="M491" s="398" t="str">
        <f t="shared" si="633"/>
        <v/>
      </c>
      <c r="N491" s="117">
        <f t="shared" si="634"/>
        <v>225</v>
      </c>
      <c r="O491" s="117" t="str">
        <f t="shared" si="635"/>
        <v/>
      </c>
    </row>
    <row r="492" spans="8:15" x14ac:dyDescent="0.35">
      <c r="H492" s="117">
        <v>491</v>
      </c>
      <c r="I492" s="117" t="str">
        <f t="shared" si="629"/>
        <v/>
      </c>
      <c r="J492" s="117">
        <f t="shared" si="630"/>
        <v>205</v>
      </c>
      <c r="K492" s="117" t="str">
        <f t="shared" si="631"/>
        <v/>
      </c>
      <c r="L492" s="117" t="str">
        <f t="shared" si="632"/>
        <v/>
      </c>
      <c r="M492" s="398" t="str">
        <f t="shared" si="633"/>
        <v/>
      </c>
      <c r="N492" s="117">
        <f t="shared" si="634"/>
        <v>225</v>
      </c>
      <c r="O492" s="117" t="str">
        <f t="shared" si="635"/>
        <v/>
      </c>
    </row>
    <row r="493" spans="8:15" x14ac:dyDescent="0.35">
      <c r="H493" s="117">
        <v>492</v>
      </c>
      <c r="I493" s="117" t="str">
        <f t="shared" si="629"/>
        <v/>
      </c>
      <c r="J493" s="117">
        <f t="shared" si="630"/>
        <v>205</v>
      </c>
      <c r="K493" s="117" t="str">
        <f t="shared" si="631"/>
        <v/>
      </c>
      <c r="L493" s="117" t="str">
        <f t="shared" si="632"/>
        <v/>
      </c>
      <c r="M493" s="398" t="str">
        <f t="shared" si="633"/>
        <v/>
      </c>
      <c r="N493" s="117">
        <f t="shared" si="634"/>
        <v>225</v>
      </c>
      <c r="O493" s="117" t="str">
        <f t="shared" si="635"/>
        <v/>
      </c>
    </row>
    <row r="494" spans="8:15" x14ac:dyDescent="0.35">
      <c r="H494" s="117">
        <v>493</v>
      </c>
      <c r="I494" s="117" t="str">
        <f t="shared" si="629"/>
        <v/>
      </c>
      <c r="J494" s="117">
        <f t="shared" si="630"/>
        <v>205</v>
      </c>
      <c r="K494" s="117" t="str">
        <f t="shared" si="631"/>
        <v/>
      </c>
      <c r="L494" s="117" t="str">
        <f t="shared" si="632"/>
        <v/>
      </c>
      <c r="M494" s="398" t="str">
        <f t="shared" si="633"/>
        <v/>
      </c>
      <c r="N494" s="117">
        <f t="shared" si="634"/>
        <v>225</v>
      </c>
      <c r="O494" s="117" t="str">
        <f t="shared" si="635"/>
        <v/>
      </c>
    </row>
    <row r="495" spans="8:15" x14ac:dyDescent="0.35">
      <c r="H495" s="117">
        <v>494</v>
      </c>
      <c r="I495" s="117" t="str">
        <f t="shared" si="629"/>
        <v/>
      </c>
      <c r="J495" s="117">
        <f t="shared" si="630"/>
        <v>205</v>
      </c>
      <c r="K495" s="117" t="str">
        <f t="shared" si="631"/>
        <v/>
      </c>
      <c r="L495" s="117" t="str">
        <f t="shared" si="632"/>
        <v/>
      </c>
      <c r="M495" s="398" t="str">
        <f t="shared" si="633"/>
        <v/>
      </c>
      <c r="N495" s="117">
        <f t="shared" si="634"/>
        <v>225</v>
      </c>
      <c r="O495" s="117" t="str">
        <f t="shared" si="635"/>
        <v/>
      </c>
    </row>
    <row r="496" spans="8:15" x14ac:dyDescent="0.35">
      <c r="H496" s="117">
        <v>495</v>
      </c>
      <c r="I496" s="117" t="str">
        <f t="shared" si="629"/>
        <v/>
      </c>
      <c r="J496" s="117">
        <f t="shared" si="630"/>
        <v>205</v>
      </c>
      <c r="K496" s="117" t="str">
        <f t="shared" si="631"/>
        <v/>
      </c>
      <c r="L496" s="117" t="str">
        <f t="shared" si="632"/>
        <v/>
      </c>
      <c r="M496" s="398" t="str">
        <f t="shared" si="633"/>
        <v/>
      </c>
      <c r="N496" s="117">
        <f t="shared" si="634"/>
        <v>225</v>
      </c>
      <c r="O496" s="117" t="str">
        <f t="shared" si="635"/>
        <v/>
      </c>
    </row>
    <row r="497" spans="8:15" x14ac:dyDescent="0.35">
      <c r="H497" s="117">
        <v>496</v>
      </c>
      <c r="I497" s="117" t="str">
        <f t="shared" si="629"/>
        <v/>
      </c>
      <c r="J497" s="117">
        <f t="shared" si="630"/>
        <v>205</v>
      </c>
      <c r="K497" s="117" t="str">
        <f t="shared" si="631"/>
        <v/>
      </c>
      <c r="L497" s="117" t="str">
        <f t="shared" si="632"/>
        <v/>
      </c>
      <c r="M497" s="398" t="str">
        <f t="shared" si="633"/>
        <v/>
      </c>
      <c r="N497" s="117">
        <f t="shared" si="634"/>
        <v>225</v>
      </c>
      <c r="O497" s="117" t="str">
        <f t="shared" si="635"/>
        <v/>
      </c>
    </row>
    <row r="498" spans="8:15" x14ac:dyDescent="0.35">
      <c r="H498" s="117">
        <v>497</v>
      </c>
      <c r="I498" s="117" t="str">
        <f t="shared" si="629"/>
        <v/>
      </c>
      <c r="J498" s="117">
        <f t="shared" si="630"/>
        <v>205</v>
      </c>
      <c r="K498" s="117" t="str">
        <f t="shared" si="631"/>
        <v/>
      </c>
      <c r="L498" s="117" t="str">
        <f t="shared" si="632"/>
        <v/>
      </c>
      <c r="M498" s="398" t="str">
        <f t="shared" si="633"/>
        <v/>
      </c>
      <c r="N498" s="117">
        <f t="shared" si="634"/>
        <v>225</v>
      </c>
      <c r="O498" s="117" t="str">
        <f t="shared" si="635"/>
        <v/>
      </c>
    </row>
    <row r="499" spans="8:15" x14ac:dyDescent="0.35">
      <c r="H499" s="117">
        <v>498</v>
      </c>
      <c r="I499" s="117" t="str">
        <f t="shared" si="629"/>
        <v/>
      </c>
      <c r="J499" s="117">
        <f t="shared" si="630"/>
        <v>205</v>
      </c>
      <c r="K499" s="117" t="str">
        <f t="shared" si="631"/>
        <v/>
      </c>
      <c r="L499" s="117" t="str">
        <f t="shared" si="632"/>
        <v/>
      </c>
      <c r="M499" s="398" t="str">
        <f t="shared" si="633"/>
        <v/>
      </c>
      <c r="N499" s="117">
        <f t="shared" si="634"/>
        <v>225</v>
      </c>
      <c r="O499" s="117" t="str">
        <f t="shared" si="635"/>
        <v/>
      </c>
    </row>
    <row r="500" spans="8:15" x14ac:dyDescent="0.35">
      <c r="H500" s="117">
        <v>499</v>
      </c>
      <c r="I500" s="117" t="str">
        <f t="shared" si="629"/>
        <v/>
      </c>
      <c r="J500" s="117">
        <f t="shared" si="630"/>
        <v>205</v>
      </c>
      <c r="K500" s="117" t="str">
        <f t="shared" si="631"/>
        <v/>
      </c>
      <c r="L500" s="117" t="str">
        <f t="shared" si="632"/>
        <v/>
      </c>
      <c r="M500" s="398" t="str">
        <f t="shared" si="633"/>
        <v/>
      </c>
      <c r="N500" s="117">
        <f t="shared" si="634"/>
        <v>225</v>
      </c>
      <c r="O500" s="117" t="str">
        <f t="shared" si="635"/>
        <v/>
      </c>
    </row>
    <row r="501" spans="8:15" x14ac:dyDescent="0.35">
      <c r="H501" s="117">
        <v>500</v>
      </c>
      <c r="I501" s="117" t="str">
        <f t="shared" si="629"/>
        <v/>
      </c>
      <c r="J501" s="117">
        <f t="shared" si="630"/>
        <v>205</v>
      </c>
      <c r="K501" s="117" t="str">
        <f t="shared" si="631"/>
        <v/>
      </c>
      <c r="L501" s="117" t="str">
        <f t="shared" si="632"/>
        <v/>
      </c>
      <c r="M501" s="398" t="str">
        <f t="shared" si="633"/>
        <v/>
      </c>
      <c r="N501" s="117">
        <f t="shared" si="634"/>
        <v>225</v>
      </c>
      <c r="O501" s="117" t="str">
        <f t="shared" si="635"/>
        <v/>
      </c>
    </row>
    <row r="502" spans="8:15" x14ac:dyDescent="0.35">
      <c r="H502" s="117">
        <v>501</v>
      </c>
      <c r="I502" s="117" t="str">
        <f t="shared" si="629"/>
        <v/>
      </c>
      <c r="J502" s="117">
        <f t="shared" si="630"/>
        <v>205</v>
      </c>
      <c r="K502" s="117" t="str">
        <f t="shared" si="631"/>
        <v/>
      </c>
      <c r="L502" s="117" t="str">
        <f t="shared" si="632"/>
        <v/>
      </c>
      <c r="M502" s="398" t="str">
        <f t="shared" si="633"/>
        <v/>
      </c>
      <c r="N502" s="117">
        <f t="shared" si="634"/>
        <v>225</v>
      </c>
      <c r="O502" s="117" t="str">
        <f t="shared" si="635"/>
        <v/>
      </c>
    </row>
    <row r="503" spans="8:15" x14ac:dyDescent="0.35">
      <c r="H503" s="117">
        <v>502</v>
      </c>
      <c r="I503" s="117" t="str">
        <f t="shared" si="629"/>
        <v/>
      </c>
      <c r="J503" s="117">
        <f t="shared" si="630"/>
        <v>205</v>
      </c>
      <c r="K503" s="117" t="str">
        <f t="shared" si="631"/>
        <v/>
      </c>
      <c r="L503" s="117" t="str">
        <f t="shared" si="632"/>
        <v/>
      </c>
      <c r="M503" s="398" t="str">
        <f t="shared" si="633"/>
        <v/>
      </c>
      <c r="N503" s="117">
        <f t="shared" si="634"/>
        <v>225</v>
      </c>
      <c r="O503" s="117" t="str">
        <f t="shared" si="635"/>
        <v/>
      </c>
    </row>
    <row r="504" spans="8:15" x14ac:dyDescent="0.35">
      <c r="H504" s="117">
        <v>503</v>
      </c>
      <c r="I504" s="117" t="str">
        <f t="shared" si="629"/>
        <v/>
      </c>
      <c r="J504" s="117">
        <f t="shared" si="630"/>
        <v>205</v>
      </c>
      <c r="K504" s="117" t="str">
        <f t="shared" si="631"/>
        <v/>
      </c>
      <c r="L504" s="117" t="str">
        <f t="shared" si="632"/>
        <v/>
      </c>
      <c r="M504" s="398" t="str">
        <f t="shared" si="633"/>
        <v/>
      </c>
      <c r="N504" s="117">
        <f t="shared" si="634"/>
        <v>225</v>
      </c>
      <c r="O504" s="117" t="str">
        <f t="shared" si="635"/>
        <v/>
      </c>
    </row>
    <row r="505" spans="8:15" x14ac:dyDescent="0.35">
      <c r="H505" s="117">
        <v>504</v>
      </c>
      <c r="I505" s="117" t="str">
        <f t="shared" si="629"/>
        <v/>
      </c>
      <c r="J505" s="117">
        <f t="shared" si="630"/>
        <v>205</v>
      </c>
      <c r="K505" s="117" t="str">
        <f t="shared" si="631"/>
        <v/>
      </c>
      <c r="L505" s="117" t="str">
        <f t="shared" si="632"/>
        <v/>
      </c>
      <c r="M505" s="398" t="str">
        <f t="shared" si="633"/>
        <v/>
      </c>
      <c r="N505" s="117">
        <f t="shared" si="634"/>
        <v>225</v>
      </c>
      <c r="O505" s="117" t="str">
        <f t="shared" si="635"/>
        <v/>
      </c>
    </row>
    <row r="506" spans="8:15" x14ac:dyDescent="0.35">
      <c r="H506" s="117">
        <v>505</v>
      </c>
      <c r="I506" s="117" t="str">
        <f t="shared" si="629"/>
        <v/>
      </c>
      <c r="J506" s="117">
        <f t="shared" si="630"/>
        <v>205</v>
      </c>
      <c r="K506" s="117" t="str">
        <f t="shared" si="631"/>
        <v/>
      </c>
      <c r="L506" s="117" t="str">
        <f t="shared" si="632"/>
        <v/>
      </c>
      <c r="M506" s="398" t="str">
        <f t="shared" si="633"/>
        <v/>
      </c>
      <c r="N506" s="117">
        <f t="shared" si="634"/>
        <v>225</v>
      </c>
      <c r="O506" s="117" t="str">
        <f t="shared" si="635"/>
        <v/>
      </c>
    </row>
    <row r="507" spans="8:15" x14ac:dyDescent="0.35">
      <c r="H507" s="117">
        <v>506</v>
      </c>
      <c r="I507" s="117" t="str">
        <f t="shared" si="629"/>
        <v/>
      </c>
      <c r="J507" s="117">
        <f t="shared" si="630"/>
        <v>205</v>
      </c>
      <c r="K507" s="117" t="str">
        <f t="shared" si="631"/>
        <v/>
      </c>
      <c r="L507" s="117" t="str">
        <f t="shared" si="632"/>
        <v/>
      </c>
      <c r="M507" s="398" t="str">
        <f t="shared" si="633"/>
        <v/>
      </c>
      <c r="N507" s="117">
        <f t="shared" si="634"/>
        <v>225</v>
      </c>
      <c r="O507" s="117" t="str">
        <f t="shared" si="635"/>
        <v/>
      </c>
    </row>
    <row r="508" spans="8:15" x14ac:dyDescent="0.35">
      <c r="H508" s="117">
        <v>507</v>
      </c>
      <c r="I508" s="117" t="str">
        <f t="shared" si="629"/>
        <v/>
      </c>
      <c r="J508" s="117">
        <f t="shared" si="630"/>
        <v>205</v>
      </c>
      <c r="K508" s="117" t="str">
        <f t="shared" si="631"/>
        <v/>
      </c>
      <c r="L508" s="117" t="str">
        <f t="shared" si="632"/>
        <v/>
      </c>
      <c r="M508" s="398" t="str">
        <f t="shared" si="633"/>
        <v/>
      </c>
      <c r="N508" s="117">
        <f t="shared" si="634"/>
        <v>225</v>
      </c>
      <c r="O508" s="117" t="str">
        <f t="shared" si="635"/>
        <v/>
      </c>
    </row>
    <row r="509" spans="8:15" x14ac:dyDescent="0.35">
      <c r="H509" s="117">
        <v>508</v>
      </c>
      <c r="I509" s="117" t="str">
        <f t="shared" si="629"/>
        <v/>
      </c>
      <c r="J509" s="117">
        <f t="shared" si="630"/>
        <v>205</v>
      </c>
      <c r="K509" s="117" t="str">
        <f t="shared" si="631"/>
        <v/>
      </c>
      <c r="L509" s="117" t="str">
        <f t="shared" si="632"/>
        <v/>
      </c>
      <c r="M509" s="398" t="str">
        <f t="shared" si="633"/>
        <v/>
      </c>
      <c r="N509" s="117">
        <f t="shared" si="634"/>
        <v>225</v>
      </c>
      <c r="O509" s="117" t="str">
        <f t="shared" si="635"/>
        <v/>
      </c>
    </row>
    <row r="510" spans="8:15" x14ac:dyDescent="0.35">
      <c r="H510" s="117">
        <v>509</v>
      </c>
      <c r="I510" s="117" t="str">
        <f t="shared" si="629"/>
        <v/>
      </c>
      <c r="J510" s="117">
        <f t="shared" si="630"/>
        <v>205</v>
      </c>
      <c r="K510" s="117" t="str">
        <f t="shared" si="631"/>
        <v/>
      </c>
      <c r="L510" s="117" t="str">
        <f t="shared" si="632"/>
        <v/>
      </c>
      <c r="M510" s="398" t="str">
        <f t="shared" si="633"/>
        <v/>
      </c>
      <c r="N510" s="117">
        <f t="shared" si="634"/>
        <v>225</v>
      </c>
      <c r="O510" s="117" t="str">
        <f t="shared" si="635"/>
        <v/>
      </c>
    </row>
    <row r="511" spans="8:15" x14ac:dyDescent="0.35">
      <c r="H511" s="117">
        <v>510</v>
      </c>
      <c r="I511" s="117" t="str">
        <f t="shared" si="629"/>
        <v/>
      </c>
      <c r="J511" s="117">
        <f t="shared" si="630"/>
        <v>205</v>
      </c>
      <c r="K511" s="117" t="str">
        <f t="shared" si="631"/>
        <v/>
      </c>
      <c r="L511" s="117" t="str">
        <f t="shared" si="632"/>
        <v/>
      </c>
      <c r="M511" s="398" t="str">
        <f t="shared" si="633"/>
        <v/>
      </c>
      <c r="N511" s="117">
        <f t="shared" si="634"/>
        <v>225</v>
      </c>
      <c r="O511" s="117" t="str">
        <f t="shared" si="635"/>
        <v/>
      </c>
    </row>
    <row r="512" spans="8:15" x14ac:dyDescent="0.35">
      <c r="H512" s="117">
        <v>511</v>
      </c>
      <c r="I512" s="117" t="str">
        <f t="shared" si="629"/>
        <v/>
      </c>
      <c r="J512" s="117">
        <f t="shared" si="630"/>
        <v>205</v>
      </c>
      <c r="K512" s="117" t="str">
        <f t="shared" si="631"/>
        <v/>
      </c>
      <c r="L512" s="117" t="str">
        <f t="shared" si="632"/>
        <v/>
      </c>
      <c r="M512" s="398" t="str">
        <f t="shared" si="633"/>
        <v/>
      </c>
      <c r="N512" s="117">
        <f t="shared" si="634"/>
        <v>225</v>
      </c>
      <c r="O512" s="117" t="str">
        <f t="shared" si="635"/>
        <v/>
      </c>
    </row>
    <row r="513" spans="8:15" x14ac:dyDescent="0.35">
      <c r="H513" s="117">
        <v>512</v>
      </c>
      <c r="I513" s="117" t="str">
        <f t="shared" si="629"/>
        <v/>
      </c>
      <c r="J513" s="117">
        <f t="shared" si="630"/>
        <v>205</v>
      </c>
      <c r="K513" s="117" t="str">
        <f t="shared" si="631"/>
        <v/>
      </c>
      <c r="L513" s="117" t="str">
        <f t="shared" si="632"/>
        <v/>
      </c>
      <c r="M513" s="398" t="str">
        <f t="shared" si="633"/>
        <v/>
      </c>
      <c r="N513" s="117">
        <f t="shared" si="634"/>
        <v>225</v>
      </c>
      <c r="O513" s="117" t="str">
        <f t="shared" si="635"/>
        <v/>
      </c>
    </row>
    <row r="514" spans="8:15" x14ac:dyDescent="0.35">
      <c r="H514" s="117">
        <v>513</v>
      </c>
      <c r="I514" s="117" t="str">
        <f t="shared" ref="I514:I577" si="636">IFERROR(INDEX($1:$1048576,SUMPRODUCT(($X$149:$HV$196=H514)*ROW($X$149:$HV$196))-98,SUMPRODUCT(($X$149:$HV$196=H514)*COLUMN($X$149:$HV$196))),"")</f>
        <v/>
      </c>
      <c r="J514" s="117">
        <f t="shared" si="630"/>
        <v>205</v>
      </c>
      <c r="K514" s="117" t="str">
        <f t="shared" si="631"/>
        <v/>
      </c>
      <c r="L514" s="117" t="str">
        <f t="shared" si="632"/>
        <v/>
      </c>
      <c r="M514" s="398" t="str">
        <f t="shared" si="633"/>
        <v/>
      </c>
      <c r="N514" s="117">
        <f t="shared" si="634"/>
        <v>225</v>
      </c>
      <c r="O514" s="117" t="str">
        <f t="shared" si="635"/>
        <v/>
      </c>
    </row>
    <row r="515" spans="8:15" x14ac:dyDescent="0.35">
      <c r="H515" s="117">
        <v>514</v>
      </c>
      <c r="I515" s="117" t="str">
        <f t="shared" si="636"/>
        <v/>
      </c>
      <c r="J515" s="117">
        <f t="shared" ref="J515:J578" si="637">IF(I515="ECG",J514+1,J514)</f>
        <v>205</v>
      </c>
      <c r="K515" s="117" t="str">
        <f t="shared" ref="K515:K578" si="638">IF(J515=J514,"",IF(MOD(J515,$C$61)=0,"ECG",""))</f>
        <v/>
      </c>
      <c r="L515" s="117" t="str">
        <f t="shared" ref="L515:L578" si="639">IF(I515&lt;&gt;"ECG",I515,"")</f>
        <v/>
      </c>
      <c r="M515" s="398" t="str">
        <f t="shared" ref="M515:M578" si="640">CONCATENATE(L515,K515)</f>
        <v/>
      </c>
      <c r="N515" s="117">
        <f t="shared" ref="N515:N578" si="641">IF(M515="",N514,N514+1)</f>
        <v>225</v>
      </c>
      <c r="O515" s="117" t="str">
        <f t="shared" ref="O515:O578" si="642">IF(N515=N514,"",N515)</f>
        <v/>
      </c>
    </row>
    <row r="516" spans="8:15" x14ac:dyDescent="0.35">
      <c r="H516" s="117">
        <v>515</v>
      </c>
      <c r="I516" s="117" t="str">
        <f t="shared" si="636"/>
        <v/>
      </c>
      <c r="J516" s="117">
        <f t="shared" si="637"/>
        <v>205</v>
      </c>
      <c r="K516" s="117" t="str">
        <f t="shared" si="638"/>
        <v/>
      </c>
      <c r="L516" s="117" t="str">
        <f t="shared" si="639"/>
        <v/>
      </c>
      <c r="M516" s="398" t="str">
        <f t="shared" si="640"/>
        <v/>
      </c>
      <c r="N516" s="117">
        <f t="shared" si="641"/>
        <v>225</v>
      </c>
      <c r="O516" s="117" t="str">
        <f t="shared" si="642"/>
        <v/>
      </c>
    </row>
    <row r="517" spans="8:15" x14ac:dyDescent="0.35">
      <c r="H517" s="117">
        <v>516</v>
      </c>
      <c r="I517" s="117" t="str">
        <f t="shared" si="636"/>
        <v/>
      </c>
      <c r="J517" s="117">
        <f t="shared" si="637"/>
        <v>205</v>
      </c>
      <c r="K517" s="117" t="str">
        <f t="shared" si="638"/>
        <v/>
      </c>
      <c r="L517" s="117" t="str">
        <f t="shared" si="639"/>
        <v/>
      </c>
      <c r="M517" s="398" t="str">
        <f t="shared" si="640"/>
        <v/>
      </c>
      <c r="N517" s="117">
        <f t="shared" si="641"/>
        <v>225</v>
      </c>
      <c r="O517" s="117" t="str">
        <f t="shared" si="642"/>
        <v/>
      </c>
    </row>
    <row r="518" spans="8:15" x14ac:dyDescent="0.35">
      <c r="H518" s="117">
        <v>517</v>
      </c>
      <c r="I518" s="117" t="str">
        <f t="shared" si="636"/>
        <v/>
      </c>
      <c r="J518" s="117">
        <f t="shared" si="637"/>
        <v>205</v>
      </c>
      <c r="K518" s="117" t="str">
        <f t="shared" si="638"/>
        <v/>
      </c>
      <c r="L518" s="117" t="str">
        <f t="shared" si="639"/>
        <v/>
      </c>
      <c r="M518" s="398" t="str">
        <f t="shared" si="640"/>
        <v/>
      </c>
      <c r="N518" s="117">
        <f t="shared" si="641"/>
        <v>225</v>
      </c>
      <c r="O518" s="117" t="str">
        <f t="shared" si="642"/>
        <v/>
      </c>
    </row>
    <row r="519" spans="8:15" x14ac:dyDescent="0.35">
      <c r="H519" s="117">
        <v>518</v>
      </c>
      <c r="I519" s="117" t="str">
        <f t="shared" si="636"/>
        <v/>
      </c>
      <c r="J519" s="117">
        <f t="shared" si="637"/>
        <v>205</v>
      </c>
      <c r="K519" s="117" t="str">
        <f t="shared" si="638"/>
        <v/>
      </c>
      <c r="L519" s="117" t="str">
        <f t="shared" si="639"/>
        <v/>
      </c>
      <c r="M519" s="398" t="str">
        <f t="shared" si="640"/>
        <v/>
      </c>
      <c r="N519" s="117">
        <f t="shared" si="641"/>
        <v>225</v>
      </c>
      <c r="O519" s="117" t="str">
        <f t="shared" si="642"/>
        <v/>
      </c>
    </row>
    <row r="520" spans="8:15" x14ac:dyDescent="0.35">
      <c r="H520" s="117">
        <v>519</v>
      </c>
      <c r="I520" s="117" t="str">
        <f t="shared" si="636"/>
        <v/>
      </c>
      <c r="J520" s="117">
        <f t="shared" si="637"/>
        <v>205</v>
      </c>
      <c r="K520" s="117" t="str">
        <f t="shared" si="638"/>
        <v/>
      </c>
      <c r="L520" s="117" t="str">
        <f t="shared" si="639"/>
        <v/>
      </c>
      <c r="M520" s="398" t="str">
        <f t="shared" si="640"/>
        <v/>
      </c>
      <c r="N520" s="117">
        <f t="shared" si="641"/>
        <v>225</v>
      </c>
      <c r="O520" s="117" t="str">
        <f t="shared" si="642"/>
        <v/>
      </c>
    </row>
    <row r="521" spans="8:15" x14ac:dyDescent="0.35">
      <c r="H521" s="117">
        <v>520</v>
      </c>
      <c r="I521" s="117" t="str">
        <f t="shared" si="636"/>
        <v/>
      </c>
      <c r="J521" s="117">
        <f t="shared" si="637"/>
        <v>205</v>
      </c>
      <c r="K521" s="117" t="str">
        <f t="shared" si="638"/>
        <v/>
      </c>
      <c r="L521" s="117" t="str">
        <f t="shared" si="639"/>
        <v/>
      </c>
      <c r="M521" s="398" t="str">
        <f t="shared" si="640"/>
        <v/>
      </c>
      <c r="N521" s="117">
        <f t="shared" si="641"/>
        <v>225</v>
      </c>
      <c r="O521" s="117" t="str">
        <f t="shared" si="642"/>
        <v/>
      </c>
    </row>
    <row r="522" spans="8:15" x14ac:dyDescent="0.35">
      <c r="H522" s="117">
        <v>521</v>
      </c>
      <c r="I522" s="117" t="str">
        <f t="shared" si="636"/>
        <v/>
      </c>
      <c r="J522" s="117">
        <f t="shared" si="637"/>
        <v>205</v>
      </c>
      <c r="K522" s="117" t="str">
        <f t="shared" si="638"/>
        <v/>
      </c>
      <c r="L522" s="117" t="str">
        <f t="shared" si="639"/>
        <v/>
      </c>
      <c r="M522" s="398" t="str">
        <f t="shared" si="640"/>
        <v/>
      </c>
      <c r="N522" s="117">
        <f t="shared" si="641"/>
        <v>225</v>
      </c>
      <c r="O522" s="117" t="str">
        <f t="shared" si="642"/>
        <v/>
      </c>
    </row>
    <row r="523" spans="8:15" x14ac:dyDescent="0.35">
      <c r="H523" s="117">
        <v>522</v>
      </c>
      <c r="I523" s="117" t="str">
        <f t="shared" si="636"/>
        <v/>
      </c>
      <c r="J523" s="117">
        <f t="shared" si="637"/>
        <v>205</v>
      </c>
      <c r="K523" s="117" t="str">
        <f t="shared" si="638"/>
        <v/>
      </c>
      <c r="L523" s="117" t="str">
        <f t="shared" si="639"/>
        <v/>
      </c>
      <c r="M523" s="398" t="str">
        <f t="shared" si="640"/>
        <v/>
      </c>
      <c r="N523" s="117">
        <f t="shared" si="641"/>
        <v>225</v>
      </c>
      <c r="O523" s="117" t="str">
        <f t="shared" si="642"/>
        <v/>
      </c>
    </row>
    <row r="524" spans="8:15" x14ac:dyDescent="0.35">
      <c r="H524" s="117">
        <v>523</v>
      </c>
      <c r="I524" s="117" t="str">
        <f t="shared" si="636"/>
        <v/>
      </c>
      <c r="J524" s="117">
        <f t="shared" si="637"/>
        <v>205</v>
      </c>
      <c r="K524" s="117" t="str">
        <f t="shared" si="638"/>
        <v/>
      </c>
      <c r="L524" s="117" t="str">
        <f t="shared" si="639"/>
        <v/>
      </c>
      <c r="M524" s="398" t="str">
        <f t="shared" si="640"/>
        <v/>
      </c>
      <c r="N524" s="117">
        <f t="shared" si="641"/>
        <v>225</v>
      </c>
      <c r="O524" s="117" t="str">
        <f t="shared" si="642"/>
        <v/>
      </c>
    </row>
    <row r="525" spans="8:15" x14ac:dyDescent="0.35">
      <c r="H525" s="117">
        <v>524</v>
      </c>
      <c r="I525" s="117" t="str">
        <f t="shared" si="636"/>
        <v/>
      </c>
      <c r="J525" s="117">
        <f t="shared" si="637"/>
        <v>205</v>
      </c>
      <c r="K525" s="117" t="str">
        <f t="shared" si="638"/>
        <v/>
      </c>
      <c r="L525" s="117" t="str">
        <f t="shared" si="639"/>
        <v/>
      </c>
      <c r="M525" s="398" t="str">
        <f t="shared" si="640"/>
        <v/>
      </c>
      <c r="N525" s="117">
        <f t="shared" si="641"/>
        <v>225</v>
      </c>
      <c r="O525" s="117" t="str">
        <f t="shared" si="642"/>
        <v/>
      </c>
    </row>
    <row r="526" spans="8:15" x14ac:dyDescent="0.35">
      <c r="H526" s="117">
        <v>525</v>
      </c>
      <c r="I526" s="117" t="str">
        <f t="shared" si="636"/>
        <v/>
      </c>
      <c r="J526" s="117">
        <f t="shared" si="637"/>
        <v>205</v>
      </c>
      <c r="K526" s="117" t="str">
        <f t="shared" si="638"/>
        <v/>
      </c>
      <c r="L526" s="117" t="str">
        <f t="shared" si="639"/>
        <v/>
      </c>
      <c r="M526" s="398" t="str">
        <f t="shared" si="640"/>
        <v/>
      </c>
      <c r="N526" s="117">
        <f t="shared" si="641"/>
        <v>225</v>
      </c>
      <c r="O526" s="117" t="str">
        <f t="shared" si="642"/>
        <v/>
      </c>
    </row>
    <row r="527" spans="8:15" x14ac:dyDescent="0.35">
      <c r="H527" s="117">
        <v>526</v>
      </c>
      <c r="I527" s="117" t="str">
        <f t="shared" si="636"/>
        <v/>
      </c>
      <c r="J527" s="117">
        <f t="shared" si="637"/>
        <v>205</v>
      </c>
      <c r="K527" s="117" t="str">
        <f t="shared" si="638"/>
        <v/>
      </c>
      <c r="L527" s="117" t="str">
        <f t="shared" si="639"/>
        <v/>
      </c>
      <c r="M527" s="398" t="str">
        <f t="shared" si="640"/>
        <v/>
      </c>
      <c r="N527" s="117">
        <f t="shared" si="641"/>
        <v>225</v>
      </c>
      <c r="O527" s="117" t="str">
        <f t="shared" si="642"/>
        <v/>
      </c>
    </row>
    <row r="528" spans="8:15" x14ac:dyDescent="0.35">
      <c r="H528" s="117">
        <v>527</v>
      </c>
      <c r="I528" s="117" t="str">
        <f t="shared" si="636"/>
        <v/>
      </c>
      <c r="J528" s="117">
        <f t="shared" si="637"/>
        <v>205</v>
      </c>
      <c r="K528" s="117" t="str">
        <f t="shared" si="638"/>
        <v/>
      </c>
      <c r="L528" s="117" t="str">
        <f t="shared" si="639"/>
        <v/>
      </c>
      <c r="M528" s="398" t="str">
        <f t="shared" si="640"/>
        <v/>
      </c>
      <c r="N528" s="117">
        <f t="shared" si="641"/>
        <v>225</v>
      </c>
      <c r="O528" s="117" t="str">
        <f t="shared" si="642"/>
        <v/>
      </c>
    </row>
    <row r="529" spans="8:15" x14ac:dyDescent="0.35">
      <c r="H529" s="117">
        <v>528</v>
      </c>
      <c r="I529" s="117" t="str">
        <f t="shared" si="636"/>
        <v/>
      </c>
      <c r="J529" s="117">
        <f t="shared" si="637"/>
        <v>205</v>
      </c>
      <c r="K529" s="117" t="str">
        <f t="shared" si="638"/>
        <v/>
      </c>
      <c r="L529" s="117" t="str">
        <f t="shared" si="639"/>
        <v/>
      </c>
      <c r="M529" s="398" t="str">
        <f t="shared" si="640"/>
        <v/>
      </c>
      <c r="N529" s="117">
        <f t="shared" si="641"/>
        <v>225</v>
      </c>
      <c r="O529" s="117" t="str">
        <f t="shared" si="642"/>
        <v/>
      </c>
    </row>
    <row r="530" spans="8:15" x14ac:dyDescent="0.35">
      <c r="H530" s="117">
        <v>529</v>
      </c>
      <c r="I530" s="117" t="str">
        <f t="shared" si="636"/>
        <v/>
      </c>
      <c r="J530" s="117">
        <f t="shared" si="637"/>
        <v>205</v>
      </c>
      <c r="K530" s="117" t="str">
        <f t="shared" si="638"/>
        <v/>
      </c>
      <c r="L530" s="117" t="str">
        <f t="shared" si="639"/>
        <v/>
      </c>
      <c r="M530" s="398" t="str">
        <f t="shared" si="640"/>
        <v/>
      </c>
      <c r="N530" s="117">
        <f t="shared" si="641"/>
        <v>225</v>
      </c>
      <c r="O530" s="117" t="str">
        <f t="shared" si="642"/>
        <v/>
      </c>
    </row>
    <row r="531" spans="8:15" x14ac:dyDescent="0.35">
      <c r="H531" s="117">
        <v>530</v>
      </c>
      <c r="I531" s="117" t="str">
        <f t="shared" si="636"/>
        <v/>
      </c>
      <c r="J531" s="117">
        <f t="shared" si="637"/>
        <v>205</v>
      </c>
      <c r="K531" s="117" t="str">
        <f t="shared" si="638"/>
        <v/>
      </c>
      <c r="L531" s="117" t="str">
        <f t="shared" si="639"/>
        <v/>
      </c>
      <c r="M531" s="398" t="str">
        <f t="shared" si="640"/>
        <v/>
      </c>
      <c r="N531" s="117">
        <f t="shared" si="641"/>
        <v>225</v>
      </c>
      <c r="O531" s="117" t="str">
        <f t="shared" si="642"/>
        <v/>
      </c>
    </row>
    <row r="532" spans="8:15" x14ac:dyDescent="0.35">
      <c r="H532" s="117">
        <v>531</v>
      </c>
      <c r="I532" s="117" t="str">
        <f t="shared" si="636"/>
        <v/>
      </c>
      <c r="J532" s="117">
        <f t="shared" si="637"/>
        <v>205</v>
      </c>
      <c r="K532" s="117" t="str">
        <f t="shared" si="638"/>
        <v/>
      </c>
      <c r="L532" s="117" t="str">
        <f t="shared" si="639"/>
        <v/>
      </c>
      <c r="M532" s="398" t="str">
        <f t="shared" si="640"/>
        <v/>
      </c>
      <c r="N532" s="117">
        <f t="shared" si="641"/>
        <v>225</v>
      </c>
      <c r="O532" s="117" t="str">
        <f t="shared" si="642"/>
        <v/>
      </c>
    </row>
    <row r="533" spans="8:15" x14ac:dyDescent="0.35">
      <c r="H533" s="117">
        <v>532</v>
      </c>
      <c r="I533" s="117" t="str">
        <f t="shared" si="636"/>
        <v/>
      </c>
      <c r="J533" s="117">
        <f t="shared" si="637"/>
        <v>205</v>
      </c>
      <c r="K533" s="117" t="str">
        <f t="shared" si="638"/>
        <v/>
      </c>
      <c r="L533" s="117" t="str">
        <f t="shared" si="639"/>
        <v/>
      </c>
      <c r="M533" s="398" t="str">
        <f t="shared" si="640"/>
        <v/>
      </c>
      <c r="N533" s="117">
        <f t="shared" si="641"/>
        <v>225</v>
      </c>
      <c r="O533" s="117" t="str">
        <f t="shared" si="642"/>
        <v/>
      </c>
    </row>
    <row r="534" spans="8:15" x14ac:dyDescent="0.35">
      <c r="H534" s="117">
        <v>533</v>
      </c>
      <c r="I534" s="117" t="str">
        <f t="shared" si="636"/>
        <v/>
      </c>
      <c r="J534" s="117">
        <f t="shared" si="637"/>
        <v>205</v>
      </c>
      <c r="K534" s="117" t="str">
        <f t="shared" si="638"/>
        <v/>
      </c>
      <c r="L534" s="117" t="str">
        <f t="shared" si="639"/>
        <v/>
      </c>
      <c r="M534" s="398" t="str">
        <f t="shared" si="640"/>
        <v/>
      </c>
      <c r="N534" s="117">
        <f t="shared" si="641"/>
        <v>225</v>
      </c>
      <c r="O534" s="117" t="str">
        <f t="shared" si="642"/>
        <v/>
      </c>
    </row>
    <row r="535" spans="8:15" x14ac:dyDescent="0.35">
      <c r="H535" s="117">
        <v>534</v>
      </c>
      <c r="I535" s="117" t="str">
        <f t="shared" si="636"/>
        <v/>
      </c>
      <c r="J535" s="117">
        <f t="shared" si="637"/>
        <v>205</v>
      </c>
      <c r="K535" s="117" t="str">
        <f t="shared" si="638"/>
        <v/>
      </c>
      <c r="L535" s="117" t="str">
        <f t="shared" si="639"/>
        <v/>
      </c>
      <c r="M535" s="398" t="str">
        <f t="shared" si="640"/>
        <v/>
      </c>
      <c r="N535" s="117">
        <f t="shared" si="641"/>
        <v>225</v>
      </c>
      <c r="O535" s="117" t="str">
        <f t="shared" si="642"/>
        <v/>
      </c>
    </row>
    <row r="536" spans="8:15" x14ac:dyDescent="0.35">
      <c r="H536" s="117">
        <v>535</v>
      </c>
      <c r="I536" s="117" t="str">
        <f t="shared" si="636"/>
        <v/>
      </c>
      <c r="J536" s="117">
        <f t="shared" si="637"/>
        <v>205</v>
      </c>
      <c r="K536" s="117" t="str">
        <f t="shared" si="638"/>
        <v/>
      </c>
      <c r="L536" s="117" t="str">
        <f t="shared" si="639"/>
        <v/>
      </c>
      <c r="M536" s="398" t="str">
        <f t="shared" si="640"/>
        <v/>
      </c>
      <c r="N536" s="117">
        <f t="shared" si="641"/>
        <v>225</v>
      </c>
      <c r="O536" s="117" t="str">
        <f t="shared" si="642"/>
        <v/>
      </c>
    </row>
    <row r="537" spans="8:15" x14ac:dyDescent="0.35">
      <c r="H537" s="117">
        <v>536</v>
      </c>
      <c r="I537" s="117" t="str">
        <f t="shared" si="636"/>
        <v/>
      </c>
      <c r="J537" s="117">
        <f t="shared" si="637"/>
        <v>205</v>
      </c>
      <c r="K537" s="117" t="str">
        <f t="shared" si="638"/>
        <v/>
      </c>
      <c r="L537" s="117" t="str">
        <f t="shared" si="639"/>
        <v/>
      </c>
      <c r="M537" s="398" t="str">
        <f t="shared" si="640"/>
        <v/>
      </c>
      <c r="N537" s="117">
        <f t="shared" si="641"/>
        <v>225</v>
      </c>
      <c r="O537" s="117" t="str">
        <f t="shared" si="642"/>
        <v/>
      </c>
    </row>
    <row r="538" spans="8:15" x14ac:dyDescent="0.35">
      <c r="H538" s="117">
        <v>537</v>
      </c>
      <c r="I538" s="117" t="str">
        <f t="shared" si="636"/>
        <v/>
      </c>
      <c r="J538" s="117">
        <f t="shared" si="637"/>
        <v>205</v>
      </c>
      <c r="K538" s="117" t="str">
        <f t="shared" si="638"/>
        <v/>
      </c>
      <c r="L538" s="117" t="str">
        <f t="shared" si="639"/>
        <v/>
      </c>
      <c r="M538" s="398" t="str">
        <f t="shared" si="640"/>
        <v/>
      </c>
      <c r="N538" s="117">
        <f t="shared" si="641"/>
        <v>225</v>
      </c>
      <c r="O538" s="117" t="str">
        <f t="shared" si="642"/>
        <v/>
      </c>
    </row>
    <row r="539" spans="8:15" x14ac:dyDescent="0.35">
      <c r="H539" s="117">
        <v>538</v>
      </c>
      <c r="I539" s="117" t="str">
        <f t="shared" si="636"/>
        <v/>
      </c>
      <c r="J539" s="117">
        <f t="shared" si="637"/>
        <v>205</v>
      </c>
      <c r="K539" s="117" t="str">
        <f t="shared" si="638"/>
        <v/>
      </c>
      <c r="L539" s="117" t="str">
        <f t="shared" si="639"/>
        <v/>
      </c>
      <c r="M539" s="398" t="str">
        <f t="shared" si="640"/>
        <v/>
      </c>
      <c r="N539" s="117">
        <f t="shared" si="641"/>
        <v>225</v>
      </c>
      <c r="O539" s="117" t="str">
        <f t="shared" si="642"/>
        <v/>
      </c>
    </row>
    <row r="540" spans="8:15" x14ac:dyDescent="0.35">
      <c r="H540" s="117">
        <v>539</v>
      </c>
      <c r="I540" s="117" t="str">
        <f t="shared" si="636"/>
        <v/>
      </c>
      <c r="J540" s="117">
        <f t="shared" si="637"/>
        <v>205</v>
      </c>
      <c r="K540" s="117" t="str">
        <f t="shared" si="638"/>
        <v/>
      </c>
      <c r="L540" s="117" t="str">
        <f t="shared" si="639"/>
        <v/>
      </c>
      <c r="M540" s="398" t="str">
        <f t="shared" si="640"/>
        <v/>
      </c>
      <c r="N540" s="117">
        <f t="shared" si="641"/>
        <v>225</v>
      </c>
      <c r="O540" s="117" t="str">
        <f t="shared" si="642"/>
        <v/>
      </c>
    </row>
    <row r="541" spans="8:15" x14ac:dyDescent="0.35">
      <c r="H541" s="117">
        <v>540</v>
      </c>
      <c r="I541" s="117" t="str">
        <f t="shared" si="636"/>
        <v/>
      </c>
      <c r="J541" s="117">
        <f t="shared" si="637"/>
        <v>205</v>
      </c>
      <c r="K541" s="117" t="str">
        <f t="shared" si="638"/>
        <v/>
      </c>
      <c r="L541" s="117" t="str">
        <f t="shared" si="639"/>
        <v/>
      </c>
      <c r="M541" s="398" t="str">
        <f t="shared" si="640"/>
        <v/>
      </c>
      <c r="N541" s="117">
        <f t="shared" si="641"/>
        <v>225</v>
      </c>
      <c r="O541" s="117" t="str">
        <f t="shared" si="642"/>
        <v/>
      </c>
    </row>
    <row r="542" spans="8:15" x14ac:dyDescent="0.35">
      <c r="H542" s="117">
        <v>541</v>
      </c>
      <c r="I542" s="117" t="str">
        <f t="shared" si="636"/>
        <v/>
      </c>
      <c r="J542" s="117">
        <f t="shared" si="637"/>
        <v>205</v>
      </c>
      <c r="K542" s="117" t="str">
        <f t="shared" si="638"/>
        <v/>
      </c>
      <c r="L542" s="117" t="str">
        <f t="shared" si="639"/>
        <v/>
      </c>
      <c r="M542" s="398" t="str">
        <f t="shared" si="640"/>
        <v/>
      </c>
      <c r="N542" s="117">
        <f t="shared" si="641"/>
        <v>225</v>
      </c>
      <c r="O542" s="117" t="str">
        <f t="shared" si="642"/>
        <v/>
      </c>
    </row>
    <row r="543" spans="8:15" x14ac:dyDescent="0.35">
      <c r="H543" s="117">
        <v>542</v>
      </c>
      <c r="I543" s="117" t="str">
        <f t="shared" si="636"/>
        <v/>
      </c>
      <c r="J543" s="117">
        <f t="shared" si="637"/>
        <v>205</v>
      </c>
      <c r="K543" s="117" t="str">
        <f t="shared" si="638"/>
        <v/>
      </c>
      <c r="L543" s="117" t="str">
        <f t="shared" si="639"/>
        <v/>
      </c>
      <c r="M543" s="398" t="str">
        <f t="shared" si="640"/>
        <v/>
      </c>
      <c r="N543" s="117">
        <f t="shared" si="641"/>
        <v>225</v>
      </c>
      <c r="O543" s="117" t="str">
        <f t="shared" si="642"/>
        <v/>
      </c>
    </row>
    <row r="544" spans="8:15" x14ac:dyDescent="0.35">
      <c r="H544" s="117">
        <v>543</v>
      </c>
      <c r="I544" s="117" t="str">
        <f t="shared" si="636"/>
        <v/>
      </c>
      <c r="J544" s="117">
        <f t="shared" si="637"/>
        <v>205</v>
      </c>
      <c r="K544" s="117" t="str">
        <f t="shared" si="638"/>
        <v/>
      </c>
      <c r="L544" s="117" t="str">
        <f t="shared" si="639"/>
        <v/>
      </c>
      <c r="M544" s="398" t="str">
        <f t="shared" si="640"/>
        <v/>
      </c>
      <c r="N544" s="117">
        <f t="shared" si="641"/>
        <v>225</v>
      </c>
      <c r="O544" s="117" t="str">
        <f t="shared" si="642"/>
        <v/>
      </c>
    </row>
    <row r="545" spans="8:15" x14ac:dyDescent="0.35">
      <c r="H545" s="117">
        <v>544</v>
      </c>
      <c r="I545" s="117" t="str">
        <f t="shared" si="636"/>
        <v/>
      </c>
      <c r="J545" s="117">
        <f t="shared" si="637"/>
        <v>205</v>
      </c>
      <c r="K545" s="117" t="str">
        <f t="shared" si="638"/>
        <v/>
      </c>
      <c r="L545" s="117" t="str">
        <f t="shared" si="639"/>
        <v/>
      </c>
      <c r="M545" s="398" t="str">
        <f t="shared" si="640"/>
        <v/>
      </c>
      <c r="N545" s="117">
        <f t="shared" si="641"/>
        <v>225</v>
      </c>
      <c r="O545" s="117" t="str">
        <f t="shared" si="642"/>
        <v/>
      </c>
    </row>
    <row r="546" spans="8:15" x14ac:dyDescent="0.35">
      <c r="H546" s="117">
        <v>545</v>
      </c>
      <c r="I546" s="117" t="str">
        <f t="shared" si="636"/>
        <v/>
      </c>
      <c r="J546" s="117">
        <f t="shared" si="637"/>
        <v>205</v>
      </c>
      <c r="K546" s="117" t="str">
        <f t="shared" si="638"/>
        <v/>
      </c>
      <c r="L546" s="117" t="str">
        <f t="shared" si="639"/>
        <v/>
      </c>
      <c r="M546" s="398" t="str">
        <f t="shared" si="640"/>
        <v/>
      </c>
      <c r="N546" s="117">
        <f t="shared" si="641"/>
        <v>225</v>
      </c>
      <c r="O546" s="117" t="str">
        <f t="shared" si="642"/>
        <v/>
      </c>
    </row>
    <row r="547" spans="8:15" x14ac:dyDescent="0.35">
      <c r="H547" s="117">
        <v>546</v>
      </c>
      <c r="I547" s="117" t="str">
        <f t="shared" si="636"/>
        <v/>
      </c>
      <c r="J547" s="117">
        <f t="shared" si="637"/>
        <v>205</v>
      </c>
      <c r="K547" s="117" t="str">
        <f t="shared" si="638"/>
        <v/>
      </c>
      <c r="L547" s="117" t="str">
        <f t="shared" si="639"/>
        <v/>
      </c>
      <c r="M547" s="398" t="str">
        <f t="shared" si="640"/>
        <v/>
      </c>
      <c r="N547" s="117">
        <f t="shared" si="641"/>
        <v>225</v>
      </c>
      <c r="O547" s="117" t="str">
        <f t="shared" si="642"/>
        <v/>
      </c>
    </row>
    <row r="548" spans="8:15" x14ac:dyDescent="0.35">
      <c r="H548" s="117">
        <v>547</v>
      </c>
      <c r="I548" s="117" t="str">
        <f t="shared" si="636"/>
        <v/>
      </c>
      <c r="J548" s="117">
        <f t="shared" si="637"/>
        <v>205</v>
      </c>
      <c r="K548" s="117" t="str">
        <f t="shared" si="638"/>
        <v/>
      </c>
      <c r="L548" s="117" t="str">
        <f t="shared" si="639"/>
        <v/>
      </c>
      <c r="M548" s="398" t="str">
        <f t="shared" si="640"/>
        <v/>
      </c>
      <c r="N548" s="117">
        <f t="shared" si="641"/>
        <v>225</v>
      </c>
      <c r="O548" s="117" t="str">
        <f t="shared" si="642"/>
        <v/>
      </c>
    </row>
    <row r="549" spans="8:15" x14ac:dyDescent="0.35">
      <c r="H549" s="117">
        <v>548</v>
      </c>
      <c r="I549" s="117" t="str">
        <f t="shared" si="636"/>
        <v/>
      </c>
      <c r="J549" s="117">
        <f t="shared" si="637"/>
        <v>205</v>
      </c>
      <c r="K549" s="117" t="str">
        <f t="shared" si="638"/>
        <v/>
      </c>
      <c r="L549" s="117" t="str">
        <f t="shared" si="639"/>
        <v/>
      </c>
      <c r="M549" s="398" t="str">
        <f t="shared" si="640"/>
        <v/>
      </c>
      <c r="N549" s="117">
        <f t="shared" si="641"/>
        <v>225</v>
      </c>
      <c r="O549" s="117" t="str">
        <f t="shared" si="642"/>
        <v/>
      </c>
    </row>
    <row r="550" spans="8:15" x14ac:dyDescent="0.35">
      <c r="H550" s="117">
        <v>549</v>
      </c>
      <c r="I550" s="117" t="str">
        <f t="shared" si="636"/>
        <v/>
      </c>
      <c r="J550" s="117">
        <f t="shared" si="637"/>
        <v>205</v>
      </c>
      <c r="K550" s="117" t="str">
        <f t="shared" si="638"/>
        <v/>
      </c>
      <c r="L550" s="117" t="str">
        <f t="shared" si="639"/>
        <v/>
      </c>
      <c r="M550" s="398" t="str">
        <f t="shared" si="640"/>
        <v/>
      </c>
      <c r="N550" s="117">
        <f t="shared" si="641"/>
        <v>225</v>
      </c>
      <c r="O550" s="117" t="str">
        <f t="shared" si="642"/>
        <v/>
      </c>
    </row>
    <row r="551" spans="8:15" x14ac:dyDescent="0.35">
      <c r="H551" s="117">
        <v>550</v>
      </c>
      <c r="I551" s="117" t="str">
        <f t="shared" si="636"/>
        <v/>
      </c>
      <c r="J551" s="117">
        <f t="shared" si="637"/>
        <v>205</v>
      </c>
      <c r="K551" s="117" t="str">
        <f t="shared" si="638"/>
        <v/>
      </c>
      <c r="L551" s="117" t="str">
        <f t="shared" si="639"/>
        <v/>
      </c>
      <c r="M551" s="398" t="str">
        <f t="shared" si="640"/>
        <v/>
      </c>
      <c r="N551" s="117">
        <f t="shared" si="641"/>
        <v>225</v>
      </c>
      <c r="O551" s="117" t="str">
        <f t="shared" si="642"/>
        <v/>
      </c>
    </row>
    <row r="552" spans="8:15" x14ac:dyDescent="0.35">
      <c r="H552" s="117">
        <v>551</v>
      </c>
      <c r="I552" s="117" t="str">
        <f t="shared" si="636"/>
        <v/>
      </c>
      <c r="J552" s="117">
        <f t="shared" si="637"/>
        <v>205</v>
      </c>
      <c r="K552" s="117" t="str">
        <f t="shared" si="638"/>
        <v/>
      </c>
      <c r="L552" s="117" t="str">
        <f t="shared" si="639"/>
        <v/>
      </c>
      <c r="M552" s="398" t="str">
        <f t="shared" si="640"/>
        <v/>
      </c>
      <c r="N552" s="117">
        <f t="shared" si="641"/>
        <v>225</v>
      </c>
      <c r="O552" s="117" t="str">
        <f t="shared" si="642"/>
        <v/>
      </c>
    </row>
    <row r="553" spans="8:15" x14ac:dyDescent="0.35">
      <c r="H553" s="117">
        <v>552</v>
      </c>
      <c r="I553" s="117" t="str">
        <f t="shared" si="636"/>
        <v/>
      </c>
      <c r="J553" s="117">
        <f t="shared" si="637"/>
        <v>205</v>
      </c>
      <c r="K553" s="117" t="str">
        <f t="shared" si="638"/>
        <v/>
      </c>
      <c r="L553" s="117" t="str">
        <f t="shared" si="639"/>
        <v/>
      </c>
      <c r="M553" s="398" t="str">
        <f t="shared" si="640"/>
        <v/>
      </c>
      <c r="N553" s="117">
        <f t="shared" si="641"/>
        <v>225</v>
      </c>
      <c r="O553" s="117" t="str">
        <f t="shared" si="642"/>
        <v/>
      </c>
    </row>
    <row r="554" spans="8:15" x14ac:dyDescent="0.35">
      <c r="H554" s="117">
        <v>553</v>
      </c>
      <c r="I554" s="117" t="str">
        <f t="shared" si="636"/>
        <v/>
      </c>
      <c r="J554" s="117">
        <f t="shared" si="637"/>
        <v>205</v>
      </c>
      <c r="K554" s="117" t="str">
        <f t="shared" si="638"/>
        <v/>
      </c>
      <c r="L554" s="117" t="str">
        <f t="shared" si="639"/>
        <v/>
      </c>
      <c r="M554" s="398" t="str">
        <f t="shared" si="640"/>
        <v/>
      </c>
      <c r="N554" s="117">
        <f t="shared" si="641"/>
        <v>225</v>
      </c>
      <c r="O554" s="117" t="str">
        <f t="shared" si="642"/>
        <v/>
      </c>
    </row>
    <row r="555" spans="8:15" x14ac:dyDescent="0.35">
      <c r="H555" s="117">
        <v>554</v>
      </c>
      <c r="I555" s="117" t="str">
        <f t="shared" si="636"/>
        <v/>
      </c>
      <c r="J555" s="117">
        <f t="shared" si="637"/>
        <v>205</v>
      </c>
      <c r="K555" s="117" t="str">
        <f t="shared" si="638"/>
        <v/>
      </c>
      <c r="L555" s="117" t="str">
        <f t="shared" si="639"/>
        <v/>
      </c>
      <c r="M555" s="398" t="str">
        <f t="shared" si="640"/>
        <v/>
      </c>
      <c r="N555" s="117">
        <f t="shared" si="641"/>
        <v>225</v>
      </c>
      <c r="O555" s="117" t="str">
        <f t="shared" si="642"/>
        <v/>
      </c>
    </row>
    <row r="556" spans="8:15" x14ac:dyDescent="0.35">
      <c r="H556" s="117">
        <v>555</v>
      </c>
      <c r="I556" s="117" t="str">
        <f t="shared" si="636"/>
        <v/>
      </c>
      <c r="J556" s="117">
        <f t="shared" si="637"/>
        <v>205</v>
      </c>
      <c r="K556" s="117" t="str">
        <f t="shared" si="638"/>
        <v/>
      </c>
      <c r="L556" s="117" t="str">
        <f t="shared" si="639"/>
        <v/>
      </c>
      <c r="M556" s="398" t="str">
        <f t="shared" si="640"/>
        <v/>
      </c>
      <c r="N556" s="117">
        <f t="shared" si="641"/>
        <v>225</v>
      </c>
      <c r="O556" s="117" t="str">
        <f t="shared" si="642"/>
        <v/>
      </c>
    </row>
    <row r="557" spans="8:15" x14ac:dyDescent="0.35">
      <c r="H557" s="117">
        <v>556</v>
      </c>
      <c r="I557" s="117" t="str">
        <f t="shared" si="636"/>
        <v/>
      </c>
      <c r="J557" s="117">
        <f t="shared" si="637"/>
        <v>205</v>
      </c>
      <c r="K557" s="117" t="str">
        <f t="shared" si="638"/>
        <v/>
      </c>
      <c r="L557" s="117" t="str">
        <f t="shared" si="639"/>
        <v/>
      </c>
      <c r="M557" s="398" t="str">
        <f t="shared" si="640"/>
        <v/>
      </c>
      <c r="N557" s="117">
        <f t="shared" si="641"/>
        <v>225</v>
      </c>
      <c r="O557" s="117" t="str">
        <f t="shared" si="642"/>
        <v/>
      </c>
    </row>
    <row r="558" spans="8:15" x14ac:dyDescent="0.35">
      <c r="H558" s="117">
        <v>557</v>
      </c>
      <c r="I558" s="117" t="str">
        <f t="shared" si="636"/>
        <v/>
      </c>
      <c r="J558" s="117">
        <f t="shared" si="637"/>
        <v>205</v>
      </c>
      <c r="K558" s="117" t="str">
        <f t="shared" si="638"/>
        <v/>
      </c>
      <c r="L558" s="117" t="str">
        <f t="shared" si="639"/>
        <v/>
      </c>
      <c r="M558" s="398" t="str">
        <f t="shared" si="640"/>
        <v/>
      </c>
      <c r="N558" s="117">
        <f t="shared" si="641"/>
        <v>225</v>
      </c>
      <c r="O558" s="117" t="str">
        <f t="shared" si="642"/>
        <v/>
      </c>
    </row>
    <row r="559" spans="8:15" x14ac:dyDescent="0.35">
      <c r="H559" s="117">
        <v>558</v>
      </c>
      <c r="I559" s="117" t="str">
        <f t="shared" si="636"/>
        <v/>
      </c>
      <c r="J559" s="117">
        <f t="shared" si="637"/>
        <v>205</v>
      </c>
      <c r="K559" s="117" t="str">
        <f t="shared" si="638"/>
        <v/>
      </c>
      <c r="L559" s="117" t="str">
        <f t="shared" si="639"/>
        <v/>
      </c>
      <c r="M559" s="398" t="str">
        <f t="shared" si="640"/>
        <v/>
      </c>
      <c r="N559" s="117">
        <f t="shared" si="641"/>
        <v>225</v>
      </c>
      <c r="O559" s="117" t="str">
        <f t="shared" si="642"/>
        <v/>
      </c>
    </row>
    <row r="560" spans="8:15" x14ac:dyDescent="0.35">
      <c r="H560" s="117">
        <v>559</v>
      </c>
      <c r="I560" s="117" t="str">
        <f t="shared" si="636"/>
        <v/>
      </c>
      <c r="J560" s="117">
        <f t="shared" si="637"/>
        <v>205</v>
      </c>
      <c r="K560" s="117" t="str">
        <f t="shared" si="638"/>
        <v/>
      </c>
      <c r="L560" s="117" t="str">
        <f t="shared" si="639"/>
        <v/>
      </c>
      <c r="M560" s="398" t="str">
        <f t="shared" si="640"/>
        <v/>
      </c>
      <c r="N560" s="117">
        <f t="shared" si="641"/>
        <v>225</v>
      </c>
      <c r="O560" s="117" t="str">
        <f t="shared" si="642"/>
        <v/>
      </c>
    </row>
    <row r="561" spans="8:15" x14ac:dyDescent="0.35">
      <c r="H561" s="117">
        <v>560</v>
      </c>
      <c r="I561" s="117" t="str">
        <f t="shared" si="636"/>
        <v/>
      </c>
      <c r="J561" s="117">
        <f t="shared" si="637"/>
        <v>205</v>
      </c>
      <c r="K561" s="117" t="str">
        <f t="shared" si="638"/>
        <v/>
      </c>
      <c r="L561" s="117" t="str">
        <f t="shared" si="639"/>
        <v/>
      </c>
      <c r="M561" s="398" t="str">
        <f t="shared" si="640"/>
        <v/>
      </c>
      <c r="N561" s="117">
        <f t="shared" si="641"/>
        <v>225</v>
      </c>
      <c r="O561" s="117" t="str">
        <f t="shared" si="642"/>
        <v/>
      </c>
    </row>
    <row r="562" spans="8:15" x14ac:dyDescent="0.35">
      <c r="H562" s="117">
        <v>561</v>
      </c>
      <c r="I562" s="117" t="str">
        <f t="shared" si="636"/>
        <v/>
      </c>
      <c r="J562" s="117">
        <f t="shared" si="637"/>
        <v>205</v>
      </c>
      <c r="K562" s="117" t="str">
        <f t="shared" si="638"/>
        <v/>
      </c>
      <c r="L562" s="117" t="str">
        <f t="shared" si="639"/>
        <v/>
      </c>
      <c r="M562" s="398" t="str">
        <f t="shared" si="640"/>
        <v/>
      </c>
      <c r="N562" s="117">
        <f t="shared" si="641"/>
        <v>225</v>
      </c>
      <c r="O562" s="117" t="str">
        <f t="shared" si="642"/>
        <v/>
      </c>
    </row>
    <row r="563" spans="8:15" x14ac:dyDescent="0.35">
      <c r="H563" s="117">
        <v>562</v>
      </c>
      <c r="I563" s="117" t="str">
        <f t="shared" si="636"/>
        <v/>
      </c>
      <c r="J563" s="117">
        <f t="shared" si="637"/>
        <v>205</v>
      </c>
      <c r="K563" s="117" t="str">
        <f t="shared" si="638"/>
        <v/>
      </c>
      <c r="L563" s="117" t="str">
        <f t="shared" si="639"/>
        <v/>
      </c>
      <c r="M563" s="398" t="str">
        <f t="shared" si="640"/>
        <v/>
      </c>
      <c r="N563" s="117">
        <f t="shared" si="641"/>
        <v>225</v>
      </c>
      <c r="O563" s="117" t="str">
        <f t="shared" si="642"/>
        <v/>
      </c>
    </row>
    <row r="564" spans="8:15" x14ac:dyDescent="0.35">
      <c r="H564" s="117">
        <v>563</v>
      </c>
      <c r="I564" s="117" t="str">
        <f t="shared" si="636"/>
        <v/>
      </c>
      <c r="J564" s="117">
        <f t="shared" si="637"/>
        <v>205</v>
      </c>
      <c r="K564" s="117" t="str">
        <f t="shared" si="638"/>
        <v/>
      </c>
      <c r="L564" s="117" t="str">
        <f t="shared" si="639"/>
        <v/>
      </c>
      <c r="M564" s="398" t="str">
        <f t="shared" si="640"/>
        <v/>
      </c>
      <c r="N564" s="117">
        <f t="shared" si="641"/>
        <v>225</v>
      </c>
      <c r="O564" s="117" t="str">
        <f t="shared" si="642"/>
        <v/>
      </c>
    </row>
    <row r="565" spans="8:15" x14ac:dyDescent="0.35">
      <c r="H565" s="117">
        <v>564</v>
      </c>
      <c r="I565" s="117" t="str">
        <f t="shared" si="636"/>
        <v/>
      </c>
      <c r="J565" s="117">
        <f t="shared" si="637"/>
        <v>205</v>
      </c>
      <c r="K565" s="117" t="str">
        <f t="shared" si="638"/>
        <v/>
      </c>
      <c r="L565" s="117" t="str">
        <f t="shared" si="639"/>
        <v/>
      </c>
      <c r="M565" s="398" t="str">
        <f t="shared" si="640"/>
        <v/>
      </c>
      <c r="N565" s="117">
        <f t="shared" si="641"/>
        <v>225</v>
      </c>
      <c r="O565" s="117" t="str">
        <f t="shared" si="642"/>
        <v/>
      </c>
    </row>
    <row r="566" spans="8:15" x14ac:dyDescent="0.35">
      <c r="H566" s="117">
        <v>565</v>
      </c>
      <c r="I566" s="117" t="str">
        <f t="shared" si="636"/>
        <v/>
      </c>
      <c r="J566" s="117">
        <f t="shared" si="637"/>
        <v>205</v>
      </c>
      <c r="K566" s="117" t="str">
        <f t="shared" si="638"/>
        <v/>
      </c>
      <c r="L566" s="117" t="str">
        <f t="shared" si="639"/>
        <v/>
      </c>
      <c r="M566" s="398" t="str">
        <f t="shared" si="640"/>
        <v/>
      </c>
      <c r="N566" s="117">
        <f t="shared" si="641"/>
        <v>225</v>
      </c>
      <c r="O566" s="117" t="str">
        <f t="shared" si="642"/>
        <v/>
      </c>
    </row>
    <row r="567" spans="8:15" x14ac:dyDescent="0.35">
      <c r="H567" s="117">
        <v>566</v>
      </c>
      <c r="I567" s="117" t="str">
        <f t="shared" si="636"/>
        <v/>
      </c>
      <c r="J567" s="117">
        <f t="shared" si="637"/>
        <v>205</v>
      </c>
      <c r="K567" s="117" t="str">
        <f t="shared" si="638"/>
        <v/>
      </c>
      <c r="L567" s="117" t="str">
        <f t="shared" si="639"/>
        <v/>
      </c>
      <c r="M567" s="398" t="str">
        <f t="shared" si="640"/>
        <v/>
      </c>
      <c r="N567" s="117">
        <f t="shared" si="641"/>
        <v>225</v>
      </c>
      <c r="O567" s="117" t="str">
        <f t="shared" si="642"/>
        <v/>
      </c>
    </row>
    <row r="568" spans="8:15" x14ac:dyDescent="0.35">
      <c r="H568" s="117">
        <v>567</v>
      </c>
      <c r="I568" s="117" t="str">
        <f t="shared" si="636"/>
        <v/>
      </c>
      <c r="J568" s="117">
        <f t="shared" si="637"/>
        <v>205</v>
      </c>
      <c r="K568" s="117" t="str">
        <f t="shared" si="638"/>
        <v/>
      </c>
      <c r="L568" s="117" t="str">
        <f t="shared" si="639"/>
        <v/>
      </c>
      <c r="M568" s="398" t="str">
        <f t="shared" si="640"/>
        <v/>
      </c>
      <c r="N568" s="117">
        <f t="shared" si="641"/>
        <v>225</v>
      </c>
      <c r="O568" s="117" t="str">
        <f t="shared" si="642"/>
        <v/>
      </c>
    </row>
    <row r="569" spans="8:15" x14ac:dyDescent="0.35">
      <c r="H569" s="117">
        <v>568</v>
      </c>
      <c r="I569" s="117" t="str">
        <f t="shared" si="636"/>
        <v/>
      </c>
      <c r="J569" s="117">
        <f t="shared" si="637"/>
        <v>205</v>
      </c>
      <c r="K569" s="117" t="str">
        <f t="shared" si="638"/>
        <v/>
      </c>
      <c r="L569" s="117" t="str">
        <f t="shared" si="639"/>
        <v/>
      </c>
      <c r="M569" s="398" t="str">
        <f t="shared" si="640"/>
        <v/>
      </c>
      <c r="N569" s="117">
        <f t="shared" si="641"/>
        <v>225</v>
      </c>
      <c r="O569" s="117" t="str">
        <f t="shared" si="642"/>
        <v/>
      </c>
    </row>
    <row r="570" spans="8:15" x14ac:dyDescent="0.35">
      <c r="H570" s="117">
        <v>569</v>
      </c>
      <c r="I570" s="117" t="str">
        <f t="shared" si="636"/>
        <v/>
      </c>
      <c r="J570" s="117">
        <f t="shared" si="637"/>
        <v>205</v>
      </c>
      <c r="K570" s="117" t="str">
        <f t="shared" si="638"/>
        <v/>
      </c>
      <c r="L570" s="117" t="str">
        <f t="shared" si="639"/>
        <v/>
      </c>
      <c r="M570" s="398" t="str">
        <f t="shared" si="640"/>
        <v/>
      </c>
      <c r="N570" s="117">
        <f t="shared" si="641"/>
        <v>225</v>
      </c>
      <c r="O570" s="117" t="str">
        <f t="shared" si="642"/>
        <v/>
      </c>
    </row>
    <row r="571" spans="8:15" x14ac:dyDescent="0.35">
      <c r="H571" s="117">
        <v>570</v>
      </c>
      <c r="I571" s="117" t="str">
        <f t="shared" si="636"/>
        <v/>
      </c>
      <c r="J571" s="117">
        <f t="shared" si="637"/>
        <v>205</v>
      </c>
      <c r="K571" s="117" t="str">
        <f t="shared" si="638"/>
        <v/>
      </c>
      <c r="L571" s="117" t="str">
        <f t="shared" si="639"/>
        <v/>
      </c>
      <c r="M571" s="398" t="str">
        <f t="shared" si="640"/>
        <v/>
      </c>
      <c r="N571" s="117">
        <f t="shared" si="641"/>
        <v>225</v>
      </c>
      <c r="O571" s="117" t="str">
        <f t="shared" si="642"/>
        <v/>
      </c>
    </row>
    <row r="572" spans="8:15" x14ac:dyDescent="0.35">
      <c r="H572" s="117">
        <v>571</v>
      </c>
      <c r="I572" s="117" t="str">
        <f t="shared" si="636"/>
        <v/>
      </c>
      <c r="J572" s="117">
        <f t="shared" si="637"/>
        <v>205</v>
      </c>
      <c r="K572" s="117" t="str">
        <f t="shared" si="638"/>
        <v/>
      </c>
      <c r="L572" s="117" t="str">
        <f t="shared" si="639"/>
        <v/>
      </c>
      <c r="M572" s="398" t="str">
        <f t="shared" si="640"/>
        <v/>
      </c>
      <c r="N572" s="117">
        <f t="shared" si="641"/>
        <v>225</v>
      </c>
      <c r="O572" s="117" t="str">
        <f t="shared" si="642"/>
        <v/>
      </c>
    </row>
    <row r="573" spans="8:15" x14ac:dyDescent="0.35">
      <c r="H573" s="117">
        <v>572</v>
      </c>
      <c r="I573" s="117" t="str">
        <f t="shared" si="636"/>
        <v/>
      </c>
      <c r="J573" s="117">
        <f t="shared" si="637"/>
        <v>205</v>
      </c>
      <c r="K573" s="117" t="str">
        <f t="shared" si="638"/>
        <v/>
      </c>
      <c r="L573" s="117" t="str">
        <f t="shared" si="639"/>
        <v/>
      </c>
      <c r="M573" s="398" t="str">
        <f t="shared" si="640"/>
        <v/>
      </c>
      <c r="N573" s="117">
        <f t="shared" si="641"/>
        <v>225</v>
      </c>
      <c r="O573" s="117" t="str">
        <f t="shared" si="642"/>
        <v/>
      </c>
    </row>
    <row r="574" spans="8:15" x14ac:dyDescent="0.35">
      <c r="H574" s="117">
        <v>573</v>
      </c>
      <c r="I574" s="117" t="str">
        <f t="shared" si="636"/>
        <v/>
      </c>
      <c r="J574" s="117">
        <f t="shared" si="637"/>
        <v>205</v>
      </c>
      <c r="K574" s="117" t="str">
        <f t="shared" si="638"/>
        <v/>
      </c>
      <c r="L574" s="117" t="str">
        <f t="shared" si="639"/>
        <v/>
      </c>
      <c r="M574" s="398" t="str">
        <f t="shared" si="640"/>
        <v/>
      </c>
      <c r="N574" s="117">
        <f t="shared" si="641"/>
        <v>225</v>
      </c>
      <c r="O574" s="117" t="str">
        <f t="shared" si="642"/>
        <v/>
      </c>
    </row>
    <row r="575" spans="8:15" x14ac:dyDescent="0.35">
      <c r="H575" s="117">
        <v>574</v>
      </c>
      <c r="I575" s="117" t="str">
        <f t="shared" si="636"/>
        <v/>
      </c>
      <c r="J575" s="117">
        <f t="shared" si="637"/>
        <v>205</v>
      </c>
      <c r="K575" s="117" t="str">
        <f t="shared" si="638"/>
        <v/>
      </c>
      <c r="L575" s="117" t="str">
        <f t="shared" si="639"/>
        <v/>
      </c>
      <c r="M575" s="398" t="str">
        <f t="shared" si="640"/>
        <v/>
      </c>
      <c r="N575" s="117">
        <f t="shared" si="641"/>
        <v>225</v>
      </c>
      <c r="O575" s="117" t="str">
        <f t="shared" si="642"/>
        <v/>
      </c>
    </row>
    <row r="576" spans="8:15" x14ac:dyDescent="0.35">
      <c r="H576" s="117">
        <v>575</v>
      </c>
      <c r="I576" s="117" t="str">
        <f t="shared" si="636"/>
        <v/>
      </c>
      <c r="J576" s="117">
        <f t="shared" si="637"/>
        <v>205</v>
      </c>
      <c r="K576" s="117" t="str">
        <f t="shared" si="638"/>
        <v/>
      </c>
      <c r="L576" s="117" t="str">
        <f t="shared" si="639"/>
        <v/>
      </c>
      <c r="M576" s="398" t="str">
        <f t="shared" si="640"/>
        <v/>
      </c>
      <c r="N576" s="117">
        <f t="shared" si="641"/>
        <v>225</v>
      </c>
      <c r="O576" s="117" t="str">
        <f t="shared" si="642"/>
        <v/>
      </c>
    </row>
    <row r="577" spans="8:15" x14ac:dyDescent="0.35">
      <c r="H577" s="117">
        <v>576</v>
      </c>
      <c r="I577" s="117" t="str">
        <f t="shared" si="636"/>
        <v/>
      </c>
      <c r="J577" s="117">
        <f t="shared" si="637"/>
        <v>205</v>
      </c>
      <c r="K577" s="117" t="str">
        <f t="shared" si="638"/>
        <v/>
      </c>
      <c r="L577" s="117" t="str">
        <f t="shared" si="639"/>
        <v/>
      </c>
      <c r="M577" s="398" t="str">
        <f t="shared" si="640"/>
        <v/>
      </c>
      <c r="N577" s="117">
        <f t="shared" si="641"/>
        <v>225</v>
      </c>
      <c r="O577" s="117" t="str">
        <f t="shared" si="642"/>
        <v/>
      </c>
    </row>
    <row r="578" spans="8:15" x14ac:dyDescent="0.35">
      <c r="H578" s="117">
        <v>577</v>
      </c>
      <c r="I578" s="117" t="str">
        <f t="shared" ref="I578:I641" si="643">IFERROR(INDEX($1:$1048576,SUMPRODUCT(($X$149:$HV$196=H578)*ROW($X$149:$HV$196))-98,SUMPRODUCT(($X$149:$HV$196=H578)*COLUMN($X$149:$HV$196))),"")</f>
        <v/>
      </c>
      <c r="J578" s="117">
        <f t="shared" si="637"/>
        <v>205</v>
      </c>
      <c r="K578" s="117" t="str">
        <f t="shared" si="638"/>
        <v/>
      </c>
      <c r="L578" s="117" t="str">
        <f t="shared" si="639"/>
        <v/>
      </c>
      <c r="M578" s="398" t="str">
        <f t="shared" si="640"/>
        <v/>
      </c>
      <c r="N578" s="117">
        <f t="shared" si="641"/>
        <v>225</v>
      </c>
      <c r="O578" s="117" t="str">
        <f t="shared" si="642"/>
        <v/>
      </c>
    </row>
    <row r="579" spans="8:15" x14ac:dyDescent="0.35">
      <c r="H579" s="117">
        <v>578</v>
      </c>
      <c r="I579" s="117" t="str">
        <f t="shared" si="643"/>
        <v/>
      </c>
      <c r="J579" s="117">
        <f t="shared" ref="J579:J642" si="644">IF(I579="ECG",J578+1,J578)</f>
        <v>205</v>
      </c>
      <c r="K579" s="117" t="str">
        <f t="shared" ref="K579:K642" si="645">IF(J579=J578,"",IF(MOD(J579,$C$61)=0,"ECG",""))</f>
        <v/>
      </c>
      <c r="L579" s="117" t="str">
        <f t="shared" ref="L579:L642" si="646">IF(I579&lt;&gt;"ECG",I579,"")</f>
        <v/>
      </c>
      <c r="M579" s="398" t="str">
        <f t="shared" ref="M579:M642" si="647">CONCATENATE(L579,K579)</f>
        <v/>
      </c>
      <c r="N579" s="117">
        <f t="shared" ref="N579:N642" si="648">IF(M579="",N578,N578+1)</f>
        <v>225</v>
      </c>
      <c r="O579" s="117" t="str">
        <f t="shared" ref="O579:O642" si="649">IF(N579=N578,"",N579)</f>
        <v/>
      </c>
    </row>
    <row r="580" spans="8:15" x14ac:dyDescent="0.35">
      <c r="H580" s="117">
        <v>579</v>
      </c>
      <c r="I580" s="117" t="str">
        <f t="shared" si="643"/>
        <v/>
      </c>
      <c r="J580" s="117">
        <f t="shared" si="644"/>
        <v>205</v>
      </c>
      <c r="K580" s="117" t="str">
        <f t="shared" si="645"/>
        <v/>
      </c>
      <c r="L580" s="117" t="str">
        <f t="shared" si="646"/>
        <v/>
      </c>
      <c r="M580" s="398" t="str">
        <f t="shared" si="647"/>
        <v/>
      </c>
      <c r="N580" s="117">
        <f t="shared" si="648"/>
        <v>225</v>
      </c>
      <c r="O580" s="117" t="str">
        <f t="shared" si="649"/>
        <v/>
      </c>
    </row>
    <row r="581" spans="8:15" x14ac:dyDescent="0.35">
      <c r="H581" s="117">
        <v>580</v>
      </c>
      <c r="I581" s="117" t="str">
        <f t="shared" si="643"/>
        <v/>
      </c>
      <c r="J581" s="117">
        <f t="shared" si="644"/>
        <v>205</v>
      </c>
      <c r="K581" s="117" t="str">
        <f t="shared" si="645"/>
        <v/>
      </c>
      <c r="L581" s="117" t="str">
        <f t="shared" si="646"/>
        <v/>
      </c>
      <c r="M581" s="398" t="str">
        <f t="shared" si="647"/>
        <v/>
      </c>
      <c r="N581" s="117">
        <f t="shared" si="648"/>
        <v>225</v>
      </c>
      <c r="O581" s="117" t="str">
        <f t="shared" si="649"/>
        <v/>
      </c>
    </row>
    <row r="582" spans="8:15" x14ac:dyDescent="0.35">
      <c r="H582" s="117">
        <v>581</v>
      </c>
      <c r="I582" s="117" t="str">
        <f t="shared" si="643"/>
        <v/>
      </c>
      <c r="J582" s="117">
        <f t="shared" si="644"/>
        <v>205</v>
      </c>
      <c r="K582" s="117" t="str">
        <f t="shared" si="645"/>
        <v/>
      </c>
      <c r="L582" s="117" t="str">
        <f t="shared" si="646"/>
        <v/>
      </c>
      <c r="M582" s="398" t="str">
        <f t="shared" si="647"/>
        <v/>
      </c>
      <c r="N582" s="117">
        <f t="shared" si="648"/>
        <v>225</v>
      </c>
      <c r="O582" s="117" t="str">
        <f t="shared" si="649"/>
        <v/>
      </c>
    </row>
    <row r="583" spans="8:15" x14ac:dyDescent="0.35">
      <c r="H583" s="117">
        <v>582</v>
      </c>
      <c r="I583" s="117" t="str">
        <f t="shared" si="643"/>
        <v/>
      </c>
      <c r="J583" s="117">
        <f t="shared" si="644"/>
        <v>205</v>
      </c>
      <c r="K583" s="117" t="str">
        <f t="shared" si="645"/>
        <v/>
      </c>
      <c r="L583" s="117" t="str">
        <f t="shared" si="646"/>
        <v/>
      </c>
      <c r="M583" s="398" t="str">
        <f t="shared" si="647"/>
        <v/>
      </c>
      <c r="N583" s="117">
        <f t="shared" si="648"/>
        <v>225</v>
      </c>
      <c r="O583" s="117" t="str">
        <f t="shared" si="649"/>
        <v/>
      </c>
    </row>
    <row r="584" spans="8:15" x14ac:dyDescent="0.35">
      <c r="H584" s="117">
        <v>583</v>
      </c>
      <c r="I584" s="117" t="str">
        <f t="shared" si="643"/>
        <v/>
      </c>
      <c r="J584" s="117">
        <f t="shared" si="644"/>
        <v>205</v>
      </c>
      <c r="K584" s="117" t="str">
        <f t="shared" si="645"/>
        <v/>
      </c>
      <c r="L584" s="117" t="str">
        <f t="shared" si="646"/>
        <v/>
      </c>
      <c r="M584" s="398" t="str">
        <f t="shared" si="647"/>
        <v/>
      </c>
      <c r="N584" s="117">
        <f t="shared" si="648"/>
        <v>225</v>
      </c>
      <c r="O584" s="117" t="str">
        <f t="shared" si="649"/>
        <v/>
      </c>
    </row>
    <row r="585" spans="8:15" x14ac:dyDescent="0.35">
      <c r="H585" s="117">
        <v>584</v>
      </c>
      <c r="I585" s="117" t="str">
        <f t="shared" si="643"/>
        <v/>
      </c>
      <c r="J585" s="117">
        <f t="shared" si="644"/>
        <v>205</v>
      </c>
      <c r="K585" s="117" t="str">
        <f t="shared" si="645"/>
        <v/>
      </c>
      <c r="L585" s="117" t="str">
        <f t="shared" si="646"/>
        <v/>
      </c>
      <c r="M585" s="398" t="str">
        <f t="shared" si="647"/>
        <v/>
      </c>
      <c r="N585" s="117">
        <f t="shared" si="648"/>
        <v>225</v>
      </c>
      <c r="O585" s="117" t="str">
        <f t="shared" si="649"/>
        <v/>
      </c>
    </row>
    <row r="586" spans="8:15" x14ac:dyDescent="0.35">
      <c r="H586" s="117">
        <v>585</v>
      </c>
      <c r="I586" s="117" t="str">
        <f t="shared" si="643"/>
        <v/>
      </c>
      <c r="J586" s="117">
        <f t="shared" si="644"/>
        <v>205</v>
      </c>
      <c r="K586" s="117" t="str">
        <f t="shared" si="645"/>
        <v/>
      </c>
      <c r="L586" s="117" t="str">
        <f t="shared" si="646"/>
        <v/>
      </c>
      <c r="M586" s="398" t="str">
        <f t="shared" si="647"/>
        <v/>
      </c>
      <c r="N586" s="117">
        <f t="shared" si="648"/>
        <v>225</v>
      </c>
      <c r="O586" s="117" t="str">
        <f t="shared" si="649"/>
        <v/>
      </c>
    </row>
    <row r="587" spans="8:15" x14ac:dyDescent="0.35">
      <c r="H587" s="117">
        <v>586</v>
      </c>
      <c r="I587" s="117" t="str">
        <f t="shared" si="643"/>
        <v/>
      </c>
      <c r="J587" s="117">
        <f t="shared" si="644"/>
        <v>205</v>
      </c>
      <c r="K587" s="117" t="str">
        <f t="shared" si="645"/>
        <v/>
      </c>
      <c r="L587" s="117" t="str">
        <f t="shared" si="646"/>
        <v/>
      </c>
      <c r="M587" s="398" t="str">
        <f t="shared" si="647"/>
        <v/>
      </c>
      <c r="N587" s="117">
        <f t="shared" si="648"/>
        <v>225</v>
      </c>
      <c r="O587" s="117" t="str">
        <f t="shared" si="649"/>
        <v/>
      </c>
    </row>
    <row r="588" spans="8:15" x14ac:dyDescent="0.35">
      <c r="H588" s="117">
        <v>587</v>
      </c>
      <c r="I588" s="117" t="str">
        <f t="shared" si="643"/>
        <v/>
      </c>
      <c r="J588" s="117">
        <f t="shared" si="644"/>
        <v>205</v>
      </c>
      <c r="K588" s="117" t="str">
        <f t="shared" si="645"/>
        <v/>
      </c>
      <c r="L588" s="117" t="str">
        <f t="shared" si="646"/>
        <v/>
      </c>
      <c r="M588" s="398" t="str">
        <f t="shared" si="647"/>
        <v/>
      </c>
      <c r="N588" s="117">
        <f t="shared" si="648"/>
        <v>225</v>
      </c>
      <c r="O588" s="117" t="str">
        <f t="shared" si="649"/>
        <v/>
      </c>
    </row>
    <row r="589" spans="8:15" x14ac:dyDescent="0.35">
      <c r="H589" s="117">
        <v>588</v>
      </c>
      <c r="I589" s="117" t="str">
        <f t="shared" si="643"/>
        <v/>
      </c>
      <c r="J589" s="117">
        <f t="shared" si="644"/>
        <v>205</v>
      </c>
      <c r="K589" s="117" t="str">
        <f t="shared" si="645"/>
        <v/>
      </c>
      <c r="L589" s="117" t="str">
        <f t="shared" si="646"/>
        <v/>
      </c>
      <c r="M589" s="398" t="str">
        <f t="shared" si="647"/>
        <v/>
      </c>
      <c r="N589" s="117">
        <f t="shared" si="648"/>
        <v>225</v>
      </c>
      <c r="O589" s="117" t="str">
        <f t="shared" si="649"/>
        <v/>
      </c>
    </row>
    <row r="590" spans="8:15" x14ac:dyDescent="0.35">
      <c r="H590" s="117">
        <v>589</v>
      </c>
      <c r="I590" s="117" t="str">
        <f t="shared" si="643"/>
        <v/>
      </c>
      <c r="J590" s="117">
        <f t="shared" si="644"/>
        <v>205</v>
      </c>
      <c r="K590" s="117" t="str">
        <f t="shared" si="645"/>
        <v/>
      </c>
      <c r="L590" s="117" t="str">
        <f t="shared" si="646"/>
        <v/>
      </c>
      <c r="M590" s="398" t="str">
        <f t="shared" si="647"/>
        <v/>
      </c>
      <c r="N590" s="117">
        <f t="shared" si="648"/>
        <v>225</v>
      </c>
      <c r="O590" s="117" t="str">
        <f t="shared" si="649"/>
        <v/>
      </c>
    </row>
    <row r="591" spans="8:15" x14ac:dyDescent="0.35">
      <c r="H591" s="117">
        <v>590</v>
      </c>
      <c r="I591" s="117" t="str">
        <f t="shared" si="643"/>
        <v/>
      </c>
      <c r="J591" s="117">
        <f t="shared" si="644"/>
        <v>205</v>
      </c>
      <c r="K591" s="117" t="str">
        <f t="shared" si="645"/>
        <v/>
      </c>
      <c r="L591" s="117" t="str">
        <f t="shared" si="646"/>
        <v/>
      </c>
      <c r="M591" s="398" t="str">
        <f t="shared" si="647"/>
        <v/>
      </c>
      <c r="N591" s="117">
        <f t="shared" si="648"/>
        <v>225</v>
      </c>
      <c r="O591" s="117" t="str">
        <f t="shared" si="649"/>
        <v/>
      </c>
    </row>
    <row r="592" spans="8:15" x14ac:dyDescent="0.35">
      <c r="H592" s="117">
        <v>591</v>
      </c>
      <c r="I592" s="117" t="str">
        <f t="shared" si="643"/>
        <v/>
      </c>
      <c r="J592" s="117">
        <f t="shared" si="644"/>
        <v>205</v>
      </c>
      <c r="K592" s="117" t="str">
        <f t="shared" si="645"/>
        <v/>
      </c>
      <c r="L592" s="117" t="str">
        <f t="shared" si="646"/>
        <v/>
      </c>
      <c r="M592" s="398" t="str">
        <f t="shared" si="647"/>
        <v/>
      </c>
      <c r="N592" s="117">
        <f t="shared" si="648"/>
        <v>225</v>
      </c>
      <c r="O592" s="117" t="str">
        <f t="shared" si="649"/>
        <v/>
      </c>
    </row>
    <row r="593" spans="8:15" x14ac:dyDescent="0.35">
      <c r="H593" s="117">
        <v>592</v>
      </c>
      <c r="I593" s="117" t="str">
        <f t="shared" si="643"/>
        <v/>
      </c>
      <c r="J593" s="117">
        <f t="shared" si="644"/>
        <v>205</v>
      </c>
      <c r="K593" s="117" t="str">
        <f t="shared" si="645"/>
        <v/>
      </c>
      <c r="L593" s="117" t="str">
        <f t="shared" si="646"/>
        <v/>
      </c>
      <c r="M593" s="398" t="str">
        <f t="shared" si="647"/>
        <v/>
      </c>
      <c r="N593" s="117">
        <f t="shared" si="648"/>
        <v>225</v>
      </c>
      <c r="O593" s="117" t="str">
        <f t="shared" si="649"/>
        <v/>
      </c>
    </row>
    <row r="594" spans="8:15" x14ac:dyDescent="0.35">
      <c r="H594" s="117">
        <v>593</v>
      </c>
      <c r="I594" s="117" t="str">
        <f t="shared" si="643"/>
        <v/>
      </c>
      <c r="J594" s="117">
        <f t="shared" si="644"/>
        <v>205</v>
      </c>
      <c r="K594" s="117" t="str">
        <f t="shared" si="645"/>
        <v/>
      </c>
      <c r="L594" s="117" t="str">
        <f t="shared" si="646"/>
        <v/>
      </c>
      <c r="M594" s="398" t="str">
        <f t="shared" si="647"/>
        <v/>
      </c>
      <c r="N594" s="117">
        <f t="shared" si="648"/>
        <v>225</v>
      </c>
      <c r="O594" s="117" t="str">
        <f t="shared" si="649"/>
        <v/>
      </c>
    </row>
    <row r="595" spans="8:15" x14ac:dyDescent="0.35">
      <c r="H595" s="117">
        <v>594</v>
      </c>
      <c r="I595" s="117" t="str">
        <f t="shared" si="643"/>
        <v/>
      </c>
      <c r="J595" s="117">
        <f t="shared" si="644"/>
        <v>205</v>
      </c>
      <c r="K595" s="117" t="str">
        <f t="shared" si="645"/>
        <v/>
      </c>
      <c r="L595" s="117" t="str">
        <f t="shared" si="646"/>
        <v/>
      </c>
      <c r="M595" s="398" t="str">
        <f t="shared" si="647"/>
        <v/>
      </c>
      <c r="N595" s="117">
        <f t="shared" si="648"/>
        <v>225</v>
      </c>
      <c r="O595" s="117" t="str">
        <f t="shared" si="649"/>
        <v/>
      </c>
    </row>
    <row r="596" spans="8:15" x14ac:dyDescent="0.35">
      <c r="H596" s="117">
        <v>595</v>
      </c>
      <c r="I596" s="117" t="str">
        <f t="shared" si="643"/>
        <v/>
      </c>
      <c r="J596" s="117">
        <f t="shared" si="644"/>
        <v>205</v>
      </c>
      <c r="K596" s="117" t="str">
        <f t="shared" si="645"/>
        <v/>
      </c>
      <c r="L596" s="117" t="str">
        <f t="shared" si="646"/>
        <v/>
      </c>
      <c r="M596" s="398" t="str">
        <f t="shared" si="647"/>
        <v/>
      </c>
      <c r="N596" s="117">
        <f t="shared" si="648"/>
        <v>225</v>
      </c>
      <c r="O596" s="117" t="str">
        <f t="shared" si="649"/>
        <v/>
      </c>
    </row>
    <row r="597" spans="8:15" x14ac:dyDescent="0.35">
      <c r="H597" s="117">
        <v>596</v>
      </c>
      <c r="I597" s="117" t="str">
        <f t="shared" si="643"/>
        <v/>
      </c>
      <c r="J597" s="117">
        <f t="shared" si="644"/>
        <v>205</v>
      </c>
      <c r="K597" s="117" t="str">
        <f t="shared" si="645"/>
        <v/>
      </c>
      <c r="L597" s="117" t="str">
        <f t="shared" si="646"/>
        <v/>
      </c>
      <c r="M597" s="398" t="str">
        <f t="shared" si="647"/>
        <v/>
      </c>
      <c r="N597" s="117">
        <f t="shared" si="648"/>
        <v>225</v>
      </c>
      <c r="O597" s="117" t="str">
        <f t="shared" si="649"/>
        <v/>
      </c>
    </row>
    <row r="598" spans="8:15" x14ac:dyDescent="0.35">
      <c r="H598" s="117">
        <v>597</v>
      </c>
      <c r="I598" s="117" t="str">
        <f t="shared" si="643"/>
        <v/>
      </c>
      <c r="J598" s="117">
        <f t="shared" si="644"/>
        <v>205</v>
      </c>
      <c r="K598" s="117" t="str">
        <f t="shared" si="645"/>
        <v/>
      </c>
      <c r="L598" s="117" t="str">
        <f t="shared" si="646"/>
        <v/>
      </c>
      <c r="M598" s="398" t="str">
        <f t="shared" si="647"/>
        <v/>
      </c>
      <c r="N598" s="117">
        <f t="shared" si="648"/>
        <v>225</v>
      </c>
      <c r="O598" s="117" t="str">
        <f t="shared" si="649"/>
        <v/>
      </c>
    </row>
    <row r="599" spans="8:15" x14ac:dyDescent="0.35">
      <c r="H599" s="117">
        <v>598</v>
      </c>
      <c r="I599" s="117" t="str">
        <f t="shared" si="643"/>
        <v/>
      </c>
      <c r="J599" s="117">
        <f t="shared" si="644"/>
        <v>205</v>
      </c>
      <c r="K599" s="117" t="str">
        <f t="shared" si="645"/>
        <v/>
      </c>
      <c r="L599" s="117" t="str">
        <f t="shared" si="646"/>
        <v/>
      </c>
      <c r="M599" s="398" t="str">
        <f t="shared" si="647"/>
        <v/>
      </c>
      <c r="N599" s="117">
        <f t="shared" si="648"/>
        <v>225</v>
      </c>
      <c r="O599" s="117" t="str">
        <f t="shared" si="649"/>
        <v/>
      </c>
    </row>
    <row r="600" spans="8:15" x14ac:dyDescent="0.35">
      <c r="H600" s="117">
        <v>599</v>
      </c>
      <c r="I600" s="117" t="str">
        <f t="shared" si="643"/>
        <v/>
      </c>
      <c r="J600" s="117">
        <f t="shared" si="644"/>
        <v>205</v>
      </c>
      <c r="K600" s="117" t="str">
        <f t="shared" si="645"/>
        <v/>
      </c>
      <c r="L600" s="117" t="str">
        <f t="shared" si="646"/>
        <v/>
      </c>
      <c r="M600" s="398" t="str">
        <f t="shared" si="647"/>
        <v/>
      </c>
      <c r="N600" s="117">
        <f t="shared" si="648"/>
        <v>225</v>
      </c>
      <c r="O600" s="117" t="str">
        <f t="shared" si="649"/>
        <v/>
      </c>
    </row>
    <row r="601" spans="8:15" x14ac:dyDescent="0.35">
      <c r="H601" s="117">
        <v>600</v>
      </c>
      <c r="I601" s="117" t="str">
        <f t="shared" si="643"/>
        <v/>
      </c>
      <c r="J601" s="117">
        <f t="shared" si="644"/>
        <v>205</v>
      </c>
      <c r="K601" s="117" t="str">
        <f t="shared" si="645"/>
        <v/>
      </c>
      <c r="L601" s="117" t="str">
        <f t="shared" si="646"/>
        <v/>
      </c>
      <c r="M601" s="398" t="str">
        <f t="shared" si="647"/>
        <v/>
      </c>
      <c r="N601" s="117">
        <f t="shared" si="648"/>
        <v>225</v>
      </c>
      <c r="O601" s="117" t="str">
        <f t="shared" si="649"/>
        <v/>
      </c>
    </row>
    <row r="602" spans="8:15" x14ac:dyDescent="0.35">
      <c r="H602" s="117">
        <v>601</v>
      </c>
      <c r="I602" s="117" t="str">
        <f t="shared" si="643"/>
        <v/>
      </c>
      <c r="J602" s="117">
        <f t="shared" si="644"/>
        <v>205</v>
      </c>
      <c r="K602" s="117" t="str">
        <f t="shared" si="645"/>
        <v/>
      </c>
      <c r="L602" s="117" t="str">
        <f t="shared" si="646"/>
        <v/>
      </c>
      <c r="M602" s="398" t="str">
        <f t="shared" si="647"/>
        <v/>
      </c>
      <c r="N602" s="117">
        <f t="shared" si="648"/>
        <v>225</v>
      </c>
      <c r="O602" s="117" t="str">
        <f t="shared" si="649"/>
        <v/>
      </c>
    </row>
    <row r="603" spans="8:15" x14ac:dyDescent="0.35">
      <c r="H603" s="117">
        <v>602</v>
      </c>
      <c r="I603" s="117" t="str">
        <f t="shared" si="643"/>
        <v/>
      </c>
      <c r="J603" s="117">
        <f t="shared" si="644"/>
        <v>205</v>
      </c>
      <c r="K603" s="117" t="str">
        <f t="shared" si="645"/>
        <v/>
      </c>
      <c r="L603" s="117" t="str">
        <f t="shared" si="646"/>
        <v/>
      </c>
      <c r="M603" s="398" t="str">
        <f t="shared" si="647"/>
        <v/>
      </c>
      <c r="N603" s="117">
        <f t="shared" si="648"/>
        <v>225</v>
      </c>
      <c r="O603" s="117" t="str">
        <f t="shared" si="649"/>
        <v/>
      </c>
    </row>
    <row r="604" spans="8:15" x14ac:dyDescent="0.35">
      <c r="H604" s="117">
        <v>603</v>
      </c>
      <c r="I604" s="117" t="str">
        <f t="shared" si="643"/>
        <v/>
      </c>
      <c r="J604" s="117">
        <f t="shared" si="644"/>
        <v>205</v>
      </c>
      <c r="K604" s="117" t="str">
        <f t="shared" si="645"/>
        <v/>
      </c>
      <c r="L604" s="117" t="str">
        <f t="shared" si="646"/>
        <v/>
      </c>
      <c r="M604" s="398" t="str">
        <f t="shared" si="647"/>
        <v/>
      </c>
      <c r="N604" s="117">
        <f t="shared" si="648"/>
        <v>225</v>
      </c>
      <c r="O604" s="117" t="str">
        <f t="shared" si="649"/>
        <v/>
      </c>
    </row>
    <row r="605" spans="8:15" x14ac:dyDescent="0.35">
      <c r="H605" s="117">
        <v>604</v>
      </c>
      <c r="I605" s="117" t="str">
        <f t="shared" si="643"/>
        <v/>
      </c>
      <c r="J605" s="117">
        <f t="shared" si="644"/>
        <v>205</v>
      </c>
      <c r="K605" s="117" t="str">
        <f t="shared" si="645"/>
        <v/>
      </c>
      <c r="L605" s="117" t="str">
        <f t="shared" si="646"/>
        <v/>
      </c>
      <c r="M605" s="398" t="str">
        <f t="shared" si="647"/>
        <v/>
      </c>
      <c r="N605" s="117">
        <f t="shared" si="648"/>
        <v>225</v>
      </c>
      <c r="O605" s="117" t="str">
        <f t="shared" si="649"/>
        <v/>
      </c>
    </row>
    <row r="606" spans="8:15" x14ac:dyDescent="0.35">
      <c r="H606" s="117">
        <v>605</v>
      </c>
      <c r="I606" s="117" t="str">
        <f t="shared" si="643"/>
        <v/>
      </c>
      <c r="J606" s="117">
        <f t="shared" si="644"/>
        <v>205</v>
      </c>
      <c r="K606" s="117" t="str">
        <f t="shared" si="645"/>
        <v/>
      </c>
      <c r="L606" s="117" t="str">
        <f t="shared" si="646"/>
        <v/>
      </c>
      <c r="M606" s="398" t="str">
        <f t="shared" si="647"/>
        <v/>
      </c>
      <c r="N606" s="117">
        <f t="shared" si="648"/>
        <v>225</v>
      </c>
      <c r="O606" s="117" t="str">
        <f t="shared" si="649"/>
        <v/>
      </c>
    </row>
    <row r="607" spans="8:15" x14ac:dyDescent="0.35">
      <c r="H607" s="117">
        <v>606</v>
      </c>
      <c r="I607" s="117" t="str">
        <f t="shared" si="643"/>
        <v/>
      </c>
      <c r="J607" s="117">
        <f t="shared" si="644"/>
        <v>205</v>
      </c>
      <c r="K607" s="117" t="str">
        <f t="shared" si="645"/>
        <v/>
      </c>
      <c r="L607" s="117" t="str">
        <f t="shared" si="646"/>
        <v/>
      </c>
      <c r="M607" s="398" t="str">
        <f t="shared" si="647"/>
        <v/>
      </c>
      <c r="N607" s="117">
        <f t="shared" si="648"/>
        <v>225</v>
      </c>
      <c r="O607" s="117" t="str">
        <f t="shared" si="649"/>
        <v/>
      </c>
    </row>
    <row r="608" spans="8:15" x14ac:dyDescent="0.35">
      <c r="H608" s="117">
        <v>607</v>
      </c>
      <c r="I608" s="117" t="str">
        <f t="shared" si="643"/>
        <v/>
      </c>
      <c r="J608" s="117">
        <f t="shared" si="644"/>
        <v>205</v>
      </c>
      <c r="K608" s="117" t="str">
        <f t="shared" si="645"/>
        <v/>
      </c>
      <c r="L608" s="117" t="str">
        <f t="shared" si="646"/>
        <v/>
      </c>
      <c r="M608" s="398" t="str">
        <f t="shared" si="647"/>
        <v/>
      </c>
      <c r="N608" s="117">
        <f t="shared" si="648"/>
        <v>225</v>
      </c>
      <c r="O608" s="117" t="str">
        <f t="shared" si="649"/>
        <v/>
      </c>
    </row>
    <row r="609" spans="8:15" x14ac:dyDescent="0.35">
      <c r="H609" s="117">
        <v>608</v>
      </c>
      <c r="I609" s="117" t="str">
        <f t="shared" si="643"/>
        <v/>
      </c>
      <c r="J609" s="117">
        <f t="shared" si="644"/>
        <v>205</v>
      </c>
      <c r="K609" s="117" t="str">
        <f t="shared" si="645"/>
        <v/>
      </c>
      <c r="L609" s="117" t="str">
        <f t="shared" si="646"/>
        <v/>
      </c>
      <c r="M609" s="398" t="str">
        <f t="shared" si="647"/>
        <v/>
      </c>
      <c r="N609" s="117">
        <f t="shared" si="648"/>
        <v>225</v>
      </c>
      <c r="O609" s="117" t="str">
        <f t="shared" si="649"/>
        <v/>
      </c>
    </row>
    <row r="610" spans="8:15" x14ac:dyDescent="0.35">
      <c r="H610" s="117">
        <v>609</v>
      </c>
      <c r="I610" s="117" t="str">
        <f t="shared" si="643"/>
        <v/>
      </c>
      <c r="J610" s="117">
        <f t="shared" si="644"/>
        <v>205</v>
      </c>
      <c r="K610" s="117" t="str">
        <f t="shared" si="645"/>
        <v/>
      </c>
      <c r="L610" s="117" t="str">
        <f t="shared" si="646"/>
        <v/>
      </c>
      <c r="M610" s="398" t="str">
        <f t="shared" si="647"/>
        <v/>
      </c>
      <c r="N610" s="117">
        <f t="shared" si="648"/>
        <v>225</v>
      </c>
      <c r="O610" s="117" t="str">
        <f t="shared" si="649"/>
        <v/>
      </c>
    </row>
    <row r="611" spans="8:15" x14ac:dyDescent="0.35">
      <c r="H611" s="117">
        <v>610</v>
      </c>
      <c r="I611" s="117" t="str">
        <f t="shared" si="643"/>
        <v/>
      </c>
      <c r="J611" s="117">
        <f t="shared" si="644"/>
        <v>205</v>
      </c>
      <c r="K611" s="117" t="str">
        <f t="shared" si="645"/>
        <v/>
      </c>
      <c r="L611" s="117" t="str">
        <f t="shared" si="646"/>
        <v/>
      </c>
      <c r="M611" s="398" t="str">
        <f t="shared" si="647"/>
        <v/>
      </c>
      <c r="N611" s="117">
        <f t="shared" si="648"/>
        <v>225</v>
      </c>
      <c r="O611" s="117" t="str">
        <f t="shared" si="649"/>
        <v/>
      </c>
    </row>
    <row r="612" spans="8:15" x14ac:dyDescent="0.35">
      <c r="H612" s="117">
        <v>611</v>
      </c>
      <c r="I612" s="117" t="str">
        <f t="shared" si="643"/>
        <v/>
      </c>
      <c r="J612" s="117">
        <f t="shared" si="644"/>
        <v>205</v>
      </c>
      <c r="K612" s="117" t="str">
        <f t="shared" si="645"/>
        <v/>
      </c>
      <c r="L612" s="117" t="str">
        <f t="shared" si="646"/>
        <v/>
      </c>
      <c r="M612" s="398" t="str">
        <f t="shared" si="647"/>
        <v/>
      </c>
      <c r="N612" s="117">
        <f t="shared" si="648"/>
        <v>225</v>
      </c>
      <c r="O612" s="117" t="str">
        <f t="shared" si="649"/>
        <v/>
      </c>
    </row>
    <row r="613" spans="8:15" x14ac:dyDescent="0.35">
      <c r="H613" s="117">
        <v>612</v>
      </c>
      <c r="I613" s="117" t="str">
        <f t="shared" si="643"/>
        <v/>
      </c>
      <c r="J613" s="117">
        <f t="shared" si="644"/>
        <v>205</v>
      </c>
      <c r="K613" s="117" t="str">
        <f t="shared" si="645"/>
        <v/>
      </c>
      <c r="L613" s="117" t="str">
        <f t="shared" si="646"/>
        <v/>
      </c>
      <c r="M613" s="398" t="str">
        <f t="shared" si="647"/>
        <v/>
      </c>
      <c r="N613" s="117">
        <f t="shared" si="648"/>
        <v>225</v>
      </c>
      <c r="O613" s="117" t="str">
        <f t="shared" si="649"/>
        <v/>
      </c>
    </row>
    <row r="614" spans="8:15" x14ac:dyDescent="0.35">
      <c r="H614" s="117">
        <v>613</v>
      </c>
      <c r="I614" s="117" t="str">
        <f t="shared" si="643"/>
        <v/>
      </c>
      <c r="J614" s="117">
        <f t="shared" si="644"/>
        <v>205</v>
      </c>
      <c r="K614" s="117" t="str">
        <f t="shared" si="645"/>
        <v/>
      </c>
      <c r="L614" s="117" t="str">
        <f t="shared" si="646"/>
        <v/>
      </c>
      <c r="M614" s="398" t="str">
        <f t="shared" si="647"/>
        <v/>
      </c>
      <c r="N614" s="117">
        <f t="shared" si="648"/>
        <v>225</v>
      </c>
      <c r="O614" s="117" t="str">
        <f t="shared" si="649"/>
        <v/>
      </c>
    </row>
    <row r="615" spans="8:15" x14ac:dyDescent="0.35">
      <c r="H615" s="117">
        <v>614</v>
      </c>
      <c r="I615" s="117" t="str">
        <f t="shared" si="643"/>
        <v/>
      </c>
      <c r="J615" s="117">
        <f t="shared" si="644"/>
        <v>205</v>
      </c>
      <c r="K615" s="117" t="str">
        <f t="shared" si="645"/>
        <v/>
      </c>
      <c r="L615" s="117" t="str">
        <f t="shared" si="646"/>
        <v/>
      </c>
      <c r="M615" s="398" t="str">
        <f t="shared" si="647"/>
        <v/>
      </c>
      <c r="N615" s="117">
        <f t="shared" si="648"/>
        <v>225</v>
      </c>
      <c r="O615" s="117" t="str">
        <f t="shared" si="649"/>
        <v/>
      </c>
    </row>
    <row r="616" spans="8:15" x14ac:dyDescent="0.35">
      <c r="H616" s="117">
        <v>615</v>
      </c>
      <c r="I616" s="117" t="str">
        <f t="shared" si="643"/>
        <v/>
      </c>
      <c r="J616" s="117">
        <f t="shared" si="644"/>
        <v>205</v>
      </c>
      <c r="K616" s="117" t="str">
        <f t="shared" si="645"/>
        <v/>
      </c>
      <c r="L616" s="117" t="str">
        <f t="shared" si="646"/>
        <v/>
      </c>
      <c r="M616" s="398" t="str">
        <f t="shared" si="647"/>
        <v/>
      </c>
      <c r="N616" s="117">
        <f t="shared" si="648"/>
        <v>225</v>
      </c>
      <c r="O616" s="117" t="str">
        <f t="shared" si="649"/>
        <v/>
      </c>
    </row>
    <row r="617" spans="8:15" x14ac:dyDescent="0.35">
      <c r="H617" s="117">
        <v>616</v>
      </c>
      <c r="I617" s="117" t="str">
        <f t="shared" si="643"/>
        <v/>
      </c>
      <c r="J617" s="117">
        <f t="shared" si="644"/>
        <v>205</v>
      </c>
      <c r="K617" s="117" t="str">
        <f t="shared" si="645"/>
        <v/>
      </c>
      <c r="L617" s="117" t="str">
        <f t="shared" si="646"/>
        <v/>
      </c>
      <c r="M617" s="398" t="str">
        <f t="shared" si="647"/>
        <v/>
      </c>
      <c r="N617" s="117">
        <f t="shared" si="648"/>
        <v>225</v>
      </c>
      <c r="O617" s="117" t="str">
        <f t="shared" si="649"/>
        <v/>
      </c>
    </row>
    <row r="618" spans="8:15" x14ac:dyDescent="0.35">
      <c r="H618" s="117">
        <v>617</v>
      </c>
      <c r="I618" s="117" t="str">
        <f t="shared" si="643"/>
        <v/>
      </c>
      <c r="J618" s="117">
        <f t="shared" si="644"/>
        <v>205</v>
      </c>
      <c r="K618" s="117" t="str">
        <f t="shared" si="645"/>
        <v/>
      </c>
      <c r="L618" s="117" t="str">
        <f t="shared" si="646"/>
        <v/>
      </c>
      <c r="M618" s="398" t="str">
        <f t="shared" si="647"/>
        <v/>
      </c>
      <c r="N618" s="117">
        <f t="shared" si="648"/>
        <v>225</v>
      </c>
      <c r="O618" s="117" t="str">
        <f t="shared" si="649"/>
        <v/>
      </c>
    </row>
    <row r="619" spans="8:15" x14ac:dyDescent="0.35">
      <c r="H619" s="117">
        <v>618</v>
      </c>
      <c r="I619" s="117" t="str">
        <f t="shared" si="643"/>
        <v/>
      </c>
      <c r="J619" s="117">
        <f t="shared" si="644"/>
        <v>205</v>
      </c>
      <c r="K619" s="117" t="str">
        <f t="shared" si="645"/>
        <v/>
      </c>
      <c r="L619" s="117" t="str">
        <f t="shared" si="646"/>
        <v/>
      </c>
      <c r="M619" s="398" t="str">
        <f t="shared" si="647"/>
        <v/>
      </c>
      <c r="N619" s="117">
        <f t="shared" si="648"/>
        <v>225</v>
      </c>
      <c r="O619" s="117" t="str">
        <f t="shared" si="649"/>
        <v/>
      </c>
    </row>
    <row r="620" spans="8:15" x14ac:dyDescent="0.35">
      <c r="H620" s="117">
        <v>619</v>
      </c>
      <c r="I620" s="117" t="str">
        <f t="shared" si="643"/>
        <v/>
      </c>
      <c r="J620" s="117">
        <f t="shared" si="644"/>
        <v>205</v>
      </c>
      <c r="K620" s="117" t="str">
        <f t="shared" si="645"/>
        <v/>
      </c>
      <c r="L620" s="117" t="str">
        <f t="shared" si="646"/>
        <v/>
      </c>
      <c r="M620" s="398" t="str">
        <f t="shared" si="647"/>
        <v/>
      </c>
      <c r="N620" s="117">
        <f t="shared" si="648"/>
        <v>225</v>
      </c>
      <c r="O620" s="117" t="str">
        <f t="shared" si="649"/>
        <v/>
      </c>
    </row>
    <row r="621" spans="8:15" x14ac:dyDescent="0.35">
      <c r="H621" s="117">
        <v>620</v>
      </c>
      <c r="I621" s="117" t="str">
        <f t="shared" si="643"/>
        <v/>
      </c>
      <c r="J621" s="117">
        <f t="shared" si="644"/>
        <v>205</v>
      </c>
      <c r="K621" s="117" t="str">
        <f t="shared" si="645"/>
        <v/>
      </c>
      <c r="L621" s="117" t="str">
        <f t="shared" si="646"/>
        <v/>
      </c>
      <c r="M621" s="398" t="str">
        <f t="shared" si="647"/>
        <v/>
      </c>
      <c r="N621" s="117">
        <f t="shared" si="648"/>
        <v>225</v>
      </c>
      <c r="O621" s="117" t="str">
        <f t="shared" si="649"/>
        <v/>
      </c>
    </row>
    <row r="622" spans="8:15" x14ac:dyDescent="0.35">
      <c r="H622" s="117">
        <v>621</v>
      </c>
      <c r="I622" s="117" t="str">
        <f t="shared" si="643"/>
        <v/>
      </c>
      <c r="J622" s="117">
        <f t="shared" si="644"/>
        <v>205</v>
      </c>
      <c r="K622" s="117" t="str">
        <f t="shared" si="645"/>
        <v/>
      </c>
      <c r="L622" s="117" t="str">
        <f t="shared" si="646"/>
        <v/>
      </c>
      <c r="M622" s="398" t="str">
        <f t="shared" si="647"/>
        <v/>
      </c>
      <c r="N622" s="117">
        <f t="shared" si="648"/>
        <v>225</v>
      </c>
      <c r="O622" s="117" t="str">
        <f t="shared" si="649"/>
        <v/>
      </c>
    </row>
    <row r="623" spans="8:15" x14ac:dyDescent="0.35">
      <c r="H623" s="117">
        <v>622</v>
      </c>
      <c r="I623" s="117" t="str">
        <f t="shared" si="643"/>
        <v/>
      </c>
      <c r="J623" s="117">
        <f t="shared" si="644"/>
        <v>205</v>
      </c>
      <c r="K623" s="117" t="str">
        <f t="shared" si="645"/>
        <v/>
      </c>
      <c r="L623" s="117" t="str">
        <f t="shared" si="646"/>
        <v/>
      </c>
      <c r="M623" s="398" t="str">
        <f t="shared" si="647"/>
        <v/>
      </c>
      <c r="N623" s="117">
        <f t="shared" si="648"/>
        <v>225</v>
      </c>
      <c r="O623" s="117" t="str">
        <f t="shared" si="649"/>
        <v/>
      </c>
    </row>
    <row r="624" spans="8:15" x14ac:dyDescent="0.35">
      <c r="H624" s="117">
        <v>623</v>
      </c>
      <c r="I624" s="117" t="str">
        <f t="shared" si="643"/>
        <v/>
      </c>
      <c r="J624" s="117">
        <f t="shared" si="644"/>
        <v>205</v>
      </c>
      <c r="K624" s="117" t="str">
        <f t="shared" si="645"/>
        <v/>
      </c>
      <c r="L624" s="117" t="str">
        <f t="shared" si="646"/>
        <v/>
      </c>
      <c r="M624" s="398" t="str">
        <f t="shared" si="647"/>
        <v/>
      </c>
      <c r="N624" s="117">
        <f t="shared" si="648"/>
        <v>225</v>
      </c>
      <c r="O624" s="117" t="str">
        <f t="shared" si="649"/>
        <v/>
      </c>
    </row>
    <row r="625" spans="8:15" x14ac:dyDescent="0.35">
      <c r="H625" s="117">
        <v>624</v>
      </c>
      <c r="I625" s="117" t="str">
        <f t="shared" si="643"/>
        <v/>
      </c>
      <c r="J625" s="117">
        <f t="shared" si="644"/>
        <v>205</v>
      </c>
      <c r="K625" s="117" t="str">
        <f t="shared" si="645"/>
        <v/>
      </c>
      <c r="L625" s="117" t="str">
        <f t="shared" si="646"/>
        <v/>
      </c>
      <c r="M625" s="398" t="str">
        <f t="shared" si="647"/>
        <v/>
      </c>
      <c r="N625" s="117">
        <f t="shared" si="648"/>
        <v>225</v>
      </c>
      <c r="O625" s="117" t="str">
        <f t="shared" si="649"/>
        <v/>
      </c>
    </row>
    <row r="626" spans="8:15" x14ac:dyDescent="0.35">
      <c r="H626" s="117">
        <v>625</v>
      </c>
      <c r="I626" s="117" t="str">
        <f t="shared" si="643"/>
        <v/>
      </c>
      <c r="J626" s="117">
        <f t="shared" si="644"/>
        <v>205</v>
      </c>
      <c r="K626" s="117" t="str">
        <f t="shared" si="645"/>
        <v/>
      </c>
      <c r="L626" s="117" t="str">
        <f t="shared" si="646"/>
        <v/>
      </c>
      <c r="M626" s="398" t="str">
        <f t="shared" si="647"/>
        <v/>
      </c>
      <c r="N626" s="117">
        <f t="shared" si="648"/>
        <v>225</v>
      </c>
      <c r="O626" s="117" t="str">
        <f t="shared" si="649"/>
        <v/>
      </c>
    </row>
    <row r="627" spans="8:15" x14ac:dyDescent="0.35">
      <c r="H627" s="117">
        <v>626</v>
      </c>
      <c r="I627" s="117" t="str">
        <f t="shared" si="643"/>
        <v/>
      </c>
      <c r="J627" s="117">
        <f t="shared" si="644"/>
        <v>205</v>
      </c>
      <c r="K627" s="117" t="str">
        <f t="shared" si="645"/>
        <v/>
      </c>
      <c r="L627" s="117" t="str">
        <f t="shared" si="646"/>
        <v/>
      </c>
      <c r="M627" s="398" t="str">
        <f t="shared" si="647"/>
        <v/>
      </c>
      <c r="N627" s="117">
        <f t="shared" si="648"/>
        <v>225</v>
      </c>
      <c r="O627" s="117" t="str">
        <f t="shared" si="649"/>
        <v/>
      </c>
    </row>
    <row r="628" spans="8:15" x14ac:dyDescent="0.35">
      <c r="H628" s="117">
        <v>627</v>
      </c>
      <c r="I628" s="117" t="str">
        <f t="shared" si="643"/>
        <v/>
      </c>
      <c r="J628" s="117">
        <f t="shared" si="644"/>
        <v>205</v>
      </c>
      <c r="K628" s="117" t="str">
        <f t="shared" si="645"/>
        <v/>
      </c>
      <c r="L628" s="117" t="str">
        <f t="shared" si="646"/>
        <v/>
      </c>
      <c r="M628" s="398" t="str">
        <f t="shared" si="647"/>
        <v/>
      </c>
      <c r="N628" s="117">
        <f t="shared" si="648"/>
        <v>225</v>
      </c>
      <c r="O628" s="117" t="str">
        <f t="shared" si="649"/>
        <v/>
      </c>
    </row>
    <row r="629" spans="8:15" x14ac:dyDescent="0.35">
      <c r="H629" s="117">
        <v>628</v>
      </c>
      <c r="I629" s="117" t="str">
        <f t="shared" si="643"/>
        <v/>
      </c>
      <c r="J629" s="117">
        <f t="shared" si="644"/>
        <v>205</v>
      </c>
      <c r="K629" s="117" t="str">
        <f t="shared" si="645"/>
        <v/>
      </c>
      <c r="L629" s="117" t="str">
        <f t="shared" si="646"/>
        <v/>
      </c>
      <c r="M629" s="398" t="str">
        <f t="shared" si="647"/>
        <v/>
      </c>
      <c r="N629" s="117">
        <f t="shared" si="648"/>
        <v>225</v>
      </c>
      <c r="O629" s="117" t="str">
        <f t="shared" si="649"/>
        <v/>
      </c>
    </row>
    <row r="630" spans="8:15" x14ac:dyDescent="0.35">
      <c r="H630" s="117">
        <v>629</v>
      </c>
      <c r="I630" s="117" t="str">
        <f t="shared" si="643"/>
        <v/>
      </c>
      <c r="J630" s="117">
        <f t="shared" si="644"/>
        <v>205</v>
      </c>
      <c r="K630" s="117" t="str">
        <f t="shared" si="645"/>
        <v/>
      </c>
      <c r="L630" s="117" t="str">
        <f t="shared" si="646"/>
        <v/>
      </c>
      <c r="M630" s="398" t="str">
        <f t="shared" si="647"/>
        <v/>
      </c>
      <c r="N630" s="117">
        <f t="shared" si="648"/>
        <v>225</v>
      </c>
      <c r="O630" s="117" t="str">
        <f t="shared" si="649"/>
        <v/>
      </c>
    </row>
    <row r="631" spans="8:15" x14ac:dyDescent="0.35">
      <c r="H631" s="117">
        <v>630</v>
      </c>
      <c r="I631" s="117" t="str">
        <f t="shared" si="643"/>
        <v/>
      </c>
      <c r="J631" s="117">
        <f t="shared" si="644"/>
        <v>205</v>
      </c>
      <c r="K631" s="117" t="str">
        <f t="shared" si="645"/>
        <v/>
      </c>
      <c r="L631" s="117" t="str">
        <f t="shared" si="646"/>
        <v/>
      </c>
      <c r="M631" s="398" t="str">
        <f t="shared" si="647"/>
        <v/>
      </c>
      <c r="N631" s="117">
        <f t="shared" si="648"/>
        <v>225</v>
      </c>
      <c r="O631" s="117" t="str">
        <f t="shared" si="649"/>
        <v/>
      </c>
    </row>
    <row r="632" spans="8:15" x14ac:dyDescent="0.35">
      <c r="H632" s="117">
        <v>631</v>
      </c>
      <c r="I632" s="117" t="str">
        <f t="shared" si="643"/>
        <v/>
      </c>
      <c r="J632" s="117">
        <f t="shared" si="644"/>
        <v>205</v>
      </c>
      <c r="K632" s="117" t="str">
        <f t="shared" si="645"/>
        <v/>
      </c>
      <c r="L632" s="117" t="str">
        <f t="shared" si="646"/>
        <v/>
      </c>
      <c r="M632" s="398" t="str">
        <f t="shared" si="647"/>
        <v/>
      </c>
      <c r="N632" s="117">
        <f t="shared" si="648"/>
        <v>225</v>
      </c>
      <c r="O632" s="117" t="str">
        <f t="shared" si="649"/>
        <v/>
      </c>
    </row>
    <row r="633" spans="8:15" x14ac:dyDescent="0.35">
      <c r="H633" s="117">
        <v>632</v>
      </c>
      <c r="I633" s="117" t="str">
        <f t="shared" si="643"/>
        <v/>
      </c>
      <c r="J633" s="117">
        <f t="shared" si="644"/>
        <v>205</v>
      </c>
      <c r="K633" s="117" t="str">
        <f t="shared" si="645"/>
        <v/>
      </c>
      <c r="L633" s="117" t="str">
        <f t="shared" si="646"/>
        <v/>
      </c>
      <c r="M633" s="398" t="str">
        <f t="shared" si="647"/>
        <v/>
      </c>
      <c r="N633" s="117">
        <f t="shared" si="648"/>
        <v>225</v>
      </c>
      <c r="O633" s="117" t="str">
        <f t="shared" si="649"/>
        <v/>
      </c>
    </row>
    <row r="634" spans="8:15" x14ac:dyDescent="0.35">
      <c r="H634" s="117">
        <v>633</v>
      </c>
      <c r="I634" s="117" t="str">
        <f t="shared" si="643"/>
        <v/>
      </c>
      <c r="J634" s="117">
        <f t="shared" si="644"/>
        <v>205</v>
      </c>
      <c r="K634" s="117" t="str">
        <f t="shared" si="645"/>
        <v/>
      </c>
      <c r="L634" s="117" t="str">
        <f t="shared" si="646"/>
        <v/>
      </c>
      <c r="M634" s="398" t="str">
        <f t="shared" si="647"/>
        <v/>
      </c>
      <c r="N634" s="117">
        <f t="shared" si="648"/>
        <v>225</v>
      </c>
      <c r="O634" s="117" t="str">
        <f t="shared" si="649"/>
        <v/>
      </c>
    </row>
    <row r="635" spans="8:15" x14ac:dyDescent="0.35">
      <c r="H635" s="117">
        <v>634</v>
      </c>
      <c r="I635" s="117" t="str">
        <f t="shared" si="643"/>
        <v/>
      </c>
      <c r="J635" s="117">
        <f t="shared" si="644"/>
        <v>205</v>
      </c>
      <c r="K635" s="117" t="str">
        <f t="shared" si="645"/>
        <v/>
      </c>
      <c r="L635" s="117" t="str">
        <f t="shared" si="646"/>
        <v/>
      </c>
      <c r="M635" s="398" t="str">
        <f t="shared" si="647"/>
        <v/>
      </c>
      <c r="N635" s="117">
        <f t="shared" si="648"/>
        <v>225</v>
      </c>
      <c r="O635" s="117" t="str">
        <f t="shared" si="649"/>
        <v/>
      </c>
    </row>
    <row r="636" spans="8:15" x14ac:dyDescent="0.35">
      <c r="H636" s="117">
        <v>635</v>
      </c>
      <c r="I636" s="117" t="str">
        <f t="shared" si="643"/>
        <v/>
      </c>
      <c r="J636" s="117">
        <f t="shared" si="644"/>
        <v>205</v>
      </c>
      <c r="K636" s="117" t="str">
        <f t="shared" si="645"/>
        <v/>
      </c>
      <c r="L636" s="117" t="str">
        <f t="shared" si="646"/>
        <v/>
      </c>
      <c r="M636" s="398" t="str">
        <f t="shared" si="647"/>
        <v/>
      </c>
      <c r="N636" s="117">
        <f t="shared" si="648"/>
        <v>225</v>
      </c>
      <c r="O636" s="117" t="str">
        <f t="shared" si="649"/>
        <v/>
      </c>
    </row>
    <row r="637" spans="8:15" x14ac:dyDescent="0.35">
      <c r="H637" s="117">
        <v>636</v>
      </c>
      <c r="I637" s="117" t="str">
        <f t="shared" si="643"/>
        <v/>
      </c>
      <c r="J637" s="117">
        <f t="shared" si="644"/>
        <v>205</v>
      </c>
      <c r="K637" s="117" t="str">
        <f t="shared" si="645"/>
        <v/>
      </c>
      <c r="L637" s="117" t="str">
        <f t="shared" si="646"/>
        <v/>
      </c>
      <c r="M637" s="398" t="str">
        <f t="shared" si="647"/>
        <v/>
      </c>
      <c r="N637" s="117">
        <f t="shared" si="648"/>
        <v>225</v>
      </c>
      <c r="O637" s="117" t="str">
        <f t="shared" si="649"/>
        <v/>
      </c>
    </row>
    <row r="638" spans="8:15" x14ac:dyDescent="0.35">
      <c r="H638" s="117">
        <v>637</v>
      </c>
      <c r="I638" s="117" t="str">
        <f t="shared" si="643"/>
        <v/>
      </c>
      <c r="J638" s="117">
        <f t="shared" si="644"/>
        <v>205</v>
      </c>
      <c r="K638" s="117" t="str">
        <f t="shared" si="645"/>
        <v/>
      </c>
      <c r="L638" s="117" t="str">
        <f t="shared" si="646"/>
        <v/>
      </c>
      <c r="M638" s="398" t="str">
        <f t="shared" si="647"/>
        <v/>
      </c>
      <c r="N638" s="117">
        <f t="shared" si="648"/>
        <v>225</v>
      </c>
      <c r="O638" s="117" t="str">
        <f t="shared" si="649"/>
        <v/>
      </c>
    </row>
    <row r="639" spans="8:15" x14ac:dyDescent="0.35">
      <c r="H639" s="117">
        <v>638</v>
      </c>
      <c r="I639" s="117" t="str">
        <f t="shared" si="643"/>
        <v/>
      </c>
      <c r="J639" s="117">
        <f t="shared" si="644"/>
        <v>205</v>
      </c>
      <c r="K639" s="117" t="str">
        <f t="shared" si="645"/>
        <v/>
      </c>
      <c r="L639" s="117" t="str">
        <f t="shared" si="646"/>
        <v/>
      </c>
      <c r="M639" s="398" t="str">
        <f t="shared" si="647"/>
        <v/>
      </c>
      <c r="N639" s="117">
        <f t="shared" si="648"/>
        <v>225</v>
      </c>
      <c r="O639" s="117" t="str">
        <f t="shared" si="649"/>
        <v/>
      </c>
    </row>
    <row r="640" spans="8:15" x14ac:dyDescent="0.35">
      <c r="H640" s="117">
        <v>639</v>
      </c>
      <c r="I640" s="117" t="str">
        <f t="shared" si="643"/>
        <v/>
      </c>
      <c r="J640" s="117">
        <f t="shared" si="644"/>
        <v>205</v>
      </c>
      <c r="K640" s="117" t="str">
        <f t="shared" si="645"/>
        <v/>
      </c>
      <c r="L640" s="117" t="str">
        <f t="shared" si="646"/>
        <v/>
      </c>
      <c r="M640" s="398" t="str">
        <f t="shared" si="647"/>
        <v/>
      </c>
      <c r="N640" s="117">
        <f t="shared" si="648"/>
        <v>225</v>
      </c>
      <c r="O640" s="117" t="str">
        <f t="shared" si="649"/>
        <v/>
      </c>
    </row>
    <row r="641" spans="8:15" x14ac:dyDescent="0.35">
      <c r="H641" s="117">
        <v>640</v>
      </c>
      <c r="I641" s="117" t="str">
        <f t="shared" si="643"/>
        <v/>
      </c>
      <c r="J641" s="117">
        <f t="shared" si="644"/>
        <v>205</v>
      </c>
      <c r="K641" s="117" t="str">
        <f t="shared" si="645"/>
        <v/>
      </c>
      <c r="L641" s="117" t="str">
        <f t="shared" si="646"/>
        <v/>
      </c>
      <c r="M641" s="398" t="str">
        <f t="shared" si="647"/>
        <v/>
      </c>
      <c r="N641" s="117">
        <f t="shared" si="648"/>
        <v>225</v>
      </c>
      <c r="O641" s="117" t="str">
        <f t="shared" si="649"/>
        <v/>
      </c>
    </row>
    <row r="642" spans="8:15" x14ac:dyDescent="0.35">
      <c r="H642" s="117">
        <v>641</v>
      </c>
      <c r="I642" s="117" t="str">
        <f t="shared" ref="I642:I705" si="650">IFERROR(INDEX($1:$1048576,SUMPRODUCT(($X$149:$HV$196=H642)*ROW($X$149:$HV$196))-98,SUMPRODUCT(($X$149:$HV$196=H642)*COLUMN($X$149:$HV$196))),"")</f>
        <v/>
      </c>
      <c r="J642" s="117">
        <f t="shared" si="644"/>
        <v>205</v>
      </c>
      <c r="K642" s="117" t="str">
        <f t="shared" si="645"/>
        <v/>
      </c>
      <c r="L642" s="117" t="str">
        <f t="shared" si="646"/>
        <v/>
      </c>
      <c r="M642" s="398" t="str">
        <f t="shared" si="647"/>
        <v/>
      </c>
      <c r="N642" s="117">
        <f t="shared" si="648"/>
        <v>225</v>
      </c>
      <c r="O642" s="117" t="str">
        <f t="shared" si="649"/>
        <v/>
      </c>
    </row>
    <row r="643" spans="8:15" x14ac:dyDescent="0.35">
      <c r="H643" s="117">
        <v>642</v>
      </c>
      <c r="I643" s="117" t="str">
        <f t="shared" si="650"/>
        <v/>
      </c>
      <c r="J643" s="117">
        <f t="shared" ref="J643:J706" si="651">IF(I643="ECG",J642+1,J642)</f>
        <v>205</v>
      </c>
      <c r="K643" s="117" t="str">
        <f t="shared" ref="K643:K706" si="652">IF(J643=J642,"",IF(MOD(J643,$C$61)=0,"ECG",""))</f>
        <v/>
      </c>
      <c r="L643" s="117" t="str">
        <f t="shared" ref="L643:L706" si="653">IF(I643&lt;&gt;"ECG",I643,"")</f>
        <v/>
      </c>
      <c r="M643" s="398" t="str">
        <f t="shared" ref="M643:M706" si="654">CONCATENATE(L643,K643)</f>
        <v/>
      </c>
      <c r="N643" s="117">
        <f t="shared" ref="N643:N706" si="655">IF(M643="",N642,N642+1)</f>
        <v>225</v>
      </c>
      <c r="O643" s="117" t="str">
        <f t="shared" ref="O643:O706" si="656">IF(N643=N642,"",N643)</f>
        <v/>
      </c>
    </row>
    <row r="644" spans="8:15" x14ac:dyDescent="0.35">
      <c r="H644" s="117">
        <v>643</v>
      </c>
      <c r="I644" s="117" t="str">
        <f t="shared" si="650"/>
        <v/>
      </c>
      <c r="J644" s="117">
        <f t="shared" si="651"/>
        <v>205</v>
      </c>
      <c r="K644" s="117" t="str">
        <f t="shared" si="652"/>
        <v/>
      </c>
      <c r="L644" s="117" t="str">
        <f t="shared" si="653"/>
        <v/>
      </c>
      <c r="M644" s="398" t="str">
        <f t="shared" si="654"/>
        <v/>
      </c>
      <c r="N644" s="117">
        <f t="shared" si="655"/>
        <v>225</v>
      </c>
      <c r="O644" s="117" t="str">
        <f t="shared" si="656"/>
        <v/>
      </c>
    </row>
    <row r="645" spans="8:15" x14ac:dyDescent="0.35">
      <c r="H645" s="117">
        <v>644</v>
      </c>
      <c r="I645" s="117" t="str">
        <f t="shared" si="650"/>
        <v/>
      </c>
      <c r="J645" s="117">
        <f t="shared" si="651"/>
        <v>205</v>
      </c>
      <c r="K645" s="117" t="str">
        <f t="shared" si="652"/>
        <v/>
      </c>
      <c r="L645" s="117" t="str">
        <f t="shared" si="653"/>
        <v/>
      </c>
      <c r="M645" s="398" t="str">
        <f t="shared" si="654"/>
        <v/>
      </c>
      <c r="N645" s="117">
        <f t="shared" si="655"/>
        <v>225</v>
      </c>
      <c r="O645" s="117" t="str">
        <f t="shared" si="656"/>
        <v/>
      </c>
    </row>
    <row r="646" spans="8:15" x14ac:dyDescent="0.35">
      <c r="H646" s="117">
        <v>645</v>
      </c>
      <c r="I646" s="117" t="str">
        <f t="shared" si="650"/>
        <v/>
      </c>
      <c r="J646" s="117">
        <f t="shared" si="651"/>
        <v>205</v>
      </c>
      <c r="K646" s="117" t="str">
        <f t="shared" si="652"/>
        <v/>
      </c>
      <c r="L646" s="117" t="str">
        <f t="shared" si="653"/>
        <v/>
      </c>
      <c r="M646" s="398" t="str">
        <f t="shared" si="654"/>
        <v/>
      </c>
      <c r="N646" s="117">
        <f t="shared" si="655"/>
        <v>225</v>
      </c>
      <c r="O646" s="117" t="str">
        <f t="shared" si="656"/>
        <v/>
      </c>
    </row>
    <row r="647" spans="8:15" x14ac:dyDescent="0.35">
      <c r="H647" s="117">
        <v>646</v>
      </c>
      <c r="I647" s="117" t="str">
        <f t="shared" si="650"/>
        <v/>
      </c>
      <c r="J647" s="117">
        <f t="shared" si="651"/>
        <v>205</v>
      </c>
      <c r="K647" s="117" t="str">
        <f t="shared" si="652"/>
        <v/>
      </c>
      <c r="L647" s="117" t="str">
        <f t="shared" si="653"/>
        <v/>
      </c>
      <c r="M647" s="398" t="str">
        <f t="shared" si="654"/>
        <v/>
      </c>
      <c r="N647" s="117">
        <f t="shared" si="655"/>
        <v>225</v>
      </c>
      <c r="O647" s="117" t="str">
        <f t="shared" si="656"/>
        <v/>
      </c>
    </row>
    <row r="648" spans="8:15" x14ac:dyDescent="0.35">
      <c r="H648" s="117">
        <v>647</v>
      </c>
      <c r="I648" s="117" t="str">
        <f t="shared" si="650"/>
        <v/>
      </c>
      <c r="J648" s="117">
        <f t="shared" si="651"/>
        <v>205</v>
      </c>
      <c r="K648" s="117" t="str">
        <f t="shared" si="652"/>
        <v/>
      </c>
      <c r="L648" s="117" t="str">
        <f t="shared" si="653"/>
        <v/>
      </c>
      <c r="M648" s="398" t="str">
        <f t="shared" si="654"/>
        <v/>
      </c>
      <c r="N648" s="117">
        <f t="shared" si="655"/>
        <v>225</v>
      </c>
      <c r="O648" s="117" t="str">
        <f t="shared" si="656"/>
        <v/>
      </c>
    </row>
    <row r="649" spans="8:15" x14ac:dyDescent="0.35">
      <c r="H649" s="117">
        <v>648</v>
      </c>
      <c r="I649" s="117" t="str">
        <f t="shared" si="650"/>
        <v/>
      </c>
      <c r="J649" s="117">
        <f t="shared" si="651"/>
        <v>205</v>
      </c>
      <c r="K649" s="117" t="str">
        <f t="shared" si="652"/>
        <v/>
      </c>
      <c r="L649" s="117" t="str">
        <f t="shared" si="653"/>
        <v/>
      </c>
      <c r="M649" s="398" t="str">
        <f t="shared" si="654"/>
        <v/>
      </c>
      <c r="N649" s="117">
        <f t="shared" si="655"/>
        <v>225</v>
      </c>
      <c r="O649" s="117" t="str">
        <f t="shared" si="656"/>
        <v/>
      </c>
    </row>
    <row r="650" spans="8:15" x14ac:dyDescent="0.35">
      <c r="H650" s="117">
        <v>649</v>
      </c>
      <c r="I650" s="117" t="str">
        <f t="shared" si="650"/>
        <v/>
      </c>
      <c r="J650" s="117">
        <f t="shared" si="651"/>
        <v>205</v>
      </c>
      <c r="K650" s="117" t="str">
        <f t="shared" si="652"/>
        <v/>
      </c>
      <c r="L650" s="117" t="str">
        <f t="shared" si="653"/>
        <v/>
      </c>
      <c r="M650" s="398" t="str">
        <f t="shared" si="654"/>
        <v/>
      </c>
      <c r="N650" s="117">
        <f t="shared" si="655"/>
        <v>225</v>
      </c>
      <c r="O650" s="117" t="str">
        <f t="shared" si="656"/>
        <v/>
      </c>
    </row>
    <row r="651" spans="8:15" x14ac:dyDescent="0.35">
      <c r="H651" s="117">
        <v>650</v>
      </c>
      <c r="I651" s="117" t="str">
        <f t="shared" si="650"/>
        <v/>
      </c>
      <c r="J651" s="117">
        <f t="shared" si="651"/>
        <v>205</v>
      </c>
      <c r="K651" s="117" t="str">
        <f t="shared" si="652"/>
        <v/>
      </c>
      <c r="L651" s="117" t="str">
        <f t="shared" si="653"/>
        <v/>
      </c>
      <c r="M651" s="398" t="str">
        <f t="shared" si="654"/>
        <v/>
      </c>
      <c r="N651" s="117">
        <f t="shared" si="655"/>
        <v>225</v>
      </c>
      <c r="O651" s="117" t="str">
        <f t="shared" si="656"/>
        <v/>
      </c>
    </row>
    <row r="652" spans="8:15" x14ac:dyDescent="0.35">
      <c r="H652" s="117">
        <v>651</v>
      </c>
      <c r="I652" s="117" t="str">
        <f t="shared" si="650"/>
        <v/>
      </c>
      <c r="J652" s="117">
        <f t="shared" si="651"/>
        <v>205</v>
      </c>
      <c r="K652" s="117" t="str">
        <f t="shared" si="652"/>
        <v/>
      </c>
      <c r="L652" s="117" t="str">
        <f t="shared" si="653"/>
        <v/>
      </c>
      <c r="M652" s="398" t="str">
        <f t="shared" si="654"/>
        <v/>
      </c>
      <c r="N652" s="117">
        <f t="shared" si="655"/>
        <v>225</v>
      </c>
      <c r="O652" s="117" t="str">
        <f t="shared" si="656"/>
        <v/>
      </c>
    </row>
    <row r="653" spans="8:15" x14ac:dyDescent="0.35">
      <c r="H653" s="117">
        <v>652</v>
      </c>
      <c r="I653" s="117" t="str">
        <f t="shared" si="650"/>
        <v/>
      </c>
      <c r="J653" s="117">
        <f t="shared" si="651"/>
        <v>205</v>
      </c>
      <c r="K653" s="117" t="str">
        <f t="shared" si="652"/>
        <v/>
      </c>
      <c r="L653" s="117" t="str">
        <f t="shared" si="653"/>
        <v/>
      </c>
      <c r="M653" s="398" t="str">
        <f t="shared" si="654"/>
        <v/>
      </c>
      <c r="N653" s="117">
        <f t="shared" si="655"/>
        <v>225</v>
      </c>
      <c r="O653" s="117" t="str">
        <f t="shared" si="656"/>
        <v/>
      </c>
    </row>
    <row r="654" spans="8:15" x14ac:dyDescent="0.35">
      <c r="H654" s="117">
        <v>653</v>
      </c>
      <c r="I654" s="117" t="str">
        <f t="shared" si="650"/>
        <v/>
      </c>
      <c r="J654" s="117">
        <f t="shared" si="651"/>
        <v>205</v>
      </c>
      <c r="K654" s="117" t="str">
        <f t="shared" si="652"/>
        <v/>
      </c>
      <c r="L654" s="117" t="str">
        <f t="shared" si="653"/>
        <v/>
      </c>
      <c r="M654" s="398" t="str">
        <f t="shared" si="654"/>
        <v/>
      </c>
      <c r="N654" s="117">
        <f t="shared" si="655"/>
        <v>225</v>
      </c>
      <c r="O654" s="117" t="str">
        <f t="shared" si="656"/>
        <v/>
      </c>
    </row>
    <row r="655" spans="8:15" x14ac:dyDescent="0.35">
      <c r="H655" s="117">
        <v>654</v>
      </c>
      <c r="I655" s="117" t="str">
        <f t="shared" si="650"/>
        <v/>
      </c>
      <c r="J655" s="117">
        <f t="shared" si="651"/>
        <v>205</v>
      </c>
      <c r="K655" s="117" t="str">
        <f t="shared" si="652"/>
        <v/>
      </c>
      <c r="L655" s="117" t="str">
        <f t="shared" si="653"/>
        <v/>
      </c>
      <c r="M655" s="398" t="str">
        <f t="shared" si="654"/>
        <v/>
      </c>
      <c r="N655" s="117">
        <f t="shared" si="655"/>
        <v>225</v>
      </c>
      <c r="O655" s="117" t="str">
        <f t="shared" si="656"/>
        <v/>
      </c>
    </row>
    <row r="656" spans="8:15" x14ac:dyDescent="0.35">
      <c r="H656" s="117">
        <v>655</v>
      </c>
      <c r="I656" s="117" t="str">
        <f t="shared" si="650"/>
        <v/>
      </c>
      <c r="J656" s="117">
        <f t="shared" si="651"/>
        <v>205</v>
      </c>
      <c r="K656" s="117" t="str">
        <f t="shared" si="652"/>
        <v/>
      </c>
      <c r="L656" s="117" t="str">
        <f t="shared" si="653"/>
        <v/>
      </c>
      <c r="M656" s="398" t="str">
        <f t="shared" si="654"/>
        <v/>
      </c>
      <c r="N656" s="117">
        <f t="shared" si="655"/>
        <v>225</v>
      </c>
      <c r="O656" s="117" t="str">
        <f t="shared" si="656"/>
        <v/>
      </c>
    </row>
    <row r="657" spans="8:15" x14ac:dyDescent="0.35">
      <c r="H657" s="117">
        <v>656</v>
      </c>
      <c r="I657" s="117" t="str">
        <f t="shared" si="650"/>
        <v/>
      </c>
      <c r="J657" s="117">
        <f t="shared" si="651"/>
        <v>205</v>
      </c>
      <c r="K657" s="117" t="str">
        <f t="shared" si="652"/>
        <v/>
      </c>
      <c r="L657" s="117" t="str">
        <f t="shared" si="653"/>
        <v/>
      </c>
      <c r="M657" s="398" t="str">
        <f t="shared" si="654"/>
        <v/>
      </c>
      <c r="N657" s="117">
        <f t="shared" si="655"/>
        <v>225</v>
      </c>
      <c r="O657" s="117" t="str">
        <f t="shared" si="656"/>
        <v/>
      </c>
    </row>
    <row r="658" spans="8:15" x14ac:dyDescent="0.35">
      <c r="H658" s="117">
        <v>657</v>
      </c>
      <c r="I658" s="117" t="str">
        <f t="shared" si="650"/>
        <v/>
      </c>
      <c r="J658" s="117">
        <f t="shared" si="651"/>
        <v>205</v>
      </c>
      <c r="K658" s="117" t="str">
        <f t="shared" si="652"/>
        <v/>
      </c>
      <c r="L658" s="117" t="str">
        <f t="shared" si="653"/>
        <v/>
      </c>
      <c r="M658" s="398" t="str">
        <f t="shared" si="654"/>
        <v/>
      </c>
      <c r="N658" s="117">
        <f t="shared" si="655"/>
        <v>225</v>
      </c>
      <c r="O658" s="117" t="str">
        <f t="shared" si="656"/>
        <v/>
      </c>
    </row>
    <row r="659" spans="8:15" x14ac:dyDescent="0.35">
      <c r="H659" s="117">
        <v>658</v>
      </c>
      <c r="I659" s="117" t="str">
        <f t="shared" si="650"/>
        <v/>
      </c>
      <c r="J659" s="117">
        <f t="shared" si="651"/>
        <v>205</v>
      </c>
      <c r="K659" s="117" t="str">
        <f t="shared" si="652"/>
        <v/>
      </c>
      <c r="L659" s="117" t="str">
        <f t="shared" si="653"/>
        <v/>
      </c>
      <c r="M659" s="398" t="str">
        <f t="shared" si="654"/>
        <v/>
      </c>
      <c r="N659" s="117">
        <f t="shared" si="655"/>
        <v>225</v>
      </c>
      <c r="O659" s="117" t="str">
        <f t="shared" si="656"/>
        <v/>
      </c>
    </row>
    <row r="660" spans="8:15" x14ac:dyDescent="0.35">
      <c r="H660" s="117">
        <v>659</v>
      </c>
      <c r="I660" s="117" t="str">
        <f t="shared" si="650"/>
        <v/>
      </c>
      <c r="J660" s="117">
        <f t="shared" si="651"/>
        <v>205</v>
      </c>
      <c r="K660" s="117" t="str">
        <f t="shared" si="652"/>
        <v/>
      </c>
      <c r="L660" s="117" t="str">
        <f t="shared" si="653"/>
        <v/>
      </c>
      <c r="M660" s="398" t="str">
        <f t="shared" si="654"/>
        <v/>
      </c>
      <c r="N660" s="117">
        <f t="shared" si="655"/>
        <v>225</v>
      </c>
      <c r="O660" s="117" t="str">
        <f t="shared" si="656"/>
        <v/>
      </c>
    </row>
    <row r="661" spans="8:15" x14ac:dyDescent="0.35">
      <c r="H661" s="117">
        <v>660</v>
      </c>
      <c r="I661" s="117" t="str">
        <f t="shared" si="650"/>
        <v/>
      </c>
      <c r="J661" s="117">
        <f t="shared" si="651"/>
        <v>205</v>
      </c>
      <c r="K661" s="117" t="str">
        <f t="shared" si="652"/>
        <v/>
      </c>
      <c r="L661" s="117" t="str">
        <f t="shared" si="653"/>
        <v/>
      </c>
      <c r="M661" s="398" t="str">
        <f t="shared" si="654"/>
        <v/>
      </c>
      <c r="N661" s="117">
        <f t="shared" si="655"/>
        <v>225</v>
      </c>
      <c r="O661" s="117" t="str">
        <f t="shared" si="656"/>
        <v/>
      </c>
    </row>
    <row r="662" spans="8:15" x14ac:dyDescent="0.35">
      <c r="H662" s="117">
        <v>661</v>
      </c>
      <c r="I662" s="117" t="str">
        <f t="shared" si="650"/>
        <v/>
      </c>
      <c r="J662" s="117">
        <f t="shared" si="651"/>
        <v>205</v>
      </c>
      <c r="K662" s="117" t="str">
        <f t="shared" si="652"/>
        <v/>
      </c>
      <c r="L662" s="117" t="str">
        <f t="shared" si="653"/>
        <v/>
      </c>
      <c r="M662" s="398" t="str">
        <f t="shared" si="654"/>
        <v/>
      </c>
      <c r="N662" s="117">
        <f t="shared" si="655"/>
        <v>225</v>
      </c>
      <c r="O662" s="117" t="str">
        <f t="shared" si="656"/>
        <v/>
      </c>
    </row>
    <row r="663" spans="8:15" x14ac:dyDescent="0.35">
      <c r="H663" s="117">
        <v>662</v>
      </c>
      <c r="I663" s="117" t="str">
        <f t="shared" si="650"/>
        <v/>
      </c>
      <c r="J663" s="117">
        <f t="shared" si="651"/>
        <v>205</v>
      </c>
      <c r="K663" s="117" t="str">
        <f t="shared" si="652"/>
        <v/>
      </c>
      <c r="L663" s="117" t="str">
        <f t="shared" si="653"/>
        <v/>
      </c>
      <c r="M663" s="398" t="str">
        <f t="shared" si="654"/>
        <v/>
      </c>
      <c r="N663" s="117">
        <f t="shared" si="655"/>
        <v>225</v>
      </c>
      <c r="O663" s="117" t="str">
        <f t="shared" si="656"/>
        <v/>
      </c>
    </row>
    <row r="664" spans="8:15" x14ac:dyDescent="0.35">
      <c r="H664" s="117">
        <v>663</v>
      </c>
      <c r="I664" s="117" t="str">
        <f t="shared" si="650"/>
        <v/>
      </c>
      <c r="J664" s="117">
        <f t="shared" si="651"/>
        <v>205</v>
      </c>
      <c r="K664" s="117" t="str">
        <f t="shared" si="652"/>
        <v/>
      </c>
      <c r="L664" s="117" t="str">
        <f t="shared" si="653"/>
        <v/>
      </c>
      <c r="M664" s="398" t="str">
        <f t="shared" si="654"/>
        <v/>
      </c>
      <c r="N664" s="117">
        <f t="shared" si="655"/>
        <v>225</v>
      </c>
      <c r="O664" s="117" t="str">
        <f t="shared" si="656"/>
        <v/>
      </c>
    </row>
    <row r="665" spans="8:15" x14ac:dyDescent="0.35">
      <c r="H665" s="117">
        <v>664</v>
      </c>
      <c r="I665" s="117" t="str">
        <f t="shared" si="650"/>
        <v/>
      </c>
      <c r="J665" s="117">
        <f t="shared" si="651"/>
        <v>205</v>
      </c>
      <c r="K665" s="117" t="str">
        <f t="shared" si="652"/>
        <v/>
      </c>
      <c r="L665" s="117" t="str">
        <f t="shared" si="653"/>
        <v/>
      </c>
      <c r="M665" s="398" t="str">
        <f t="shared" si="654"/>
        <v/>
      </c>
      <c r="N665" s="117">
        <f t="shared" si="655"/>
        <v>225</v>
      </c>
      <c r="O665" s="117" t="str">
        <f t="shared" si="656"/>
        <v/>
      </c>
    </row>
    <row r="666" spans="8:15" x14ac:dyDescent="0.35">
      <c r="H666" s="117">
        <v>665</v>
      </c>
      <c r="I666" s="117" t="str">
        <f t="shared" si="650"/>
        <v/>
      </c>
      <c r="J666" s="117">
        <f t="shared" si="651"/>
        <v>205</v>
      </c>
      <c r="K666" s="117" t="str">
        <f t="shared" si="652"/>
        <v/>
      </c>
      <c r="L666" s="117" t="str">
        <f t="shared" si="653"/>
        <v/>
      </c>
      <c r="M666" s="398" t="str">
        <f t="shared" si="654"/>
        <v/>
      </c>
      <c r="N666" s="117">
        <f t="shared" si="655"/>
        <v>225</v>
      </c>
      <c r="O666" s="117" t="str">
        <f t="shared" si="656"/>
        <v/>
      </c>
    </row>
    <row r="667" spans="8:15" x14ac:dyDescent="0.35">
      <c r="H667" s="117">
        <v>666</v>
      </c>
      <c r="I667" s="117" t="str">
        <f t="shared" si="650"/>
        <v/>
      </c>
      <c r="J667" s="117">
        <f t="shared" si="651"/>
        <v>205</v>
      </c>
      <c r="K667" s="117" t="str">
        <f t="shared" si="652"/>
        <v/>
      </c>
      <c r="L667" s="117" t="str">
        <f t="shared" si="653"/>
        <v/>
      </c>
      <c r="M667" s="398" t="str">
        <f t="shared" si="654"/>
        <v/>
      </c>
      <c r="N667" s="117">
        <f t="shared" si="655"/>
        <v>225</v>
      </c>
      <c r="O667" s="117" t="str">
        <f t="shared" si="656"/>
        <v/>
      </c>
    </row>
    <row r="668" spans="8:15" x14ac:dyDescent="0.35">
      <c r="H668" s="117">
        <v>667</v>
      </c>
      <c r="I668" s="117" t="str">
        <f t="shared" si="650"/>
        <v/>
      </c>
      <c r="J668" s="117">
        <f t="shared" si="651"/>
        <v>205</v>
      </c>
      <c r="K668" s="117" t="str">
        <f t="shared" si="652"/>
        <v/>
      </c>
      <c r="L668" s="117" t="str">
        <f t="shared" si="653"/>
        <v/>
      </c>
      <c r="M668" s="398" t="str">
        <f t="shared" si="654"/>
        <v/>
      </c>
      <c r="N668" s="117">
        <f t="shared" si="655"/>
        <v>225</v>
      </c>
      <c r="O668" s="117" t="str">
        <f t="shared" si="656"/>
        <v/>
      </c>
    </row>
    <row r="669" spans="8:15" x14ac:dyDescent="0.35">
      <c r="H669" s="117">
        <v>668</v>
      </c>
      <c r="I669" s="117" t="str">
        <f t="shared" si="650"/>
        <v/>
      </c>
      <c r="J669" s="117">
        <f t="shared" si="651"/>
        <v>205</v>
      </c>
      <c r="K669" s="117" t="str">
        <f t="shared" si="652"/>
        <v/>
      </c>
      <c r="L669" s="117" t="str">
        <f t="shared" si="653"/>
        <v/>
      </c>
      <c r="M669" s="398" t="str">
        <f t="shared" si="654"/>
        <v/>
      </c>
      <c r="N669" s="117">
        <f t="shared" si="655"/>
        <v>225</v>
      </c>
      <c r="O669" s="117" t="str">
        <f t="shared" si="656"/>
        <v/>
      </c>
    </row>
    <row r="670" spans="8:15" x14ac:dyDescent="0.35">
      <c r="H670" s="117">
        <v>669</v>
      </c>
      <c r="I670" s="117" t="str">
        <f t="shared" si="650"/>
        <v/>
      </c>
      <c r="J670" s="117">
        <f t="shared" si="651"/>
        <v>205</v>
      </c>
      <c r="K670" s="117" t="str">
        <f t="shared" si="652"/>
        <v/>
      </c>
      <c r="L670" s="117" t="str">
        <f t="shared" si="653"/>
        <v/>
      </c>
      <c r="M670" s="398" t="str">
        <f t="shared" si="654"/>
        <v/>
      </c>
      <c r="N670" s="117">
        <f t="shared" si="655"/>
        <v>225</v>
      </c>
      <c r="O670" s="117" t="str">
        <f t="shared" si="656"/>
        <v/>
      </c>
    </row>
    <row r="671" spans="8:15" x14ac:dyDescent="0.35">
      <c r="H671" s="117">
        <v>670</v>
      </c>
      <c r="I671" s="117" t="str">
        <f t="shared" si="650"/>
        <v/>
      </c>
      <c r="J671" s="117">
        <f t="shared" si="651"/>
        <v>205</v>
      </c>
      <c r="K671" s="117" t="str">
        <f t="shared" si="652"/>
        <v/>
      </c>
      <c r="L671" s="117" t="str">
        <f t="shared" si="653"/>
        <v/>
      </c>
      <c r="M671" s="398" t="str">
        <f t="shared" si="654"/>
        <v/>
      </c>
      <c r="N671" s="117">
        <f t="shared" si="655"/>
        <v>225</v>
      </c>
      <c r="O671" s="117" t="str">
        <f t="shared" si="656"/>
        <v/>
      </c>
    </row>
    <row r="672" spans="8:15" x14ac:dyDescent="0.35">
      <c r="H672" s="117">
        <v>671</v>
      </c>
      <c r="I672" s="117" t="str">
        <f t="shared" si="650"/>
        <v/>
      </c>
      <c r="J672" s="117">
        <f t="shared" si="651"/>
        <v>205</v>
      </c>
      <c r="K672" s="117" t="str">
        <f t="shared" si="652"/>
        <v/>
      </c>
      <c r="L672" s="117" t="str">
        <f t="shared" si="653"/>
        <v/>
      </c>
      <c r="M672" s="398" t="str">
        <f t="shared" si="654"/>
        <v/>
      </c>
      <c r="N672" s="117">
        <f t="shared" si="655"/>
        <v>225</v>
      </c>
      <c r="O672" s="117" t="str">
        <f t="shared" si="656"/>
        <v/>
      </c>
    </row>
    <row r="673" spans="8:15" x14ac:dyDescent="0.35">
      <c r="H673" s="117">
        <v>672</v>
      </c>
      <c r="I673" s="117" t="str">
        <f t="shared" si="650"/>
        <v/>
      </c>
      <c r="J673" s="117">
        <f t="shared" si="651"/>
        <v>205</v>
      </c>
      <c r="K673" s="117" t="str">
        <f t="shared" si="652"/>
        <v/>
      </c>
      <c r="L673" s="117" t="str">
        <f t="shared" si="653"/>
        <v/>
      </c>
      <c r="M673" s="398" t="str">
        <f t="shared" si="654"/>
        <v/>
      </c>
      <c r="N673" s="117">
        <f t="shared" si="655"/>
        <v>225</v>
      </c>
      <c r="O673" s="117" t="str">
        <f t="shared" si="656"/>
        <v/>
      </c>
    </row>
    <row r="674" spans="8:15" x14ac:dyDescent="0.35">
      <c r="H674" s="117">
        <v>673</v>
      </c>
      <c r="I674" s="117" t="str">
        <f t="shared" si="650"/>
        <v/>
      </c>
      <c r="J674" s="117">
        <f t="shared" si="651"/>
        <v>205</v>
      </c>
      <c r="K674" s="117" t="str">
        <f t="shared" si="652"/>
        <v/>
      </c>
      <c r="L674" s="117" t="str">
        <f t="shared" si="653"/>
        <v/>
      </c>
      <c r="M674" s="398" t="str">
        <f t="shared" si="654"/>
        <v/>
      </c>
      <c r="N674" s="117">
        <f t="shared" si="655"/>
        <v>225</v>
      </c>
      <c r="O674" s="117" t="str">
        <f t="shared" si="656"/>
        <v/>
      </c>
    </row>
    <row r="675" spans="8:15" x14ac:dyDescent="0.35">
      <c r="H675" s="117">
        <v>674</v>
      </c>
      <c r="I675" s="117" t="str">
        <f t="shared" si="650"/>
        <v/>
      </c>
      <c r="J675" s="117">
        <f t="shared" si="651"/>
        <v>205</v>
      </c>
      <c r="K675" s="117" t="str">
        <f t="shared" si="652"/>
        <v/>
      </c>
      <c r="L675" s="117" t="str">
        <f t="shared" si="653"/>
        <v/>
      </c>
      <c r="M675" s="398" t="str">
        <f t="shared" si="654"/>
        <v/>
      </c>
      <c r="N675" s="117">
        <f t="shared" si="655"/>
        <v>225</v>
      </c>
      <c r="O675" s="117" t="str">
        <f t="shared" si="656"/>
        <v/>
      </c>
    </row>
    <row r="676" spans="8:15" x14ac:dyDescent="0.35">
      <c r="H676" s="117">
        <v>675</v>
      </c>
      <c r="I676" s="117" t="str">
        <f t="shared" si="650"/>
        <v/>
      </c>
      <c r="J676" s="117">
        <f t="shared" si="651"/>
        <v>205</v>
      </c>
      <c r="K676" s="117" t="str">
        <f t="shared" si="652"/>
        <v/>
      </c>
      <c r="L676" s="117" t="str">
        <f t="shared" si="653"/>
        <v/>
      </c>
      <c r="M676" s="398" t="str">
        <f t="shared" si="654"/>
        <v/>
      </c>
      <c r="N676" s="117">
        <f t="shared" si="655"/>
        <v>225</v>
      </c>
      <c r="O676" s="117" t="str">
        <f t="shared" si="656"/>
        <v/>
      </c>
    </row>
    <row r="677" spans="8:15" x14ac:dyDescent="0.35">
      <c r="H677" s="117">
        <v>676</v>
      </c>
      <c r="I677" s="117" t="str">
        <f t="shared" si="650"/>
        <v/>
      </c>
      <c r="J677" s="117">
        <f t="shared" si="651"/>
        <v>205</v>
      </c>
      <c r="K677" s="117" t="str">
        <f t="shared" si="652"/>
        <v/>
      </c>
      <c r="L677" s="117" t="str">
        <f t="shared" si="653"/>
        <v/>
      </c>
      <c r="M677" s="398" t="str">
        <f t="shared" si="654"/>
        <v/>
      </c>
      <c r="N677" s="117">
        <f t="shared" si="655"/>
        <v>225</v>
      </c>
      <c r="O677" s="117" t="str">
        <f t="shared" si="656"/>
        <v/>
      </c>
    </row>
    <row r="678" spans="8:15" x14ac:dyDescent="0.35">
      <c r="H678" s="117">
        <v>677</v>
      </c>
      <c r="I678" s="117" t="str">
        <f t="shared" si="650"/>
        <v/>
      </c>
      <c r="J678" s="117">
        <f t="shared" si="651"/>
        <v>205</v>
      </c>
      <c r="K678" s="117" t="str">
        <f t="shared" si="652"/>
        <v/>
      </c>
      <c r="L678" s="117" t="str">
        <f t="shared" si="653"/>
        <v/>
      </c>
      <c r="M678" s="398" t="str">
        <f t="shared" si="654"/>
        <v/>
      </c>
      <c r="N678" s="117">
        <f t="shared" si="655"/>
        <v>225</v>
      </c>
      <c r="O678" s="117" t="str">
        <f t="shared" si="656"/>
        <v/>
      </c>
    </row>
    <row r="679" spans="8:15" x14ac:dyDescent="0.35">
      <c r="H679" s="117">
        <v>678</v>
      </c>
      <c r="I679" s="117" t="str">
        <f t="shared" si="650"/>
        <v/>
      </c>
      <c r="J679" s="117">
        <f t="shared" si="651"/>
        <v>205</v>
      </c>
      <c r="K679" s="117" t="str">
        <f t="shared" si="652"/>
        <v/>
      </c>
      <c r="L679" s="117" t="str">
        <f t="shared" si="653"/>
        <v/>
      </c>
      <c r="M679" s="398" t="str">
        <f t="shared" si="654"/>
        <v/>
      </c>
      <c r="N679" s="117">
        <f t="shared" si="655"/>
        <v>225</v>
      </c>
      <c r="O679" s="117" t="str">
        <f t="shared" si="656"/>
        <v/>
      </c>
    </row>
    <row r="680" spans="8:15" x14ac:dyDescent="0.35">
      <c r="H680" s="117">
        <v>679</v>
      </c>
      <c r="I680" s="117" t="str">
        <f t="shared" si="650"/>
        <v/>
      </c>
      <c r="J680" s="117">
        <f t="shared" si="651"/>
        <v>205</v>
      </c>
      <c r="K680" s="117" t="str">
        <f t="shared" si="652"/>
        <v/>
      </c>
      <c r="L680" s="117" t="str">
        <f t="shared" si="653"/>
        <v/>
      </c>
      <c r="M680" s="398" t="str">
        <f t="shared" si="654"/>
        <v/>
      </c>
      <c r="N680" s="117">
        <f t="shared" si="655"/>
        <v>225</v>
      </c>
      <c r="O680" s="117" t="str">
        <f t="shared" si="656"/>
        <v/>
      </c>
    </row>
    <row r="681" spans="8:15" x14ac:dyDescent="0.35">
      <c r="H681" s="117">
        <v>680</v>
      </c>
      <c r="I681" s="117" t="str">
        <f t="shared" si="650"/>
        <v/>
      </c>
      <c r="J681" s="117">
        <f t="shared" si="651"/>
        <v>205</v>
      </c>
      <c r="K681" s="117" t="str">
        <f t="shared" si="652"/>
        <v/>
      </c>
      <c r="L681" s="117" t="str">
        <f t="shared" si="653"/>
        <v/>
      </c>
      <c r="M681" s="398" t="str">
        <f t="shared" si="654"/>
        <v/>
      </c>
      <c r="N681" s="117">
        <f t="shared" si="655"/>
        <v>225</v>
      </c>
      <c r="O681" s="117" t="str">
        <f t="shared" si="656"/>
        <v/>
      </c>
    </row>
    <row r="682" spans="8:15" x14ac:dyDescent="0.35">
      <c r="H682" s="117">
        <v>681</v>
      </c>
      <c r="I682" s="117" t="str">
        <f t="shared" si="650"/>
        <v/>
      </c>
      <c r="J682" s="117">
        <f t="shared" si="651"/>
        <v>205</v>
      </c>
      <c r="K682" s="117" t="str">
        <f t="shared" si="652"/>
        <v/>
      </c>
      <c r="L682" s="117" t="str">
        <f t="shared" si="653"/>
        <v/>
      </c>
      <c r="M682" s="398" t="str">
        <f t="shared" si="654"/>
        <v/>
      </c>
      <c r="N682" s="117">
        <f t="shared" si="655"/>
        <v>225</v>
      </c>
      <c r="O682" s="117" t="str">
        <f t="shared" si="656"/>
        <v/>
      </c>
    </row>
    <row r="683" spans="8:15" x14ac:dyDescent="0.35">
      <c r="H683" s="117">
        <v>682</v>
      </c>
      <c r="I683" s="117" t="str">
        <f t="shared" si="650"/>
        <v/>
      </c>
      <c r="J683" s="117">
        <f t="shared" si="651"/>
        <v>205</v>
      </c>
      <c r="K683" s="117" t="str">
        <f t="shared" si="652"/>
        <v/>
      </c>
      <c r="L683" s="117" t="str">
        <f t="shared" si="653"/>
        <v/>
      </c>
      <c r="M683" s="398" t="str">
        <f t="shared" si="654"/>
        <v/>
      </c>
      <c r="N683" s="117">
        <f t="shared" si="655"/>
        <v>225</v>
      </c>
      <c r="O683" s="117" t="str">
        <f t="shared" si="656"/>
        <v/>
      </c>
    </row>
    <row r="684" spans="8:15" x14ac:dyDescent="0.35">
      <c r="H684" s="117">
        <v>683</v>
      </c>
      <c r="I684" s="117" t="str">
        <f t="shared" si="650"/>
        <v/>
      </c>
      <c r="J684" s="117">
        <f t="shared" si="651"/>
        <v>205</v>
      </c>
      <c r="K684" s="117" t="str">
        <f t="shared" si="652"/>
        <v/>
      </c>
      <c r="L684" s="117" t="str">
        <f t="shared" si="653"/>
        <v/>
      </c>
      <c r="M684" s="398" t="str">
        <f t="shared" si="654"/>
        <v/>
      </c>
      <c r="N684" s="117">
        <f t="shared" si="655"/>
        <v>225</v>
      </c>
      <c r="O684" s="117" t="str">
        <f t="shared" si="656"/>
        <v/>
      </c>
    </row>
    <row r="685" spans="8:15" x14ac:dyDescent="0.35">
      <c r="H685" s="117">
        <v>684</v>
      </c>
      <c r="I685" s="117" t="str">
        <f t="shared" si="650"/>
        <v/>
      </c>
      <c r="J685" s="117">
        <f t="shared" si="651"/>
        <v>205</v>
      </c>
      <c r="K685" s="117" t="str">
        <f t="shared" si="652"/>
        <v/>
      </c>
      <c r="L685" s="117" t="str">
        <f t="shared" si="653"/>
        <v/>
      </c>
      <c r="M685" s="398" t="str">
        <f t="shared" si="654"/>
        <v/>
      </c>
      <c r="N685" s="117">
        <f t="shared" si="655"/>
        <v>225</v>
      </c>
      <c r="O685" s="117" t="str">
        <f t="shared" si="656"/>
        <v/>
      </c>
    </row>
    <row r="686" spans="8:15" x14ac:dyDescent="0.35">
      <c r="H686" s="117">
        <v>685</v>
      </c>
      <c r="I686" s="117" t="str">
        <f t="shared" si="650"/>
        <v/>
      </c>
      <c r="J686" s="117">
        <f t="shared" si="651"/>
        <v>205</v>
      </c>
      <c r="K686" s="117" t="str">
        <f t="shared" si="652"/>
        <v/>
      </c>
      <c r="L686" s="117" t="str">
        <f t="shared" si="653"/>
        <v/>
      </c>
      <c r="M686" s="398" t="str">
        <f t="shared" si="654"/>
        <v/>
      </c>
      <c r="N686" s="117">
        <f t="shared" si="655"/>
        <v>225</v>
      </c>
      <c r="O686" s="117" t="str">
        <f t="shared" si="656"/>
        <v/>
      </c>
    </row>
    <row r="687" spans="8:15" x14ac:dyDescent="0.35">
      <c r="H687" s="117">
        <v>686</v>
      </c>
      <c r="I687" s="117" t="str">
        <f t="shared" si="650"/>
        <v/>
      </c>
      <c r="J687" s="117">
        <f t="shared" si="651"/>
        <v>205</v>
      </c>
      <c r="K687" s="117" t="str">
        <f t="shared" si="652"/>
        <v/>
      </c>
      <c r="L687" s="117" t="str">
        <f t="shared" si="653"/>
        <v/>
      </c>
      <c r="M687" s="398" t="str">
        <f t="shared" si="654"/>
        <v/>
      </c>
      <c r="N687" s="117">
        <f t="shared" si="655"/>
        <v>225</v>
      </c>
      <c r="O687" s="117" t="str">
        <f t="shared" si="656"/>
        <v/>
      </c>
    </row>
    <row r="688" spans="8:15" x14ac:dyDescent="0.35">
      <c r="H688" s="117">
        <v>687</v>
      </c>
      <c r="I688" s="117" t="str">
        <f t="shared" si="650"/>
        <v/>
      </c>
      <c r="J688" s="117">
        <f t="shared" si="651"/>
        <v>205</v>
      </c>
      <c r="K688" s="117" t="str">
        <f t="shared" si="652"/>
        <v/>
      </c>
      <c r="L688" s="117" t="str">
        <f t="shared" si="653"/>
        <v/>
      </c>
      <c r="M688" s="398" t="str">
        <f t="shared" si="654"/>
        <v/>
      </c>
      <c r="N688" s="117">
        <f t="shared" si="655"/>
        <v>225</v>
      </c>
      <c r="O688" s="117" t="str">
        <f t="shared" si="656"/>
        <v/>
      </c>
    </row>
    <row r="689" spans="8:15" x14ac:dyDescent="0.35">
      <c r="H689" s="117">
        <v>688</v>
      </c>
      <c r="I689" s="117" t="str">
        <f t="shared" si="650"/>
        <v/>
      </c>
      <c r="J689" s="117">
        <f t="shared" si="651"/>
        <v>205</v>
      </c>
      <c r="K689" s="117" t="str">
        <f t="shared" si="652"/>
        <v/>
      </c>
      <c r="L689" s="117" t="str">
        <f t="shared" si="653"/>
        <v/>
      </c>
      <c r="M689" s="398" t="str">
        <f t="shared" si="654"/>
        <v/>
      </c>
      <c r="N689" s="117">
        <f t="shared" si="655"/>
        <v>225</v>
      </c>
      <c r="O689" s="117" t="str">
        <f t="shared" si="656"/>
        <v/>
      </c>
    </row>
    <row r="690" spans="8:15" x14ac:dyDescent="0.35">
      <c r="H690" s="117">
        <v>689</v>
      </c>
      <c r="I690" s="117" t="str">
        <f t="shared" si="650"/>
        <v/>
      </c>
      <c r="J690" s="117">
        <f t="shared" si="651"/>
        <v>205</v>
      </c>
      <c r="K690" s="117" t="str">
        <f t="shared" si="652"/>
        <v/>
      </c>
      <c r="L690" s="117" t="str">
        <f t="shared" si="653"/>
        <v/>
      </c>
      <c r="M690" s="398" t="str">
        <f t="shared" si="654"/>
        <v/>
      </c>
      <c r="N690" s="117">
        <f t="shared" si="655"/>
        <v>225</v>
      </c>
      <c r="O690" s="117" t="str">
        <f t="shared" si="656"/>
        <v/>
      </c>
    </row>
    <row r="691" spans="8:15" x14ac:dyDescent="0.35">
      <c r="H691" s="117">
        <v>690</v>
      </c>
      <c r="I691" s="117" t="str">
        <f t="shared" si="650"/>
        <v/>
      </c>
      <c r="J691" s="117">
        <f t="shared" si="651"/>
        <v>205</v>
      </c>
      <c r="K691" s="117" t="str">
        <f t="shared" si="652"/>
        <v/>
      </c>
      <c r="L691" s="117" t="str">
        <f t="shared" si="653"/>
        <v/>
      </c>
      <c r="M691" s="398" t="str">
        <f t="shared" si="654"/>
        <v/>
      </c>
      <c r="N691" s="117">
        <f t="shared" si="655"/>
        <v>225</v>
      </c>
      <c r="O691" s="117" t="str">
        <f t="shared" si="656"/>
        <v/>
      </c>
    </row>
    <row r="692" spans="8:15" x14ac:dyDescent="0.35">
      <c r="H692" s="117">
        <v>691</v>
      </c>
      <c r="I692" s="117" t="str">
        <f t="shared" si="650"/>
        <v/>
      </c>
      <c r="J692" s="117">
        <f t="shared" si="651"/>
        <v>205</v>
      </c>
      <c r="K692" s="117" t="str">
        <f t="shared" si="652"/>
        <v/>
      </c>
      <c r="L692" s="117" t="str">
        <f t="shared" si="653"/>
        <v/>
      </c>
      <c r="M692" s="398" t="str">
        <f t="shared" si="654"/>
        <v/>
      </c>
      <c r="N692" s="117">
        <f t="shared" si="655"/>
        <v>225</v>
      </c>
      <c r="O692" s="117" t="str">
        <f t="shared" si="656"/>
        <v/>
      </c>
    </row>
    <row r="693" spans="8:15" x14ac:dyDescent="0.35">
      <c r="H693" s="117">
        <v>692</v>
      </c>
      <c r="I693" s="117" t="str">
        <f t="shared" si="650"/>
        <v/>
      </c>
      <c r="J693" s="117">
        <f t="shared" si="651"/>
        <v>205</v>
      </c>
      <c r="K693" s="117" t="str">
        <f t="shared" si="652"/>
        <v/>
      </c>
      <c r="L693" s="117" t="str">
        <f t="shared" si="653"/>
        <v/>
      </c>
      <c r="M693" s="398" t="str">
        <f t="shared" si="654"/>
        <v/>
      </c>
      <c r="N693" s="117">
        <f t="shared" si="655"/>
        <v>225</v>
      </c>
      <c r="O693" s="117" t="str">
        <f t="shared" si="656"/>
        <v/>
      </c>
    </row>
    <row r="694" spans="8:15" x14ac:dyDescent="0.35">
      <c r="H694" s="117">
        <v>693</v>
      </c>
      <c r="I694" s="117" t="str">
        <f t="shared" si="650"/>
        <v/>
      </c>
      <c r="J694" s="117">
        <f t="shared" si="651"/>
        <v>205</v>
      </c>
      <c r="K694" s="117" t="str">
        <f t="shared" si="652"/>
        <v/>
      </c>
      <c r="L694" s="117" t="str">
        <f t="shared" si="653"/>
        <v/>
      </c>
      <c r="M694" s="398" t="str">
        <f t="shared" si="654"/>
        <v/>
      </c>
      <c r="N694" s="117">
        <f t="shared" si="655"/>
        <v>225</v>
      </c>
      <c r="O694" s="117" t="str">
        <f t="shared" si="656"/>
        <v/>
      </c>
    </row>
    <row r="695" spans="8:15" x14ac:dyDescent="0.35">
      <c r="H695" s="117">
        <v>694</v>
      </c>
      <c r="I695" s="117" t="str">
        <f t="shared" si="650"/>
        <v/>
      </c>
      <c r="J695" s="117">
        <f t="shared" si="651"/>
        <v>205</v>
      </c>
      <c r="K695" s="117" t="str">
        <f t="shared" si="652"/>
        <v/>
      </c>
      <c r="L695" s="117" t="str">
        <f t="shared" si="653"/>
        <v/>
      </c>
      <c r="M695" s="398" t="str">
        <f t="shared" si="654"/>
        <v/>
      </c>
      <c r="N695" s="117">
        <f t="shared" si="655"/>
        <v>225</v>
      </c>
      <c r="O695" s="117" t="str">
        <f t="shared" si="656"/>
        <v/>
      </c>
    </row>
    <row r="696" spans="8:15" x14ac:dyDescent="0.35">
      <c r="H696" s="117">
        <v>695</v>
      </c>
      <c r="I696" s="117" t="str">
        <f t="shared" si="650"/>
        <v/>
      </c>
      <c r="J696" s="117">
        <f t="shared" si="651"/>
        <v>205</v>
      </c>
      <c r="K696" s="117" t="str">
        <f t="shared" si="652"/>
        <v/>
      </c>
      <c r="L696" s="117" t="str">
        <f t="shared" si="653"/>
        <v/>
      </c>
      <c r="M696" s="398" t="str">
        <f t="shared" si="654"/>
        <v/>
      </c>
      <c r="N696" s="117">
        <f t="shared" si="655"/>
        <v>225</v>
      </c>
      <c r="O696" s="117" t="str">
        <f t="shared" si="656"/>
        <v/>
      </c>
    </row>
    <row r="697" spans="8:15" x14ac:dyDescent="0.35">
      <c r="H697" s="117">
        <v>696</v>
      </c>
      <c r="I697" s="117" t="str">
        <f t="shared" si="650"/>
        <v/>
      </c>
      <c r="J697" s="117">
        <f t="shared" si="651"/>
        <v>205</v>
      </c>
      <c r="K697" s="117" t="str">
        <f t="shared" si="652"/>
        <v/>
      </c>
      <c r="L697" s="117" t="str">
        <f t="shared" si="653"/>
        <v/>
      </c>
      <c r="M697" s="398" t="str">
        <f t="shared" si="654"/>
        <v/>
      </c>
      <c r="N697" s="117">
        <f t="shared" si="655"/>
        <v>225</v>
      </c>
      <c r="O697" s="117" t="str">
        <f t="shared" si="656"/>
        <v/>
      </c>
    </row>
    <row r="698" spans="8:15" x14ac:dyDescent="0.35">
      <c r="H698" s="117">
        <v>697</v>
      </c>
      <c r="I698" s="117" t="str">
        <f t="shared" si="650"/>
        <v/>
      </c>
      <c r="J698" s="117">
        <f t="shared" si="651"/>
        <v>205</v>
      </c>
      <c r="K698" s="117" t="str">
        <f t="shared" si="652"/>
        <v/>
      </c>
      <c r="L698" s="117" t="str">
        <f t="shared" si="653"/>
        <v/>
      </c>
      <c r="M698" s="398" t="str">
        <f t="shared" si="654"/>
        <v/>
      </c>
      <c r="N698" s="117">
        <f t="shared" si="655"/>
        <v>225</v>
      </c>
      <c r="O698" s="117" t="str">
        <f t="shared" si="656"/>
        <v/>
      </c>
    </row>
    <row r="699" spans="8:15" x14ac:dyDescent="0.35">
      <c r="H699" s="117">
        <v>698</v>
      </c>
      <c r="I699" s="117" t="str">
        <f t="shared" si="650"/>
        <v/>
      </c>
      <c r="J699" s="117">
        <f t="shared" si="651"/>
        <v>205</v>
      </c>
      <c r="K699" s="117" t="str">
        <f t="shared" si="652"/>
        <v/>
      </c>
      <c r="L699" s="117" t="str">
        <f t="shared" si="653"/>
        <v/>
      </c>
      <c r="M699" s="398" t="str">
        <f t="shared" si="654"/>
        <v/>
      </c>
      <c r="N699" s="117">
        <f t="shared" si="655"/>
        <v>225</v>
      </c>
      <c r="O699" s="117" t="str">
        <f t="shared" si="656"/>
        <v/>
      </c>
    </row>
    <row r="700" spans="8:15" x14ac:dyDescent="0.35">
      <c r="H700" s="117">
        <v>699</v>
      </c>
      <c r="I700" s="117" t="str">
        <f t="shared" si="650"/>
        <v/>
      </c>
      <c r="J700" s="117">
        <f t="shared" si="651"/>
        <v>205</v>
      </c>
      <c r="K700" s="117" t="str">
        <f t="shared" si="652"/>
        <v/>
      </c>
      <c r="L700" s="117" t="str">
        <f t="shared" si="653"/>
        <v/>
      </c>
      <c r="M700" s="398" t="str">
        <f t="shared" si="654"/>
        <v/>
      </c>
      <c r="N700" s="117">
        <f t="shared" si="655"/>
        <v>225</v>
      </c>
      <c r="O700" s="117" t="str">
        <f t="shared" si="656"/>
        <v/>
      </c>
    </row>
    <row r="701" spans="8:15" x14ac:dyDescent="0.35">
      <c r="H701" s="117">
        <v>700</v>
      </c>
      <c r="I701" s="117" t="str">
        <f t="shared" si="650"/>
        <v/>
      </c>
      <c r="J701" s="117">
        <f t="shared" si="651"/>
        <v>205</v>
      </c>
      <c r="K701" s="117" t="str">
        <f t="shared" si="652"/>
        <v/>
      </c>
      <c r="L701" s="117" t="str">
        <f t="shared" si="653"/>
        <v/>
      </c>
      <c r="M701" s="398" t="str">
        <f t="shared" si="654"/>
        <v/>
      </c>
      <c r="N701" s="117">
        <f t="shared" si="655"/>
        <v>225</v>
      </c>
      <c r="O701" s="117" t="str">
        <f t="shared" si="656"/>
        <v/>
      </c>
    </row>
    <row r="702" spans="8:15" x14ac:dyDescent="0.35">
      <c r="H702" s="117">
        <v>701</v>
      </c>
      <c r="I702" s="117" t="str">
        <f t="shared" si="650"/>
        <v/>
      </c>
      <c r="J702" s="117">
        <f t="shared" si="651"/>
        <v>205</v>
      </c>
      <c r="K702" s="117" t="str">
        <f t="shared" si="652"/>
        <v/>
      </c>
      <c r="L702" s="117" t="str">
        <f t="shared" si="653"/>
        <v/>
      </c>
      <c r="M702" s="398" t="str">
        <f t="shared" si="654"/>
        <v/>
      </c>
      <c r="N702" s="117">
        <f t="shared" si="655"/>
        <v>225</v>
      </c>
      <c r="O702" s="117" t="str">
        <f t="shared" si="656"/>
        <v/>
      </c>
    </row>
    <row r="703" spans="8:15" x14ac:dyDescent="0.35">
      <c r="H703" s="117">
        <v>702</v>
      </c>
      <c r="I703" s="117" t="str">
        <f t="shared" si="650"/>
        <v/>
      </c>
      <c r="J703" s="117">
        <f t="shared" si="651"/>
        <v>205</v>
      </c>
      <c r="K703" s="117" t="str">
        <f t="shared" si="652"/>
        <v/>
      </c>
      <c r="L703" s="117" t="str">
        <f t="shared" si="653"/>
        <v/>
      </c>
      <c r="M703" s="398" t="str">
        <f t="shared" si="654"/>
        <v/>
      </c>
      <c r="N703" s="117">
        <f t="shared" si="655"/>
        <v>225</v>
      </c>
      <c r="O703" s="117" t="str">
        <f t="shared" si="656"/>
        <v/>
      </c>
    </row>
    <row r="704" spans="8:15" x14ac:dyDescent="0.35">
      <c r="H704" s="117">
        <v>703</v>
      </c>
      <c r="I704" s="117" t="str">
        <f t="shared" si="650"/>
        <v/>
      </c>
      <c r="J704" s="117">
        <f t="shared" si="651"/>
        <v>205</v>
      </c>
      <c r="K704" s="117" t="str">
        <f t="shared" si="652"/>
        <v/>
      </c>
      <c r="L704" s="117" t="str">
        <f t="shared" si="653"/>
        <v/>
      </c>
      <c r="M704" s="398" t="str">
        <f t="shared" si="654"/>
        <v/>
      </c>
      <c r="N704" s="117">
        <f t="shared" si="655"/>
        <v>225</v>
      </c>
      <c r="O704" s="117" t="str">
        <f t="shared" si="656"/>
        <v/>
      </c>
    </row>
    <row r="705" spans="8:15" x14ac:dyDescent="0.35">
      <c r="H705" s="117">
        <v>704</v>
      </c>
      <c r="I705" s="117" t="str">
        <f t="shared" si="650"/>
        <v/>
      </c>
      <c r="J705" s="117">
        <f t="shared" si="651"/>
        <v>205</v>
      </c>
      <c r="K705" s="117" t="str">
        <f t="shared" si="652"/>
        <v/>
      </c>
      <c r="L705" s="117" t="str">
        <f t="shared" si="653"/>
        <v/>
      </c>
      <c r="M705" s="398" t="str">
        <f t="shared" si="654"/>
        <v/>
      </c>
      <c r="N705" s="117">
        <f t="shared" si="655"/>
        <v>225</v>
      </c>
      <c r="O705" s="117" t="str">
        <f t="shared" si="656"/>
        <v/>
      </c>
    </row>
    <row r="706" spans="8:15" x14ac:dyDescent="0.35">
      <c r="H706" s="117">
        <v>705</v>
      </c>
      <c r="I706" s="117" t="str">
        <f t="shared" ref="I706:I769" si="657">IFERROR(INDEX($1:$1048576,SUMPRODUCT(($X$149:$HV$196=H706)*ROW($X$149:$HV$196))-98,SUMPRODUCT(($X$149:$HV$196=H706)*COLUMN($X$149:$HV$196))),"")</f>
        <v/>
      </c>
      <c r="J706" s="117">
        <f t="shared" si="651"/>
        <v>205</v>
      </c>
      <c r="K706" s="117" t="str">
        <f t="shared" si="652"/>
        <v/>
      </c>
      <c r="L706" s="117" t="str">
        <f t="shared" si="653"/>
        <v/>
      </c>
      <c r="M706" s="398" t="str">
        <f t="shared" si="654"/>
        <v/>
      </c>
      <c r="N706" s="117">
        <f t="shared" si="655"/>
        <v>225</v>
      </c>
      <c r="O706" s="117" t="str">
        <f t="shared" si="656"/>
        <v/>
      </c>
    </row>
    <row r="707" spans="8:15" x14ac:dyDescent="0.35">
      <c r="H707" s="117">
        <v>706</v>
      </c>
      <c r="I707" s="117" t="str">
        <f t="shared" si="657"/>
        <v/>
      </c>
      <c r="J707" s="117">
        <f t="shared" ref="J707:J770" si="658">IF(I707="ECG",J706+1,J706)</f>
        <v>205</v>
      </c>
      <c r="K707" s="117" t="str">
        <f t="shared" ref="K707:K770" si="659">IF(J707=J706,"",IF(MOD(J707,$C$61)=0,"ECG",""))</f>
        <v/>
      </c>
      <c r="L707" s="117" t="str">
        <f t="shared" ref="L707:L770" si="660">IF(I707&lt;&gt;"ECG",I707,"")</f>
        <v/>
      </c>
      <c r="M707" s="398" t="str">
        <f t="shared" ref="M707:M770" si="661">CONCATENATE(L707,K707)</f>
        <v/>
      </c>
      <c r="N707" s="117">
        <f t="shared" ref="N707:N770" si="662">IF(M707="",N706,N706+1)</f>
        <v>225</v>
      </c>
      <c r="O707" s="117" t="str">
        <f t="shared" ref="O707:O770" si="663">IF(N707=N706,"",N707)</f>
        <v/>
      </c>
    </row>
    <row r="708" spans="8:15" x14ac:dyDescent="0.35">
      <c r="H708" s="117">
        <v>707</v>
      </c>
      <c r="I708" s="117" t="str">
        <f t="shared" si="657"/>
        <v/>
      </c>
      <c r="J708" s="117">
        <f t="shared" si="658"/>
        <v>205</v>
      </c>
      <c r="K708" s="117" t="str">
        <f t="shared" si="659"/>
        <v/>
      </c>
      <c r="L708" s="117" t="str">
        <f t="shared" si="660"/>
        <v/>
      </c>
      <c r="M708" s="398" t="str">
        <f t="shared" si="661"/>
        <v/>
      </c>
      <c r="N708" s="117">
        <f t="shared" si="662"/>
        <v>225</v>
      </c>
      <c r="O708" s="117" t="str">
        <f t="shared" si="663"/>
        <v/>
      </c>
    </row>
    <row r="709" spans="8:15" x14ac:dyDescent="0.35">
      <c r="H709" s="117">
        <v>708</v>
      </c>
      <c r="I709" s="117" t="str">
        <f t="shared" si="657"/>
        <v/>
      </c>
      <c r="J709" s="117">
        <f t="shared" si="658"/>
        <v>205</v>
      </c>
      <c r="K709" s="117" t="str">
        <f t="shared" si="659"/>
        <v/>
      </c>
      <c r="L709" s="117" t="str">
        <f t="shared" si="660"/>
        <v/>
      </c>
      <c r="M709" s="398" t="str">
        <f t="shared" si="661"/>
        <v/>
      </c>
      <c r="N709" s="117">
        <f t="shared" si="662"/>
        <v>225</v>
      </c>
      <c r="O709" s="117" t="str">
        <f t="shared" si="663"/>
        <v/>
      </c>
    </row>
    <row r="710" spans="8:15" x14ac:dyDescent="0.35">
      <c r="H710" s="117">
        <v>709</v>
      </c>
      <c r="I710" s="117" t="str">
        <f t="shared" si="657"/>
        <v/>
      </c>
      <c r="J710" s="117">
        <f t="shared" si="658"/>
        <v>205</v>
      </c>
      <c r="K710" s="117" t="str">
        <f t="shared" si="659"/>
        <v/>
      </c>
      <c r="L710" s="117" t="str">
        <f t="shared" si="660"/>
        <v/>
      </c>
      <c r="M710" s="398" t="str">
        <f t="shared" si="661"/>
        <v/>
      </c>
      <c r="N710" s="117">
        <f t="shared" si="662"/>
        <v>225</v>
      </c>
      <c r="O710" s="117" t="str">
        <f t="shared" si="663"/>
        <v/>
      </c>
    </row>
    <row r="711" spans="8:15" x14ac:dyDescent="0.35">
      <c r="H711" s="117">
        <v>710</v>
      </c>
      <c r="I711" s="117" t="str">
        <f t="shared" si="657"/>
        <v/>
      </c>
      <c r="J711" s="117">
        <f t="shared" si="658"/>
        <v>205</v>
      </c>
      <c r="K711" s="117" t="str">
        <f t="shared" si="659"/>
        <v/>
      </c>
      <c r="L711" s="117" t="str">
        <f t="shared" si="660"/>
        <v/>
      </c>
      <c r="M711" s="398" t="str">
        <f t="shared" si="661"/>
        <v/>
      </c>
      <c r="N711" s="117">
        <f t="shared" si="662"/>
        <v>225</v>
      </c>
      <c r="O711" s="117" t="str">
        <f t="shared" si="663"/>
        <v/>
      </c>
    </row>
    <row r="712" spans="8:15" x14ac:dyDescent="0.35">
      <c r="H712" s="117">
        <v>711</v>
      </c>
      <c r="I712" s="117" t="str">
        <f t="shared" si="657"/>
        <v/>
      </c>
      <c r="J712" s="117">
        <f t="shared" si="658"/>
        <v>205</v>
      </c>
      <c r="K712" s="117" t="str">
        <f t="shared" si="659"/>
        <v/>
      </c>
      <c r="L712" s="117" t="str">
        <f t="shared" si="660"/>
        <v/>
      </c>
      <c r="M712" s="398" t="str">
        <f t="shared" si="661"/>
        <v/>
      </c>
      <c r="N712" s="117">
        <f t="shared" si="662"/>
        <v>225</v>
      </c>
      <c r="O712" s="117" t="str">
        <f t="shared" si="663"/>
        <v/>
      </c>
    </row>
    <row r="713" spans="8:15" x14ac:dyDescent="0.35">
      <c r="H713" s="117">
        <v>712</v>
      </c>
      <c r="I713" s="117" t="str">
        <f t="shared" si="657"/>
        <v/>
      </c>
      <c r="J713" s="117">
        <f t="shared" si="658"/>
        <v>205</v>
      </c>
      <c r="K713" s="117" t="str">
        <f t="shared" si="659"/>
        <v/>
      </c>
      <c r="L713" s="117" t="str">
        <f t="shared" si="660"/>
        <v/>
      </c>
      <c r="M713" s="398" t="str">
        <f t="shared" si="661"/>
        <v/>
      </c>
      <c r="N713" s="117">
        <f t="shared" si="662"/>
        <v>225</v>
      </c>
      <c r="O713" s="117" t="str">
        <f t="shared" si="663"/>
        <v/>
      </c>
    </row>
    <row r="714" spans="8:15" x14ac:dyDescent="0.35">
      <c r="H714" s="117">
        <v>713</v>
      </c>
      <c r="I714" s="117" t="str">
        <f t="shared" si="657"/>
        <v/>
      </c>
      <c r="J714" s="117">
        <f t="shared" si="658"/>
        <v>205</v>
      </c>
      <c r="K714" s="117" t="str">
        <f t="shared" si="659"/>
        <v/>
      </c>
      <c r="L714" s="117" t="str">
        <f t="shared" si="660"/>
        <v/>
      </c>
      <c r="M714" s="398" t="str">
        <f t="shared" si="661"/>
        <v/>
      </c>
      <c r="N714" s="117">
        <f t="shared" si="662"/>
        <v>225</v>
      </c>
      <c r="O714" s="117" t="str">
        <f t="shared" si="663"/>
        <v/>
      </c>
    </row>
    <row r="715" spans="8:15" x14ac:dyDescent="0.35">
      <c r="H715" s="117">
        <v>714</v>
      </c>
      <c r="I715" s="117" t="str">
        <f t="shared" si="657"/>
        <v/>
      </c>
      <c r="J715" s="117">
        <f t="shared" si="658"/>
        <v>205</v>
      </c>
      <c r="K715" s="117" t="str">
        <f t="shared" si="659"/>
        <v/>
      </c>
      <c r="L715" s="117" t="str">
        <f t="shared" si="660"/>
        <v/>
      </c>
      <c r="M715" s="398" t="str">
        <f t="shared" si="661"/>
        <v/>
      </c>
      <c r="N715" s="117">
        <f t="shared" si="662"/>
        <v>225</v>
      </c>
      <c r="O715" s="117" t="str">
        <f t="shared" si="663"/>
        <v/>
      </c>
    </row>
    <row r="716" spans="8:15" x14ac:dyDescent="0.35">
      <c r="H716" s="117">
        <v>715</v>
      </c>
      <c r="I716" s="117" t="str">
        <f t="shared" si="657"/>
        <v/>
      </c>
      <c r="J716" s="117">
        <f t="shared" si="658"/>
        <v>205</v>
      </c>
      <c r="K716" s="117" t="str">
        <f t="shared" si="659"/>
        <v/>
      </c>
      <c r="L716" s="117" t="str">
        <f t="shared" si="660"/>
        <v/>
      </c>
      <c r="M716" s="398" t="str">
        <f t="shared" si="661"/>
        <v/>
      </c>
      <c r="N716" s="117">
        <f t="shared" si="662"/>
        <v>225</v>
      </c>
      <c r="O716" s="117" t="str">
        <f t="shared" si="663"/>
        <v/>
      </c>
    </row>
    <row r="717" spans="8:15" x14ac:dyDescent="0.35">
      <c r="H717" s="117">
        <v>716</v>
      </c>
      <c r="I717" s="117" t="str">
        <f t="shared" si="657"/>
        <v/>
      </c>
      <c r="J717" s="117">
        <f t="shared" si="658"/>
        <v>205</v>
      </c>
      <c r="K717" s="117" t="str">
        <f t="shared" si="659"/>
        <v/>
      </c>
      <c r="L717" s="117" t="str">
        <f t="shared" si="660"/>
        <v/>
      </c>
      <c r="M717" s="398" t="str">
        <f t="shared" si="661"/>
        <v/>
      </c>
      <c r="N717" s="117">
        <f t="shared" si="662"/>
        <v>225</v>
      </c>
      <c r="O717" s="117" t="str">
        <f t="shared" si="663"/>
        <v/>
      </c>
    </row>
    <row r="718" spans="8:15" x14ac:dyDescent="0.35">
      <c r="H718" s="117">
        <v>717</v>
      </c>
      <c r="I718" s="117" t="str">
        <f t="shared" si="657"/>
        <v/>
      </c>
      <c r="J718" s="117">
        <f t="shared" si="658"/>
        <v>205</v>
      </c>
      <c r="K718" s="117" t="str">
        <f t="shared" si="659"/>
        <v/>
      </c>
      <c r="L718" s="117" t="str">
        <f t="shared" si="660"/>
        <v/>
      </c>
      <c r="M718" s="398" t="str">
        <f t="shared" si="661"/>
        <v/>
      </c>
      <c r="N718" s="117">
        <f t="shared" si="662"/>
        <v>225</v>
      </c>
      <c r="O718" s="117" t="str">
        <f t="shared" si="663"/>
        <v/>
      </c>
    </row>
    <row r="719" spans="8:15" x14ac:dyDescent="0.35">
      <c r="H719" s="117">
        <v>718</v>
      </c>
      <c r="I719" s="117" t="str">
        <f t="shared" si="657"/>
        <v/>
      </c>
      <c r="J719" s="117">
        <f t="shared" si="658"/>
        <v>205</v>
      </c>
      <c r="K719" s="117" t="str">
        <f t="shared" si="659"/>
        <v/>
      </c>
      <c r="L719" s="117" t="str">
        <f t="shared" si="660"/>
        <v/>
      </c>
      <c r="M719" s="398" t="str">
        <f t="shared" si="661"/>
        <v/>
      </c>
      <c r="N719" s="117">
        <f t="shared" si="662"/>
        <v>225</v>
      </c>
      <c r="O719" s="117" t="str">
        <f t="shared" si="663"/>
        <v/>
      </c>
    </row>
    <row r="720" spans="8:15" x14ac:dyDescent="0.35">
      <c r="H720" s="117">
        <v>719</v>
      </c>
      <c r="I720" s="117" t="str">
        <f t="shared" si="657"/>
        <v/>
      </c>
      <c r="J720" s="117">
        <f t="shared" si="658"/>
        <v>205</v>
      </c>
      <c r="K720" s="117" t="str">
        <f t="shared" si="659"/>
        <v/>
      </c>
      <c r="L720" s="117" t="str">
        <f t="shared" si="660"/>
        <v/>
      </c>
      <c r="M720" s="398" t="str">
        <f t="shared" si="661"/>
        <v/>
      </c>
      <c r="N720" s="117">
        <f t="shared" si="662"/>
        <v>225</v>
      </c>
      <c r="O720" s="117" t="str">
        <f t="shared" si="663"/>
        <v/>
      </c>
    </row>
    <row r="721" spans="8:15" x14ac:dyDescent="0.35">
      <c r="H721" s="117">
        <v>720</v>
      </c>
      <c r="I721" s="117" t="str">
        <f t="shared" si="657"/>
        <v/>
      </c>
      <c r="J721" s="117">
        <f t="shared" si="658"/>
        <v>205</v>
      </c>
      <c r="K721" s="117" t="str">
        <f t="shared" si="659"/>
        <v/>
      </c>
      <c r="L721" s="117" t="str">
        <f t="shared" si="660"/>
        <v/>
      </c>
      <c r="M721" s="398" t="str">
        <f t="shared" si="661"/>
        <v/>
      </c>
      <c r="N721" s="117">
        <f t="shared" si="662"/>
        <v>225</v>
      </c>
      <c r="O721" s="117" t="str">
        <f t="shared" si="663"/>
        <v/>
      </c>
    </row>
    <row r="722" spans="8:15" x14ac:dyDescent="0.35">
      <c r="H722" s="117">
        <v>721</v>
      </c>
      <c r="I722" s="117" t="str">
        <f t="shared" si="657"/>
        <v/>
      </c>
      <c r="J722" s="117">
        <f t="shared" si="658"/>
        <v>205</v>
      </c>
      <c r="K722" s="117" t="str">
        <f t="shared" si="659"/>
        <v/>
      </c>
      <c r="L722" s="117" t="str">
        <f t="shared" si="660"/>
        <v/>
      </c>
      <c r="M722" s="398" t="str">
        <f t="shared" si="661"/>
        <v/>
      </c>
      <c r="N722" s="117">
        <f t="shared" si="662"/>
        <v>225</v>
      </c>
      <c r="O722" s="117" t="str">
        <f t="shared" si="663"/>
        <v/>
      </c>
    </row>
    <row r="723" spans="8:15" x14ac:dyDescent="0.35">
      <c r="H723" s="117">
        <v>722</v>
      </c>
      <c r="I723" s="117" t="str">
        <f t="shared" si="657"/>
        <v/>
      </c>
      <c r="J723" s="117">
        <f t="shared" si="658"/>
        <v>205</v>
      </c>
      <c r="K723" s="117" t="str">
        <f t="shared" si="659"/>
        <v/>
      </c>
      <c r="L723" s="117" t="str">
        <f t="shared" si="660"/>
        <v/>
      </c>
      <c r="M723" s="398" t="str">
        <f t="shared" si="661"/>
        <v/>
      </c>
      <c r="N723" s="117">
        <f t="shared" si="662"/>
        <v>225</v>
      </c>
      <c r="O723" s="117" t="str">
        <f t="shared" si="663"/>
        <v/>
      </c>
    </row>
    <row r="724" spans="8:15" x14ac:dyDescent="0.35">
      <c r="H724" s="117">
        <v>723</v>
      </c>
      <c r="I724" s="117" t="str">
        <f t="shared" si="657"/>
        <v/>
      </c>
      <c r="J724" s="117">
        <f t="shared" si="658"/>
        <v>205</v>
      </c>
      <c r="K724" s="117" t="str">
        <f t="shared" si="659"/>
        <v/>
      </c>
      <c r="L724" s="117" t="str">
        <f t="shared" si="660"/>
        <v/>
      </c>
      <c r="M724" s="398" t="str">
        <f t="shared" si="661"/>
        <v/>
      </c>
      <c r="N724" s="117">
        <f t="shared" si="662"/>
        <v>225</v>
      </c>
      <c r="O724" s="117" t="str">
        <f t="shared" si="663"/>
        <v/>
      </c>
    </row>
    <row r="725" spans="8:15" x14ac:dyDescent="0.35">
      <c r="H725" s="117">
        <v>724</v>
      </c>
      <c r="I725" s="117" t="str">
        <f t="shared" si="657"/>
        <v/>
      </c>
      <c r="J725" s="117">
        <f t="shared" si="658"/>
        <v>205</v>
      </c>
      <c r="K725" s="117" t="str">
        <f t="shared" si="659"/>
        <v/>
      </c>
      <c r="L725" s="117" t="str">
        <f t="shared" si="660"/>
        <v/>
      </c>
      <c r="M725" s="398" t="str">
        <f t="shared" si="661"/>
        <v/>
      </c>
      <c r="N725" s="117">
        <f t="shared" si="662"/>
        <v>225</v>
      </c>
      <c r="O725" s="117" t="str">
        <f t="shared" si="663"/>
        <v/>
      </c>
    </row>
    <row r="726" spans="8:15" x14ac:dyDescent="0.35">
      <c r="H726" s="117">
        <v>725</v>
      </c>
      <c r="I726" s="117" t="str">
        <f t="shared" si="657"/>
        <v/>
      </c>
      <c r="J726" s="117">
        <f t="shared" si="658"/>
        <v>205</v>
      </c>
      <c r="K726" s="117" t="str">
        <f t="shared" si="659"/>
        <v/>
      </c>
      <c r="L726" s="117" t="str">
        <f t="shared" si="660"/>
        <v/>
      </c>
      <c r="M726" s="398" t="str">
        <f t="shared" si="661"/>
        <v/>
      </c>
      <c r="N726" s="117">
        <f t="shared" si="662"/>
        <v>225</v>
      </c>
      <c r="O726" s="117" t="str">
        <f t="shared" si="663"/>
        <v/>
      </c>
    </row>
    <row r="727" spans="8:15" x14ac:dyDescent="0.35">
      <c r="H727" s="117">
        <v>726</v>
      </c>
      <c r="I727" s="117" t="str">
        <f t="shared" si="657"/>
        <v/>
      </c>
      <c r="J727" s="117">
        <f t="shared" si="658"/>
        <v>205</v>
      </c>
      <c r="K727" s="117" t="str">
        <f t="shared" si="659"/>
        <v/>
      </c>
      <c r="L727" s="117" t="str">
        <f t="shared" si="660"/>
        <v/>
      </c>
      <c r="M727" s="398" t="str">
        <f t="shared" si="661"/>
        <v/>
      </c>
      <c r="N727" s="117">
        <f t="shared" si="662"/>
        <v>225</v>
      </c>
      <c r="O727" s="117" t="str">
        <f t="shared" si="663"/>
        <v/>
      </c>
    </row>
    <row r="728" spans="8:15" x14ac:dyDescent="0.35">
      <c r="H728" s="117">
        <v>727</v>
      </c>
      <c r="I728" s="117" t="str">
        <f t="shared" si="657"/>
        <v/>
      </c>
      <c r="J728" s="117">
        <f t="shared" si="658"/>
        <v>205</v>
      </c>
      <c r="K728" s="117" t="str">
        <f t="shared" si="659"/>
        <v/>
      </c>
      <c r="L728" s="117" t="str">
        <f t="shared" si="660"/>
        <v/>
      </c>
      <c r="M728" s="398" t="str">
        <f t="shared" si="661"/>
        <v/>
      </c>
      <c r="N728" s="117">
        <f t="shared" si="662"/>
        <v>225</v>
      </c>
      <c r="O728" s="117" t="str">
        <f t="shared" si="663"/>
        <v/>
      </c>
    </row>
    <row r="729" spans="8:15" x14ac:dyDescent="0.35">
      <c r="H729" s="117">
        <v>728</v>
      </c>
      <c r="I729" s="117" t="str">
        <f t="shared" si="657"/>
        <v/>
      </c>
      <c r="J729" s="117">
        <f t="shared" si="658"/>
        <v>205</v>
      </c>
      <c r="K729" s="117" t="str">
        <f t="shared" si="659"/>
        <v/>
      </c>
      <c r="L729" s="117" t="str">
        <f t="shared" si="660"/>
        <v/>
      </c>
      <c r="M729" s="398" t="str">
        <f t="shared" si="661"/>
        <v/>
      </c>
      <c r="N729" s="117">
        <f t="shared" si="662"/>
        <v>225</v>
      </c>
      <c r="O729" s="117" t="str">
        <f t="shared" si="663"/>
        <v/>
      </c>
    </row>
    <row r="730" spans="8:15" x14ac:dyDescent="0.35">
      <c r="H730" s="117">
        <v>729</v>
      </c>
      <c r="I730" s="117" t="str">
        <f t="shared" si="657"/>
        <v/>
      </c>
      <c r="J730" s="117">
        <f t="shared" si="658"/>
        <v>205</v>
      </c>
      <c r="K730" s="117" t="str">
        <f t="shared" si="659"/>
        <v/>
      </c>
      <c r="L730" s="117" t="str">
        <f t="shared" si="660"/>
        <v/>
      </c>
      <c r="M730" s="398" t="str">
        <f t="shared" si="661"/>
        <v/>
      </c>
      <c r="N730" s="117">
        <f t="shared" si="662"/>
        <v>225</v>
      </c>
      <c r="O730" s="117" t="str">
        <f t="shared" si="663"/>
        <v/>
      </c>
    </row>
    <row r="731" spans="8:15" x14ac:dyDescent="0.35">
      <c r="H731" s="117">
        <v>730</v>
      </c>
      <c r="I731" s="117" t="str">
        <f t="shared" si="657"/>
        <v/>
      </c>
      <c r="J731" s="117">
        <f t="shared" si="658"/>
        <v>205</v>
      </c>
      <c r="K731" s="117" t="str">
        <f t="shared" si="659"/>
        <v/>
      </c>
      <c r="L731" s="117" t="str">
        <f t="shared" si="660"/>
        <v/>
      </c>
      <c r="M731" s="398" t="str">
        <f t="shared" si="661"/>
        <v/>
      </c>
      <c r="N731" s="117">
        <f t="shared" si="662"/>
        <v>225</v>
      </c>
      <c r="O731" s="117" t="str">
        <f t="shared" si="663"/>
        <v/>
      </c>
    </row>
    <row r="732" spans="8:15" x14ac:dyDescent="0.35">
      <c r="H732" s="117">
        <v>731</v>
      </c>
      <c r="I732" s="117" t="str">
        <f t="shared" si="657"/>
        <v/>
      </c>
      <c r="J732" s="117">
        <f t="shared" si="658"/>
        <v>205</v>
      </c>
      <c r="K732" s="117" t="str">
        <f t="shared" si="659"/>
        <v/>
      </c>
      <c r="L732" s="117" t="str">
        <f t="shared" si="660"/>
        <v/>
      </c>
      <c r="M732" s="398" t="str">
        <f t="shared" si="661"/>
        <v/>
      </c>
      <c r="N732" s="117">
        <f t="shared" si="662"/>
        <v>225</v>
      </c>
      <c r="O732" s="117" t="str">
        <f t="shared" si="663"/>
        <v/>
      </c>
    </row>
    <row r="733" spans="8:15" x14ac:dyDescent="0.35">
      <c r="H733" s="117">
        <v>732</v>
      </c>
      <c r="I733" s="117" t="str">
        <f t="shared" si="657"/>
        <v/>
      </c>
      <c r="J733" s="117">
        <f t="shared" si="658"/>
        <v>205</v>
      </c>
      <c r="K733" s="117" t="str">
        <f t="shared" si="659"/>
        <v/>
      </c>
      <c r="L733" s="117" t="str">
        <f t="shared" si="660"/>
        <v/>
      </c>
      <c r="M733" s="398" t="str">
        <f t="shared" si="661"/>
        <v/>
      </c>
      <c r="N733" s="117">
        <f t="shared" si="662"/>
        <v>225</v>
      </c>
      <c r="O733" s="117" t="str">
        <f t="shared" si="663"/>
        <v/>
      </c>
    </row>
    <row r="734" spans="8:15" x14ac:dyDescent="0.35">
      <c r="H734" s="117">
        <v>733</v>
      </c>
      <c r="I734" s="117" t="str">
        <f t="shared" si="657"/>
        <v/>
      </c>
      <c r="J734" s="117">
        <f t="shared" si="658"/>
        <v>205</v>
      </c>
      <c r="K734" s="117" t="str">
        <f t="shared" si="659"/>
        <v/>
      </c>
      <c r="L734" s="117" t="str">
        <f t="shared" si="660"/>
        <v/>
      </c>
      <c r="M734" s="398" t="str">
        <f t="shared" si="661"/>
        <v/>
      </c>
      <c r="N734" s="117">
        <f t="shared" si="662"/>
        <v>225</v>
      </c>
      <c r="O734" s="117" t="str">
        <f t="shared" si="663"/>
        <v/>
      </c>
    </row>
    <row r="735" spans="8:15" x14ac:dyDescent="0.35">
      <c r="H735" s="117">
        <v>734</v>
      </c>
      <c r="I735" s="117" t="str">
        <f t="shared" si="657"/>
        <v/>
      </c>
      <c r="J735" s="117">
        <f t="shared" si="658"/>
        <v>205</v>
      </c>
      <c r="K735" s="117" t="str">
        <f t="shared" si="659"/>
        <v/>
      </c>
      <c r="L735" s="117" t="str">
        <f t="shared" si="660"/>
        <v/>
      </c>
      <c r="M735" s="398" t="str">
        <f t="shared" si="661"/>
        <v/>
      </c>
      <c r="N735" s="117">
        <f t="shared" si="662"/>
        <v>225</v>
      </c>
      <c r="O735" s="117" t="str">
        <f t="shared" si="663"/>
        <v/>
      </c>
    </row>
    <row r="736" spans="8:15" x14ac:dyDescent="0.35">
      <c r="H736" s="117">
        <v>735</v>
      </c>
      <c r="I736" s="117" t="str">
        <f t="shared" si="657"/>
        <v/>
      </c>
      <c r="J736" s="117">
        <f t="shared" si="658"/>
        <v>205</v>
      </c>
      <c r="K736" s="117" t="str">
        <f t="shared" si="659"/>
        <v/>
      </c>
      <c r="L736" s="117" t="str">
        <f t="shared" si="660"/>
        <v/>
      </c>
      <c r="M736" s="398" t="str">
        <f t="shared" si="661"/>
        <v/>
      </c>
      <c r="N736" s="117">
        <f t="shared" si="662"/>
        <v>225</v>
      </c>
      <c r="O736" s="117" t="str">
        <f t="shared" si="663"/>
        <v/>
      </c>
    </row>
    <row r="737" spans="8:15" x14ac:dyDescent="0.35">
      <c r="H737" s="117">
        <v>736</v>
      </c>
      <c r="I737" s="117" t="str">
        <f t="shared" si="657"/>
        <v/>
      </c>
      <c r="J737" s="117">
        <f t="shared" si="658"/>
        <v>205</v>
      </c>
      <c r="K737" s="117" t="str">
        <f t="shared" si="659"/>
        <v/>
      </c>
      <c r="L737" s="117" t="str">
        <f t="shared" si="660"/>
        <v/>
      </c>
      <c r="M737" s="398" t="str">
        <f t="shared" si="661"/>
        <v/>
      </c>
      <c r="N737" s="117">
        <f t="shared" si="662"/>
        <v>225</v>
      </c>
      <c r="O737" s="117" t="str">
        <f t="shared" si="663"/>
        <v/>
      </c>
    </row>
    <row r="738" spans="8:15" x14ac:dyDescent="0.35">
      <c r="H738" s="117">
        <v>737</v>
      </c>
      <c r="I738" s="117" t="str">
        <f t="shared" si="657"/>
        <v/>
      </c>
      <c r="J738" s="117">
        <f t="shared" si="658"/>
        <v>205</v>
      </c>
      <c r="K738" s="117" t="str">
        <f t="shared" si="659"/>
        <v/>
      </c>
      <c r="L738" s="117" t="str">
        <f t="shared" si="660"/>
        <v/>
      </c>
      <c r="M738" s="398" t="str">
        <f t="shared" si="661"/>
        <v/>
      </c>
      <c r="N738" s="117">
        <f t="shared" si="662"/>
        <v>225</v>
      </c>
      <c r="O738" s="117" t="str">
        <f t="shared" si="663"/>
        <v/>
      </c>
    </row>
    <row r="739" spans="8:15" x14ac:dyDescent="0.35">
      <c r="H739" s="117">
        <v>738</v>
      </c>
      <c r="I739" s="117" t="str">
        <f t="shared" si="657"/>
        <v/>
      </c>
      <c r="J739" s="117">
        <f t="shared" si="658"/>
        <v>205</v>
      </c>
      <c r="K739" s="117" t="str">
        <f t="shared" si="659"/>
        <v/>
      </c>
      <c r="L739" s="117" t="str">
        <f t="shared" si="660"/>
        <v/>
      </c>
      <c r="M739" s="398" t="str">
        <f t="shared" si="661"/>
        <v/>
      </c>
      <c r="N739" s="117">
        <f t="shared" si="662"/>
        <v>225</v>
      </c>
      <c r="O739" s="117" t="str">
        <f t="shared" si="663"/>
        <v/>
      </c>
    </row>
    <row r="740" spans="8:15" x14ac:dyDescent="0.35">
      <c r="H740" s="117">
        <v>739</v>
      </c>
      <c r="I740" s="117" t="str">
        <f t="shared" si="657"/>
        <v/>
      </c>
      <c r="J740" s="117">
        <f t="shared" si="658"/>
        <v>205</v>
      </c>
      <c r="K740" s="117" t="str">
        <f t="shared" si="659"/>
        <v/>
      </c>
      <c r="L740" s="117" t="str">
        <f t="shared" si="660"/>
        <v/>
      </c>
      <c r="M740" s="398" t="str">
        <f t="shared" si="661"/>
        <v/>
      </c>
      <c r="N740" s="117">
        <f t="shared" si="662"/>
        <v>225</v>
      </c>
      <c r="O740" s="117" t="str">
        <f t="shared" si="663"/>
        <v/>
      </c>
    </row>
    <row r="741" spans="8:15" x14ac:dyDescent="0.35">
      <c r="H741" s="117">
        <v>740</v>
      </c>
      <c r="I741" s="117" t="str">
        <f t="shared" si="657"/>
        <v/>
      </c>
      <c r="J741" s="117">
        <f t="shared" si="658"/>
        <v>205</v>
      </c>
      <c r="K741" s="117" t="str">
        <f t="shared" si="659"/>
        <v/>
      </c>
      <c r="L741" s="117" t="str">
        <f t="shared" si="660"/>
        <v/>
      </c>
      <c r="M741" s="398" t="str">
        <f t="shared" si="661"/>
        <v/>
      </c>
      <c r="N741" s="117">
        <f t="shared" si="662"/>
        <v>225</v>
      </c>
      <c r="O741" s="117" t="str">
        <f t="shared" si="663"/>
        <v/>
      </c>
    </row>
    <row r="742" spans="8:15" x14ac:dyDescent="0.35">
      <c r="H742" s="117">
        <v>741</v>
      </c>
      <c r="I742" s="117" t="str">
        <f t="shared" si="657"/>
        <v/>
      </c>
      <c r="J742" s="117">
        <f t="shared" si="658"/>
        <v>205</v>
      </c>
      <c r="K742" s="117" t="str">
        <f t="shared" si="659"/>
        <v/>
      </c>
      <c r="L742" s="117" t="str">
        <f t="shared" si="660"/>
        <v/>
      </c>
      <c r="M742" s="398" t="str">
        <f t="shared" si="661"/>
        <v/>
      </c>
      <c r="N742" s="117">
        <f t="shared" si="662"/>
        <v>225</v>
      </c>
      <c r="O742" s="117" t="str">
        <f t="shared" si="663"/>
        <v/>
      </c>
    </row>
    <row r="743" spans="8:15" x14ac:dyDescent="0.35">
      <c r="H743" s="117">
        <v>742</v>
      </c>
      <c r="I743" s="117" t="str">
        <f t="shared" si="657"/>
        <v/>
      </c>
      <c r="J743" s="117">
        <f t="shared" si="658"/>
        <v>205</v>
      </c>
      <c r="K743" s="117" t="str">
        <f t="shared" si="659"/>
        <v/>
      </c>
      <c r="L743" s="117" t="str">
        <f t="shared" si="660"/>
        <v/>
      </c>
      <c r="M743" s="398" t="str">
        <f t="shared" si="661"/>
        <v/>
      </c>
      <c r="N743" s="117">
        <f t="shared" si="662"/>
        <v>225</v>
      </c>
      <c r="O743" s="117" t="str">
        <f t="shared" si="663"/>
        <v/>
      </c>
    </row>
    <row r="744" spans="8:15" x14ac:dyDescent="0.35">
      <c r="H744" s="117">
        <v>743</v>
      </c>
      <c r="I744" s="117" t="str">
        <f t="shared" si="657"/>
        <v/>
      </c>
      <c r="J744" s="117">
        <f t="shared" si="658"/>
        <v>205</v>
      </c>
      <c r="K744" s="117" t="str">
        <f t="shared" si="659"/>
        <v/>
      </c>
      <c r="L744" s="117" t="str">
        <f t="shared" si="660"/>
        <v/>
      </c>
      <c r="M744" s="398" t="str">
        <f t="shared" si="661"/>
        <v/>
      </c>
      <c r="N744" s="117">
        <f t="shared" si="662"/>
        <v>225</v>
      </c>
      <c r="O744" s="117" t="str">
        <f t="shared" si="663"/>
        <v/>
      </c>
    </row>
    <row r="745" spans="8:15" x14ac:dyDescent="0.35">
      <c r="H745" s="117">
        <v>744</v>
      </c>
      <c r="I745" s="117" t="str">
        <f t="shared" si="657"/>
        <v/>
      </c>
      <c r="J745" s="117">
        <f t="shared" si="658"/>
        <v>205</v>
      </c>
      <c r="K745" s="117" t="str">
        <f t="shared" si="659"/>
        <v/>
      </c>
      <c r="L745" s="117" t="str">
        <f t="shared" si="660"/>
        <v/>
      </c>
      <c r="M745" s="398" t="str">
        <f t="shared" si="661"/>
        <v/>
      </c>
      <c r="N745" s="117">
        <f t="shared" si="662"/>
        <v>225</v>
      </c>
      <c r="O745" s="117" t="str">
        <f t="shared" si="663"/>
        <v/>
      </c>
    </row>
    <row r="746" spans="8:15" x14ac:dyDescent="0.35">
      <c r="H746" s="117">
        <v>745</v>
      </c>
      <c r="I746" s="117" t="str">
        <f t="shared" si="657"/>
        <v/>
      </c>
      <c r="J746" s="117">
        <f t="shared" si="658"/>
        <v>205</v>
      </c>
      <c r="K746" s="117" t="str">
        <f t="shared" si="659"/>
        <v/>
      </c>
      <c r="L746" s="117" t="str">
        <f t="shared" si="660"/>
        <v/>
      </c>
      <c r="M746" s="398" t="str">
        <f t="shared" si="661"/>
        <v/>
      </c>
      <c r="N746" s="117">
        <f t="shared" si="662"/>
        <v>225</v>
      </c>
      <c r="O746" s="117" t="str">
        <f t="shared" si="663"/>
        <v/>
      </c>
    </row>
    <row r="747" spans="8:15" x14ac:dyDescent="0.35">
      <c r="H747" s="117">
        <v>746</v>
      </c>
      <c r="I747" s="117" t="str">
        <f t="shared" si="657"/>
        <v/>
      </c>
      <c r="J747" s="117">
        <f t="shared" si="658"/>
        <v>205</v>
      </c>
      <c r="K747" s="117" t="str">
        <f t="shared" si="659"/>
        <v/>
      </c>
      <c r="L747" s="117" t="str">
        <f t="shared" si="660"/>
        <v/>
      </c>
      <c r="M747" s="398" t="str">
        <f t="shared" si="661"/>
        <v/>
      </c>
      <c r="N747" s="117">
        <f t="shared" si="662"/>
        <v>225</v>
      </c>
      <c r="O747" s="117" t="str">
        <f t="shared" si="663"/>
        <v/>
      </c>
    </row>
    <row r="748" spans="8:15" x14ac:dyDescent="0.35">
      <c r="H748" s="117">
        <v>747</v>
      </c>
      <c r="I748" s="117" t="str">
        <f t="shared" si="657"/>
        <v/>
      </c>
      <c r="J748" s="117">
        <f t="shared" si="658"/>
        <v>205</v>
      </c>
      <c r="K748" s="117" t="str">
        <f t="shared" si="659"/>
        <v/>
      </c>
      <c r="L748" s="117" t="str">
        <f t="shared" si="660"/>
        <v/>
      </c>
      <c r="M748" s="398" t="str">
        <f t="shared" si="661"/>
        <v/>
      </c>
      <c r="N748" s="117">
        <f t="shared" si="662"/>
        <v>225</v>
      </c>
      <c r="O748" s="117" t="str">
        <f t="shared" si="663"/>
        <v/>
      </c>
    </row>
    <row r="749" spans="8:15" x14ac:dyDescent="0.35">
      <c r="H749" s="117">
        <v>748</v>
      </c>
      <c r="I749" s="117" t="str">
        <f t="shared" si="657"/>
        <v/>
      </c>
      <c r="J749" s="117">
        <f t="shared" si="658"/>
        <v>205</v>
      </c>
      <c r="K749" s="117" t="str">
        <f t="shared" si="659"/>
        <v/>
      </c>
      <c r="L749" s="117" t="str">
        <f t="shared" si="660"/>
        <v/>
      </c>
      <c r="M749" s="398" t="str">
        <f t="shared" si="661"/>
        <v/>
      </c>
      <c r="N749" s="117">
        <f t="shared" si="662"/>
        <v>225</v>
      </c>
      <c r="O749" s="117" t="str">
        <f t="shared" si="663"/>
        <v/>
      </c>
    </row>
    <row r="750" spans="8:15" x14ac:dyDescent="0.35">
      <c r="H750" s="117">
        <v>749</v>
      </c>
      <c r="I750" s="117" t="str">
        <f t="shared" si="657"/>
        <v/>
      </c>
      <c r="J750" s="117">
        <f t="shared" si="658"/>
        <v>205</v>
      </c>
      <c r="K750" s="117" t="str">
        <f t="shared" si="659"/>
        <v/>
      </c>
      <c r="L750" s="117" t="str">
        <f t="shared" si="660"/>
        <v/>
      </c>
      <c r="M750" s="398" t="str">
        <f t="shared" si="661"/>
        <v/>
      </c>
      <c r="N750" s="117">
        <f t="shared" si="662"/>
        <v>225</v>
      </c>
      <c r="O750" s="117" t="str">
        <f t="shared" si="663"/>
        <v/>
      </c>
    </row>
    <row r="751" spans="8:15" x14ac:dyDescent="0.35">
      <c r="H751" s="117">
        <v>750</v>
      </c>
      <c r="I751" s="117" t="str">
        <f t="shared" si="657"/>
        <v/>
      </c>
      <c r="J751" s="117">
        <f t="shared" si="658"/>
        <v>205</v>
      </c>
      <c r="K751" s="117" t="str">
        <f t="shared" si="659"/>
        <v/>
      </c>
      <c r="L751" s="117" t="str">
        <f t="shared" si="660"/>
        <v/>
      </c>
      <c r="M751" s="398" t="str">
        <f t="shared" si="661"/>
        <v/>
      </c>
      <c r="N751" s="117">
        <f t="shared" si="662"/>
        <v>225</v>
      </c>
      <c r="O751" s="117" t="str">
        <f t="shared" si="663"/>
        <v/>
      </c>
    </row>
    <row r="752" spans="8:15" x14ac:dyDescent="0.35">
      <c r="H752" s="117">
        <v>751</v>
      </c>
      <c r="I752" s="117" t="str">
        <f t="shared" si="657"/>
        <v/>
      </c>
      <c r="J752" s="117">
        <f t="shared" si="658"/>
        <v>205</v>
      </c>
      <c r="K752" s="117" t="str">
        <f t="shared" si="659"/>
        <v/>
      </c>
      <c r="L752" s="117" t="str">
        <f t="shared" si="660"/>
        <v/>
      </c>
      <c r="M752" s="398" t="str">
        <f t="shared" si="661"/>
        <v/>
      </c>
      <c r="N752" s="117">
        <f t="shared" si="662"/>
        <v>225</v>
      </c>
      <c r="O752" s="117" t="str">
        <f t="shared" si="663"/>
        <v/>
      </c>
    </row>
    <row r="753" spans="8:15" x14ac:dyDescent="0.35">
      <c r="H753" s="117">
        <v>752</v>
      </c>
      <c r="I753" s="117" t="str">
        <f t="shared" si="657"/>
        <v/>
      </c>
      <c r="J753" s="117">
        <f t="shared" si="658"/>
        <v>205</v>
      </c>
      <c r="K753" s="117" t="str">
        <f t="shared" si="659"/>
        <v/>
      </c>
      <c r="L753" s="117" t="str">
        <f t="shared" si="660"/>
        <v/>
      </c>
      <c r="M753" s="398" t="str">
        <f t="shared" si="661"/>
        <v/>
      </c>
      <c r="N753" s="117">
        <f t="shared" si="662"/>
        <v>225</v>
      </c>
      <c r="O753" s="117" t="str">
        <f t="shared" si="663"/>
        <v/>
      </c>
    </row>
    <row r="754" spans="8:15" x14ac:dyDescent="0.35">
      <c r="H754" s="117">
        <v>753</v>
      </c>
      <c r="I754" s="117" t="str">
        <f t="shared" si="657"/>
        <v/>
      </c>
      <c r="J754" s="117">
        <f t="shared" si="658"/>
        <v>205</v>
      </c>
      <c r="K754" s="117" t="str">
        <f t="shared" si="659"/>
        <v/>
      </c>
      <c r="L754" s="117" t="str">
        <f t="shared" si="660"/>
        <v/>
      </c>
      <c r="M754" s="398" t="str">
        <f t="shared" si="661"/>
        <v/>
      </c>
      <c r="N754" s="117">
        <f t="shared" si="662"/>
        <v>225</v>
      </c>
      <c r="O754" s="117" t="str">
        <f t="shared" si="663"/>
        <v/>
      </c>
    </row>
    <row r="755" spans="8:15" x14ac:dyDescent="0.35">
      <c r="H755" s="117">
        <v>754</v>
      </c>
      <c r="I755" s="117" t="str">
        <f t="shared" si="657"/>
        <v/>
      </c>
      <c r="J755" s="117">
        <f t="shared" si="658"/>
        <v>205</v>
      </c>
      <c r="K755" s="117" t="str">
        <f t="shared" si="659"/>
        <v/>
      </c>
      <c r="L755" s="117" t="str">
        <f t="shared" si="660"/>
        <v/>
      </c>
      <c r="M755" s="398" t="str">
        <f t="shared" si="661"/>
        <v/>
      </c>
      <c r="N755" s="117">
        <f t="shared" si="662"/>
        <v>225</v>
      </c>
      <c r="O755" s="117" t="str">
        <f t="shared" si="663"/>
        <v/>
      </c>
    </row>
    <row r="756" spans="8:15" x14ac:dyDescent="0.35">
      <c r="H756" s="117">
        <v>755</v>
      </c>
      <c r="I756" s="117" t="str">
        <f t="shared" si="657"/>
        <v/>
      </c>
      <c r="J756" s="117">
        <f t="shared" si="658"/>
        <v>205</v>
      </c>
      <c r="K756" s="117" t="str">
        <f t="shared" si="659"/>
        <v/>
      </c>
      <c r="L756" s="117" t="str">
        <f t="shared" si="660"/>
        <v/>
      </c>
      <c r="M756" s="398" t="str">
        <f t="shared" si="661"/>
        <v/>
      </c>
      <c r="N756" s="117">
        <f t="shared" si="662"/>
        <v>225</v>
      </c>
      <c r="O756" s="117" t="str">
        <f t="shared" si="663"/>
        <v/>
      </c>
    </row>
    <row r="757" spans="8:15" x14ac:dyDescent="0.35">
      <c r="H757" s="117">
        <v>756</v>
      </c>
      <c r="I757" s="117" t="str">
        <f t="shared" si="657"/>
        <v/>
      </c>
      <c r="J757" s="117">
        <f t="shared" si="658"/>
        <v>205</v>
      </c>
      <c r="K757" s="117" t="str">
        <f t="shared" si="659"/>
        <v/>
      </c>
      <c r="L757" s="117" t="str">
        <f t="shared" si="660"/>
        <v/>
      </c>
      <c r="M757" s="398" t="str">
        <f t="shared" si="661"/>
        <v/>
      </c>
      <c r="N757" s="117">
        <f t="shared" si="662"/>
        <v>225</v>
      </c>
      <c r="O757" s="117" t="str">
        <f t="shared" si="663"/>
        <v/>
      </c>
    </row>
    <row r="758" spans="8:15" x14ac:dyDescent="0.35">
      <c r="H758" s="117">
        <v>757</v>
      </c>
      <c r="I758" s="117" t="str">
        <f t="shared" si="657"/>
        <v/>
      </c>
      <c r="J758" s="117">
        <f t="shared" si="658"/>
        <v>205</v>
      </c>
      <c r="K758" s="117" t="str">
        <f t="shared" si="659"/>
        <v/>
      </c>
      <c r="L758" s="117" t="str">
        <f t="shared" si="660"/>
        <v/>
      </c>
      <c r="M758" s="398" t="str">
        <f t="shared" si="661"/>
        <v/>
      </c>
      <c r="N758" s="117">
        <f t="shared" si="662"/>
        <v>225</v>
      </c>
      <c r="O758" s="117" t="str">
        <f t="shared" si="663"/>
        <v/>
      </c>
    </row>
    <row r="759" spans="8:15" x14ac:dyDescent="0.35">
      <c r="H759" s="117">
        <v>758</v>
      </c>
      <c r="I759" s="117" t="str">
        <f t="shared" si="657"/>
        <v/>
      </c>
      <c r="J759" s="117">
        <f t="shared" si="658"/>
        <v>205</v>
      </c>
      <c r="K759" s="117" t="str">
        <f t="shared" si="659"/>
        <v/>
      </c>
      <c r="L759" s="117" t="str">
        <f t="shared" si="660"/>
        <v/>
      </c>
      <c r="M759" s="398" t="str">
        <f t="shared" si="661"/>
        <v/>
      </c>
      <c r="N759" s="117">
        <f t="shared" si="662"/>
        <v>225</v>
      </c>
      <c r="O759" s="117" t="str">
        <f t="shared" si="663"/>
        <v/>
      </c>
    </row>
    <row r="760" spans="8:15" x14ac:dyDescent="0.35">
      <c r="H760" s="117">
        <v>759</v>
      </c>
      <c r="I760" s="117" t="str">
        <f t="shared" si="657"/>
        <v/>
      </c>
      <c r="J760" s="117">
        <f t="shared" si="658"/>
        <v>205</v>
      </c>
      <c r="K760" s="117" t="str">
        <f t="shared" si="659"/>
        <v/>
      </c>
      <c r="L760" s="117" t="str">
        <f t="shared" si="660"/>
        <v/>
      </c>
      <c r="M760" s="398" t="str">
        <f t="shared" si="661"/>
        <v/>
      </c>
      <c r="N760" s="117">
        <f t="shared" si="662"/>
        <v>225</v>
      </c>
      <c r="O760" s="117" t="str">
        <f t="shared" si="663"/>
        <v/>
      </c>
    </row>
    <row r="761" spans="8:15" x14ac:dyDescent="0.35">
      <c r="H761" s="117">
        <v>760</v>
      </c>
      <c r="I761" s="117" t="str">
        <f t="shared" si="657"/>
        <v/>
      </c>
      <c r="J761" s="117">
        <f t="shared" si="658"/>
        <v>205</v>
      </c>
      <c r="K761" s="117" t="str">
        <f t="shared" si="659"/>
        <v/>
      </c>
      <c r="L761" s="117" t="str">
        <f t="shared" si="660"/>
        <v/>
      </c>
      <c r="M761" s="398" t="str">
        <f t="shared" si="661"/>
        <v/>
      </c>
      <c r="N761" s="117">
        <f t="shared" si="662"/>
        <v>225</v>
      </c>
      <c r="O761" s="117" t="str">
        <f t="shared" si="663"/>
        <v/>
      </c>
    </row>
    <row r="762" spans="8:15" x14ac:dyDescent="0.35">
      <c r="H762" s="117">
        <v>761</v>
      </c>
      <c r="I762" s="117" t="str">
        <f t="shared" si="657"/>
        <v/>
      </c>
      <c r="J762" s="117">
        <f t="shared" si="658"/>
        <v>205</v>
      </c>
      <c r="K762" s="117" t="str">
        <f t="shared" si="659"/>
        <v/>
      </c>
      <c r="L762" s="117" t="str">
        <f t="shared" si="660"/>
        <v/>
      </c>
      <c r="M762" s="398" t="str">
        <f t="shared" si="661"/>
        <v/>
      </c>
      <c r="N762" s="117">
        <f t="shared" si="662"/>
        <v>225</v>
      </c>
      <c r="O762" s="117" t="str">
        <f t="shared" si="663"/>
        <v/>
      </c>
    </row>
    <row r="763" spans="8:15" x14ac:dyDescent="0.35">
      <c r="H763" s="117">
        <v>762</v>
      </c>
      <c r="I763" s="117" t="str">
        <f t="shared" si="657"/>
        <v/>
      </c>
      <c r="J763" s="117">
        <f t="shared" si="658"/>
        <v>205</v>
      </c>
      <c r="K763" s="117" t="str">
        <f t="shared" si="659"/>
        <v/>
      </c>
      <c r="L763" s="117" t="str">
        <f t="shared" si="660"/>
        <v/>
      </c>
      <c r="M763" s="398" t="str">
        <f t="shared" si="661"/>
        <v/>
      </c>
      <c r="N763" s="117">
        <f t="shared" si="662"/>
        <v>225</v>
      </c>
      <c r="O763" s="117" t="str">
        <f t="shared" si="663"/>
        <v/>
      </c>
    </row>
    <row r="764" spans="8:15" x14ac:dyDescent="0.35">
      <c r="H764" s="117">
        <v>763</v>
      </c>
      <c r="I764" s="117" t="str">
        <f t="shared" si="657"/>
        <v/>
      </c>
      <c r="J764" s="117">
        <f t="shared" si="658"/>
        <v>205</v>
      </c>
      <c r="K764" s="117" t="str">
        <f t="shared" si="659"/>
        <v/>
      </c>
      <c r="L764" s="117" t="str">
        <f t="shared" si="660"/>
        <v/>
      </c>
      <c r="M764" s="398" t="str">
        <f t="shared" si="661"/>
        <v/>
      </c>
      <c r="N764" s="117">
        <f t="shared" si="662"/>
        <v>225</v>
      </c>
      <c r="O764" s="117" t="str">
        <f t="shared" si="663"/>
        <v/>
      </c>
    </row>
    <row r="765" spans="8:15" x14ac:dyDescent="0.35">
      <c r="H765" s="117">
        <v>764</v>
      </c>
      <c r="I765" s="117" t="str">
        <f t="shared" si="657"/>
        <v/>
      </c>
      <c r="J765" s="117">
        <f t="shared" si="658"/>
        <v>205</v>
      </c>
      <c r="K765" s="117" t="str">
        <f t="shared" si="659"/>
        <v/>
      </c>
      <c r="L765" s="117" t="str">
        <f t="shared" si="660"/>
        <v/>
      </c>
      <c r="M765" s="398" t="str">
        <f t="shared" si="661"/>
        <v/>
      </c>
      <c r="N765" s="117">
        <f t="shared" si="662"/>
        <v>225</v>
      </c>
      <c r="O765" s="117" t="str">
        <f t="shared" si="663"/>
        <v/>
      </c>
    </row>
    <row r="766" spans="8:15" x14ac:dyDescent="0.35">
      <c r="H766" s="117">
        <v>765</v>
      </c>
      <c r="I766" s="117" t="str">
        <f t="shared" si="657"/>
        <v/>
      </c>
      <c r="J766" s="117">
        <f t="shared" si="658"/>
        <v>205</v>
      </c>
      <c r="K766" s="117" t="str">
        <f t="shared" si="659"/>
        <v/>
      </c>
      <c r="L766" s="117" t="str">
        <f t="shared" si="660"/>
        <v/>
      </c>
      <c r="M766" s="398" t="str">
        <f t="shared" si="661"/>
        <v/>
      </c>
      <c r="N766" s="117">
        <f t="shared" si="662"/>
        <v>225</v>
      </c>
      <c r="O766" s="117" t="str">
        <f t="shared" si="663"/>
        <v/>
      </c>
    </row>
    <row r="767" spans="8:15" x14ac:dyDescent="0.35">
      <c r="H767" s="117">
        <v>766</v>
      </c>
      <c r="I767" s="117" t="str">
        <f t="shared" si="657"/>
        <v/>
      </c>
      <c r="J767" s="117">
        <f t="shared" si="658"/>
        <v>205</v>
      </c>
      <c r="K767" s="117" t="str">
        <f t="shared" si="659"/>
        <v/>
      </c>
      <c r="L767" s="117" t="str">
        <f t="shared" si="660"/>
        <v/>
      </c>
      <c r="M767" s="398" t="str">
        <f t="shared" si="661"/>
        <v/>
      </c>
      <c r="N767" s="117">
        <f t="shared" si="662"/>
        <v>225</v>
      </c>
      <c r="O767" s="117" t="str">
        <f t="shared" si="663"/>
        <v/>
      </c>
    </row>
    <row r="768" spans="8:15" x14ac:dyDescent="0.35">
      <c r="H768" s="117">
        <v>767</v>
      </c>
      <c r="I768" s="117" t="str">
        <f t="shared" si="657"/>
        <v/>
      </c>
      <c r="J768" s="117">
        <f t="shared" si="658"/>
        <v>205</v>
      </c>
      <c r="K768" s="117" t="str">
        <f t="shared" si="659"/>
        <v/>
      </c>
      <c r="L768" s="117" t="str">
        <f t="shared" si="660"/>
        <v/>
      </c>
      <c r="M768" s="398" t="str">
        <f t="shared" si="661"/>
        <v/>
      </c>
      <c r="N768" s="117">
        <f t="shared" si="662"/>
        <v>225</v>
      </c>
      <c r="O768" s="117" t="str">
        <f t="shared" si="663"/>
        <v/>
      </c>
    </row>
    <row r="769" spans="8:15" x14ac:dyDescent="0.35">
      <c r="H769" s="117">
        <v>768</v>
      </c>
      <c r="I769" s="117" t="str">
        <f t="shared" si="657"/>
        <v/>
      </c>
      <c r="J769" s="117">
        <f t="shared" si="658"/>
        <v>205</v>
      </c>
      <c r="K769" s="117" t="str">
        <f t="shared" si="659"/>
        <v/>
      </c>
      <c r="L769" s="117" t="str">
        <f t="shared" si="660"/>
        <v/>
      </c>
      <c r="M769" s="398" t="str">
        <f t="shared" si="661"/>
        <v/>
      </c>
      <c r="N769" s="117">
        <f t="shared" si="662"/>
        <v>225</v>
      </c>
      <c r="O769" s="117" t="str">
        <f t="shared" si="663"/>
        <v/>
      </c>
    </row>
    <row r="770" spans="8:15" x14ac:dyDescent="0.35">
      <c r="H770" s="117">
        <v>769</v>
      </c>
      <c r="I770" s="117" t="str">
        <f t="shared" ref="I770:I799" si="664">IFERROR(INDEX($1:$1048576,SUMPRODUCT(($X$149:$HV$196=H770)*ROW($X$149:$HV$196))-98,SUMPRODUCT(($X$149:$HV$196=H770)*COLUMN($X$149:$HV$196))),"")</f>
        <v/>
      </c>
      <c r="J770" s="117">
        <f t="shared" si="658"/>
        <v>205</v>
      </c>
      <c r="K770" s="117" t="str">
        <f t="shared" si="659"/>
        <v/>
      </c>
      <c r="L770" s="117" t="str">
        <f t="shared" si="660"/>
        <v/>
      </c>
      <c r="M770" s="398" t="str">
        <f t="shared" si="661"/>
        <v/>
      </c>
      <c r="N770" s="117">
        <f t="shared" si="662"/>
        <v>225</v>
      </c>
      <c r="O770" s="117" t="str">
        <f t="shared" si="663"/>
        <v/>
      </c>
    </row>
    <row r="771" spans="8:15" x14ac:dyDescent="0.35">
      <c r="H771" s="117">
        <v>770</v>
      </c>
      <c r="I771" s="117" t="str">
        <f t="shared" si="664"/>
        <v/>
      </c>
      <c r="J771" s="117">
        <f t="shared" ref="J771:J799" si="665">IF(I771="ECG",J770+1,J770)</f>
        <v>205</v>
      </c>
      <c r="K771" s="117" t="str">
        <f t="shared" ref="K771:K799" si="666">IF(J771=J770,"",IF(MOD(J771,$C$61)=0,"ECG",""))</f>
        <v/>
      </c>
      <c r="L771" s="117" t="str">
        <f t="shared" ref="L771:L799" si="667">IF(I771&lt;&gt;"ECG",I771,"")</f>
        <v/>
      </c>
      <c r="M771" s="398" t="str">
        <f t="shared" ref="M771:M799" si="668">CONCATENATE(L771,K771)</f>
        <v/>
      </c>
      <c r="N771" s="117">
        <f t="shared" ref="N771:N799" si="669">IF(M771="",N770,N770+1)</f>
        <v>225</v>
      </c>
      <c r="O771" s="117" t="str">
        <f t="shared" ref="O771:O799" si="670">IF(N771=N770,"",N771)</f>
        <v/>
      </c>
    </row>
    <row r="772" spans="8:15" x14ac:dyDescent="0.35">
      <c r="H772" s="117">
        <v>771</v>
      </c>
      <c r="I772" s="117" t="str">
        <f t="shared" si="664"/>
        <v/>
      </c>
      <c r="J772" s="117">
        <f t="shared" si="665"/>
        <v>205</v>
      </c>
      <c r="K772" s="117" t="str">
        <f t="shared" si="666"/>
        <v/>
      </c>
      <c r="L772" s="117" t="str">
        <f t="shared" si="667"/>
        <v/>
      </c>
      <c r="M772" s="398" t="str">
        <f t="shared" si="668"/>
        <v/>
      </c>
      <c r="N772" s="117">
        <f t="shared" si="669"/>
        <v>225</v>
      </c>
      <c r="O772" s="117" t="str">
        <f t="shared" si="670"/>
        <v/>
      </c>
    </row>
    <row r="773" spans="8:15" x14ac:dyDescent="0.35">
      <c r="H773" s="117">
        <v>772</v>
      </c>
      <c r="I773" s="117" t="str">
        <f t="shared" si="664"/>
        <v/>
      </c>
      <c r="J773" s="117">
        <f t="shared" si="665"/>
        <v>205</v>
      </c>
      <c r="K773" s="117" t="str">
        <f t="shared" si="666"/>
        <v/>
      </c>
      <c r="L773" s="117" t="str">
        <f t="shared" si="667"/>
        <v/>
      </c>
      <c r="M773" s="398" t="str">
        <f t="shared" si="668"/>
        <v/>
      </c>
      <c r="N773" s="117">
        <f t="shared" si="669"/>
        <v>225</v>
      </c>
      <c r="O773" s="117" t="str">
        <f t="shared" si="670"/>
        <v/>
      </c>
    </row>
    <row r="774" spans="8:15" x14ac:dyDescent="0.35">
      <c r="H774" s="117">
        <v>773</v>
      </c>
      <c r="I774" s="117" t="str">
        <f t="shared" si="664"/>
        <v/>
      </c>
      <c r="J774" s="117">
        <f t="shared" si="665"/>
        <v>205</v>
      </c>
      <c r="K774" s="117" t="str">
        <f t="shared" si="666"/>
        <v/>
      </c>
      <c r="L774" s="117" t="str">
        <f t="shared" si="667"/>
        <v/>
      </c>
      <c r="M774" s="398" t="str">
        <f t="shared" si="668"/>
        <v/>
      </c>
      <c r="N774" s="117">
        <f t="shared" si="669"/>
        <v>225</v>
      </c>
      <c r="O774" s="117" t="str">
        <f t="shared" si="670"/>
        <v/>
      </c>
    </row>
    <row r="775" spans="8:15" x14ac:dyDescent="0.35">
      <c r="H775" s="117">
        <v>774</v>
      </c>
      <c r="I775" s="117" t="str">
        <f t="shared" si="664"/>
        <v/>
      </c>
      <c r="J775" s="117">
        <f t="shared" si="665"/>
        <v>205</v>
      </c>
      <c r="K775" s="117" t="str">
        <f t="shared" si="666"/>
        <v/>
      </c>
      <c r="L775" s="117" t="str">
        <f t="shared" si="667"/>
        <v/>
      </c>
      <c r="M775" s="398" t="str">
        <f t="shared" si="668"/>
        <v/>
      </c>
      <c r="N775" s="117">
        <f t="shared" si="669"/>
        <v>225</v>
      </c>
      <c r="O775" s="117" t="str">
        <f t="shared" si="670"/>
        <v/>
      </c>
    </row>
    <row r="776" spans="8:15" x14ac:dyDescent="0.35">
      <c r="H776" s="117">
        <v>775</v>
      </c>
      <c r="I776" s="117" t="str">
        <f t="shared" si="664"/>
        <v/>
      </c>
      <c r="J776" s="117">
        <f t="shared" si="665"/>
        <v>205</v>
      </c>
      <c r="K776" s="117" t="str">
        <f t="shared" si="666"/>
        <v/>
      </c>
      <c r="L776" s="117" t="str">
        <f t="shared" si="667"/>
        <v/>
      </c>
      <c r="M776" s="398" t="str">
        <f t="shared" si="668"/>
        <v/>
      </c>
      <c r="N776" s="117">
        <f t="shared" si="669"/>
        <v>225</v>
      </c>
      <c r="O776" s="117" t="str">
        <f t="shared" si="670"/>
        <v/>
      </c>
    </row>
    <row r="777" spans="8:15" x14ac:dyDescent="0.35">
      <c r="H777" s="117">
        <v>776</v>
      </c>
      <c r="I777" s="117" t="str">
        <f t="shared" si="664"/>
        <v/>
      </c>
      <c r="J777" s="117">
        <f t="shared" si="665"/>
        <v>205</v>
      </c>
      <c r="K777" s="117" t="str">
        <f t="shared" si="666"/>
        <v/>
      </c>
      <c r="L777" s="117" t="str">
        <f t="shared" si="667"/>
        <v/>
      </c>
      <c r="M777" s="398" t="str">
        <f t="shared" si="668"/>
        <v/>
      </c>
      <c r="N777" s="117">
        <f t="shared" si="669"/>
        <v>225</v>
      </c>
      <c r="O777" s="117" t="str">
        <f t="shared" si="670"/>
        <v/>
      </c>
    </row>
    <row r="778" spans="8:15" x14ac:dyDescent="0.35">
      <c r="H778" s="117">
        <v>777</v>
      </c>
      <c r="I778" s="117" t="str">
        <f t="shared" si="664"/>
        <v/>
      </c>
      <c r="J778" s="117">
        <f t="shared" si="665"/>
        <v>205</v>
      </c>
      <c r="K778" s="117" t="str">
        <f t="shared" si="666"/>
        <v/>
      </c>
      <c r="L778" s="117" t="str">
        <f t="shared" si="667"/>
        <v/>
      </c>
      <c r="M778" s="398" t="str">
        <f t="shared" si="668"/>
        <v/>
      </c>
      <c r="N778" s="117">
        <f t="shared" si="669"/>
        <v>225</v>
      </c>
      <c r="O778" s="117" t="str">
        <f t="shared" si="670"/>
        <v/>
      </c>
    </row>
    <row r="779" spans="8:15" x14ac:dyDescent="0.35">
      <c r="H779" s="117">
        <v>778</v>
      </c>
      <c r="I779" s="117" t="str">
        <f t="shared" si="664"/>
        <v/>
      </c>
      <c r="J779" s="117">
        <f t="shared" si="665"/>
        <v>205</v>
      </c>
      <c r="K779" s="117" t="str">
        <f t="shared" si="666"/>
        <v/>
      </c>
      <c r="L779" s="117" t="str">
        <f t="shared" si="667"/>
        <v/>
      </c>
      <c r="M779" s="398" t="str">
        <f t="shared" si="668"/>
        <v/>
      </c>
      <c r="N779" s="117">
        <f t="shared" si="669"/>
        <v>225</v>
      </c>
      <c r="O779" s="117" t="str">
        <f t="shared" si="670"/>
        <v/>
      </c>
    </row>
    <row r="780" spans="8:15" x14ac:dyDescent="0.35">
      <c r="H780" s="117">
        <v>779</v>
      </c>
      <c r="I780" s="117" t="str">
        <f t="shared" si="664"/>
        <v/>
      </c>
      <c r="J780" s="117">
        <f t="shared" si="665"/>
        <v>205</v>
      </c>
      <c r="K780" s="117" t="str">
        <f t="shared" si="666"/>
        <v/>
      </c>
      <c r="L780" s="117" t="str">
        <f t="shared" si="667"/>
        <v/>
      </c>
      <c r="M780" s="398" t="str">
        <f t="shared" si="668"/>
        <v/>
      </c>
      <c r="N780" s="117">
        <f t="shared" si="669"/>
        <v>225</v>
      </c>
      <c r="O780" s="117" t="str">
        <f t="shared" si="670"/>
        <v/>
      </c>
    </row>
    <row r="781" spans="8:15" x14ac:dyDescent="0.35">
      <c r="H781" s="117">
        <v>780</v>
      </c>
      <c r="I781" s="117" t="str">
        <f t="shared" si="664"/>
        <v/>
      </c>
      <c r="J781" s="117">
        <f t="shared" si="665"/>
        <v>205</v>
      </c>
      <c r="K781" s="117" t="str">
        <f t="shared" si="666"/>
        <v/>
      </c>
      <c r="L781" s="117" t="str">
        <f t="shared" si="667"/>
        <v/>
      </c>
      <c r="M781" s="398" t="str">
        <f t="shared" si="668"/>
        <v/>
      </c>
      <c r="N781" s="117">
        <f t="shared" si="669"/>
        <v>225</v>
      </c>
      <c r="O781" s="117" t="str">
        <f t="shared" si="670"/>
        <v/>
      </c>
    </row>
    <row r="782" spans="8:15" x14ac:dyDescent="0.35">
      <c r="H782" s="117">
        <v>781</v>
      </c>
      <c r="I782" s="117" t="str">
        <f t="shared" si="664"/>
        <v/>
      </c>
      <c r="J782" s="117">
        <f t="shared" si="665"/>
        <v>205</v>
      </c>
      <c r="K782" s="117" t="str">
        <f t="shared" si="666"/>
        <v/>
      </c>
      <c r="L782" s="117" t="str">
        <f t="shared" si="667"/>
        <v/>
      </c>
      <c r="M782" s="398" t="str">
        <f t="shared" si="668"/>
        <v/>
      </c>
      <c r="N782" s="117">
        <f t="shared" si="669"/>
        <v>225</v>
      </c>
      <c r="O782" s="117" t="str">
        <f t="shared" si="670"/>
        <v/>
      </c>
    </row>
    <row r="783" spans="8:15" x14ac:dyDescent="0.35">
      <c r="H783" s="117">
        <v>782</v>
      </c>
      <c r="I783" s="117" t="str">
        <f t="shared" si="664"/>
        <v/>
      </c>
      <c r="J783" s="117">
        <f t="shared" si="665"/>
        <v>205</v>
      </c>
      <c r="K783" s="117" t="str">
        <f t="shared" si="666"/>
        <v/>
      </c>
      <c r="L783" s="117" t="str">
        <f t="shared" si="667"/>
        <v/>
      </c>
      <c r="M783" s="398" t="str">
        <f t="shared" si="668"/>
        <v/>
      </c>
      <c r="N783" s="117">
        <f t="shared" si="669"/>
        <v>225</v>
      </c>
      <c r="O783" s="117" t="str">
        <f t="shared" si="670"/>
        <v/>
      </c>
    </row>
    <row r="784" spans="8:15" x14ac:dyDescent="0.35">
      <c r="H784" s="117">
        <v>783</v>
      </c>
      <c r="I784" s="117" t="str">
        <f t="shared" si="664"/>
        <v/>
      </c>
      <c r="J784" s="117">
        <f t="shared" si="665"/>
        <v>205</v>
      </c>
      <c r="K784" s="117" t="str">
        <f t="shared" si="666"/>
        <v/>
      </c>
      <c r="L784" s="117" t="str">
        <f t="shared" si="667"/>
        <v/>
      </c>
      <c r="M784" s="398" t="str">
        <f t="shared" si="668"/>
        <v/>
      </c>
      <c r="N784" s="117">
        <f t="shared" si="669"/>
        <v>225</v>
      </c>
      <c r="O784" s="117" t="str">
        <f t="shared" si="670"/>
        <v/>
      </c>
    </row>
    <row r="785" spans="8:15" x14ac:dyDescent="0.35">
      <c r="H785" s="117">
        <v>784</v>
      </c>
      <c r="I785" s="117" t="str">
        <f t="shared" si="664"/>
        <v/>
      </c>
      <c r="J785" s="117">
        <f t="shared" si="665"/>
        <v>205</v>
      </c>
      <c r="K785" s="117" t="str">
        <f t="shared" si="666"/>
        <v/>
      </c>
      <c r="L785" s="117" t="str">
        <f t="shared" si="667"/>
        <v/>
      </c>
      <c r="M785" s="398" t="str">
        <f t="shared" si="668"/>
        <v/>
      </c>
      <c r="N785" s="117">
        <f t="shared" si="669"/>
        <v>225</v>
      </c>
      <c r="O785" s="117" t="str">
        <f t="shared" si="670"/>
        <v/>
      </c>
    </row>
    <row r="786" spans="8:15" x14ac:dyDescent="0.35">
      <c r="H786" s="117">
        <v>785</v>
      </c>
      <c r="I786" s="117" t="str">
        <f t="shared" si="664"/>
        <v/>
      </c>
      <c r="J786" s="117">
        <f t="shared" si="665"/>
        <v>205</v>
      </c>
      <c r="K786" s="117" t="str">
        <f t="shared" si="666"/>
        <v/>
      </c>
      <c r="L786" s="117" t="str">
        <f t="shared" si="667"/>
        <v/>
      </c>
      <c r="M786" s="398" t="str">
        <f t="shared" si="668"/>
        <v/>
      </c>
      <c r="N786" s="117">
        <f t="shared" si="669"/>
        <v>225</v>
      </c>
      <c r="O786" s="117" t="str">
        <f t="shared" si="670"/>
        <v/>
      </c>
    </row>
    <row r="787" spans="8:15" x14ac:dyDescent="0.35">
      <c r="H787" s="117">
        <v>786</v>
      </c>
      <c r="I787" s="117" t="str">
        <f t="shared" si="664"/>
        <v/>
      </c>
      <c r="J787" s="117">
        <f t="shared" si="665"/>
        <v>205</v>
      </c>
      <c r="K787" s="117" t="str">
        <f t="shared" si="666"/>
        <v/>
      </c>
      <c r="L787" s="117" t="str">
        <f t="shared" si="667"/>
        <v/>
      </c>
      <c r="M787" s="398" t="str">
        <f t="shared" si="668"/>
        <v/>
      </c>
      <c r="N787" s="117">
        <f t="shared" si="669"/>
        <v>225</v>
      </c>
      <c r="O787" s="117" t="str">
        <f t="shared" si="670"/>
        <v/>
      </c>
    </row>
    <row r="788" spans="8:15" x14ac:dyDescent="0.35">
      <c r="H788" s="117">
        <v>787</v>
      </c>
      <c r="I788" s="117" t="str">
        <f t="shared" si="664"/>
        <v/>
      </c>
      <c r="J788" s="117">
        <f t="shared" si="665"/>
        <v>205</v>
      </c>
      <c r="K788" s="117" t="str">
        <f t="shared" si="666"/>
        <v/>
      </c>
      <c r="L788" s="117" t="str">
        <f t="shared" si="667"/>
        <v/>
      </c>
      <c r="M788" s="398" t="str">
        <f t="shared" si="668"/>
        <v/>
      </c>
      <c r="N788" s="117">
        <f t="shared" si="669"/>
        <v>225</v>
      </c>
      <c r="O788" s="117" t="str">
        <f t="shared" si="670"/>
        <v/>
      </c>
    </row>
    <row r="789" spans="8:15" x14ac:dyDescent="0.35">
      <c r="H789" s="117">
        <v>788</v>
      </c>
      <c r="I789" s="117" t="str">
        <f t="shared" si="664"/>
        <v/>
      </c>
      <c r="J789" s="117">
        <f t="shared" si="665"/>
        <v>205</v>
      </c>
      <c r="K789" s="117" t="str">
        <f t="shared" si="666"/>
        <v/>
      </c>
      <c r="L789" s="117" t="str">
        <f t="shared" si="667"/>
        <v/>
      </c>
      <c r="M789" s="398" t="str">
        <f t="shared" si="668"/>
        <v/>
      </c>
      <c r="N789" s="117">
        <f t="shared" si="669"/>
        <v>225</v>
      </c>
      <c r="O789" s="117" t="str">
        <f t="shared" si="670"/>
        <v/>
      </c>
    </row>
    <row r="790" spans="8:15" x14ac:dyDescent="0.35">
      <c r="H790" s="117">
        <v>789</v>
      </c>
      <c r="I790" s="117" t="str">
        <f t="shared" si="664"/>
        <v/>
      </c>
      <c r="J790" s="117">
        <f t="shared" si="665"/>
        <v>205</v>
      </c>
      <c r="K790" s="117" t="str">
        <f t="shared" si="666"/>
        <v/>
      </c>
      <c r="L790" s="117" t="str">
        <f t="shared" si="667"/>
        <v/>
      </c>
      <c r="M790" s="398" t="str">
        <f t="shared" si="668"/>
        <v/>
      </c>
      <c r="N790" s="117">
        <f t="shared" si="669"/>
        <v>225</v>
      </c>
      <c r="O790" s="117" t="str">
        <f t="shared" si="670"/>
        <v/>
      </c>
    </row>
    <row r="791" spans="8:15" x14ac:dyDescent="0.35">
      <c r="H791" s="117">
        <v>790</v>
      </c>
      <c r="I791" s="117" t="str">
        <f t="shared" si="664"/>
        <v/>
      </c>
      <c r="J791" s="117">
        <f t="shared" si="665"/>
        <v>205</v>
      </c>
      <c r="K791" s="117" t="str">
        <f t="shared" si="666"/>
        <v/>
      </c>
      <c r="L791" s="117" t="str">
        <f t="shared" si="667"/>
        <v/>
      </c>
      <c r="M791" s="398" t="str">
        <f t="shared" si="668"/>
        <v/>
      </c>
      <c r="N791" s="117">
        <f t="shared" si="669"/>
        <v>225</v>
      </c>
      <c r="O791" s="117" t="str">
        <f t="shared" si="670"/>
        <v/>
      </c>
    </row>
    <row r="792" spans="8:15" x14ac:dyDescent="0.35">
      <c r="H792" s="117">
        <v>791</v>
      </c>
      <c r="I792" s="117" t="str">
        <f t="shared" si="664"/>
        <v/>
      </c>
      <c r="J792" s="117">
        <f t="shared" si="665"/>
        <v>205</v>
      </c>
      <c r="K792" s="117" t="str">
        <f t="shared" si="666"/>
        <v/>
      </c>
      <c r="L792" s="117" t="str">
        <f t="shared" si="667"/>
        <v/>
      </c>
      <c r="M792" s="398" t="str">
        <f t="shared" si="668"/>
        <v/>
      </c>
      <c r="N792" s="117">
        <f t="shared" si="669"/>
        <v>225</v>
      </c>
      <c r="O792" s="117" t="str">
        <f t="shared" si="670"/>
        <v/>
      </c>
    </row>
    <row r="793" spans="8:15" x14ac:dyDescent="0.35">
      <c r="H793" s="117">
        <v>792</v>
      </c>
      <c r="I793" s="117" t="str">
        <f t="shared" si="664"/>
        <v/>
      </c>
      <c r="J793" s="117">
        <f t="shared" si="665"/>
        <v>205</v>
      </c>
      <c r="K793" s="117" t="str">
        <f t="shared" si="666"/>
        <v/>
      </c>
      <c r="L793" s="117" t="str">
        <f t="shared" si="667"/>
        <v/>
      </c>
      <c r="M793" s="398" t="str">
        <f t="shared" si="668"/>
        <v/>
      </c>
      <c r="N793" s="117">
        <f t="shared" si="669"/>
        <v>225</v>
      </c>
      <c r="O793" s="117" t="str">
        <f t="shared" si="670"/>
        <v/>
      </c>
    </row>
    <row r="794" spans="8:15" x14ac:dyDescent="0.35">
      <c r="H794" s="117">
        <v>793</v>
      </c>
      <c r="I794" s="117" t="str">
        <f t="shared" si="664"/>
        <v/>
      </c>
      <c r="J794" s="117">
        <f t="shared" si="665"/>
        <v>205</v>
      </c>
      <c r="K794" s="117" t="str">
        <f t="shared" si="666"/>
        <v/>
      </c>
      <c r="L794" s="117" t="str">
        <f t="shared" si="667"/>
        <v/>
      </c>
      <c r="M794" s="398" t="str">
        <f t="shared" si="668"/>
        <v/>
      </c>
      <c r="N794" s="117">
        <f t="shared" si="669"/>
        <v>225</v>
      </c>
      <c r="O794" s="117" t="str">
        <f t="shared" si="670"/>
        <v/>
      </c>
    </row>
    <row r="795" spans="8:15" x14ac:dyDescent="0.35">
      <c r="H795" s="117">
        <v>794</v>
      </c>
      <c r="I795" s="117" t="str">
        <f t="shared" si="664"/>
        <v/>
      </c>
      <c r="J795" s="117">
        <f t="shared" si="665"/>
        <v>205</v>
      </c>
      <c r="K795" s="117" t="str">
        <f t="shared" si="666"/>
        <v/>
      </c>
      <c r="L795" s="117" t="str">
        <f t="shared" si="667"/>
        <v/>
      </c>
      <c r="M795" s="398" t="str">
        <f t="shared" si="668"/>
        <v/>
      </c>
      <c r="N795" s="117">
        <f t="shared" si="669"/>
        <v>225</v>
      </c>
      <c r="O795" s="117" t="str">
        <f t="shared" si="670"/>
        <v/>
      </c>
    </row>
    <row r="796" spans="8:15" x14ac:dyDescent="0.35">
      <c r="H796" s="117">
        <v>795</v>
      </c>
      <c r="I796" s="117" t="str">
        <f t="shared" si="664"/>
        <v/>
      </c>
      <c r="J796" s="117">
        <f t="shared" si="665"/>
        <v>205</v>
      </c>
      <c r="K796" s="117" t="str">
        <f t="shared" si="666"/>
        <v/>
      </c>
      <c r="L796" s="117" t="str">
        <f t="shared" si="667"/>
        <v/>
      </c>
      <c r="M796" s="398" t="str">
        <f t="shared" si="668"/>
        <v/>
      </c>
      <c r="N796" s="117">
        <f t="shared" si="669"/>
        <v>225</v>
      </c>
      <c r="O796" s="117" t="str">
        <f t="shared" si="670"/>
        <v/>
      </c>
    </row>
    <row r="797" spans="8:15" x14ac:dyDescent="0.35">
      <c r="H797" s="117">
        <v>796</v>
      </c>
      <c r="I797" s="117" t="str">
        <f t="shared" si="664"/>
        <v/>
      </c>
      <c r="J797" s="117">
        <f t="shared" si="665"/>
        <v>205</v>
      </c>
      <c r="K797" s="117" t="str">
        <f t="shared" si="666"/>
        <v/>
      </c>
      <c r="L797" s="117" t="str">
        <f t="shared" si="667"/>
        <v/>
      </c>
      <c r="M797" s="398" t="str">
        <f t="shared" si="668"/>
        <v/>
      </c>
      <c r="N797" s="117">
        <f t="shared" si="669"/>
        <v>225</v>
      </c>
      <c r="O797" s="117" t="str">
        <f t="shared" si="670"/>
        <v/>
      </c>
    </row>
    <row r="798" spans="8:15" x14ac:dyDescent="0.35">
      <c r="H798" s="117">
        <v>797</v>
      </c>
      <c r="I798" s="117" t="str">
        <f t="shared" si="664"/>
        <v/>
      </c>
      <c r="J798" s="117">
        <f t="shared" si="665"/>
        <v>205</v>
      </c>
      <c r="K798" s="117" t="str">
        <f t="shared" si="666"/>
        <v/>
      </c>
      <c r="L798" s="117" t="str">
        <f t="shared" si="667"/>
        <v/>
      </c>
      <c r="M798" s="398" t="str">
        <f t="shared" si="668"/>
        <v/>
      </c>
      <c r="N798" s="117">
        <f t="shared" si="669"/>
        <v>225</v>
      </c>
      <c r="O798" s="117" t="str">
        <f t="shared" si="670"/>
        <v/>
      </c>
    </row>
    <row r="799" spans="8:15" x14ac:dyDescent="0.35">
      <c r="H799" s="117">
        <v>798</v>
      </c>
      <c r="I799" s="117" t="str">
        <f t="shared" si="664"/>
        <v/>
      </c>
      <c r="J799" s="117">
        <f t="shared" si="665"/>
        <v>205</v>
      </c>
      <c r="K799" s="117" t="str">
        <f t="shared" si="666"/>
        <v/>
      </c>
      <c r="L799" s="117" t="str">
        <f t="shared" si="667"/>
        <v/>
      </c>
      <c r="M799" s="398" t="str">
        <f t="shared" si="668"/>
        <v/>
      </c>
      <c r="N799" s="117">
        <f t="shared" si="669"/>
        <v>225</v>
      </c>
      <c r="O799" s="117" t="str">
        <f t="shared" si="670"/>
        <v/>
      </c>
    </row>
  </sheetData>
  <conditionalFormatting sqref="X2:HT49">
    <cfRule type="cellIs" dxfId="20" priority="1" operator="equal">
      <formula>1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  <pageSetUpPr fitToPage="1"/>
  </sheetPr>
  <dimension ref="A1:DZ599"/>
  <sheetViews>
    <sheetView zoomScale="130" zoomScaleNormal="130" workbookViewId="0">
      <pane ySplit="1" topLeftCell="A138" activePane="bottomLeft" state="frozen"/>
      <selection pane="bottomLeft" activeCell="Q142" sqref="Q142"/>
    </sheetView>
  </sheetViews>
  <sheetFormatPr defaultColWidth="8.90625" defaultRowHeight="14" x14ac:dyDescent="0.3"/>
  <cols>
    <col min="1" max="1" width="8.90625" style="180"/>
    <col min="2" max="2" width="4.90625" style="192" customWidth="1"/>
    <col min="3" max="3" width="4.90625" style="193" customWidth="1"/>
    <col min="4" max="25" width="4.90625" style="195" customWidth="1"/>
    <col min="26" max="26" width="4.90625" style="196" customWidth="1"/>
    <col min="27" max="27" width="4.90625" style="195" customWidth="1"/>
    <col min="28" max="28" width="5.453125" style="2" customWidth="1"/>
    <col min="29" max="29" width="10.6328125" style="181" customWidth="1"/>
    <col min="30" max="30" width="10.6328125" style="185" customWidth="1"/>
    <col min="31" max="31" width="8.08984375" style="186" customWidth="1"/>
    <col min="32" max="32" width="6.36328125" style="186" customWidth="1"/>
    <col min="33" max="33" width="2.6328125" style="186" customWidth="1"/>
    <col min="34" max="34" width="5.6328125" style="186" customWidth="1"/>
    <col min="35" max="39" width="2.6328125" style="186" customWidth="1"/>
    <col min="40" max="82" width="2.6328125" style="181" customWidth="1"/>
    <col min="83" max="83" width="3.6328125" style="181" customWidth="1"/>
    <col min="84" max="123" width="8.90625" style="181" customWidth="1"/>
    <col min="124" max="124" width="8.90625" style="181"/>
    <col min="125" max="130" width="4.6328125" style="197" customWidth="1"/>
    <col min="131" max="16384" width="8.90625" style="181"/>
  </cols>
  <sheetData>
    <row r="1" spans="1:130" ht="14.4" x14ac:dyDescent="0.3">
      <c r="B1" s="1" t="s">
        <v>0</v>
      </c>
      <c r="C1" s="1" t="s">
        <v>1</v>
      </c>
      <c r="D1" s="1">
        <v>23</v>
      </c>
      <c r="E1" s="1">
        <v>22</v>
      </c>
      <c r="F1" s="1">
        <v>21</v>
      </c>
      <c r="G1" s="1">
        <v>20</v>
      </c>
      <c r="H1" s="1">
        <v>19</v>
      </c>
      <c r="I1" s="1">
        <v>18</v>
      </c>
      <c r="J1" s="1">
        <v>17</v>
      </c>
      <c r="K1" s="1">
        <v>16</v>
      </c>
      <c r="L1" s="1">
        <v>15</v>
      </c>
      <c r="M1" s="1">
        <v>14</v>
      </c>
      <c r="N1" s="1">
        <v>13</v>
      </c>
      <c r="O1" s="1">
        <v>12</v>
      </c>
      <c r="P1" s="1">
        <v>11</v>
      </c>
      <c r="Q1" s="1">
        <v>10</v>
      </c>
      <c r="R1" s="1">
        <v>9</v>
      </c>
      <c r="S1" s="1">
        <v>8</v>
      </c>
      <c r="T1" s="1">
        <v>7</v>
      </c>
      <c r="U1" s="1">
        <v>6</v>
      </c>
      <c r="V1" s="1">
        <v>5</v>
      </c>
      <c r="W1" s="1">
        <v>4</v>
      </c>
      <c r="X1" s="1">
        <v>3</v>
      </c>
      <c r="Y1" s="1">
        <v>2</v>
      </c>
      <c r="Z1" s="128">
        <v>1</v>
      </c>
      <c r="AA1" s="1">
        <v>0</v>
      </c>
      <c r="AD1" s="93"/>
      <c r="AE1" s="159"/>
      <c r="AF1" s="159"/>
      <c r="AG1" s="159"/>
      <c r="AH1" s="93"/>
      <c r="AI1" s="159"/>
      <c r="AJ1" s="159"/>
      <c r="AK1" s="159"/>
      <c r="AL1" s="159"/>
      <c r="AM1" s="159"/>
      <c r="AN1" s="182"/>
      <c r="AO1" s="95"/>
      <c r="DU1" s="183" t="s">
        <v>79</v>
      </c>
      <c r="DV1" s="183" t="s">
        <v>81</v>
      </c>
      <c r="DW1" s="183" t="s">
        <v>82</v>
      </c>
      <c r="DX1" s="183" t="s">
        <v>83</v>
      </c>
      <c r="DY1" s="183" t="s">
        <v>84</v>
      </c>
      <c r="DZ1" s="183" t="s">
        <v>80</v>
      </c>
    </row>
    <row r="2" spans="1:130" s="15" customFormat="1" ht="57.65" x14ac:dyDescent="0.3">
      <c r="A2" s="114" t="s">
        <v>925</v>
      </c>
      <c r="B2" s="164">
        <v>0</v>
      </c>
      <c r="C2" s="205" t="str">
        <f xml:space="preserve"> DEC2HEX(B2)</f>
        <v>0</v>
      </c>
      <c r="D2" s="167">
        <v>0</v>
      </c>
      <c r="E2" s="167">
        <v>0</v>
      </c>
      <c r="F2" s="167">
        <v>0</v>
      </c>
      <c r="G2" s="167">
        <v>0</v>
      </c>
      <c r="H2" s="167">
        <v>0</v>
      </c>
      <c r="I2" s="167">
        <v>0</v>
      </c>
      <c r="J2" s="167">
        <v>0</v>
      </c>
      <c r="K2" s="167">
        <v>0</v>
      </c>
      <c r="L2" s="167">
        <v>0</v>
      </c>
      <c r="M2" s="167">
        <v>0</v>
      </c>
      <c r="N2" s="167">
        <v>0</v>
      </c>
      <c r="O2" s="167">
        <v>0</v>
      </c>
      <c r="P2" s="167">
        <v>0</v>
      </c>
      <c r="Q2" s="167">
        <v>0</v>
      </c>
      <c r="R2" s="167">
        <v>0</v>
      </c>
      <c r="S2" s="167"/>
      <c r="T2" s="167">
        <v>0</v>
      </c>
      <c r="U2" s="168" t="s">
        <v>2</v>
      </c>
      <c r="V2" s="167">
        <v>0</v>
      </c>
      <c r="W2" s="168" t="s">
        <v>3</v>
      </c>
      <c r="X2" s="168" t="s">
        <v>4</v>
      </c>
      <c r="Y2" s="167">
        <v>0</v>
      </c>
      <c r="Z2" s="168" t="s">
        <v>5</v>
      </c>
      <c r="AA2" s="168" t="s">
        <v>6</v>
      </c>
      <c r="AB2" s="2"/>
      <c r="AD2" s="10"/>
      <c r="AE2" s="93"/>
      <c r="AF2" s="93"/>
      <c r="AG2" s="93"/>
      <c r="AH2" s="93"/>
      <c r="AI2" s="93"/>
      <c r="AJ2" s="93"/>
      <c r="AK2" s="93"/>
      <c r="AL2" s="93"/>
      <c r="AM2" s="93"/>
      <c r="DU2" s="114"/>
      <c r="DV2" s="114"/>
      <c r="DW2" s="114"/>
      <c r="DX2" s="114"/>
      <c r="DY2" s="114"/>
      <c r="DZ2" s="114"/>
    </row>
    <row r="3" spans="1:130" s="94" customFormat="1" ht="21.75" customHeight="1" x14ac:dyDescent="0.35">
      <c r="A3" s="115"/>
      <c r="B3" s="179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5"/>
      <c r="P3" s="95"/>
      <c r="Q3" s="95"/>
      <c r="R3" s="95"/>
      <c r="S3" s="96"/>
      <c r="T3" s="95"/>
      <c r="U3" s="162"/>
      <c r="V3" s="95"/>
      <c r="W3" s="162"/>
      <c r="X3" s="162"/>
      <c r="Y3" s="95"/>
      <c r="Z3" s="162"/>
      <c r="AA3" s="162"/>
      <c r="AB3" s="97"/>
      <c r="AD3" s="93"/>
      <c r="AE3" s="93"/>
      <c r="AF3" s="93"/>
      <c r="AG3" s="93"/>
      <c r="AH3" s="93"/>
      <c r="AI3" s="93"/>
      <c r="AJ3" s="93"/>
      <c r="AK3" s="93"/>
      <c r="AL3" s="93"/>
      <c r="AM3" s="93"/>
      <c r="DU3" s="115" t="str">
        <f xml:space="preserve"> DEC2HEX(D3*8+E3*4+F3*2+G3)</f>
        <v>0</v>
      </c>
      <c r="DV3" s="115" t="str">
        <f xml:space="preserve"> DEC2HEX(H3*8+I3*4+J3*2+K3)</f>
        <v>0</v>
      </c>
      <c r="DW3" s="115" t="str">
        <f xml:space="preserve"> DEC2HEX(L3*8+M3*4+N3*2+O3)</f>
        <v>0</v>
      </c>
      <c r="DX3" s="115" t="str">
        <f xml:space="preserve"> DEC2HEX(P3*8+Q3*4+R3*2+S3)</f>
        <v>0</v>
      </c>
      <c r="DY3" s="115" t="str">
        <f xml:space="preserve"> DEC2HEX(T3*8+U3*4+V3*2+W3)</f>
        <v>0</v>
      </c>
      <c r="DZ3" s="115" t="str">
        <f xml:space="preserve"> DEC2HEX(X3*8+Y3*4+Z3*2+AA3)</f>
        <v>0</v>
      </c>
    </row>
    <row r="4" spans="1:130" s="15" customFormat="1" ht="37.25" x14ac:dyDescent="0.3">
      <c r="A4" s="114" t="s">
        <v>926</v>
      </c>
      <c r="B4" s="164">
        <v>1</v>
      </c>
      <c r="C4" s="205" t="str">
        <f t="shared" ref="C4" si="0" xml:space="preserve"> DEC2HEX(B4)</f>
        <v>1</v>
      </c>
      <c r="D4" s="167">
        <v>0</v>
      </c>
      <c r="E4" s="167">
        <v>0</v>
      </c>
      <c r="F4" s="167">
        <v>0</v>
      </c>
      <c r="G4" s="167">
        <v>0</v>
      </c>
      <c r="H4" s="167">
        <v>0</v>
      </c>
      <c r="I4" s="167">
        <v>0</v>
      </c>
      <c r="J4" s="167">
        <v>0</v>
      </c>
      <c r="K4" s="167">
        <v>0</v>
      </c>
      <c r="L4" s="167">
        <v>0</v>
      </c>
      <c r="M4" s="167">
        <v>0</v>
      </c>
      <c r="N4" s="167">
        <v>0</v>
      </c>
      <c r="O4" s="167">
        <v>0</v>
      </c>
      <c r="P4" s="167">
        <v>0</v>
      </c>
      <c r="Q4" s="167">
        <v>0</v>
      </c>
      <c r="R4" s="167">
        <v>0</v>
      </c>
      <c r="S4" s="167">
        <v>0</v>
      </c>
      <c r="T4" s="167">
        <v>0</v>
      </c>
      <c r="U4" s="167">
        <v>0</v>
      </c>
      <c r="V4" s="167">
        <v>0</v>
      </c>
      <c r="W4" s="167">
        <v>0</v>
      </c>
      <c r="X4" s="167">
        <v>0</v>
      </c>
      <c r="Y4" s="167">
        <v>0</v>
      </c>
      <c r="Z4" s="165">
        <v>0</v>
      </c>
      <c r="AA4" s="168" t="s">
        <v>215</v>
      </c>
      <c r="AB4" s="2"/>
      <c r="AD4" s="10"/>
      <c r="AE4" s="93"/>
      <c r="AF4" s="93"/>
      <c r="AG4" s="93"/>
      <c r="AH4" s="93"/>
      <c r="AI4" s="93"/>
      <c r="AJ4" s="93"/>
      <c r="AK4" s="93"/>
      <c r="AL4" s="93"/>
      <c r="AM4" s="93"/>
      <c r="DU4" s="114"/>
      <c r="DV4" s="114"/>
      <c r="DW4" s="114"/>
      <c r="DX4" s="114"/>
      <c r="DY4" s="114"/>
      <c r="DZ4" s="114"/>
    </row>
    <row r="5" spans="1:130" s="94" customFormat="1" ht="21.75" customHeight="1" x14ac:dyDescent="0.35">
      <c r="A5" s="115"/>
      <c r="B5" s="179"/>
      <c r="C5" s="95"/>
      <c r="D5" s="95"/>
      <c r="E5" s="95"/>
      <c r="F5" s="95"/>
      <c r="G5" s="95"/>
      <c r="H5" s="95"/>
      <c r="I5" s="95"/>
      <c r="J5" s="95"/>
      <c r="K5" s="95"/>
      <c r="L5" s="95"/>
      <c r="M5" s="95"/>
      <c r="N5" s="95"/>
      <c r="O5" s="95"/>
      <c r="P5" s="95"/>
      <c r="Q5" s="95"/>
      <c r="R5" s="95"/>
      <c r="S5" s="96"/>
      <c r="T5" s="95"/>
      <c r="U5" s="96"/>
      <c r="V5" s="95"/>
      <c r="W5" s="96"/>
      <c r="X5" s="96"/>
      <c r="Y5" s="95"/>
      <c r="Z5" s="126"/>
      <c r="AA5" s="162"/>
      <c r="AB5" s="97"/>
      <c r="AD5" s="93"/>
      <c r="AE5" s="93"/>
      <c r="AF5" s="93"/>
      <c r="AG5" s="93"/>
      <c r="AH5" s="93"/>
      <c r="AI5" s="93"/>
      <c r="AJ5" s="93"/>
      <c r="AK5" s="93"/>
      <c r="AL5" s="93"/>
      <c r="AM5" s="93"/>
      <c r="DU5" s="115" t="str">
        <f t="shared" ref="DU5" si="1" xml:space="preserve"> DEC2HEX(D5*8+E5*4+F5*2+G5)</f>
        <v>0</v>
      </c>
      <c r="DV5" s="115" t="str">
        <f t="shared" ref="DV5" si="2" xml:space="preserve"> DEC2HEX(H5*8+I5*4+J5*2+K5)</f>
        <v>0</v>
      </c>
      <c r="DW5" s="115" t="str">
        <f t="shared" ref="DW5" si="3" xml:space="preserve"> DEC2HEX(L5*8+M5*4+N5*2+O5)</f>
        <v>0</v>
      </c>
      <c r="DX5" s="115" t="str">
        <f t="shared" ref="DX5" si="4" xml:space="preserve"> DEC2HEX(P5*8+Q5*4+R5*2+S5)</f>
        <v>0</v>
      </c>
      <c r="DY5" s="115" t="str">
        <f t="shared" ref="DY5" si="5" xml:space="preserve"> DEC2HEX(T5*8+U5*4+V5*2+W5)</f>
        <v>0</v>
      </c>
      <c r="DZ5" s="115" t="str">
        <f t="shared" ref="DZ5" si="6" xml:space="preserve"> DEC2HEX(X5*8+Y5*4+Z5*2+AA5)</f>
        <v>0</v>
      </c>
    </row>
    <row r="6" spans="1:130" s="15" customFormat="1" ht="66" x14ac:dyDescent="0.35">
      <c r="A6" s="114" t="s">
        <v>927</v>
      </c>
      <c r="B6" s="164">
        <v>2</v>
      </c>
      <c r="C6" s="205" t="str">
        <f t="shared" ref="C6" si="7" xml:space="preserve"> DEC2HEX(B6)</f>
        <v>2</v>
      </c>
      <c r="D6" s="167">
        <v>0</v>
      </c>
      <c r="E6" s="168" t="s">
        <v>216</v>
      </c>
      <c r="F6" s="168" t="s">
        <v>217</v>
      </c>
      <c r="G6" s="168" t="s">
        <v>360</v>
      </c>
      <c r="H6" s="168" t="s">
        <v>298</v>
      </c>
      <c r="I6" s="168" t="s">
        <v>218</v>
      </c>
      <c r="J6" s="205">
        <v>0</v>
      </c>
      <c r="K6" s="205">
        <v>0</v>
      </c>
      <c r="L6" s="205">
        <v>0</v>
      </c>
      <c r="M6" s="205">
        <v>0</v>
      </c>
      <c r="N6" s="205">
        <v>0</v>
      </c>
      <c r="O6" s="205">
        <v>0</v>
      </c>
      <c r="P6" s="205">
        <v>0</v>
      </c>
      <c r="Q6" s="205">
        <v>0</v>
      </c>
      <c r="R6" s="205">
        <v>0</v>
      </c>
      <c r="S6" s="205">
        <v>0</v>
      </c>
      <c r="T6" s="205">
        <v>0</v>
      </c>
      <c r="U6" s="205">
        <v>0</v>
      </c>
      <c r="V6" s="205">
        <v>0</v>
      </c>
      <c r="W6" s="205">
        <v>0</v>
      </c>
      <c r="X6" s="205">
        <v>0</v>
      </c>
      <c r="Y6" s="205">
        <v>0</v>
      </c>
      <c r="Z6" s="455" t="s">
        <v>854</v>
      </c>
      <c r="AA6" s="456"/>
      <c r="AB6" s="2"/>
      <c r="AD6" s="10"/>
      <c r="AE6" s="159"/>
      <c r="AF6" s="159"/>
      <c r="AG6" s="159"/>
      <c r="AH6" s="159"/>
      <c r="AI6" s="159"/>
      <c r="AJ6" s="159"/>
      <c r="AK6" s="159"/>
      <c r="AL6" s="159"/>
      <c r="AM6" s="159"/>
      <c r="DU6" s="114"/>
      <c r="DV6" s="114"/>
      <c r="DW6" s="114"/>
      <c r="DX6" s="114"/>
      <c r="DY6" s="114"/>
      <c r="DZ6" s="114"/>
    </row>
    <row r="7" spans="1:130" s="94" customFormat="1" ht="21.75" customHeight="1" x14ac:dyDescent="0.35">
      <c r="A7" s="115"/>
      <c r="B7" s="179"/>
      <c r="C7" s="95"/>
      <c r="D7" s="95"/>
      <c r="E7" s="146">
        <f xml:space="preserve"> 'PPG Config'!$C$22</f>
        <v>1</v>
      </c>
      <c r="F7" s="146">
        <f xml:space="preserve"> 'PPG Config'!$C$22</f>
        <v>1</v>
      </c>
      <c r="G7" s="160"/>
      <c r="H7" s="146">
        <f xml:space="preserve"> 'PPG Phase Definition'!Q2</f>
        <v>0</v>
      </c>
      <c r="I7" s="146">
        <f xml:space="preserve"> IF('PPG Phase Definition'!Q3="Single",0,1)</f>
        <v>0</v>
      </c>
      <c r="J7" s="95"/>
      <c r="K7" s="95"/>
      <c r="L7" s="95"/>
      <c r="M7" s="95"/>
      <c r="N7" s="95"/>
      <c r="O7" s="95"/>
      <c r="P7" s="95"/>
      <c r="Q7" s="95"/>
      <c r="R7" s="95"/>
      <c r="S7" s="96"/>
      <c r="T7" s="95"/>
      <c r="U7" s="96"/>
      <c r="V7" s="95"/>
      <c r="W7" s="96"/>
      <c r="X7" s="96"/>
      <c r="Y7" s="95"/>
      <c r="Z7" s="163"/>
      <c r="AA7" s="162"/>
      <c r="AB7" s="97"/>
      <c r="AD7" s="93"/>
      <c r="AE7" s="93"/>
      <c r="AF7" s="93"/>
      <c r="AG7" s="93"/>
      <c r="AH7" s="93"/>
      <c r="AI7" s="93"/>
      <c r="AJ7" s="93"/>
      <c r="AK7" s="93"/>
      <c r="AL7" s="93"/>
      <c r="AM7" s="93"/>
      <c r="DU7" s="115" t="str">
        <f t="shared" ref="DU7" si="8" xml:space="preserve"> DEC2HEX(D7*8+E7*4+F7*2+G7)</f>
        <v>6</v>
      </c>
      <c r="DV7" s="115" t="str">
        <f t="shared" ref="DV7" si="9" xml:space="preserve"> DEC2HEX(H7*8+I7*4+J7*2+K7)</f>
        <v>0</v>
      </c>
      <c r="DW7" s="115" t="str">
        <f t="shared" ref="DW7" si="10" xml:space="preserve"> DEC2HEX(L7*8+M7*4+N7*2+O7)</f>
        <v>0</v>
      </c>
      <c r="DX7" s="115" t="str">
        <f t="shared" ref="DX7" si="11" xml:space="preserve"> DEC2HEX(P7*8+Q7*4+R7*2+S7)</f>
        <v>0</v>
      </c>
      <c r="DY7" s="115" t="str">
        <f t="shared" ref="DY7" si="12" xml:space="preserve"> DEC2HEX(T7*8+U7*4+V7*2+W7)</f>
        <v>0</v>
      </c>
      <c r="DZ7" s="115" t="str">
        <f t="shared" ref="DZ7" si="13" xml:space="preserve"> DEC2HEX(X7*8+Y7*4+Z7*2+AA7)</f>
        <v>0</v>
      </c>
    </row>
    <row r="8" spans="1:130" s="15" customFormat="1" ht="14.25" customHeight="1" x14ac:dyDescent="0.3">
      <c r="A8" s="114" t="s">
        <v>930</v>
      </c>
      <c r="B8" s="164">
        <v>3</v>
      </c>
      <c r="C8" s="205" t="str">
        <f t="shared" ref="C8" si="14" xml:space="preserve"> DEC2HEX(B8)</f>
        <v>3</v>
      </c>
      <c r="D8" s="167">
        <v>0</v>
      </c>
      <c r="E8" s="167">
        <v>0</v>
      </c>
      <c r="F8" s="167">
        <v>0</v>
      </c>
      <c r="G8" s="167">
        <v>0</v>
      </c>
      <c r="H8" s="167">
        <v>0</v>
      </c>
      <c r="I8" s="167">
        <v>0</v>
      </c>
      <c r="J8" s="167">
        <v>0</v>
      </c>
      <c r="K8" s="167">
        <v>0</v>
      </c>
      <c r="L8" s="462" t="s">
        <v>7</v>
      </c>
      <c r="M8" s="463"/>
      <c r="N8" s="463"/>
      <c r="O8" s="463"/>
      <c r="P8" s="463"/>
      <c r="Q8" s="463"/>
      <c r="R8" s="463"/>
      <c r="S8" s="463"/>
      <c r="T8" s="463"/>
      <c r="U8" s="463"/>
      <c r="V8" s="463"/>
      <c r="W8" s="463"/>
      <c r="X8" s="463"/>
      <c r="Y8" s="463"/>
      <c r="Z8" s="463"/>
      <c r="AA8" s="464"/>
      <c r="AB8" s="2"/>
      <c r="AD8" s="159"/>
      <c r="AE8" s="159"/>
      <c r="AF8" s="159"/>
      <c r="AG8" s="159"/>
      <c r="AH8" s="159"/>
      <c r="AI8" s="159"/>
      <c r="AJ8" s="159"/>
      <c r="AK8" s="159"/>
      <c r="AL8" s="159"/>
      <c r="AM8" s="159"/>
      <c r="DU8" s="114"/>
      <c r="DV8" s="114"/>
      <c r="DW8" s="114"/>
      <c r="DX8" s="114"/>
      <c r="DY8" s="114"/>
      <c r="DZ8" s="114"/>
    </row>
    <row r="9" spans="1:130" s="94" customFormat="1" ht="21.75" customHeight="1" x14ac:dyDescent="0.35">
      <c r="A9" s="115"/>
      <c r="B9" s="179"/>
      <c r="C9" s="95"/>
      <c r="D9" s="95"/>
      <c r="E9" s="95"/>
      <c r="F9" s="95"/>
      <c r="G9" s="95"/>
      <c r="H9" s="95"/>
      <c r="I9" s="95"/>
      <c r="J9" s="95"/>
      <c r="K9" s="95"/>
      <c r="L9" s="160"/>
      <c r="M9" s="160"/>
      <c r="N9" s="160"/>
      <c r="O9" s="160"/>
      <c r="P9" s="160"/>
      <c r="Q9" s="160"/>
      <c r="R9" s="160"/>
      <c r="S9" s="162"/>
      <c r="T9" s="160"/>
      <c r="U9" s="162"/>
      <c r="V9" s="160"/>
      <c r="W9" s="162"/>
      <c r="X9" s="162"/>
      <c r="Y9" s="160"/>
      <c r="Z9" s="163"/>
      <c r="AA9" s="162"/>
      <c r="AB9" s="97"/>
      <c r="AD9" s="93"/>
      <c r="AE9" s="93"/>
      <c r="AF9" s="93"/>
      <c r="AG9" s="93"/>
      <c r="AH9" s="93"/>
      <c r="AI9" s="93"/>
      <c r="AJ9" s="93"/>
      <c r="AK9" s="93"/>
      <c r="AL9" s="93"/>
      <c r="AM9" s="93"/>
      <c r="DU9" s="115" t="str">
        <f t="shared" ref="DU9" si="15" xml:space="preserve"> DEC2HEX(D9*8+E9*4+F9*2+G9)</f>
        <v>0</v>
      </c>
      <c r="DV9" s="115" t="str">
        <f t="shared" ref="DV9" si="16" xml:space="preserve"> DEC2HEX(H9*8+I9*4+J9*2+K9)</f>
        <v>0</v>
      </c>
      <c r="DW9" s="115" t="str">
        <f t="shared" ref="DW9" si="17" xml:space="preserve"> DEC2HEX(L9*8+M9*4+N9*2+O9)</f>
        <v>0</v>
      </c>
      <c r="DX9" s="115" t="str">
        <f t="shared" ref="DX9" si="18" xml:space="preserve"> DEC2HEX(P9*8+Q9*4+R9*2+S9)</f>
        <v>0</v>
      </c>
      <c r="DY9" s="115" t="str">
        <f t="shared" ref="DY9" si="19" xml:space="preserve"> DEC2HEX(T9*8+U9*4+V9*2+W9)</f>
        <v>0</v>
      </c>
      <c r="DZ9" s="115" t="str">
        <f t="shared" ref="DZ9" si="20" xml:space="preserve"> DEC2HEX(X9*8+Y9*4+Z9*2+AA9)</f>
        <v>0</v>
      </c>
    </row>
    <row r="10" spans="1:130" s="15" customFormat="1" ht="26.4" x14ac:dyDescent="0.3">
      <c r="A10" s="114" t="s">
        <v>931</v>
      </c>
      <c r="B10" s="164">
        <v>4</v>
      </c>
      <c r="C10" s="205" t="str">
        <f t="shared" ref="C10" si="21" xml:space="preserve"> DEC2HEX(B10)</f>
        <v>4</v>
      </c>
      <c r="D10" s="167">
        <v>0</v>
      </c>
      <c r="E10" s="167">
        <v>0</v>
      </c>
      <c r="F10" s="167">
        <v>0</v>
      </c>
      <c r="G10" s="167">
        <v>0</v>
      </c>
      <c r="H10" s="167">
        <v>0</v>
      </c>
      <c r="I10" s="167">
        <v>0</v>
      </c>
      <c r="J10" s="167">
        <v>0</v>
      </c>
      <c r="K10" s="167">
        <v>0</v>
      </c>
      <c r="L10" s="460" t="s">
        <v>8</v>
      </c>
      <c r="M10" s="465"/>
      <c r="N10" s="465"/>
      <c r="O10" s="465"/>
      <c r="P10" s="465"/>
      <c r="Q10" s="465"/>
      <c r="R10" s="465"/>
      <c r="S10" s="465"/>
      <c r="T10" s="465"/>
      <c r="U10" s="465"/>
      <c r="V10" s="465"/>
      <c r="W10" s="465"/>
      <c r="X10" s="465"/>
      <c r="Y10" s="465"/>
      <c r="Z10" s="465"/>
      <c r="AA10" s="465"/>
      <c r="AB10" s="2"/>
      <c r="AD10" s="10"/>
      <c r="AE10" s="93"/>
      <c r="AF10" s="93"/>
      <c r="AG10" s="93"/>
      <c r="AH10" s="93"/>
      <c r="AI10" s="93"/>
      <c r="AJ10" s="93"/>
      <c r="AK10" s="93"/>
      <c r="AL10" s="93"/>
      <c r="AM10" s="93"/>
      <c r="DU10" s="114"/>
      <c r="DV10" s="114"/>
      <c r="DW10" s="114"/>
      <c r="DX10" s="114"/>
      <c r="DY10" s="114"/>
      <c r="DZ10" s="114"/>
    </row>
    <row r="11" spans="1:130" s="94" customFormat="1" ht="21.75" customHeight="1" x14ac:dyDescent="0.35">
      <c r="A11" s="115"/>
      <c r="B11" s="179"/>
      <c r="C11" s="95"/>
      <c r="D11" s="95"/>
      <c r="E11" s="95"/>
      <c r="F11" s="95"/>
      <c r="G11" s="95"/>
      <c r="H11" s="95"/>
      <c r="I11" s="95"/>
      <c r="J11" s="95"/>
      <c r="K11" s="95"/>
      <c r="L11" s="160"/>
      <c r="M11" s="160"/>
      <c r="N11" s="160"/>
      <c r="O11" s="160"/>
      <c r="P11" s="160"/>
      <c r="Q11" s="160"/>
      <c r="R11" s="160"/>
      <c r="S11" s="162"/>
      <c r="T11" s="160"/>
      <c r="U11" s="162"/>
      <c r="V11" s="160"/>
      <c r="W11" s="162"/>
      <c r="X11" s="162"/>
      <c r="Y11" s="160"/>
      <c r="Z11" s="163"/>
      <c r="AA11" s="162"/>
      <c r="AB11" s="97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DU11" s="115" t="str">
        <f t="shared" ref="DU11" si="22" xml:space="preserve"> DEC2HEX(D11*8+E11*4+F11*2+G11)</f>
        <v>0</v>
      </c>
      <c r="DV11" s="115" t="str">
        <f t="shared" ref="DV11" si="23" xml:space="preserve"> DEC2HEX(H11*8+I11*4+J11*2+K11)</f>
        <v>0</v>
      </c>
      <c r="DW11" s="115" t="str">
        <f t="shared" ref="DW11" si="24" xml:space="preserve"> DEC2HEX(L11*8+M11*4+N11*2+O11)</f>
        <v>0</v>
      </c>
      <c r="DX11" s="115" t="str">
        <f t="shared" ref="DX11" si="25" xml:space="preserve"> DEC2HEX(P11*8+Q11*4+R11*2+S11)</f>
        <v>0</v>
      </c>
      <c r="DY11" s="115" t="str">
        <f t="shared" ref="DY11" si="26" xml:space="preserve"> DEC2HEX(T11*8+U11*4+V11*2+W11)</f>
        <v>0</v>
      </c>
      <c r="DZ11" s="115" t="str">
        <f t="shared" ref="DZ11" si="27" xml:space="preserve"> DEC2HEX(X11*8+Y11*4+Z11*2+AA11)</f>
        <v>0</v>
      </c>
    </row>
    <row r="12" spans="1:130" s="15" customFormat="1" ht="53.25" customHeight="1" x14ac:dyDescent="0.3">
      <c r="A12" s="114" t="s">
        <v>932</v>
      </c>
      <c r="B12" s="164">
        <v>29</v>
      </c>
      <c r="C12" s="205" t="str">
        <f t="shared" ref="C12" si="28" xml:space="preserve"> DEC2HEX(B12)</f>
        <v>1D</v>
      </c>
      <c r="D12" s="168" t="s">
        <v>219</v>
      </c>
      <c r="E12" s="168" t="s">
        <v>220</v>
      </c>
      <c r="F12" s="168" t="s">
        <v>401</v>
      </c>
      <c r="G12" s="167">
        <v>0</v>
      </c>
      <c r="H12" s="167">
        <v>0</v>
      </c>
      <c r="I12" s="167">
        <v>0</v>
      </c>
      <c r="J12" s="167">
        <v>0</v>
      </c>
      <c r="K12" s="167">
        <v>0</v>
      </c>
      <c r="L12" s="445" t="s">
        <v>400</v>
      </c>
      <c r="M12" s="445"/>
      <c r="N12" s="445"/>
      <c r="O12" s="445"/>
      <c r="P12" s="445"/>
      <c r="Q12" s="445"/>
      <c r="R12" s="445"/>
      <c r="S12" s="445"/>
      <c r="T12" s="445"/>
      <c r="U12" s="445"/>
      <c r="V12" s="445"/>
      <c r="W12" s="445"/>
      <c r="X12" s="445"/>
      <c r="Y12" s="445"/>
      <c r="Z12" s="445"/>
      <c r="AA12" s="445"/>
      <c r="AB12" s="2"/>
      <c r="AD12" s="10"/>
      <c r="AE12" s="93"/>
      <c r="AF12" s="93"/>
      <c r="AG12" s="93"/>
      <c r="AH12" s="93"/>
      <c r="AI12" s="93"/>
      <c r="AJ12" s="93"/>
      <c r="AK12" s="93"/>
      <c r="AL12" s="93"/>
      <c r="AM12" s="93"/>
      <c r="DU12" s="114"/>
      <c r="DV12" s="114"/>
      <c r="DW12" s="114"/>
      <c r="DX12" s="114"/>
      <c r="DY12" s="114"/>
      <c r="DZ12" s="114"/>
    </row>
    <row r="13" spans="1:130" s="94" customFormat="1" ht="21.75" customHeight="1" x14ac:dyDescent="0.3">
      <c r="A13" s="115"/>
      <c r="B13" s="179"/>
      <c r="C13" s="95"/>
      <c r="D13" s="160">
        <v>1</v>
      </c>
      <c r="E13" s="160">
        <v>1</v>
      </c>
      <c r="F13" s="146">
        <f>IF('ECG MIX Config'!C12="YES",1,0)</f>
        <v>1</v>
      </c>
      <c r="G13" s="95"/>
      <c r="H13" s="95"/>
      <c r="I13" s="95"/>
      <c r="J13" s="95"/>
      <c r="K13" s="95"/>
      <c r="L13" s="146">
        <f t="shared" ref="L13:AA13" si="29">BI13</f>
        <v>0</v>
      </c>
      <c r="M13" s="146">
        <f t="shared" si="29"/>
        <v>0</v>
      </c>
      <c r="N13" s="146">
        <f t="shared" si="29"/>
        <v>0</v>
      </c>
      <c r="O13" s="146">
        <f t="shared" si="29"/>
        <v>0</v>
      </c>
      <c r="P13" s="146">
        <f t="shared" si="29"/>
        <v>0</v>
      </c>
      <c r="Q13" s="146">
        <f t="shared" si="29"/>
        <v>0</v>
      </c>
      <c r="R13" s="146">
        <f t="shared" si="29"/>
        <v>0</v>
      </c>
      <c r="S13" s="146">
        <f t="shared" si="29"/>
        <v>1</v>
      </c>
      <c r="T13" s="146">
        <f t="shared" si="29"/>
        <v>0</v>
      </c>
      <c r="U13" s="146">
        <f t="shared" si="29"/>
        <v>1</v>
      </c>
      <c r="V13" s="146">
        <f t="shared" si="29"/>
        <v>0</v>
      </c>
      <c r="W13" s="146">
        <f t="shared" si="29"/>
        <v>0</v>
      </c>
      <c r="X13" s="146">
        <f t="shared" si="29"/>
        <v>0</v>
      </c>
      <c r="Y13" s="146">
        <f t="shared" si="29"/>
        <v>0</v>
      </c>
      <c r="Z13" s="146">
        <f t="shared" si="29"/>
        <v>0</v>
      </c>
      <c r="AA13" s="146">
        <f t="shared" si="29"/>
        <v>0</v>
      </c>
      <c r="AB13" s="97"/>
      <c r="AE13" s="93">
        <f xml:space="preserve"> PRPCT_PPG</f>
        <v>320</v>
      </c>
      <c r="AF13" s="159">
        <f t="shared" ref="AF13" si="30" xml:space="preserve"> MOD((AE13-AZ13-16*AV13-16^2*AR13-AN13*16^3-AJ13*16^4)/16^5,16)</f>
        <v>0</v>
      </c>
      <c r="AG13" s="159"/>
      <c r="AH13" s="159"/>
      <c r="AI13" s="159"/>
      <c r="AJ13" s="159">
        <f t="shared" ref="AJ13" si="31" xml:space="preserve"> MOD((AE13-AZ13-16*AV13-16^2*AR13-AN13*16^3)/16^4,16)</f>
        <v>0</v>
      </c>
      <c r="AK13" s="159"/>
      <c r="AL13" s="159"/>
      <c r="AM13" s="159"/>
      <c r="AN13" s="159">
        <f t="shared" ref="AN13" si="32" xml:space="preserve"> MOD((AE13-AZ13-16*AV13-16^2*AR13)/16^3,16)</f>
        <v>0</v>
      </c>
      <c r="AO13" s="159"/>
      <c r="AP13" s="159"/>
      <c r="AQ13" s="159"/>
      <c r="AR13" s="159">
        <f t="shared" ref="AR13" si="33" xml:space="preserve"> MOD((AE13-AZ13-16*AV13)/16^2,16)</f>
        <v>1</v>
      </c>
      <c r="AS13" s="159"/>
      <c r="AT13" s="159"/>
      <c r="AU13" s="159"/>
      <c r="AV13" s="159">
        <f t="shared" ref="AV13" si="34" xml:space="preserve"> MOD((AE13-AZ13)/16,16)</f>
        <v>4</v>
      </c>
      <c r="AW13" s="159"/>
      <c r="AX13" s="159"/>
      <c r="AY13" s="159"/>
      <c r="AZ13" s="159">
        <f t="shared" ref="AZ13" si="35" xml:space="preserve"> MOD(AE13,16)</f>
        <v>0</v>
      </c>
      <c r="BA13" s="159">
        <f t="shared" ref="BA13" si="36" xml:space="preserve"> MOD((AF13-BD13-BC13*2-BB13*2^2)/2^3,2)</f>
        <v>0</v>
      </c>
      <c r="BB13" s="159">
        <f t="shared" ref="BB13" si="37" xml:space="preserve"> MOD((AF13-BD13-BC13*2)/2^2,2)</f>
        <v>0</v>
      </c>
      <c r="BC13" s="159">
        <f t="shared" ref="BC13" si="38" xml:space="preserve"> MOD((AF13-BD13)/2,2)</f>
        <v>0</v>
      </c>
      <c r="BD13" s="159">
        <f t="shared" ref="BD13" si="39" xml:space="preserve"> MOD(AF13,2)</f>
        <v>0</v>
      </c>
      <c r="BE13" s="159">
        <f t="shared" ref="BE13" si="40" xml:space="preserve"> MOD((AJ13-BH13-BG13*2-BF13*2^2)/2^3,2)</f>
        <v>0</v>
      </c>
      <c r="BF13" s="159">
        <f t="shared" ref="BF13" si="41" xml:space="preserve"> MOD((AJ13-BH13-BG13*2)/2^2,2)</f>
        <v>0</v>
      </c>
      <c r="BG13" s="159">
        <f t="shared" ref="BG13" si="42" xml:space="preserve"> MOD((AJ13-BH13)/2,2)</f>
        <v>0</v>
      </c>
      <c r="BH13" s="159">
        <f t="shared" ref="BH13" si="43" xml:space="preserve"> MOD(AJ13,2)</f>
        <v>0</v>
      </c>
      <c r="BI13" s="159">
        <f t="shared" ref="BI13" si="44" xml:space="preserve"> MOD((AN13-BL13-BK13*2-BJ13*2^2)/2^3,2)</f>
        <v>0</v>
      </c>
      <c r="BJ13" s="159">
        <f t="shared" ref="BJ13" si="45" xml:space="preserve"> MOD((AN13-BL13-BK13*2)/2^2,2)</f>
        <v>0</v>
      </c>
      <c r="BK13" s="159">
        <f t="shared" ref="BK13" si="46" xml:space="preserve"> MOD((AN13-BL13)/2,2)</f>
        <v>0</v>
      </c>
      <c r="BL13" s="159">
        <f t="shared" ref="BL13" si="47" xml:space="preserve"> MOD(AN13,2)</f>
        <v>0</v>
      </c>
      <c r="BM13" s="159">
        <f t="shared" ref="BM13" si="48" xml:space="preserve"> MOD((AR13-BP13-BO13*2-BN13*2^2)/2^3,2)</f>
        <v>0</v>
      </c>
      <c r="BN13" s="159">
        <f t="shared" ref="BN13" si="49" xml:space="preserve"> MOD((AR13-BP13-BO13*2)/2^2,2)</f>
        <v>0</v>
      </c>
      <c r="BO13" s="159">
        <f t="shared" ref="BO13" si="50" xml:space="preserve"> MOD((AR13-BP13)/2,2)</f>
        <v>0</v>
      </c>
      <c r="BP13" s="159">
        <f t="shared" ref="BP13" si="51" xml:space="preserve"> MOD(AR13,2)</f>
        <v>1</v>
      </c>
      <c r="BQ13" s="159">
        <f t="shared" ref="BQ13" si="52" xml:space="preserve"> MOD((AV13-BT13-BS13*2-BR13*2^2)/2^3,2)</f>
        <v>0</v>
      </c>
      <c r="BR13" s="159">
        <f t="shared" ref="BR13" si="53" xml:space="preserve"> MOD((AV13-BT13-BS13*2)/2^2,2)</f>
        <v>1</v>
      </c>
      <c r="BS13" s="159">
        <f t="shared" ref="BS13" si="54" xml:space="preserve"> MOD((AV13-BT13)/2,2)</f>
        <v>0</v>
      </c>
      <c r="BT13" s="159">
        <f t="shared" ref="BT13" si="55" xml:space="preserve"> MOD(AV13,2)</f>
        <v>0</v>
      </c>
      <c r="BU13" s="159">
        <f t="shared" ref="BU13" si="56" xml:space="preserve"> MOD((AZ13-BX13-BW13*2-BV13*2^2)/2^3,2)</f>
        <v>0</v>
      </c>
      <c r="BV13" s="159">
        <f t="shared" ref="BV13" si="57" xml:space="preserve"> MOD((AZ13-BX13-BW13*2)/2^2,2)</f>
        <v>0</v>
      </c>
      <c r="BW13" s="159">
        <f t="shared" ref="BW13" si="58" xml:space="preserve"> MOD((AZ13-BX13)/2,2)</f>
        <v>0</v>
      </c>
      <c r="BX13" s="159">
        <f t="shared" ref="BX13" si="59" xml:space="preserve"> MOD(AZ13,2)</f>
        <v>0</v>
      </c>
      <c r="DU13" s="115" t="str">
        <f t="shared" ref="DU13" si="60" xml:space="preserve"> DEC2HEX(D13*8+E13*4+F13*2+G13)</f>
        <v>E</v>
      </c>
      <c r="DV13" s="115" t="str">
        <f t="shared" ref="DV13" si="61" xml:space="preserve"> DEC2HEX(H13*8+I13*4+J13*2+K13)</f>
        <v>0</v>
      </c>
      <c r="DW13" s="115" t="str">
        <f t="shared" ref="DW13" si="62" xml:space="preserve"> DEC2HEX(L13*8+M13*4+N13*2+O13)</f>
        <v>0</v>
      </c>
      <c r="DX13" s="115" t="str">
        <f t="shared" ref="DX13" si="63" xml:space="preserve"> DEC2HEX(P13*8+Q13*4+R13*2+S13)</f>
        <v>1</v>
      </c>
      <c r="DY13" s="115" t="str">
        <f t="shared" ref="DY13" si="64" xml:space="preserve"> DEC2HEX(T13*8+U13*4+V13*2+W13)</f>
        <v>4</v>
      </c>
      <c r="DZ13" s="115" t="str">
        <f t="shared" ref="DZ13" si="65" xml:space="preserve"> DEC2HEX(X13*8+Y13*4+Z13*2+AA13)</f>
        <v>0</v>
      </c>
    </row>
    <row r="14" spans="1:130" s="15" customFormat="1" ht="61.5" customHeight="1" x14ac:dyDescent="0.3">
      <c r="A14" s="114" t="s">
        <v>928</v>
      </c>
      <c r="B14" s="164">
        <v>30</v>
      </c>
      <c r="C14" s="205" t="str">
        <f t="shared" ref="C14" si="66" xml:space="preserve"> DEC2HEX(B14)</f>
        <v>1E</v>
      </c>
      <c r="D14" s="167">
        <v>0</v>
      </c>
      <c r="E14" s="167">
        <v>0</v>
      </c>
      <c r="F14" s="167">
        <v>0</v>
      </c>
      <c r="G14" s="167">
        <v>0</v>
      </c>
      <c r="H14" s="167">
        <v>0</v>
      </c>
      <c r="I14" s="167">
        <v>0</v>
      </c>
      <c r="J14" s="167">
        <v>0</v>
      </c>
      <c r="K14" s="167">
        <v>0</v>
      </c>
      <c r="L14" s="168" t="s">
        <v>580</v>
      </c>
      <c r="M14" s="167">
        <v>0</v>
      </c>
      <c r="N14" s="167">
        <v>0</v>
      </c>
      <c r="O14" s="167">
        <v>0</v>
      </c>
      <c r="P14" s="167">
        <v>0</v>
      </c>
      <c r="Q14" s="167">
        <v>0</v>
      </c>
      <c r="R14" s="167">
        <v>0</v>
      </c>
      <c r="S14" s="167">
        <v>0</v>
      </c>
      <c r="T14" s="167">
        <v>0</v>
      </c>
      <c r="U14" s="167">
        <v>0</v>
      </c>
      <c r="V14" s="167">
        <v>0</v>
      </c>
      <c r="W14" s="167">
        <v>0</v>
      </c>
      <c r="X14" s="167">
        <v>0</v>
      </c>
      <c r="Y14" s="167">
        <v>0</v>
      </c>
      <c r="Z14" s="165">
        <v>0</v>
      </c>
      <c r="AA14" s="167">
        <v>0</v>
      </c>
      <c r="AB14" s="2"/>
      <c r="AD14" s="10"/>
      <c r="AE14" s="93"/>
      <c r="AF14" s="93"/>
      <c r="AG14" s="93"/>
      <c r="AH14" s="93"/>
      <c r="AI14" s="93"/>
      <c r="AJ14" s="93"/>
      <c r="AK14" s="93"/>
      <c r="AL14" s="93"/>
      <c r="AM14" s="93"/>
      <c r="DU14" s="114"/>
      <c r="DV14" s="114"/>
      <c r="DW14" s="114"/>
      <c r="DX14" s="114"/>
      <c r="DY14" s="114"/>
      <c r="DZ14" s="114"/>
    </row>
    <row r="15" spans="1:130" s="94" customFormat="1" ht="21.75" customHeight="1" x14ac:dyDescent="0.35">
      <c r="A15" s="115"/>
      <c r="B15" s="179"/>
      <c r="C15" s="95"/>
      <c r="D15" s="95"/>
      <c r="E15" s="95"/>
      <c r="F15" s="95"/>
      <c r="G15" s="95"/>
      <c r="H15" s="95"/>
      <c r="I15" s="95"/>
      <c r="J15" s="95"/>
      <c r="K15" s="95"/>
      <c r="L15" s="146">
        <f xml:space="preserve"> IF(OR(CLK_MODE="Mixed-clk",CLK_MODE="Sync-mixed-clk"),1,0)</f>
        <v>0</v>
      </c>
      <c r="M15" s="95"/>
      <c r="N15" s="95"/>
      <c r="O15" s="95"/>
      <c r="P15" s="95"/>
      <c r="Q15" s="95"/>
      <c r="R15" s="95"/>
      <c r="S15" s="96"/>
      <c r="T15" s="95"/>
      <c r="U15" s="96"/>
      <c r="V15" s="95"/>
      <c r="W15" s="96"/>
      <c r="X15" s="96"/>
      <c r="Y15" s="95"/>
      <c r="Z15" s="126"/>
      <c r="AA15" s="96"/>
      <c r="AB15" s="97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DU15" s="115" t="str">
        <f t="shared" ref="DU15" si="67" xml:space="preserve"> DEC2HEX(D15*8+E15*4+F15*2+G15)</f>
        <v>0</v>
      </c>
      <c r="DV15" s="115" t="str">
        <f t="shared" ref="DV15" si="68" xml:space="preserve"> DEC2HEX(H15*8+I15*4+J15*2+K15)</f>
        <v>0</v>
      </c>
      <c r="DW15" s="115" t="str">
        <f t="shared" ref="DW15" si="69" xml:space="preserve"> DEC2HEX(L15*8+M15*4+N15*2+O15)</f>
        <v>0</v>
      </c>
      <c r="DX15" s="115" t="str">
        <f t="shared" ref="DX15" si="70" xml:space="preserve"> DEC2HEX(P15*8+Q15*4+R15*2+S15)</f>
        <v>0</v>
      </c>
      <c r="DY15" s="115" t="str">
        <f t="shared" ref="DY15" si="71" xml:space="preserve"> DEC2HEX(T15*8+U15*4+V15*2+W15)</f>
        <v>0</v>
      </c>
      <c r="DZ15" s="115" t="str">
        <f t="shared" ref="DZ15" si="72" xml:space="preserve"> DEC2HEX(X15*8+Y15*4+Z15*2+AA15)</f>
        <v>0</v>
      </c>
    </row>
    <row r="16" spans="1:130" s="15" customFormat="1" ht="76.25" customHeight="1" x14ac:dyDescent="0.35">
      <c r="A16" s="114" t="s">
        <v>929</v>
      </c>
      <c r="B16" s="164">
        <v>35</v>
      </c>
      <c r="C16" s="205" t="str">
        <f t="shared" ref="C16" si="73" xml:space="preserve"> DEC2HEX(B16)</f>
        <v>23</v>
      </c>
      <c r="D16" s="168" t="s">
        <v>351</v>
      </c>
      <c r="E16" s="167">
        <v>0</v>
      </c>
      <c r="F16" s="167">
        <v>0</v>
      </c>
      <c r="G16" s="167">
        <v>0</v>
      </c>
      <c r="H16" s="167">
        <v>0</v>
      </c>
      <c r="I16" s="455" t="s">
        <v>214</v>
      </c>
      <c r="J16" s="466"/>
      <c r="K16" s="456"/>
      <c r="L16" s="168" t="s">
        <v>353</v>
      </c>
      <c r="M16" s="167">
        <v>0</v>
      </c>
      <c r="N16" s="168" t="s">
        <v>352</v>
      </c>
      <c r="O16" s="446" t="s">
        <v>403</v>
      </c>
      <c r="P16" s="448"/>
      <c r="Q16" s="447"/>
      <c r="R16" s="168" t="s">
        <v>402</v>
      </c>
      <c r="S16" s="167">
        <v>0</v>
      </c>
      <c r="T16" s="167">
        <v>0</v>
      </c>
      <c r="U16" s="167">
        <v>0</v>
      </c>
      <c r="V16" s="167">
        <v>0</v>
      </c>
      <c r="W16" s="167">
        <v>0</v>
      </c>
      <c r="X16" s="167">
        <v>0</v>
      </c>
      <c r="Y16" s="167">
        <v>0</v>
      </c>
      <c r="Z16" s="165">
        <v>0</v>
      </c>
      <c r="AA16" s="168" t="s">
        <v>210</v>
      </c>
      <c r="AB16" s="2"/>
      <c r="AE16" s="10">
        <f>INDEX(REFERENCE!E2:E6,MATCH('PPG Config'!C20,REFERENCE!F2:F6,0))</f>
        <v>0</v>
      </c>
      <c r="AF16" s="159">
        <f t="shared" ref="AF16" si="74" xml:space="preserve"> MOD((AE16-AZ16-16*AV16-16^2*AR16-AN16*16^3-AJ16*16^4)/16^5,16)</f>
        <v>0</v>
      </c>
      <c r="AG16" s="159"/>
      <c r="AH16" s="159"/>
      <c r="AI16" s="159"/>
      <c r="AJ16" s="159">
        <f t="shared" ref="AJ16" si="75" xml:space="preserve"> MOD((AE16-AZ16-16*AV16-16^2*AR16-AN16*16^3)/16^4,16)</f>
        <v>0</v>
      </c>
      <c r="AK16" s="159"/>
      <c r="AL16" s="159"/>
      <c r="AM16" s="159"/>
      <c r="AN16" s="159">
        <f t="shared" ref="AN16" si="76" xml:space="preserve"> MOD((AE16-AZ16-16*AV16-16^2*AR16)/16^3,16)</f>
        <v>0</v>
      </c>
      <c r="AO16" s="159"/>
      <c r="AP16" s="159"/>
      <c r="AQ16" s="159"/>
      <c r="AR16" s="159">
        <f t="shared" ref="AR16" si="77" xml:space="preserve"> MOD((AE16-AZ16-16*AV16)/16^2,16)</f>
        <v>0</v>
      </c>
      <c r="AS16" s="159"/>
      <c r="AT16" s="159"/>
      <c r="AU16" s="159"/>
      <c r="AV16" s="159">
        <f t="shared" ref="AV16" si="78" xml:space="preserve"> MOD((AE16-AZ16)/16,16)</f>
        <v>0</v>
      </c>
      <c r="AW16" s="159"/>
      <c r="AX16" s="159"/>
      <c r="AY16" s="159"/>
      <c r="AZ16" s="159">
        <f t="shared" ref="AZ16" si="79" xml:space="preserve"> MOD(AE16,16)</f>
        <v>0</v>
      </c>
      <c r="BA16" s="159">
        <f t="shared" ref="BA16" si="80" xml:space="preserve"> MOD((AF16-BD16-BC16*2-BB16*2^2)/2^3,2)</f>
        <v>0</v>
      </c>
      <c r="BB16" s="159">
        <f t="shared" ref="BB16" si="81" xml:space="preserve"> MOD((AF16-BD16-BC16*2)/2^2,2)</f>
        <v>0</v>
      </c>
      <c r="BC16" s="159">
        <f t="shared" ref="BC16" si="82" xml:space="preserve"> MOD((AF16-BD16)/2,2)</f>
        <v>0</v>
      </c>
      <c r="BD16" s="159">
        <f t="shared" ref="BD16" si="83" xml:space="preserve"> MOD(AF16,2)</f>
        <v>0</v>
      </c>
      <c r="BE16" s="159">
        <f t="shared" ref="BE16" si="84" xml:space="preserve"> MOD((AJ16-BH16-BG16*2-BF16*2^2)/2^3,2)</f>
        <v>0</v>
      </c>
      <c r="BF16" s="159">
        <f t="shared" ref="BF16" si="85" xml:space="preserve"> MOD((AJ16-BH16-BG16*2)/2^2,2)</f>
        <v>0</v>
      </c>
      <c r="BG16" s="159">
        <f t="shared" ref="BG16" si="86" xml:space="preserve"> MOD((AJ16-BH16)/2,2)</f>
        <v>0</v>
      </c>
      <c r="BH16" s="159">
        <f t="shared" ref="BH16" si="87" xml:space="preserve"> MOD(AJ16,2)</f>
        <v>0</v>
      </c>
      <c r="BI16" s="159">
        <f t="shared" ref="BI16" si="88" xml:space="preserve"> MOD((AN16-BL16-BK16*2-BJ16*2^2)/2^3,2)</f>
        <v>0</v>
      </c>
      <c r="BJ16" s="159">
        <f t="shared" ref="BJ16" si="89" xml:space="preserve"> MOD((AN16-BL16-BK16*2)/2^2,2)</f>
        <v>0</v>
      </c>
      <c r="BK16" s="159">
        <f t="shared" ref="BK16" si="90" xml:space="preserve"> MOD((AN16-BL16)/2,2)</f>
        <v>0</v>
      </c>
      <c r="BL16" s="159">
        <f t="shared" ref="BL16" si="91" xml:space="preserve"> MOD(AN16,2)</f>
        <v>0</v>
      </c>
      <c r="BM16" s="159">
        <f t="shared" ref="BM16" si="92" xml:space="preserve"> MOD((AR16-BP16-BO16*2-BN16*2^2)/2^3,2)</f>
        <v>0</v>
      </c>
      <c r="BN16" s="159">
        <f t="shared" ref="BN16" si="93" xml:space="preserve"> MOD((AR16-BP16-BO16*2)/2^2,2)</f>
        <v>0</v>
      </c>
      <c r="BO16" s="159">
        <f t="shared" ref="BO16" si="94" xml:space="preserve"> MOD((AR16-BP16)/2,2)</f>
        <v>0</v>
      </c>
      <c r="BP16" s="159">
        <f t="shared" ref="BP16" si="95" xml:space="preserve"> MOD(AR16,2)</f>
        <v>0</v>
      </c>
      <c r="BQ16" s="159">
        <f t="shared" ref="BQ16" si="96" xml:space="preserve"> MOD((AV16-BT16-BS16*2-BR16*2^2)/2^3,2)</f>
        <v>0</v>
      </c>
      <c r="BR16" s="159">
        <f t="shared" ref="BR16" si="97" xml:space="preserve"> MOD((AV16-BT16-BS16*2)/2^2,2)</f>
        <v>0</v>
      </c>
      <c r="BS16" s="159">
        <f t="shared" ref="BS16" si="98" xml:space="preserve"> MOD((AV16-BT16)/2,2)</f>
        <v>0</v>
      </c>
      <c r="BT16" s="159">
        <f t="shared" ref="BT16" si="99" xml:space="preserve"> MOD(AV16,2)</f>
        <v>0</v>
      </c>
      <c r="BU16" s="159">
        <f t="shared" ref="BU16" si="100" xml:space="preserve"> MOD((AZ16-BX16-BW16*2-BV16*2^2)/2^3,2)</f>
        <v>0</v>
      </c>
      <c r="BV16" s="159">
        <f t="shared" ref="BV16" si="101" xml:space="preserve"> MOD((AZ16-BX16-BW16*2)/2^2,2)</f>
        <v>0</v>
      </c>
      <c r="BW16" s="159">
        <f t="shared" ref="BW16" si="102" xml:space="preserve"> MOD((AZ16-BX16)/2,2)</f>
        <v>0</v>
      </c>
      <c r="BX16" s="159">
        <f t="shared" ref="BX16" si="103" xml:space="preserve"> MOD(AZ16,2)</f>
        <v>0</v>
      </c>
      <c r="DU16" s="114"/>
      <c r="DV16" s="114"/>
      <c r="DW16" s="114"/>
      <c r="DX16" s="114"/>
      <c r="DY16" s="114"/>
      <c r="DZ16" s="114"/>
    </row>
    <row r="17" spans="1:130" s="94" customFormat="1" ht="21.75" customHeight="1" x14ac:dyDescent="0.35">
      <c r="A17" s="115"/>
      <c r="B17" s="179"/>
      <c r="C17" s="95"/>
      <c r="D17" s="160"/>
      <c r="E17" s="95"/>
      <c r="F17" s="95"/>
      <c r="G17" s="95"/>
      <c r="H17" s="95"/>
      <c r="I17" s="146">
        <f xml:space="preserve"> IF('PPG Config'!C7="2.5X",1,0)</f>
        <v>1</v>
      </c>
      <c r="J17" s="146">
        <f xml:space="preserve"> IF(OR('PPG Config'!C7="2X",'PPG Config'!C7="2.5X"),1,0)</f>
        <v>1</v>
      </c>
      <c r="K17" s="146">
        <f xml:space="preserve"> IF('PPG Config'!C7="0.5X",1,0)</f>
        <v>0</v>
      </c>
      <c r="L17" s="198">
        <v>1</v>
      </c>
      <c r="M17" s="95"/>
      <c r="N17" s="160"/>
      <c r="O17" s="146">
        <f>BV16</f>
        <v>0</v>
      </c>
      <c r="P17" s="146">
        <f>BW16</f>
        <v>0</v>
      </c>
      <c r="Q17" s="146">
        <f>BX16</f>
        <v>0</v>
      </c>
      <c r="R17" s="146">
        <f xml:space="preserve"> IF(CLK_MODE="External",1,0)</f>
        <v>0</v>
      </c>
      <c r="S17" s="96"/>
      <c r="T17" s="95"/>
      <c r="U17" s="96"/>
      <c r="V17" s="95"/>
      <c r="W17" s="96"/>
      <c r="X17" s="96"/>
      <c r="Y17" s="95"/>
      <c r="Z17" s="126"/>
      <c r="AA17" s="162"/>
      <c r="AB17" s="97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DU17" s="115" t="str">
        <f t="shared" ref="DU17" si="104" xml:space="preserve"> DEC2HEX(D17*8+E17*4+F17*2+G17)</f>
        <v>0</v>
      </c>
      <c r="DV17" s="115" t="str">
        <f t="shared" ref="DV17" si="105" xml:space="preserve"> DEC2HEX(H17*8+I17*4+J17*2+K17)</f>
        <v>6</v>
      </c>
      <c r="DW17" s="115" t="str">
        <f t="shared" ref="DW17" si="106" xml:space="preserve"> DEC2HEX(L17*8+M17*4+N17*2+O17)</f>
        <v>8</v>
      </c>
      <c r="DX17" s="115" t="str">
        <f t="shared" ref="DX17" si="107" xml:space="preserve"> DEC2HEX(P17*8+Q17*4+R17*2+S17)</f>
        <v>0</v>
      </c>
      <c r="DY17" s="115" t="str">
        <f t="shared" ref="DY17" si="108" xml:space="preserve"> DEC2HEX(T17*8+U17*4+V17*2+W17)</f>
        <v>0</v>
      </c>
      <c r="DZ17" s="115" t="str">
        <f t="shared" ref="DZ17" si="109" xml:space="preserve"> DEC2HEX(X17*8+Y17*4+Z17*2+AA17)</f>
        <v>0</v>
      </c>
    </row>
    <row r="18" spans="1:130" s="15" customFormat="1" ht="92.75" customHeight="1" x14ac:dyDescent="0.3">
      <c r="A18" s="114" t="s">
        <v>933</v>
      </c>
      <c r="B18" s="164">
        <v>36</v>
      </c>
      <c r="C18" s="205" t="str">
        <f t="shared" ref="C18" si="110" xml:space="preserve"> DEC2HEX(B18)</f>
        <v>24</v>
      </c>
      <c r="D18" s="167">
        <v>0</v>
      </c>
      <c r="E18" s="167">
        <v>0</v>
      </c>
      <c r="F18" s="167">
        <v>0</v>
      </c>
      <c r="G18" s="167">
        <v>0</v>
      </c>
      <c r="H18" s="167">
        <v>0</v>
      </c>
      <c r="I18" s="167">
        <v>0</v>
      </c>
      <c r="J18" s="167">
        <v>0</v>
      </c>
      <c r="K18" s="167">
        <v>0</v>
      </c>
      <c r="L18" s="167">
        <v>0</v>
      </c>
      <c r="M18" s="168" t="s">
        <v>274</v>
      </c>
      <c r="N18" s="168" t="s">
        <v>275</v>
      </c>
      <c r="O18" s="167">
        <v>0</v>
      </c>
      <c r="P18" s="167">
        <v>0</v>
      </c>
      <c r="Q18" s="167">
        <v>0</v>
      </c>
      <c r="R18" s="167">
        <v>0</v>
      </c>
      <c r="S18" s="167">
        <v>0</v>
      </c>
      <c r="T18" s="167">
        <v>0</v>
      </c>
      <c r="U18" s="167">
        <v>0</v>
      </c>
      <c r="V18" s="167">
        <v>0</v>
      </c>
      <c r="W18" s="167">
        <v>0</v>
      </c>
      <c r="X18" s="167">
        <v>0</v>
      </c>
      <c r="Y18" s="167">
        <v>0</v>
      </c>
      <c r="Z18" s="165">
        <v>0</v>
      </c>
      <c r="AA18" s="167">
        <v>0</v>
      </c>
      <c r="AB18" s="2"/>
      <c r="AC18" s="10"/>
      <c r="AD18" s="93"/>
      <c r="AE18" s="93"/>
      <c r="AF18" s="93"/>
      <c r="AG18" s="93"/>
      <c r="AH18" s="93"/>
      <c r="AI18" s="93"/>
      <c r="AJ18" s="93"/>
      <c r="AK18" s="93"/>
      <c r="AL18" s="93"/>
    </row>
    <row r="19" spans="1:130" s="94" customFormat="1" ht="21.75" customHeight="1" x14ac:dyDescent="0.35">
      <c r="A19" s="115"/>
      <c r="B19" s="179"/>
      <c r="C19" s="95"/>
      <c r="D19" s="95"/>
      <c r="E19" s="95"/>
      <c r="F19" s="95"/>
      <c r="G19" s="95"/>
      <c r="H19" s="95"/>
      <c r="I19" s="95"/>
      <c r="J19" s="95"/>
      <c r="K19" s="95"/>
      <c r="L19" s="95"/>
      <c r="M19" s="146">
        <f xml:space="preserve"> IF('PPG Phase Definition'!Q3="Dual",'PPG Phase Definition'!Q1,0)</f>
        <v>0</v>
      </c>
      <c r="N19" s="146">
        <f xml:space="preserve"> 'PPG Phase Definition'!Q1</f>
        <v>1</v>
      </c>
      <c r="O19" s="95"/>
      <c r="P19" s="95"/>
      <c r="Q19" s="95"/>
      <c r="R19" s="95"/>
      <c r="S19" s="96"/>
      <c r="T19" s="95"/>
      <c r="U19" s="96"/>
      <c r="V19" s="95"/>
      <c r="W19" s="96"/>
      <c r="X19" s="96"/>
      <c r="Y19" s="95"/>
      <c r="Z19" s="126"/>
      <c r="AA19" s="96"/>
      <c r="AB19" s="97"/>
      <c r="AD19" s="93"/>
      <c r="AE19" s="93"/>
      <c r="AF19" s="93"/>
      <c r="AG19" s="93"/>
      <c r="AH19" s="93"/>
      <c r="AI19" s="93"/>
      <c r="AJ19" s="93"/>
      <c r="AK19" s="93"/>
      <c r="AL19" s="93"/>
      <c r="DU19" s="115" t="str">
        <f t="shared" ref="DU19" si="111" xml:space="preserve"> DEC2HEX(D19*8+E19*4+F19*2+G19)</f>
        <v>0</v>
      </c>
      <c r="DV19" s="115" t="str">
        <f t="shared" ref="DV19" si="112" xml:space="preserve"> DEC2HEX(H19*8+I19*4+J19*2+K19)</f>
        <v>0</v>
      </c>
      <c r="DW19" s="115" t="str">
        <f t="shared" ref="DW19" si="113" xml:space="preserve"> DEC2HEX(L19*8+M19*4+N19*2+O19)</f>
        <v>2</v>
      </c>
      <c r="DX19" s="115" t="str">
        <f t="shared" ref="DX19" si="114" xml:space="preserve"> DEC2HEX(P19*8+Q19*4+R19*2+S19)</f>
        <v>0</v>
      </c>
      <c r="DY19" s="115" t="str">
        <f t="shared" ref="DY19" si="115" xml:space="preserve"> DEC2HEX(T19*8+U19*4+V19*2+W19)</f>
        <v>0</v>
      </c>
      <c r="DZ19" s="115" t="str">
        <f t="shared" ref="DZ19" si="116" xml:space="preserve"> DEC2HEX(X19*8+Y19*4+Z19*2+AA19)</f>
        <v>0</v>
      </c>
    </row>
    <row r="20" spans="1:130" s="15" customFormat="1" ht="67.25" customHeight="1" x14ac:dyDescent="0.35">
      <c r="A20" s="114" t="s">
        <v>934</v>
      </c>
      <c r="B20" s="164">
        <v>37</v>
      </c>
      <c r="C20" s="205" t="str">
        <f t="shared" ref="C20" si="117" xml:space="preserve"> DEC2HEX(B20)</f>
        <v>25</v>
      </c>
      <c r="D20" s="167">
        <v>0</v>
      </c>
      <c r="E20" s="167">
        <v>0</v>
      </c>
      <c r="F20" s="167">
        <v>0</v>
      </c>
      <c r="G20" s="167">
        <v>0</v>
      </c>
      <c r="H20" s="167">
        <v>0</v>
      </c>
      <c r="I20" s="167">
        <v>0</v>
      </c>
      <c r="J20" s="167">
        <v>0</v>
      </c>
      <c r="K20" s="167">
        <v>0</v>
      </c>
      <c r="L20" s="167">
        <v>0</v>
      </c>
      <c r="M20" s="167">
        <v>0</v>
      </c>
      <c r="N20" s="167">
        <v>0</v>
      </c>
      <c r="O20" s="167">
        <v>0</v>
      </c>
      <c r="P20" s="167">
        <v>0</v>
      </c>
      <c r="Q20" s="167">
        <v>0</v>
      </c>
      <c r="R20" s="167">
        <v>0</v>
      </c>
      <c r="S20" s="167">
        <v>0</v>
      </c>
      <c r="T20" s="167">
        <v>0</v>
      </c>
      <c r="U20" s="167">
        <v>0</v>
      </c>
      <c r="V20" s="167">
        <v>0</v>
      </c>
      <c r="W20" s="167">
        <v>0</v>
      </c>
      <c r="X20" s="455" t="s">
        <v>221</v>
      </c>
      <c r="Y20" s="456"/>
      <c r="Z20" s="165">
        <v>0</v>
      </c>
      <c r="AA20" s="167">
        <v>0</v>
      </c>
      <c r="AB20" s="2"/>
      <c r="AD20" s="10"/>
      <c r="AE20" s="93"/>
      <c r="AF20" s="93"/>
      <c r="AG20" s="93"/>
      <c r="AH20" s="93"/>
      <c r="AI20" s="93"/>
      <c r="AJ20" s="93"/>
      <c r="AK20" s="93"/>
      <c r="AL20" s="93"/>
      <c r="AM20" s="93"/>
      <c r="DU20" s="114"/>
      <c r="DV20" s="114"/>
      <c r="DW20" s="114"/>
      <c r="DX20" s="114"/>
      <c r="DY20" s="114"/>
      <c r="DZ20" s="114"/>
    </row>
    <row r="21" spans="1:130" s="94" customFormat="1" ht="21.75" customHeight="1" x14ac:dyDescent="0.35">
      <c r="A21" s="115"/>
      <c r="B21" s="179"/>
      <c r="C21" s="95"/>
      <c r="D21" s="95"/>
      <c r="E21" s="95"/>
      <c r="F21" s="95"/>
      <c r="G21" s="95"/>
      <c r="H21" s="95"/>
      <c r="I21" s="95"/>
      <c r="J21" s="95"/>
      <c r="K21" s="95"/>
      <c r="L21" s="95"/>
      <c r="M21" s="95"/>
      <c r="N21" s="95"/>
      <c r="O21" s="95"/>
      <c r="P21" s="95"/>
      <c r="Q21" s="95"/>
      <c r="R21" s="95"/>
      <c r="S21" s="96"/>
      <c r="T21" s="95"/>
      <c r="U21" s="96"/>
      <c r="V21" s="95"/>
      <c r="W21" s="96"/>
      <c r="X21" s="162"/>
      <c r="Y21" s="160"/>
      <c r="Z21" s="126"/>
      <c r="AA21" s="96"/>
      <c r="AB21" s="97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DU21" s="115" t="str">
        <f t="shared" ref="DU21" si="118" xml:space="preserve"> DEC2HEX(D21*8+E21*4+F21*2+G21)</f>
        <v>0</v>
      </c>
      <c r="DV21" s="115" t="str">
        <f t="shared" ref="DV21" si="119" xml:space="preserve"> DEC2HEX(H21*8+I21*4+J21*2+K21)</f>
        <v>0</v>
      </c>
      <c r="DW21" s="115" t="str">
        <f t="shared" ref="DW21" si="120" xml:space="preserve"> DEC2HEX(L21*8+M21*4+N21*2+O21)</f>
        <v>0</v>
      </c>
      <c r="DX21" s="115" t="str">
        <f t="shared" ref="DX21" si="121" xml:space="preserve"> DEC2HEX(P21*8+Q21*4+R21*2+S21)</f>
        <v>0</v>
      </c>
      <c r="DY21" s="115" t="str">
        <f t="shared" ref="DY21" si="122" xml:space="preserve"> DEC2HEX(T21*8+U21*4+V21*2+W21)</f>
        <v>0</v>
      </c>
      <c r="DZ21" s="115" t="str">
        <f t="shared" ref="DZ21" si="123" xml:space="preserve"> DEC2HEX(X21*8+Y21*4+Z21*2+AA21)</f>
        <v>0</v>
      </c>
    </row>
    <row r="22" spans="1:130" s="15" customFormat="1" ht="21" customHeight="1" x14ac:dyDescent="0.3">
      <c r="A22" s="115" t="s">
        <v>935</v>
      </c>
      <c r="B22" s="204">
        <v>40</v>
      </c>
      <c r="C22" s="205" t="str">
        <f t="shared" ref="C22" si="124" xml:space="preserve"> DEC2HEX(B22)</f>
        <v>28</v>
      </c>
      <c r="D22" s="205">
        <v>0</v>
      </c>
      <c r="E22" s="205" t="s">
        <v>32</v>
      </c>
      <c r="F22" s="205">
        <v>0</v>
      </c>
      <c r="G22" s="205">
        <v>0</v>
      </c>
      <c r="H22" s="446" t="s">
        <v>591</v>
      </c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7"/>
      <c r="U22" s="205">
        <v>0</v>
      </c>
      <c r="V22" s="205">
        <v>0</v>
      </c>
      <c r="W22" s="205">
        <v>0</v>
      </c>
      <c r="X22" s="205">
        <v>0</v>
      </c>
      <c r="Y22" s="205">
        <v>0</v>
      </c>
      <c r="Z22" s="205">
        <v>0</v>
      </c>
      <c r="AA22" s="205">
        <v>0</v>
      </c>
      <c r="AB22" s="2"/>
      <c r="AD22" s="10"/>
      <c r="AE22" s="93"/>
      <c r="AF22" s="93"/>
      <c r="AG22" s="93"/>
      <c r="AH22" s="93"/>
      <c r="AI22" s="93"/>
      <c r="AJ22" s="93"/>
      <c r="AK22" s="93"/>
      <c r="AL22" s="93"/>
      <c r="AM22" s="93"/>
      <c r="DU22" s="114"/>
      <c r="DV22" s="114"/>
      <c r="DW22" s="114"/>
      <c r="DX22" s="114"/>
      <c r="DY22" s="114"/>
      <c r="DZ22" s="114"/>
    </row>
    <row r="23" spans="1:130" s="94" customFormat="1" ht="21.75" customHeight="1" x14ac:dyDescent="0.35">
      <c r="A23" s="115"/>
      <c r="B23" s="179"/>
      <c r="C23" s="95"/>
      <c r="D23" s="151"/>
      <c r="E23" s="151"/>
      <c r="F23" s="151"/>
      <c r="G23" s="95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96"/>
      <c r="V23" s="95"/>
      <c r="W23" s="96"/>
      <c r="X23" s="96"/>
      <c r="Y23" s="95"/>
      <c r="Z23" s="126"/>
      <c r="AA23" s="151"/>
      <c r="AB23" s="97"/>
      <c r="AD23" s="93"/>
      <c r="AE23" s="159"/>
      <c r="AF23" s="159"/>
      <c r="AG23" s="159"/>
      <c r="AH23" s="159"/>
      <c r="AI23" s="159"/>
      <c r="AJ23" s="159"/>
      <c r="AK23" s="159"/>
      <c r="AL23" s="159"/>
      <c r="AM23" s="159"/>
      <c r="AN23" s="159"/>
      <c r="AO23" s="159"/>
      <c r="AP23" s="159"/>
      <c r="AQ23" s="159"/>
      <c r="AR23" s="159"/>
      <c r="AS23" s="159"/>
      <c r="AT23" s="159"/>
      <c r="AU23" s="159"/>
      <c r="AV23" s="159"/>
      <c r="AW23" s="159"/>
      <c r="AX23" s="159"/>
      <c r="AY23" s="159"/>
      <c r="AZ23" s="159"/>
      <c r="BA23" s="159"/>
      <c r="BB23" s="159"/>
      <c r="BC23" s="159"/>
      <c r="BD23" s="159"/>
      <c r="BE23" s="159"/>
      <c r="BF23" s="159"/>
      <c r="BG23" s="159"/>
      <c r="BH23" s="159"/>
      <c r="BI23" s="159"/>
      <c r="BJ23" s="159"/>
      <c r="BK23" s="159"/>
      <c r="BL23" s="159"/>
      <c r="BM23" s="159"/>
      <c r="BN23" s="159"/>
      <c r="BO23" s="159"/>
      <c r="BP23" s="159"/>
      <c r="BQ23" s="159"/>
      <c r="BR23" s="159"/>
      <c r="BS23" s="159"/>
      <c r="BT23" s="159"/>
      <c r="BU23" s="159"/>
      <c r="BV23" s="159"/>
      <c r="BW23" s="159"/>
      <c r="DU23" s="115" t="str">
        <f t="shared" ref="DU23" si="125" xml:space="preserve"> DEC2HEX(D23*8+E23*4+F23*2+G23)</f>
        <v>0</v>
      </c>
      <c r="DV23" s="115" t="str">
        <f t="shared" ref="DV23" si="126" xml:space="preserve"> DEC2HEX(H23*8+I23*4+J23*2+K23)</f>
        <v>0</v>
      </c>
      <c r="DW23" s="115" t="str">
        <f t="shared" ref="DW23" si="127" xml:space="preserve"> DEC2HEX(L23*8+M23*4+N23*2+O23)</f>
        <v>0</v>
      </c>
      <c r="DX23" s="115" t="str">
        <f t="shared" ref="DX23" si="128" xml:space="preserve"> DEC2HEX(P23*8+Q23*4+R23*2+S23)</f>
        <v>0</v>
      </c>
      <c r="DY23" s="115" t="str">
        <f t="shared" ref="DY23" si="129" xml:space="preserve"> DEC2HEX(T23*8+U23*4+V23*2+W23)</f>
        <v>0</v>
      </c>
      <c r="DZ23" s="115" t="str">
        <f t="shared" ref="DZ23" si="130" xml:space="preserve"> DEC2HEX(X23*8+Y23*4+Z23*2+AA23)</f>
        <v>0</v>
      </c>
    </row>
    <row r="24" spans="1:130" s="15" customFormat="1" ht="68.25" customHeight="1" x14ac:dyDescent="0.35">
      <c r="A24" s="114" t="s">
        <v>936</v>
      </c>
      <c r="B24" s="164">
        <v>41</v>
      </c>
      <c r="C24" s="205" t="str">
        <f t="shared" ref="C24" si="131" xml:space="preserve"> DEC2HEX(B24)</f>
        <v>29</v>
      </c>
      <c r="D24" s="168" t="s">
        <v>276</v>
      </c>
      <c r="E24" s="205">
        <v>0</v>
      </c>
      <c r="F24" s="168" t="s">
        <v>277</v>
      </c>
      <c r="G24" s="205">
        <v>0</v>
      </c>
      <c r="H24" s="168" t="s">
        <v>937</v>
      </c>
      <c r="I24" s="168" t="s">
        <v>327</v>
      </c>
      <c r="J24" s="168"/>
      <c r="K24" s="168"/>
      <c r="L24" s="167">
        <v>0</v>
      </c>
      <c r="M24" s="167">
        <v>0</v>
      </c>
      <c r="N24" s="167">
        <v>0</v>
      </c>
      <c r="O24" s="167">
        <v>0</v>
      </c>
      <c r="P24" s="376" t="s">
        <v>938</v>
      </c>
      <c r="Q24" s="168" t="s">
        <v>9</v>
      </c>
      <c r="R24" s="168"/>
      <c r="S24" s="168">
        <v>0</v>
      </c>
      <c r="T24" s="168"/>
      <c r="U24" s="168">
        <v>0</v>
      </c>
      <c r="V24" s="168">
        <v>0</v>
      </c>
      <c r="W24" s="168"/>
      <c r="X24" s="168"/>
      <c r="Y24" s="168"/>
      <c r="Z24" s="168"/>
      <c r="AA24" s="168" t="s">
        <v>10</v>
      </c>
      <c r="AB24" s="2"/>
      <c r="AD24" s="10"/>
      <c r="AE24" s="93"/>
      <c r="AF24" s="93"/>
      <c r="AG24" s="93"/>
      <c r="AH24" s="93"/>
      <c r="AI24" s="93"/>
      <c r="AJ24" s="93"/>
      <c r="AK24" s="93"/>
      <c r="AL24" s="93"/>
      <c r="AM24" s="93"/>
      <c r="DU24" s="114"/>
      <c r="DV24" s="114"/>
      <c r="DW24" s="114"/>
      <c r="DX24" s="114"/>
      <c r="DY24" s="114"/>
      <c r="DZ24" s="114"/>
    </row>
    <row r="25" spans="1:130" s="94" customFormat="1" ht="21.75" customHeight="1" x14ac:dyDescent="0.35">
      <c r="A25" s="115"/>
      <c r="B25" s="179"/>
      <c r="C25" s="95"/>
      <c r="D25" s="160"/>
      <c r="E25" s="147"/>
      <c r="F25" s="160"/>
      <c r="G25" s="95"/>
      <c r="H25" s="160"/>
      <c r="I25" s="160"/>
      <c r="J25" s="95"/>
      <c r="K25" s="95"/>
      <c r="L25" s="95"/>
      <c r="M25" s="95"/>
      <c r="N25" s="95"/>
      <c r="O25" s="95"/>
      <c r="P25" s="160">
        <f>IF(CLK_MODE="Sync-mixed-clk",1,0)</f>
        <v>0</v>
      </c>
      <c r="Q25" s="160"/>
      <c r="R25" s="95"/>
      <c r="S25" s="96"/>
      <c r="T25" s="95"/>
      <c r="U25" s="96"/>
      <c r="V25" s="95"/>
      <c r="W25" s="96"/>
      <c r="X25" s="96"/>
      <c r="Y25" s="95"/>
      <c r="Z25" s="126"/>
      <c r="AA25" s="160"/>
      <c r="AB25" s="97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DU25" s="115" t="str">
        <f t="shared" ref="DU25" si="132" xml:space="preserve"> DEC2HEX(D25*8+E25*4+F25*2+G25)</f>
        <v>0</v>
      </c>
      <c r="DV25" s="115" t="str">
        <f t="shared" ref="DV25" si="133" xml:space="preserve"> DEC2HEX(H25*8+I25*4+J25*2+K25)</f>
        <v>0</v>
      </c>
      <c r="DW25" s="115" t="str">
        <f t="shared" ref="DW25" si="134" xml:space="preserve"> DEC2HEX(L25*8+M25*4+N25*2+O25)</f>
        <v>0</v>
      </c>
      <c r="DX25" s="115" t="str">
        <f t="shared" ref="DX25" si="135" xml:space="preserve"> DEC2HEX(P25*8+Q25*4+R25*2+S25)</f>
        <v>0</v>
      </c>
      <c r="DY25" s="115" t="str">
        <f t="shared" ref="DY25" si="136" xml:space="preserve"> DEC2HEX(T25*8+U25*4+V25*2+W25)</f>
        <v>0</v>
      </c>
      <c r="DZ25" s="115" t="str">
        <f t="shared" ref="DZ25" si="137" xml:space="preserve"> DEC2HEX(X25*8+Y25*4+Z25*2+AA25)</f>
        <v>0</v>
      </c>
    </row>
    <row r="26" spans="1:130" s="15" customFormat="1" ht="67.5" customHeight="1" x14ac:dyDescent="0.3">
      <c r="A26" s="115" t="s">
        <v>939</v>
      </c>
      <c r="B26" s="164">
        <v>48</v>
      </c>
      <c r="C26" s="205" t="str">
        <f t="shared" ref="C26" si="138" xml:space="preserve"> DEC2HEX(B26)</f>
        <v>30</v>
      </c>
      <c r="D26" s="167">
        <v>0</v>
      </c>
      <c r="E26" s="167">
        <v>0</v>
      </c>
      <c r="F26" s="167">
        <v>0</v>
      </c>
      <c r="G26" s="419" t="s">
        <v>32</v>
      </c>
      <c r="H26" s="168" t="s">
        <v>354</v>
      </c>
      <c r="I26" s="167">
        <v>0</v>
      </c>
      <c r="J26" s="167">
        <v>0</v>
      </c>
      <c r="K26" s="167">
        <v>0</v>
      </c>
      <c r="L26" s="167">
        <v>0</v>
      </c>
      <c r="M26" s="167" t="s">
        <v>32</v>
      </c>
      <c r="N26" s="167">
        <v>0</v>
      </c>
      <c r="O26" s="167">
        <v>0</v>
      </c>
      <c r="P26" s="167">
        <v>0</v>
      </c>
      <c r="Q26" s="167">
        <v>0</v>
      </c>
      <c r="R26" s="167">
        <v>0</v>
      </c>
      <c r="S26" s="167">
        <v>0</v>
      </c>
      <c r="T26" s="168" t="s">
        <v>332</v>
      </c>
      <c r="U26" s="168" t="s">
        <v>333</v>
      </c>
      <c r="V26" s="168" t="s">
        <v>334</v>
      </c>
      <c r="W26" s="168" t="s">
        <v>335</v>
      </c>
      <c r="X26" s="168" t="s">
        <v>328</v>
      </c>
      <c r="Y26" s="168" t="s">
        <v>329</v>
      </c>
      <c r="Z26" s="166" t="s">
        <v>330</v>
      </c>
      <c r="AA26" s="168" t="s">
        <v>331</v>
      </c>
      <c r="AB26" s="2"/>
      <c r="AD26" s="10"/>
      <c r="AE26" s="93"/>
      <c r="AF26" s="93"/>
      <c r="AG26" s="93"/>
      <c r="AH26" s="93"/>
      <c r="AI26" s="93"/>
      <c r="AJ26" s="93"/>
      <c r="AK26" s="93"/>
      <c r="AL26" s="93"/>
      <c r="AM26" s="93"/>
      <c r="DU26" s="114"/>
      <c r="DV26" s="114"/>
      <c r="DW26" s="114"/>
      <c r="DX26" s="114"/>
      <c r="DY26" s="114"/>
      <c r="DZ26" s="114"/>
    </row>
    <row r="27" spans="1:130" s="94" customFormat="1" ht="21.75" customHeight="1" x14ac:dyDescent="0.35">
      <c r="A27" s="115"/>
      <c r="B27" s="179"/>
      <c r="C27" s="95"/>
      <c r="D27" s="95"/>
      <c r="E27" s="95"/>
      <c r="F27" s="95"/>
      <c r="G27" s="148"/>
      <c r="H27" s="148"/>
      <c r="I27" s="95"/>
      <c r="J27" s="95"/>
      <c r="K27" s="95"/>
      <c r="L27" s="95"/>
      <c r="M27" s="95"/>
      <c r="N27" s="95"/>
      <c r="O27" s="95"/>
      <c r="P27" s="95"/>
      <c r="Q27" s="95"/>
      <c r="R27" s="95"/>
      <c r="S27" s="96"/>
      <c r="T27" s="148"/>
      <c r="U27" s="149"/>
      <c r="V27" s="148"/>
      <c r="W27" s="149"/>
      <c r="X27" s="149"/>
      <c r="Y27" s="148"/>
      <c r="Z27" s="150"/>
      <c r="AA27" s="149"/>
      <c r="AB27" s="97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DU27" s="115" t="str">
        <f t="shared" ref="DU27" si="139" xml:space="preserve"> DEC2HEX(D27*8+E27*4+F27*2+G27)</f>
        <v>0</v>
      </c>
      <c r="DV27" s="115" t="str">
        <f t="shared" ref="DV27" si="140" xml:space="preserve"> DEC2HEX(H27*8+I27*4+J27*2+K27)</f>
        <v>0</v>
      </c>
      <c r="DW27" s="115" t="str">
        <f t="shared" ref="DW27" si="141" xml:space="preserve"> DEC2HEX(L27*8+M27*4+N27*2+O27)</f>
        <v>0</v>
      </c>
      <c r="DX27" s="115" t="str">
        <f t="shared" ref="DX27" si="142" xml:space="preserve"> DEC2HEX(P27*8+Q27*4+R27*2+S27)</f>
        <v>0</v>
      </c>
      <c r="DY27" s="115" t="str">
        <f t="shared" ref="DY27" si="143" xml:space="preserve"> DEC2HEX(T27*8+U27*4+V27*2+W27)</f>
        <v>0</v>
      </c>
      <c r="DZ27" s="115" t="str">
        <f t="shared" ref="DZ27" si="144" xml:space="preserve"> DEC2HEX(X27*8+Y27*4+Z27*2+AA27)</f>
        <v>0</v>
      </c>
    </row>
    <row r="28" spans="1:130" s="15" customFormat="1" ht="67.5" customHeight="1" x14ac:dyDescent="0.3">
      <c r="A28" s="114" t="s">
        <v>940</v>
      </c>
      <c r="B28" s="218">
        <v>49</v>
      </c>
      <c r="C28" s="219" t="str">
        <f t="shared" ref="C28" si="145" xml:space="preserve"> DEC2HEX(B28)</f>
        <v>31</v>
      </c>
      <c r="D28" s="219">
        <v>0</v>
      </c>
      <c r="E28" s="219">
        <v>0</v>
      </c>
      <c r="F28" s="219">
        <v>0</v>
      </c>
      <c r="G28" s="219">
        <v>0</v>
      </c>
      <c r="H28" s="220" t="s">
        <v>626</v>
      </c>
      <c r="I28" s="219">
        <v>0</v>
      </c>
      <c r="J28" s="219">
        <v>0</v>
      </c>
      <c r="K28" s="219">
        <v>0</v>
      </c>
      <c r="L28" s="219">
        <v>0</v>
      </c>
      <c r="M28" s="378" t="s">
        <v>775</v>
      </c>
      <c r="N28" s="219">
        <v>0</v>
      </c>
      <c r="O28" s="219">
        <v>0</v>
      </c>
      <c r="P28" s="219">
        <v>0</v>
      </c>
      <c r="Q28" s="219">
        <v>0</v>
      </c>
      <c r="R28" s="219">
        <v>0</v>
      </c>
      <c r="S28" s="219">
        <v>0</v>
      </c>
      <c r="T28" s="219">
        <v>0</v>
      </c>
      <c r="U28" s="219">
        <v>0</v>
      </c>
      <c r="V28" s="219">
        <v>0</v>
      </c>
      <c r="W28" s="219">
        <v>0</v>
      </c>
      <c r="X28" s="219">
        <v>0</v>
      </c>
      <c r="Y28" s="219">
        <v>0</v>
      </c>
      <c r="Z28" s="219">
        <v>0</v>
      </c>
      <c r="AA28" s="219">
        <v>0</v>
      </c>
      <c r="AB28" s="2"/>
      <c r="AD28" s="10"/>
      <c r="AE28" s="93"/>
      <c r="AF28" s="93"/>
      <c r="AG28" s="93"/>
      <c r="AH28" s="93"/>
      <c r="AI28" s="93"/>
      <c r="AJ28" s="93"/>
      <c r="AK28" s="93"/>
      <c r="AL28" s="93"/>
      <c r="AM28" s="93"/>
      <c r="DU28" s="114"/>
      <c r="DV28" s="114"/>
      <c r="DW28" s="114"/>
      <c r="DX28" s="114"/>
      <c r="DY28" s="114"/>
      <c r="DZ28" s="114"/>
    </row>
    <row r="29" spans="1:130" s="94" customFormat="1" ht="21.75" customHeight="1" x14ac:dyDescent="0.35">
      <c r="A29" s="115"/>
      <c r="B29" s="179"/>
      <c r="C29" s="95"/>
      <c r="D29" s="95"/>
      <c r="E29" s="95"/>
      <c r="F29" s="95"/>
      <c r="G29" s="95"/>
      <c r="H29" s="146">
        <f>IF(OR(ACQ_MODE="ECG",ACQ_MODE="MIX"),1,I25)</f>
        <v>1</v>
      </c>
      <c r="I29" s="95"/>
      <c r="J29" s="95"/>
      <c r="K29" s="95"/>
      <c r="L29" s="95"/>
      <c r="M29" s="160"/>
      <c r="N29" s="95"/>
      <c r="O29" s="95"/>
      <c r="P29" s="95"/>
      <c r="Q29" s="95"/>
      <c r="R29" s="95"/>
      <c r="S29" s="96"/>
      <c r="T29" s="95"/>
      <c r="U29" s="95"/>
      <c r="V29" s="95"/>
      <c r="W29" s="95"/>
      <c r="X29" s="95"/>
      <c r="Y29" s="95"/>
      <c r="Z29" s="95"/>
      <c r="AA29" s="95"/>
      <c r="AB29" s="97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DU29" s="115" t="str">
        <f t="shared" ref="DU29" si="146" xml:space="preserve"> DEC2HEX(D29*8+E29*4+F29*2+G29)</f>
        <v>0</v>
      </c>
      <c r="DV29" s="115" t="str">
        <f t="shared" ref="DV29" si="147" xml:space="preserve"> DEC2HEX(H29*8+I29*4+J29*2+K29)</f>
        <v>8</v>
      </c>
      <c r="DW29" s="115" t="str">
        <f t="shared" ref="DW29" si="148" xml:space="preserve"> DEC2HEX(L29*8+M29*4+N29*2+O29)</f>
        <v>0</v>
      </c>
      <c r="DX29" s="115" t="str">
        <f t="shared" ref="DX29" si="149" xml:space="preserve"> DEC2HEX(P29*8+Q29*4+R29*2+S29)</f>
        <v>0</v>
      </c>
      <c r="DY29" s="115" t="str">
        <f t="shared" ref="DY29" si="150" xml:space="preserve"> DEC2HEX(T29*8+U29*4+V29*2+W29)</f>
        <v>0</v>
      </c>
      <c r="DZ29" s="115" t="str">
        <f t="shared" ref="DZ29" si="151" xml:space="preserve"> DEC2HEX(X29*8+Y29*4+Z29*2+AA29)</f>
        <v>0</v>
      </c>
    </row>
    <row r="30" spans="1:130" ht="43.5" customHeight="1" x14ac:dyDescent="0.3">
      <c r="A30" s="114" t="s">
        <v>941</v>
      </c>
      <c r="B30" s="164">
        <v>66</v>
      </c>
      <c r="C30" s="205" t="str">
        <f t="shared" ref="C30" si="152" xml:space="preserve"> DEC2HEX(B30)</f>
        <v>42</v>
      </c>
      <c r="D30" s="167">
        <v>0</v>
      </c>
      <c r="E30" s="167">
        <v>0</v>
      </c>
      <c r="F30" s="436">
        <v>0</v>
      </c>
      <c r="G30" s="436">
        <v>0</v>
      </c>
      <c r="H30" s="399" t="s">
        <v>855</v>
      </c>
      <c r="I30" s="167">
        <v>0</v>
      </c>
      <c r="J30" s="377">
        <v>0</v>
      </c>
      <c r="K30" s="378" t="s">
        <v>856</v>
      </c>
      <c r="L30" s="167">
        <v>0</v>
      </c>
      <c r="M30" s="167">
        <v>0</v>
      </c>
      <c r="N30" s="445" t="s">
        <v>11</v>
      </c>
      <c r="O30" s="445"/>
      <c r="P30" s="445"/>
      <c r="Q30" s="445"/>
      <c r="R30" s="445"/>
      <c r="S30" s="445"/>
      <c r="T30" s="445"/>
      <c r="U30" s="445"/>
      <c r="V30" s="445" t="s">
        <v>857</v>
      </c>
      <c r="W30" s="445"/>
      <c r="X30" s="167">
        <v>0</v>
      </c>
      <c r="Y30" s="167">
        <v>0</v>
      </c>
      <c r="Z30" s="165">
        <v>0</v>
      </c>
      <c r="AA30" s="167">
        <v>0</v>
      </c>
      <c r="AE30" s="10">
        <f xml:space="preserve"> Global!C21-1</f>
        <v>109.00000000000001</v>
      </c>
      <c r="AF30" s="159">
        <f xml:space="preserve"> MOD((AE30-AZ30-16*AV30-16^2*AR30-AN30*16^3-AJ30*16^4)/16^5,16)</f>
        <v>0</v>
      </c>
      <c r="AG30" s="159"/>
      <c r="AH30" s="159"/>
      <c r="AI30" s="159"/>
      <c r="AJ30" s="159">
        <f xml:space="preserve"> MOD((AE30-AZ30-16*AV30-16^2*AR30-AN30*16^3)/16^4,16)</f>
        <v>0</v>
      </c>
      <c r="AK30" s="159"/>
      <c r="AL30" s="159"/>
      <c r="AM30" s="159"/>
      <c r="AN30" s="159">
        <f xml:space="preserve"> MOD((AE30-AZ30-16*AV30-16^2*AR30)/16^3,16)</f>
        <v>0</v>
      </c>
      <c r="AO30" s="159"/>
      <c r="AP30" s="159"/>
      <c r="AQ30" s="159"/>
      <c r="AR30" s="159">
        <f xml:space="preserve"> MOD((AE30-AZ30-16*AV30)/16^2,16)</f>
        <v>0</v>
      </c>
      <c r="AS30" s="159"/>
      <c r="AT30" s="159"/>
      <c r="AU30" s="159"/>
      <c r="AV30" s="159">
        <f xml:space="preserve"> MOD((AE30-AZ30)/16,16)</f>
        <v>6</v>
      </c>
      <c r="AW30" s="159"/>
      <c r="AX30" s="159"/>
      <c r="AY30" s="159"/>
      <c r="AZ30" s="159">
        <f xml:space="preserve"> MOD(AE30,16)</f>
        <v>13.000000000000014</v>
      </c>
      <c r="BA30" s="159">
        <f xml:space="preserve"> MOD((AF30-BD30-BC30*2-BB30*2^2)/2^3,2)</f>
        <v>0</v>
      </c>
      <c r="BB30" s="159">
        <f xml:space="preserve"> MOD((AF30-BD30-BC30*2)/2^2,2)</f>
        <v>0</v>
      </c>
      <c r="BC30" s="159">
        <f xml:space="preserve"> MOD((AF30-BD30)/2,2)</f>
        <v>0</v>
      </c>
      <c r="BD30" s="159">
        <f xml:space="preserve"> MOD(AF30,2)</f>
        <v>0</v>
      </c>
      <c r="BE30" s="159">
        <f xml:space="preserve"> MOD((AJ30-BH30-BG30*2-BF30*2^2)/2^3,2)</f>
        <v>0</v>
      </c>
      <c r="BF30" s="159">
        <f xml:space="preserve"> MOD((AJ30-BH30-BG30*2)/2^2,2)</f>
        <v>0</v>
      </c>
      <c r="BG30" s="159">
        <f xml:space="preserve"> MOD((AJ30-BH30)/2,2)</f>
        <v>0</v>
      </c>
      <c r="BH30" s="159">
        <f xml:space="preserve"> MOD(AJ30,2)</f>
        <v>0</v>
      </c>
      <c r="BI30" s="159">
        <f xml:space="preserve"> MOD((AN30-BL30-BK30*2-BJ30*2^2)/2^3,2)</f>
        <v>0</v>
      </c>
      <c r="BJ30" s="159">
        <f xml:space="preserve"> MOD((AN30-BL30-BK30*2)/2^2,2)</f>
        <v>0</v>
      </c>
      <c r="BK30" s="159">
        <f xml:space="preserve"> MOD((AN30-BL30)/2,2)</f>
        <v>0</v>
      </c>
      <c r="BL30" s="159">
        <f xml:space="preserve"> MOD(AN30,2)</f>
        <v>0</v>
      </c>
      <c r="BM30" s="159">
        <f xml:space="preserve"> MOD((AR30-BP30-BO30*2-BN30*2^2)/2^3,2)</f>
        <v>0</v>
      </c>
      <c r="BN30" s="159">
        <f xml:space="preserve"> MOD((AR30-BP30-BO30*2)/2^2,2)</f>
        <v>0</v>
      </c>
      <c r="BO30" s="159">
        <f xml:space="preserve"> MOD((AR30-BP30)/2,2)</f>
        <v>0</v>
      </c>
      <c r="BP30" s="159">
        <f xml:space="preserve"> MOD(AR30,2)</f>
        <v>0</v>
      </c>
      <c r="BQ30" s="159">
        <f xml:space="preserve"> MOD((AV30-BT30-BS30*2-BR30*2^2)/2^3,2)</f>
        <v>0</v>
      </c>
      <c r="BR30" s="159">
        <f xml:space="preserve"> MOD((AV30-BT30-BS30*2)/2^2,2)</f>
        <v>1</v>
      </c>
      <c r="BS30" s="159">
        <f xml:space="preserve"> MOD((AV30-BT30)/2,2)</f>
        <v>1</v>
      </c>
      <c r="BT30" s="159">
        <f xml:space="preserve"> MOD(AV30,2)</f>
        <v>0</v>
      </c>
      <c r="BU30" s="159">
        <f xml:space="preserve"> MOD((AZ30-BX30-BW30*2-BV30*2^2)/2^3,2)</f>
        <v>1</v>
      </c>
      <c r="BV30" s="159">
        <f xml:space="preserve"> MOD((AZ30-BX30-BW30*2)/2^2,2)</f>
        <v>1</v>
      </c>
      <c r="BW30" s="159">
        <f xml:space="preserve"> MOD((AZ30-BX30)/2,2)</f>
        <v>0</v>
      </c>
      <c r="BX30" s="159">
        <f xml:space="preserve"> MOD(AZ30,2)</f>
        <v>1.0000000000000142</v>
      </c>
      <c r="DU30" s="114"/>
      <c r="DV30" s="114"/>
      <c r="DW30" s="114"/>
      <c r="DX30" s="114"/>
      <c r="DY30" s="114"/>
      <c r="DZ30" s="114"/>
    </row>
    <row r="31" spans="1:130" s="94" customFormat="1" ht="21.75" customHeight="1" x14ac:dyDescent="0.35">
      <c r="A31" s="115"/>
      <c r="B31" s="179"/>
      <c r="C31" s="95"/>
      <c r="D31" s="95"/>
      <c r="E31" s="95"/>
      <c r="F31" s="95"/>
      <c r="G31" s="95"/>
      <c r="H31" s="160"/>
      <c r="I31" s="95"/>
      <c r="J31" s="95"/>
      <c r="K31" s="160"/>
      <c r="L31" s="95"/>
      <c r="M31" s="95"/>
      <c r="N31" s="146">
        <f t="shared" ref="N31:U31" si="153" xml:space="preserve"> BQ30</f>
        <v>0</v>
      </c>
      <c r="O31" s="146">
        <f t="shared" si="153"/>
        <v>1</v>
      </c>
      <c r="P31" s="146">
        <f t="shared" si="153"/>
        <v>1</v>
      </c>
      <c r="Q31" s="146">
        <f t="shared" si="153"/>
        <v>0</v>
      </c>
      <c r="R31" s="146">
        <f t="shared" si="153"/>
        <v>1</v>
      </c>
      <c r="S31" s="146">
        <f t="shared" si="153"/>
        <v>1</v>
      </c>
      <c r="T31" s="146">
        <f t="shared" si="153"/>
        <v>0</v>
      </c>
      <c r="U31" s="146">
        <f t="shared" si="153"/>
        <v>1.0000000000000142</v>
      </c>
      <c r="V31" s="184">
        <v>1</v>
      </c>
      <c r="W31" s="184">
        <v>0</v>
      </c>
      <c r="X31" s="96"/>
      <c r="Y31" s="95"/>
      <c r="Z31" s="126"/>
      <c r="AA31" s="96"/>
      <c r="AB31" s="97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DU31" s="115" t="str">
        <f t="shared" ref="DU31" si="154" xml:space="preserve"> DEC2HEX(D31*8+E31*4+F31*2+G31)</f>
        <v>0</v>
      </c>
      <c r="DV31" s="115" t="str">
        <f t="shared" ref="DV31" si="155" xml:space="preserve"> DEC2HEX(H31*8+I31*4+J31*2+K31)</f>
        <v>0</v>
      </c>
      <c r="DW31" s="115" t="str">
        <f t="shared" ref="DW31" si="156" xml:space="preserve"> DEC2HEX(L31*8+M31*4+N31*2+O31)</f>
        <v>1</v>
      </c>
      <c r="DX31" s="115" t="str">
        <f t="shared" ref="DX31" si="157" xml:space="preserve"> DEC2HEX(P31*8+Q31*4+R31*2+S31)</f>
        <v>B</v>
      </c>
      <c r="DY31" s="115" t="str">
        <f t="shared" ref="DY31" si="158" xml:space="preserve"> DEC2HEX(T31*8+U31*4+V31*2+W31)</f>
        <v>6</v>
      </c>
      <c r="DZ31" s="115" t="str">
        <f t="shared" ref="DZ31" si="159" xml:space="preserve"> DEC2HEX(X31*8+Y31*4+Z31*2+AA31)</f>
        <v>0</v>
      </c>
    </row>
    <row r="32" spans="1:130" ht="81" customHeight="1" x14ac:dyDescent="0.35">
      <c r="A32" s="114" t="s">
        <v>942</v>
      </c>
      <c r="B32" s="164">
        <v>75</v>
      </c>
      <c r="C32" s="205" t="str">
        <f t="shared" ref="C32" si="160" xml:space="preserve"> DEC2HEX(B32)</f>
        <v>4B</v>
      </c>
      <c r="D32" s="167">
        <v>0</v>
      </c>
      <c r="E32" s="378" t="s">
        <v>774</v>
      </c>
      <c r="F32" s="167">
        <v>0</v>
      </c>
      <c r="G32" s="167">
        <v>0</v>
      </c>
      <c r="H32" s="167">
        <v>0</v>
      </c>
      <c r="I32" s="167">
        <v>0</v>
      </c>
      <c r="J32" s="168"/>
      <c r="K32" s="167">
        <v>0</v>
      </c>
      <c r="L32" s="167">
        <v>0</v>
      </c>
      <c r="M32" s="167">
        <v>0</v>
      </c>
      <c r="N32" s="167">
        <v>0</v>
      </c>
      <c r="O32" s="167">
        <v>0</v>
      </c>
      <c r="P32" s="168"/>
      <c r="Q32" s="167">
        <v>0</v>
      </c>
      <c r="R32" s="167">
        <v>0</v>
      </c>
      <c r="S32" s="437" t="s">
        <v>943</v>
      </c>
      <c r="T32" s="168" t="s">
        <v>404</v>
      </c>
      <c r="U32" s="167">
        <v>0</v>
      </c>
      <c r="V32" s="167">
        <v>0</v>
      </c>
      <c r="W32" s="167">
        <v>0</v>
      </c>
      <c r="X32" s="167">
        <v>0</v>
      </c>
      <c r="Y32" s="167">
        <v>0</v>
      </c>
      <c r="Z32" s="165">
        <v>0</v>
      </c>
      <c r="AA32" s="167">
        <v>0</v>
      </c>
      <c r="DU32" s="114"/>
      <c r="DV32" s="114"/>
      <c r="DW32" s="114"/>
      <c r="DX32" s="114"/>
      <c r="DY32" s="114"/>
      <c r="DZ32" s="114"/>
    </row>
    <row r="33" spans="1:130" s="94" customFormat="1" ht="21.75" customHeight="1" x14ac:dyDescent="0.35">
      <c r="A33" s="115"/>
      <c r="B33" s="179"/>
      <c r="C33" s="95"/>
      <c r="D33" s="95"/>
      <c r="E33" s="160"/>
      <c r="F33" s="95"/>
      <c r="G33" s="95"/>
      <c r="H33" s="95"/>
      <c r="I33" s="95"/>
      <c r="J33" s="95"/>
      <c r="K33" s="95"/>
      <c r="L33" s="95"/>
      <c r="M33" s="95"/>
      <c r="N33" s="95"/>
      <c r="O33" s="95"/>
      <c r="P33" s="95"/>
      <c r="Q33" s="95"/>
      <c r="R33" s="95"/>
      <c r="S33" s="95"/>
      <c r="T33" s="160"/>
      <c r="U33" s="96"/>
      <c r="V33" s="95"/>
      <c r="W33" s="96"/>
      <c r="X33" s="96"/>
      <c r="Y33" s="95"/>
      <c r="Z33" s="126"/>
      <c r="AA33" s="96"/>
      <c r="AB33" s="97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DU33" s="115" t="str">
        <f t="shared" ref="DU33" si="161" xml:space="preserve"> DEC2HEX(D33*8+E33*4+F33*2+G33)</f>
        <v>0</v>
      </c>
      <c r="DV33" s="115" t="str">
        <f t="shared" ref="DV33" si="162" xml:space="preserve"> DEC2HEX(H33*8+I33*4+J33*2+K33)</f>
        <v>0</v>
      </c>
      <c r="DW33" s="115" t="str">
        <f t="shared" ref="DW33" si="163" xml:space="preserve"> DEC2HEX(L33*8+M33*4+N33*2+O33)</f>
        <v>0</v>
      </c>
      <c r="DX33" s="115" t="str">
        <f t="shared" ref="DX33" si="164" xml:space="preserve"> DEC2HEX(P33*8+Q33*4+R33*2+S33)</f>
        <v>0</v>
      </c>
      <c r="DY33" s="115" t="str">
        <f t="shared" ref="DY33" si="165" xml:space="preserve"> DEC2HEX(T33*8+U33*4+V33*2+W33)</f>
        <v>0</v>
      </c>
      <c r="DZ33" s="115" t="str">
        <f t="shared" ref="DZ33" si="166" xml:space="preserve"> DEC2HEX(X33*8+Y33*4+Z33*2+AA33)</f>
        <v>0</v>
      </c>
    </row>
    <row r="34" spans="1:130" s="15" customFormat="1" ht="80.25" customHeight="1" x14ac:dyDescent="0.3">
      <c r="A34" s="114" t="s">
        <v>944</v>
      </c>
      <c r="B34" s="164">
        <v>78</v>
      </c>
      <c r="C34" s="205" t="str">
        <f t="shared" ref="C34" si="167" xml:space="preserve"> DEC2HEX(B34)</f>
        <v>4E</v>
      </c>
      <c r="D34" s="167">
        <v>0</v>
      </c>
      <c r="E34" s="167">
        <v>0</v>
      </c>
      <c r="F34" s="167">
        <v>0</v>
      </c>
      <c r="G34" s="167">
        <v>0</v>
      </c>
      <c r="H34" s="167">
        <v>0</v>
      </c>
      <c r="I34" s="167">
        <v>0</v>
      </c>
      <c r="J34" s="167">
        <v>0</v>
      </c>
      <c r="K34" s="167">
        <v>0</v>
      </c>
      <c r="L34" s="168" t="s">
        <v>406</v>
      </c>
      <c r="M34" s="168" t="s">
        <v>407</v>
      </c>
      <c r="N34" s="168" t="s">
        <v>408</v>
      </c>
      <c r="O34" s="168" t="s">
        <v>409</v>
      </c>
      <c r="P34" s="167">
        <v>0</v>
      </c>
      <c r="Q34" s="167">
        <v>0</v>
      </c>
      <c r="R34" s="167">
        <v>0</v>
      </c>
      <c r="S34" s="167">
        <v>0</v>
      </c>
      <c r="T34" s="167">
        <v>0</v>
      </c>
      <c r="U34" s="167">
        <v>0</v>
      </c>
      <c r="V34" s="167">
        <v>0</v>
      </c>
      <c r="W34" s="167">
        <v>0</v>
      </c>
      <c r="X34" s="167">
        <v>0</v>
      </c>
      <c r="Y34" s="168" t="s">
        <v>405</v>
      </c>
      <c r="Z34" s="165">
        <v>0</v>
      </c>
      <c r="AA34" s="167">
        <v>0</v>
      </c>
      <c r="AB34" s="2"/>
      <c r="AD34" s="10"/>
      <c r="AE34" s="93"/>
      <c r="AF34" s="93"/>
      <c r="AG34" s="93"/>
      <c r="AH34" s="93"/>
      <c r="AI34" s="93"/>
      <c r="AJ34" s="93"/>
      <c r="AK34" s="93"/>
      <c r="AL34" s="93"/>
      <c r="AM34" s="93"/>
      <c r="DU34" s="114"/>
      <c r="DV34" s="114"/>
      <c r="DW34" s="114"/>
      <c r="DX34" s="114"/>
      <c r="DY34" s="114"/>
      <c r="DZ34" s="114"/>
    </row>
    <row r="35" spans="1:130" s="94" customFormat="1" ht="21.75" customHeight="1" x14ac:dyDescent="0.35">
      <c r="A35" s="115"/>
      <c r="B35" s="179"/>
      <c r="C35" s="95"/>
      <c r="D35" s="95"/>
      <c r="E35" s="95"/>
      <c r="F35" s="95"/>
      <c r="G35" s="95"/>
      <c r="H35" s="95"/>
      <c r="I35" s="95"/>
      <c r="J35" s="95"/>
      <c r="K35" s="95"/>
      <c r="L35" s="95">
        <f>IF(IMP_MODE_EN=1,0,1)</f>
        <v>1</v>
      </c>
      <c r="M35" s="95">
        <f>IF(IMP_MODE_EN=1,1,1)</f>
        <v>1</v>
      </c>
      <c r="N35" s="95">
        <f>IF(IMP_MODE_EN=1,1,0)</f>
        <v>0</v>
      </c>
      <c r="O35" s="95">
        <f>IF(IMP_MODE_EN=1,0,0)</f>
        <v>0</v>
      </c>
      <c r="P35" s="95"/>
      <c r="Q35" s="95"/>
      <c r="R35" s="95"/>
      <c r="S35" s="96"/>
      <c r="T35" s="95"/>
      <c r="U35" s="96"/>
      <c r="V35" s="95"/>
      <c r="W35" s="96"/>
      <c r="X35" s="96"/>
      <c r="Y35" s="160">
        <v>1</v>
      </c>
      <c r="Z35" s="126"/>
      <c r="AA35" s="96"/>
      <c r="AB35" s="97"/>
      <c r="DU35" s="115" t="str">
        <f t="shared" ref="DU35" si="168" xml:space="preserve"> DEC2HEX(D35*8+E35*4+F35*2+G35)</f>
        <v>0</v>
      </c>
      <c r="DV35" s="115" t="str">
        <f t="shared" ref="DV35" si="169" xml:space="preserve"> DEC2HEX(H35*8+I35*4+J35*2+K35)</f>
        <v>0</v>
      </c>
      <c r="DW35" s="115" t="str">
        <f t="shared" ref="DW35" si="170" xml:space="preserve"> DEC2HEX(L35*8+M35*4+N35*2+O35)</f>
        <v>C</v>
      </c>
      <c r="DX35" s="115" t="str">
        <f t="shared" ref="DX35" si="171" xml:space="preserve"> DEC2HEX(P35*8+Q35*4+R35*2+S35)</f>
        <v>0</v>
      </c>
      <c r="DY35" s="115" t="str">
        <f t="shared" ref="DY35" si="172" xml:space="preserve"> DEC2HEX(T35*8+U35*4+V35*2+W35)</f>
        <v>0</v>
      </c>
      <c r="DZ35" s="115" t="str">
        <f t="shared" ref="DZ35" si="173" xml:space="preserve"> DEC2HEX(X35*8+Y35*4+Z35*2+AA35)</f>
        <v>4</v>
      </c>
    </row>
    <row r="36" spans="1:130" ht="72" customHeight="1" x14ac:dyDescent="0.3">
      <c r="A36" s="114" t="s">
        <v>945</v>
      </c>
      <c r="B36" s="164">
        <v>80</v>
      </c>
      <c r="C36" s="205" t="str">
        <f t="shared" ref="C36" si="174" xml:space="preserve"> DEC2HEX(B36)</f>
        <v>50</v>
      </c>
      <c r="D36" s="167">
        <v>0</v>
      </c>
      <c r="E36" s="167">
        <v>0</v>
      </c>
      <c r="F36" s="167">
        <v>0</v>
      </c>
      <c r="G36" s="446" t="s">
        <v>410</v>
      </c>
      <c r="H36" s="448"/>
      <c r="I36" s="447"/>
      <c r="J36" s="167">
        <v>0</v>
      </c>
      <c r="K36" s="168" t="s">
        <v>411</v>
      </c>
      <c r="L36" s="167">
        <v>0</v>
      </c>
      <c r="M36" s="168" t="s">
        <v>412</v>
      </c>
      <c r="N36" s="168" t="s">
        <v>336</v>
      </c>
      <c r="O36" s="167">
        <v>0</v>
      </c>
      <c r="P36" s="446" t="s">
        <v>337</v>
      </c>
      <c r="Q36" s="448"/>
      <c r="R36" s="447"/>
      <c r="S36" s="167">
        <v>0</v>
      </c>
      <c r="T36" s="167">
        <v>0</v>
      </c>
      <c r="U36" s="167">
        <v>0</v>
      </c>
      <c r="V36" s="167">
        <v>0</v>
      </c>
      <c r="W36" s="167">
        <v>0</v>
      </c>
      <c r="X36" s="219">
        <v>0</v>
      </c>
      <c r="Y36" s="168" t="s">
        <v>413</v>
      </c>
      <c r="Z36" s="165">
        <v>0</v>
      </c>
      <c r="AA36" s="167">
        <v>0</v>
      </c>
      <c r="AC36" s="93" t="s">
        <v>410</v>
      </c>
      <c r="AD36" s="93"/>
      <c r="AE36" s="93">
        <f>IF(IMP_MODE_EN=1,1,INDEX(REFERENCE!Q37:Q38, MATCH('ECG MIX Config'!C3,REFERENCE!R37:R38,0)))</f>
        <v>0</v>
      </c>
      <c r="AF36" s="159">
        <f xml:space="preserve"> MOD((AE36-AZ36-16*AV36-16^2*AR36-AN36*16^3-AJ36*16^4)/16^5,16)</f>
        <v>0</v>
      </c>
      <c r="AG36" s="159"/>
      <c r="AH36" s="159"/>
      <c r="AI36" s="159"/>
      <c r="AJ36" s="159">
        <f xml:space="preserve"> MOD((AE36-AZ36-16*AV36-16^2*AR36-AN36*16^3)/16^4,16)</f>
        <v>0</v>
      </c>
      <c r="AK36" s="159"/>
      <c r="AL36" s="159"/>
      <c r="AM36" s="159"/>
      <c r="AN36" s="159">
        <f xml:space="preserve"> MOD((AE36-AZ36-16*AV36-16^2*AR36)/16^3,16)</f>
        <v>0</v>
      </c>
      <c r="AO36" s="159"/>
      <c r="AP36" s="159"/>
      <c r="AQ36" s="159"/>
      <c r="AR36" s="159">
        <f xml:space="preserve"> MOD((AE36-AZ36-16*AV36)/16^2,16)</f>
        <v>0</v>
      </c>
      <c r="AS36" s="159"/>
      <c r="AT36" s="159"/>
      <c r="AU36" s="159"/>
      <c r="AV36" s="159">
        <f xml:space="preserve"> MOD((AE36-AZ36)/16,16)</f>
        <v>0</v>
      </c>
      <c r="AW36" s="159"/>
      <c r="AX36" s="159"/>
      <c r="AY36" s="159"/>
      <c r="AZ36" s="159">
        <f xml:space="preserve"> MOD(AE36,16)</f>
        <v>0</v>
      </c>
      <c r="BA36" s="159">
        <f xml:space="preserve"> MOD((AF36-BD36-BC36*2-BB36*2^2)/2^3,2)</f>
        <v>0</v>
      </c>
      <c r="BB36" s="159">
        <f xml:space="preserve"> MOD((AF36-BD36-BC36*2)/2^2,2)</f>
        <v>0</v>
      </c>
      <c r="BC36" s="159">
        <f xml:space="preserve"> MOD((AF36-BD36)/2,2)</f>
        <v>0</v>
      </c>
      <c r="BD36" s="159">
        <f xml:space="preserve"> MOD(AF36,2)</f>
        <v>0</v>
      </c>
      <c r="BE36" s="159">
        <f xml:space="preserve"> MOD((AJ36-BH36-BG36*2-BF36*2^2)/2^3,2)</f>
        <v>0</v>
      </c>
      <c r="BF36" s="159">
        <f xml:space="preserve"> MOD((AJ36-BH36-BG36*2)/2^2,2)</f>
        <v>0</v>
      </c>
      <c r="BG36" s="159">
        <f xml:space="preserve"> MOD((AJ36-BH36)/2,2)</f>
        <v>0</v>
      </c>
      <c r="BH36" s="159">
        <f xml:space="preserve"> MOD(AJ36,2)</f>
        <v>0</v>
      </c>
      <c r="BI36" s="159">
        <f xml:space="preserve"> MOD((AN36-BL36-BK36*2-BJ36*2^2)/2^3,2)</f>
        <v>0</v>
      </c>
      <c r="BJ36" s="159">
        <f xml:space="preserve"> MOD((AN36-BL36-BK36*2)/2^2,2)</f>
        <v>0</v>
      </c>
      <c r="BK36" s="159">
        <f xml:space="preserve"> MOD((AN36-BL36)/2,2)</f>
        <v>0</v>
      </c>
      <c r="BL36" s="159">
        <f xml:space="preserve"> MOD(AN36,2)</f>
        <v>0</v>
      </c>
      <c r="BM36" s="159">
        <f xml:space="preserve"> MOD((AR36-BP36-BO36*2-BN36*2^2)/2^3,2)</f>
        <v>0</v>
      </c>
      <c r="BN36" s="159">
        <f xml:space="preserve"> MOD((AR36-BP36-BO36*2)/2^2,2)</f>
        <v>0</v>
      </c>
      <c r="BO36" s="159">
        <f xml:space="preserve"> MOD((AR36-BP36)/2,2)</f>
        <v>0</v>
      </c>
      <c r="BP36" s="159">
        <f xml:space="preserve"> MOD(AR36,2)</f>
        <v>0</v>
      </c>
      <c r="BQ36" s="159">
        <f xml:space="preserve"> MOD((AV36-BT36-BS36*2-BR36*2^2)/2^3,2)</f>
        <v>0</v>
      </c>
      <c r="BR36" s="159">
        <f xml:space="preserve"> MOD((AV36-BT36-BS36*2)/2^2,2)</f>
        <v>0</v>
      </c>
      <c r="BS36" s="159">
        <f xml:space="preserve"> MOD((AV36-BT36)/2,2)</f>
        <v>0</v>
      </c>
      <c r="BT36" s="159">
        <f xml:space="preserve"> MOD(AV36,2)</f>
        <v>0</v>
      </c>
      <c r="BU36" s="159">
        <f xml:space="preserve"> MOD((AZ36-BX36-BW36*2-BV36*2^2)/2^3,2)</f>
        <v>0</v>
      </c>
      <c r="BV36" s="159">
        <f xml:space="preserve"> MOD((AZ36-BX36-BW36*2)/2^2,2)</f>
        <v>0</v>
      </c>
      <c r="BW36" s="159">
        <f xml:space="preserve"> MOD((AZ36-BX36)/2,2)</f>
        <v>0</v>
      </c>
      <c r="BX36" s="159">
        <f xml:space="preserve"> MOD(AZ36,2)</f>
        <v>0</v>
      </c>
      <c r="DU36" s="114"/>
      <c r="DV36" s="114"/>
      <c r="DW36" s="114"/>
      <c r="DX36" s="114"/>
      <c r="DY36" s="114"/>
      <c r="DZ36" s="114"/>
    </row>
    <row r="37" spans="1:130" s="94" customFormat="1" ht="21.75" customHeight="1" x14ac:dyDescent="0.35">
      <c r="A37" s="115"/>
      <c r="B37" s="179"/>
      <c r="C37" s="95"/>
      <c r="D37" s="95"/>
      <c r="E37" s="95"/>
      <c r="F37" s="95"/>
      <c r="G37" s="160">
        <f>BV36</f>
        <v>0</v>
      </c>
      <c r="H37" s="160">
        <f>BW36</f>
        <v>0</v>
      </c>
      <c r="I37" s="160">
        <f>BX36</f>
        <v>0</v>
      </c>
      <c r="J37" s="95"/>
      <c r="K37" s="146">
        <f xml:space="preserve"> IF(OR(CLK_MODE="Internal",CLK_MODE="External"),0,1)</f>
        <v>0</v>
      </c>
      <c r="L37" s="95"/>
      <c r="M37" s="146">
        <f>K37</f>
        <v>0</v>
      </c>
      <c r="N37" s="160"/>
      <c r="O37" s="95"/>
      <c r="P37" s="160"/>
      <c r="Q37" s="160"/>
      <c r="R37" s="160"/>
      <c r="S37" s="96"/>
      <c r="T37" s="95"/>
      <c r="U37" s="96"/>
      <c r="V37" s="95"/>
      <c r="W37" s="96"/>
      <c r="X37" s="96"/>
      <c r="Y37" s="160">
        <f>IF(CONFIG_RLD_AS_UGB="YES",1,0)</f>
        <v>0</v>
      </c>
      <c r="Z37" s="126"/>
      <c r="AA37" s="96"/>
      <c r="AB37" s="97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DU37" s="115" t="str">
        <f t="shared" ref="DU37" si="175" xml:space="preserve"> DEC2HEX(D37*8+E37*4+F37*2+G37)</f>
        <v>0</v>
      </c>
      <c r="DV37" s="115" t="str">
        <f t="shared" ref="DV37" si="176" xml:space="preserve"> DEC2HEX(H37*8+I37*4+J37*2+K37)</f>
        <v>0</v>
      </c>
      <c r="DW37" s="115" t="str">
        <f t="shared" ref="DW37" si="177" xml:space="preserve"> DEC2HEX(L37*8+M37*4+N37*2+O37)</f>
        <v>0</v>
      </c>
      <c r="DX37" s="115" t="str">
        <f t="shared" ref="DX37" si="178" xml:space="preserve"> DEC2HEX(P37*8+Q37*4+R37*2+S37)</f>
        <v>0</v>
      </c>
      <c r="DY37" s="115" t="str">
        <f t="shared" ref="DY37" si="179" xml:space="preserve"> DEC2HEX(T37*8+U37*4+V37*2+W37)</f>
        <v>0</v>
      </c>
      <c r="DZ37" s="115" t="str">
        <f t="shared" ref="DZ37" si="180" xml:space="preserve"> DEC2HEX(X37*8+Y37*4+Z37*2+AA37)</f>
        <v>0</v>
      </c>
    </row>
    <row r="38" spans="1:130" ht="63.75" customHeight="1" x14ac:dyDescent="0.3">
      <c r="A38" s="114" t="s">
        <v>946</v>
      </c>
      <c r="B38" s="164">
        <v>81</v>
      </c>
      <c r="C38" s="205" t="str">
        <f t="shared" ref="C38" si="181" xml:space="preserve"> DEC2HEX(B38)</f>
        <v>51</v>
      </c>
      <c r="D38" s="167">
        <v>0</v>
      </c>
      <c r="E38" s="167">
        <v>0</v>
      </c>
      <c r="F38" s="167">
        <v>0</v>
      </c>
      <c r="G38" s="167">
        <v>0</v>
      </c>
      <c r="H38" s="167">
        <v>0</v>
      </c>
      <c r="I38" s="167">
        <v>0</v>
      </c>
      <c r="J38" s="167">
        <v>0</v>
      </c>
      <c r="K38" s="167">
        <v>0</v>
      </c>
      <c r="L38" s="167">
        <v>0</v>
      </c>
      <c r="M38" s="167">
        <v>0</v>
      </c>
      <c r="N38" s="167">
        <v>0</v>
      </c>
      <c r="O38" s="167">
        <v>0</v>
      </c>
      <c r="P38" s="167">
        <v>0</v>
      </c>
      <c r="Q38" s="206" t="s">
        <v>355</v>
      </c>
      <c r="R38" s="206" t="s">
        <v>12</v>
      </c>
      <c r="S38" s="206" t="s">
        <v>13</v>
      </c>
      <c r="T38" s="446" t="s">
        <v>14</v>
      </c>
      <c r="U38" s="448"/>
      <c r="V38" s="448"/>
      <c r="W38" s="448"/>
      <c r="X38" s="448"/>
      <c r="Y38" s="448"/>
      <c r="Z38" s="448"/>
      <c r="AA38" s="447"/>
      <c r="DU38" s="114"/>
      <c r="DV38" s="114"/>
      <c r="DW38" s="114"/>
      <c r="DX38" s="114"/>
      <c r="DY38" s="114"/>
      <c r="DZ38" s="114"/>
    </row>
    <row r="39" spans="1:130" s="94" customFormat="1" ht="21.75" customHeight="1" x14ac:dyDescent="0.35">
      <c r="A39" s="115"/>
      <c r="B39" s="179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160"/>
      <c r="R39" s="160"/>
      <c r="S39" s="162"/>
      <c r="T39" s="160"/>
      <c r="U39" s="162"/>
      <c r="V39" s="160"/>
      <c r="W39" s="162"/>
      <c r="X39" s="162"/>
      <c r="Y39" s="160"/>
      <c r="Z39" s="163"/>
      <c r="AA39" s="162"/>
      <c r="AB39" s="97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DU39" s="115" t="str">
        <f t="shared" ref="DU39" si="182" xml:space="preserve"> DEC2HEX(D39*8+E39*4+F39*2+G39)</f>
        <v>0</v>
      </c>
      <c r="DV39" s="115" t="str">
        <f t="shared" ref="DV39" si="183" xml:space="preserve"> DEC2HEX(H39*8+I39*4+J39*2+K39)</f>
        <v>0</v>
      </c>
      <c r="DW39" s="115" t="str">
        <f t="shared" ref="DW39" si="184" xml:space="preserve"> DEC2HEX(L39*8+M39*4+N39*2+O39)</f>
        <v>0</v>
      </c>
      <c r="DX39" s="115" t="str">
        <f t="shared" ref="DX39" si="185" xml:space="preserve"> DEC2HEX(P39*8+Q39*4+R39*2+S39)</f>
        <v>0</v>
      </c>
      <c r="DY39" s="115" t="str">
        <f t="shared" ref="DY39" si="186" xml:space="preserve"> DEC2HEX(T39*8+U39*4+V39*2+W39)</f>
        <v>0</v>
      </c>
      <c r="DZ39" s="115" t="str">
        <f t="shared" ref="DZ39" si="187" xml:space="preserve"> DEC2HEX(X39*8+Y39*4+Z39*2+AA39)</f>
        <v>0</v>
      </c>
    </row>
    <row r="40" spans="1:130" ht="14.4" hidden="1" x14ac:dyDescent="0.3">
      <c r="A40" s="197"/>
      <c r="B40" s="164">
        <v>87</v>
      </c>
      <c r="C40" s="205" t="str">
        <f t="shared" ref="C40" si="188" xml:space="preserve"> DEC2HEX(B40)</f>
        <v>57</v>
      </c>
      <c r="D40" s="167">
        <v>0</v>
      </c>
      <c r="E40" s="167">
        <v>0</v>
      </c>
      <c r="F40" s="167">
        <v>0</v>
      </c>
      <c r="G40" s="167">
        <v>0</v>
      </c>
      <c r="H40" s="167">
        <v>0</v>
      </c>
      <c r="I40" s="167">
        <v>0</v>
      </c>
      <c r="J40" s="167">
        <v>0</v>
      </c>
      <c r="K40" s="167">
        <v>0</v>
      </c>
      <c r="L40" s="460" t="s">
        <v>15</v>
      </c>
      <c r="M40" s="460"/>
      <c r="N40" s="460"/>
      <c r="O40" s="460"/>
      <c r="P40" s="460"/>
      <c r="Q40" s="460"/>
      <c r="R40" s="460"/>
      <c r="S40" s="460"/>
      <c r="T40" s="460"/>
      <c r="U40" s="460"/>
      <c r="V40" s="460"/>
      <c r="W40" s="460"/>
      <c r="X40" s="460"/>
      <c r="Y40" s="460"/>
      <c r="Z40" s="460"/>
      <c r="AA40" s="460"/>
      <c r="DU40" s="114"/>
      <c r="DV40" s="114"/>
      <c r="DW40" s="114"/>
      <c r="DX40" s="114"/>
      <c r="DY40" s="114"/>
      <c r="DZ40" s="114"/>
    </row>
    <row r="41" spans="1:130" s="94" customFormat="1" ht="21.75" hidden="1" customHeight="1" x14ac:dyDescent="0.3">
      <c r="A41" s="115"/>
      <c r="B41" s="179"/>
      <c r="C41" s="95"/>
      <c r="D41" s="95"/>
      <c r="E41" s="95"/>
      <c r="F41" s="95"/>
      <c r="G41" s="95"/>
      <c r="H41" s="95"/>
      <c r="I41" s="95"/>
      <c r="J41" s="95"/>
      <c r="K41" s="95"/>
      <c r="L41" s="160"/>
      <c r="M41" s="160"/>
      <c r="N41" s="160"/>
      <c r="O41" s="160"/>
      <c r="P41" s="160"/>
      <c r="Q41" s="160"/>
      <c r="R41" s="160"/>
      <c r="S41" s="162"/>
      <c r="T41" s="160"/>
      <c r="U41" s="162"/>
      <c r="V41" s="160"/>
      <c r="W41" s="162"/>
      <c r="X41" s="162"/>
      <c r="Y41" s="160"/>
      <c r="Z41" s="163"/>
      <c r="AA41" s="162"/>
      <c r="AB41" s="97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DU41" s="115" t="str">
        <f t="shared" ref="DU41" si="189" xml:space="preserve"> DEC2HEX(D41*8+E41*4+F41*2+G41)</f>
        <v>0</v>
      </c>
      <c r="DV41" s="115" t="str">
        <f t="shared" ref="DV41" si="190" xml:space="preserve"> DEC2HEX(H41*8+I41*4+J41*2+K41)</f>
        <v>0</v>
      </c>
      <c r="DW41" s="115" t="str">
        <f t="shared" ref="DW41" si="191" xml:space="preserve"> DEC2HEX(L41*8+M41*4+N41*2+O41)</f>
        <v>0</v>
      </c>
      <c r="DX41" s="115" t="str">
        <f t="shared" ref="DX41" si="192" xml:space="preserve"> DEC2HEX(P41*8+Q41*4+R41*2+S41)</f>
        <v>0</v>
      </c>
      <c r="DY41" s="115" t="str">
        <f t="shared" ref="DY41" si="193" xml:space="preserve"> DEC2HEX(T41*8+U41*4+V41*2+W41)</f>
        <v>0</v>
      </c>
      <c r="DZ41" s="115" t="str">
        <f t="shared" ref="DZ41" si="194" xml:space="preserve"> DEC2HEX(X41*8+Y41*4+Z41*2+AA41)</f>
        <v>0</v>
      </c>
    </row>
    <row r="42" spans="1:130" ht="14.4" hidden="1" x14ac:dyDescent="0.3">
      <c r="A42" s="197"/>
      <c r="B42" s="164">
        <v>88</v>
      </c>
      <c r="C42" s="205" t="str">
        <f t="shared" ref="C42" si="195" xml:space="preserve"> DEC2HEX(B42)</f>
        <v>58</v>
      </c>
      <c r="D42" s="167">
        <v>0</v>
      </c>
      <c r="E42" s="167">
        <v>0</v>
      </c>
      <c r="F42" s="167">
        <v>0</v>
      </c>
      <c r="G42" s="167">
        <v>0</v>
      </c>
      <c r="H42" s="167">
        <v>0</v>
      </c>
      <c r="I42" s="167">
        <v>0</v>
      </c>
      <c r="J42" s="167">
        <v>0</v>
      </c>
      <c r="K42" s="167">
        <v>0</v>
      </c>
      <c r="L42" s="460" t="s">
        <v>16</v>
      </c>
      <c r="M42" s="460"/>
      <c r="N42" s="460"/>
      <c r="O42" s="460"/>
      <c r="P42" s="460"/>
      <c r="Q42" s="460"/>
      <c r="R42" s="460"/>
      <c r="S42" s="460"/>
      <c r="T42" s="460"/>
      <c r="U42" s="460"/>
      <c r="V42" s="460"/>
      <c r="W42" s="460"/>
      <c r="X42" s="460"/>
      <c r="Y42" s="460"/>
      <c r="Z42" s="460"/>
      <c r="AA42" s="460"/>
      <c r="DU42" s="114"/>
      <c r="DV42" s="114"/>
      <c r="DW42" s="114"/>
      <c r="DX42" s="114"/>
      <c r="DY42" s="114"/>
      <c r="DZ42" s="114"/>
    </row>
    <row r="43" spans="1:130" s="94" customFormat="1" ht="21.75" hidden="1" customHeight="1" x14ac:dyDescent="0.3">
      <c r="A43" s="115"/>
      <c r="B43" s="179"/>
      <c r="C43" s="95"/>
      <c r="D43" s="95"/>
      <c r="E43" s="95"/>
      <c r="F43" s="95"/>
      <c r="G43" s="95"/>
      <c r="H43" s="95"/>
      <c r="I43" s="95"/>
      <c r="J43" s="95"/>
      <c r="K43" s="95"/>
      <c r="L43" s="160"/>
      <c r="M43" s="160"/>
      <c r="N43" s="160"/>
      <c r="O43" s="160"/>
      <c r="P43" s="160"/>
      <c r="Q43" s="160"/>
      <c r="R43" s="160"/>
      <c r="S43" s="162"/>
      <c r="T43" s="160"/>
      <c r="U43" s="162"/>
      <c r="V43" s="160"/>
      <c r="W43" s="162"/>
      <c r="X43" s="162"/>
      <c r="Y43" s="160"/>
      <c r="Z43" s="163"/>
      <c r="AA43" s="162"/>
      <c r="AB43" s="97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DU43" s="115" t="str">
        <f t="shared" ref="DU43" si="196" xml:space="preserve"> DEC2HEX(D43*8+E43*4+F43*2+G43)</f>
        <v>0</v>
      </c>
      <c r="DV43" s="115" t="str">
        <f t="shared" ref="DV43" si="197" xml:space="preserve"> DEC2HEX(H43*8+I43*4+J43*2+K43)</f>
        <v>0</v>
      </c>
      <c r="DW43" s="115" t="str">
        <f t="shared" ref="DW43" si="198" xml:space="preserve"> DEC2HEX(L43*8+M43*4+N43*2+O43)</f>
        <v>0</v>
      </c>
      <c r="DX43" s="115" t="str">
        <f t="shared" ref="DX43" si="199" xml:space="preserve"> DEC2HEX(P43*8+Q43*4+R43*2+S43)</f>
        <v>0</v>
      </c>
      <c r="DY43" s="115" t="str">
        <f t="shared" ref="DY43" si="200" xml:space="preserve"> DEC2HEX(T43*8+U43*4+V43*2+W43)</f>
        <v>0</v>
      </c>
      <c r="DZ43" s="115" t="str">
        <f t="shared" ref="DZ43" si="201" xml:space="preserve"> DEC2HEX(X43*8+Y43*4+Z43*2+AA43)</f>
        <v>0</v>
      </c>
    </row>
    <row r="44" spans="1:130" s="15" customFormat="1" ht="26.4" x14ac:dyDescent="0.3">
      <c r="A44" s="114" t="s">
        <v>947</v>
      </c>
      <c r="B44" s="164">
        <v>98</v>
      </c>
      <c r="C44" s="205" t="str">
        <f t="shared" ref="C44" si="202" xml:space="preserve"> DEC2HEX(B44)</f>
        <v>62</v>
      </c>
      <c r="D44" s="167">
        <v>0</v>
      </c>
      <c r="E44" s="167">
        <v>0</v>
      </c>
      <c r="F44" s="167">
        <v>0</v>
      </c>
      <c r="G44" s="446" t="s">
        <v>414</v>
      </c>
      <c r="H44" s="448"/>
      <c r="I44" s="447"/>
      <c r="J44" s="167">
        <v>0</v>
      </c>
      <c r="K44" s="167">
        <v>0</v>
      </c>
      <c r="L44" s="167">
        <v>0</v>
      </c>
      <c r="M44" s="167">
        <v>0</v>
      </c>
      <c r="N44" s="167">
        <v>0</v>
      </c>
      <c r="O44" s="167">
        <v>0</v>
      </c>
      <c r="P44" s="167">
        <v>0</v>
      </c>
      <c r="Q44" s="167">
        <v>0</v>
      </c>
      <c r="R44" s="167">
        <v>0</v>
      </c>
      <c r="S44" s="167">
        <v>0</v>
      </c>
      <c r="T44" s="167">
        <v>0</v>
      </c>
      <c r="U44" s="167">
        <v>0</v>
      </c>
      <c r="V44" s="167">
        <v>0</v>
      </c>
      <c r="W44" s="167">
        <v>0</v>
      </c>
      <c r="X44" s="167">
        <v>0</v>
      </c>
      <c r="Y44" s="167">
        <v>0</v>
      </c>
      <c r="Z44" s="165">
        <v>0</v>
      </c>
      <c r="AA44" s="167">
        <v>0</v>
      </c>
      <c r="AB44" s="2"/>
      <c r="DU44" s="114"/>
      <c r="DV44" s="114"/>
      <c r="DW44" s="114"/>
      <c r="DX44" s="114"/>
      <c r="DY44" s="114"/>
      <c r="DZ44" s="114"/>
    </row>
    <row r="45" spans="1:130" s="94" customFormat="1" ht="21.75" customHeight="1" x14ac:dyDescent="0.35">
      <c r="A45" s="115"/>
      <c r="B45" s="179"/>
      <c r="C45" s="95"/>
      <c r="D45" s="95"/>
      <c r="E45" s="95"/>
      <c r="F45" s="95"/>
      <c r="G45" s="160">
        <f>IF(LDO_MODE="LDO Bypass",0,BV45)</f>
        <v>0</v>
      </c>
      <c r="H45" s="160">
        <f>IF(LDO_MODE="LDO Bypass",0,BW45)</f>
        <v>0</v>
      </c>
      <c r="I45" s="160">
        <f>IF(LDO_MODE="LDO Bypass",0,BX45)</f>
        <v>0</v>
      </c>
      <c r="J45" s="95"/>
      <c r="K45" s="95"/>
      <c r="L45" s="95"/>
      <c r="M45" s="95"/>
      <c r="N45" s="95"/>
      <c r="O45" s="95"/>
      <c r="P45" s="95"/>
      <c r="Q45" s="95"/>
      <c r="R45" s="95"/>
      <c r="S45" s="96"/>
      <c r="T45" s="95"/>
      <c r="U45" s="96"/>
      <c r="V45" s="95"/>
      <c r="W45" s="96"/>
      <c r="X45" s="96"/>
      <c r="Y45" s="95"/>
      <c r="Z45" s="126"/>
      <c r="AA45" s="96"/>
      <c r="AB45" s="97"/>
      <c r="AC45" s="93" t="s">
        <v>414</v>
      </c>
      <c r="AD45" s="93">
        <f>IF(OR('ECG MIX Config'!C3=11,'ECG MIX Config'!C3=21),IF(Global!C5="LDO Bypass",0.9,IF(Global!C6&lt;=2.1,0.9,IF(AND(Global!C6&gt;2.1,Global!C6&lt;2.6),1.2,1.4))),0.9)</f>
        <v>1.4</v>
      </c>
      <c r="AE45" s="93">
        <f>INDEX(REFERENCE!Q27:Q34,MATCH('Reg map'!AD45,REFERENCE!S27:S34,0))</f>
        <v>0</v>
      </c>
      <c r="AF45" s="159">
        <f xml:space="preserve"> MOD((AE45-AZ45-16*AV45-16^2*AR45-AN45*16^3-AJ45*16^4)/16^5,16)</f>
        <v>0</v>
      </c>
      <c r="AG45" s="159"/>
      <c r="AH45" s="159"/>
      <c r="AI45" s="159"/>
      <c r="AJ45" s="159">
        <f xml:space="preserve"> MOD((AE45-AZ45-16*AV45-16^2*AR45-AN45*16^3)/16^4,16)</f>
        <v>0</v>
      </c>
      <c r="AK45" s="159"/>
      <c r="AL45" s="159"/>
      <c r="AM45" s="159"/>
      <c r="AN45" s="159">
        <f xml:space="preserve"> MOD((AE45-AZ45-16*AV45-16^2*AR45)/16^3,16)</f>
        <v>0</v>
      </c>
      <c r="AO45" s="159"/>
      <c r="AP45" s="159"/>
      <c r="AQ45" s="159"/>
      <c r="AR45" s="159">
        <f xml:space="preserve"> MOD((AE45-AZ45-16*AV45)/16^2,16)</f>
        <v>0</v>
      </c>
      <c r="AS45" s="159"/>
      <c r="AT45" s="159"/>
      <c r="AU45" s="159"/>
      <c r="AV45" s="159">
        <f xml:space="preserve"> MOD((AE45-AZ45)/16,16)</f>
        <v>0</v>
      </c>
      <c r="AW45" s="159"/>
      <c r="AX45" s="159"/>
      <c r="AY45" s="159"/>
      <c r="AZ45" s="159">
        <f xml:space="preserve"> MOD(AE45,16)</f>
        <v>0</v>
      </c>
      <c r="BA45" s="159">
        <f xml:space="preserve"> MOD((AF45-BD45-BC45*2-BB45*2^2)/2^3,2)</f>
        <v>0</v>
      </c>
      <c r="BB45" s="159">
        <f xml:space="preserve"> MOD((AF45-BD45-BC45*2)/2^2,2)</f>
        <v>0</v>
      </c>
      <c r="BC45" s="159">
        <f xml:space="preserve"> MOD((AF45-BD45)/2,2)</f>
        <v>0</v>
      </c>
      <c r="BD45" s="159">
        <f xml:space="preserve"> MOD(AF45,2)</f>
        <v>0</v>
      </c>
      <c r="BE45" s="159">
        <f xml:space="preserve"> MOD((AJ45-BH45-BG45*2-BF45*2^2)/2^3,2)</f>
        <v>0</v>
      </c>
      <c r="BF45" s="159">
        <f xml:space="preserve"> MOD((AJ45-BH45-BG45*2)/2^2,2)</f>
        <v>0</v>
      </c>
      <c r="BG45" s="159">
        <f xml:space="preserve"> MOD((AJ45-BH45)/2,2)</f>
        <v>0</v>
      </c>
      <c r="BH45" s="159">
        <f xml:space="preserve"> MOD(AJ45,2)</f>
        <v>0</v>
      </c>
      <c r="BI45" s="159">
        <f xml:space="preserve"> MOD((AN45-BL45-BK45*2-BJ45*2^2)/2^3,2)</f>
        <v>0</v>
      </c>
      <c r="BJ45" s="159">
        <f xml:space="preserve"> MOD((AN45-BL45-BK45*2)/2^2,2)</f>
        <v>0</v>
      </c>
      <c r="BK45" s="159">
        <f xml:space="preserve"> MOD((AN45-BL45)/2,2)</f>
        <v>0</v>
      </c>
      <c r="BL45" s="159">
        <f xml:space="preserve"> MOD(AN45,2)</f>
        <v>0</v>
      </c>
      <c r="BM45" s="159">
        <f xml:space="preserve"> MOD((AR45-BP45-BO45*2-BN45*2^2)/2^3,2)</f>
        <v>0</v>
      </c>
      <c r="BN45" s="159">
        <f xml:space="preserve"> MOD((AR45-BP45-BO45*2)/2^2,2)</f>
        <v>0</v>
      </c>
      <c r="BO45" s="159">
        <f xml:space="preserve"> MOD((AR45-BP45)/2,2)</f>
        <v>0</v>
      </c>
      <c r="BP45" s="159">
        <f xml:space="preserve"> MOD(AR45,2)</f>
        <v>0</v>
      </c>
      <c r="BQ45" s="159">
        <f xml:space="preserve"> MOD((AV45-BT45-BS45*2-BR45*2^2)/2^3,2)</f>
        <v>0</v>
      </c>
      <c r="BR45" s="159">
        <f xml:space="preserve"> MOD((AV45-BT45-BS45*2)/2^2,2)</f>
        <v>0</v>
      </c>
      <c r="BS45" s="159">
        <f xml:space="preserve"> MOD((AV45-BT45)/2,2)</f>
        <v>0</v>
      </c>
      <c r="BT45" s="159">
        <f xml:space="preserve"> MOD(AV45,2)</f>
        <v>0</v>
      </c>
      <c r="BU45" s="159">
        <f xml:space="preserve"> MOD((AZ45-BX45-BW45*2-BV45*2^2)/2^3,2)</f>
        <v>0</v>
      </c>
      <c r="BV45" s="159">
        <f xml:space="preserve"> MOD((AZ45-BX45-BW45*2)/2^2,2)</f>
        <v>0</v>
      </c>
      <c r="BW45" s="159">
        <f xml:space="preserve"> MOD((AZ45-BX45)/2,2)</f>
        <v>0</v>
      </c>
      <c r="BX45" s="159">
        <f xml:space="preserve"> MOD(AZ45,2)</f>
        <v>0</v>
      </c>
      <c r="DU45" s="115" t="str">
        <f t="shared" ref="DU45" si="203" xml:space="preserve"> DEC2HEX(D45*8+E45*4+F45*2+G45)</f>
        <v>0</v>
      </c>
      <c r="DV45" s="115" t="str">
        <f t="shared" ref="DV45" si="204" xml:space="preserve"> DEC2HEX(H45*8+I45*4+J45*2+K45)</f>
        <v>0</v>
      </c>
      <c r="DW45" s="115" t="str">
        <f t="shared" ref="DW45" si="205" xml:space="preserve"> DEC2HEX(L45*8+M45*4+N45*2+O45)</f>
        <v>0</v>
      </c>
      <c r="DX45" s="115" t="str">
        <f t="shared" ref="DX45" si="206" xml:space="preserve"> DEC2HEX(P45*8+Q45*4+R45*2+S45)</f>
        <v>0</v>
      </c>
      <c r="DY45" s="115" t="str">
        <f t="shared" ref="DY45" si="207" xml:space="preserve"> DEC2HEX(T45*8+U45*4+V45*2+W45)</f>
        <v>0</v>
      </c>
      <c r="DZ45" s="115" t="str">
        <f t="shared" ref="DZ45" si="208" xml:space="preserve"> DEC2HEX(X45*8+Y45*4+Z45*2+AA45)</f>
        <v>0</v>
      </c>
    </row>
    <row r="46" spans="1:130" ht="57" customHeight="1" x14ac:dyDescent="0.35">
      <c r="A46" s="114" t="s">
        <v>948</v>
      </c>
      <c r="B46" s="187">
        <v>108</v>
      </c>
      <c r="C46" s="205" t="str">
        <f t="shared" ref="C46" si="209" xml:space="preserve"> DEC2HEX(B46)</f>
        <v>6C</v>
      </c>
      <c r="D46" s="167">
        <v>0</v>
      </c>
      <c r="E46" s="168"/>
      <c r="F46" s="167">
        <v>0</v>
      </c>
      <c r="G46" s="167">
        <v>0</v>
      </c>
      <c r="H46" s="167">
        <v>0</v>
      </c>
      <c r="I46" s="259" t="s">
        <v>415</v>
      </c>
      <c r="J46" s="455" t="s">
        <v>416</v>
      </c>
      <c r="K46" s="456"/>
      <c r="L46" s="455" t="s">
        <v>417</v>
      </c>
      <c r="M46" s="456"/>
      <c r="N46" s="167">
        <v>0</v>
      </c>
      <c r="O46" s="168" t="s">
        <v>418</v>
      </c>
      <c r="P46" s="167">
        <v>0</v>
      </c>
      <c r="Q46" s="167">
        <v>0</v>
      </c>
      <c r="R46" s="167">
        <v>0</v>
      </c>
      <c r="S46" s="167">
        <v>0</v>
      </c>
      <c r="T46" s="167">
        <v>0</v>
      </c>
      <c r="U46" s="167">
        <v>0</v>
      </c>
      <c r="V46" s="167">
        <v>0</v>
      </c>
      <c r="W46" s="167">
        <v>0</v>
      </c>
      <c r="X46" s="167">
        <v>0</v>
      </c>
      <c r="Y46" s="167">
        <v>0</v>
      </c>
      <c r="Z46" s="165">
        <v>0</v>
      </c>
      <c r="AA46" s="168"/>
      <c r="AB46" s="181"/>
      <c r="AC46" s="93" t="s">
        <v>416</v>
      </c>
      <c r="AE46" s="10">
        <f>INDEX(REFERENCE!V17:V20,MATCH(INA_SAT_THR_H,REFERENCE!W17:W20,0))</f>
        <v>2</v>
      </c>
      <c r="AG46" s="159">
        <f xml:space="preserve"> MOD(AE46,16)</f>
        <v>2</v>
      </c>
      <c r="AH46" s="181"/>
      <c r="AI46" s="159">
        <f xml:space="preserve"> MOD((AG46-AL46-AK46*2-AJ46*2^2)/2^3,2)</f>
        <v>0</v>
      </c>
      <c r="AJ46" s="159">
        <f xml:space="preserve"> MOD((AG46-AL46-AK46*2)/2^2,2)</f>
        <v>0</v>
      </c>
      <c r="AK46" s="159">
        <f xml:space="preserve"> MOD((AG46-AL46)/2,2)</f>
        <v>1</v>
      </c>
      <c r="AL46" s="159">
        <f xml:space="preserve"> MOD(AG46,2)</f>
        <v>0</v>
      </c>
      <c r="DU46" s="114"/>
      <c r="DV46" s="114"/>
      <c r="DW46" s="114"/>
      <c r="DX46" s="114"/>
      <c r="DY46" s="114"/>
      <c r="DZ46" s="114"/>
    </row>
    <row r="47" spans="1:130" s="94" customFormat="1" ht="21.75" customHeight="1" x14ac:dyDescent="0.35">
      <c r="A47" s="115"/>
      <c r="B47" s="179"/>
      <c r="C47" s="95"/>
      <c r="D47" s="95"/>
      <c r="E47" s="160">
        <v>0</v>
      </c>
      <c r="F47" s="95"/>
      <c r="G47" s="95"/>
      <c r="H47" s="95"/>
      <c r="I47" s="95">
        <f>IMP_MODE_EN</f>
        <v>0</v>
      </c>
      <c r="J47" s="160">
        <f>AK46</f>
        <v>1</v>
      </c>
      <c r="K47" s="160">
        <f>AL46</f>
        <v>0</v>
      </c>
      <c r="L47" s="160">
        <f>AK47</f>
        <v>1</v>
      </c>
      <c r="M47" s="160">
        <f>AL47</f>
        <v>0</v>
      </c>
      <c r="N47" s="95"/>
      <c r="O47" s="160">
        <f>IF(EN_INA_OUT_COMP="YES",1,0)</f>
        <v>0</v>
      </c>
      <c r="P47" s="95"/>
      <c r="Q47" s="95"/>
      <c r="R47" s="95"/>
      <c r="S47" s="96"/>
      <c r="T47" s="95"/>
      <c r="U47" s="96"/>
      <c r="V47" s="95"/>
      <c r="W47" s="96"/>
      <c r="X47" s="96"/>
      <c r="Y47" s="95"/>
      <c r="Z47" s="126"/>
      <c r="AA47" s="160">
        <v>0</v>
      </c>
      <c r="AB47" s="97"/>
      <c r="AC47" s="93" t="s">
        <v>417</v>
      </c>
      <c r="AD47" s="93"/>
      <c r="AE47" s="93">
        <f>INDEX(REFERENCE!Y17:Y20,MATCH(INA_SAT_THR_L,REFERENCE!Z17:Z20,0))</f>
        <v>2</v>
      </c>
      <c r="AF47" s="93"/>
      <c r="AG47" s="159">
        <f xml:space="preserve"> MOD(AE47,16)</f>
        <v>2</v>
      </c>
      <c r="AH47" s="181"/>
      <c r="AI47" s="159">
        <f xml:space="preserve"> MOD((AG47-AL47-AK47*2-AJ47*2^2)/2^3,2)</f>
        <v>0</v>
      </c>
      <c r="AJ47" s="159">
        <f xml:space="preserve"> MOD((AG47-AL47-AK47*2)/2^2,2)</f>
        <v>0</v>
      </c>
      <c r="AK47" s="159">
        <f xml:space="preserve"> MOD((AG47-AL47)/2,2)</f>
        <v>1</v>
      </c>
      <c r="AL47" s="159">
        <f xml:space="preserve"> MOD(AG47,2)</f>
        <v>0</v>
      </c>
      <c r="AM47" s="93"/>
      <c r="DU47" s="115" t="str">
        <f t="shared" ref="DU47" si="210" xml:space="preserve"> DEC2HEX(D47*8+E47*4+F47*2+G47)</f>
        <v>0</v>
      </c>
      <c r="DV47" s="115" t="str">
        <f t="shared" ref="DV47" si="211" xml:space="preserve"> DEC2HEX(H47*8+I47*4+J47*2+K47)</f>
        <v>2</v>
      </c>
      <c r="DW47" s="115" t="str">
        <f t="shared" ref="DW47" si="212" xml:space="preserve"> DEC2HEX(L47*8+M47*4+N47*2+O47)</f>
        <v>8</v>
      </c>
      <c r="DX47" s="115" t="str">
        <f t="shared" ref="DX47" si="213" xml:space="preserve"> DEC2HEX(P47*8+Q47*4+R47*2+S47)</f>
        <v>0</v>
      </c>
      <c r="DY47" s="115" t="str">
        <f t="shared" ref="DY47" si="214" xml:space="preserve"> DEC2HEX(T47*8+U47*4+V47*2+W47)</f>
        <v>0</v>
      </c>
      <c r="DZ47" s="115" t="str">
        <f t="shared" ref="DZ47" si="215" xml:space="preserve"> DEC2HEX(X47*8+Y47*4+Z47*2+AA47)</f>
        <v>0</v>
      </c>
    </row>
    <row r="48" spans="1:130" ht="26.4" x14ac:dyDescent="0.3">
      <c r="A48" s="114" t="s">
        <v>949</v>
      </c>
      <c r="B48" s="170">
        <v>109</v>
      </c>
      <c r="C48" s="205" t="str">
        <f t="shared" ref="C48" si="216" xml:space="preserve"> DEC2HEX(B48)</f>
        <v>6D</v>
      </c>
      <c r="D48" s="167">
        <v>0</v>
      </c>
      <c r="E48" s="167">
        <v>0</v>
      </c>
      <c r="F48" s="167">
        <v>0</v>
      </c>
      <c r="G48" s="167">
        <v>0</v>
      </c>
      <c r="H48" s="167">
        <v>0</v>
      </c>
      <c r="I48" s="167">
        <v>0</v>
      </c>
      <c r="J48" s="167">
        <v>0</v>
      </c>
      <c r="K48" s="167">
        <v>0</v>
      </c>
      <c r="L48" s="167">
        <v>0</v>
      </c>
      <c r="M48" s="167">
        <v>0</v>
      </c>
      <c r="N48" s="167">
        <v>0</v>
      </c>
      <c r="O48" s="167">
        <v>0</v>
      </c>
      <c r="P48" s="167">
        <v>0</v>
      </c>
      <c r="Q48" s="167">
        <v>0</v>
      </c>
      <c r="R48" s="167">
        <v>0</v>
      </c>
      <c r="S48" s="205">
        <v>0</v>
      </c>
      <c r="T48" s="445" t="s">
        <v>17</v>
      </c>
      <c r="U48" s="445"/>
      <c r="V48" s="445"/>
      <c r="W48" s="445"/>
      <c r="X48" s="445"/>
      <c r="Y48" s="445"/>
      <c r="Z48" s="445"/>
      <c r="AA48" s="445"/>
      <c r="AB48" s="127"/>
      <c r="DU48" s="114"/>
      <c r="DV48" s="114"/>
      <c r="DW48" s="114"/>
      <c r="DX48" s="114"/>
      <c r="DY48" s="114"/>
      <c r="DZ48" s="114"/>
    </row>
    <row r="49" spans="1:130" s="94" customFormat="1" ht="21.75" customHeight="1" x14ac:dyDescent="0.35">
      <c r="A49" s="115"/>
      <c r="B49" s="179"/>
      <c r="C49" s="95"/>
      <c r="D49" s="95"/>
      <c r="E49" s="95"/>
      <c r="F49" s="95"/>
      <c r="G49" s="95"/>
      <c r="H49" s="95"/>
      <c r="I49" s="95"/>
      <c r="J49" s="95"/>
      <c r="K49" s="95"/>
      <c r="L49" s="95"/>
      <c r="M49" s="95"/>
      <c r="N49" s="95"/>
      <c r="O49" s="95"/>
      <c r="P49" s="95"/>
      <c r="Q49" s="95"/>
      <c r="R49" s="95"/>
      <c r="S49" s="96"/>
      <c r="T49" s="160"/>
      <c r="U49" s="162"/>
      <c r="V49" s="160"/>
      <c r="W49" s="162"/>
      <c r="X49" s="162"/>
      <c r="Y49" s="160"/>
      <c r="Z49" s="163"/>
      <c r="AA49" s="162"/>
      <c r="AB49" s="127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DU49" s="115" t="str">
        <f t="shared" ref="DU49" si="217" xml:space="preserve"> DEC2HEX(D49*8+E49*4+F49*2+G49)</f>
        <v>0</v>
      </c>
      <c r="DV49" s="115" t="str">
        <f t="shared" ref="DV49" si="218" xml:space="preserve"> DEC2HEX(H49*8+I49*4+J49*2+K49)</f>
        <v>0</v>
      </c>
      <c r="DW49" s="115" t="str">
        <f t="shared" ref="DW49" si="219" xml:space="preserve"> DEC2HEX(L49*8+M49*4+N49*2+O49)</f>
        <v>0</v>
      </c>
      <c r="DX49" s="115" t="str">
        <f t="shared" ref="DX49" si="220" xml:space="preserve"> DEC2HEX(P49*8+Q49*4+R49*2+S49)</f>
        <v>0</v>
      </c>
      <c r="DY49" s="115" t="str">
        <f t="shared" ref="DY49" si="221" xml:space="preserve"> DEC2HEX(T49*8+U49*4+V49*2+W49)</f>
        <v>0</v>
      </c>
      <c r="DZ49" s="115" t="str">
        <f t="shared" ref="DZ49" si="222" xml:space="preserve"> DEC2HEX(X49*8+Y49*4+Z49*2+AA49)</f>
        <v>0</v>
      </c>
    </row>
    <row r="50" spans="1:130" ht="24.75" customHeight="1" x14ac:dyDescent="0.3">
      <c r="A50" s="114" t="s">
        <v>950</v>
      </c>
      <c r="B50" s="170">
        <v>114</v>
      </c>
      <c r="C50" s="205" t="str">
        <f t="shared" ref="C50" si="223" xml:space="preserve"> DEC2HEX(B50)</f>
        <v>72</v>
      </c>
      <c r="D50" s="84">
        <v>0</v>
      </c>
      <c r="E50" s="84">
        <v>0</v>
      </c>
      <c r="F50" s="84">
        <v>0</v>
      </c>
      <c r="G50" s="84">
        <v>0</v>
      </c>
      <c r="H50" s="84">
        <v>0</v>
      </c>
      <c r="I50" s="143">
        <v>0</v>
      </c>
      <c r="J50" s="84">
        <v>0</v>
      </c>
      <c r="K50" s="84">
        <v>0</v>
      </c>
      <c r="L50" s="84">
        <v>0</v>
      </c>
      <c r="M50" s="84">
        <v>0</v>
      </c>
      <c r="N50" s="84">
        <v>0</v>
      </c>
      <c r="O50" s="84">
        <v>0</v>
      </c>
      <c r="P50" s="84">
        <v>0</v>
      </c>
      <c r="Q50" s="84">
        <v>0</v>
      </c>
      <c r="R50" s="84">
        <v>0</v>
      </c>
      <c r="S50" s="84">
        <v>0</v>
      </c>
      <c r="T50" s="84">
        <v>0</v>
      </c>
      <c r="U50" s="84">
        <v>0</v>
      </c>
      <c r="V50" s="84">
        <v>0</v>
      </c>
      <c r="W50" s="84">
        <v>0</v>
      </c>
      <c r="X50" s="84">
        <v>0</v>
      </c>
      <c r="Y50" s="446" t="s">
        <v>588</v>
      </c>
      <c r="Z50" s="461"/>
      <c r="AA50" s="461"/>
      <c r="AB50" s="125"/>
      <c r="AC50" s="185"/>
      <c r="AD50" s="186"/>
      <c r="AM50" s="181"/>
      <c r="DU50" s="181"/>
      <c r="DV50" s="181"/>
      <c r="DW50" s="181"/>
      <c r="DX50" s="181"/>
      <c r="DY50" s="181"/>
      <c r="DZ50" s="181"/>
    </row>
    <row r="51" spans="1:130" s="94" customFormat="1" ht="21.75" customHeight="1" x14ac:dyDescent="0.35">
      <c r="A51" s="115"/>
      <c r="B51" s="179"/>
      <c r="C51" s="95"/>
      <c r="D51" s="95"/>
      <c r="E51" s="95"/>
      <c r="F51" s="95"/>
      <c r="G51" s="95"/>
      <c r="H51" s="95"/>
      <c r="I51" s="95"/>
      <c r="J51" s="95"/>
      <c r="K51" s="95"/>
      <c r="L51" s="95"/>
      <c r="M51" s="95"/>
      <c r="N51" s="95"/>
      <c r="O51" s="95"/>
      <c r="P51" s="95"/>
      <c r="Q51" s="95"/>
      <c r="R51" s="95"/>
      <c r="S51" s="96"/>
      <c r="T51" s="95"/>
      <c r="U51" s="96"/>
      <c r="V51" s="95"/>
      <c r="W51" s="96"/>
      <c r="X51" s="96"/>
      <c r="Y51" s="146">
        <f xml:space="preserve"> BV51</f>
        <v>0</v>
      </c>
      <c r="Z51" s="146">
        <f xml:space="preserve"> BW51</f>
        <v>0</v>
      </c>
      <c r="AA51" s="146">
        <f xml:space="preserve"> BX51</f>
        <v>0</v>
      </c>
      <c r="AB51" s="127"/>
      <c r="AE51" s="93">
        <f>INDEX(REFERENCE!E2:E6,MATCH('PPG Config'!C21,REFERENCE!F2:F6,0))</f>
        <v>0</v>
      </c>
      <c r="AF51" s="159">
        <f xml:space="preserve"> MOD((AE51-AZ51-16*AV51-16^2*AR51-AN51*16^3-AJ51*16^4)/16^5,16)</f>
        <v>0</v>
      </c>
      <c r="AG51" s="159"/>
      <c r="AH51" s="159"/>
      <c r="AI51" s="159"/>
      <c r="AJ51" s="159">
        <f xml:space="preserve"> MOD((AE51-AZ51-16*AV51-16^2*AR51-AN51*16^3)/16^4,16)</f>
        <v>0</v>
      </c>
      <c r="AK51" s="159"/>
      <c r="AL51" s="159"/>
      <c r="AM51" s="159"/>
      <c r="AN51" s="159">
        <f xml:space="preserve"> MOD((AE51-AZ51-16*AV51-16^2*AR51)/16^3,16)</f>
        <v>0</v>
      </c>
      <c r="AO51" s="159"/>
      <c r="AP51" s="159"/>
      <c r="AQ51" s="159"/>
      <c r="AR51" s="159">
        <f xml:space="preserve"> MOD((AE51-AZ51-16*AV51)/16^2,16)</f>
        <v>0</v>
      </c>
      <c r="AS51" s="159"/>
      <c r="AT51" s="159"/>
      <c r="AU51" s="159"/>
      <c r="AV51" s="159">
        <f xml:space="preserve"> MOD((AE51-AZ51)/16,16)</f>
        <v>0</v>
      </c>
      <c r="AW51" s="159"/>
      <c r="AX51" s="159"/>
      <c r="AY51" s="159"/>
      <c r="AZ51" s="159">
        <f xml:space="preserve"> MOD(AE51,16)</f>
        <v>0</v>
      </c>
      <c r="BA51" s="159">
        <f xml:space="preserve"> MOD((AF51-BD51-BC51*2-BB51*2^2)/2^3,2)</f>
        <v>0</v>
      </c>
      <c r="BB51" s="159">
        <f xml:space="preserve"> MOD((AF51-BD51-BC51*2)/2^2,2)</f>
        <v>0</v>
      </c>
      <c r="BC51" s="159">
        <f xml:space="preserve"> MOD((AF51-BD51)/2,2)</f>
        <v>0</v>
      </c>
      <c r="BD51" s="159">
        <f xml:space="preserve"> MOD(AF51,2)</f>
        <v>0</v>
      </c>
      <c r="BE51" s="159">
        <f xml:space="preserve"> MOD((AJ51-BH51-BG51*2-BF51*2^2)/2^3,2)</f>
        <v>0</v>
      </c>
      <c r="BF51" s="159">
        <f xml:space="preserve"> MOD((AJ51-BH51-BG51*2)/2^2,2)</f>
        <v>0</v>
      </c>
      <c r="BG51" s="159">
        <f xml:space="preserve"> MOD((AJ51-BH51)/2,2)</f>
        <v>0</v>
      </c>
      <c r="BH51" s="159">
        <f xml:space="preserve"> MOD(AJ51,2)</f>
        <v>0</v>
      </c>
      <c r="BI51" s="159">
        <f xml:space="preserve"> MOD((AN51-BL51-BK51*2-BJ51*2^2)/2^3,2)</f>
        <v>0</v>
      </c>
      <c r="BJ51" s="159">
        <f xml:space="preserve"> MOD((AN51-BL51-BK51*2)/2^2,2)</f>
        <v>0</v>
      </c>
      <c r="BK51" s="159">
        <f xml:space="preserve"> MOD((AN51-BL51)/2,2)</f>
        <v>0</v>
      </c>
      <c r="BL51" s="159">
        <f xml:space="preserve"> MOD(AN51,2)</f>
        <v>0</v>
      </c>
      <c r="BM51" s="159">
        <f xml:space="preserve"> MOD((AR51-BP51-BO51*2-BN51*2^2)/2^3,2)</f>
        <v>0</v>
      </c>
      <c r="BN51" s="159">
        <f xml:space="preserve"> MOD((AR51-BP51-BO51*2)/2^2,2)</f>
        <v>0</v>
      </c>
      <c r="BO51" s="159">
        <f xml:space="preserve"> MOD((AR51-BP51)/2,2)</f>
        <v>0</v>
      </c>
      <c r="BP51" s="159">
        <f xml:space="preserve"> MOD(AR51,2)</f>
        <v>0</v>
      </c>
      <c r="BQ51" s="159">
        <f xml:space="preserve"> MOD((AV51-BT51-BS51*2-BR51*2^2)/2^3,2)</f>
        <v>0</v>
      </c>
      <c r="BR51" s="159">
        <f xml:space="preserve"> MOD((AV51-BT51-BS51*2)/2^2,2)</f>
        <v>0</v>
      </c>
      <c r="BS51" s="159">
        <f xml:space="preserve"> MOD((AV51-BT51)/2,2)</f>
        <v>0</v>
      </c>
      <c r="BT51" s="159">
        <f xml:space="preserve"> MOD(AV51,2)</f>
        <v>0</v>
      </c>
      <c r="BU51" s="159">
        <f xml:space="preserve"> MOD((AZ51-BX51-BW51*2-BV51*2^2)/2^3,2)</f>
        <v>0</v>
      </c>
      <c r="BV51" s="159">
        <f xml:space="preserve"> MOD((AZ51-BX51-BW51*2)/2^2,2)</f>
        <v>0</v>
      </c>
      <c r="BW51" s="159">
        <f xml:space="preserve"> MOD((AZ51-BX51)/2,2)</f>
        <v>0</v>
      </c>
      <c r="BX51" s="159">
        <f xml:space="preserve"> MOD(AZ51,2)</f>
        <v>0</v>
      </c>
      <c r="BY51" s="127" t="str">
        <f xml:space="preserve"> DEC2HEX(D51*8+E51*4+F51*2+G51)</f>
        <v>0</v>
      </c>
      <c r="BZ51" s="127" t="str">
        <f xml:space="preserve"> DEC2HEX(H51*8+I51*4+J51*2+K51)</f>
        <v>0</v>
      </c>
      <c r="CA51" s="127" t="str">
        <f xml:space="preserve"> DEC2HEX(L51*8+M51*4+N51*2+O51)</f>
        <v>0</v>
      </c>
      <c r="CB51" s="127" t="str">
        <f xml:space="preserve"> DEC2HEX(P51*8+Q51*4+R51*2+S51)</f>
        <v>0</v>
      </c>
      <c r="CC51" s="127" t="str">
        <f xml:space="preserve"> DEC2HEX(T51*8+U51*4+V51*2+W51)</f>
        <v>0</v>
      </c>
      <c r="CD51" s="127" t="str">
        <f xml:space="preserve"> DEC2HEX(X51*8+Y51*4+Z51*2+AA51)</f>
        <v>0</v>
      </c>
      <c r="CE51" s="127"/>
      <c r="CF51" s="127"/>
      <c r="CG51" s="127"/>
      <c r="CH51" s="127"/>
      <c r="CI51" s="127"/>
      <c r="CJ51" s="127"/>
      <c r="CK51" s="127"/>
      <c r="CL51" s="127"/>
      <c r="CM51" s="127"/>
      <c r="CN51" s="127"/>
      <c r="CO51" s="127"/>
      <c r="CP51" s="127"/>
      <c r="CQ51" s="127"/>
      <c r="CR51" s="127"/>
      <c r="CS51" s="127"/>
      <c r="CT51" s="127"/>
      <c r="CU51" s="127"/>
      <c r="CV51" s="127"/>
      <c r="CW51" s="127"/>
      <c r="CX51" s="127"/>
      <c r="CY51" s="127"/>
      <c r="CZ51" s="127"/>
      <c r="DA51" s="127"/>
      <c r="DB51" s="127"/>
      <c r="DC51" s="127"/>
      <c r="DD51" s="127"/>
      <c r="DE51" s="127"/>
      <c r="DF51" s="127"/>
      <c r="DU51" s="115" t="str">
        <f t="shared" ref="DU51" si="224" xml:space="preserve"> DEC2HEX(D51*8+E51*4+F51*2+G51)</f>
        <v>0</v>
      </c>
      <c r="DV51" s="115" t="str">
        <f t="shared" ref="DV51" si="225" xml:space="preserve"> DEC2HEX(H51*8+I51*4+J51*2+K51)</f>
        <v>0</v>
      </c>
      <c r="DW51" s="115" t="str">
        <f t="shared" ref="DW51" si="226" xml:space="preserve"> DEC2HEX(L51*8+M51*4+N51*2+O51)</f>
        <v>0</v>
      </c>
      <c r="DX51" s="115" t="str">
        <f t="shared" ref="DX51" si="227" xml:space="preserve"> DEC2HEX(P51*8+Q51*4+R51*2+S51)</f>
        <v>0</v>
      </c>
      <c r="DY51" s="115" t="str">
        <f t="shared" ref="DY51" si="228" xml:space="preserve"> DEC2HEX(T51*8+U51*4+V51*2+W51)</f>
        <v>0</v>
      </c>
      <c r="DZ51" s="115" t="str">
        <f t="shared" ref="DZ51" si="229" xml:space="preserve"> DEC2HEX(X51*8+Y51*4+Z51*2+AA51)</f>
        <v>0</v>
      </c>
    </row>
    <row r="52" spans="1:130" ht="39.75" customHeight="1" x14ac:dyDescent="0.3">
      <c r="A52" s="114" t="s">
        <v>951</v>
      </c>
      <c r="B52" s="170">
        <v>115</v>
      </c>
      <c r="C52" s="205" t="str">
        <f t="shared" ref="C52" si="230" xml:space="preserve"> DEC2HEX(B52)</f>
        <v>73</v>
      </c>
      <c r="D52" s="84">
        <v>0</v>
      </c>
      <c r="E52" s="84">
        <v>0</v>
      </c>
      <c r="F52" s="84">
        <v>0</v>
      </c>
      <c r="G52" s="84">
        <v>0</v>
      </c>
      <c r="H52" s="161" t="s">
        <v>338</v>
      </c>
      <c r="I52" s="143">
        <v>0</v>
      </c>
      <c r="J52" s="84">
        <v>0</v>
      </c>
      <c r="K52" s="84">
        <v>0</v>
      </c>
      <c r="L52" s="84">
        <v>0</v>
      </c>
      <c r="M52" s="84">
        <v>0</v>
      </c>
      <c r="N52" s="446" t="s">
        <v>357</v>
      </c>
      <c r="O52" s="448"/>
      <c r="P52" s="448"/>
      <c r="Q52" s="447"/>
      <c r="R52" s="168" t="s">
        <v>339</v>
      </c>
      <c r="S52" s="84">
        <v>0</v>
      </c>
      <c r="T52" s="84">
        <v>0</v>
      </c>
      <c r="U52" s="84">
        <v>0</v>
      </c>
      <c r="V52" s="446" t="s">
        <v>356</v>
      </c>
      <c r="W52" s="448"/>
      <c r="X52" s="448"/>
      <c r="Y52" s="447"/>
      <c r="Z52" s="143">
        <v>0</v>
      </c>
      <c r="AA52" s="205">
        <v>0</v>
      </c>
      <c r="AB52" s="125"/>
      <c r="DU52" s="114"/>
      <c r="DV52" s="114"/>
      <c r="DW52" s="114"/>
      <c r="DX52" s="114"/>
      <c r="DY52" s="114"/>
      <c r="DZ52" s="114"/>
    </row>
    <row r="53" spans="1:130" s="94" customFormat="1" ht="21.75" customHeight="1" x14ac:dyDescent="0.35">
      <c r="A53" s="115"/>
      <c r="B53" s="179"/>
      <c r="C53" s="95"/>
      <c r="D53" s="95"/>
      <c r="E53" s="95"/>
      <c r="F53" s="95"/>
      <c r="G53" s="95"/>
      <c r="H53" s="160"/>
      <c r="I53" s="95"/>
      <c r="J53" s="95"/>
      <c r="K53" s="95"/>
      <c r="L53" s="95"/>
      <c r="M53" s="95"/>
      <c r="N53" s="160">
        <f>V53</f>
        <v>1</v>
      </c>
      <c r="O53" s="160">
        <f t="shared" ref="O53:Q53" si="231">W53</f>
        <v>1</v>
      </c>
      <c r="P53" s="160">
        <f t="shared" si="231"/>
        <v>1</v>
      </c>
      <c r="Q53" s="160">
        <f t="shared" si="231"/>
        <v>1</v>
      </c>
      <c r="R53" s="95"/>
      <c r="S53" s="96"/>
      <c r="T53" s="95"/>
      <c r="U53" s="96"/>
      <c r="V53" s="160">
        <v>1</v>
      </c>
      <c r="W53" s="160">
        <v>1</v>
      </c>
      <c r="X53" s="160">
        <v>1</v>
      </c>
      <c r="Y53" s="160">
        <v>1</v>
      </c>
      <c r="Z53" s="126"/>
      <c r="AA53" s="96"/>
      <c r="AB53" s="127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DU53" s="115" t="str">
        <f t="shared" ref="DU53" si="232" xml:space="preserve"> DEC2HEX(D53*8+E53*4+F53*2+G53)</f>
        <v>0</v>
      </c>
      <c r="DV53" s="115" t="str">
        <f t="shared" ref="DV53" si="233" xml:space="preserve"> DEC2HEX(H53*8+I53*4+J53*2+K53)</f>
        <v>0</v>
      </c>
      <c r="DW53" s="115" t="str">
        <f t="shared" ref="DW53" si="234" xml:space="preserve"> DEC2HEX(L53*8+M53*4+N53*2+O53)</f>
        <v>3</v>
      </c>
      <c r="DX53" s="115" t="str">
        <f t="shared" ref="DX53" si="235" xml:space="preserve"> DEC2HEX(P53*8+Q53*4+R53*2+S53)</f>
        <v>C</v>
      </c>
      <c r="DY53" s="115" t="str">
        <f t="shared" ref="DY53" si="236" xml:space="preserve"> DEC2HEX(T53*8+U53*4+V53*2+W53)</f>
        <v>3</v>
      </c>
      <c r="DZ53" s="115" t="str">
        <f t="shared" ref="DZ53" si="237" xml:space="preserve"> DEC2HEX(X53*8+Y53*4+Z53*2+AA53)</f>
        <v>C</v>
      </c>
    </row>
    <row r="54" spans="1:130" ht="66" customHeight="1" x14ac:dyDescent="0.3">
      <c r="A54" s="114" t="s">
        <v>952</v>
      </c>
      <c r="B54" s="170">
        <v>116</v>
      </c>
      <c r="C54" s="205" t="str">
        <f t="shared" ref="C54" si="238" xml:space="preserve"> DEC2HEX(B54)</f>
        <v>74</v>
      </c>
      <c r="D54" s="84">
        <v>0</v>
      </c>
      <c r="E54" s="168" t="s">
        <v>419</v>
      </c>
      <c r="F54" s="206" t="s">
        <v>587</v>
      </c>
      <c r="G54" s="84">
        <v>0</v>
      </c>
      <c r="H54" s="84">
        <v>0</v>
      </c>
      <c r="I54" s="143">
        <v>0</v>
      </c>
      <c r="J54" s="84">
        <v>0</v>
      </c>
      <c r="K54" s="84">
        <v>0</v>
      </c>
      <c r="L54" s="84">
        <v>0</v>
      </c>
      <c r="M54" s="84">
        <v>0</v>
      </c>
      <c r="N54" s="84">
        <v>0</v>
      </c>
      <c r="O54" s="84">
        <v>0</v>
      </c>
      <c r="P54" s="84">
        <v>0</v>
      </c>
      <c r="Q54" s="84">
        <v>0</v>
      </c>
      <c r="R54" s="84">
        <v>0</v>
      </c>
      <c r="S54" s="84">
        <v>0</v>
      </c>
      <c r="T54" s="168" t="s">
        <v>420</v>
      </c>
      <c r="U54" s="168" t="s">
        <v>421</v>
      </c>
      <c r="V54" s="84">
        <v>0</v>
      </c>
      <c r="W54" s="84">
        <v>0</v>
      </c>
      <c r="X54" s="84">
        <v>0</v>
      </c>
      <c r="Y54" s="84">
        <v>0</v>
      </c>
      <c r="Z54" s="168" t="s">
        <v>143</v>
      </c>
      <c r="AA54" s="84">
        <v>0</v>
      </c>
      <c r="AB54" s="125"/>
      <c r="DU54" s="114"/>
      <c r="DV54" s="114"/>
      <c r="DW54" s="114"/>
      <c r="DX54" s="114"/>
      <c r="DY54" s="114"/>
      <c r="DZ54" s="114"/>
    </row>
    <row r="55" spans="1:130" s="94" customFormat="1" ht="21.75" customHeight="1" x14ac:dyDescent="0.35">
      <c r="A55" s="115"/>
      <c r="B55" s="179"/>
      <c r="C55" s="95"/>
      <c r="D55" s="95"/>
      <c r="E55" s="146">
        <f>IF(CLK_MODE="Sync-mixed-clk",1,0)</f>
        <v>0</v>
      </c>
      <c r="F55" s="160"/>
      <c r="G55" s="95"/>
      <c r="H55" s="95"/>
      <c r="I55" s="95"/>
      <c r="J55" s="95"/>
      <c r="K55" s="95"/>
      <c r="L55" s="95"/>
      <c r="M55" s="95"/>
      <c r="N55" s="95"/>
      <c r="O55" s="95"/>
      <c r="P55" s="95"/>
      <c r="Q55" s="95"/>
      <c r="R55" s="95"/>
      <c r="S55" s="96"/>
      <c r="T55" s="146">
        <f>IF('PPG Config'!C23&lt;32,0,1)</f>
        <v>0</v>
      </c>
      <c r="U55" s="146">
        <f>IF('PPG Config'!C24&lt;32,0,1)</f>
        <v>0</v>
      </c>
      <c r="V55" s="95"/>
      <c r="W55" s="96"/>
      <c r="X55" s="96"/>
      <c r="Y55" s="95"/>
      <c r="Z55" s="171">
        <f>IF(LDO_MODE="LDO bypass",IF(I25=1,0,1),0)</f>
        <v>0</v>
      </c>
      <c r="AA55" s="96"/>
      <c r="AB55" s="127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DU55" s="115" t="str">
        <f t="shared" ref="DU55" si="239" xml:space="preserve"> DEC2HEX(D55*8+E55*4+F55*2+G55)</f>
        <v>0</v>
      </c>
      <c r="DV55" s="115" t="str">
        <f t="shared" ref="DV55" si="240" xml:space="preserve"> DEC2HEX(H55*8+I55*4+J55*2+K55)</f>
        <v>0</v>
      </c>
      <c r="DW55" s="115" t="str">
        <f t="shared" ref="DW55" si="241" xml:space="preserve"> DEC2HEX(L55*8+M55*4+N55*2+O55)</f>
        <v>0</v>
      </c>
      <c r="DX55" s="115" t="str">
        <f t="shared" ref="DX55" si="242" xml:space="preserve"> DEC2HEX(P55*8+Q55*4+R55*2+S55)</f>
        <v>0</v>
      </c>
      <c r="DY55" s="115" t="str">
        <f t="shared" ref="DY55" si="243" xml:space="preserve"> DEC2HEX(T55*8+U55*4+V55*2+W55)</f>
        <v>0</v>
      </c>
      <c r="DZ55" s="115" t="str">
        <f t="shared" ref="DZ55" si="244" xml:space="preserve"> DEC2HEX(X55*8+Y55*4+Z55*2+AA55)</f>
        <v>0</v>
      </c>
    </row>
    <row r="56" spans="1:130" ht="60.65" x14ac:dyDescent="0.3">
      <c r="A56" s="114" t="s">
        <v>953</v>
      </c>
      <c r="B56" s="170">
        <v>117</v>
      </c>
      <c r="C56" s="205" t="str">
        <f t="shared" ref="C56" si="245" xml:space="preserve"> DEC2HEX(B56)</f>
        <v>75</v>
      </c>
      <c r="D56" s="84">
        <v>0</v>
      </c>
      <c r="E56" s="84">
        <v>0</v>
      </c>
      <c r="F56" s="84">
        <v>0</v>
      </c>
      <c r="G56" s="84">
        <v>0</v>
      </c>
      <c r="H56" s="84">
        <v>0</v>
      </c>
      <c r="I56" s="84">
        <v>0</v>
      </c>
      <c r="J56" s="84">
        <v>0</v>
      </c>
      <c r="K56" s="84">
        <v>0</v>
      </c>
      <c r="L56" s="84">
        <v>0</v>
      </c>
      <c r="M56" s="84">
        <v>0</v>
      </c>
      <c r="N56" s="84">
        <v>0</v>
      </c>
      <c r="O56" s="84">
        <v>0</v>
      </c>
      <c r="P56" s="84">
        <v>0</v>
      </c>
      <c r="Q56" s="84">
        <v>0</v>
      </c>
      <c r="R56" s="84">
        <v>0</v>
      </c>
      <c r="S56" s="168" t="s">
        <v>422</v>
      </c>
      <c r="T56" s="168" t="s">
        <v>423</v>
      </c>
      <c r="U56" s="84">
        <v>0</v>
      </c>
      <c r="V56" s="168" t="s">
        <v>424</v>
      </c>
      <c r="W56" s="84">
        <v>0</v>
      </c>
      <c r="X56" s="84">
        <v>0</v>
      </c>
      <c r="Y56" s="84">
        <v>0</v>
      </c>
      <c r="Z56" s="168" t="s">
        <v>875</v>
      </c>
      <c r="AA56" s="84">
        <v>0</v>
      </c>
      <c r="AB56" s="125"/>
      <c r="DU56" s="114"/>
      <c r="DV56" s="114"/>
      <c r="DW56" s="114"/>
      <c r="DX56" s="114"/>
      <c r="DY56" s="114"/>
      <c r="DZ56" s="114"/>
    </row>
    <row r="57" spans="1:130" s="94" customFormat="1" ht="21.75" customHeight="1" x14ac:dyDescent="0.35">
      <c r="A57" s="115"/>
      <c r="B57" s="179"/>
      <c r="C57" s="95"/>
      <c r="D57" s="95"/>
      <c r="E57" s="95"/>
      <c r="F57" s="95"/>
      <c r="G57" s="95"/>
      <c r="H57" s="95"/>
      <c r="I57" s="95"/>
      <c r="J57" s="95"/>
      <c r="K57" s="95"/>
      <c r="L57" s="95"/>
      <c r="M57" s="95"/>
      <c r="N57" s="95"/>
      <c r="O57" s="95"/>
      <c r="P57" s="95"/>
      <c r="Q57" s="95"/>
      <c r="R57" s="95"/>
      <c r="S57" s="95">
        <f>IMP_MODE_EN</f>
        <v>0</v>
      </c>
      <c r="T57" s="95">
        <f>IMP_MODE_EN</f>
        <v>0</v>
      </c>
      <c r="U57" s="96"/>
      <c r="V57" s="146">
        <f>IF(Global!C5="LDO Bypass",0,IF(Global!C6&lt;=2.3,1,0))</f>
        <v>0</v>
      </c>
      <c r="W57" s="96"/>
      <c r="X57" s="96"/>
      <c r="Y57" s="95"/>
      <c r="Z57" s="95">
        <f>IMP_MODE_EN</f>
        <v>0</v>
      </c>
      <c r="AA57" s="96"/>
      <c r="AB57" s="127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DU57" s="115" t="str">
        <f t="shared" ref="DU57" si="246" xml:space="preserve"> DEC2HEX(D57*8+E57*4+F57*2+G57)</f>
        <v>0</v>
      </c>
      <c r="DV57" s="115" t="str">
        <f t="shared" ref="DV57" si="247" xml:space="preserve"> DEC2HEX(H57*8+I57*4+J57*2+K57)</f>
        <v>0</v>
      </c>
      <c r="DW57" s="115" t="str">
        <f t="shared" ref="DW57" si="248" xml:space="preserve"> DEC2HEX(L57*8+M57*4+N57*2+O57)</f>
        <v>0</v>
      </c>
      <c r="DX57" s="115" t="str">
        <f t="shared" ref="DX57" si="249" xml:space="preserve"> DEC2HEX(P57*8+Q57*4+R57*2+S57)</f>
        <v>0</v>
      </c>
      <c r="DY57" s="115" t="str">
        <f t="shared" ref="DY57" si="250" xml:space="preserve"> DEC2HEX(T57*8+U57*4+V57*2+W57)</f>
        <v>0</v>
      </c>
      <c r="DZ57" s="115" t="str">
        <f t="shared" ref="DZ57" si="251" xml:space="preserve"> DEC2HEX(X57*8+Y57*4+Z57*2+AA57)</f>
        <v>0</v>
      </c>
    </row>
    <row r="58" spans="1:130" s="127" customFormat="1" ht="40.5" customHeight="1" x14ac:dyDescent="0.3">
      <c r="A58" s="114" t="s">
        <v>955</v>
      </c>
      <c r="B58" s="164">
        <v>120</v>
      </c>
      <c r="C58" s="205" t="str">
        <f t="shared" ref="C58" si="252" xml:space="preserve"> DEC2HEX(B58)</f>
        <v>78</v>
      </c>
      <c r="D58" s="168" t="s">
        <v>361</v>
      </c>
      <c r="E58" s="167">
        <v>0</v>
      </c>
      <c r="F58" s="167">
        <v>0</v>
      </c>
      <c r="G58" s="167">
        <v>0</v>
      </c>
      <c r="H58" s="167">
        <v>0</v>
      </c>
      <c r="I58" s="167">
        <v>0</v>
      </c>
      <c r="J58" s="167">
        <v>0</v>
      </c>
      <c r="K58" s="446" t="s">
        <v>362</v>
      </c>
      <c r="L58" s="448"/>
      <c r="M58" s="448"/>
      <c r="N58" s="448"/>
      <c r="O58" s="447"/>
      <c r="P58" s="167">
        <v>0</v>
      </c>
      <c r="Q58" s="167">
        <v>0</v>
      </c>
      <c r="R58" s="167">
        <v>0</v>
      </c>
      <c r="S58" s="167">
        <v>0</v>
      </c>
      <c r="T58" s="167">
        <v>0</v>
      </c>
      <c r="U58" s="205">
        <v>0</v>
      </c>
      <c r="V58" s="205">
        <v>0</v>
      </c>
      <c r="W58" s="446" t="s">
        <v>363</v>
      </c>
      <c r="X58" s="448"/>
      <c r="Y58" s="448"/>
      <c r="Z58" s="448"/>
      <c r="AA58" s="447"/>
      <c r="AD58" s="159"/>
      <c r="AE58" s="159"/>
      <c r="AF58" s="159"/>
      <c r="AG58" s="159"/>
      <c r="AH58" s="159"/>
      <c r="AI58" s="159"/>
      <c r="AJ58" s="159"/>
      <c r="AK58" s="159"/>
      <c r="AL58" s="159"/>
      <c r="AM58" s="159"/>
      <c r="DU58" s="114"/>
      <c r="DV58" s="114"/>
      <c r="DW58" s="114"/>
      <c r="DX58" s="114"/>
      <c r="DY58" s="114"/>
      <c r="DZ58" s="114"/>
    </row>
    <row r="59" spans="1:130" s="94" customFormat="1" ht="21.75" customHeight="1" x14ac:dyDescent="0.3">
      <c r="A59" s="115"/>
      <c r="B59" s="179"/>
      <c r="C59" s="95"/>
      <c r="D59" s="146">
        <f>IF('PPG Config'!C11="Yes",1,0)</f>
        <v>1</v>
      </c>
      <c r="E59" s="95"/>
      <c r="F59" s="95"/>
      <c r="G59" s="95"/>
      <c r="H59" s="95"/>
      <c r="I59" s="95"/>
      <c r="J59" s="95"/>
      <c r="K59" s="146">
        <f>INDEX(REFERENCE!$D$35:$D$66,MATCH('PPG Config'!C12,REFERENCE!$I$35:$I$66,0))</f>
        <v>0</v>
      </c>
      <c r="L59" s="146">
        <f>INDEX(REFERENCE!$E$35:$E$66,MATCH('PPG Config'!C12,REFERENCE!$I$35:$I$66,0))</f>
        <v>1</v>
      </c>
      <c r="M59" s="146">
        <f>INDEX(REFERENCE!$F$35:$F$66,MATCH('PPG Config'!C12,REFERENCE!$I$35:$I$66,0))</f>
        <v>1</v>
      </c>
      <c r="N59" s="171">
        <f>INDEX(REFERENCE!$G$35:$G$66,MATCH('PPG Config'!C12,REFERENCE!$I$35:$I$66,0))</f>
        <v>1</v>
      </c>
      <c r="O59" s="146">
        <f>INDEX(REFERENCE!$H$35:$H$66,MATCH('PPG Config'!C12,REFERENCE!$I$35:$I$66,0))</f>
        <v>0</v>
      </c>
      <c r="P59" s="95"/>
      <c r="Q59" s="95"/>
      <c r="R59" s="95"/>
      <c r="S59" s="95"/>
      <c r="T59" s="95"/>
      <c r="U59" s="95"/>
      <c r="V59" s="95"/>
      <c r="W59" s="146">
        <f>INDEX(REFERENCE!$D$35:$D$66,MATCH('PPG Config'!C9,REFERENCE!$I$35:$I$66,0))</f>
        <v>0</v>
      </c>
      <c r="X59" s="146">
        <f>INDEX(REFERENCE!$E$35:$E$66,MATCH('PPG Config'!C9,REFERENCE!$I$35:$I$66,0))</f>
        <v>0</v>
      </c>
      <c r="Y59" s="146">
        <f>INDEX(REFERENCE!$F$35:$F$66,MATCH('PPG Config'!C9,REFERENCE!$I$35:$I$66,0))</f>
        <v>1</v>
      </c>
      <c r="Z59" s="171">
        <f>INDEX(REFERENCE!$G$35:$G$66,MATCH('PPG Config'!C9,REFERENCE!$I$35:$I$66,0))</f>
        <v>0</v>
      </c>
      <c r="AA59" s="146">
        <f>INDEX(REFERENCE!$H$35:$H$66,MATCH('PPG Config'!C9,REFERENCE!$I$35:$I$66,0))</f>
        <v>1</v>
      </c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DU59" s="115" t="str">
        <f t="shared" ref="DU59" si="253" xml:space="preserve"> DEC2HEX(D59*8+E59*4+F59*2+G59)</f>
        <v>8</v>
      </c>
      <c r="DV59" s="115" t="str">
        <f t="shared" ref="DV59" si="254" xml:space="preserve"> DEC2HEX(H59*8+I59*4+J59*2+K59)</f>
        <v>0</v>
      </c>
      <c r="DW59" s="115" t="str">
        <f t="shared" ref="DW59" si="255" xml:space="preserve"> DEC2HEX(L59*8+M59*4+N59*2+O59)</f>
        <v>E</v>
      </c>
      <c r="DX59" s="115" t="str">
        <f t="shared" ref="DX59" si="256" xml:space="preserve"> DEC2HEX(P59*8+Q59*4+R59*2+S59)</f>
        <v>0</v>
      </c>
      <c r="DY59" s="115" t="str">
        <f t="shared" ref="DY59" si="257" xml:space="preserve"> DEC2HEX(T59*8+U59*4+V59*2+W59)</f>
        <v>0</v>
      </c>
      <c r="DZ59" s="115" t="str">
        <f t="shared" ref="DZ59" si="258" xml:space="preserve"> DEC2HEX(X59*8+Y59*4+Z59*2+AA59)</f>
        <v>5</v>
      </c>
    </row>
    <row r="60" spans="1:130" s="127" customFormat="1" ht="23.75" customHeight="1" x14ac:dyDescent="0.3">
      <c r="A60" s="114" t="s">
        <v>956</v>
      </c>
      <c r="B60" s="164">
        <v>121</v>
      </c>
      <c r="C60" s="205" t="str">
        <f t="shared" ref="C60" si="259" xml:space="preserve"> DEC2HEX(B60)</f>
        <v>79</v>
      </c>
      <c r="D60" s="167">
        <v>0</v>
      </c>
      <c r="E60" s="167">
        <v>0</v>
      </c>
      <c r="F60" s="167">
        <v>0</v>
      </c>
      <c r="G60" s="167">
        <v>0</v>
      </c>
      <c r="H60" s="167">
        <v>0</v>
      </c>
      <c r="I60" s="167">
        <v>0</v>
      </c>
      <c r="J60" s="167">
        <v>0</v>
      </c>
      <c r="K60" s="446" t="s">
        <v>365</v>
      </c>
      <c r="L60" s="448"/>
      <c r="M60" s="448"/>
      <c r="N60" s="448"/>
      <c r="O60" s="447"/>
      <c r="P60" s="167">
        <v>0</v>
      </c>
      <c r="Q60" s="167">
        <v>0</v>
      </c>
      <c r="R60" s="167">
        <v>0</v>
      </c>
      <c r="S60" s="167">
        <v>0</v>
      </c>
      <c r="T60" s="167">
        <v>0</v>
      </c>
      <c r="U60" s="205">
        <v>0</v>
      </c>
      <c r="V60" s="205">
        <v>0</v>
      </c>
      <c r="W60" s="446" t="s">
        <v>364</v>
      </c>
      <c r="X60" s="448"/>
      <c r="Y60" s="448"/>
      <c r="Z60" s="448"/>
      <c r="AA60" s="447"/>
      <c r="AD60" s="159"/>
      <c r="AE60" s="159"/>
      <c r="AF60" s="159"/>
      <c r="AG60" s="159"/>
      <c r="AH60" s="159"/>
      <c r="AI60" s="159"/>
      <c r="AJ60" s="159"/>
      <c r="AK60" s="159"/>
      <c r="AL60" s="159"/>
      <c r="AM60" s="159"/>
      <c r="DU60" s="114"/>
      <c r="DV60" s="114"/>
      <c r="DW60" s="114"/>
      <c r="DX60" s="114"/>
      <c r="DY60" s="114"/>
      <c r="DZ60" s="114"/>
    </row>
    <row r="61" spans="1:130" s="94" customFormat="1" ht="21.75" customHeight="1" x14ac:dyDescent="0.3">
      <c r="A61" s="115"/>
      <c r="B61" s="179"/>
      <c r="C61" s="95"/>
      <c r="D61" s="95"/>
      <c r="E61" s="95"/>
      <c r="F61" s="95"/>
      <c r="G61" s="95"/>
      <c r="H61" s="95"/>
      <c r="I61" s="95"/>
      <c r="J61" s="95"/>
      <c r="K61" s="146">
        <f>INDEX(REFERENCE!$D$35:$D$66,MATCH('PPG Config'!C13,REFERENCE!$I$35:$I$66,0))</f>
        <v>0</v>
      </c>
      <c r="L61" s="146">
        <f>INDEX(REFERENCE!$E$35:$E$66,MATCH('PPG Config'!C13,REFERENCE!$I$35:$I$66,0))</f>
        <v>1</v>
      </c>
      <c r="M61" s="146">
        <f>INDEX(REFERENCE!$F$35:$F$66,MATCH('PPG Config'!C13,REFERENCE!$I$35:$I$66,0))</f>
        <v>1</v>
      </c>
      <c r="N61" s="171">
        <f>INDEX(REFERENCE!$G$35:$G$66,MATCH('PPG Config'!C13,REFERENCE!$I$35:$I$66,0))</f>
        <v>1</v>
      </c>
      <c r="O61" s="146">
        <f>INDEX(REFERENCE!$H$35:$H$66,MATCH('PPG Config'!C13,REFERENCE!$I$35:$I$66,0))</f>
        <v>0</v>
      </c>
      <c r="P61" s="95"/>
      <c r="Q61" s="95"/>
      <c r="R61" s="95"/>
      <c r="S61" s="95"/>
      <c r="T61" s="95"/>
      <c r="U61" s="95"/>
      <c r="V61" s="95"/>
      <c r="W61" s="146">
        <f>INDEX(REFERENCE!$D$35:$D$66,MATCH('PPG Config'!C10,REFERENCE!$I$35:$I$66,0))</f>
        <v>0</v>
      </c>
      <c r="X61" s="146">
        <f>INDEX(REFERENCE!$E$35:$E$66,MATCH('PPG Config'!C10,REFERENCE!$I$35:$I$66,0))</f>
        <v>1</v>
      </c>
      <c r="Y61" s="146">
        <f>INDEX(REFERENCE!$F$35:$F$66,MATCH('PPG Config'!C10,REFERENCE!$I$35:$I$66,0))</f>
        <v>1</v>
      </c>
      <c r="Z61" s="171">
        <f>INDEX(REFERENCE!$G$35:$G$66,MATCH('PPG Config'!C10,REFERENCE!$I$35:$I$66,0))</f>
        <v>1</v>
      </c>
      <c r="AA61" s="146">
        <f>INDEX(REFERENCE!$H$35:$H$66,MATCH('PPG Config'!C10,REFERENCE!$I$35:$I$66,0))</f>
        <v>0</v>
      </c>
      <c r="AB61" s="97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DU61" s="115" t="str">
        <f t="shared" ref="DU61" si="260" xml:space="preserve"> DEC2HEX(D61*8+E61*4+F61*2+G61)</f>
        <v>0</v>
      </c>
      <c r="DV61" s="115" t="str">
        <f t="shared" ref="DV61" si="261" xml:space="preserve"> DEC2HEX(H61*8+I61*4+J61*2+K61)</f>
        <v>0</v>
      </c>
      <c r="DW61" s="115" t="str">
        <f t="shared" ref="DW61" si="262" xml:space="preserve"> DEC2HEX(L61*8+M61*4+N61*2+O61)</f>
        <v>E</v>
      </c>
      <c r="DX61" s="115" t="str">
        <f t="shared" ref="DX61" si="263" xml:space="preserve"> DEC2HEX(P61*8+Q61*4+R61*2+S61)</f>
        <v>0</v>
      </c>
      <c r="DY61" s="115" t="str">
        <f t="shared" ref="DY61" si="264" xml:space="preserve"> DEC2HEX(T61*8+U61*4+V61*2+W61)</f>
        <v>0</v>
      </c>
      <c r="DZ61" s="115" t="str">
        <f t="shared" ref="DZ61" si="265" xml:space="preserve"> DEC2HEX(X61*8+Y61*4+Z61*2+AA61)</f>
        <v>E</v>
      </c>
    </row>
    <row r="62" spans="1:130" s="127" customFormat="1" ht="23.75" customHeight="1" x14ac:dyDescent="0.3">
      <c r="A62" s="441" t="s">
        <v>957</v>
      </c>
      <c r="B62" s="411">
        <v>124</v>
      </c>
      <c r="C62" s="410" t="str">
        <f t="shared" ref="C62" si="266" xml:space="preserve"> DEC2HEX(B62)</f>
        <v>7C</v>
      </c>
      <c r="D62" s="410">
        <v>0</v>
      </c>
      <c r="E62" s="410">
        <v>0</v>
      </c>
      <c r="F62" s="410">
        <v>0</v>
      </c>
      <c r="G62" s="410">
        <v>0</v>
      </c>
      <c r="H62" s="410">
        <v>0</v>
      </c>
      <c r="I62" s="410">
        <v>0</v>
      </c>
      <c r="J62" s="410">
        <v>0</v>
      </c>
      <c r="K62" s="153"/>
      <c r="L62" s="153"/>
      <c r="M62" s="153"/>
      <c r="N62" s="153"/>
      <c r="O62" s="153"/>
      <c r="P62" s="410">
        <v>0</v>
      </c>
      <c r="Q62" s="410">
        <v>0</v>
      </c>
      <c r="R62" s="445" t="s">
        <v>868</v>
      </c>
      <c r="S62" s="445"/>
      <c r="T62" s="445"/>
      <c r="U62" s="445"/>
      <c r="V62" s="445"/>
      <c r="W62" s="445"/>
      <c r="X62" s="153"/>
      <c r="Y62" s="445" t="s">
        <v>869</v>
      </c>
      <c r="Z62" s="445"/>
      <c r="AA62" s="445"/>
      <c r="AD62" s="159"/>
      <c r="AE62" s="159"/>
      <c r="AF62" s="159"/>
      <c r="AG62" s="159"/>
      <c r="AH62" s="159"/>
      <c r="AI62" s="159"/>
      <c r="AJ62" s="159"/>
      <c r="AK62" s="159"/>
      <c r="AL62" s="159"/>
      <c r="AM62" s="159"/>
      <c r="DU62" s="114"/>
      <c r="DV62" s="114"/>
      <c r="DW62" s="114"/>
      <c r="DX62" s="114"/>
      <c r="DY62" s="114"/>
      <c r="DZ62" s="114"/>
    </row>
    <row r="63" spans="1:130" s="94" customFormat="1" ht="21.75" customHeight="1" x14ac:dyDescent="0.3">
      <c r="A63" s="115"/>
      <c r="B63" s="179"/>
      <c r="C63" s="95"/>
      <c r="D63" s="95"/>
      <c r="E63" s="95"/>
      <c r="F63" s="95"/>
      <c r="G63" s="95"/>
      <c r="H63" s="95"/>
      <c r="I63" s="95"/>
      <c r="J63" s="95"/>
      <c r="K63" s="95"/>
      <c r="L63" s="95"/>
      <c r="M63" s="95"/>
      <c r="N63" s="95"/>
      <c r="O63" s="95"/>
      <c r="P63" s="95"/>
      <c r="Q63" s="95"/>
      <c r="R63" s="146">
        <v>1</v>
      </c>
      <c r="S63" s="146">
        <v>1</v>
      </c>
      <c r="T63" s="146">
        <v>0</v>
      </c>
      <c r="U63" s="146">
        <v>0</v>
      </c>
      <c r="V63" s="146">
        <v>0</v>
      </c>
      <c r="W63" s="146">
        <v>0</v>
      </c>
      <c r="X63" s="151"/>
      <c r="Y63" s="146">
        <v>0</v>
      </c>
      <c r="Z63" s="171">
        <v>0</v>
      </c>
      <c r="AA63" s="146">
        <v>0</v>
      </c>
      <c r="AB63" s="97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DU63" s="115" t="str">
        <f t="shared" ref="DU63" si="267" xml:space="preserve"> DEC2HEX(D63*8+E63*4+F63*2+G63)</f>
        <v>0</v>
      </c>
      <c r="DV63" s="115" t="str">
        <f t="shared" ref="DV63" si="268" xml:space="preserve"> DEC2HEX(H63*8+I63*4+J63*2+K63)</f>
        <v>0</v>
      </c>
      <c r="DW63" s="115" t="str">
        <f t="shared" ref="DW63" si="269" xml:space="preserve"> DEC2HEX(L63*8+M63*4+N63*2+O63)</f>
        <v>0</v>
      </c>
      <c r="DX63" s="115" t="str">
        <f t="shared" ref="DX63" si="270" xml:space="preserve"> DEC2HEX(P63*8+Q63*4+R63*2+S63)</f>
        <v>3</v>
      </c>
      <c r="DY63" s="115" t="str">
        <f t="shared" ref="DY63" si="271" xml:space="preserve"> DEC2HEX(T63*8+U63*4+V63*2+W63)</f>
        <v>0</v>
      </c>
      <c r="DZ63" s="115" t="str">
        <f t="shared" ref="DZ63" si="272" xml:space="preserve"> DEC2HEX(X63*8+Y63*4+Z63*2+AA63)</f>
        <v>0</v>
      </c>
    </row>
    <row r="64" spans="1:130" s="127" customFormat="1" ht="23.75" customHeight="1" x14ac:dyDescent="0.3">
      <c r="A64" s="441" t="s">
        <v>958</v>
      </c>
      <c r="B64" s="411">
        <v>125</v>
      </c>
      <c r="C64" s="410" t="str">
        <f t="shared" ref="C64" si="273" xml:space="preserve"> DEC2HEX(B64)</f>
        <v>7D</v>
      </c>
      <c r="D64" s="410">
        <v>0</v>
      </c>
      <c r="E64" s="410">
        <v>0</v>
      </c>
      <c r="F64" s="410">
        <v>0</v>
      </c>
      <c r="G64" s="410">
        <v>0</v>
      </c>
      <c r="H64" s="410">
        <v>0</v>
      </c>
      <c r="I64" s="410">
        <v>0</v>
      </c>
      <c r="J64" s="410">
        <v>0</v>
      </c>
      <c r="K64" s="412"/>
      <c r="L64" s="413"/>
      <c r="M64" s="445" t="s">
        <v>870</v>
      </c>
      <c r="N64" s="445"/>
      <c r="O64" s="445"/>
      <c r="P64" s="410">
        <v>0</v>
      </c>
      <c r="Q64" s="445" t="s">
        <v>871</v>
      </c>
      <c r="R64" s="445"/>
      <c r="S64" s="445"/>
      <c r="T64" s="410">
        <v>0</v>
      </c>
      <c r="U64" s="445" t="s">
        <v>872</v>
      </c>
      <c r="V64" s="445"/>
      <c r="W64" s="445"/>
      <c r="X64" s="413"/>
      <c r="Y64" s="445" t="s">
        <v>873</v>
      </c>
      <c r="Z64" s="445"/>
      <c r="AA64" s="445"/>
      <c r="AD64" s="159"/>
      <c r="AE64" s="159"/>
      <c r="AF64" s="159"/>
      <c r="AG64" s="159"/>
      <c r="AH64" s="159"/>
      <c r="AI64" s="159"/>
      <c r="AJ64" s="159"/>
      <c r="AK64" s="159"/>
      <c r="AL64" s="159"/>
      <c r="AM64" s="159"/>
      <c r="DU64" s="114"/>
      <c r="DV64" s="114"/>
      <c r="DW64" s="114"/>
      <c r="DX64" s="114"/>
      <c r="DY64" s="114"/>
      <c r="DZ64" s="114"/>
    </row>
    <row r="65" spans="1:130" s="94" customFormat="1" ht="21.75" customHeight="1" x14ac:dyDescent="0.3">
      <c r="A65" s="115"/>
      <c r="B65" s="179"/>
      <c r="C65" s="95"/>
      <c r="D65" s="95"/>
      <c r="E65" s="95"/>
      <c r="F65" s="95"/>
      <c r="G65" s="95"/>
      <c r="H65" s="95"/>
      <c r="I65" s="95"/>
      <c r="J65" s="95"/>
      <c r="K65" s="95"/>
      <c r="L65" s="95"/>
      <c r="M65" s="95"/>
      <c r="N65" s="95"/>
      <c r="O65" s="95"/>
      <c r="P65" s="95"/>
      <c r="Q65" s="95"/>
      <c r="R65" s="95"/>
      <c r="S65" s="95"/>
      <c r="T65" s="95"/>
      <c r="U65" s="95"/>
      <c r="V65" s="95"/>
      <c r="W65" s="95"/>
      <c r="X65" s="95"/>
      <c r="Y65" s="95">
        <v>1</v>
      </c>
      <c r="Z65" s="95">
        <v>0</v>
      </c>
      <c r="AA65" s="95">
        <v>0</v>
      </c>
      <c r="AB65" s="97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DU65" s="115" t="str">
        <f t="shared" ref="DU65" si="274" xml:space="preserve"> DEC2HEX(D65*8+E65*4+F65*2+G65)</f>
        <v>0</v>
      </c>
      <c r="DV65" s="115" t="str">
        <f t="shared" ref="DV65" si="275" xml:space="preserve"> DEC2HEX(H65*8+I65*4+J65*2+K65)</f>
        <v>0</v>
      </c>
      <c r="DW65" s="115" t="str">
        <f t="shared" ref="DW65" si="276" xml:space="preserve"> DEC2HEX(L65*8+M65*4+N65*2+O65)</f>
        <v>0</v>
      </c>
      <c r="DX65" s="115" t="str">
        <f t="shared" ref="DX65" si="277" xml:space="preserve"> DEC2HEX(P65*8+Q65*4+R65*2+S65)</f>
        <v>0</v>
      </c>
      <c r="DY65" s="115" t="str">
        <f t="shared" ref="DY65" si="278" xml:space="preserve"> DEC2HEX(T65*8+U65*4+V65*2+W65)</f>
        <v>0</v>
      </c>
      <c r="DZ65" s="115" t="str">
        <f t="shared" ref="DZ65" si="279" xml:space="preserve"> DEC2HEX(X65*8+Y65*4+Z65*2+AA65)</f>
        <v>4</v>
      </c>
    </row>
    <row r="66" spans="1:130" s="127" customFormat="1" ht="21.75" customHeight="1" x14ac:dyDescent="0.3">
      <c r="A66" s="441" t="s">
        <v>959</v>
      </c>
      <c r="B66" s="164">
        <v>128</v>
      </c>
      <c r="C66" s="205" t="str">
        <f t="shared" ref="C66" si="280" xml:space="preserve"> DEC2HEX(B66)</f>
        <v>80</v>
      </c>
      <c r="D66" s="460" t="s">
        <v>583</v>
      </c>
      <c r="E66" s="465"/>
      <c r="F66" s="465"/>
      <c r="G66" s="465"/>
      <c r="H66" s="465"/>
      <c r="I66" s="465"/>
      <c r="J66" s="465"/>
      <c r="K66" s="465"/>
      <c r="L66" s="465"/>
      <c r="M66" s="465"/>
      <c r="N66" s="465"/>
      <c r="O66" s="465"/>
      <c r="P66" s="460" t="s">
        <v>584</v>
      </c>
      <c r="Q66" s="465"/>
      <c r="R66" s="465"/>
      <c r="S66" s="465"/>
      <c r="T66" s="465"/>
      <c r="U66" s="465"/>
      <c r="V66" s="465"/>
      <c r="W66" s="465"/>
      <c r="X66" s="465"/>
      <c r="Y66" s="465"/>
      <c r="Z66" s="465"/>
      <c r="AA66" s="465"/>
      <c r="AD66" s="159"/>
      <c r="AE66" s="159"/>
      <c r="AF66" s="159"/>
      <c r="AG66" s="159"/>
      <c r="AH66" s="159"/>
      <c r="AI66" s="159"/>
      <c r="AJ66" s="159"/>
      <c r="AK66" s="159"/>
      <c r="AL66" s="159"/>
      <c r="AM66" s="159"/>
      <c r="DU66" s="114"/>
      <c r="DV66" s="114"/>
      <c r="DW66" s="114"/>
      <c r="DX66" s="114"/>
      <c r="DY66" s="114"/>
      <c r="DZ66" s="114"/>
    </row>
    <row r="67" spans="1:130" s="94" customFormat="1" ht="21.75" customHeight="1" x14ac:dyDescent="0.35">
      <c r="A67" s="115"/>
      <c r="B67" s="179"/>
      <c r="C67" s="95"/>
      <c r="D67" s="160"/>
      <c r="E67" s="160"/>
      <c r="F67" s="160"/>
      <c r="G67" s="160"/>
      <c r="H67" s="160"/>
      <c r="I67" s="160"/>
      <c r="J67" s="160"/>
      <c r="K67" s="160"/>
      <c r="L67" s="160"/>
      <c r="M67" s="160"/>
      <c r="N67" s="160"/>
      <c r="O67" s="160"/>
      <c r="P67" s="160"/>
      <c r="Q67" s="160"/>
      <c r="R67" s="160"/>
      <c r="S67" s="162"/>
      <c r="T67" s="160"/>
      <c r="U67" s="162"/>
      <c r="V67" s="160"/>
      <c r="W67" s="162"/>
      <c r="X67" s="162"/>
      <c r="Y67" s="160"/>
      <c r="Z67" s="163"/>
      <c r="AA67" s="162"/>
      <c r="AB67" s="97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DU67" s="115" t="str">
        <f t="shared" ref="DU67" si="281" xml:space="preserve"> DEC2HEX(D67*8+E67*4+F67*2+G67)</f>
        <v>0</v>
      </c>
      <c r="DV67" s="115" t="str">
        <f t="shared" ref="DV67" si="282" xml:space="preserve"> DEC2HEX(H67*8+I67*4+J67*2+K67)</f>
        <v>0</v>
      </c>
      <c r="DW67" s="115" t="str">
        <f t="shared" ref="DW67" si="283" xml:space="preserve"> DEC2HEX(L67*8+M67*4+N67*2+O67)</f>
        <v>0</v>
      </c>
      <c r="DX67" s="115" t="str">
        <f t="shared" ref="DX67" si="284" xml:space="preserve"> DEC2HEX(P67*8+Q67*4+R67*2+S67)</f>
        <v>0</v>
      </c>
      <c r="DY67" s="115" t="str">
        <f t="shared" ref="DY67" si="285" xml:space="preserve"> DEC2HEX(T67*8+U67*4+V67*2+W67)</f>
        <v>0</v>
      </c>
      <c r="DZ67" s="115" t="str">
        <f t="shared" ref="DZ67" si="286" xml:space="preserve"> DEC2HEX(X67*8+Y67*4+Z67*2+AA67)</f>
        <v>0</v>
      </c>
    </row>
    <row r="68" spans="1:130" s="127" customFormat="1" ht="21.75" customHeight="1" x14ac:dyDescent="0.3">
      <c r="A68" s="441" t="s">
        <v>960</v>
      </c>
      <c r="B68" s="164">
        <v>129</v>
      </c>
      <c r="C68" s="205" t="str">
        <f t="shared" ref="C68" si="287" xml:space="preserve"> DEC2HEX(B68)</f>
        <v>81</v>
      </c>
      <c r="D68" s="460" t="s">
        <v>222</v>
      </c>
      <c r="E68" s="465"/>
      <c r="F68" s="465"/>
      <c r="G68" s="465"/>
      <c r="H68" s="465"/>
      <c r="I68" s="465"/>
      <c r="J68" s="465"/>
      <c r="K68" s="465"/>
      <c r="L68" s="465"/>
      <c r="M68" s="465"/>
      <c r="N68" s="465"/>
      <c r="O68" s="465"/>
      <c r="P68" s="460" t="s">
        <v>223</v>
      </c>
      <c r="Q68" s="465"/>
      <c r="R68" s="465"/>
      <c r="S68" s="465"/>
      <c r="T68" s="465"/>
      <c r="U68" s="465"/>
      <c r="V68" s="465"/>
      <c r="W68" s="465"/>
      <c r="X68" s="465"/>
      <c r="Y68" s="465"/>
      <c r="Z68" s="465"/>
      <c r="AA68" s="465"/>
      <c r="AD68" s="159"/>
      <c r="AE68" s="159"/>
      <c r="AF68" s="159"/>
      <c r="AG68" s="159"/>
      <c r="AH68" s="159"/>
      <c r="AI68" s="159"/>
      <c r="AJ68" s="159"/>
      <c r="AK68" s="159"/>
      <c r="AL68" s="159"/>
      <c r="AM68" s="159"/>
      <c r="DU68" s="114"/>
      <c r="DV68" s="114"/>
      <c r="DW68" s="114"/>
      <c r="DX68" s="114"/>
      <c r="DY68" s="114"/>
      <c r="DZ68" s="114"/>
    </row>
    <row r="69" spans="1:130" s="94" customFormat="1" ht="21.75" customHeight="1" x14ac:dyDescent="0.35">
      <c r="A69" s="115"/>
      <c r="B69" s="179"/>
      <c r="C69" s="95"/>
      <c r="D69" s="160"/>
      <c r="E69" s="160"/>
      <c r="F69" s="160"/>
      <c r="G69" s="160"/>
      <c r="H69" s="160"/>
      <c r="I69" s="160"/>
      <c r="J69" s="160"/>
      <c r="K69" s="160"/>
      <c r="L69" s="160"/>
      <c r="M69" s="160"/>
      <c r="N69" s="160"/>
      <c r="O69" s="160"/>
      <c r="P69" s="160"/>
      <c r="Q69" s="160"/>
      <c r="R69" s="160"/>
      <c r="S69" s="162"/>
      <c r="T69" s="160"/>
      <c r="U69" s="162"/>
      <c r="V69" s="160"/>
      <c r="W69" s="162"/>
      <c r="X69" s="162"/>
      <c r="Y69" s="160"/>
      <c r="Z69" s="163"/>
      <c r="AA69" s="162"/>
      <c r="AB69" s="97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DU69" s="115" t="str">
        <f t="shared" ref="DU69" si="288" xml:space="preserve"> DEC2HEX(D69*8+E69*4+F69*2+G69)</f>
        <v>0</v>
      </c>
      <c r="DV69" s="115" t="str">
        <f t="shared" ref="DV69" si="289" xml:space="preserve"> DEC2HEX(H69*8+I69*4+J69*2+K69)</f>
        <v>0</v>
      </c>
      <c r="DW69" s="115" t="str">
        <f t="shared" ref="DW69" si="290" xml:space="preserve"> DEC2HEX(L69*8+M69*4+N69*2+O69)</f>
        <v>0</v>
      </c>
      <c r="DX69" s="115" t="str">
        <f t="shared" ref="DX69" si="291" xml:space="preserve"> DEC2HEX(P69*8+Q69*4+R69*2+S69)</f>
        <v>0</v>
      </c>
      <c r="DY69" s="115" t="str">
        <f t="shared" ref="DY69" si="292" xml:space="preserve"> DEC2HEX(T69*8+U69*4+V69*2+W69)</f>
        <v>0</v>
      </c>
      <c r="DZ69" s="115" t="str">
        <f t="shared" ref="DZ69" si="293" xml:space="preserve"> DEC2HEX(X69*8+Y69*4+Z69*2+AA69)</f>
        <v>0</v>
      </c>
    </row>
    <row r="70" spans="1:130" s="127" customFormat="1" ht="67.25" x14ac:dyDescent="0.3">
      <c r="A70" s="441" t="s">
        <v>954</v>
      </c>
      <c r="B70" s="164">
        <v>136</v>
      </c>
      <c r="C70" s="205" t="str">
        <f t="shared" ref="C70" si="294" xml:space="preserve"> DEC2HEX(B70)</f>
        <v>88</v>
      </c>
      <c r="D70" s="167">
        <v>0</v>
      </c>
      <c r="E70" s="167">
        <v>0</v>
      </c>
      <c r="F70" s="167">
        <v>0</v>
      </c>
      <c r="G70" s="167">
        <v>0</v>
      </c>
      <c r="H70" s="205">
        <v>0</v>
      </c>
      <c r="I70" s="205">
        <v>0</v>
      </c>
      <c r="J70" s="169" t="s">
        <v>574</v>
      </c>
      <c r="K70" s="169" t="s">
        <v>575</v>
      </c>
      <c r="L70" s="167">
        <v>0</v>
      </c>
      <c r="M70" s="167">
        <v>0</v>
      </c>
      <c r="N70" s="167">
        <v>0</v>
      </c>
      <c r="O70" s="168" t="s">
        <v>340</v>
      </c>
      <c r="P70" s="167">
        <v>0</v>
      </c>
      <c r="Q70" s="167">
        <v>0</v>
      </c>
      <c r="R70" s="167">
        <v>0</v>
      </c>
      <c r="S70" s="168" t="s">
        <v>425</v>
      </c>
      <c r="T70" s="167">
        <v>0</v>
      </c>
      <c r="U70" s="168" t="s">
        <v>341</v>
      </c>
      <c r="V70" s="167">
        <v>0</v>
      </c>
      <c r="W70" s="446" t="s">
        <v>589</v>
      </c>
      <c r="X70" s="448"/>
      <c r="Y70" s="448"/>
      <c r="Z70" s="448"/>
      <c r="AA70" s="447"/>
      <c r="AC70" s="127" t="s">
        <v>589</v>
      </c>
      <c r="AE70" s="159">
        <f xml:space="preserve"> MIN(('PPG Config'!C31-1),23)</f>
        <v>2</v>
      </c>
      <c r="AF70" s="159">
        <f t="shared" ref="AF70" si="295" xml:space="preserve"> MOD((AE70-AZ70-16*AV70-16^2*AR70-AN70*16^3-AJ70*16^4)/16^5,16)</f>
        <v>0</v>
      </c>
      <c r="AG70" s="159"/>
      <c r="AH70" s="159"/>
      <c r="AI70" s="159"/>
      <c r="AJ70" s="159">
        <f t="shared" ref="AJ70" si="296" xml:space="preserve"> MOD((AE70-AZ70-16*AV70-16^2*AR70-AN70*16^3)/16^4,16)</f>
        <v>0</v>
      </c>
      <c r="AK70" s="159"/>
      <c r="AL70" s="159"/>
      <c r="AM70" s="159"/>
      <c r="AN70" s="159">
        <f t="shared" ref="AN70" si="297" xml:space="preserve"> MOD((AE70-AZ70-16*AV70-16^2*AR70)/16^3,16)</f>
        <v>0</v>
      </c>
      <c r="AO70" s="159"/>
      <c r="AP70" s="159"/>
      <c r="AQ70" s="159"/>
      <c r="AR70" s="159">
        <f t="shared" ref="AR70" si="298" xml:space="preserve"> MOD((AE70-AZ70-16*AV70)/16^2,16)</f>
        <v>0</v>
      </c>
      <c r="AS70" s="159"/>
      <c r="AT70" s="159"/>
      <c r="AU70" s="159"/>
      <c r="AV70" s="159">
        <f t="shared" ref="AV70" si="299" xml:space="preserve"> MOD((AE70-AZ70)/16,16)</f>
        <v>0</v>
      </c>
      <c r="AW70" s="159"/>
      <c r="AX70" s="159"/>
      <c r="AY70" s="159"/>
      <c r="AZ70" s="159">
        <f t="shared" ref="AZ70" si="300" xml:space="preserve"> MOD(AE70,16)</f>
        <v>2</v>
      </c>
      <c r="BA70" s="159">
        <f t="shared" ref="BA70" si="301" xml:space="preserve"> MOD((AF70-BD70-BC70*2-BB70*2^2)/2^3,2)</f>
        <v>0</v>
      </c>
      <c r="BB70" s="159">
        <f t="shared" ref="BB70" si="302" xml:space="preserve"> MOD((AF70-BD70-BC70*2)/2^2,2)</f>
        <v>0</v>
      </c>
      <c r="BC70" s="159">
        <f t="shared" ref="BC70" si="303" xml:space="preserve"> MOD((AF70-BD70)/2,2)</f>
        <v>0</v>
      </c>
      <c r="BD70" s="159">
        <f t="shared" ref="BD70" si="304" xml:space="preserve"> MOD(AF70,2)</f>
        <v>0</v>
      </c>
      <c r="BE70" s="159">
        <f t="shared" ref="BE70" si="305" xml:space="preserve"> MOD((AJ70-BH70-BG70*2-BF70*2^2)/2^3,2)</f>
        <v>0</v>
      </c>
      <c r="BF70" s="159">
        <f t="shared" ref="BF70" si="306" xml:space="preserve"> MOD((AJ70-BH70-BG70*2)/2^2,2)</f>
        <v>0</v>
      </c>
      <c r="BG70" s="159">
        <f t="shared" ref="BG70" si="307" xml:space="preserve"> MOD((AJ70-BH70)/2,2)</f>
        <v>0</v>
      </c>
      <c r="BH70" s="159">
        <f t="shared" ref="BH70" si="308" xml:space="preserve"> MOD(AJ70,2)</f>
        <v>0</v>
      </c>
      <c r="BI70" s="159">
        <f t="shared" ref="BI70" si="309" xml:space="preserve"> MOD((AN70-BL70-BK70*2-BJ70*2^2)/2^3,2)</f>
        <v>0</v>
      </c>
      <c r="BJ70" s="159">
        <f t="shared" ref="BJ70" si="310" xml:space="preserve"> MOD((AN70-BL70-BK70*2)/2^2,2)</f>
        <v>0</v>
      </c>
      <c r="BK70" s="159">
        <f t="shared" ref="BK70" si="311" xml:space="preserve"> MOD((AN70-BL70)/2,2)</f>
        <v>0</v>
      </c>
      <c r="BL70" s="159">
        <f t="shared" ref="BL70" si="312" xml:space="preserve"> MOD(AN70,2)</f>
        <v>0</v>
      </c>
      <c r="BM70" s="159">
        <f t="shared" ref="BM70" si="313" xml:space="preserve"> MOD((AR70-BP70-BO70*2-BN70*2^2)/2^3,2)</f>
        <v>0</v>
      </c>
      <c r="BN70" s="159">
        <f t="shared" ref="BN70" si="314" xml:space="preserve"> MOD((AR70-BP70-BO70*2)/2^2,2)</f>
        <v>0</v>
      </c>
      <c r="BO70" s="159">
        <f t="shared" ref="BO70" si="315" xml:space="preserve"> MOD((AR70-BP70)/2,2)</f>
        <v>0</v>
      </c>
      <c r="BP70" s="159">
        <f t="shared" ref="BP70" si="316" xml:space="preserve"> MOD(AR70,2)</f>
        <v>0</v>
      </c>
      <c r="BQ70" s="159">
        <f t="shared" ref="BQ70" si="317" xml:space="preserve"> MOD((AV70-BT70-BS70*2-BR70*2^2)/2^3,2)</f>
        <v>0</v>
      </c>
      <c r="BR70" s="159">
        <f t="shared" ref="BR70" si="318" xml:space="preserve"> MOD((AV70-BT70-BS70*2)/2^2,2)</f>
        <v>0</v>
      </c>
      <c r="BS70" s="159">
        <f t="shared" ref="BS70" si="319" xml:space="preserve"> MOD((AV70-BT70)/2,2)</f>
        <v>0</v>
      </c>
      <c r="BT70" s="159">
        <f t="shared" ref="BT70" si="320" xml:space="preserve"> MOD(AV70,2)</f>
        <v>0</v>
      </c>
      <c r="BU70" s="159">
        <f t="shared" ref="BU70" si="321" xml:space="preserve"> MOD((AZ70-BX70-BW70*2-BV70*2^2)/2^3,2)</f>
        <v>0</v>
      </c>
      <c r="BV70" s="159">
        <f t="shared" ref="BV70" si="322" xml:space="preserve"> MOD((AZ70-BX70-BW70*2)/2^2,2)</f>
        <v>0</v>
      </c>
      <c r="BW70" s="159">
        <f t="shared" ref="BW70" si="323" xml:space="preserve"> MOD((AZ70-BX70)/2,2)</f>
        <v>1</v>
      </c>
      <c r="BX70" s="159">
        <f t="shared" ref="BX70" si="324" xml:space="preserve"> MOD(AZ70,2)</f>
        <v>0</v>
      </c>
      <c r="DU70" s="114"/>
      <c r="DV70" s="114"/>
      <c r="DW70" s="114"/>
      <c r="DX70" s="114"/>
      <c r="DY70" s="114"/>
      <c r="DZ70" s="114"/>
    </row>
    <row r="71" spans="1:130" s="94" customFormat="1" ht="21.75" customHeight="1" x14ac:dyDescent="0.35">
      <c r="A71" s="115"/>
      <c r="B71" s="179"/>
      <c r="C71" s="95"/>
      <c r="D71" s="95"/>
      <c r="E71" s="95"/>
      <c r="F71" s="95"/>
      <c r="G71" s="95"/>
      <c r="H71" s="95"/>
      <c r="I71" s="95"/>
      <c r="J71" s="146">
        <f xml:space="preserve"> IF('PPG Config'!C32="No",1,0)</f>
        <v>0</v>
      </c>
      <c r="K71" s="146">
        <f xml:space="preserve"> IF('PPG Config'!C32="No",1,0)</f>
        <v>0</v>
      </c>
      <c r="L71" s="95"/>
      <c r="M71" s="95"/>
      <c r="N71" s="95"/>
      <c r="O71" s="95"/>
      <c r="P71" s="95"/>
      <c r="Q71" s="95"/>
      <c r="R71" s="95"/>
      <c r="S71" s="96"/>
      <c r="T71" s="95"/>
      <c r="U71" s="162"/>
      <c r="V71" s="95"/>
      <c r="W71" s="146">
        <f xml:space="preserve"> BT70</f>
        <v>0</v>
      </c>
      <c r="X71" s="146">
        <f xml:space="preserve"> BU70</f>
        <v>0</v>
      </c>
      <c r="Y71" s="146">
        <f xml:space="preserve"> BV70</f>
        <v>0</v>
      </c>
      <c r="Z71" s="171">
        <f xml:space="preserve"> BW70</f>
        <v>1</v>
      </c>
      <c r="AA71" s="146">
        <f xml:space="preserve"> BX70</f>
        <v>0</v>
      </c>
      <c r="AB71" s="97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DU71" s="115" t="str">
        <f t="shared" ref="DU71" si="325" xml:space="preserve"> DEC2HEX(D71*8+E71*4+F71*2+G71)</f>
        <v>0</v>
      </c>
      <c r="DV71" s="115" t="str">
        <f t="shared" ref="DV71" si="326" xml:space="preserve"> DEC2HEX(H71*8+I71*4+J71*2+K71)</f>
        <v>0</v>
      </c>
      <c r="DW71" s="115" t="str">
        <f t="shared" ref="DW71" si="327" xml:space="preserve"> DEC2HEX(L71*8+M71*4+N71*2+O71)</f>
        <v>0</v>
      </c>
      <c r="DX71" s="115" t="str">
        <f t="shared" ref="DX71" si="328" xml:space="preserve"> DEC2HEX(P71*8+Q71*4+R71*2+S71)</f>
        <v>0</v>
      </c>
      <c r="DY71" s="115" t="str">
        <f t="shared" ref="DY71" si="329" xml:space="preserve"> DEC2HEX(T71*8+U71*4+V71*2+W71)</f>
        <v>0</v>
      </c>
      <c r="DZ71" s="115" t="str">
        <f t="shared" ref="DZ71" si="330" xml:space="preserve"> DEC2HEX(X71*8+Y71*4+Z71*2+AA71)</f>
        <v>2</v>
      </c>
    </row>
    <row r="72" spans="1:130" s="127" customFormat="1" ht="20.75" customHeight="1" x14ac:dyDescent="0.35">
      <c r="A72" s="441" t="s">
        <v>961</v>
      </c>
      <c r="B72" s="164">
        <v>138</v>
      </c>
      <c r="C72" s="205" t="str">
        <f t="shared" ref="C72" si="331" xml:space="preserve"> DEC2HEX(B72)</f>
        <v>8A</v>
      </c>
      <c r="D72" s="167">
        <v>0</v>
      </c>
      <c r="E72" s="167">
        <v>0</v>
      </c>
      <c r="F72" s="167">
        <v>0</v>
      </c>
      <c r="G72" s="467" t="s">
        <v>18</v>
      </c>
      <c r="H72" s="467"/>
      <c r="I72" s="467"/>
      <c r="J72" s="467"/>
      <c r="K72" s="467"/>
      <c r="L72" s="467"/>
      <c r="M72" s="467"/>
      <c r="N72" s="467"/>
      <c r="O72" s="467"/>
      <c r="P72" s="167">
        <v>0</v>
      </c>
      <c r="Q72" s="167">
        <v>0</v>
      </c>
      <c r="R72" s="167">
        <v>0</v>
      </c>
      <c r="S72" s="467" t="s">
        <v>19</v>
      </c>
      <c r="T72" s="467"/>
      <c r="U72" s="467"/>
      <c r="V72" s="467"/>
      <c r="W72" s="467"/>
      <c r="X72" s="467"/>
      <c r="Y72" s="467"/>
      <c r="Z72" s="467"/>
      <c r="AA72" s="467"/>
      <c r="AC72" s="212" t="s">
        <v>19</v>
      </c>
      <c r="AE72" s="159">
        <f>'PPG Config'!C50</f>
        <v>22</v>
      </c>
      <c r="AF72" s="159">
        <f t="shared" ref="AF72:AF73" si="332" xml:space="preserve"> MOD((AE72-AZ72-16*AV72-16^2*AR72-AN72*16^3-AJ72*16^4)/16^5,16)</f>
        <v>0</v>
      </c>
      <c r="AG72" s="159"/>
      <c r="AH72" s="159"/>
      <c r="AI72" s="159"/>
      <c r="AJ72" s="159">
        <f t="shared" ref="AJ72:AJ73" si="333" xml:space="preserve"> MOD((AE72-AZ72-16*AV72-16^2*AR72-AN72*16^3)/16^4,16)</f>
        <v>0</v>
      </c>
      <c r="AK72" s="159"/>
      <c r="AL72" s="159"/>
      <c r="AM72" s="159"/>
      <c r="AN72" s="159">
        <f t="shared" ref="AN72:AN73" si="334" xml:space="preserve"> MOD((AE72-AZ72-16*AV72-16^2*AR72)/16^3,16)</f>
        <v>0</v>
      </c>
      <c r="AO72" s="159"/>
      <c r="AP72" s="159"/>
      <c r="AQ72" s="159"/>
      <c r="AR72" s="159">
        <f t="shared" ref="AR72:AR73" si="335" xml:space="preserve"> MOD((AE72-AZ72-16*AV72)/16^2,16)</f>
        <v>0</v>
      </c>
      <c r="AS72" s="159"/>
      <c r="AT72" s="159"/>
      <c r="AU72" s="159"/>
      <c r="AV72" s="159">
        <f t="shared" ref="AV72:AV73" si="336" xml:space="preserve"> MOD((AE72-AZ72)/16,16)</f>
        <v>1</v>
      </c>
      <c r="AW72" s="159"/>
      <c r="AX72" s="159"/>
      <c r="AY72" s="159"/>
      <c r="AZ72" s="159">
        <f t="shared" ref="AZ72:AZ73" si="337" xml:space="preserve"> MOD(AE72,16)</f>
        <v>6</v>
      </c>
      <c r="BA72" s="159">
        <f t="shared" ref="BA72:BA73" si="338" xml:space="preserve"> MOD((AF72-BD72-BC72*2-BB72*2^2)/2^3,2)</f>
        <v>0</v>
      </c>
      <c r="BB72" s="159">
        <f t="shared" ref="BB72:BB73" si="339" xml:space="preserve"> MOD((AF72-BD72-BC72*2)/2^2,2)</f>
        <v>0</v>
      </c>
      <c r="BC72" s="159">
        <f t="shared" ref="BC72:BC73" si="340" xml:space="preserve"> MOD((AF72-BD72)/2,2)</f>
        <v>0</v>
      </c>
      <c r="BD72" s="159">
        <f t="shared" ref="BD72:BD73" si="341" xml:space="preserve"> MOD(AF72,2)</f>
        <v>0</v>
      </c>
      <c r="BE72" s="159">
        <f t="shared" ref="BE72:BE73" si="342" xml:space="preserve"> MOD((AJ72-BH72-BG72*2-BF72*2^2)/2^3,2)</f>
        <v>0</v>
      </c>
      <c r="BF72" s="159">
        <f t="shared" ref="BF72:BF73" si="343" xml:space="preserve"> MOD((AJ72-BH72-BG72*2)/2^2,2)</f>
        <v>0</v>
      </c>
      <c r="BG72" s="159">
        <f t="shared" ref="BG72:BG73" si="344" xml:space="preserve"> MOD((AJ72-BH72)/2,2)</f>
        <v>0</v>
      </c>
      <c r="BH72" s="159">
        <f t="shared" ref="BH72:BH73" si="345" xml:space="preserve"> MOD(AJ72,2)</f>
        <v>0</v>
      </c>
      <c r="BI72" s="159">
        <f t="shared" ref="BI72:BI73" si="346" xml:space="preserve"> MOD((AN72-BL72-BK72*2-BJ72*2^2)/2^3,2)</f>
        <v>0</v>
      </c>
      <c r="BJ72" s="159">
        <f t="shared" ref="BJ72:BJ73" si="347" xml:space="preserve"> MOD((AN72-BL72-BK72*2)/2^2,2)</f>
        <v>0</v>
      </c>
      <c r="BK72" s="159">
        <f t="shared" ref="BK72:BK73" si="348" xml:space="preserve"> MOD((AN72-BL72)/2,2)</f>
        <v>0</v>
      </c>
      <c r="BL72" s="159">
        <f t="shared" ref="BL72:BL73" si="349" xml:space="preserve"> MOD(AN72,2)</f>
        <v>0</v>
      </c>
      <c r="BM72" s="159">
        <f t="shared" ref="BM72:BM73" si="350" xml:space="preserve"> MOD((AR72-BP72-BO72*2-BN72*2^2)/2^3,2)</f>
        <v>0</v>
      </c>
      <c r="BN72" s="159">
        <f t="shared" ref="BN72:BN73" si="351" xml:space="preserve"> MOD((AR72-BP72-BO72*2)/2^2,2)</f>
        <v>0</v>
      </c>
      <c r="BO72" s="159">
        <f t="shared" ref="BO72:BO73" si="352" xml:space="preserve"> MOD((AR72-BP72)/2,2)</f>
        <v>0</v>
      </c>
      <c r="BP72" s="159">
        <f t="shared" ref="BP72:BP73" si="353" xml:space="preserve"> MOD(AR72,2)</f>
        <v>0</v>
      </c>
      <c r="BQ72" s="159">
        <f t="shared" ref="BQ72:BQ73" si="354" xml:space="preserve"> MOD((AV72-BT72-BS72*2-BR72*2^2)/2^3,2)</f>
        <v>0</v>
      </c>
      <c r="BR72" s="159">
        <f t="shared" ref="BR72:BR73" si="355" xml:space="preserve"> MOD((AV72-BT72-BS72*2)/2^2,2)</f>
        <v>0</v>
      </c>
      <c r="BS72" s="159">
        <f t="shared" ref="BS72:BS73" si="356" xml:space="preserve"> MOD((AV72-BT72)/2,2)</f>
        <v>0</v>
      </c>
      <c r="BT72" s="159">
        <f t="shared" ref="BT72:BT73" si="357" xml:space="preserve"> MOD(AV72,2)</f>
        <v>1</v>
      </c>
      <c r="BU72" s="159">
        <f t="shared" ref="BU72:BU73" si="358" xml:space="preserve"> MOD((AZ72-BX72-BW72*2-BV72*2^2)/2^3,2)</f>
        <v>0</v>
      </c>
      <c r="BV72" s="159">
        <f t="shared" ref="BV72:BV73" si="359" xml:space="preserve"> MOD((AZ72-BX72-BW72*2)/2^2,2)</f>
        <v>1</v>
      </c>
      <c r="BW72" s="159">
        <f t="shared" ref="BW72:BW73" si="360" xml:space="preserve"> MOD((AZ72-BX72)/2,2)</f>
        <v>1</v>
      </c>
      <c r="BX72" s="159">
        <f t="shared" ref="BX72:BX73" si="361" xml:space="preserve"> MOD(AZ72,2)</f>
        <v>0</v>
      </c>
      <c r="DU72" s="114"/>
      <c r="DV72" s="114"/>
      <c r="DW72" s="114"/>
      <c r="DX72" s="114"/>
      <c r="DY72" s="114"/>
      <c r="DZ72" s="114"/>
    </row>
    <row r="73" spans="1:130" s="94" customFormat="1" ht="21.75" customHeight="1" x14ac:dyDescent="0.3">
      <c r="A73" s="115"/>
      <c r="B73" s="179"/>
      <c r="C73" s="95"/>
      <c r="D73" s="95"/>
      <c r="E73" s="95"/>
      <c r="F73" s="95"/>
      <c r="G73" s="146">
        <f t="shared" ref="G73:O73" si="362" xml:space="preserve"> BP73</f>
        <v>0</v>
      </c>
      <c r="H73" s="146">
        <f t="shared" si="362"/>
        <v>0</v>
      </c>
      <c r="I73" s="146">
        <f t="shared" si="362"/>
        <v>0</v>
      </c>
      <c r="J73" s="146">
        <f t="shared" si="362"/>
        <v>1</v>
      </c>
      <c r="K73" s="146">
        <f t="shared" si="362"/>
        <v>0</v>
      </c>
      <c r="L73" s="146">
        <f t="shared" si="362"/>
        <v>0</v>
      </c>
      <c r="M73" s="146">
        <f t="shared" si="362"/>
        <v>1</v>
      </c>
      <c r="N73" s="146">
        <f t="shared" si="362"/>
        <v>1</v>
      </c>
      <c r="O73" s="146">
        <f t="shared" si="362"/>
        <v>0</v>
      </c>
      <c r="P73" s="95"/>
      <c r="Q73" s="95"/>
      <c r="R73" s="95"/>
      <c r="S73" s="146">
        <f t="shared" ref="S73:AA73" si="363" xml:space="preserve"> BP72</f>
        <v>0</v>
      </c>
      <c r="T73" s="146">
        <f t="shared" si="363"/>
        <v>0</v>
      </c>
      <c r="U73" s="146">
        <f t="shared" si="363"/>
        <v>0</v>
      </c>
      <c r="V73" s="146">
        <f t="shared" si="363"/>
        <v>0</v>
      </c>
      <c r="W73" s="146">
        <f t="shared" si="363"/>
        <v>1</v>
      </c>
      <c r="X73" s="146">
        <f t="shared" si="363"/>
        <v>0</v>
      </c>
      <c r="Y73" s="146">
        <f t="shared" si="363"/>
        <v>1</v>
      </c>
      <c r="Z73" s="146">
        <f t="shared" si="363"/>
        <v>1</v>
      </c>
      <c r="AA73" s="146">
        <f t="shared" si="363"/>
        <v>0</v>
      </c>
      <c r="AB73" s="97"/>
      <c r="AC73" s="212" t="s">
        <v>18</v>
      </c>
      <c r="AE73" s="93">
        <f xml:space="preserve"> 'PPG Config'!C51</f>
        <v>38</v>
      </c>
      <c r="AF73" s="159">
        <f t="shared" si="332"/>
        <v>0</v>
      </c>
      <c r="AG73" s="159"/>
      <c r="AH73" s="159"/>
      <c r="AI73" s="159"/>
      <c r="AJ73" s="159">
        <f t="shared" si="333"/>
        <v>0</v>
      </c>
      <c r="AK73" s="159"/>
      <c r="AL73" s="159"/>
      <c r="AM73" s="159"/>
      <c r="AN73" s="159">
        <f t="shared" si="334"/>
        <v>0</v>
      </c>
      <c r="AO73" s="159"/>
      <c r="AP73" s="159"/>
      <c r="AQ73" s="159"/>
      <c r="AR73" s="159">
        <f t="shared" si="335"/>
        <v>0</v>
      </c>
      <c r="AS73" s="159"/>
      <c r="AT73" s="159"/>
      <c r="AU73" s="159"/>
      <c r="AV73" s="159">
        <f t="shared" si="336"/>
        <v>2</v>
      </c>
      <c r="AW73" s="159"/>
      <c r="AX73" s="159"/>
      <c r="AY73" s="159"/>
      <c r="AZ73" s="159">
        <f t="shared" si="337"/>
        <v>6</v>
      </c>
      <c r="BA73" s="159">
        <f t="shared" si="338"/>
        <v>0</v>
      </c>
      <c r="BB73" s="159">
        <f t="shared" si="339"/>
        <v>0</v>
      </c>
      <c r="BC73" s="159">
        <f t="shared" si="340"/>
        <v>0</v>
      </c>
      <c r="BD73" s="159">
        <f t="shared" si="341"/>
        <v>0</v>
      </c>
      <c r="BE73" s="159">
        <f t="shared" si="342"/>
        <v>0</v>
      </c>
      <c r="BF73" s="159">
        <f t="shared" si="343"/>
        <v>0</v>
      </c>
      <c r="BG73" s="159">
        <f t="shared" si="344"/>
        <v>0</v>
      </c>
      <c r="BH73" s="159">
        <f t="shared" si="345"/>
        <v>0</v>
      </c>
      <c r="BI73" s="159">
        <f t="shared" si="346"/>
        <v>0</v>
      </c>
      <c r="BJ73" s="159">
        <f t="shared" si="347"/>
        <v>0</v>
      </c>
      <c r="BK73" s="159">
        <f t="shared" si="348"/>
        <v>0</v>
      </c>
      <c r="BL73" s="159">
        <f t="shared" si="349"/>
        <v>0</v>
      </c>
      <c r="BM73" s="159">
        <f t="shared" si="350"/>
        <v>0</v>
      </c>
      <c r="BN73" s="159">
        <f t="shared" si="351"/>
        <v>0</v>
      </c>
      <c r="BO73" s="159">
        <f t="shared" si="352"/>
        <v>0</v>
      </c>
      <c r="BP73" s="159">
        <f t="shared" si="353"/>
        <v>0</v>
      </c>
      <c r="BQ73" s="159">
        <f t="shared" si="354"/>
        <v>0</v>
      </c>
      <c r="BR73" s="159">
        <f t="shared" si="355"/>
        <v>0</v>
      </c>
      <c r="BS73" s="159">
        <f t="shared" si="356"/>
        <v>1</v>
      </c>
      <c r="BT73" s="159">
        <f t="shared" si="357"/>
        <v>0</v>
      </c>
      <c r="BU73" s="159">
        <f t="shared" si="358"/>
        <v>0</v>
      </c>
      <c r="BV73" s="159">
        <f t="shared" si="359"/>
        <v>1</v>
      </c>
      <c r="BW73" s="159">
        <f t="shared" si="360"/>
        <v>1</v>
      </c>
      <c r="BX73" s="159">
        <f t="shared" si="361"/>
        <v>0</v>
      </c>
      <c r="DU73" s="115" t="str">
        <f t="shared" ref="DU73" si="364" xml:space="preserve"> DEC2HEX(D73*8+E73*4+F73*2+G73)</f>
        <v>0</v>
      </c>
      <c r="DV73" s="115" t="str">
        <f t="shared" ref="DV73" si="365" xml:space="preserve"> DEC2HEX(H73*8+I73*4+J73*2+K73)</f>
        <v>2</v>
      </c>
      <c r="DW73" s="115" t="str">
        <f t="shared" ref="DW73" si="366" xml:space="preserve"> DEC2HEX(L73*8+M73*4+N73*2+O73)</f>
        <v>6</v>
      </c>
      <c r="DX73" s="115" t="str">
        <f t="shared" ref="DX73" si="367" xml:space="preserve"> DEC2HEX(P73*8+Q73*4+R73*2+S73)</f>
        <v>0</v>
      </c>
      <c r="DY73" s="115" t="str">
        <f t="shared" ref="DY73" si="368" xml:space="preserve"> DEC2HEX(T73*8+U73*4+V73*2+W73)</f>
        <v>1</v>
      </c>
      <c r="DZ73" s="115" t="str">
        <f t="shared" ref="DZ73" si="369" xml:space="preserve"> DEC2HEX(X73*8+Y73*4+Z73*2+AA73)</f>
        <v>6</v>
      </c>
    </row>
    <row r="74" spans="1:130" s="127" customFormat="1" ht="17.25" customHeight="1" x14ac:dyDescent="0.35">
      <c r="A74" s="441" t="s">
        <v>962</v>
      </c>
      <c r="B74" s="164">
        <v>139</v>
      </c>
      <c r="C74" s="205" t="str">
        <f t="shared" ref="C74" si="370" xml:space="preserve"> DEC2HEX(B74)</f>
        <v>8B</v>
      </c>
      <c r="D74" s="167">
        <v>0</v>
      </c>
      <c r="E74" s="167">
        <v>0</v>
      </c>
      <c r="F74" s="205">
        <v>0</v>
      </c>
      <c r="G74" s="205">
        <v>0</v>
      </c>
      <c r="H74" s="205">
        <v>0</v>
      </c>
      <c r="I74" s="205">
        <v>0</v>
      </c>
      <c r="J74" s="205">
        <v>0</v>
      </c>
      <c r="K74" s="205">
        <v>0</v>
      </c>
      <c r="L74" s="167">
        <v>0</v>
      </c>
      <c r="M74" s="167">
        <v>0</v>
      </c>
      <c r="N74" s="167">
        <v>0</v>
      </c>
      <c r="O74" s="167">
        <v>0</v>
      </c>
      <c r="P74" s="467" t="s">
        <v>21</v>
      </c>
      <c r="Q74" s="468"/>
      <c r="R74" s="468"/>
      <c r="S74" s="468"/>
      <c r="T74" s="167">
        <v>0</v>
      </c>
      <c r="U74" s="167">
        <v>0</v>
      </c>
      <c r="V74" s="167">
        <v>0</v>
      </c>
      <c r="W74" s="205">
        <v>0</v>
      </c>
      <c r="X74" s="205">
        <v>0</v>
      </c>
      <c r="Y74" s="205">
        <v>0</v>
      </c>
      <c r="Z74" s="205">
        <v>0</v>
      </c>
      <c r="AA74" s="205">
        <v>0</v>
      </c>
      <c r="AC74" s="212" t="s">
        <v>21</v>
      </c>
      <c r="AE74" s="159">
        <f xml:space="preserve"> 'PPG Config'!C59</f>
        <v>1</v>
      </c>
      <c r="AF74" s="159">
        <f t="shared" ref="AF74" si="371" xml:space="preserve"> MOD((AE74-AZ74-16*AV74-16^2*AR74-AN74*16^3-AJ74*16^4)/16^5,16)</f>
        <v>0</v>
      </c>
      <c r="AG74" s="159"/>
      <c r="AH74" s="159"/>
      <c r="AI74" s="159"/>
      <c r="AJ74" s="159">
        <f t="shared" ref="AJ74" si="372" xml:space="preserve"> MOD((AE74-AZ74-16*AV74-16^2*AR74-AN74*16^3)/16^4,16)</f>
        <v>0</v>
      </c>
      <c r="AK74" s="159"/>
      <c r="AL74" s="159"/>
      <c r="AM74" s="159"/>
      <c r="AN74" s="159">
        <f t="shared" ref="AN74" si="373" xml:space="preserve"> MOD((AE74-AZ74-16*AV74-16^2*AR74)/16^3,16)</f>
        <v>0</v>
      </c>
      <c r="AO74" s="159"/>
      <c r="AP74" s="159"/>
      <c r="AQ74" s="159"/>
      <c r="AR74" s="159">
        <f t="shared" ref="AR74" si="374" xml:space="preserve"> MOD((AE74-AZ74-16*AV74)/16^2,16)</f>
        <v>0</v>
      </c>
      <c r="AS74" s="159"/>
      <c r="AT74" s="159"/>
      <c r="AU74" s="159"/>
      <c r="AV74" s="159">
        <f t="shared" ref="AV74" si="375" xml:space="preserve"> MOD((AE74-AZ74)/16,16)</f>
        <v>0</v>
      </c>
      <c r="AW74" s="159"/>
      <c r="AX74" s="159"/>
      <c r="AY74" s="159"/>
      <c r="AZ74" s="159">
        <f t="shared" ref="AZ74" si="376" xml:space="preserve"> MOD(AE74,16)</f>
        <v>1</v>
      </c>
      <c r="BA74" s="159">
        <f t="shared" ref="BA74" si="377" xml:space="preserve"> MOD((AF74-BD74-BC74*2-BB74*2^2)/2^3,2)</f>
        <v>0</v>
      </c>
      <c r="BB74" s="159">
        <f t="shared" ref="BB74" si="378" xml:space="preserve"> MOD((AF74-BD74-BC74*2)/2^2,2)</f>
        <v>0</v>
      </c>
      <c r="BC74" s="159">
        <f t="shared" ref="BC74" si="379" xml:space="preserve"> MOD((AF74-BD74)/2,2)</f>
        <v>0</v>
      </c>
      <c r="BD74" s="159">
        <f t="shared" ref="BD74" si="380" xml:space="preserve"> MOD(AF74,2)</f>
        <v>0</v>
      </c>
      <c r="BE74" s="159">
        <f t="shared" ref="BE74" si="381" xml:space="preserve"> MOD((AJ74-BH74-BG74*2-BF74*2^2)/2^3,2)</f>
        <v>0</v>
      </c>
      <c r="BF74" s="159">
        <f t="shared" ref="BF74" si="382" xml:space="preserve"> MOD((AJ74-BH74-BG74*2)/2^2,2)</f>
        <v>0</v>
      </c>
      <c r="BG74" s="159">
        <f t="shared" ref="BG74" si="383" xml:space="preserve"> MOD((AJ74-BH74)/2,2)</f>
        <v>0</v>
      </c>
      <c r="BH74" s="159">
        <f t="shared" ref="BH74" si="384" xml:space="preserve"> MOD(AJ74,2)</f>
        <v>0</v>
      </c>
      <c r="BI74" s="159">
        <f t="shared" ref="BI74" si="385" xml:space="preserve"> MOD((AN74-BL74-BK74*2-BJ74*2^2)/2^3,2)</f>
        <v>0</v>
      </c>
      <c r="BJ74" s="159">
        <f t="shared" ref="BJ74" si="386" xml:space="preserve"> MOD((AN74-BL74-BK74*2)/2^2,2)</f>
        <v>0</v>
      </c>
      <c r="BK74" s="159">
        <f t="shared" ref="BK74" si="387" xml:space="preserve"> MOD((AN74-BL74)/2,2)</f>
        <v>0</v>
      </c>
      <c r="BL74" s="159">
        <f t="shared" ref="BL74" si="388" xml:space="preserve"> MOD(AN74,2)</f>
        <v>0</v>
      </c>
      <c r="BM74" s="159">
        <f t="shared" ref="BM74" si="389" xml:space="preserve"> MOD((AR74-BP74-BO74*2-BN74*2^2)/2^3,2)</f>
        <v>0</v>
      </c>
      <c r="BN74" s="159">
        <f t="shared" ref="BN74" si="390" xml:space="preserve"> MOD((AR74-BP74-BO74*2)/2^2,2)</f>
        <v>0</v>
      </c>
      <c r="BO74" s="159">
        <f t="shared" ref="BO74" si="391" xml:space="preserve"> MOD((AR74-BP74)/2,2)</f>
        <v>0</v>
      </c>
      <c r="BP74" s="159">
        <f t="shared" ref="BP74" si="392" xml:space="preserve"> MOD(AR74,2)</f>
        <v>0</v>
      </c>
      <c r="BQ74" s="159">
        <f t="shared" ref="BQ74" si="393" xml:space="preserve"> MOD((AV74-BT74-BS74*2-BR74*2^2)/2^3,2)</f>
        <v>0</v>
      </c>
      <c r="BR74" s="159">
        <f t="shared" ref="BR74" si="394" xml:space="preserve"> MOD((AV74-BT74-BS74*2)/2^2,2)</f>
        <v>0</v>
      </c>
      <c r="BS74" s="159">
        <f t="shared" ref="BS74" si="395" xml:space="preserve"> MOD((AV74-BT74)/2,2)</f>
        <v>0</v>
      </c>
      <c r="BT74" s="159">
        <f t="shared" ref="BT74" si="396" xml:space="preserve"> MOD(AV74,2)</f>
        <v>0</v>
      </c>
      <c r="BU74" s="159">
        <f t="shared" ref="BU74" si="397" xml:space="preserve"> MOD((AZ74-BX74-BW74*2-BV74*2^2)/2^3,2)</f>
        <v>0</v>
      </c>
      <c r="BV74" s="159">
        <f t="shared" ref="BV74" si="398" xml:space="preserve"> MOD((AZ74-BX74-BW74*2)/2^2,2)</f>
        <v>0</v>
      </c>
      <c r="BW74" s="159">
        <f t="shared" ref="BW74" si="399" xml:space="preserve"> MOD((AZ74-BX74)/2,2)</f>
        <v>0</v>
      </c>
      <c r="BX74" s="159">
        <f t="shared" ref="BX74" si="400" xml:space="preserve"> MOD(AZ74,2)</f>
        <v>1</v>
      </c>
      <c r="DU74" s="114"/>
      <c r="DV74" s="114"/>
      <c r="DW74" s="114"/>
      <c r="DX74" s="114"/>
      <c r="DY74" s="114"/>
      <c r="DZ74" s="114"/>
    </row>
    <row r="75" spans="1:130" s="94" customFormat="1" ht="21.75" customHeight="1" x14ac:dyDescent="0.35">
      <c r="A75" s="115"/>
      <c r="B75" s="179"/>
      <c r="C75" s="95"/>
      <c r="D75" s="95"/>
      <c r="E75" s="95"/>
      <c r="F75" s="95"/>
      <c r="G75" s="95"/>
      <c r="H75" s="95"/>
      <c r="I75" s="95"/>
      <c r="J75" s="95"/>
      <c r="K75" s="95"/>
      <c r="L75" s="95"/>
      <c r="M75" s="95"/>
      <c r="N75" s="95"/>
      <c r="O75" s="95"/>
      <c r="P75" s="146">
        <f>BU74</f>
        <v>0</v>
      </c>
      <c r="Q75" s="146">
        <f>BV74</f>
        <v>0</v>
      </c>
      <c r="R75" s="146">
        <f>BW74</f>
        <v>0</v>
      </c>
      <c r="S75" s="146">
        <f>BX74</f>
        <v>1</v>
      </c>
      <c r="T75" s="95"/>
      <c r="U75" s="96"/>
      <c r="V75" s="95"/>
      <c r="W75" s="96"/>
      <c r="X75" s="96"/>
      <c r="Y75" s="95"/>
      <c r="Z75" s="126"/>
      <c r="AA75" s="96"/>
      <c r="AB75" s="97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DU75" s="115" t="str">
        <f t="shared" ref="DU75" si="401" xml:space="preserve"> DEC2HEX(D75*8+E75*4+F75*2+G75)</f>
        <v>0</v>
      </c>
      <c r="DV75" s="115" t="str">
        <f t="shared" ref="DV75" si="402" xml:space="preserve"> DEC2HEX(H75*8+I75*4+J75*2+K75)</f>
        <v>0</v>
      </c>
      <c r="DW75" s="115" t="str">
        <f t="shared" ref="DW75" si="403" xml:space="preserve"> DEC2HEX(L75*8+M75*4+N75*2+O75)</f>
        <v>0</v>
      </c>
      <c r="DX75" s="115" t="str">
        <f t="shared" ref="DX75" si="404" xml:space="preserve"> DEC2HEX(P75*8+Q75*4+R75*2+S75)</f>
        <v>1</v>
      </c>
      <c r="DY75" s="115" t="str">
        <f t="shared" ref="DY75" si="405" xml:space="preserve"> DEC2HEX(T75*8+U75*4+V75*2+W75)</f>
        <v>0</v>
      </c>
      <c r="DZ75" s="115" t="str">
        <f t="shared" ref="DZ75" si="406" xml:space="preserve"> DEC2HEX(X75*8+Y75*4+Z75*2+AA75)</f>
        <v>0</v>
      </c>
    </row>
    <row r="76" spans="1:130" s="127" customFormat="1" ht="21.75" customHeight="1" x14ac:dyDescent="0.3">
      <c r="A76" s="441" t="s">
        <v>963</v>
      </c>
      <c r="B76" s="164">
        <v>140</v>
      </c>
      <c r="C76" s="205" t="str">
        <f t="shared" ref="C76" si="407" xml:space="preserve"> DEC2HEX(B76)</f>
        <v>8C</v>
      </c>
      <c r="D76" s="167">
        <v>0</v>
      </c>
      <c r="E76" s="167">
        <v>0</v>
      </c>
      <c r="F76" s="446" t="s">
        <v>22</v>
      </c>
      <c r="G76" s="469"/>
      <c r="H76" s="167">
        <v>0</v>
      </c>
      <c r="I76" s="167">
        <v>0</v>
      </c>
      <c r="J76" s="446" t="s">
        <v>20</v>
      </c>
      <c r="K76" s="461"/>
      <c r="L76" s="461"/>
      <c r="M76" s="461"/>
      <c r="N76" s="461"/>
      <c r="O76" s="469"/>
      <c r="P76" s="167">
        <v>0</v>
      </c>
      <c r="Q76" s="167">
        <v>0</v>
      </c>
      <c r="R76" s="205">
        <v>0</v>
      </c>
      <c r="S76" s="205">
        <v>0</v>
      </c>
      <c r="T76" s="205">
        <v>0</v>
      </c>
      <c r="U76" s="205">
        <v>0</v>
      </c>
      <c r="V76" s="205">
        <v>0</v>
      </c>
      <c r="W76" s="205">
        <v>0</v>
      </c>
      <c r="X76" s="205">
        <v>0</v>
      </c>
      <c r="Y76" s="205">
        <v>0</v>
      </c>
      <c r="Z76" s="205">
        <v>0</v>
      </c>
      <c r="AA76" s="205">
        <v>0</v>
      </c>
      <c r="AE76" s="159">
        <f xml:space="preserve"> 'PPG Config'!C53</f>
        <v>0</v>
      </c>
      <c r="AF76" s="159">
        <f t="shared" ref="AF76" si="408" xml:space="preserve"> MOD((AE76-AZ76-16*AV76-16^2*AR76-AN76*16^3-AJ76*16^4)/16^5,16)</f>
        <v>0</v>
      </c>
      <c r="AG76" s="159"/>
      <c r="AH76" s="159"/>
      <c r="AI76" s="159"/>
      <c r="AJ76" s="159">
        <f t="shared" ref="AJ76" si="409" xml:space="preserve"> MOD((AE76-AZ76-16*AV76-16^2*AR76-AN76*16^3)/16^4,16)</f>
        <v>0</v>
      </c>
      <c r="AK76" s="159"/>
      <c r="AL76" s="159"/>
      <c r="AM76" s="159"/>
      <c r="AN76" s="159">
        <f t="shared" ref="AN76" si="410" xml:space="preserve"> MOD((AE76-AZ76-16*AV76-16^2*AR76)/16^3,16)</f>
        <v>0</v>
      </c>
      <c r="AO76" s="159"/>
      <c r="AP76" s="159"/>
      <c r="AQ76" s="159"/>
      <c r="AR76" s="159">
        <f t="shared" ref="AR76" si="411" xml:space="preserve"> MOD((AE76-AZ76-16*AV76)/16^2,16)</f>
        <v>0</v>
      </c>
      <c r="AS76" s="159"/>
      <c r="AT76" s="159"/>
      <c r="AU76" s="159"/>
      <c r="AV76" s="159">
        <f t="shared" ref="AV76" si="412" xml:space="preserve"> MOD((AE76-AZ76)/16,16)</f>
        <v>0</v>
      </c>
      <c r="AW76" s="159"/>
      <c r="AX76" s="159"/>
      <c r="AY76" s="159"/>
      <c r="AZ76" s="159">
        <f t="shared" ref="AZ76" si="413" xml:space="preserve"> MOD(AE76,16)</f>
        <v>0</v>
      </c>
      <c r="BA76" s="159">
        <f t="shared" ref="BA76" si="414" xml:space="preserve"> MOD((AF76-BD76-BC76*2-BB76*2^2)/2^3,2)</f>
        <v>0</v>
      </c>
      <c r="BB76" s="159">
        <f t="shared" ref="BB76" si="415" xml:space="preserve"> MOD((AF76-BD76-BC76*2)/2^2,2)</f>
        <v>0</v>
      </c>
      <c r="BC76" s="159">
        <f t="shared" ref="BC76" si="416" xml:space="preserve"> MOD((AF76-BD76)/2,2)</f>
        <v>0</v>
      </c>
      <c r="BD76" s="159">
        <f t="shared" ref="BD76" si="417" xml:space="preserve"> MOD(AF76,2)</f>
        <v>0</v>
      </c>
      <c r="BE76" s="159">
        <f t="shared" ref="BE76" si="418" xml:space="preserve"> MOD((AJ76-BH76-BG76*2-BF76*2^2)/2^3,2)</f>
        <v>0</v>
      </c>
      <c r="BF76" s="159">
        <f t="shared" ref="BF76" si="419" xml:space="preserve"> MOD((AJ76-BH76-BG76*2)/2^2,2)</f>
        <v>0</v>
      </c>
      <c r="BG76" s="159">
        <f t="shared" ref="BG76" si="420" xml:space="preserve"> MOD((AJ76-BH76)/2,2)</f>
        <v>0</v>
      </c>
      <c r="BH76" s="159">
        <f t="shared" ref="BH76" si="421" xml:space="preserve"> MOD(AJ76,2)</f>
        <v>0</v>
      </c>
      <c r="BI76" s="159">
        <f t="shared" ref="BI76" si="422" xml:space="preserve"> MOD((AN76-BL76-BK76*2-BJ76*2^2)/2^3,2)</f>
        <v>0</v>
      </c>
      <c r="BJ76" s="159">
        <f t="shared" ref="BJ76" si="423" xml:space="preserve"> MOD((AN76-BL76-BK76*2)/2^2,2)</f>
        <v>0</v>
      </c>
      <c r="BK76" s="159">
        <f t="shared" ref="BK76" si="424" xml:space="preserve"> MOD((AN76-BL76)/2,2)</f>
        <v>0</v>
      </c>
      <c r="BL76" s="159">
        <f t="shared" ref="BL76" si="425" xml:space="preserve"> MOD(AN76,2)</f>
        <v>0</v>
      </c>
      <c r="BM76" s="159">
        <f t="shared" ref="BM76" si="426" xml:space="preserve"> MOD((AR76-BP76-BO76*2-BN76*2^2)/2^3,2)</f>
        <v>0</v>
      </c>
      <c r="BN76" s="159">
        <f t="shared" ref="BN76" si="427" xml:space="preserve"> MOD((AR76-BP76-BO76*2)/2^2,2)</f>
        <v>0</v>
      </c>
      <c r="BO76" s="159">
        <f t="shared" ref="BO76" si="428" xml:space="preserve"> MOD((AR76-BP76)/2,2)</f>
        <v>0</v>
      </c>
      <c r="BP76" s="159">
        <f t="shared" ref="BP76" si="429" xml:space="preserve"> MOD(AR76,2)</f>
        <v>0</v>
      </c>
      <c r="BQ76" s="159">
        <f t="shared" ref="BQ76" si="430" xml:space="preserve"> MOD((AV76-BT76-BS76*2-BR76*2^2)/2^3,2)</f>
        <v>0</v>
      </c>
      <c r="BR76" s="159">
        <f t="shared" ref="BR76" si="431" xml:space="preserve"> MOD((AV76-BT76-BS76*2)/2^2,2)</f>
        <v>0</v>
      </c>
      <c r="BS76" s="159">
        <f t="shared" ref="BS76" si="432" xml:space="preserve"> MOD((AV76-BT76)/2,2)</f>
        <v>0</v>
      </c>
      <c r="BT76" s="159">
        <f t="shared" ref="BT76" si="433" xml:space="preserve"> MOD(AV76,2)</f>
        <v>0</v>
      </c>
      <c r="BU76" s="159">
        <f t="shared" ref="BU76" si="434" xml:space="preserve"> MOD((AZ76-BX76-BW76*2-BV76*2^2)/2^3,2)</f>
        <v>0</v>
      </c>
      <c r="BV76" s="159">
        <f t="shared" ref="BV76" si="435" xml:space="preserve"> MOD((AZ76-BX76-BW76*2)/2^2,2)</f>
        <v>0</v>
      </c>
      <c r="BW76" s="159">
        <f t="shared" ref="BW76" si="436" xml:space="preserve"> MOD((AZ76-BX76)/2,2)</f>
        <v>0</v>
      </c>
      <c r="BX76" s="159">
        <f t="shared" ref="BX76" si="437" xml:space="preserve"> MOD(AZ76,2)</f>
        <v>0</v>
      </c>
      <c r="DU76" s="114"/>
      <c r="DV76" s="114"/>
      <c r="DW76" s="114"/>
      <c r="DX76" s="114"/>
      <c r="DY76" s="114"/>
      <c r="DZ76" s="114"/>
    </row>
    <row r="77" spans="1:130" s="94" customFormat="1" ht="21.75" customHeight="1" x14ac:dyDescent="0.35">
      <c r="A77" s="115"/>
      <c r="B77" s="179"/>
      <c r="C77" s="95"/>
      <c r="D77" s="95"/>
      <c r="E77" s="95"/>
      <c r="F77" s="146">
        <f>BW76</f>
        <v>0</v>
      </c>
      <c r="G77" s="146">
        <f>BX76</f>
        <v>0</v>
      </c>
      <c r="H77" s="95"/>
      <c r="I77" s="95"/>
      <c r="J77" s="146">
        <f t="shared" ref="J77:O77" si="438" xml:space="preserve"> BS77</f>
        <v>0</v>
      </c>
      <c r="K77" s="146">
        <f t="shared" si="438"/>
        <v>0</v>
      </c>
      <c r="L77" s="146">
        <f t="shared" si="438"/>
        <v>0</v>
      </c>
      <c r="M77" s="146">
        <f t="shared" si="438"/>
        <v>0</v>
      </c>
      <c r="N77" s="146">
        <f t="shared" si="438"/>
        <v>0</v>
      </c>
      <c r="O77" s="146">
        <f t="shared" si="438"/>
        <v>0</v>
      </c>
      <c r="P77" s="95"/>
      <c r="Q77" s="95"/>
      <c r="R77" s="95"/>
      <c r="S77" s="96"/>
      <c r="T77" s="95"/>
      <c r="U77" s="96"/>
      <c r="V77" s="95"/>
      <c r="W77" s="96"/>
      <c r="X77" s="96"/>
      <c r="Y77" s="95"/>
      <c r="Z77" s="126"/>
      <c r="AA77" s="96"/>
      <c r="AB77" s="97"/>
      <c r="AE77" s="93">
        <f xml:space="preserve"> 'PPG Config'!C52</f>
        <v>0</v>
      </c>
      <c r="AF77" s="159">
        <f t="shared" ref="AF77" si="439" xml:space="preserve"> MOD((AE77-AZ77-16*AV77-16^2*AR77-AN77*16^3-AJ77*16^4)/16^5,16)</f>
        <v>0</v>
      </c>
      <c r="AG77" s="159"/>
      <c r="AH77" s="159"/>
      <c r="AI77" s="159"/>
      <c r="AJ77" s="159">
        <f t="shared" ref="AJ77" si="440" xml:space="preserve"> MOD((AE77-AZ77-16*AV77-16^2*AR77-AN77*16^3)/16^4,16)</f>
        <v>0</v>
      </c>
      <c r="AK77" s="159"/>
      <c r="AL77" s="159"/>
      <c r="AM77" s="159"/>
      <c r="AN77" s="159">
        <f t="shared" ref="AN77" si="441" xml:space="preserve"> MOD((AE77-AZ77-16*AV77-16^2*AR77)/16^3,16)</f>
        <v>0</v>
      </c>
      <c r="AO77" s="159"/>
      <c r="AP77" s="159"/>
      <c r="AQ77" s="159"/>
      <c r="AR77" s="159">
        <f t="shared" ref="AR77" si="442" xml:space="preserve"> MOD((AE77-AZ77-16*AV77)/16^2,16)</f>
        <v>0</v>
      </c>
      <c r="AS77" s="159"/>
      <c r="AT77" s="159"/>
      <c r="AU77" s="159"/>
      <c r="AV77" s="159">
        <f t="shared" ref="AV77" si="443" xml:space="preserve"> MOD((AE77-AZ77)/16,16)</f>
        <v>0</v>
      </c>
      <c r="AW77" s="159"/>
      <c r="AX77" s="159"/>
      <c r="AY77" s="159"/>
      <c r="AZ77" s="159">
        <f t="shared" ref="AZ77" si="444" xml:space="preserve"> MOD(AE77,16)</f>
        <v>0</v>
      </c>
      <c r="BA77" s="159">
        <f t="shared" ref="BA77" si="445" xml:space="preserve"> MOD((AF77-BD77-BC77*2-BB77*2^2)/2^3,2)</f>
        <v>0</v>
      </c>
      <c r="BB77" s="159">
        <f t="shared" ref="BB77" si="446" xml:space="preserve"> MOD((AF77-BD77-BC77*2)/2^2,2)</f>
        <v>0</v>
      </c>
      <c r="BC77" s="159">
        <f t="shared" ref="BC77" si="447" xml:space="preserve"> MOD((AF77-BD77)/2,2)</f>
        <v>0</v>
      </c>
      <c r="BD77" s="159">
        <f t="shared" ref="BD77" si="448" xml:space="preserve"> MOD(AF77,2)</f>
        <v>0</v>
      </c>
      <c r="BE77" s="159">
        <f t="shared" ref="BE77" si="449" xml:space="preserve"> MOD((AJ77-BH77-BG77*2-BF77*2^2)/2^3,2)</f>
        <v>0</v>
      </c>
      <c r="BF77" s="159">
        <f t="shared" ref="BF77" si="450" xml:space="preserve"> MOD((AJ77-BH77-BG77*2)/2^2,2)</f>
        <v>0</v>
      </c>
      <c r="BG77" s="159">
        <f t="shared" ref="BG77" si="451" xml:space="preserve"> MOD((AJ77-BH77)/2,2)</f>
        <v>0</v>
      </c>
      <c r="BH77" s="159">
        <f t="shared" ref="BH77" si="452" xml:space="preserve"> MOD(AJ77,2)</f>
        <v>0</v>
      </c>
      <c r="BI77" s="159">
        <f t="shared" ref="BI77" si="453" xml:space="preserve"> MOD((AN77-BL77-BK77*2-BJ77*2^2)/2^3,2)</f>
        <v>0</v>
      </c>
      <c r="BJ77" s="159">
        <f t="shared" ref="BJ77" si="454" xml:space="preserve"> MOD((AN77-BL77-BK77*2)/2^2,2)</f>
        <v>0</v>
      </c>
      <c r="BK77" s="159">
        <f t="shared" ref="BK77" si="455" xml:space="preserve"> MOD((AN77-BL77)/2,2)</f>
        <v>0</v>
      </c>
      <c r="BL77" s="159">
        <f t="shared" ref="BL77" si="456" xml:space="preserve"> MOD(AN77,2)</f>
        <v>0</v>
      </c>
      <c r="BM77" s="159">
        <f t="shared" ref="BM77" si="457" xml:space="preserve"> MOD((AR77-BP77-BO77*2-BN77*2^2)/2^3,2)</f>
        <v>0</v>
      </c>
      <c r="BN77" s="159">
        <f t="shared" ref="BN77" si="458" xml:space="preserve"> MOD((AR77-BP77-BO77*2)/2^2,2)</f>
        <v>0</v>
      </c>
      <c r="BO77" s="159">
        <f t="shared" ref="BO77" si="459" xml:space="preserve"> MOD((AR77-BP77)/2,2)</f>
        <v>0</v>
      </c>
      <c r="BP77" s="159">
        <f t="shared" ref="BP77" si="460" xml:space="preserve"> MOD(AR77,2)</f>
        <v>0</v>
      </c>
      <c r="BQ77" s="159">
        <f t="shared" ref="BQ77" si="461" xml:space="preserve"> MOD((AV77-BT77-BS77*2-BR77*2^2)/2^3,2)</f>
        <v>0</v>
      </c>
      <c r="BR77" s="159">
        <f t="shared" ref="BR77" si="462" xml:space="preserve"> MOD((AV77-BT77-BS77*2)/2^2,2)</f>
        <v>0</v>
      </c>
      <c r="BS77" s="159">
        <f t="shared" ref="BS77" si="463" xml:space="preserve"> MOD((AV77-BT77)/2,2)</f>
        <v>0</v>
      </c>
      <c r="BT77" s="159">
        <f t="shared" ref="BT77" si="464" xml:space="preserve"> MOD(AV77,2)</f>
        <v>0</v>
      </c>
      <c r="BU77" s="159">
        <f t="shared" ref="BU77" si="465" xml:space="preserve"> MOD((AZ77-BX77-BW77*2-BV77*2^2)/2^3,2)</f>
        <v>0</v>
      </c>
      <c r="BV77" s="159">
        <f t="shared" ref="BV77" si="466" xml:space="preserve"> MOD((AZ77-BX77-BW77*2)/2^2,2)</f>
        <v>0</v>
      </c>
      <c r="BW77" s="159">
        <f t="shared" ref="BW77" si="467" xml:space="preserve"> MOD((AZ77-BX77)/2,2)</f>
        <v>0</v>
      </c>
      <c r="BX77" s="159">
        <f t="shared" ref="BX77" si="468" xml:space="preserve"> MOD(AZ77,2)</f>
        <v>0</v>
      </c>
      <c r="BY77" s="127" t="str">
        <f xml:space="preserve"> DEC2HEX(D77*8+E77*4+F77*2+G77)</f>
        <v>0</v>
      </c>
      <c r="BZ77" s="127" t="str">
        <f xml:space="preserve"> DEC2HEX(H77*8+I77*4+J77*2+K77)</f>
        <v>0</v>
      </c>
      <c r="CA77" s="127" t="str">
        <f xml:space="preserve"> DEC2HEX(L77*8+M77*4+N77*2+O77)</f>
        <v>0</v>
      </c>
      <c r="CB77" s="127" t="str">
        <f xml:space="preserve"> DEC2HEX(P77*8+Q77*4+R77*2+S77)</f>
        <v>0</v>
      </c>
      <c r="CC77" s="127" t="str">
        <f xml:space="preserve"> DEC2HEX(T77*8+U77*4+V77*2+W77)</f>
        <v>0</v>
      </c>
      <c r="CD77" s="127" t="str">
        <f xml:space="preserve"> DEC2HEX(X77*8+Y77*4+Z77*2+AA77)</f>
        <v>0</v>
      </c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27"/>
      <c r="CQ77" s="127"/>
      <c r="DU77" s="115" t="str">
        <f t="shared" ref="DU77" si="469" xml:space="preserve"> DEC2HEX(D77*8+E77*4+F77*2+G77)</f>
        <v>0</v>
      </c>
      <c r="DV77" s="115" t="str">
        <f t="shared" ref="DV77" si="470" xml:space="preserve"> DEC2HEX(H77*8+I77*4+J77*2+K77)</f>
        <v>0</v>
      </c>
      <c r="DW77" s="115" t="str">
        <f t="shared" ref="DW77" si="471" xml:space="preserve"> DEC2HEX(L77*8+M77*4+N77*2+O77)</f>
        <v>0</v>
      </c>
      <c r="DX77" s="115" t="str">
        <f t="shared" ref="DX77" si="472" xml:space="preserve"> DEC2HEX(P77*8+Q77*4+R77*2+S77)</f>
        <v>0</v>
      </c>
      <c r="DY77" s="115" t="str">
        <f t="shared" ref="DY77" si="473" xml:space="preserve"> DEC2HEX(T77*8+U77*4+V77*2+W77)</f>
        <v>0</v>
      </c>
      <c r="DZ77" s="115" t="str">
        <f t="shared" ref="DZ77" si="474" xml:space="preserve"> DEC2HEX(X77*8+Y77*4+Z77*2+AA77)</f>
        <v>0</v>
      </c>
    </row>
    <row r="78" spans="1:130" s="127" customFormat="1" ht="17.25" customHeight="1" x14ac:dyDescent="0.35">
      <c r="A78" s="441" t="s">
        <v>964</v>
      </c>
      <c r="B78" s="164">
        <v>141</v>
      </c>
      <c r="C78" s="205" t="str">
        <f t="shared" ref="C78" si="475" xml:space="preserve"> DEC2HEX(B78)</f>
        <v>8D</v>
      </c>
      <c r="D78" s="167">
        <v>0</v>
      </c>
      <c r="E78" s="167">
        <v>0</v>
      </c>
      <c r="F78" s="167">
        <v>0</v>
      </c>
      <c r="G78" s="167">
        <v>0</v>
      </c>
      <c r="H78" s="467" t="s">
        <v>24</v>
      </c>
      <c r="I78" s="468"/>
      <c r="J78" s="468"/>
      <c r="K78" s="468"/>
      <c r="L78" s="167">
        <v>0</v>
      </c>
      <c r="M78" s="167">
        <v>0</v>
      </c>
      <c r="N78" s="167">
        <v>0</v>
      </c>
      <c r="O78" s="167">
        <v>0</v>
      </c>
      <c r="P78" s="167">
        <v>0</v>
      </c>
      <c r="Q78" s="167">
        <v>0</v>
      </c>
      <c r="R78" s="167">
        <v>0</v>
      </c>
      <c r="S78" s="167">
        <v>0</v>
      </c>
      <c r="T78" s="467" t="s">
        <v>25</v>
      </c>
      <c r="U78" s="468"/>
      <c r="V78" s="468"/>
      <c r="W78" s="468"/>
      <c r="X78" s="468"/>
      <c r="Y78" s="468"/>
      <c r="Z78" s="468"/>
      <c r="AA78" s="468"/>
      <c r="AE78" s="159">
        <f xml:space="preserve"> 'PPG Config'!C55</f>
        <v>3</v>
      </c>
      <c r="AF78" s="159">
        <f t="shared" ref="AF78" si="476" xml:space="preserve"> MOD((AE78-AZ78-16*AV78-16^2*AR78-AN78*16^3-AJ78*16^4)/16^5,16)</f>
        <v>0</v>
      </c>
      <c r="AG78" s="159"/>
      <c r="AH78" s="159"/>
      <c r="AI78" s="159"/>
      <c r="AJ78" s="159">
        <f t="shared" ref="AJ78" si="477" xml:space="preserve"> MOD((AE78-AZ78-16*AV78-16^2*AR78-AN78*16^3)/16^4,16)</f>
        <v>0</v>
      </c>
      <c r="AK78" s="159"/>
      <c r="AL78" s="159"/>
      <c r="AM78" s="159"/>
      <c r="AN78" s="159">
        <f t="shared" ref="AN78" si="478" xml:space="preserve"> MOD((AE78-AZ78-16*AV78-16^2*AR78)/16^3,16)</f>
        <v>0</v>
      </c>
      <c r="AO78" s="159"/>
      <c r="AP78" s="159"/>
      <c r="AQ78" s="159"/>
      <c r="AR78" s="159">
        <f t="shared" ref="AR78" si="479" xml:space="preserve"> MOD((AE78-AZ78-16*AV78)/16^2,16)</f>
        <v>0</v>
      </c>
      <c r="AS78" s="159"/>
      <c r="AT78" s="159"/>
      <c r="AU78" s="159"/>
      <c r="AV78" s="159">
        <f t="shared" ref="AV78" si="480" xml:space="preserve"> MOD((AE78-AZ78)/16,16)</f>
        <v>0</v>
      </c>
      <c r="AW78" s="159"/>
      <c r="AX78" s="159"/>
      <c r="AY78" s="159"/>
      <c r="AZ78" s="159">
        <f t="shared" ref="AZ78" si="481" xml:space="preserve"> MOD(AE78,16)</f>
        <v>3</v>
      </c>
      <c r="BA78" s="159">
        <f t="shared" ref="BA78" si="482" xml:space="preserve"> MOD((AF78-BD78-BC78*2-BB78*2^2)/2^3,2)</f>
        <v>0</v>
      </c>
      <c r="BB78" s="159">
        <f t="shared" ref="BB78" si="483" xml:space="preserve"> MOD((AF78-BD78-BC78*2)/2^2,2)</f>
        <v>0</v>
      </c>
      <c r="BC78" s="159">
        <f t="shared" ref="BC78" si="484" xml:space="preserve"> MOD((AF78-BD78)/2,2)</f>
        <v>0</v>
      </c>
      <c r="BD78" s="159">
        <f t="shared" ref="BD78" si="485" xml:space="preserve"> MOD(AF78,2)</f>
        <v>0</v>
      </c>
      <c r="BE78" s="159">
        <f t="shared" ref="BE78" si="486" xml:space="preserve"> MOD((AJ78-BH78-BG78*2-BF78*2^2)/2^3,2)</f>
        <v>0</v>
      </c>
      <c r="BF78" s="159">
        <f t="shared" ref="BF78" si="487" xml:space="preserve"> MOD((AJ78-BH78-BG78*2)/2^2,2)</f>
        <v>0</v>
      </c>
      <c r="BG78" s="159">
        <f t="shared" ref="BG78" si="488" xml:space="preserve"> MOD((AJ78-BH78)/2,2)</f>
        <v>0</v>
      </c>
      <c r="BH78" s="159">
        <f t="shared" ref="BH78" si="489" xml:space="preserve"> MOD(AJ78,2)</f>
        <v>0</v>
      </c>
      <c r="BI78" s="159">
        <f t="shared" ref="BI78" si="490" xml:space="preserve"> MOD((AN78-BL78-BK78*2-BJ78*2^2)/2^3,2)</f>
        <v>0</v>
      </c>
      <c r="BJ78" s="159">
        <f t="shared" ref="BJ78" si="491" xml:space="preserve"> MOD((AN78-BL78-BK78*2)/2^2,2)</f>
        <v>0</v>
      </c>
      <c r="BK78" s="159">
        <f t="shared" ref="BK78" si="492" xml:space="preserve"> MOD((AN78-BL78)/2,2)</f>
        <v>0</v>
      </c>
      <c r="BL78" s="159">
        <f t="shared" ref="BL78" si="493" xml:space="preserve"> MOD(AN78,2)</f>
        <v>0</v>
      </c>
      <c r="BM78" s="159">
        <f t="shared" ref="BM78" si="494" xml:space="preserve"> MOD((AR78-BP78-BO78*2-BN78*2^2)/2^3,2)</f>
        <v>0</v>
      </c>
      <c r="BN78" s="159">
        <f t="shared" ref="BN78" si="495" xml:space="preserve"> MOD((AR78-BP78-BO78*2)/2^2,2)</f>
        <v>0</v>
      </c>
      <c r="BO78" s="159">
        <f t="shared" ref="BO78" si="496" xml:space="preserve"> MOD((AR78-BP78)/2,2)</f>
        <v>0</v>
      </c>
      <c r="BP78" s="159">
        <f t="shared" ref="BP78" si="497" xml:space="preserve"> MOD(AR78,2)</f>
        <v>0</v>
      </c>
      <c r="BQ78" s="159">
        <f t="shared" ref="BQ78" si="498" xml:space="preserve"> MOD((AV78-BT78-BS78*2-BR78*2^2)/2^3,2)</f>
        <v>0</v>
      </c>
      <c r="BR78" s="159">
        <f t="shared" ref="BR78" si="499" xml:space="preserve"> MOD((AV78-BT78-BS78*2)/2^2,2)</f>
        <v>0</v>
      </c>
      <c r="BS78" s="159">
        <f t="shared" ref="BS78" si="500" xml:space="preserve"> MOD((AV78-BT78)/2,2)</f>
        <v>0</v>
      </c>
      <c r="BT78" s="159">
        <f t="shared" ref="BT78" si="501" xml:space="preserve"> MOD(AV78,2)</f>
        <v>0</v>
      </c>
      <c r="BU78" s="159">
        <f t="shared" ref="BU78" si="502" xml:space="preserve"> MOD((AZ78-BX78-BW78*2-BV78*2^2)/2^3,2)</f>
        <v>0</v>
      </c>
      <c r="BV78" s="159">
        <f t="shared" ref="BV78" si="503" xml:space="preserve"> MOD((AZ78-BX78-BW78*2)/2^2,2)</f>
        <v>0</v>
      </c>
      <c r="BW78" s="159">
        <f t="shared" ref="BW78" si="504" xml:space="preserve"> MOD((AZ78-BX78)/2,2)</f>
        <v>1</v>
      </c>
      <c r="BX78" s="159">
        <f t="shared" ref="BX78" si="505" xml:space="preserve"> MOD(AZ78,2)</f>
        <v>1</v>
      </c>
      <c r="DU78" s="114"/>
      <c r="DV78" s="114"/>
      <c r="DW78" s="114"/>
      <c r="DX78" s="114"/>
      <c r="DY78" s="114"/>
      <c r="DZ78" s="114"/>
    </row>
    <row r="79" spans="1:130" s="94" customFormat="1" ht="21.75" customHeight="1" x14ac:dyDescent="0.35">
      <c r="A79" s="115"/>
      <c r="B79" s="179"/>
      <c r="C79" s="95"/>
      <c r="D79" s="95"/>
      <c r="E79" s="95"/>
      <c r="F79" s="95"/>
      <c r="G79" s="95"/>
      <c r="H79" s="160">
        <v>0</v>
      </c>
      <c r="I79" s="160">
        <v>0</v>
      </c>
      <c r="J79" s="160">
        <v>0</v>
      </c>
      <c r="K79" s="160">
        <v>0</v>
      </c>
      <c r="L79" s="95"/>
      <c r="M79" s="95"/>
      <c r="N79" s="95"/>
      <c r="O79" s="95"/>
      <c r="P79" s="95"/>
      <c r="Q79" s="95"/>
      <c r="R79" s="95"/>
      <c r="S79" s="96"/>
      <c r="T79" s="146">
        <f t="shared" ref="T79:AA79" si="506" xml:space="preserve"> BQ78</f>
        <v>0</v>
      </c>
      <c r="U79" s="146">
        <f t="shared" si="506"/>
        <v>0</v>
      </c>
      <c r="V79" s="146">
        <f t="shared" si="506"/>
        <v>0</v>
      </c>
      <c r="W79" s="146">
        <f t="shared" si="506"/>
        <v>0</v>
      </c>
      <c r="X79" s="146">
        <f t="shared" si="506"/>
        <v>0</v>
      </c>
      <c r="Y79" s="146">
        <f t="shared" si="506"/>
        <v>0</v>
      </c>
      <c r="Z79" s="146">
        <f t="shared" si="506"/>
        <v>1</v>
      </c>
      <c r="AA79" s="146">
        <f t="shared" si="506"/>
        <v>1</v>
      </c>
      <c r="AB79" s="97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DU79" s="115" t="str">
        <f t="shared" ref="DU79" si="507" xml:space="preserve"> DEC2HEX(D79*8+E79*4+F79*2+G79)</f>
        <v>0</v>
      </c>
      <c r="DV79" s="115" t="str">
        <f t="shared" ref="DV79" si="508" xml:space="preserve"> DEC2HEX(H79*8+I79*4+J79*2+K79)</f>
        <v>0</v>
      </c>
      <c r="DW79" s="115" t="str">
        <f t="shared" ref="DW79" si="509" xml:space="preserve"> DEC2HEX(L79*8+M79*4+N79*2+O79)</f>
        <v>0</v>
      </c>
      <c r="DX79" s="115" t="str">
        <f t="shared" ref="DX79" si="510" xml:space="preserve"> DEC2HEX(P79*8+Q79*4+R79*2+S79)</f>
        <v>0</v>
      </c>
      <c r="DY79" s="115" t="str">
        <f t="shared" ref="DY79" si="511" xml:space="preserve"> DEC2HEX(T79*8+U79*4+V79*2+W79)</f>
        <v>0</v>
      </c>
      <c r="DZ79" s="115" t="str">
        <f t="shared" ref="DZ79" si="512" xml:space="preserve"> DEC2HEX(X79*8+Y79*4+Z79*2+AA79)</f>
        <v>3</v>
      </c>
    </row>
    <row r="80" spans="1:130" s="127" customFormat="1" ht="20.25" customHeight="1" x14ac:dyDescent="0.35">
      <c r="A80" s="441" t="s">
        <v>965</v>
      </c>
      <c r="B80" s="164">
        <v>142</v>
      </c>
      <c r="C80" s="205" t="str">
        <f t="shared" ref="C80" si="513" xml:space="preserve"> DEC2HEX(B80)</f>
        <v>8E</v>
      </c>
      <c r="D80" s="167">
        <v>0</v>
      </c>
      <c r="E80" s="167">
        <v>0</v>
      </c>
      <c r="F80" s="167">
        <v>0</v>
      </c>
      <c r="G80" s="462" t="s">
        <v>26</v>
      </c>
      <c r="H80" s="463"/>
      <c r="I80" s="463"/>
      <c r="J80" s="463"/>
      <c r="K80" s="463"/>
      <c r="L80" s="463"/>
      <c r="M80" s="463"/>
      <c r="N80" s="463"/>
      <c r="O80" s="464"/>
      <c r="P80" s="167">
        <v>0</v>
      </c>
      <c r="Q80" s="167">
        <v>0</v>
      </c>
      <c r="R80" s="167">
        <v>0</v>
      </c>
      <c r="S80" s="467" t="s">
        <v>27</v>
      </c>
      <c r="T80" s="467"/>
      <c r="U80" s="467"/>
      <c r="V80" s="467"/>
      <c r="W80" s="467"/>
      <c r="X80" s="467"/>
      <c r="Y80" s="467"/>
      <c r="Z80" s="467"/>
      <c r="AA80" s="467"/>
      <c r="AE80" s="159">
        <f xml:space="preserve"> 'PPG Config'!C54</f>
        <v>1</v>
      </c>
      <c r="AF80" s="159">
        <f t="shared" ref="AF80" si="514" xml:space="preserve"> MOD((AE80-AZ80-16*AV80-16^2*AR80-AN80*16^3-AJ80*16^4)/16^5,16)</f>
        <v>0</v>
      </c>
      <c r="AG80" s="159"/>
      <c r="AH80" s="159"/>
      <c r="AI80" s="159"/>
      <c r="AJ80" s="159">
        <f t="shared" ref="AJ80" si="515" xml:space="preserve"> MOD((AE80-AZ80-16*AV80-16^2*AR80-AN80*16^3)/16^4,16)</f>
        <v>0</v>
      </c>
      <c r="AK80" s="159"/>
      <c r="AL80" s="159"/>
      <c r="AM80" s="159"/>
      <c r="AN80" s="159">
        <f t="shared" ref="AN80" si="516" xml:space="preserve"> MOD((AE80-AZ80-16*AV80-16^2*AR80)/16^3,16)</f>
        <v>0</v>
      </c>
      <c r="AO80" s="159"/>
      <c r="AP80" s="159"/>
      <c r="AQ80" s="159"/>
      <c r="AR80" s="159">
        <f t="shared" ref="AR80" si="517" xml:space="preserve"> MOD((AE80-AZ80-16*AV80)/16^2,16)</f>
        <v>0</v>
      </c>
      <c r="AS80" s="159"/>
      <c r="AT80" s="159"/>
      <c r="AU80" s="159"/>
      <c r="AV80" s="159">
        <f t="shared" ref="AV80" si="518" xml:space="preserve"> MOD((AE80-AZ80)/16,16)</f>
        <v>0</v>
      </c>
      <c r="AW80" s="159"/>
      <c r="AX80" s="159"/>
      <c r="AY80" s="159"/>
      <c r="AZ80" s="159">
        <f t="shared" ref="AZ80" si="519" xml:space="preserve"> MOD(AE80,16)</f>
        <v>1</v>
      </c>
      <c r="BA80" s="159">
        <f t="shared" ref="BA80" si="520" xml:space="preserve"> MOD((AF80-BD80-BC80*2-BB80*2^2)/2^3,2)</f>
        <v>0</v>
      </c>
      <c r="BB80" s="159">
        <f t="shared" ref="BB80" si="521" xml:space="preserve"> MOD((AF80-BD80-BC80*2)/2^2,2)</f>
        <v>0</v>
      </c>
      <c r="BC80" s="159">
        <f t="shared" ref="BC80" si="522" xml:space="preserve"> MOD((AF80-BD80)/2,2)</f>
        <v>0</v>
      </c>
      <c r="BD80" s="159">
        <f t="shared" ref="BD80" si="523" xml:space="preserve"> MOD(AF80,2)</f>
        <v>0</v>
      </c>
      <c r="BE80" s="159">
        <f t="shared" ref="BE80" si="524" xml:space="preserve"> MOD((AJ80-BH80-BG80*2-BF80*2^2)/2^3,2)</f>
        <v>0</v>
      </c>
      <c r="BF80" s="159">
        <f t="shared" ref="BF80" si="525" xml:space="preserve"> MOD((AJ80-BH80-BG80*2)/2^2,2)</f>
        <v>0</v>
      </c>
      <c r="BG80" s="159">
        <f t="shared" ref="BG80" si="526" xml:space="preserve"> MOD((AJ80-BH80)/2,2)</f>
        <v>0</v>
      </c>
      <c r="BH80" s="159">
        <f t="shared" ref="BH80" si="527" xml:space="preserve"> MOD(AJ80,2)</f>
        <v>0</v>
      </c>
      <c r="BI80" s="159">
        <f t="shared" ref="BI80" si="528" xml:space="preserve"> MOD((AN80-BL80-BK80*2-BJ80*2^2)/2^3,2)</f>
        <v>0</v>
      </c>
      <c r="BJ80" s="159">
        <f t="shared" ref="BJ80" si="529" xml:space="preserve"> MOD((AN80-BL80-BK80*2)/2^2,2)</f>
        <v>0</v>
      </c>
      <c r="BK80" s="159">
        <f t="shared" ref="BK80" si="530" xml:space="preserve"> MOD((AN80-BL80)/2,2)</f>
        <v>0</v>
      </c>
      <c r="BL80" s="159">
        <f t="shared" ref="BL80" si="531" xml:space="preserve"> MOD(AN80,2)</f>
        <v>0</v>
      </c>
      <c r="BM80" s="159">
        <f t="shared" ref="BM80" si="532" xml:space="preserve"> MOD((AR80-BP80-BO80*2-BN80*2^2)/2^3,2)</f>
        <v>0</v>
      </c>
      <c r="BN80" s="159">
        <f t="shared" ref="BN80" si="533" xml:space="preserve"> MOD((AR80-BP80-BO80*2)/2^2,2)</f>
        <v>0</v>
      </c>
      <c r="BO80" s="159">
        <f t="shared" ref="BO80" si="534" xml:space="preserve"> MOD((AR80-BP80)/2,2)</f>
        <v>0</v>
      </c>
      <c r="BP80" s="159">
        <f t="shared" ref="BP80" si="535" xml:space="preserve"> MOD(AR80,2)</f>
        <v>0</v>
      </c>
      <c r="BQ80" s="159">
        <f t="shared" ref="BQ80" si="536" xml:space="preserve"> MOD((AV80-BT80-BS80*2-BR80*2^2)/2^3,2)</f>
        <v>0</v>
      </c>
      <c r="BR80" s="159">
        <f t="shared" ref="BR80" si="537" xml:space="preserve"> MOD((AV80-BT80-BS80*2)/2^2,2)</f>
        <v>0</v>
      </c>
      <c r="BS80" s="159">
        <f t="shared" ref="BS80" si="538" xml:space="preserve"> MOD((AV80-BT80)/2,2)</f>
        <v>0</v>
      </c>
      <c r="BT80" s="159">
        <f t="shared" ref="BT80" si="539" xml:space="preserve"> MOD(AV80,2)</f>
        <v>0</v>
      </c>
      <c r="BU80" s="159">
        <f t="shared" ref="BU80" si="540" xml:space="preserve"> MOD((AZ80-BX80-BW80*2-BV80*2^2)/2^3,2)</f>
        <v>0</v>
      </c>
      <c r="BV80" s="159">
        <f t="shared" ref="BV80" si="541" xml:space="preserve"> MOD((AZ80-BX80-BW80*2)/2^2,2)</f>
        <v>0</v>
      </c>
      <c r="BW80" s="159">
        <f t="shared" ref="BW80" si="542" xml:space="preserve"> MOD((AZ80-BX80)/2,2)</f>
        <v>0</v>
      </c>
      <c r="BX80" s="159">
        <f t="shared" ref="BX80" si="543" xml:space="preserve"> MOD(AZ80,2)</f>
        <v>1</v>
      </c>
      <c r="DU80" s="114"/>
      <c r="DV80" s="114"/>
      <c r="DW80" s="114"/>
      <c r="DX80" s="114"/>
      <c r="DY80" s="114"/>
      <c r="DZ80" s="114"/>
    </row>
    <row r="81" spans="1:130" s="94" customFormat="1" ht="21.75" customHeight="1" x14ac:dyDescent="0.3">
      <c r="A81" s="115"/>
      <c r="B81" s="179"/>
      <c r="C81" s="95"/>
      <c r="D81" s="95"/>
      <c r="E81" s="95"/>
      <c r="F81" s="95"/>
      <c r="G81" s="146">
        <f t="shared" ref="G81:O81" si="544">BP81</f>
        <v>0</v>
      </c>
      <c r="H81" s="146">
        <f t="shared" si="544"/>
        <v>0</v>
      </c>
      <c r="I81" s="146">
        <f t="shared" si="544"/>
        <v>0</v>
      </c>
      <c r="J81" s="146">
        <f t="shared" si="544"/>
        <v>0</v>
      </c>
      <c r="K81" s="146">
        <f t="shared" si="544"/>
        <v>0</v>
      </c>
      <c r="L81" s="146">
        <f t="shared" si="544"/>
        <v>0</v>
      </c>
      <c r="M81" s="146">
        <f t="shared" si="544"/>
        <v>1</v>
      </c>
      <c r="N81" s="146">
        <f t="shared" si="544"/>
        <v>0</v>
      </c>
      <c r="O81" s="146">
        <f t="shared" si="544"/>
        <v>1</v>
      </c>
      <c r="P81" s="95"/>
      <c r="Q81" s="95"/>
      <c r="R81" s="95"/>
      <c r="S81" s="146">
        <f t="shared" ref="S81:AA81" si="545" xml:space="preserve"> BP80</f>
        <v>0</v>
      </c>
      <c r="T81" s="146">
        <f t="shared" si="545"/>
        <v>0</v>
      </c>
      <c r="U81" s="146">
        <f t="shared" si="545"/>
        <v>0</v>
      </c>
      <c r="V81" s="146">
        <f t="shared" si="545"/>
        <v>0</v>
      </c>
      <c r="W81" s="146">
        <f t="shared" si="545"/>
        <v>0</v>
      </c>
      <c r="X81" s="146">
        <f t="shared" si="545"/>
        <v>0</v>
      </c>
      <c r="Y81" s="146">
        <f t="shared" si="545"/>
        <v>0</v>
      </c>
      <c r="Z81" s="146">
        <f t="shared" si="545"/>
        <v>0</v>
      </c>
      <c r="AA81" s="146">
        <f t="shared" si="545"/>
        <v>1</v>
      </c>
      <c r="AB81" s="97"/>
      <c r="AE81" s="93">
        <f xml:space="preserve"> 'PPG Config'!C57</f>
        <v>5</v>
      </c>
      <c r="AF81" s="159">
        <f t="shared" ref="AF81" si="546" xml:space="preserve"> MOD((AE81-AZ81-16*AV81-16^2*AR81-AN81*16^3-AJ81*16^4)/16^5,16)</f>
        <v>0</v>
      </c>
      <c r="AG81" s="159"/>
      <c r="AH81" s="159"/>
      <c r="AI81" s="159"/>
      <c r="AJ81" s="159">
        <f t="shared" ref="AJ81" si="547" xml:space="preserve"> MOD((AE81-AZ81-16*AV81-16^2*AR81-AN81*16^3)/16^4,16)</f>
        <v>0</v>
      </c>
      <c r="AK81" s="159"/>
      <c r="AL81" s="159"/>
      <c r="AM81" s="159"/>
      <c r="AN81" s="159">
        <f t="shared" ref="AN81" si="548" xml:space="preserve"> MOD((AE81-AZ81-16*AV81-16^2*AR81)/16^3,16)</f>
        <v>0</v>
      </c>
      <c r="AO81" s="159"/>
      <c r="AP81" s="159"/>
      <c r="AQ81" s="159"/>
      <c r="AR81" s="159">
        <f t="shared" ref="AR81" si="549" xml:space="preserve"> MOD((AE81-AZ81-16*AV81)/16^2,16)</f>
        <v>0</v>
      </c>
      <c r="AS81" s="159"/>
      <c r="AT81" s="159"/>
      <c r="AU81" s="159"/>
      <c r="AV81" s="159">
        <f t="shared" ref="AV81" si="550" xml:space="preserve"> MOD((AE81-AZ81)/16,16)</f>
        <v>0</v>
      </c>
      <c r="AW81" s="159"/>
      <c r="AX81" s="159"/>
      <c r="AY81" s="159"/>
      <c r="AZ81" s="159">
        <f t="shared" ref="AZ81" si="551" xml:space="preserve"> MOD(AE81,16)</f>
        <v>5</v>
      </c>
      <c r="BA81" s="159">
        <f t="shared" ref="BA81" si="552" xml:space="preserve"> MOD((AF81-BD81-BC81*2-BB81*2^2)/2^3,2)</f>
        <v>0</v>
      </c>
      <c r="BB81" s="159">
        <f t="shared" ref="BB81" si="553" xml:space="preserve"> MOD((AF81-BD81-BC81*2)/2^2,2)</f>
        <v>0</v>
      </c>
      <c r="BC81" s="159">
        <f t="shared" ref="BC81" si="554" xml:space="preserve"> MOD((AF81-BD81)/2,2)</f>
        <v>0</v>
      </c>
      <c r="BD81" s="159">
        <f t="shared" ref="BD81" si="555" xml:space="preserve"> MOD(AF81,2)</f>
        <v>0</v>
      </c>
      <c r="BE81" s="159">
        <f t="shared" ref="BE81" si="556" xml:space="preserve"> MOD((AJ81-BH81-BG81*2-BF81*2^2)/2^3,2)</f>
        <v>0</v>
      </c>
      <c r="BF81" s="159">
        <f t="shared" ref="BF81" si="557" xml:space="preserve"> MOD((AJ81-BH81-BG81*2)/2^2,2)</f>
        <v>0</v>
      </c>
      <c r="BG81" s="159">
        <f t="shared" ref="BG81" si="558" xml:space="preserve"> MOD((AJ81-BH81)/2,2)</f>
        <v>0</v>
      </c>
      <c r="BH81" s="159">
        <f t="shared" ref="BH81" si="559" xml:space="preserve"> MOD(AJ81,2)</f>
        <v>0</v>
      </c>
      <c r="BI81" s="159">
        <f t="shared" ref="BI81" si="560" xml:space="preserve"> MOD((AN81-BL81-BK81*2-BJ81*2^2)/2^3,2)</f>
        <v>0</v>
      </c>
      <c r="BJ81" s="159">
        <f t="shared" ref="BJ81" si="561" xml:space="preserve"> MOD((AN81-BL81-BK81*2)/2^2,2)</f>
        <v>0</v>
      </c>
      <c r="BK81" s="159">
        <f t="shared" ref="BK81" si="562" xml:space="preserve"> MOD((AN81-BL81)/2,2)</f>
        <v>0</v>
      </c>
      <c r="BL81" s="159">
        <f t="shared" ref="BL81" si="563" xml:space="preserve"> MOD(AN81,2)</f>
        <v>0</v>
      </c>
      <c r="BM81" s="159">
        <f t="shared" ref="BM81" si="564" xml:space="preserve"> MOD((AR81-BP81-BO81*2-BN81*2^2)/2^3,2)</f>
        <v>0</v>
      </c>
      <c r="BN81" s="159">
        <f t="shared" ref="BN81" si="565" xml:space="preserve"> MOD((AR81-BP81-BO81*2)/2^2,2)</f>
        <v>0</v>
      </c>
      <c r="BO81" s="159">
        <f t="shared" ref="BO81" si="566" xml:space="preserve"> MOD((AR81-BP81)/2,2)</f>
        <v>0</v>
      </c>
      <c r="BP81" s="159">
        <f t="shared" ref="BP81" si="567" xml:space="preserve"> MOD(AR81,2)</f>
        <v>0</v>
      </c>
      <c r="BQ81" s="159">
        <f t="shared" ref="BQ81" si="568" xml:space="preserve"> MOD((AV81-BT81-BS81*2-BR81*2^2)/2^3,2)</f>
        <v>0</v>
      </c>
      <c r="BR81" s="159">
        <f t="shared" ref="BR81" si="569" xml:space="preserve"> MOD((AV81-BT81-BS81*2)/2^2,2)</f>
        <v>0</v>
      </c>
      <c r="BS81" s="159">
        <f t="shared" ref="BS81" si="570" xml:space="preserve"> MOD((AV81-BT81)/2,2)</f>
        <v>0</v>
      </c>
      <c r="BT81" s="159">
        <f t="shared" ref="BT81" si="571" xml:space="preserve"> MOD(AV81,2)</f>
        <v>0</v>
      </c>
      <c r="BU81" s="159">
        <f t="shared" ref="BU81" si="572" xml:space="preserve"> MOD((AZ81-BX81-BW81*2-BV81*2^2)/2^3,2)</f>
        <v>0</v>
      </c>
      <c r="BV81" s="159">
        <f t="shared" ref="BV81" si="573" xml:space="preserve"> MOD((AZ81-BX81-BW81*2)/2^2,2)</f>
        <v>1</v>
      </c>
      <c r="BW81" s="159">
        <f t="shared" ref="BW81" si="574" xml:space="preserve"> MOD((AZ81-BX81)/2,2)</f>
        <v>0</v>
      </c>
      <c r="BX81" s="159">
        <f t="shared" ref="BX81" si="575" xml:space="preserve"> MOD(AZ81,2)</f>
        <v>1</v>
      </c>
      <c r="DU81" s="115" t="str">
        <f t="shared" ref="DU81" si="576" xml:space="preserve"> DEC2HEX(D81*8+E81*4+F81*2+G81)</f>
        <v>0</v>
      </c>
      <c r="DV81" s="115" t="str">
        <f t="shared" ref="DV81" si="577" xml:space="preserve"> DEC2HEX(H81*8+I81*4+J81*2+K81)</f>
        <v>0</v>
      </c>
      <c r="DW81" s="115" t="str">
        <f t="shared" ref="DW81" si="578" xml:space="preserve"> DEC2HEX(L81*8+M81*4+N81*2+O81)</f>
        <v>5</v>
      </c>
      <c r="DX81" s="115" t="str">
        <f t="shared" ref="DX81" si="579" xml:space="preserve"> DEC2HEX(P81*8+Q81*4+R81*2+S81)</f>
        <v>0</v>
      </c>
      <c r="DY81" s="115" t="str">
        <f t="shared" ref="DY81" si="580" xml:space="preserve"> DEC2HEX(T81*8+U81*4+V81*2+W81)</f>
        <v>0</v>
      </c>
      <c r="DZ81" s="115" t="str">
        <f t="shared" ref="DZ81" si="581" xml:space="preserve"> DEC2HEX(X81*8+Y81*4+Z81*2+AA81)</f>
        <v>1</v>
      </c>
    </row>
    <row r="82" spans="1:130" s="127" customFormat="1" ht="39.5" x14ac:dyDescent="0.35">
      <c r="A82" s="441" t="s">
        <v>966</v>
      </c>
      <c r="B82" s="164">
        <v>143</v>
      </c>
      <c r="C82" s="205" t="str">
        <f t="shared" ref="C82" si="582" xml:space="preserve"> DEC2HEX(B82)</f>
        <v>8F</v>
      </c>
      <c r="D82" s="167">
        <v>0</v>
      </c>
      <c r="E82" s="168" t="s">
        <v>342</v>
      </c>
      <c r="F82" s="167">
        <v>0</v>
      </c>
      <c r="G82" s="167">
        <v>0</v>
      </c>
      <c r="H82" s="167">
        <v>0</v>
      </c>
      <c r="I82" s="167">
        <v>0</v>
      </c>
      <c r="J82" s="167">
        <v>0</v>
      </c>
      <c r="K82" s="167">
        <v>0</v>
      </c>
      <c r="L82" s="167">
        <v>0</v>
      </c>
      <c r="M82" s="167">
        <v>0</v>
      </c>
      <c r="N82" s="167">
        <v>0</v>
      </c>
      <c r="O82" s="167">
        <v>0</v>
      </c>
      <c r="P82" s="167">
        <v>0</v>
      </c>
      <c r="Q82" s="167">
        <v>0</v>
      </c>
      <c r="R82" s="167">
        <v>0</v>
      </c>
      <c r="S82" s="167">
        <v>0</v>
      </c>
      <c r="T82" s="167">
        <v>0</v>
      </c>
      <c r="U82" s="167">
        <v>0</v>
      </c>
      <c r="V82" s="167">
        <v>0</v>
      </c>
      <c r="W82" s="167">
        <v>0</v>
      </c>
      <c r="X82" s="167">
        <v>0</v>
      </c>
      <c r="Y82" s="467" t="s">
        <v>28</v>
      </c>
      <c r="Z82" s="468"/>
      <c r="AA82" s="468"/>
      <c r="AE82" s="159"/>
      <c r="AF82" s="159"/>
      <c r="AG82" s="159"/>
      <c r="AH82" s="159"/>
      <c r="AI82" s="159"/>
      <c r="AJ82" s="159"/>
      <c r="AK82" s="159"/>
      <c r="AL82" s="159"/>
      <c r="AM82" s="159"/>
      <c r="AN82" s="159"/>
      <c r="DU82" s="114"/>
      <c r="DV82" s="114"/>
      <c r="DW82" s="114"/>
      <c r="DX82" s="114"/>
      <c r="DY82" s="114"/>
      <c r="DZ82" s="114"/>
    </row>
    <row r="83" spans="1:130" s="94" customFormat="1" ht="21.75" customHeight="1" x14ac:dyDescent="0.35">
      <c r="A83" s="115"/>
      <c r="B83" s="179"/>
      <c r="C83" s="95"/>
      <c r="D83" s="95"/>
      <c r="E83" s="146"/>
      <c r="F83" s="95"/>
      <c r="G83" s="95"/>
      <c r="H83" s="95"/>
      <c r="I83" s="95"/>
      <c r="J83" s="95"/>
      <c r="K83" s="95"/>
      <c r="L83" s="95"/>
      <c r="M83" s="95"/>
      <c r="N83" s="95"/>
      <c r="O83" s="95"/>
      <c r="P83" s="95"/>
      <c r="Q83" s="95"/>
      <c r="R83" s="95"/>
      <c r="S83" s="96"/>
      <c r="T83" s="95"/>
      <c r="U83" s="96"/>
      <c r="V83" s="95"/>
      <c r="W83" s="96"/>
      <c r="X83" s="96"/>
      <c r="Y83" s="146">
        <f>BV83</f>
        <v>0</v>
      </c>
      <c r="Z83" s="146">
        <f>BW83</f>
        <v>0</v>
      </c>
      <c r="AA83" s="146">
        <f>BX83</f>
        <v>0</v>
      </c>
      <c r="AB83" s="97"/>
      <c r="AC83" s="93" t="s">
        <v>28</v>
      </c>
      <c r="AE83" s="93">
        <f>IF(CLK_MODE="External",INDEX(REFERENCE!I2:I7,MATCH(Global!C12,REFERENCE!J2:J7,0)),0)</f>
        <v>0</v>
      </c>
      <c r="AF83" s="159">
        <f t="shared" ref="AF83" si="583" xml:space="preserve"> MOD((AE83-AZ83-16*AV83-16^2*AR83-AN83*16^3-AJ83*16^4)/16^5,16)</f>
        <v>0</v>
      </c>
      <c r="AG83" s="159"/>
      <c r="AH83" s="159"/>
      <c r="AI83" s="159"/>
      <c r="AJ83" s="159">
        <f t="shared" ref="AJ83" si="584" xml:space="preserve"> MOD((AE83-AZ83-16*AV83-16^2*AR83-AN83*16^3)/16^4,16)</f>
        <v>0</v>
      </c>
      <c r="AK83" s="159"/>
      <c r="AL83" s="159"/>
      <c r="AM83" s="159"/>
      <c r="AN83" s="159">
        <f t="shared" ref="AN83" si="585" xml:space="preserve"> MOD((AE83-AZ83-16*AV83-16^2*AR83)/16^3,16)</f>
        <v>0</v>
      </c>
      <c r="AO83" s="159"/>
      <c r="AP83" s="159"/>
      <c r="AQ83" s="159"/>
      <c r="AR83" s="159">
        <f t="shared" ref="AR83" si="586" xml:space="preserve"> MOD((AE83-AZ83-16*AV83)/16^2,16)</f>
        <v>0</v>
      </c>
      <c r="AS83" s="159"/>
      <c r="AT83" s="159"/>
      <c r="AU83" s="159"/>
      <c r="AV83" s="159">
        <f t="shared" ref="AV83" si="587" xml:space="preserve"> MOD((AE83-AZ83)/16,16)</f>
        <v>0</v>
      </c>
      <c r="AW83" s="159"/>
      <c r="AX83" s="159"/>
      <c r="AY83" s="159"/>
      <c r="AZ83" s="159">
        <f t="shared" ref="AZ83" si="588" xml:space="preserve"> MOD(AE83,16)</f>
        <v>0</v>
      </c>
      <c r="BA83" s="159">
        <f t="shared" ref="BA83" si="589" xml:space="preserve"> MOD((AF83-BD83-BC83*2-BB83*2^2)/2^3,2)</f>
        <v>0</v>
      </c>
      <c r="BB83" s="159">
        <f t="shared" ref="BB83" si="590" xml:space="preserve"> MOD((AF83-BD83-BC83*2)/2^2,2)</f>
        <v>0</v>
      </c>
      <c r="BC83" s="159">
        <f t="shared" ref="BC83" si="591" xml:space="preserve"> MOD((AF83-BD83)/2,2)</f>
        <v>0</v>
      </c>
      <c r="BD83" s="159">
        <f t="shared" ref="BD83" si="592" xml:space="preserve"> MOD(AF83,2)</f>
        <v>0</v>
      </c>
      <c r="BE83" s="159">
        <f t="shared" ref="BE83" si="593" xml:space="preserve"> MOD((AJ83-BH83-BG83*2-BF83*2^2)/2^3,2)</f>
        <v>0</v>
      </c>
      <c r="BF83" s="159">
        <f t="shared" ref="BF83" si="594" xml:space="preserve"> MOD((AJ83-BH83-BG83*2)/2^2,2)</f>
        <v>0</v>
      </c>
      <c r="BG83" s="159">
        <f t="shared" ref="BG83" si="595" xml:space="preserve"> MOD((AJ83-BH83)/2,2)</f>
        <v>0</v>
      </c>
      <c r="BH83" s="159">
        <f t="shared" ref="BH83" si="596" xml:space="preserve"> MOD(AJ83,2)</f>
        <v>0</v>
      </c>
      <c r="BI83" s="159">
        <f t="shared" ref="BI83" si="597" xml:space="preserve"> MOD((AN83-BL83-BK83*2-BJ83*2^2)/2^3,2)</f>
        <v>0</v>
      </c>
      <c r="BJ83" s="159">
        <f t="shared" ref="BJ83" si="598" xml:space="preserve"> MOD((AN83-BL83-BK83*2)/2^2,2)</f>
        <v>0</v>
      </c>
      <c r="BK83" s="159">
        <f t="shared" ref="BK83" si="599" xml:space="preserve"> MOD((AN83-BL83)/2,2)</f>
        <v>0</v>
      </c>
      <c r="BL83" s="159">
        <f t="shared" ref="BL83" si="600" xml:space="preserve"> MOD(AN83,2)</f>
        <v>0</v>
      </c>
      <c r="BM83" s="159">
        <f t="shared" ref="BM83" si="601" xml:space="preserve"> MOD((AR83-BP83-BO83*2-BN83*2^2)/2^3,2)</f>
        <v>0</v>
      </c>
      <c r="BN83" s="159">
        <f t="shared" ref="BN83" si="602" xml:space="preserve"> MOD((AR83-BP83-BO83*2)/2^2,2)</f>
        <v>0</v>
      </c>
      <c r="BO83" s="159">
        <f t="shared" ref="BO83" si="603" xml:space="preserve"> MOD((AR83-BP83)/2,2)</f>
        <v>0</v>
      </c>
      <c r="BP83" s="159">
        <f t="shared" ref="BP83" si="604" xml:space="preserve"> MOD(AR83,2)</f>
        <v>0</v>
      </c>
      <c r="BQ83" s="159">
        <f t="shared" ref="BQ83" si="605" xml:space="preserve"> MOD((AV83-BT83-BS83*2-BR83*2^2)/2^3,2)</f>
        <v>0</v>
      </c>
      <c r="BR83" s="159">
        <f t="shared" ref="BR83" si="606" xml:space="preserve"> MOD((AV83-BT83-BS83*2)/2^2,2)</f>
        <v>0</v>
      </c>
      <c r="BS83" s="159">
        <f t="shared" ref="BS83" si="607" xml:space="preserve"> MOD((AV83-BT83)/2,2)</f>
        <v>0</v>
      </c>
      <c r="BT83" s="159">
        <f t="shared" ref="BT83" si="608" xml:space="preserve"> MOD(AV83,2)</f>
        <v>0</v>
      </c>
      <c r="BU83" s="159">
        <f t="shared" ref="BU83" si="609" xml:space="preserve"> MOD((AZ83-BX83-BW83*2-BV83*2^2)/2^3,2)</f>
        <v>0</v>
      </c>
      <c r="BV83" s="159">
        <f t="shared" ref="BV83" si="610" xml:space="preserve"> MOD((AZ83-BX83-BW83*2)/2^2,2)</f>
        <v>0</v>
      </c>
      <c r="BW83" s="159">
        <f t="shared" ref="BW83" si="611" xml:space="preserve"> MOD((AZ83-BX83)/2,2)</f>
        <v>0</v>
      </c>
      <c r="BX83" s="159">
        <f t="shared" ref="BX83" si="612" xml:space="preserve"> MOD(AZ83,2)</f>
        <v>0</v>
      </c>
      <c r="DU83" s="115" t="str">
        <f t="shared" ref="DU83" si="613" xml:space="preserve"> DEC2HEX(D83*8+E83*4+F83*2+G83)</f>
        <v>0</v>
      </c>
      <c r="DV83" s="115" t="str">
        <f t="shared" ref="DV83" si="614" xml:space="preserve"> DEC2HEX(H83*8+I83*4+J83*2+K83)</f>
        <v>0</v>
      </c>
      <c r="DW83" s="115" t="str">
        <f t="shared" ref="DW83" si="615" xml:space="preserve"> DEC2HEX(L83*8+M83*4+N83*2+O83)</f>
        <v>0</v>
      </c>
      <c r="DX83" s="115" t="str">
        <f t="shared" ref="DX83" si="616" xml:space="preserve"> DEC2HEX(P83*8+Q83*4+R83*2+S83)</f>
        <v>0</v>
      </c>
      <c r="DY83" s="115" t="str">
        <f t="shared" ref="DY83" si="617" xml:space="preserve"> DEC2HEX(T83*8+U83*4+V83*2+W83)</f>
        <v>0</v>
      </c>
      <c r="DZ83" s="115" t="str">
        <f t="shared" ref="DZ83" si="618" xml:space="preserve"> DEC2HEX(X83*8+Y83*4+Z83*2+AA83)</f>
        <v>0</v>
      </c>
    </row>
    <row r="84" spans="1:130" s="127" customFormat="1" ht="70.5" customHeight="1" x14ac:dyDescent="0.3">
      <c r="A84" s="441" t="s">
        <v>967</v>
      </c>
      <c r="B84" s="164">
        <v>146</v>
      </c>
      <c r="C84" s="205" t="str">
        <f t="shared" ref="C84" si="619" xml:space="preserve"> DEC2HEX(B84)</f>
        <v>92</v>
      </c>
      <c r="D84" s="205">
        <v>0</v>
      </c>
      <c r="E84" s="167">
        <v>0</v>
      </c>
      <c r="F84" s="167">
        <v>0</v>
      </c>
      <c r="G84" s="167">
        <v>0</v>
      </c>
      <c r="H84" s="167">
        <v>0</v>
      </c>
      <c r="I84" s="446" t="s">
        <v>343</v>
      </c>
      <c r="J84" s="461"/>
      <c r="K84" s="461"/>
      <c r="L84" s="461"/>
      <c r="M84" s="461"/>
      <c r="N84" s="461"/>
      <c r="O84" s="469"/>
      <c r="P84" s="167">
        <v>0</v>
      </c>
      <c r="Q84" s="167">
        <v>0</v>
      </c>
      <c r="R84" s="167">
        <v>0</v>
      </c>
      <c r="S84" s="168" t="s">
        <v>590</v>
      </c>
      <c r="T84" s="167">
        <v>0</v>
      </c>
      <c r="U84" s="167">
        <v>0</v>
      </c>
      <c r="V84" s="167">
        <v>0</v>
      </c>
      <c r="W84" s="167">
        <v>0</v>
      </c>
      <c r="X84" s="167">
        <v>0</v>
      </c>
      <c r="Y84" s="205">
        <v>0</v>
      </c>
      <c r="Z84" s="205">
        <v>0</v>
      </c>
      <c r="AA84" s="205">
        <v>0</v>
      </c>
      <c r="AD84" s="159"/>
      <c r="AE84" s="159">
        <f>STEP_COUNT-1</f>
        <v>0</v>
      </c>
      <c r="AF84" s="159">
        <f t="shared" ref="AF84" si="620" xml:space="preserve"> MOD((AE84-AZ84-16*AV84-16^2*AR84-AN84*16^3-AJ84*16^4)/16^5,16)</f>
        <v>0</v>
      </c>
      <c r="AG84" s="159"/>
      <c r="AH84" s="159"/>
      <c r="AI84" s="159"/>
      <c r="AJ84" s="159">
        <f t="shared" ref="AJ84" si="621" xml:space="preserve"> MOD((AE84-AZ84-16*AV84-16^2*AR84-AN84*16^3)/16^4,16)</f>
        <v>0</v>
      </c>
      <c r="AK84" s="159"/>
      <c r="AL84" s="159"/>
      <c r="AM84" s="159"/>
      <c r="AN84" s="159">
        <f t="shared" ref="AN84" si="622" xml:space="preserve"> MOD((AE84-AZ84-16*AV84-16^2*AR84)/16^3,16)</f>
        <v>0</v>
      </c>
      <c r="AO84" s="159"/>
      <c r="AP84" s="159"/>
      <c r="AQ84" s="159"/>
      <c r="AR84" s="159">
        <f t="shared" ref="AR84" si="623" xml:space="preserve"> MOD((AE84-AZ84-16*AV84)/16^2,16)</f>
        <v>0</v>
      </c>
      <c r="AS84" s="159"/>
      <c r="AT84" s="159"/>
      <c r="AU84" s="159"/>
      <c r="AV84" s="159">
        <f t="shared" ref="AV84" si="624" xml:space="preserve"> MOD((AE84-AZ84)/16,16)</f>
        <v>0</v>
      </c>
      <c r="AW84" s="159"/>
      <c r="AX84" s="159"/>
      <c r="AY84" s="159"/>
      <c r="AZ84" s="159">
        <f t="shared" ref="AZ84" si="625" xml:space="preserve"> MOD(AE84,16)</f>
        <v>0</v>
      </c>
      <c r="BA84" s="159">
        <f t="shared" ref="BA84" si="626" xml:space="preserve"> MOD((AF84-BD84-BC84*2-BB84*2^2)/2^3,2)</f>
        <v>0</v>
      </c>
      <c r="BB84" s="159">
        <f t="shared" ref="BB84" si="627" xml:space="preserve"> MOD((AF84-BD84-BC84*2)/2^2,2)</f>
        <v>0</v>
      </c>
      <c r="BC84" s="159">
        <f t="shared" ref="BC84" si="628" xml:space="preserve"> MOD((AF84-BD84)/2,2)</f>
        <v>0</v>
      </c>
      <c r="BD84" s="159">
        <f t="shared" ref="BD84" si="629" xml:space="preserve"> MOD(AF84,2)</f>
        <v>0</v>
      </c>
      <c r="BE84" s="159">
        <f t="shared" ref="BE84" si="630" xml:space="preserve"> MOD((AJ84-BH84-BG84*2-BF84*2^2)/2^3,2)</f>
        <v>0</v>
      </c>
      <c r="BF84" s="159">
        <f t="shared" ref="BF84" si="631" xml:space="preserve"> MOD((AJ84-BH84-BG84*2)/2^2,2)</f>
        <v>0</v>
      </c>
      <c r="BG84" s="159">
        <f t="shared" ref="BG84" si="632" xml:space="preserve"> MOD((AJ84-BH84)/2,2)</f>
        <v>0</v>
      </c>
      <c r="BH84" s="159">
        <f t="shared" ref="BH84" si="633" xml:space="preserve"> MOD(AJ84,2)</f>
        <v>0</v>
      </c>
      <c r="BI84" s="159">
        <f t="shared" ref="BI84" si="634" xml:space="preserve"> MOD((AN84-BL84-BK84*2-BJ84*2^2)/2^3,2)</f>
        <v>0</v>
      </c>
      <c r="BJ84" s="159">
        <f t="shared" ref="BJ84" si="635" xml:space="preserve"> MOD((AN84-BL84-BK84*2)/2^2,2)</f>
        <v>0</v>
      </c>
      <c r="BK84" s="159">
        <f t="shared" ref="BK84" si="636" xml:space="preserve"> MOD((AN84-BL84)/2,2)</f>
        <v>0</v>
      </c>
      <c r="BL84" s="159">
        <f t="shared" ref="BL84" si="637" xml:space="preserve"> MOD(AN84,2)</f>
        <v>0</v>
      </c>
      <c r="BM84" s="159">
        <f t="shared" ref="BM84" si="638" xml:space="preserve"> MOD((AR84-BP84-BO84*2-BN84*2^2)/2^3,2)</f>
        <v>0</v>
      </c>
      <c r="BN84" s="159">
        <f t="shared" ref="BN84" si="639" xml:space="preserve"> MOD((AR84-BP84-BO84*2)/2^2,2)</f>
        <v>0</v>
      </c>
      <c r="BO84" s="159">
        <f t="shared" ref="BO84" si="640" xml:space="preserve"> MOD((AR84-BP84)/2,2)</f>
        <v>0</v>
      </c>
      <c r="BP84" s="159">
        <f t="shared" ref="BP84" si="641" xml:space="preserve"> MOD(AR84,2)</f>
        <v>0</v>
      </c>
      <c r="BQ84" s="159">
        <f t="shared" ref="BQ84" si="642" xml:space="preserve"> MOD((AV84-BT84-BS84*2-BR84*2^2)/2^3,2)</f>
        <v>0</v>
      </c>
      <c r="BR84" s="159">
        <f t="shared" ref="BR84" si="643" xml:space="preserve"> MOD((AV84-BT84-BS84*2)/2^2,2)</f>
        <v>0</v>
      </c>
      <c r="BS84" s="159">
        <f t="shared" ref="BS84" si="644" xml:space="preserve"> MOD((AV84-BT84)/2,2)</f>
        <v>0</v>
      </c>
      <c r="BT84" s="159">
        <f t="shared" ref="BT84" si="645" xml:space="preserve"> MOD(AV84,2)</f>
        <v>0</v>
      </c>
      <c r="BU84" s="159">
        <f t="shared" ref="BU84" si="646" xml:space="preserve"> MOD((AZ84-BX84-BW84*2-BV84*2^2)/2^3,2)</f>
        <v>0</v>
      </c>
      <c r="BV84" s="159">
        <f t="shared" ref="BV84" si="647" xml:space="preserve"> MOD((AZ84-BX84-BW84*2)/2^2,2)</f>
        <v>0</v>
      </c>
      <c r="BW84" s="159">
        <f t="shared" ref="BW84" si="648" xml:space="preserve"> MOD((AZ84-BX84)/2,2)</f>
        <v>0</v>
      </c>
      <c r="BX84" s="159">
        <f t="shared" ref="BX84" si="649" xml:space="preserve"> MOD(AZ84,2)</f>
        <v>0</v>
      </c>
      <c r="DU84" s="114"/>
      <c r="DV84" s="114"/>
      <c r="DW84" s="114"/>
      <c r="DX84" s="114"/>
      <c r="DY84" s="114"/>
      <c r="DZ84" s="114"/>
    </row>
    <row r="85" spans="1:130" s="94" customFormat="1" ht="21.75" customHeight="1" x14ac:dyDescent="0.35">
      <c r="A85" s="115"/>
      <c r="B85" s="179"/>
      <c r="C85" s="95"/>
      <c r="D85" s="95"/>
      <c r="E85" s="95"/>
      <c r="F85" s="95"/>
      <c r="G85" s="95"/>
      <c r="H85" s="95"/>
      <c r="I85" s="146">
        <f t="shared" ref="I85:O85" si="650">BR84</f>
        <v>0</v>
      </c>
      <c r="J85" s="146">
        <f t="shared" si="650"/>
        <v>0</v>
      </c>
      <c r="K85" s="146">
        <f t="shared" si="650"/>
        <v>0</v>
      </c>
      <c r="L85" s="146">
        <f t="shared" si="650"/>
        <v>0</v>
      </c>
      <c r="M85" s="146">
        <f t="shared" si="650"/>
        <v>0</v>
      </c>
      <c r="N85" s="146">
        <f t="shared" si="650"/>
        <v>0</v>
      </c>
      <c r="O85" s="146">
        <f t="shared" si="650"/>
        <v>0</v>
      </c>
      <c r="P85" s="95"/>
      <c r="Q85" s="95"/>
      <c r="R85" s="95"/>
      <c r="S85" s="146">
        <f>K37</f>
        <v>0</v>
      </c>
      <c r="T85" s="95"/>
      <c r="U85" s="96"/>
      <c r="V85" s="95"/>
      <c r="W85" s="96"/>
      <c r="X85" s="96"/>
      <c r="Y85" s="95"/>
      <c r="Z85" s="126"/>
      <c r="AA85" s="96"/>
      <c r="AB85" s="97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DU85" s="115" t="str">
        <f t="shared" ref="DU85" si="651" xml:space="preserve"> DEC2HEX(D85*8+E85*4+F85*2+G85)</f>
        <v>0</v>
      </c>
      <c r="DV85" s="115" t="str">
        <f t="shared" ref="DV85" si="652" xml:space="preserve"> DEC2HEX(H85*8+I85*4+J85*2+K85)</f>
        <v>0</v>
      </c>
      <c r="DW85" s="115" t="str">
        <f t="shared" ref="DW85" si="653" xml:space="preserve"> DEC2HEX(L85*8+M85*4+N85*2+O85)</f>
        <v>0</v>
      </c>
      <c r="DX85" s="115" t="str">
        <f t="shared" ref="DX85" si="654" xml:space="preserve"> DEC2HEX(P85*8+Q85*4+R85*2+S85)</f>
        <v>0</v>
      </c>
      <c r="DY85" s="115" t="str">
        <f t="shared" ref="DY85" si="655" xml:space="preserve"> DEC2HEX(T85*8+U85*4+V85*2+W85)</f>
        <v>0</v>
      </c>
      <c r="DZ85" s="115" t="str">
        <f t="shared" ref="DZ85" si="656" xml:space="preserve"> DEC2HEX(X85*8+Y85*4+Z85*2+AA85)</f>
        <v>0</v>
      </c>
    </row>
    <row r="86" spans="1:130" s="127" customFormat="1" ht="20.149999999999999" customHeight="1" x14ac:dyDescent="0.3">
      <c r="A86" s="441" t="s">
        <v>968</v>
      </c>
      <c r="B86" s="164">
        <v>147</v>
      </c>
      <c r="C86" s="205" t="str">
        <f t="shared" ref="C86" si="657" xml:space="preserve"> DEC2HEX(B86)</f>
        <v>93</v>
      </c>
      <c r="D86" s="167">
        <v>0</v>
      </c>
      <c r="E86" s="167">
        <v>0</v>
      </c>
      <c r="F86" s="167">
        <v>0</v>
      </c>
      <c r="G86" s="462" t="s">
        <v>366</v>
      </c>
      <c r="H86" s="463"/>
      <c r="I86" s="463"/>
      <c r="J86" s="463"/>
      <c r="K86" s="463"/>
      <c r="L86" s="463"/>
      <c r="M86" s="463"/>
      <c r="N86" s="463"/>
      <c r="O86" s="463"/>
      <c r="P86" s="463"/>
      <c r="Q86" s="463"/>
      <c r="R86" s="463"/>
      <c r="S86" s="464"/>
      <c r="T86" s="167">
        <v>0</v>
      </c>
      <c r="U86" s="205">
        <v>0</v>
      </c>
      <c r="V86" s="205">
        <v>0</v>
      </c>
      <c r="W86" s="205">
        <v>0</v>
      </c>
      <c r="X86" s="167">
        <v>0</v>
      </c>
      <c r="Y86" s="167">
        <v>0</v>
      </c>
      <c r="Z86" s="205">
        <v>0</v>
      </c>
      <c r="AA86" s="205">
        <v>0</v>
      </c>
      <c r="AD86" s="159"/>
      <c r="AE86" s="159"/>
      <c r="AF86" s="159"/>
      <c r="AG86" s="159"/>
      <c r="AH86" s="159"/>
      <c r="AI86" s="159"/>
      <c r="AJ86" s="159"/>
      <c r="AK86" s="159"/>
      <c r="AL86" s="159"/>
      <c r="AM86" s="159"/>
      <c r="DU86" s="114"/>
      <c r="DV86" s="114"/>
      <c r="DW86" s="114"/>
      <c r="DX86" s="114"/>
      <c r="DY86" s="114"/>
      <c r="DZ86" s="114"/>
    </row>
    <row r="87" spans="1:130" s="94" customFormat="1" ht="21.75" customHeight="1" x14ac:dyDescent="0.35">
      <c r="A87" s="115"/>
      <c r="B87" s="179"/>
      <c r="C87" s="95"/>
      <c r="D87" s="95"/>
      <c r="E87" s="95"/>
      <c r="F87" s="95"/>
      <c r="G87" s="172"/>
      <c r="H87" s="172"/>
      <c r="I87" s="172"/>
      <c r="J87" s="172"/>
      <c r="K87" s="172"/>
      <c r="L87" s="172"/>
      <c r="M87" s="172"/>
      <c r="N87" s="172"/>
      <c r="O87" s="172"/>
      <c r="P87" s="172"/>
      <c r="Q87" s="172"/>
      <c r="R87" s="172"/>
      <c r="S87" s="172"/>
      <c r="T87" s="95"/>
      <c r="U87" s="96"/>
      <c r="V87" s="95"/>
      <c r="W87" s="96"/>
      <c r="X87" s="96"/>
      <c r="Y87" s="95"/>
      <c r="Z87" s="126"/>
      <c r="AA87" s="96"/>
      <c r="AB87" s="97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DU87" s="115" t="str">
        <f t="shared" ref="DU87" si="658" xml:space="preserve"> DEC2HEX(D87*8+E87*4+F87*2+G87)</f>
        <v>0</v>
      </c>
      <c r="DV87" s="115" t="str">
        <f t="shared" ref="DV87" si="659" xml:space="preserve"> DEC2HEX(H87*8+I87*4+J87*2+K87)</f>
        <v>0</v>
      </c>
      <c r="DW87" s="115" t="str">
        <f t="shared" ref="DW87" si="660" xml:space="preserve"> DEC2HEX(L87*8+M87*4+N87*2+O87)</f>
        <v>0</v>
      </c>
      <c r="DX87" s="115" t="str">
        <f t="shared" ref="DX87" si="661" xml:space="preserve"> DEC2HEX(P87*8+Q87*4+R87*2+S87)</f>
        <v>0</v>
      </c>
      <c r="DY87" s="115" t="str">
        <f t="shared" ref="DY87" si="662" xml:space="preserve"> DEC2HEX(T87*8+U87*4+V87*2+W87)</f>
        <v>0</v>
      </c>
      <c r="DZ87" s="115" t="str">
        <f t="shared" ref="DZ87" si="663" xml:space="preserve"> DEC2HEX(X87*8+Y87*4+Z87*2+AA87)</f>
        <v>0</v>
      </c>
    </row>
    <row r="88" spans="1:130" s="15" customFormat="1" ht="20.149999999999999" customHeight="1" x14ac:dyDescent="0.3">
      <c r="A88" s="441" t="s">
        <v>969</v>
      </c>
      <c r="B88" s="164">
        <v>148</v>
      </c>
      <c r="C88" s="205" t="str">
        <f t="shared" ref="C88" si="664" xml:space="preserve"> DEC2HEX(B88)</f>
        <v>94</v>
      </c>
      <c r="D88" s="167">
        <v>0</v>
      </c>
      <c r="E88" s="167">
        <v>0</v>
      </c>
      <c r="F88" s="167">
        <v>0</v>
      </c>
      <c r="G88" s="462" t="s">
        <v>367</v>
      </c>
      <c r="H88" s="463"/>
      <c r="I88" s="463"/>
      <c r="J88" s="463"/>
      <c r="K88" s="463"/>
      <c r="L88" s="463"/>
      <c r="M88" s="463"/>
      <c r="N88" s="463"/>
      <c r="O88" s="463"/>
      <c r="P88" s="463"/>
      <c r="Q88" s="463"/>
      <c r="R88" s="463"/>
      <c r="S88" s="464"/>
      <c r="T88" s="462" t="s">
        <v>368</v>
      </c>
      <c r="U88" s="463"/>
      <c r="V88" s="463"/>
      <c r="W88" s="463"/>
      <c r="X88" s="463"/>
      <c r="Y88" s="463"/>
      <c r="Z88" s="463"/>
      <c r="AA88" s="463"/>
      <c r="AB88" s="2"/>
      <c r="AD88" s="10"/>
      <c r="AE88" s="93"/>
      <c r="AF88" s="93"/>
      <c r="AG88" s="93"/>
      <c r="AH88" s="93"/>
      <c r="AI88" s="93"/>
      <c r="AJ88" s="93"/>
      <c r="AK88" s="93"/>
      <c r="AL88" s="93"/>
      <c r="AM88" s="93"/>
      <c r="DU88" s="114"/>
      <c r="DV88" s="114"/>
      <c r="DW88" s="114"/>
      <c r="DX88" s="114"/>
      <c r="DY88" s="114"/>
      <c r="DZ88" s="114"/>
    </row>
    <row r="89" spans="1:130" s="94" customFormat="1" ht="21.75" customHeight="1" x14ac:dyDescent="0.3">
      <c r="A89" s="115"/>
      <c r="B89" s="179"/>
      <c r="C89" s="95"/>
      <c r="D89" s="95"/>
      <c r="E89" s="95"/>
      <c r="F89" s="95"/>
      <c r="G89" s="172"/>
      <c r="H89" s="172"/>
      <c r="I89" s="172"/>
      <c r="J89" s="172"/>
      <c r="K89" s="172"/>
      <c r="L89" s="172"/>
      <c r="M89" s="172"/>
      <c r="N89" s="172"/>
      <c r="O89" s="172"/>
      <c r="P89" s="172"/>
      <c r="Q89" s="172"/>
      <c r="R89" s="172"/>
      <c r="S89" s="172"/>
      <c r="T89" s="146">
        <v>1</v>
      </c>
      <c r="U89" s="146">
        <f>INT(MOD('PPG Config'!C60/32,2))</f>
        <v>0</v>
      </c>
      <c r="V89" s="146">
        <f>INT(MOD('PPG Config'!C60/32,2))</f>
        <v>0</v>
      </c>
      <c r="W89" s="146">
        <f>INT(MOD('PPG Config'!C60/16,2))</f>
        <v>0</v>
      </c>
      <c r="X89" s="146">
        <f>INT(MOD('PPG Config'!C60/8,2))</f>
        <v>0</v>
      </c>
      <c r="Y89" s="146">
        <f>INT(MOD('PPG Config'!C60/4,2))</f>
        <v>1</v>
      </c>
      <c r="Z89" s="171">
        <f>INT(MOD('PPG Config'!C60/2,2))</f>
        <v>0</v>
      </c>
      <c r="AA89" s="146">
        <f>MOD('PPG Config'!C60,2)</f>
        <v>0</v>
      </c>
      <c r="AB89" s="97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DU89" s="115" t="str">
        <f t="shared" ref="DU89" si="665" xml:space="preserve"> DEC2HEX(D89*8+E89*4+F89*2+G89)</f>
        <v>0</v>
      </c>
      <c r="DV89" s="115" t="str">
        <f t="shared" ref="DV89" si="666" xml:space="preserve"> DEC2HEX(H89*8+I89*4+J89*2+K89)</f>
        <v>0</v>
      </c>
      <c r="DW89" s="115" t="str">
        <f t="shared" ref="DW89" si="667" xml:space="preserve"> DEC2HEX(L89*8+M89*4+N89*2+O89)</f>
        <v>0</v>
      </c>
      <c r="DX89" s="115" t="str">
        <f t="shared" ref="DX89" si="668" xml:space="preserve"> DEC2HEX(P89*8+Q89*4+R89*2+S89)</f>
        <v>0</v>
      </c>
      <c r="DY89" s="115" t="str">
        <f t="shared" ref="DY89" si="669" xml:space="preserve"> DEC2HEX(T89*8+U89*4+V89*2+W89)</f>
        <v>8</v>
      </c>
      <c r="DZ89" s="115" t="str">
        <f t="shared" ref="DZ89" si="670" xml:space="preserve"> DEC2HEX(X89*8+Y89*4+Z89*2+AA89)</f>
        <v>4</v>
      </c>
    </row>
    <row r="90" spans="1:130" s="15" customFormat="1" ht="78.75" customHeight="1" x14ac:dyDescent="0.3">
      <c r="A90" s="441" t="s">
        <v>970</v>
      </c>
      <c r="B90" s="164">
        <v>149</v>
      </c>
      <c r="C90" s="205" t="str">
        <f t="shared" ref="C90" si="671" xml:space="preserve"> DEC2HEX(B90)</f>
        <v>95</v>
      </c>
      <c r="D90" s="168" t="s">
        <v>372</v>
      </c>
      <c r="E90" s="167">
        <v>0</v>
      </c>
      <c r="F90" s="168" t="s">
        <v>373</v>
      </c>
      <c r="G90" s="168" t="s">
        <v>374</v>
      </c>
      <c r="H90" s="446" t="s">
        <v>371</v>
      </c>
      <c r="I90" s="461"/>
      <c r="J90" s="461"/>
      <c r="K90" s="469"/>
      <c r="L90" s="446" t="s">
        <v>369</v>
      </c>
      <c r="M90" s="461"/>
      <c r="N90" s="461"/>
      <c r="O90" s="469"/>
      <c r="P90" s="446" t="s">
        <v>370</v>
      </c>
      <c r="Q90" s="461"/>
      <c r="R90" s="461"/>
      <c r="S90" s="469"/>
      <c r="T90" s="446" t="s">
        <v>344</v>
      </c>
      <c r="U90" s="461"/>
      <c r="V90" s="461"/>
      <c r="W90" s="469"/>
      <c r="X90" s="167">
        <v>0</v>
      </c>
      <c r="Y90" s="205">
        <v>0</v>
      </c>
      <c r="Z90" s="205">
        <v>0</v>
      </c>
      <c r="AA90" s="205">
        <v>0</v>
      </c>
      <c r="AB90" s="2"/>
      <c r="AD90" s="10"/>
      <c r="AE90" s="93"/>
      <c r="AF90" s="93"/>
      <c r="AG90" s="93"/>
      <c r="AH90" s="93"/>
      <c r="AI90" s="93"/>
      <c r="AJ90" s="93"/>
      <c r="AK90" s="93"/>
      <c r="AL90" s="93"/>
      <c r="AM90" s="93"/>
      <c r="DU90" s="114"/>
      <c r="DV90" s="114"/>
      <c r="DW90" s="114"/>
      <c r="DX90" s="114"/>
      <c r="DY90" s="114"/>
      <c r="DZ90" s="114"/>
    </row>
    <row r="91" spans="1:130" s="94" customFormat="1" ht="21.75" customHeight="1" x14ac:dyDescent="0.35">
      <c r="A91" s="115"/>
      <c r="B91" s="179"/>
      <c r="C91" s="95"/>
      <c r="D91" s="146"/>
      <c r="E91" s="95"/>
      <c r="F91" s="146"/>
      <c r="G91" s="146"/>
      <c r="H91" s="146"/>
      <c r="I91" s="146"/>
      <c r="J91" s="146"/>
      <c r="K91" s="146"/>
      <c r="L91" s="146"/>
      <c r="M91" s="146"/>
      <c r="N91" s="146"/>
      <c r="O91" s="146"/>
      <c r="P91" s="146"/>
      <c r="Q91" s="146"/>
      <c r="R91" s="146"/>
      <c r="S91" s="146"/>
      <c r="T91" s="146">
        <v>0</v>
      </c>
      <c r="U91" s="146">
        <v>1</v>
      </c>
      <c r="V91" s="146">
        <v>0</v>
      </c>
      <c r="W91" s="146">
        <v>1</v>
      </c>
      <c r="X91" s="96"/>
      <c r="Y91" s="95"/>
      <c r="Z91" s="126"/>
      <c r="AA91" s="96"/>
      <c r="AB91" s="97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DU91" s="115" t="str">
        <f t="shared" ref="DU91" si="672" xml:space="preserve"> DEC2HEX(D91*8+E91*4+F91*2+G91)</f>
        <v>0</v>
      </c>
      <c r="DV91" s="115" t="str">
        <f t="shared" ref="DV91" si="673" xml:space="preserve"> DEC2HEX(H91*8+I91*4+J91*2+K91)</f>
        <v>0</v>
      </c>
      <c r="DW91" s="115" t="str">
        <f t="shared" ref="DW91" si="674" xml:space="preserve"> DEC2HEX(L91*8+M91*4+N91*2+O91)</f>
        <v>0</v>
      </c>
      <c r="DX91" s="115" t="str">
        <f t="shared" ref="DX91" si="675" xml:space="preserve"> DEC2HEX(P91*8+Q91*4+R91*2+S91)</f>
        <v>0</v>
      </c>
      <c r="DY91" s="115" t="str">
        <f t="shared" ref="DY91" si="676" xml:space="preserve"> DEC2HEX(T91*8+U91*4+V91*2+W91)</f>
        <v>5</v>
      </c>
      <c r="DZ91" s="115" t="str">
        <f t="shared" ref="DZ91" si="677" xml:space="preserve"> DEC2HEX(X91*8+Y91*4+Z91*2+AA91)</f>
        <v>0</v>
      </c>
    </row>
    <row r="92" spans="1:130" s="15" customFormat="1" ht="44.25" customHeight="1" x14ac:dyDescent="0.3">
      <c r="A92" s="114" t="s">
        <v>971</v>
      </c>
      <c r="B92" s="164">
        <v>150</v>
      </c>
      <c r="C92" s="205" t="str">
        <f t="shared" ref="C92" si="678" xml:space="preserve"> DEC2HEX(B92)</f>
        <v>96</v>
      </c>
      <c r="D92" s="167">
        <v>0</v>
      </c>
      <c r="E92" s="167">
        <v>0</v>
      </c>
      <c r="F92" s="167">
        <v>0</v>
      </c>
      <c r="G92" s="167">
        <v>0</v>
      </c>
      <c r="H92" s="168" t="s">
        <v>430</v>
      </c>
      <c r="I92" s="168" t="s">
        <v>431</v>
      </c>
      <c r="J92" s="168" t="s">
        <v>432</v>
      </c>
      <c r="K92" s="168" t="s">
        <v>433</v>
      </c>
      <c r="L92" s="167">
        <v>0</v>
      </c>
      <c r="M92" s="446" t="s">
        <v>434</v>
      </c>
      <c r="N92" s="448"/>
      <c r="O92" s="447"/>
      <c r="P92" s="167">
        <v>0</v>
      </c>
      <c r="Q92" s="446" t="s">
        <v>435</v>
      </c>
      <c r="R92" s="448"/>
      <c r="S92" s="447"/>
      <c r="T92" s="167">
        <v>0</v>
      </c>
      <c r="U92" s="446" t="s">
        <v>436</v>
      </c>
      <c r="V92" s="448"/>
      <c r="W92" s="447"/>
      <c r="X92" s="167">
        <v>0</v>
      </c>
      <c r="Y92" s="446" t="s">
        <v>437</v>
      </c>
      <c r="Z92" s="448"/>
      <c r="AA92" s="447"/>
      <c r="AB92" s="2"/>
      <c r="AD92" s="10"/>
      <c r="AE92" s="93"/>
      <c r="AF92" s="93"/>
      <c r="AG92" s="93"/>
      <c r="AH92" s="93"/>
      <c r="AI92" s="93"/>
      <c r="AJ92" s="93"/>
      <c r="AK92" s="93"/>
      <c r="AL92" s="93"/>
      <c r="AM92" s="93"/>
      <c r="BB92" s="159"/>
      <c r="BN92" s="159"/>
      <c r="BO92" s="159"/>
      <c r="BP92" s="159"/>
      <c r="BQ92" s="159"/>
      <c r="BR92" s="159"/>
      <c r="BS92" s="159"/>
      <c r="BT92" s="159"/>
      <c r="BU92" s="159"/>
      <c r="DU92" s="114"/>
      <c r="DV92" s="114"/>
      <c r="DW92" s="114"/>
      <c r="DX92" s="114"/>
      <c r="DY92" s="114"/>
      <c r="DZ92" s="114"/>
    </row>
    <row r="93" spans="1:130" s="94" customFormat="1" ht="21.75" customHeight="1" x14ac:dyDescent="0.3">
      <c r="A93" s="115"/>
      <c r="B93" s="179"/>
      <c r="C93" s="179"/>
      <c r="D93" s="179"/>
      <c r="E93" s="179"/>
      <c r="F93" s="179"/>
      <c r="G93" s="179"/>
      <c r="H93" s="172">
        <f>IFERROR(BV94,0)</f>
        <v>0</v>
      </c>
      <c r="I93" s="172">
        <f>IFERROR(BH94,0)</f>
        <v>0</v>
      </c>
      <c r="J93" s="172">
        <f>IFERROR(AT94,0)</f>
        <v>0</v>
      </c>
      <c r="K93" s="172">
        <f>IFERROR(AF94,0)</f>
        <v>0</v>
      </c>
      <c r="L93" s="179"/>
      <c r="M93" s="172">
        <f>AJ93</f>
        <v>0</v>
      </c>
      <c r="N93" s="172">
        <f>AK93</f>
        <v>0</v>
      </c>
      <c r="O93" s="172">
        <f>AL93</f>
        <v>0</v>
      </c>
      <c r="P93" s="179"/>
      <c r="Q93" s="172">
        <f>AJ93</f>
        <v>0</v>
      </c>
      <c r="R93" s="172">
        <f>AK93</f>
        <v>0</v>
      </c>
      <c r="S93" s="172">
        <f>AL93</f>
        <v>0</v>
      </c>
      <c r="T93" s="179"/>
      <c r="U93" s="172">
        <f>AJ93</f>
        <v>0</v>
      </c>
      <c r="V93" s="172">
        <f>AK93</f>
        <v>0</v>
      </c>
      <c r="W93" s="172">
        <f>AL93</f>
        <v>0</v>
      </c>
      <c r="X93" s="179"/>
      <c r="Y93" s="172">
        <f>AJ93</f>
        <v>0</v>
      </c>
      <c r="Z93" s="172">
        <f>AK93</f>
        <v>0</v>
      </c>
      <c r="AA93" s="172">
        <f>AL93</f>
        <v>0</v>
      </c>
      <c r="AB93" s="97"/>
      <c r="AD93" s="93" t="s">
        <v>650</v>
      </c>
      <c r="AE93" s="159">
        <f>IF(ACQ_MODE="PPG",PPG_DEC_FACTOR_PPG,PPG_DEC_FACTOR_MIX)</f>
        <v>2</v>
      </c>
      <c r="AF93" s="159"/>
      <c r="AG93" s="159">
        <f>IF(LOG(AE93,2)-1&lt;0,0,LOG(AE93,2)-1)</f>
        <v>0</v>
      </c>
      <c r="AH93" s="159"/>
      <c r="AI93" s="159">
        <f xml:space="preserve"> MOD((AG93-AL93-AK93*2-AJ93*2^2)/2^3,2)</f>
        <v>0</v>
      </c>
      <c r="AJ93" s="159">
        <f xml:space="preserve"> MOD((AG93-AL93-AK93*2)/2^2,2)</f>
        <v>0</v>
      </c>
      <c r="AK93" s="159">
        <f xml:space="preserve"> MOD((AG93-AL93)/2,2)</f>
        <v>0</v>
      </c>
      <c r="AL93" s="159">
        <f xml:space="preserve"> MOD(AG93,2)</f>
        <v>0</v>
      </c>
      <c r="AM93" s="159"/>
      <c r="AN93" s="159"/>
      <c r="AO93" s="159"/>
      <c r="AP93" s="159"/>
      <c r="AQ93" s="159"/>
      <c r="AR93" s="159"/>
      <c r="AS93" s="159"/>
      <c r="AT93" s="159"/>
      <c r="AU93" s="159"/>
      <c r="AV93" s="159"/>
      <c r="AW93" s="159"/>
      <c r="BF93" s="159"/>
      <c r="BG93" s="159"/>
      <c r="BH93" s="159"/>
      <c r="BI93" s="159"/>
      <c r="BJ93" s="159"/>
      <c r="BK93" s="159"/>
      <c r="BL93" s="159"/>
      <c r="BM93" s="159"/>
      <c r="BN93" s="159"/>
      <c r="BO93" s="159"/>
      <c r="BP93" s="159"/>
      <c r="BQ93" s="159"/>
      <c r="BR93" s="159"/>
      <c r="BS93" s="159"/>
      <c r="BT93" s="159"/>
      <c r="DU93" s="115" t="str">
        <f t="shared" ref="DU93" si="679" xml:space="preserve"> DEC2HEX(D93*8+E93*4+F93*2+G93)</f>
        <v>0</v>
      </c>
      <c r="DV93" s="115" t="str">
        <f t="shared" ref="DV93" si="680" xml:space="preserve"> DEC2HEX(H93*8+I93*4+J93*2+K93)</f>
        <v>0</v>
      </c>
      <c r="DW93" s="115" t="str">
        <f t="shared" ref="DW93" si="681" xml:space="preserve"> DEC2HEX(L93*8+M93*4+N93*2+O93)</f>
        <v>0</v>
      </c>
      <c r="DX93" s="115" t="str">
        <f t="shared" ref="DX93" si="682" xml:space="preserve"> DEC2HEX(P93*8+Q93*4+R93*2+S93)</f>
        <v>0</v>
      </c>
      <c r="DY93" s="115" t="str">
        <f t="shared" ref="DY93" si="683" xml:space="preserve"> DEC2HEX(T93*8+U93*4+V93*2+W93)</f>
        <v>0</v>
      </c>
      <c r="DZ93" s="115" t="str">
        <f t="shared" ref="DZ93" si="684" xml:space="preserve"> DEC2HEX(X93*8+Y93*4+Z93*2+AA93)</f>
        <v>0</v>
      </c>
    </row>
    <row r="94" spans="1:130" s="15" customFormat="1" ht="36.75" customHeight="1" x14ac:dyDescent="0.3">
      <c r="A94" s="114" t="s">
        <v>972</v>
      </c>
      <c r="B94" s="164">
        <v>151</v>
      </c>
      <c r="C94" s="205" t="str">
        <f t="shared" ref="C94" si="685" xml:space="preserve"> DEC2HEX(B94)</f>
        <v>97</v>
      </c>
      <c r="D94" s="168" t="s">
        <v>438</v>
      </c>
      <c r="E94" s="446" t="s">
        <v>439</v>
      </c>
      <c r="F94" s="448"/>
      <c r="G94" s="448"/>
      <c r="H94" s="448"/>
      <c r="I94" s="447"/>
      <c r="J94" s="168" t="s">
        <v>440</v>
      </c>
      <c r="K94" s="446" t="s">
        <v>441</v>
      </c>
      <c r="L94" s="448"/>
      <c r="M94" s="448"/>
      <c r="N94" s="448"/>
      <c r="O94" s="447"/>
      <c r="P94" s="168" t="s">
        <v>442</v>
      </c>
      <c r="Q94" s="446" t="s">
        <v>443</v>
      </c>
      <c r="R94" s="448"/>
      <c r="S94" s="448"/>
      <c r="T94" s="448"/>
      <c r="U94" s="447"/>
      <c r="V94" s="168" t="s">
        <v>444</v>
      </c>
      <c r="W94" s="446" t="s">
        <v>445</v>
      </c>
      <c r="X94" s="448"/>
      <c r="Y94" s="448"/>
      <c r="Z94" s="448"/>
      <c r="AA94" s="447"/>
      <c r="AB94" s="2"/>
      <c r="AD94" s="10"/>
      <c r="AE94" s="93">
        <f>MATCH("FILT1",'PPG Phase Definition'!V7:V237,0)</f>
        <v>21</v>
      </c>
      <c r="AF94" s="93" t="e">
        <f>MATCH("FILT1",'PPG Phase Definition'!X7:X237,0)</f>
        <v>#N/A</v>
      </c>
      <c r="AG94" s="254">
        <f>IF(IFERROR(AF94,0)=0,AE95,AF95)</f>
        <v>3</v>
      </c>
      <c r="AH94" s="159"/>
      <c r="AI94" s="159"/>
      <c r="AJ94" s="159"/>
      <c r="AK94" s="159"/>
      <c r="AL94" s="159"/>
      <c r="AM94" s="159"/>
      <c r="AN94" s="159"/>
      <c r="AO94" s="159"/>
      <c r="AP94" s="159"/>
      <c r="AQ94" s="159"/>
      <c r="AR94" s="10"/>
      <c r="AS94" s="10">
        <f>MATCH("FILT2",'PPG Phase Definition'!V7:V237,0)</f>
        <v>41</v>
      </c>
      <c r="AT94" s="10" t="e">
        <f>MATCH("FILT2",'PPG Phase Definition'!X7:X237,0)</f>
        <v>#N/A</v>
      </c>
      <c r="AU94" s="254" t="str">
        <f>IF(IFERROR(AT94,0)=0,AS95,AT95)</f>
        <v/>
      </c>
      <c r="AV94" s="159"/>
      <c r="AW94" s="159"/>
      <c r="AX94" s="159"/>
      <c r="AY94" s="159"/>
      <c r="AZ94" s="159"/>
      <c r="BA94" s="159"/>
      <c r="BB94" s="159"/>
      <c r="BC94" s="159"/>
      <c r="BD94" s="159"/>
      <c r="BE94" s="159"/>
      <c r="BF94" s="10"/>
      <c r="BG94" s="10">
        <f>MATCH("FILT3",'PPG Phase Definition'!V7:V237,0)</f>
        <v>71</v>
      </c>
      <c r="BH94" s="10" t="e">
        <f>MATCH("FILT3",'PPG Phase Definition'!X7:X237,0)</f>
        <v>#N/A</v>
      </c>
      <c r="BI94" s="255" t="str">
        <f>IF(IFERROR(BH94,0)=0,BG95,BH95)</f>
        <v/>
      </c>
      <c r="BJ94" s="159"/>
      <c r="BK94" s="159"/>
      <c r="BL94" s="159"/>
      <c r="BM94" s="159"/>
      <c r="BN94" s="159"/>
      <c r="BO94" s="159"/>
      <c r="BP94" s="159"/>
      <c r="BQ94" s="159"/>
      <c r="BR94" s="159"/>
      <c r="BS94" s="159"/>
      <c r="BT94" s="159"/>
      <c r="BU94" s="10">
        <f>MATCH("FILT4",'PPG Phase Definition'!V7:V237,0)</f>
        <v>91</v>
      </c>
      <c r="BV94" s="10" t="e">
        <f>MATCH("FILT4",'PPG Phase Definition'!X7:X237,0)</f>
        <v>#N/A</v>
      </c>
      <c r="BW94" s="254" t="str">
        <f>IF(IFERROR(BV94,0)=0,BU95,BV95)</f>
        <v/>
      </c>
      <c r="BX94" s="159"/>
      <c r="BY94" s="159"/>
      <c r="BZ94" s="159"/>
      <c r="CA94" s="159"/>
      <c r="CB94" s="159"/>
      <c r="CC94" s="159"/>
      <c r="CD94" s="159"/>
      <c r="CE94" s="159"/>
      <c r="CF94" s="127"/>
      <c r="CG94" s="127"/>
      <c r="DU94" s="114"/>
      <c r="DV94" s="114"/>
      <c r="DW94" s="114"/>
      <c r="DX94" s="114"/>
      <c r="DY94" s="114"/>
      <c r="DZ94" s="114"/>
    </row>
    <row r="95" spans="1:130" s="94" customFormat="1" ht="21.75" customHeight="1" x14ac:dyDescent="0.3">
      <c r="A95" s="115"/>
      <c r="B95" s="179"/>
      <c r="C95" s="95"/>
      <c r="D95" s="146">
        <f>IF(OR(AND(ACQ_MODE="MIX",EN_PPG_DEC_MIX="YES"),AND(ACQ_MODE="PPG",EN_PPG_DEC="YES")),IF(OR(IFERROR(BU94,0), IFERROR(BV94,0))=FALSE,0,IF(BW94="",0,1)),0)</f>
        <v>0</v>
      </c>
      <c r="E95" s="146">
        <f>CC95</f>
        <v>0</v>
      </c>
      <c r="F95" s="146">
        <f>CD95</f>
        <v>0</v>
      </c>
      <c r="G95" s="146">
        <f>CE95</f>
        <v>0</v>
      </c>
      <c r="H95" s="146">
        <f>CF95</f>
        <v>0</v>
      </c>
      <c r="I95" s="146">
        <f>CG95</f>
        <v>0</v>
      </c>
      <c r="J95" s="146">
        <f>IF(OR(AND(ACQ_MODE="MIX",EN_PPG_DEC_MIX="YES"),AND(ACQ_MODE="PPG",EN_PPG_DEC="YES")),IF(OR(IFERROR(BG94,0), IFERROR(BH94,0))=FALSE,0,IF(BI94="",0,1)),0)</f>
        <v>0</v>
      </c>
      <c r="K95" s="146">
        <f t="shared" ref="K95:N95" si="686">BO95</f>
        <v>0</v>
      </c>
      <c r="L95" s="146">
        <f t="shared" si="686"/>
        <v>0</v>
      </c>
      <c r="M95" s="146">
        <f t="shared" si="686"/>
        <v>0</v>
      </c>
      <c r="N95" s="146">
        <f t="shared" si="686"/>
        <v>0</v>
      </c>
      <c r="O95" s="146">
        <f>BS95</f>
        <v>0</v>
      </c>
      <c r="P95" s="146">
        <f>IF(OR(AND(ACQ_MODE="MIX",EN_PPG_DEC_MIX="YES"),AND(ACQ_MODE="PPG",EN_PPG_DEC="YES")),IF(OR(IFERROR(AS94,0), IFERROR(AT94,0))=FALSE,0,IF(AU94="",0,1)),0)</f>
        <v>0</v>
      </c>
      <c r="Q95" s="146">
        <f t="shared" ref="Q95:T95" si="687">BA95</f>
        <v>0</v>
      </c>
      <c r="R95" s="146">
        <f t="shared" si="687"/>
        <v>0</v>
      </c>
      <c r="S95" s="146">
        <f t="shared" si="687"/>
        <v>0</v>
      </c>
      <c r="T95" s="146">
        <f t="shared" si="687"/>
        <v>0</v>
      </c>
      <c r="U95" s="146">
        <f>BE95</f>
        <v>0</v>
      </c>
      <c r="V95" s="146">
        <f>IF(OR(AND(ACQ_MODE="MIX",EN_PPG_DEC_MIX="YES"),AND(ACQ_MODE="PPG",EN_PPG_DEC="YES")),IF(OR(IFERROR(AE94,0), IFERROR(AF94,0))=FALSE,0,IF(AG94="",0,1)),0)</f>
        <v>1</v>
      </c>
      <c r="W95" s="146">
        <f t="shared" ref="W95:Z95" si="688">AM95</f>
        <v>0</v>
      </c>
      <c r="X95" s="146">
        <f t="shared" si="688"/>
        <v>0</v>
      </c>
      <c r="Y95" s="146">
        <f t="shared" si="688"/>
        <v>0</v>
      </c>
      <c r="Z95" s="146">
        <f t="shared" si="688"/>
        <v>1</v>
      </c>
      <c r="AA95" s="146">
        <f>AQ95</f>
        <v>0</v>
      </c>
      <c r="AB95" s="97"/>
      <c r="AD95" s="93" t="s">
        <v>759</v>
      </c>
      <c r="AE95" s="93">
        <f>IF(IFERROR(AE94,0)=0,0,INDEX('PPG Phase Definition'!B7:B237,AE94))</f>
        <v>3</v>
      </c>
      <c r="AF95" s="93">
        <f>IF(IFERROR(AF94,0)=0,0,INDEX('PPG Phase Definition'!B7:B237,AF94))</f>
        <v>0</v>
      </c>
      <c r="AG95" s="254">
        <f>IF(OR(AG94="",AG94=0),1,AG94)-1</f>
        <v>2</v>
      </c>
      <c r="AH95" s="159">
        <f xml:space="preserve"> MOD((AG95-AI95)/16,16)</f>
        <v>0</v>
      </c>
      <c r="AI95" s="159">
        <f xml:space="preserve"> MOD(AG95,16)</f>
        <v>2</v>
      </c>
      <c r="AJ95" s="159">
        <f xml:space="preserve"> MOD((AH95-AM95-AL95*2-AK95*2^2)/2^3,2)</f>
        <v>0</v>
      </c>
      <c r="AK95" s="159">
        <f xml:space="preserve"> MOD((AH95-AM95-AL95*2)/2^2,2)</f>
        <v>0</v>
      </c>
      <c r="AL95" s="159">
        <f xml:space="preserve"> MOD((AH95-AM95)/2,2)</f>
        <v>0</v>
      </c>
      <c r="AM95" s="159">
        <f xml:space="preserve"> MOD(AH95,2)</f>
        <v>0</v>
      </c>
      <c r="AN95" s="159">
        <f xml:space="preserve"> MOD((AI95-AQ95-AP95*2-AO95*2^2)/2^3,2)</f>
        <v>0</v>
      </c>
      <c r="AO95" s="159">
        <f xml:space="preserve"> MOD((AI95-AQ95-AP95*2)/2^2,2)</f>
        <v>0</v>
      </c>
      <c r="AP95" s="159">
        <f xml:space="preserve"> MOD((AI95-AQ95)/2,2)</f>
        <v>1</v>
      </c>
      <c r="AQ95" s="159">
        <f xml:space="preserve"> MOD(AI95,2)</f>
        <v>0</v>
      </c>
      <c r="AR95" s="93"/>
      <c r="AS95" s="93" t="str">
        <f>IF(IFERROR(AS94,0)=0,0,INDEX('PPG Phase Definition'!B7:B237,AS94))</f>
        <v/>
      </c>
      <c r="AT95" s="93">
        <f>IF(IFERROR(AT94,0)=0,0,INDEX('PPG Phase Definition'!B7:B237,AT94))</f>
        <v>0</v>
      </c>
      <c r="AU95" s="254">
        <f>IF(OR(AU94="",AU94=0),1,AU94)-1</f>
        <v>0</v>
      </c>
      <c r="AV95" s="159">
        <f xml:space="preserve"> MOD((AU95-AW95)/16,16)</f>
        <v>0</v>
      </c>
      <c r="AW95" s="159">
        <f xml:space="preserve"> MOD(AU95,16)</f>
        <v>0</v>
      </c>
      <c r="AX95" s="159">
        <f xml:space="preserve"> MOD((AV95-BA95-AZ95*2-AY95*2^2)/2^3,2)</f>
        <v>0</v>
      </c>
      <c r="AY95" s="159">
        <f xml:space="preserve"> MOD((AV95-BA95-AZ95*2)/2^2,2)</f>
        <v>0</v>
      </c>
      <c r="AZ95" s="159">
        <f xml:space="preserve"> MOD((AV95-BA95)/2,2)</f>
        <v>0</v>
      </c>
      <c r="BA95" s="159">
        <f xml:space="preserve"> MOD(AV95,2)</f>
        <v>0</v>
      </c>
      <c r="BB95" s="159">
        <f xml:space="preserve"> MOD((AW95-BE95-BD95*2-BC95*2^2)/2^3,2)</f>
        <v>0</v>
      </c>
      <c r="BC95" s="159">
        <f xml:space="preserve"> MOD((AW95-BE95-BD95*2)/2^2,2)</f>
        <v>0</v>
      </c>
      <c r="BD95" s="159">
        <f xml:space="preserve"> MOD((AW95-BE95)/2,2)</f>
        <v>0</v>
      </c>
      <c r="BE95" s="159">
        <f xml:space="preserve"> MOD(AW95,2)</f>
        <v>0</v>
      </c>
      <c r="BF95" s="93"/>
      <c r="BG95" s="93" t="str">
        <f>IF(IFERROR(BG94,0)=0,0,INDEX('PPG Phase Definition'!B7:B237,BG94))</f>
        <v/>
      </c>
      <c r="BH95" s="93">
        <f>IF(IFERROR(BH94,0)=0,0,INDEX('PPG Phase Definition'!B7:B237,BH94))</f>
        <v>0</v>
      </c>
      <c r="BI95" s="254">
        <f>IF(OR(BI94="",BI94=0),1,BI94)-1</f>
        <v>0</v>
      </c>
      <c r="BJ95" s="159">
        <f xml:space="preserve"> MOD((BI95-BK95)/16,16)</f>
        <v>0</v>
      </c>
      <c r="BK95" s="159">
        <f xml:space="preserve"> MOD(BI95,16)</f>
        <v>0</v>
      </c>
      <c r="BL95" s="159">
        <f xml:space="preserve"> MOD((BJ95-BO95-BN95*2-BM95*2^2)/2^3,2)</f>
        <v>0</v>
      </c>
      <c r="BM95" s="159">
        <f xml:space="preserve"> MOD((BJ95-BO95-BN95*2)/2^2,2)</f>
        <v>0</v>
      </c>
      <c r="BN95" s="159">
        <f xml:space="preserve"> MOD((BJ95-BO95)/2,2)</f>
        <v>0</v>
      </c>
      <c r="BO95" s="159">
        <f xml:space="preserve"> MOD(BJ95,2)</f>
        <v>0</v>
      </c>
      <c r="BP95" s="159">
        <f xml:space="preserve"> MOD((BK95-BS95-BR95*2-BQ95*2^2)/2^3,2)</f>
        <v>0</v>
      </c>
      <c r="BQ95" s="159">
        <f xml:space="preserve"> MOD((BK95-BS95-BR95*2)/2^2,2)</f>
        <v>0</v>
      </c>
      <c r="BR95" s="159">
        <f xml:space="preserve"> MOD((BK95-BS95)/2,2)</f>
        <v>0</v>
      </c>
      <c r="BS95" s="159">
        <f xml:space="preserve"> MOD(BK95,2)</f>
        <v>0</v>
      </c>
      <c r="BT95" s="93"/>
      <c r="BU95" s="93" t="str">
        <f>IF(IFERROR(BU94,0)=0,0,INDEX('PPG Phase Definition'!B7:B237,BU94))</f>
        <v/>
      </c>
      <c r="BV95" s="93">
        <f>IF(IFERROR(BV94,0)=0,0,INDEX('PPG Phase Definition'!B7:B237,BV94))</f>
        <v>0</v>
      </c>
      <c r="BW95" s="254">
        <f>IF(OR(BW94="",BW94=0),1,BW94)-1</f>
        <v>0</v>
      </c>
      <c r="BX95" s="159">
        <f xml:space="preserve"> MOD((BW95-BY95)/16,16)</f>
        <v>0</v>
      </c>
      <c r="BY95" s="159">
        <f xml:space="preserve"> MOD(BW95,16)</f>
        <v>0</v>
      </c>
      <c r="BZ95" s="159">
        <f xml:space="preserve"> MOD((BX95-CC95-CB95*2-CA95*2^2)/2^3,2)</f>
        <v>0</v>
      </c>
      <c r="CA95" s="159">
        <f xml:space="preserve"> MOD((BX95-CC95-CB95*2)/2^2,2)</f>
        <v>0</v>
      </c>
      <c r="CB95" s="159">
        <f xml:space="preserve"> MOD((BX95-CC95)/2,2)</f>
        <v>0</v>
      </c>
      <c r="CC95" s="159">
        <f xml:space="preserve"> MOD(BX95,2)</f>
        <v>0</v>
      </c>
      <c r="CD95" s="159">
        <f xml:space="preserve"> MOD((BY95-CG95-CF95*2-CE95*2^2)/2^3,2)</f>
        <v>0</v>
      </c>
      <c r="CE95" s="159">
        <f xml:space="preserve"> MOD((BY95-CG95-CF95*2)/2^2,2)</f>
        <v>0</v>
      </c>
      <c r="CF95" s="159">
        <f xml:space="preserve"> MOD((BY95-CG95)/2,2)</f>
        <v>0</v>
      </c>
      <c r="CG95" s="159">
        <f xml:space="preserve"> MOD(BY95,2)</f>
        <v>0</v>
      </c>
      <c r="DU95" s="115" t="str">
        <f t="shared" ref="DU95" si="689" xml:space="preserve"> DEC2HEX(D95*8+E95*4+F95*2+G95)</f>
        <v>0</v>
      </c>
      <c r="DV95" s="115" t="str">
        <f t="shared" ref="DV95" si="690" xml:space="preserve"> DEC2HEX(H95*8+I95*4+J95*2+K95)</f>
        <v>0</v>
      </c>
      <c r="DW95" s="115" t="str">
        <f t="shared" ref="DW95" si="691" xml:space="preserve"> DEC2HEX(L95*8+M95*4+N95*2+O95)</f>
        <v>0</v>
      </c>
      <c r="DX95" s="115" t="str">
        <f t="shared" ref="DX95" si="692" xml:space="preserve"> DEC2HEX(P95*8+Q95*4+R95*2+S95)</f>
        <v>0</v>
      </c>
      <c r="DY95" s="115" t="str">
        <f t="shared" ref="DY95" si="693" xml:space="preserve"> DEC2HEX(T95*8+U95*4+V95*2+W95)</f>
        <v>2</v>
      </c>
      <c r="DZ95" s="115" t="str">
        <f t="shared" ref="DZ95" si="694" xml:space="preserve"> DEC2HEX(X95*8+Y95*4+Z95*2+AA95)</f>
        <v>2</v>
      </c>
    </row>
    <row r="96" spans="1:130" s="127" customFormat="1" ht="53.25" customHeight="1" x14ac:dyDescent="0.3">
      <c r="A96" s="441" t="s">
        <v>975</v>
      </c>
      <c r="B96" s="164">
        <v>152</v>
      </c>
      <c r="C96" s="205" t="str">
        <f t="shared" ref="C96" si="695" xml:space="preserve"> DEC2HEX(B96)</f>
        <v>98</v>
      </c>
      <c r="D96" s="205">
        <v>0</v>
      </c>
      <c r="E96" s="205">
        <v>0</v>
      </c>
      <c r="F96" s="205">
        <v>0</v>
      </c>
      <c r="G96" s="205">
        <v>0</v>
      </c>
      <c r="H96" s="205">
        <v>0</v>
      </c>
      <c r="I96" s="205">
        <v>0</v>
      </c>
      <c r="J96" s="205">
        <v>0</v>
      </c>
      <c r="K96" s="205">
        <v>0</v>
      </c>
      <c r="L96" s="205">
        <v>0</v>
      </c>
      <c r="M96" s="205">
        <v>0</v>
      </c>
      <c r="N96" s="205">
        <v>0</v>
      </c>
      <c r="O96" s="167">
        <v>0</v>
      </c>
      <c r="P96" s="167">
        <v>0</v>
      </c>
      <c r="Q96" s="168" t="s">
        <v>346</v>
      </c>
      <c r="R96" s="167">
        <v>0</v>
      </c>
      <c r="S96" s="167">
        <v>0</v>
      </c>
      <c r="T96" s="205">
        <v>0</v>
      </c>
      <c r="U96" s="205">
        <v>0</v>
      </c>
      <c r="V96" s="205">
        <v>0</v>
      </c>
      <c r="W96" s="205">
        <v>0</v>
      </c>
      <c r="X96" s="167">
        <v>0</v>
      </c>
      <c r="Y96" s="167">
        <v>0</v>
      </c>
      <c r="Z96" s="165">
        <v>0</v>
      </c>
      <c r="AA96" s="205">
        <v>0</v>
      </c>
      <c r="AD96" s="159"/>
      <c r="AE96" s="159"/>
      <c r="AF96" s="159">
        <f>IF(OR(IFERROR(AE94,0), IFERROR(AF94,0))=FALSE,0,IF(AG94="",0,1))</f>
        <v>1</v>
      </c>
      <c r="AG96" s="159"/>
      <c r="AH96" s="159"/>
      <c r="AI96" s="159"/>
      <c r="AJ96" s="159"/>
      <c r="AK96" s="159"/>
      <c r="AL96" s="159"/>
      <c r="AM96" s="159"/>
      <c r="DU96" s="114"/>
      <c r="DV96" s="114"/>
      <c r="DW96" s="114"/>
      <c r="DX96" s="114"/>
      <c r="DY96" s="114"/>
      <c r="DZ96" s="114"/>
    </row>
    <row r="97" spans="1:130" s="94" customFormat="1" ht="21.75" customHeight="1" x14ac:dyDescent="0.35">
      <c r="A97" s="115"/>
      <c r="B97" s="179"/>
      <c r="C97" s="95"/>
      <c r="D97" s="95"/>
      <c r="E97" s="95"/>
      <c r="F97" s="95"/>
      <c r="G97" s="95"/>
      <c r="H97" s="95"/>
      <c r="I97" s="95"/>
      <c r="J97" s="95"/>
      <c r="K97" s="95"/>
      <c r="L97" s="95"/>
      <c r="M97" s="95"/>
      <c r="N97" s="95"/>
      <c r="O97" s="95"/>
      <c r="P97" s="95"/>
      <c r="Q97" s="203"/>
      <c r="R97" s="95"/>
      <c r="S97" s="96"/>
      <c r="T97" s="95"/>
      <c r="U97" s="96"/>
      <c r="V97" s="95"/>
      <c r="W97" s="96"/>
      <c r="X97" s="96"/>
      <c r="Y97" s="95"/>
      <c r="Z97" s="126"/>
      <c r="AA97" s="96"/>
      <c r="AB97" s="97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DU97" s="115" t="str">
        <f t="shared" ref="DU97" si="696" xml:space="preserve"> DEC2HEX(D97*8+E97*4+F97*2+G97)</f>
        <v>0</v>
      </c>
      <c r="DV97" s="115" t="str">
        <f t="shared" ref="DV97" si="697" xml:space="preserve"> DEC2HEX(H97*8+I97*4+J97*2+K97)</f>
        <v>0</v>
      </c>
      <c r="DW97" s="115" t="str">
        <f t="shared" ref="DW97" si="698" xml:space="preserve"> DEC2HEX(L97*8+M97*4+N97*2+O97)</f>
        <v>0</v>
      </c>
      <c r="DX97" s="115" t="str">
        <f t="shared" ref="DX97" si="699" xml:space="preserve"> DEC2HEX(P97*8+Q97*4+R97*2+S97)</f>
        <v>0</v>
      </c>
      <c r="DY97" s="115" t="str">
        <f t="shared" ref="DY97" si="700" xml:space="preserve"> DEC2HEX(T97*8+U97*4+V97*2+W97)</f>
        <v>0</v>
      </c>
      <c r="DZ97" s="115" t="str">
        <f t="shared" ref="DZ97" si="701" xml:space="preserve"> DEC2HEX(X97*8+Y97*4+Z97*2+AA97)</f>
        <v>0</v>
      </c>
    </row>
    <row r="98" spans="1:130" s="127" customFormat="1" ht="21.75" customHeight="1" x14ac:dyDescent="0.3">
      <c r="A98" s="441" t="s">
        <v>973</v>
      </c>
      <c r="B98" s="164">
        <v>153</v>
      </c>
      <c r="C98" s="205" t="str">
        <f t="shared" ref="C98" si="702" xml:space="preserve"> DEC2HEX(B98)</f>
        <v>99</v>
      </c>
      <c r="D98" s="188">
        <v>0</v>
      </c>
      <c r="E98" s="473" t="s">
        <v>426</v>
      </c>
      <c r="F98" s="448"/>
      <c r="G98" s="447"/>
      <c r="H98" s="167">
        <v>0</v>
      </c>
      <c r="I98" s="167">
        <v>0</v>
      </c>
      <c r="J98" s="167">
        <v>0</v>
      </c>
      <c r="K98" s="167">
        <v>0</v>
      </c>
      <c r="L98" s="167">
        <v>0</v>
      </c>
      <c r="M98" s="167">
        <v>0</v>
      </c>
      <c r="N98" s="167">
        <v>0</v>
      </c>
      <c r="O98" s="167">
        <v>0</v>
      </c>
      <c r="P98" s="462" t="s">
        <v>224</v>
      </c>
      <c r="Q98" s="463"/>
      <c r="R98" s="463"/>
      <c r="S98" s="463"/>
      <c r="T98" s="463"/>
      <c r="U98" s="463"/>
      <c r="V98" s="463"/>
      <c r="W98" s="463"/>
      <c r="X98" s="463"/>
      <c r="Y98" s="463"/>
      <c r="Z98" s="463"/>
      <c r="AA98" s="464"/>
      <c r="AD98" s="159">
        <f xml:space="preserve"> 'PPG Config'!C26</f>
        <v>213</v>
      </c>
      <c r="AE98" s="159">
        <f t="shared" ref="AE98" si="703" xml:space="preserve"> MOD((AD98-AY98-16*AU98-16^2*AQ98-AM98*16^3-AI98*16^4)/16^5,16)</f>
        <v>0</v>
      </c>
      <c r="AF98" s="159"/>
      <c r="AG98" s="159"/>
      <c r="AH98" s="159"/>
      <c r="AI98" s="159">
        <f t="shared" ref="AI98" si="704" xml:space="preserve"> MOD((AD98-AY98-16*AU98-16^2*AQ98-AM98*16^3)/16^4,16)</f>
        <v>0</v>
      </c>
      <c r="AJ98" s="159"/>
      <c r="AK98" s="159"/>
      <c r="AL98" s="159"/>
      <c r="AM98" s="159">
        <f t="shared" ref="AM98" si="705" xml:space="preserve"> MOD((AD98-AY98-16*AU98-16^2*AQ98)/16^3,16)</f>
        <v>0</v>
      </c>
      <c r="AN98" s="159"/>
      <c r="AO98" s="159"/>
      <c r="AP98" s="159"/>
      <c r="AQ98" s="159">
        <f t="shared" ref="AQ98" si="706" xml:space="preserve"> MOD((AD98-AY98-16*AU98)/16^2,16)</f>
        <v>0</v>
      </c>
      <c r="AR98" s="159"/>
      <c r="AS98" s="159"/>
      <c r="AT98" s="159"/>
      <c r="AU98" s="159">
        <f t="shared" ref="AU98" si="707" xml:space="preserve"> MOD((AD98-AY98)/16,16)</f>
        <v>13</v>
      </c>
      <c r="AV98" s="159"/>
      <c r="AW98" s="159"/>
      <c r="AX98" s="159"/>
      <c r="AY98" s="159">
        <f t="shared" ref="AY98" si="708" xml:space="preserve"> MOD(AD98,16)</f>
        <v>5</v>
      </c>
      <c r="AZ98" s="159">
        <f t="shared" ref="AZ98" si="709" xml:space="preserve"> MOD((AE98-BC98-BB98*2-BA98*2^2)/2^3,2)</f>
        <v>0</v>
      </c>
      <c r="BA98" s="159">
        <f t="shared" ref="BA98" si="710" xml:space="preserve"> MOD((AE98-BC98-BB98*2)/2^2,2)</f>
        <v>0</v>
      </c>
      <c r="BB98" s="159">
        <f t="shared" ref="BB98" si="711" xml:space="preserve"> MOD((AE98-BC98)/2,2)</f>
        <v>0</v>
      </c>
      <c r="BC98" s="159">
        <f t="shared" ref="BC98" si="712" xml:space="preserve"> MOD(AE98,2)</f>
        <v>0</v>
      </c>
      <c r="BD98" s="159">
        <f t="shared" ref="BD98" si="713" xml:space="preserve"> MOD((AI98-BG98-BF98*2-BE98*2^2)/2^3,2)</f>
        <v>0</v>
      </c>
      <c r="BE98" s="159">
        <f t="shared" ref="BE98" si="714" xml:space="preserve"> MOD((AI98-BG98-BF98*2)/2^2,2)</f>
        <v>0</v>
      </c>
      <c r="BF98" s="159">
        <f t="shared" ref="BF98" si="715" xml:space="preserve"> MOD((AI98-BG98)/2,2)</f>
        <v>0</v>
      </c>
      <c r="BG98" s="159">
        <f t="shared" ref="BG98" si="716" xml:space="preserve"> MOD(AI98,2)</f>
        <v>0</v>
      </c>
      <c r="BH98" s="159">
        <f t="shared" ref="BH98" si="717" xml:space="preserve"> MOD((AM98-BK98-BJ98*2-BI98*2^2)/2^3,2)</f>
        <v>0</v>
      </c>
      <c r="BI98" s="159">
        <f t="shared" ref="BI98" si="718" xml:space="preserve"> MOD((AM98-BK98-BJ98*2)/2^2,2)</f>
        <v>0</v>
      </c>
      <c r="BJ98" s="159">
        <f t="shared" ref="BJ98" si="719" xml:space="preserve"> MOD((AM98-BK98)/2,2)</f>
        <v>0</v>
      </c>
      <c r="BK98" s="159">
        <f t="shared" ref="BK98" si="720" xml:space="preserve"> MOD(AM98,2)</f>
        <v>0</v>
      </c>
      <c r="BL98" s="159">
        <f t="shared" ref="BL98" si="721" xml:space="preserve"> MOD((AQ98-BO98-BN98*2-BM98*2^2)/2^3,2)</f>
        <v>0</v>
      </c>
      <c r="BM98" s="159">
        <f t="shared" ref="BM98" si="722" xml:space="preserve"> MOD((AQ98-BO98-BN98*2)/2^2,2)</f>
        <v>0</v>
      </c>
      <c r="BN98" s="159">
        <f t="shared" ref="BN98" si="723" xml:space="preserve"> MOD((AQ98-BO98)/2,2)</f>
        <v>0</v>
      </c>
      <c r="BO98" s="159">
        <f t="shared" ref="BO98" si="724" xml:space="preserve"> MOD(AQ98,2)</f>
        <v>0</v>
      </c>
      <c r="BP98" s="159">
        <f t="shared" ref="BP98" si="725" xml:space="preserve"> MOD((AU98-BS98-BR98*2-BQ98*2^2)/2^3,2)</f>
        <v>1</v>
      </c>
      <c r="BQ98" s="159">
        <f t="shared" ref="BQ98" si="726" xml:space="preserve"> MOD((AU98-BS98-BR98*2)/2^2,2)</f>
        <v>1</v>
      </c>
      <c r="BR98" s="159">
        <f t="shared" ref="BR98" si="727" xml:space="preserve"> MOD((AU98-BS98)/2,2)</f>
        <v>0</v>
      </c>
      <c r="BS98" s="159">
        <f t="shared" ref="BS98" si="728" xml:space="preserve"> MOD(AU98,2)</f>
        <v>1</v>
      </c>
      <c r="BT98" s="159">
        <f t="shared" ref="BT98" si="729" xml:space="preserve"> MOD((AY98-BW98-BV98*2-BU98*2^2)/2^3,2)</f>
        <v>0</v>
      </c>
      <c r="BU98" s="159">
        <f t="shared" ref="BU98" si="730" xml:space="preserve"> MOD((AY98-BW98-BV98*2)/2^2,2)</f>
        <v>1</v>
      </c>
      <c r="BV98" s="159">
        <f t="shared" ref="BV98" si="731" xml:space="preserve"> MOD((AY98-BW98)/2,2)</f>
        <v>0</v>
      </c>
      <c r="BW98" s="159">
        <f t="shared" ref="BW98" si="732" xml:space="preserve"> MOD(AY98,2)</f>
        <v>1</v>
      </c>
      <c r="DU98" s="114"/>
      <c r="DV98" s="114"/>
      <c r="DW98" s="114"/>
      <c r="DX98" s="114"/>
      <c r="DY98" s="114"/>
      <c r="DZ98" s="114"/>
    </row>
    <row r="99" spans="1:130" s="94" customFormat="1" ht="21.75" customHeight="1" x14ac:dyDescent="0.3">
      <c r="A99" s="115"/>
      <c r="B99" s="179"/>
      <c r="C99" s="95"/>
      <c r="D99" s="95"/>
      <c r="E99" s="345">
        <f>BA99</f>
        <v>1</v>
      </c>
      <c r="F99" s="345">
        <f>BB99</f>
        <v>0</v>
      </c>
      <c r="G99" s="345">
        <f>BC99</f>
        <v>0</v>
      </c>
      <c r="H99" s="95"/>
      <c r="I99" s="95"/>
      <c r="J99" s="95"/>
      <c r="K99" s="95"/>
      <c r="L99" s="95"/>
      <c r="M99" s="95"/>
      <c r="N99" s="95"/>
      <c r="O99" s="95"/>
      <c r="P99" s="172">
        <f t="shared" ref="P99:Z99" si="733" xml:space="preserve"> BL98</f>
        <v>0</v>
      </c>
      <c r="Q99" s="172">
        <f t="shared" si="733"/>
        <v>0</v>
      </c>
      <c r="R99" s="172">
        <f t="shared" si="733"/>
        <v>0</v>
      </c>
      <c r="S99" s="172">
        <f t="shared" si="733"/>
        <v>0</v>
      </c>
      <c r="T99" s="172">
        <f t="shared" si="733"/>
        <v>1</v>
      </c>
      <c r="U99" s="172">
        <f t="shared" si="733"/>
        <v>1</v>
      </c>
      <c r="V99" s="172">
        <f t="shared" si="733"/>
        <v>0</v>
      </c>
      <c r="W99" s="172">
        <f t="shared" si="733"/>
        <v>1</v>
      </c>
      <c r="X99" s="172">
        <f t="shared" si="733"/>
        <v>0</v>
      </c>
      <c r="Y99" s="172">
        <f t="shared" si="733"/>
        <v>1</v>
      </c>
      <c r="Z99" s="172">
        <f t="shared" si="733"/>
        <v>0</v>
      </c>
      <c r="AA99" s="172">
        <f xml:space="preserve"> BW98</f>
        <v>1</v>
      </c>
      <c r="AD99" s="93">
        <f>FLOOR(LOG('PPG Config'!N26,2),1)</f>
        <v>4</v>
      </c>
      <c r="AE99" s="159">
        <f xml:space="preserve"> MOD(AD99,16)</f>
        <v>4</v>
      </c>
      <c r="AG99" s="159"/>
      <c r="AH99" s="159"/>
      <c r="AI99" s="159"/>
      <c r="AJ99" s="159"/>
      <c r="AK99" s="159"/>
      <c r="AL99" s="159"/>
      <c r="AM99" s="159"/>
      <c r="AN99" s="159"/>
      <c r="AO99" s="159"/>
      <c r="AP99" s="159"/>
      <c r="AQ99" s="159"/>
      <c r="AR99" s="159"/>
      <c r="AS99" s="159"/>
      <c r="AT99" s="159"/>
      <c r="AU99" s="159"/>
      <c r="AV99" s="159"/>
      <c r="AW99" s="159"/>
      <c r="AX99" s="159"/>
      <c r="AZ99" s="159">
        <f xml:space="preserve"> MOD((AE99-BC99-BB99*2-BA99*2^2)/2^3,2)</f>
        <v>0</v>
      </c>
      <c r="BA99" s="159">
        <f xml:space="preserve"> MOD((AE99-BC99-BB99*2)/2^2,2)</f>
        <v>1</v>
      </c>
      <c r="BB99" s="159">
        <f xml:space="preserve"> MOD((AE99-BC99)/2,2)</f>
        <v>0</v>
      </c>
      <c r="BC99" s="159">
        <f xml:space="preserve"> MOD(AE99,2)</f>
        <v>0</v>
      </c>
      <c r="BD99" s="159"/>
      <c r="BE99" s="159"/>
      <c r="BF99" s="159"/>
      <c r="BG99" s="159"/>
      <c r="BH99" s="159"/>
      <c r="BI99" s="159"/>
      <c r="BJ99" s="159"/>
      <c r="BK99" s="159"/>
      <c r="BL99" s="159"/>
      <c r="BM99" s="159"/>
      <c r="BN99" s="159"/>
      <c r="BO99" s="159"/>
      <c r="BP99" s="159"/>
      <c r="BQ99" s="159"/>
      <c r="BR99" s="159"/>
      <c r="BS99" s="159"/>
      <c r="DU99" s="115" t="str">
        <f t="shared" ref="DU99" si="734" xml:space="preserve"> DEC2HEX(D99*8+E99*4+F99*2+G99)</f>
        <v>4</v>
      </c>
      <c r="DV99" s="115" t="str">
        <f t="shared" ref="DV99" si="735" xml:space="preserve"> DEC2HEX(H99*8+I99*4+J99*2+K99)</f>
        <v>0</v>
      </c>
      <c r="DW99" s="115" t="str">
        <f t="shared" ref="DW99" si="736" xml:space="preserve"> DEC2HEX(L99*8+M99*4+N99*2+O99)</f>
        <v>0</v>
      </c>
      <c r="DX99" s="115" t="str">
        <f t="shared" ref="DX99" si="737" xml:space="preserve"> DEC2HEX(P99*8+Q99*4+R99*2+S99)</f>
        <v>0</v>
      </c>
      <c r="DY99" s="115" t="str">
        <f t="shared" ref="DY99" si="738" xml:space="preserve"> DEC2HEX(T99*8+U99*4+V99*2+W99)</f>
        <v>D</v>
      </c>
      <c r="DZ99" s="115" t="str">
        <f t="shared" ref="DZ99" si="739" xml:space="preserve"> DEC2HEX(X99*8+Y99*4+Z99*2+AA99)</f>
        <v>5</v>
      </c>
    </row>
    <row r="100" spans="1:130" s="127" customFormat="1" ht="63" customHeight="1" x14ac:dyDescent="0.3">
      <c r="A100" s="441" t="s">
        <v>976</v>
      </c>
      <c r="B100" s="164">
        <v>154</v>
      </c>
      <c r="C100" s="205" t="str">
        <f t="shared" ref="C100" si="740" xml:space="preserve"> DEC2HEX(B100)</f>
        <v>9A</v>
      </c>
      <c r="D100" s="205">
        <v>0</v>
      </c>
      <c r="E100" s="205">
        <v>0</v>
      </c>
      <c r="F100" s="205">
        <v>0</v>
      </c>
      <c r="G100" s="205">
        <v>0</v>
      </c>
      <c r="H100" s="205">
        <v>0</v>
      </c>
      <c r="I100" s="205">
        <v>0</v>
      </c>
      <c r="J100" s="205">
        <v>0</v>
      </c>
      <c r="K100" s="205">
        <v>0</v>
      </c>
      <c r="L100" s="205">
        <v>0</v>
      </c>
      <c r="M100" s="205">
        <v>0</v>
      </c>
      <c r="N100" s="205">
        <v>0</v>
      </c>
      <c r="O100" s="205">
        <v>0</v>
      </c>
      <c r="P100" s="205">
        <v>0</v>
      </c>
      <c r="Q100" s="205">
        <v>0</v>
      </c>
      <c r="R100" s="205">
        <v>0</v>
      </c>
      <c r="S100" s="189" t="s">
        <v>225</v>
      </c>
      <c r="T100" s="446" t="s">
        <v>226</v>
      </c>
      <c r="U100" s="448"/>
      <c r="V100" s="448"/>
      <c r="W100" s="448"/>
      <c r="X100" s="448"/>
      <c r="Y100" s="448"/>
      <c r="Z100" s="448"/>
      <c r="AA100" s="447"/>
      <c r="AB100" s="94"/>
      <c r="AD100" s="159"/>
      <c r="AE100" s="159"/>
      <c r="AF100" s="159"/>
      <c r="AG100" s="159"/>
      <c r="AH100" s="159"/>
      <c r="AI100" s="159"/>
      <c r="AJ100" s="159"/>
      <c r="AK100" s="159"/>
      <c r="AL100" s="159"/>
      <c r="AM100" s="159"/>
      <c r="DU100" s="114"/>
      <c r="DV100" s="114"/>
      <c r="DW100" s="114"/>
      <c r="DX100" s="114"/>
      <c r="DY100" s="114"/>
      <c r="DZ100" s="114"/>
    </row>
    <row r="101" spans="1:130" s="94" customFormat="1" ht="21.75" customHeight="1" x14ac:dyDescent="0.3">
      <c r="A101" s="115"/>
      <c r="B101" s="179"/>
      <c r="C101" s="95"/>
      <c r="D101" s="95"/>
      <c r="E101" s="95"/>
      <c r="F101" s="95"/>
      <c r="G101" s="95"/>
      <c r="H101" s="95"/>
      <c r="I101" s="95"/>
      <c r="J101" s="95"/>
      <c r="K101" s="95"/>
      <c r="L101" s="95"/>
      <c r="M101" s="95"/>
      <c r="N101" s="95"/>
      <c r="O101" s="95"/>
      <c r="P101" s="95"/>
      <c r="Q101" s="95"/>
      <c r="R101" s="95"/>
      <c r="S101" s="146"/>
      <c r="T101" s="146"/>
      <c r="U101" s="146"/>
      <c r="V101" s="146"/>
      <c r="W101" s="146"/>
      <c r="X101" s="146"/>
      <c r="Y101" s="146"/>
      <c r="Z101" s="171"/>
      <c r="AA101" s="146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DU101" s="115" t="str">
        <f t="shared" ref="DU101" si="741" xml:space="preserve"> DEC2HEX(D101*8+E101*4+F101*2+G101)</f>
        <v>0</v>
      </c>
      <c r="DV101" s="115" t="str">
        <f t="shared" ref="DV101" si="742" xml:space="preserve"> DEC2HEX(H101*8+I101*4+J101*2+K101)</f>
        <v>0</v>
      </c>
      <c r="DW101" s="115" t="str">
        <f t="shared" ref="DW101" si="743" xml:space="preserve"> DEC2HEX(L101*8+M101*4+N101*2+O101)</f>
        <v>0</v>
      </c>
      <c r="DX101" s="115" t="str">
        <f t="shared" ref="DX101" si="744" xml:space="preserve"> DEC2HEX(P101*8+Q101*4+R101*2+S101)</f>
        <v>0</v>
      </c>
      <c r="DY101" s="115" t="str">
        <f t="shared" ref="DY101" si="745" xml:space="preserve"> DEC2HEX(T101*8+U101*4+V101*2+W101)</f>
        <v>0</v>
      </c>
      <c r="DZ101" s="115" t="str">
        <f t="shared" ref="DZ101" si="746" xml:space="preserve"> DEC2HEX(X101*8+Y101*4+Z101*2+AA101)</f>
        <v>0</v>
      </c>
    </row>
    <row r="102" spans="1:130" s="127" customFormat="1" ht="52.5" customHeight="1" x14ac:dyDescent="0.3">
      <c r="A102" s="441" t="s">
        <v>984</v>
      </c>
      <c r="B102" s="164">
        <v>156</v>
      </c>
      <c r="C102" s="205" t="str">
        <f t="shared" ref="C102" si="747" xml:space="preserve"> DEC2HEX(B102)</f>
        <v>9C</v>
      </c>
      <c r="D102" s="205">
        <v>0</v>
      </c>
      <c r="E102" s="205">
        <v>0</v>
      </c>
      <c r="F102" s="205">
        <v>0</v>
      </c>
      <c r="G102" s="205">
        <v>0</v>
      </c>
      <c r="H102" s="205">
        <v>0</v>
      </c>
      <c r="I102" s="205">
        <v>0</v>
      </c>
      <c r="J102" s="205">
        <v>0</v>
      </c>
      <c r="K102" s="205">
        <v>0</v>
      </c>
      <c r="L102" s="205">
        <v>0</v>
      </c>
      <c r="M102" s="205">
        <v>0</v>
      </c>
      <c r="N102" s="205">
        <v>0</v>
      </c>
      <c r="O102" s="167">
        <v>0</v>
      </c>
      <c r="P102" s="167">
        <v>0</v>
      </c>
      <c r="Q102" s="168" t="s">
        <v>347</v>
      </c>
      <c r="R102" s="167">
        <v>0</v>
      </c>
      <c r="S102" s="167">
        <v>0</v>
      </c>
      <c r="T102" s="205">
        <v>0</v>
      </c>
      <c r="U102" s="205">
        <v>0</v>
      </c>
      <c r="V102" s="205">
        <v>0</v>
      </c>
      <c r="W102" s="205">
        <v>0</v>
      </c>
      <c r="X102" s="167">
        <v>0</v>
      </c>
      <c r="Y102" s="167">
        <v>0</v>
      </c>
      <c r="Z102" s="167">
        <v>0</v>
      </c>
      <c r="AA102" s="205">
        <v>0</v>
      </c>
      <c r="AB102" s="94"/>
      <c r="AD102" s="159"/>
      <c r="AE102" s="159"/>
      <c r="AF102" s="159">
        <v>230</v>
      </c>
      <c r="AG102" s="159"/>
      <c r="AH102" s="159"/>
      <c r="AI102" s="159"/>
      <c r="AJ102" s="159"/>
      <c r="AK102" s="159"/>
      <c r="AL102" s="159"/>
      <c r="AM102" s="159"/>
      <c r="DU102" s="114"/>
      <c r="DV102" s="114"/>
      <c r="DW102" s="114"/>
      <c r="DX102" s="114"/>
      <c r="DY102" s="114"/>
      <c r="DZ102" s="114"/>
    </row>
    <row r="103" spans="1:130" s="94" customFormat="1" ht="21.75" customHeight="1" x14ac:dyDescent="0.35">
      <c r="A103" s="115"/>
      <c r="B103" s="179"/>
      <c r="C103" s="95"/>
      <c r="D103" s="95"/>
      <c r="E103" s="95"/>
      <c r="F103" s="95"/>
      <c r="G103" s="95"/>
      <c r="H103" s="95"/>
      <c r="I103" s="95"/>
      <c r="J103" s="95"/>
      <c r="K103" s="95"/>
      <c r="L103" s="95"/>
      <c r="M103" s="95"/>
      <c r="N103" s="95"/>
      <c r="O103" s="95"/>
      <c r="P103" s="95"/>
      <c r="Q103" s="146"/>
      <c r="R103" s="95"/>
      <c r="S103" s="96"/>
      <c r="T103" s="95"/>
      <c r="U103" s="96"/>
      <c r="V103" s="95"/>
      <c r="W103" s="96"/>
      <c r="X103" s="96"/>
      <c r="Y103" s="95"/>
      <c r="Z103" s="126"/>
      <c r="AA103" s="96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DU103" s="115" t="str">
        <f t="shared" ref="DU103" si="748" xml:space="preserve"> DEC2HEX(D103*8+E103*4+F103*2+G103)</f>
        <v>0</v>
      </c>
      <c r="DV103" s="115" t="str">
        <f t="shared" ref="DV103" si="749" xml:space="preserve"> DEC2HEX(H103*8+I103*4+J103*2+K103)</f>
        <v>0</v>
      </c>
      <c r="DW103" s="115" t="str">
        <f t="shared" ref="DW103" si="750" xml:space="preserve"> DEC2HEX(L103*8+M103*4+N103*2+O103)</f>
        <v>0</v>
      </c>
      <c r="DX103" s="115" t="str">
        <f t="shared" ref="DX103" si="751" xml:space="preserve"> DEC2HEX(P103*8+Q103*4+R103*2+S103)</f>
        <v>0</v>
      </c>
      <c r="DY103" s="115" t="str">
        <f t="shared" ref="DY103" si="752" xml:space="preserve"> DEC2HEX(T103*8+U103*4+V103*2+W103)</f>
        <v>0</v>
      </c>
      <c r="DZ103" s="115" t="str">
        <f t="shared" ref="DZ103" si="753" xml:space="preserve"> DEC2HEX(X103*8+Y103*4+Z103*2+AA103)</f>
        <v>0</v>
      </c>
    </row>
    <row r="104" spans="1:130" s="127" customFormat="1" ht="25.5" customHeight="1" x14ac:dyDescent="0.35">
      <c r="A104" s="441" t="s">
        <v>974</v>
      </c>
      <c r="B104" s="164">
        <v>157</v>
      </c>
      <c r="C104" s="205" t="str">
        <f t="shared" ref="C104" si="754" xml:space="preserve"> DEC2HEX(B104)</f>
        <v>9D</v>
      </c>
      <c r="D104" s="167">
        <v>0</v>
      </c>
      <c r="E104" s="473" t="s">
        <v>427</v>
      </c>
      <c r="F104" s="448"/>
      <c r="G104" s="447"/>
      <c r="H104" s="167">
        <v>0</v>
      </c>
      <c r="I104" s="167">
        <v>0</v>
      </c>
      <c r="J104" s="167">
        <v>0</v>
      </c>
      <c r="K104" s="167">
        <v>0</v>
      </c>
      <c r="L104" s="167">
        <v>0</v>
      </c>
      <c r="M104" s="167">
        <v>0</v>
      </c>
      <c r="N104" s="167">
        <v>0</v>
      </c>
      <c r="O104" s="167">
        <v>0</v>
      </c>
      <c r="P104" s="470" t="s">
        <v>227</v>
      </c>
      <c r="Q104" s="471"/>
      <c r="R104" s="471"/>
      <c r="S104" s="471"/>
      <c r="T104" s="471"/>
      <c r="U104" s="471"/>
      <c r="V104" s="471"/>
      <c r="W104" s="471"/>
      <c r="X104" s="471"/>
      <c r="Y104" s="471"/>
      <c r="Z104" s="471"/>
      <c r="AA104" s="472"/>
      <c r="AB104" s="94"/>
      <c r="AD104" s="159">
        <f xml:space="preserve"> 'PPG Config'!C27</f>
        <v>213</v>
      </c>
      <c r="AE104" s="159">
        <f t="shared" ref="AE104" si="755" xml:space="preserve"> MOD((AD104-AY104-16*AU104-16^2*AQ104-AM104*16^3-AI104*16^4)/16^5,16)</f>
        <v>0</v>
      </c>
      <c r="AF104" s="159"/>
      <c r="AG104" s="159"/>
      <c r="AH104" s="159"/>
      <c r="AI104" s="159">
        <f t="shared" ref="AI104" si="756" xml:space="preserve"> MOD((AD104-AY104-16*AU104-16^2*AQ104-AM104*16^3)/16^4,16)</f>
        <v>0</v>
      </c>
      <c r="AJ104" s="159"/>
      <c r="AK104" s="159"/>
      <c r="AL104" s="159"/>
      <c r="AM104" s="159">
        <f t="shared" ref="AM104" si="757" xml:space="preserve"> MOD((AD104-AY104-16*AU104-16^2*AQ104)/16^3,16)</f>
        <v>0</v>
      </c>
      <c r="AN104" s="159"/>
      <c r="AO104" s="159"/>
      <c r="AP104" s="159"/>
      <c r="AQ104" s="159">
        <f t="shared" ref="AQ104" si="758" xml:space="preserve"> MOD((AD104-AY104-16*AU104)/16^2,16)</f>
        <v>0</v>
      </c>
      <c r="AR104" s="159"/>
      <c r="AS104" s="159"/>
      <c r="AT104" s="159"/>
      <c r="AU104" s="159">
        <f t="shared" ref="AU104" si="759" xml:space="preserve"> MOD((AD104-AY104)/16,16)</f>
        <v>13</v>
      </c>
      <c r="AV104" s="159"/>
      <c r="AW104" s="159"/>
      <c r="AX104" s="159"/>
      <c r="AY104" s="159">
        <f t="shared" ref="AY104" si="760" xml:space="preserve"> MOD(AD104,16)</f>
        <v>5</v>
      </c>
      <c r="AZ104" s="159">
        <f t="shared" ref="AZ104" si="761" xml:space="preserve"> MOD((AE104-BC104-BB104*2-BA104*2^2)/2^3,2)</f>
        <v>0</v>
      </c>
      <c r="BA104" s="159">
        <f t="shared" ref="BA104" si="762" xml:space="preserve"> MOD((AE104-BC104-BB104*2)/2^2,2)</f>
        <v>0</v>
      </c>
      <c r="BB104" s="159">
        <f t="shared" ref="BB104" si="763" xml:space="preserve"> MOD((AE104-BC104)/2,2)</f>
        <v>0</v>
      </c>
      <c r="BC104" s="159">
        <f t="shared" ref="BC104" si="764" xml:space="preserve"> MOD(AE104,2)</f>
        <v>0</v>
      </c>
      <c r="BD104" s="159">
        <f t="shared" ref="BD104" si="765" xml:space="preserve"> MOD((AI104-BG104-BF104*2-BE104*2^2)/2^3,2)</f>
        <v>0</v>
      </c>
      <c r="BE104" s="159">
        <f t="shared" ref="BE104" si="766" xml:space="preserve"> MOD((AI104-BG104-BF104*2)/2^2,2)</f>
        <v>0</v>
      </c>
      <c r="BF104" s="159">
        <f t="shared" ref="BF104" si="767" xml:space="preserve"> MOD((AI104-BG104)/2,2)</f>
        <v>0</v>
      </c>
      <c r="BG104" s="159">
        <f t="shared" ref="BG104" si="768" xml:space="preserve"> MOD(AI104,2)</f>
        <v>0</v>
      </c>
      <c r="BH104" s="159">
        <f t="shared" ref="BH104" si="769" xml:space="preserve"> MOD((AM104-BK104-BJ104*2-BI104*2^2)/2^3,2)</f>
        <v>0</v>
      </c>
      <c r="BI104" s="159">
        <f t="shared" ref="BI104" si="770" xml:space="preserve"> MOD((AM104-BK104-BJ104*2)/2^2,2)</f>
        <v>0</v>
      </c>
      <c r="BJ104" s="159">
        <f t="shared" ref="BJ104" si="771" xml:space="preserve"> MOD((AM104-BK104)/2,2)</f>
        <v>0</v>
      </c>
      <c r="BK104" s="159">
        <f t="shared" ref="BK104" si="772" xml:space="preserve"> MOD(AM104,2)</f>
        <v>0</v>
      </c>
      <c r="BL104" s="159">
        <f t="shared" ref="BL104" si="773" xml:space="preserve"> MOD((AQ104-BO104-BN104*2-BM104*2^2)/2^3,2)</f>
        <v>0</v>
      </c>
      <c r="BM104" s="159">
        <f t="shared" ref="BM104" si="774" xml:space="preserve"> MOD((AQ104-BO104-BN104*2)/2^2,2)</f>
        <v>0</v>
      </c>
      <c r="BN104" s="159">
        <f t="shared" ref="BN104" si="775" xml:space="preserve"> MOD((AQ104-BO104)/2,2)</f>
        <v>0</v>
      </c>
      <c r="BO104" s="159">
        <f t="shared" ref="BO104" si="776" xml:space="preserve"> MOD(AQ104,2)</f>
        <v>0</v>
      </c>
      <c r="BP104" s="159">
        <f t="shared" ref="BP104" si="777" xml:space="preserve"> MOD((AU104-BS104-BR104*2-BQ104*2^2)/2^3,2)</f>
        <v>1</v>
      </c>
      <c r="BQ104" s="159">
        <f t="shared" ref="BQ104" si="778" xml:space="preserve"> MOD((AU104-BS104-BR104*2)/2^2,2)</f>
        <v>1</v>
      </c>
      <c r="BR104" s="159">
        <f t="shared" ref="BR104" si="779" xml:space="preserve"> MOD((AU104-BS104)/2,2)</f>
        <v>0</v>
      </c>
      <c r="BS104" s="159">
        <f t="shared" ref="BS104" si="780" xml:space="preserve"> MOD(AU104,2)</f>
        <v>1</v>
      </c>
      <c r="BT104" s="159">
        <f t="shared" ref="BT104" si="781" xml:space="preserve"> MOD((AY104-BW104-BV104*2-BU104*2^2)/2^3,2)</f>
        <v>0</v>
      </c>
      <c r="BU104" s="159">
        <f t="shared" ref="BU104" si="782" xml:space="preserve"> MOD((AY104-BW104-BV104*2)/2^2,2)</f>
        <v>1</v>
      </c>
      <c r="BV104" s="159">
        <f t="shared" ref="BV104" si="783" xml:space="preserve"> MOD((AY104-BW104)/2,2)</f>
        <v>0</v>
      </c>
      <c r="BW104" s="159">
        <f t="shared" ref="BW104" si="784" xml:space="preserve"> MOD(AY104,2)</f>
        <v>1</v>
      </c>
      <c r="DU104" s="114"/>
      <c r="DV104" s="114"/>
      <c r="DW104" s="114"/>
      <c r="DX104" s="114"/>
      <c r="DY104" s="114"/>
      <c r="DZ104" s="114"/>
    </row>
    <row r="105" spans="1:130" s="94" customFormat="1" ht="21.75" customHeight="1" x14ac:dyDescent="0.3">
      <c r="A105" s="115"/>
      <c r="B105" s="179"/>
      <c r="C105" s="95"/>
      <c r="D105" s="95"/>
      <c r="E105" s="345">
        <f>BA105</f>
        <v>1</v>
      </c>
      <c r="F105" s="345">
        <f>BB105</f>
        <v>0</v>
      </c>
      <c r="G105" s="345">
        <f>BC105</f>
        <v>0</v>
      </c>
      <c r="H105" s="95"/>
      <c r="I105" s="95"/>
      <c r="J105" s="95"/>
      <c r="K105" s="95"/>
      <c r="L105" s="95"/>
      <c r="M105" s="95"/>
      <c r="N105" s="95"/>
      <c r="O105" s="95"/>
      <c r="P105" s="172">
        <f t="shared" ref="P105" si="785" xml:space="preserve"> BL104</f>
        <v>0</v>
      </c>
      <c r="Q105" s="172">
        <f t="shared" ref="Q105" si="786" xml:space="preserve"> BM104</f>
        <v>0</v>
      </c>
      <c r="R105" s="172">
        <f t="shared" ref="R105" si="787" xml:space="preserve"> BN104</f>
        <v>0</v>
      </c>
      <c r="S105" s="172">
        <f t="shared" ref="S105" si="788" xml:space="preserve"> BO104</f>
        <v>0</v>
      </c>
      <c r="T105" s="172">
        <f t="shared" ref="T105" si="789" xml:space="preserve"> BP104</f>
        <v>1</v>
      </c>
      <c r="U105" s="172">
        <f t="shared" ref="U105" si="790" xml:space="preserve"> BQ104</f>
        <v>1</v>
      </c>
      <c r="V105" s="172">
        <f t="shared" ref="V105" si="791" xml:space="preserve"> BR104</f>
        <v>0</v>
      </c>
      <c r="W105" s="172">
        <f t="shared" ref="W105" si="792" xml:space="preserve"> BS104</f>
        <v>1</v>
      </c>
      <c r="X105" s="172">
        <f t="shared" ref="X105" si="793" xml:space="preserve"> BT104</f>
        <v>0</v>
      </c>
      <c r="Y105" s="172">
        <f t="shared" ref="Y105" si="794" xml:space="preserve"> BU104</f>
        <v>1</v>
      </c>
      <c r="Z105" s="172">
        <f t="shared" ref="Z105" si="795" xml:space="preserve"> BV104</f>
        <v>0</v>
      </c>
      <c r="AA105" s="172">
        <f xml:space="preserve"> BW104</f>
        <v>1</v>
      </c>
      <c r="AD105" s="93">
        <f>FLOOR(LOG('PPG Config'!N27,2),1)</f>
        <v>4</v>
      </c>
      <c r="AE105" s="159">
        <f xml:space="preserve"> MOD(AD105,16)</f>
        <v>4</v>
      </c>
      <c r="AG105" s="159"/>
      <c r="AH105" s="159"/>
      <c r="AI105" s="159"/>
      <c r="AJ105" s="159"/>
      <c r="AK105" s="159"/>
      <c r="AL105" s="159"/>
      <c r="AM105" s="159"/>
      <c r="AN105" s="159"/>
      <c r="AO105" s="159"/>
      <c r="AP105" s="159"/>
      <c r="AQ105" s="159"/>
      <c r="AR105" s="159"/>
      <c r="AS105" s="159"/>
      <c r="AT105" s="159"/>
      <c r="AU105" s="159"/>
      <c r="AV105" s="159"/>
      <c r="AW105" s="159"/>
      <c r="AX105" s="159"/>
      <c r="AZ105" s="159">
        <f xml:space="preserve"> MOD((AE105-BC105-BB105*2-BA105*2^2)/2^3,2)</f>
        <v>0</v>
      </c>
      <c r="BA105" s="159">
        <f xml:space="preserve"> MOD((AE105-BC105-BB105*2)/2^2,2)</f>
        <v>1</v>
      </c>
      <c r="BB105" s="159">
        <f xml:space="preserve"> MOD((AE105-BC105)/2,2)</f>
        <v>0</v>
      </c>
      <c r="BC105" s="159">
        <f xml:space="preserve"> MOD(AE105,2)</f>
        <v>0</v>
      </c>
      <c r="DU105" s="115" t="str">
        <f t="shared" ref="DU105" si="796" xml:space="preserve"> DEC2HEX(D105*8+E105*4+F105*2+G105)</f>
        <v>4</v>
      </c>
      <c r="DV105" s="115" t="str">
        <f t="shared" ref="DV105" si="797" xml:space="preserve"> DEC2HEX(H105*8+I105*4+J105*2+K105)</f>
        <v>0</v>
      </c>
      <c r="DW105" s="115" t="str">
        <f t="shared" ref="DW105" si="798" xml:space="preserve"> DEC2HEX(L105*8+M105*4+N105*2+O105)</f>
        <v>0</v>
      </c>
      <c r="DX105" s="115" t="str">
        <f t="shared" ref="DX105" si="799" xml:space="preserve"> DEC2HEX(P105*8+Q105*4+R105*2+S105)</f>
        <v>0</v>
      </c>
      <c r="DY105" s="115" t="str">
        <f t="shared" ref="DY105" si="800" xml:space="preserve"> DEC2HEX(T105*8+U105*4+V105*2+W105)</f>
        <v>D</v>
      </c>
      <c r="DZ105" s="115" t="str">
        <f t="shared" ref="DZ105" si="801" xml:space="preserve"> DEC2HEX(X105*8+Y105*4+Z105*2+AA105)</f>
        <v>5</v>
      </c>
    </row>
    <row r="106" spans="1:130" s="127" customFormat="1" ht="63.75" customHeight="1" x14ac:dyDescent="0.3">
      <c r="A106" s="441" t="s">
        <v>983</v>
      </c>
      <c r="B106" s="164">
        <v>158</v>
      </c>
      <c r="C106" s="205" t="str">
        <f t="shared" ref="C106" si="802" xml:space="preserve"> DEC2HEX(B106)</f>
        <v>9E</v>
      </c>
      <c r="D106" s="205">
        <v>0</v>
      </c>
      <c r="E106" s="205">
        <v>0</v>
      </c>
      <c r="F106" s="205">
        <v>0</v>
      </c>
      <c r="G106" s="205">
        <v>0</v>
      </c>
      <c r="H106" s="205">
        <v>0</v>
      </c>
      <c r="I106" s="205">
        <v>0</v>
      </c>
      <c r="J106" s="205">
        <v>0</v>
      </c>
      <c r="K106" s="205">
        <v>0</v>
      </c>
      <c r="L106" s="205">
        <v>0</v>
      </c>
      <c r="M106" s="205">
        <v>0</v>
      </c>
      <c r="N106" s="205">
        <v>0</v>
      </c>
      <c r="O106" s="205">
        <v>0</v>
      </c>
      <c r="P106" s="205">
        <v>0</v>
      </c>
      <c r="Q106" s="205">
        <v>0</v>
      </c>
      <c r="R106" s="205">
        <v>0</v>
      </c>
      <c r="S106" s="189" t="s">
        <v>228</v>
      </c>
      <c r="T106" s="446" t="s">
        <v>229</v>
      </c>
      <c r="U106" s="448"/>
      <c r="V106" s="448"/>
      <c r="W106" s="448"/>
      <c r="X106" s="448"/>
      <c r="Y106" s="448"/>
      <c r="Z106" s="448"/>
      <c r="AA106" s="447"/>
      <c r="AB106" s="94"/>
      <c r="AD106" s="159"/>
      <c r="AE106" s="159"/>
      <c r="AF106" s="159"/>
      <c r="AG106" s="159"/>
      <c r="AH106" s="159"/>
      <c r="AI106" s="159"/>
      <c r="AJ106" s="159"/>
      <c r="AK106" s="159"/>
      <c r="AL106" s="159"/>
      <c r="AM106" s="159"/>
      <c r="DU106" s="114"/>
      <c r="DV106" s="114"/>
      <c r="DW106" s="114"/>
      <c r="DX106" s="114"/>
      <c r="DY106" s="114"/>
      <c r="DZ106" s="114"/>
    </row>
    <row r="107" spans="1:130" s="94" customFormat="1" ht="21.75" customHeight="1" x14ac:dyDescent="0.35">
      <c r="A107" s="115"/>
      <c r="B107" s="179"/>
      <c r="C107" s="95"/>
      <c r="D107" s="95"/>
      <c r="E107" s="95"/>
      <c r="F107" s="95"/>
      <c r="G107" s="95"/>
      <c r="H107" s="95"/>
      <c r="I107" s="95"/>
      <c r="J107" s="95"/>
      <c r="K107" s="95"/>
      <c r="L107" s="95"/>
      <c r="M107" s="95"/>
      <c r="N107" s="95"/>
      <c r="O107" s="95"/>
      <c r="P107" s="95"/>
      <c r="Q107" s="95"/>
      <c r="R107" s="95"/>
      <c r="S107" s="144"/>
      <c r="T107" s="146"/>
      <c r="U107" s="144"/>
      <c r="V107" s="146"/>
      <c r="W107" s="144"/>
      <c r="X107" s="144"/>
      <c r="Y107" s="146"/>
      <c r="Z107" s="145"/>
      <c r="AA107" s="144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DU107" s="115" t="str">
        <f t="shared" ref="DU107" si="803" xml:space="preserve"> DEC2HEX(D107*8+E107*4+F107*2+G107)</f>
        <v>0</v>
      </c>
      <c r="DV107" s="115" t="str">
        <f t="shared" ref="DV107" si="804" xml:space="preserve"> DEC2HEX(H107*8+I107*4+J107*2+K107)</f>
        <v>0</v>
      </c>
      <c r="DW107" s="115" t="str">
        <f t="shared" ref="DW107" si="805" xml:space="preserve"> DEC2HEX(L107*8+M107*4+N107*2+O107)</f>
        <v>0</v>
      </c>
      <c r="DX107" s="115" t="str">
        <f t="shared" ref="DX107" si="806" xml:space="preserve"> DEC2HEX(P107*8+Q107*4+R107*2+S107)</f>
        <v>0</v>
      </c>
      <c r="DY107" s="115" t="str">
        <f t="shared" ref="DY107" si="807" xml:space="preserve"> DEC2HEX(T107*8+U107*4+V107*2+W107)</f>
        <v>0</v>
      </c>
      <c r="DZ107" s="115" t="str">
        <f t="shared" ref="DZ107" si="808" xml:space="preserve"> DEC2HEX(X107*8+Y107*4+Z107*2+AA107)</f>
        <v>0</v>
      </c>
    </row>
    <row r="108" spans="1:130" s="127" customFormat="1" ht="53.25" customHeight="1" x14ac:dyDescent="0.3">
      <c r="A108" s="441" t="s">
        <v>982</v>
      </c>
      <c r="B108" s="164">
        <v>160</v>
      </c>
      <c r="C108" s="205" t="str">
        <f t="shared" ref="C108" si="809" xml:space="preserve"> DEC2HEX(B108)</f>
        <v>A0</v>
      </c>
      <c r="D108" s="205">
        <v>0</v>
      </c>
      <c r="E108" s="205">
        <v>0</v>
      </c>
      <c r="F108" s="205">
        <v>0</v>
      </c>
      <c r="G108" s="205">
        <v>0</v>
      </c>
      <c r="H108" s="205">
        <v>0</v>
      </c>
      <c r="I108" s="205">
        <v>0</v>
      </c>
      <c r="J108" s="205">
        <v>0</v>
      </c>
      <c r="K108" s="205">
        <v>0</v>
      </c>
      <c r="L108" s="205">
        <v>0</v>
      </c>
      <c r="M108" s="205">
        <v>0</v>
      </c>
      <c r="N108" s="205">
        <v>0</v>
      </c>
      <c r="O108" s="205">
        <v>0</v>
      </c>
      <c r="P108" s="167">
        <v>0</v>
      </c>
      <c r="Q108" s="168" t="s">
        <v>348</v>
      </c>
      <c r="R108" s="167">
        <v>0</v>
      </c>
      <c r="S108" s="167">
        <v>0</v>
      </c>
      <c r="T108" s="205">
        <v>0</v>
      </c>
      <c r="U108" s="205">
        <v>0</v>
      </c>
      <c r="V108" s="205">
        <v>0</v>
      </c>
      <c r="W108" s="205">
        <v>0</v>
      </c>
      <c r="X108" s="167">
        <v>0</v>
      </c>
      <c r="Y108" s="167">
        <v>0</v>
      </c>
      <c r="Z108" s="167">
        <v>0</v>
      </c>
      <c r="AA108" s="205">
        <v>0</v>
      </c>
      <c r="AB108" s="94"/>
      <c r="AD108" s="159"/>
      <c r="AE108" s="159"/>
      <c r="AF108" s="159"/>
      <c r="AG108" s="159"/>
      <c r="AH108" s="159"/>
      <c r="AI108" s="159"/>
      <c r="AJ108" s="159"/>
      <c r="AK108" s="159"/>
      <c r="AL108" s="159"/>
      <c r="AM108" s="159"/>
      <c r="DU108" s="114"/>
      <c r="DV108" s="114"/>
      <c r="DW108" s="114"/>
      <c r="DX108" s="114"/>
      <c r="DY108" s="114"/>
      <c r="DZ108" s="114"/>
    </row>
    <row r="109" spans="1:130" s="94" customFormat="1" ht="21.75" customHeight="1" x14ac:dyDescent="0.35">
      <c r="A109" s="115"/>
      <c r="B109" s="179"/>
      <c r="C109" s="95"/>
      <c r="D109" s="95"/>
      <c r="E109" s="95"/>
      <c r="F109" s="95"/>
      <c r="G109" s="95"/>
      <c r="H109" s="95"/>
      <c r="I109" s="95"/>
      <c r="J109" s="95"/>
      <c r="K109" s="95"/>
      <c r="L109" s="95"/>
      <c r="M109" s="95"/>
      <c r="N109" s="95"/>
      <c r="O109" s="95"/>
      <c r="P109" s="95"/>
      <c r="Q109" s="146"/>
      <c r="R109" s="95"/>
      <c r="S109" s="96"/>
      <c r="T109" s="95"/>
      <c r="U109" s="96"/>
      <c r="V109" s="95"/>
      <c r="W109" s="96"/>
      <c r="X109" s="96"/>
      <c r="Y109" s="95"/>
      <c r="Z109" s="126"/>
      <c r="AA109" s="96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DU109" s="115" t="str">
        <f t="shared" ref="DU109" si="810" xml:space="preserve"> DEC2HEX(D109*8+E109*4+F109*2+G109)</f>
        <v>0</v>
      </c>
      <c r="DV109" s="115" t="str">
        <f t="shared" ref="DV109" si="811" xml:space="preserve"> DEC2HEX(H109*8+I109*4+J109*2+K109)</f>
        <v>0</v>
      </c>
      <c r="DW109" s="115" t="str">
        <f t="shared" ref="DW109" si="812" xml:space="preserve"> DEC2HEX(L109*8+M109*4+N109*2+O109)</f>
        <v>0</v>
      </c>
      <c r="DX109" s="115" t="str">
        <f t="shared" ref="DX109" si="813" xml:space="preserve"> DEC2HEX(P109*8+Q109*4+R109*2+S109)</f>
        <v>0</v>
      </c>
      <c r="DY109" s="115" t="str">
        <f t="shared" ref="DY109" si="814" xml:space="preserve"> DEC2HEX(T109*8+U109*4+V109*2+W109)</f>
        <v>0</v>
      </c>
      <c r="DZ109" s="115" t="str">
        <f t="shared" ref="DZ109" si="815" xml:space="preserve"> DEC2HEX(X109*8+Y109*4+Z109*2+AA109)</f>
        <v>0</v>
      </c>
    </row>
    <row r="110" spans="1:130" s="127" customFormat="1" ht="24.75" customHeight="1" x14ac:dyDescent="0.35">
      <c r="A110" s="441" t="s">
        <v>981</v>
      </c>
      <c r="B110" s="164">
        <v>161</v>
      </c>
      <c r="C110" s="205" t="str">
        <f t="shared" ref="C110" si="816" xml:space="preserve"> DEC2HEX(B110)</f>
        <v>A1</v>
      </c>
      <c r="D110" s="167">
        <v>0</v>
      </c>
      <c r="E110" s="473" t="s">
        <v>428</v>
      </c>
      <c r="F110" s="448"/>
      <c r="G110" s="447"/>
      <c r="H110" s="167">
        <v>0</v>
      </c>
      <c r="I110" s="167">
        <v>0</v>
      </c>
      <c r="J110" s="167">
        <v>0</v>
      </c>
      <c r="K110" s="167">
        <v>0</v>
      </c>
      <c r="L110" s="167">
        <v>0</v>
      </c>
      <c r="M110" s="167">
        <v>0</v>
      </c>
      <c r="N110" s="167">
        <v>0</v>
      </c>
      <c r="O110" s="167">
        <v>0</v>
      </c>
      <c r="P110" s="470" t="s">
        <v>230</v>
      </c>
      <c r="Q110" s="471"/>
      <c r="R110" s="471"/>
      <c r="S110" s="471"/>
      <c r="T110" s="471"/>
      <c r="U110" s="471"/>
      <c r="V110" s="471"/>
      <c r="W110" s="471"/>
      <c r="X110" s="471"/>
      <c r="Y110" s="471"/>
      <c r="Z110" s="471"/>
      <c r="AA110" s="472"/>
      <c r="AB110" s="94"/>
      <c r="AD110" s="159">
        <f xml:space="preserve"> 'PPG Config'!C28</f>
        <v>0</v>
      </c>
      <c r="AE110" s="159">
        <f t="shared" ref="AE110" si="817" xml:space="preserve"> MOD((AD110-AY110-16*AU110-16^2*AQ110-AM110*16^3-AI110*16^4)/16^5,16)</f>
        <v>0</v>
      </c>
      <c r="AF110" s="159"/>
      <c r="AG110" s="159"/>
      <c r="AH110" s="159"/>
      <c r="AI110" s="159">
        <f t="shared" ref="AI110" si="818" xml:space="preserve"> MOD((AD110-AY110-16*AU110-16^2*AQ110-AM110*16^3)/16^4,16)</f>
        <v>0</v>
      </c>
      <c r="AJ110" s="159"/>
      <c r="AK110" s="159"/>
      <c r="AL110" s="159"/>
      <c r="AM110" s="159">
        <f t="shared" ref="AM110" si="819" xml:space="preserve"> MOD((AD110-AY110-16*AU110-16^2*AQ110)/16^3,16)</f>
        <v>0</v>
      </c>
      <c r="AN110" s="159"/>
      <c r="AO110" s="159"/>
      <c r="AP110" s="159"/>
      <c r="AQ110" s="159">
        <f t="shared" ref="AQ110" si="820" xml:space="preserve"> MOD((AD110-AY110-16*AU110)/16^2,16)</f>
        <v>0</v>
      </c>
      <c r="AR110" s="159"/>
      <c r="AS110" s="159"/>
      <c r="AT110" s="159"/>
      <c r="AU110" s="159">
        <f t="shared" ref="AU110" si="821" xml:space="preserve"> MOD((AD110-AY110)/16,16)</f>
        <v>0</v>
      </c>
      <c r="AV110" s="159"/>
      <c r="AW110" s="159"/>
      <c r="AX110" s="159"/>
      <c r="AY110" s="159">
        <f t="shared" ref="AY110" si="822" xml:space="preserve"> MOD(AD110,16)</f>
        <v>0</v>
      </c>
      <c r="AZ110" s="159">
        <f t="shared" ref="AZ110" si="823" xml:space="preserve"> MOD((AE110-BC110-BB110*2-BA110*2^2)/2^3,2)</f>
        <v>0</v>
      </c>
      <c r="BA110" s="159">
        <f t="shared" ref="BA110" si="824" xml:space="preserve"> MOD((AE110-BC110-BB110*2)/2^2,2)</f>
        <v>0</v>
      </c>
      <c r="BB110" s="159">
        <f t="shared" ref="BB110" si="825" xml:space="preserve"> MOD((AE110-BC110)/2,2)</f>
        <v>0</v>
      </c>
      <c r="BC110" s="159">
        <f t="shared" ref="BC110" si="826" xml:space="preserve"> MOD(AE110,2)</f>
        <v>0</v>
      </c>
      <c r="BD110" s="159">
        <f t="shared" ref="BD110" si="827" xml:space="preserve"> MOD((AI110-BG110-BF110*2-BE110*2^2)/2^3,2)</f>
        <v>0</v>
      </c>
      <c r="BE110" s="159">
        <f t="shared" ref="BE110" si="828" xml:space="preserve"> MOD((AI110-BG110-BF110*2)/2^2,2)</f>
        <v>0</v>
      </c>
      <c r="BF110" s="159">
        <f t="shared" ref="BF110" si="829" xml:space="preserve"> MOD((AI110-BG110)/2,2)</f>
        <v>0</v>
      </c>
      <c r="BG110" s="159">
        <f t="shared" ref="BG110" si="830" xml:space="preserve"> MOD(AI110,2)</f>
        <v>0</v>
      </c>
      <c r="BH110" s="159">
        <f t="shared" ref="BH110" si="831" xml:space="preserve"> MOD((AM110-BK110-BJ110*2-BI110*2^2)/2^3,2)</f>
        <v>0</v>
      </c>
      <c r="BI110" s="159">
        <f t="shared" ref="BI110" si="832" xml:space="preserve"> MOD((AM110-BK110-BJ110*2)/2^2,2)</f>
        <v>0</v>
      </c>
      <c r="BJ110" s="159">
        <f t="shared" ref="BJ110" si="833" xml:space="preserve"> MOD((AM110-BK110)/2,2)</f>
        <v>0</v>
      </c>
      <c r="BK110" s="159">
        <f t="shared" ref="BK110" si="834" xml:space="preserve"> MOD(AM110,2)</f>
        <v>0</v>
      </c>
      <c r="BL110" s="159">
        <f t="shared" ref="BL110" si="835" xml:space="preserve"> MOD((AQ110-BO110-BN110*2-BM110*2^2)/2^3,2)</f>
        <v>0</v>
      </c>
      <c r="BM110" s="159">
        <f t="shared" ref="BM110" si="836" xml:space="preserve"> MOD((AQ110-BO110-BN110*2)/2^2,2)</f>
        <v>0</v>
      </c>
      <c r="BN110" s="159">
        <f t="shared" ref="BN110" si="837" xml:space="preserve"> MOD((AQ110-BO110)/2,2)</f>
        <v>0</v>
      </c>
      <c r="BO110" s="159">
        <f t="shared" ref="BO110" si="838" xml:space="preserve"> MOD(AQ110,2)</f>
        <v>0</v>
      </c>
      <c r="BP110" s="159">
        <f t="shared" ref="BP110" si="839" xml:space="preserve"> MOD((AU110-BS110-BR110*2-BQ110*2^2)/2^3,2)</f>
        <v>0</v>
      </c>
      <c r="BQ110" s="159">
        <f t="shared" ref="BQ110" si="840" xml:space="preserve"> MOD((AU110-BS110-BR110*2)/2^2,2)</f>
        <v>0</v>
      </c>
      <c r="BR110" s="159">
        <f t="shared" ref="BR110" si="841" xml:space="preserve"> MOD((AU110-BS110)/2,2)</f>
        <v>0</v>
      </c>
      <c r="BS110" s="159">
        <f t="shared" ref="BS110" si="842" xml:space="preserve"> MOD(AU110,2)</f>
        <v>0</v>
      </c>
      <c r="BT110" s="159">
        <f t="shared" ref="BT110" si="843" xml:space="preserve"> MOD((AY110-BW110-BV110*2-BU110*2^2)/2^3,2)</f>
        <v>0</v>
      </c>
      <c r="BU110" s="159">
        <f t="shared" ref="BU110" si="844" xml:space="preserve"> MOD((AY110-BW110-BV110*2)/2^2,2)</f>
        <v>0</v>
      </c>
      <c r="BV110" s="159">
        <f t="shared" ref="BV110" si="845" xml:space="preserve"> MOD((AY110-BW110)/2,2)</f>
        <v>0</v>
      </c>
      <c r="BW110" s="159">
        <f t="shared" ref="BW110" si="846" xml:space="preserve"> MOD(AY110,2)</f>
        <v>0</v>
      </c>
      <c r="DU110" s="114"/>
      <c r="DV110" s="114"/>
      <c r="DW110" s="114"/>
      <c r="DX110" s="114"/>
      <c r="DY110" s="114"/>
      <c r="DZ110" s="114"/>
    </row>
    <row r="111" spans="1:130" s="94" customFormat="1" ht="21.75" customHeight="1" x14ac:dyDescent="0.3">
      <c r="A111" s="115"/>
      <c r="B111" s="179"/>
      <c r="C111" s="95"/>
      <c r="D111" s="95"/>
      <c r="E111" s="345">
        <f>BA111</f>
        <v>0</v>
      </c>
      <c r="F111" s="345">
        <f>BB111</f>
        <v>0</v>
      </c>
      <c r="G111" s="345">
        <f>BC111</f>
        <v>0</v>
      </c>
      <c r="H111" s="95"/>
      <c r="I111" s="95"/>
      <c r="J111" s="95"/>
      <c r="K111" s="95"/>
      <c r="L111" s="95"/>
      <c r="M111" s="95"/>
      <c r="N111" s="95"/>
      <c r="O111" s="95"/>
      <c r="P111" s="172">
        <f t="shared" ref="P111" si="847" xml:space="preserve"> BL110</f>
        <v>0</v>
      </c>
      <c r="Q111" s="172">
        <f t="shared" ref="Q111" si="848" xml:space="preserve"> BM110</f>
        <v>0</v>
      </c>
      <c r="R111" s="172">
        <f t="shared" ref="R111" si="849" xml:space="preserve"> BN110</f>
        <v>0</v>
      </c>
      <c r="S111" s="172">
        <f t="shared" ref="S111" si="850" xml:space="preserve"> BO110</f>
        <v>0</v>
      </c>
      <c r="T111" s="172">
        <f t="shared" ref="T111" si="851" xml:space="preserve"> BP110</f>
        <v>0</v>
      </c>
      <c r="U111" s="172">
        <f t="shared" ref="U111" si="852" xml:space="preserve"> BQ110</f>
        <v>0</v>
      </c>
      <c r="V111" s="172">
        <f t="shared" ref="V111" si="853" xml:space="preserve"> BR110</f>
        <v>0</v>
      </c>
      <c r="W111" s="172">
        <f t="shared" ref="W111" si="854" xml:space="preserve"> BS110</f>
        <v>0</v>
      </c>
      <c r="X111" s="172">
        <f t="shared" ref="X111" si="855" xml:space="preserve"> BT110</f>
        <v>0</v>
      </c>
      <c r="Y111" s="172">
        <f t="shared" ref="Y111" si="856" xml:space="preserve"> BU110</f>
        <v>0</v>
      </c>
      <c r="Z111" s="172">
        <f t="shared" ref="Z111" si="857" xml:space="preserve"> BV110</f>
        <v>0</v>
      </c>
      <c r="AA111" s="172">
        <f xml:space="preserve"> BW110</f>
        <v>0</v>
      </c>
      <c r="AD111" s="93">
        <f>FLOOR(LOG('PPG Config'!N28,2),1)</f>
        <v>0</v>
      </c>
      <c r="AE111" s="159">
        <f xml:space="preserve"> MOD(AD111,16)</f>
        <v>0</v>
      </c>
      <c r="AG111" s="159"/>
      <c r="AH111" s="159"/>
      <c r="AI111" s="159"/>
      <c r="AJ111" s="159"/>
      <c r="AK111" s="159"/>
      <c r="AL111" s="159"/>
      <c r="AM111" s="159"/>
      <c r="AN111" s="159"/>
      <c r="AO111" s="159"/>
      <c r="AP111" s="159"/>
      <c r="AQ111" s="159"/>
      <c r="AR111" s="159"/>
      <c r="AS111" s="159"/>
      <c r="AT111" s="159"/>
      <c r="AU111" s="159"/>
      <c r="AV111" s="159"/>
      <c r="AW111" s="159"/>
      <c r="AX111" s="159"/>
      <c r="AZ111" s="159">
        <f xml:space="preserve"> MOD((AE111-BC111-BB111*2-BA111*2^2)/2^3,2)</f>
        <v>0</v>
      </c>
      <c r="BA111" s="159">
        <f xml:space="preserve"> MOD((AE111-BC111-BB111*2)/2^2,2)</f>
        <v>0</v>
      </c>
      <c r="BB111" s="159">
        <f xml:space="preserve"> MOD((AE111-BC111)/2,2)</f>
        <v>0</v>
      </c>
      <c r="BC111" s="159">
        <f xml:space="preserve"> MOD(AE111,2)</f>
        <v>0</v>
      </c>
      <c r="DU111" s="115" t="str">
        <f t="shared" ref="DU111" si="858" xml:space="preserve"> DEC2HEX(D111*8+E111*4+F111*2+G111)</f>
        <v>0</v>
      </c>
      <c r="DV111" s="115" t="str">
        <f t="shared" ref="DV111" si="859" xml:space="preserve"> DEC2HEX(H111*8+I111*4+J111*2+K111)</f>
        <v>0</v>
      </c>
      <c r="DW111" s="115" t="str">
        <f t="shared" ref="DW111" si="860" xml:space="preserve"> DEC2HEX(L111*8+M111*4+N111*2+O111)</f>
        <v>0</v>
      </c>
      <c r="DX111" s="115" t="str">
        <f t="shared" ref="DX111" si="861" xml:space="preserve"> DEC2HEX(P111*8+Q111*4+R111*2+S111)</f>
        <v>0</v>
      </c>
      <c r="DY111" s="115" t="str">
        <f t="shared" ref="DY111" si="862" xml:space="preserve"> DEC2HEX(T111*8+U111*4+V111*2+W111)</f>
        <v>0</v>
      </c>
      <c r="DZ111" s="115" t="str">
        <f t="shared" ref="DZ111" si="863" xml:space="preserve"> DEC2HEX(X111*8+Y111*4+Z111*2+AA111)</f>
        <v>0</v>
      </c>
    </row>
    <row r="112" spans="1:130" s="127" customFormat="1" ht="63.75" customHeight="1" x14ac:dyDescent="0.3">
      <c r="A112" s="441" t="s">
        <v>980</v>
      </c>
      <c r="B112" s="164">
        <v>162</v>
      </c>
      <c r="C112" s="205" t="str">
        <f t="shared" ref="C112" si="864" xml:space="preserve"> DEC2HEX(B112)</f>
        <v>A2</v>
      </c>
      <c r="D112" s="205">
        <v>0</v>
      </c>
      <c r="E112" s="205">
        <v>0</v>
      </c>
      <c r="F112" s="205">
        <v>0</v>
      </c>
      <c r="G112" s="205">
        <v>0</v>
      </c>
      <c r="H112" s="205">
        <v>0</v>
      </c>
      <c r="I112" s="205">
        <v>0</v>
      </c>
      <c r="J112" s="205">
        <v>0</v>
      </c>
      <c r="K112" s="205">
        <v>0</v>
      </c>
      <c r="L112" s="205">
        <v>0</v>
      </c>
      <c r="M112" s="205">
        <v>0</v>
      </c>
      <c r="N112" s="205">
        <v>0</v>
      </c>
      <c r="O112" s="205">
        <v>0</v>
      </c>
      <c r="P112" s="205">
        <v>0</v>
      </c>
      <c r="Q112" s="205">
        <v>0</v>
      </c>
      <c r="R112" s="205">
        <v>0</v>
      </c>
      <c r="S112" s="189" t="s">
        <v>231</v>
      </c>
      <c r="T112" s="446" t="s">
        <v>232</v>
      </c>
      <c r="U112" s="448"/>
      <c r="V112" s="448"/>
      <c r="W112" s="448"/>
      <c r="X112" s="448"/>
      <c r="Y112" s="448"/>
      <c r="Z112" s="448"/>
      <c r="AA112" s="447"/>
      <c r="AB112" s="94"/>
      <c r="AD112" s="159"/>
      <c r="AE112" s="159"/>
      <c r="AF112" s="159"/>
      <c r="AG112" s="159"/>
      <c r="AH112" s="159"/>
      <c r="AI112" s="159"/>
      <c r="AJ112" s="159"/>
      <c r="AK112" s="159"/>
      <c r="AL112" s="159"/>
      <c r="AM112" s="159"/>
      <c r="DU112" s="114"/>
      <c r="DV112" s="114"/>
      <c r="DW112" s="114"/>
      <c r="DX112" s="114"/>
      <c r="DY112" s="114"/>
      <c r="DZ112" s="114"/>
    </row>
    <row r="113" spans="1:130" s="94" customFormat="1" ht="21.75" customHeight="1" x14ac:dyDescent="0.35">
      <c r="A113" s="115"/>
      <c r="B113" s="179"/>
      <c r="C113" s="95"/>
      <c r="D113" s="95"/>
      <c r="E113" s="95"/>
      <c r="F113" s="95"/>
      <c r="G113" s="95"/>
      <c r="H113" s="95"/>
      <c r="I113" s="95"/>
      <c r="J113" s="95"/>
      <c r="K113" s="95"/>
      <c r="L113" s="95"/>
      <c r="M113" s="95"/>
      <c r="N113" s="95"/>
      <c r="O113" s="95"/>
      <c r="P113" s="95"/>
      <c r="Q113" s="95"/>
      <c r="R113" s="95"/>
      <c r="S113" s="144"/>
      <c r="T113" s="146"/>
      <c r="U113" s="144"/>
      <c r="V113" s="146"/>
      <c r="W113" s="144"/>
      <c r="X113" s="144"/>
      <c r="Y113" s="146"/>
      <c r="Z113" s="145"/>
      <c r="AA113" s="144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DU113" s="115" t="str">
        <f t="shared" ref="DU113" si="865" xml:space="preserve"> DEC2HEX(D113*8+E113*4+F113*2+G113)</f>
        <v>0</v>
      </c>
      <c r="DV113" s="115" t="str">
        <f t="shared" ref="DV113" si="866" xml:space="preserve"> DEC2HEX(H113*8+I113*4+J113*2+K113)</f>
        <v>0</v>
      </c>
      <c r="DW113" s="115" t="str">
        <f t="shared" ref="DW113" si="867" xml:space="preserve"> DEC2HEX(L113*8+M113*4+N113*2+O113)</f>
        <v>0</v>
      </c>
      <c r="DX113" s="115" t="str">
        <f t="shared" ref="DX113" si="868" xml:space="preserve"> DEC2HEX(P113*8+Q113*4+R113*2+S113)</f>
        <v>0</v>
      </c>
      <c r="DY113" s="115" t="str">
        <f t="shared" ref="DY113" si="869" xml:space="preserve"> DEC2HEX(T113*8+U113*4+V113*2+W113)</f>
        <v>0</v>
      </c>
      <c r="DZ113" s="115" t="str">
        <f t="shared" ref="DZ113" si="870" xml:space="preserve"> DEC2HEX(X113*8+Y113*4+Z113*2+AA113)</f>
        <v>0</v>
      </c>
    </row>
    <row r="114" spans="1:130" s="127" customFormat="1" ht="54.75" customHeight="1" x14ac:dyDescent="0.3">
      <c r="A114" s="441" t="s">
        <v>979</v>
      </c>
      <c r="B114" s="164">
        <v>164</v>
      </c>
      <c r="C114" s="205" t="str">
        <f t="shared" ref="C114" si="871" xml:space="preserve"> DEC2HEX(B114)</f>
        <v>A4</v>
      </c>
      <c r="D114" s="205">
        <v>0</v>
      </c>
      <c r="E114" s="205">
        <v>0</v>
      </c>
      <c r="F114" s="205">
        <v>0</v>
      </c>
      <c r="G114" s="205">
        <v>0</v>
      </c>
      <c r="H114" s="205">
        <v>0</v>
      </c>
      <c r="I114" s="205">
        <v>0</v>
      </c>
      <c r="J114" s="205">
        <v>0</v>
      </c>
      <c r="K114" s="205">
        <v>0</v>
      </c>
      <c r="L114" s="205">
        <v>0</v>
      </c>
      <c r="M114" s="205">
        <v>0</v>
      </c>
      <c r="N114" s="205">
        <v>0</v>
      </c>
      <c r="O114" s="167">
        <v>0</v>
      </c>
      <c r="P114" s="167">
        <v>0</v>
      </c>
      <c r="Q114" s="168" t="s">
        <v>349</v>
      </c>
      <c r="R114" s="167">
        <v>0</v>
      </c>
      <c r="S114" s="167">
        <v>0</v>
      </c>
      <c r="T114" s="205">
        <v>0</v>
      </c>
      <c r="U114" s="205">
        <v>0</v>
      </c>
      <c r="V114" s="205">
        <v>0</v>
      </c>
      <c r="W114" s="205">
        <v>0</v>
      </c>
      <c r="X114" s="167">
        <v>0</v>
      </c>
      <c r="Y114" s="167">
        <v>0</v>
      </c>
      <c r="Z114" s="167">
        <v>0</v>
      </c>
      <c r="AA114" s="205">
        <v>0</v>
      </c>
      <c r="AB114" s="94"/>
      <c r="AD114" s="159"/>
      <c r="AE114" s="159"/>
      <c r="AF114" s="159"/>
      <c r="AG114" s="159"/>
      <c r="AH114" s="159"/>
      <c r="AI114" s="159"/>
      <c r="AJ114" s="159"/>
      <c r="AK114" s="159"/>
      <c r="AL114" s="159"/>
      <c r="AM114" s="159"/>
      <c r="DU114" s="114"/>
      <c r="DV114" s="114"/>
      <c r="DW114" s="114"/>
      <c r="DX114" s="114"/>
      <c r="DY114" s="114"/>
      <c r="DZ114" s="114"/>
    </row>
    <row r="115" spans="1:130" s="94" customFormat="1" ht="21.75" customHeight="1" x14ac:dyDescent="0.35">
      <c r="A115" s="115"/>
      <c r="B115" s="179"/>
      <c r="C115" s="95"/>
      <c r="D115" s="95"/>
      <c r="E115" s="95"/>
      <c r="F115" s="95"/>
      <c r="G115" s="95"/>
      <c r="H115" s="95"/>
      <c r="I115" s="95"/>
      <c r="J115" s="95"/>
      <c r="K115" s="95"/>
      <c r="L115" s="95"/>
      <c r="M115" s="95"/>
      <c r="N115" s="95"/>
      <c r="O115" s="95"/>
      <c r="P115" s="95"/>
      <c r="Q115" s="146"/>
      <c r="R115" s="95"/>
      <c r="S115" s="96"/>
      <c r="T115" s="95"/>
      <c r="U115" s="96"/>
      <c r="V115" s="95"/>
      <c r="W115" s="96"/>
      <c r="X115" s="96"/>
      <c r="Y115" s="95"/>
      <c r="Z115" s="126"/>
      <c r="AA115" s="96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DU115" s="115" t="str">
        <f t="shared" ref="DU115" si="872" xml:space="preserve"> DEC2HEX(D115*8+E115*4+F115*2+G115)</f>
        <v>0</v>
      </c>
      <c r="DV115" s="115" t="str">
        <f t="shared" ref="DV115" si="873" xml:space="preserve"> DEC2HEX(H115*8+I115*4+J115*2+K115)</f>
        <v>0</v>
      </c>
      <c r="DW115" s="115" t="str">
        <f t="shared" ref="DW115" si="874" xml:space="preserve"> DEC2HEX(L115*8+M115*4+N115*2+O115)</f>
        <v>0</v>
      </c>
      <c r="DX115" s="115" t="str">
        <f t="shared" ref="DX115" si="875" xml:space="preserve"> DEC2HEX(P115*8+Q115*4+R115*2+S115)</f>
        <v>0</v>
      </c>
      <c r="DY115" s="115" t="str">
        <f t="shared" ref="DY115" si="876" xml:space="preserve"> DEC2HEX(T115*8+U115*4+V115*2+W115)</f>
        <v>0</v>
      </c>
      <c r="DZ115" s="115" t="str">
        <f t="shared" ref="DZ115" si="877" xml:space="preserve"> DEC2HEX(X115*8+Y115*4+Z115*2+AA115)</f>
        <v>0</v>
      </c>
    </row>
    <row r="116" spans="1:130" s="127" customFormat="1" ht="24.75" customHeight="1" x14ac:dyDescent="0.35">
      <c r="A116" s="441" t="s">
        <v>978</v>
      </c>
      <c r="B116" s="164">
        <v>165</v>
      </c>
      <c r="C116" s="205" t="str">
        <f t="shared" ref="C116" si="878" xml:space="preserve"> DEC2HEX(B116)</f>
        <v>A5</v>
      </c>
      <c r="D116" s="167">
        <v>0</v>
      </c>
      <c r="E116" s="473" t="s">
        <v>429</v>
      </c>
      <c r="F116" s="448"/>
      <c r="G116" s="447"/>
      <c r="H116" s="167">
        <v>0</v>
      </c>
      <c r="I116" s="167">
        <v>0</v>
      </c>
      <c r="J116" s="167">
        <v>0</v>
      </c>
      <c r="K116" s="167">
        <v>0</v>
      </c>
      <c r="L116" s="167">
        <v>0</v>
      </c>
      <c r="M116" s="167">
        <v>0</v>
      </c>
      <c r="N116" s="167">
        <v>0</v>
      </c>
      <c r="O116" s="167">
        <v>0</v>
      </c>
      <c r="P116" s="470" t="s">
        <v>233</v>
      </c>
      <c r="Q116" s="471"/>
      <c r="R116" s="471"/>
      <c r="S116" s="471"/>
      <c r="T116" s="471"/>
      <c r="U116" s="471"/>
      <c r="V116" s="471"/>
      <c r="W116" s="471"/>
      <c r="X116" s="471"/>
      <c r="Y116" s="471"/>
      <c r="Z116" s="471"/>
      <c r="AA116" s="472"/>
      <c r="AB116" s="94"/>
      <c r="AD116" s="159">
        <f xml:space="preserve"> 'PPG Config'!C29</f>
        <v>0</v>
      </c>
      <c r="AE116" s="159">
        <f t="shared" ref="AE116" si="879" xml:space="preserve"> MOD((AD116-AY116-16*AU116-16^2*AQ116-AM116*16^3-AI116*16^4)/16^5,16)</f>
        <v>0</v>
      </c>
      <c r="AF116" s="159"/>
      <c r="AG116" s="159"/>
      <c r="AH116" s="159"/>
      <c r="AI116" s="159">
        <f t="shared" ref="AI116" si="880" xml:space="preserve"> MOD((AD116-AY116-16*AU116-16^2*AQ116-AM116*16^3)/16^4,16)</f>
        <v>0</v>
      </c>
      <c r="AJ116" s="159"/>
      <c r="AK116" s="159"/>
      <c r="AL116" s="159"/>
      <c r="AM116" s="159">
        <f t="shared" ref="AM116" si="881" xml:space="preserve"> MOD((AD116-AY116-16*AU116-16^2*AQ116)/16^3,16)</f>
        <v>0</v>
      </c>
      <c r="AN116" s="159"/>
      <c r="AO116" s="159"/>
      <c r="AP116" s="159"/>
      <c r="AQ116" s="159">
        <f t="shared" ref="AQ116" si="882" xml:space="preserve"> MOD((AD116-AY116-16*AU116)/16^2,16)</f>
        <v>0</v>
      </c>
      <c r="AR116" s="159"/>
      <c r="AS116" s="159"/>
      <c r="AT116" s="159"/>
      <c r="AU116" s="159">
        <f t="shared" ref="AU116" si="883" xml:space="preserve"> MOD((AD116-AY116)/16,16)</f>
        <v>0</v>
      </c>
      <c r="AV116" s="159"/>
      <c r="AW116" s="159"/>
      <c r="AX116" s="159"/>
      <c r="AY116" s="159">
        <f t="shared" ref="AY116" si="884" xml:space="preserve"> MOD(AD116,16)</f>
        <v>0</v>
      </c>
      <c r="AZ116" s="159">
        <f t="shared" ref="AZ116" si="885" xml:space="preserve"> MOD((AE116-BC116-BB116*2-BA116*2^2)/2^3,2)</f>
        <v>0</v>
      </c>
      <c r="BA116" s="159">
        <f t="shared" ref="BA116" si="886" xml:space="preserve"> MOD((AE116-BC116-BB116*2)/2^2,2)</f>
        <v>0</v>
      </c>
      <c r="BB116" s="159">
        <f t="shared" ref="BB116" si="887" xml:space="preserve"> MOD((AE116-BC116)/2,2)</f>
        <v>0</v>
      </c>
      <c r="BC116" s="159">
        <f t="shared" ref="BC116" si="888" xml:space="preserve"> MOD(AE116,2)</f>
        <v>0</v>
      </c>
      <c r="BD116" s="159">
        <f t="shared" ref="BD116" si="889" xml:space="preserve"> MOD((AI116-BG116-BF116*2-BE116*2^2)/2^3,2)</f>
        <v>0</v>
      </c>
      <c r="BE116" s="159">
        <f t="shared" ref="BE116" si="890" xml:space="preserve"> MOD((AI116-BG116-BF116*2)/2^2,2)</f>
        <v>0</v>
      </c>
      <c r="BF116" s="159">
        <f t="shared" ref="BF116" si="891" xml:space="preserve"> MOD((AI116-BG116)/2,2)</f>
        <v>0</v>
      </c>
      <c r="BG116" s="159">
        <f t="shared" ref="BG116" si="892" xml:space="preserve"> MOD(AI116,2)</f>
        <v>0</v>
      </c>
      <c r="BH116" s="159">
        <f t="shared" ref="BH116" si="893" xml:space="preserve"> MOD((AM116-BK116-BJ116*2-BI116*2^2)/2^3,2)</f>
        <v>0</v>
      </c>
      <c r="BI116" s="159">
        <f t="shared" ref="BI116" si="894" xml:space="preserve"> MOD((AM116-BK116-BJ116*2)/2^2,2)</f>
        <v>0</v>
      </c>
      <c r="BJ116" s="159">
        <f t="shared" ref="BJ116" si="895" xml:space="preserve"> MOD((AM116-BK116)/2,2)</f>
        <v>0</v>
      </c>
      <c r="BK116" s="159">
        <f t="shared" ref="BK116" si="896" xml:space="preserve"> MOD(AM116,2)</f>
        <v>0</v>
      </c>
      <c r="BL116" s="159">
        <f t="shared" ref="BL116" si="897" xml:space="preserve"> MOD((AQ116-BO116-BN116*2-BM116*2^2)/2^3,2)</f>
        <v>0</v>
      </c>
      <c r="BM116" s="159">
        <f t="shared" ref="BM116" si="898" xml:space="preserve"> MOD((AQ116-BO116-BN116*2)/2^2,2)</f>
        <v>0</v>
      </c>
      <c r="BN116" s="159">
        <f t="shared" ref="BN116" si="899" xml:space="preserve"> MOD((AQ116-BO116)/2,2)</f>
        <v>0</v>
      </c>
      <c r="BO116" s="159">
        <f t="shared" ref="BO116" si="900" xml:space="preserve"> MOD(AQ116,2)</f>
        <v>0</v>
      </c>
      <c r="BP116" s="159">
        <f t="shared" ref="BP116" si="901" xml:space="preserve"> MOD((AU116-BS116-BR116*2-BQ116*2^2)/2^3,2)</f>
        <v>0</v>
      </c>
      <c r="BQ116" s="159">
        <f t="shared" ref="BQ116" si="902" xml:space="preserve"> MOD((AU116-BS116-BR116*2)/2^2,2)</f>
        <v>0</v>
      </c>
      <c r="BR116" s="159">
        <f t="shared" ref="BR116" si="903" xml:space="preserve"> MOD((AU116-BS116)/2,2)</f>
        <v>0</v>
      </c>
      <c r="BS116" s="159">
        <f t="shared" ref="BS116" si="904" xml:space="preserve"> MOD(AU116,2)</f>
        <v>0</v>
      </c>
      <c r="BT116" s="159">
        <f t="shared" ref="BT116" si="905" xml:space="preserve"> MOD((AY116-BW116-BV116*2-BU116*2^2)/2^3,2)</f>
        <v>0</v>
      </c>
      <c r="BU116" s="159">
        <f t="shared" ref="BU116" si="906" xml:space="preserve"> MOD((AY116-BW116-BV116*2)/2^2,2)</f>
        <v>0</v>
      </c>
      <c r="BV116" s="159">
        <f t="shared" ref="BV116" si="907" xml:space="preserve"> MOD((AY116-BW116)/2,2)</f>
        <v>0</v>
      </c>
      <c r="BW116" s="159">
        <f t="shared" ref="BW116" si="908" xml:space="preserve"> MOD(AY116,2)</f>
        <v>0</v>
      </c>
      <c r="DU116" s="114"/>
      <c r="DV116" s="114"/>
      <c r="DW116" s="114"/>
      <c r="DX116" s="114"/>
      <c r="DY116" s="114"/>
      <c r="DZ116" s="114"/>
    </row>
    <row r="117" spans="1:130" s="94" customFormat="1" ht="21.75" customHeight="1" x14ac:dyDescent="0.3">
      <c r="A117" s="115"/>
      <c r="B117" s="179"/>
      <c r="C117" s="95"/>
      <c r="D117" s="95"/>
      <c r="E117" s="345">
        <f>BA117</f>
        <v>0</v>
      </c>
      <c r="F117" s="345">
        <f>BB117</f>
        <v>0</v>
      </c>
      <c r="G117" s="345">
        <f>BC117</f>
        <v>0</v>
      </c>
      <c r="H117" s="95"/>
      <c r="I117" s="95"/>
      <c r="J117" s="95"/>
      <c r="K117" s="95"/>
      <c r="L117" s="95"/>
      <c r="M117" s="95"/>
      <c r="N117" s="95"/>
      <c r="O117" s="95"/>
      <c r="P117" s="172">
        <f t="shared" ref="P117" si="909" xml:space="preserve"> BL116</f>
        <v>0</v>
      </c>
      <c r="Q117" s="172">
        <f t="shared" ref="Q117" si="910" xml:space="preserve"> BM116</f>
        <v>0</v>
      </c>
      <c r="R117" s="172">
        <f t="shared" ref="R117" si="911" xml:space="preserve"> BN116</f>
        <v>0</v>
      </c>
      <c r="S117" s="172">
        <f t="shared" ref="S117" si="912" xml:space="preserve"> BO116</f>
        <v>0</v>
      </c>
      <c r="T117" s="172">
        <f t="shared" ref="T117" si="913" xml:space="preserve"> BP116</f>
        <v>0</v>
      </c>
      <c r="U117" s="172">
        <f t="shared" ref="U117" si="914" xml:space="preserve"> BQ116</f>
        <v>0</v>
      </c>
      <c r="V117" s="172">
        <f t="shared" ref="V117" si="915" xml:space="preserve"> BR116</f>
        <v>0</v>
      </c>
      <c r="W117" s="172">
        <f t="shared" ref="W117" si="916" xml:space="preserve"> BS116</f>
        <v>0</v>
      </c>
      <c r="X117" s="172">
        <f t="shared" ref="X117" si="917" xml:space="preserve"> BT116</f>
        <v>0</v>
      </c>
      <c r="Y117" s="172">
        <f t="shared" ref="Y117" si="918" xml:space="preserve"> BU116</f>
        <v>0</v>
      </c>
      <c r="Z117" s="172">
        <f t="shared" ref="Z117" si="919" xml:space="preserve"> BV116</f>
        <v>0</v>
      </c>
      <c r="AA117" s="172">
        <f xml:space="preserve"> BW116</f>
        <v>0</v>
      </c>
      <c r="AD117" s="93">
        <f>FLOOR(LOG('PPG Config'!N29,2),1)</f>
        <v>0</v>
      </c>
      <c r="AE117" s="159">
        <f xml:space="preserve"> MOD(AD117,16)</f>
        <v>0</v>
      </c>
      <c r="AG117" s="159"/>
      <c r="AH117" s="159"/>
      <c r="AI117" s="159"/>
      <c r="AJ117" s="159"/>
      <c r="AK117" s="159"/>
      <c r="AL117" s="159"/>
      <c r="AM117" s="159"/>
      <c r="AN117" s="159"/>
      <c r="AO117" s="159"/>
      <c r="AP117" s="159"/>
      <c r="AQ117" s="159"/>
      <c r="AR117" s="159"/>
      <c r="AS117" s="159"/>
      <c r="AT117" s="159"/>
      <c r="AU117" s="159"/>
      <c r="AV117" s="159"/>
      <c r="AW117" s="159"/>
      <c r="AX117" s="159"/>
      <c r="AZ117" s="159">
        <f xml:space="preserve"> MOD((AE117-BC117-BB117*2-BA117*2^2)/2^3,2)</f>
        <v>0</v>
      </c>
      <c r="BA117" s="159">
        <f xml:space="preserve"> MOD((AE117-BC117-BB117*2)/2^2,2)</f>
        <v>0</v>
      </c>
      <c r="BB117" s="159">
        <f xml:space="preserve"> MOD((AE117-BC117)/2,2)</f>
        <v>0</v>
      </c>
      <c r="BC117" s="159">
        <f xml:space="preserve"> MOD(AE117,2)</f>
        <v>0</v>
      </c>
      <c r="DU117" s="115" t="str">
        <f t="shared" ref="DU117" si="920" xml:space="preserve"> DEC2HEX(D117*8+E117*4+F117*2+G117)</f>
        <v>0</v>
      </c>
      <c r="DV117" s="115" t="str">
        <f t="shared" ref="DV117" si="921" xml:space="preserve"> DEC2HEX(H117*8+I117*4+J117*2+K117)</f>
        <v>0</v>
      </c>
      <c r="DW117" s="115" t="str">
        <f t="shared" ref="DW117" si="922" xml:space="preserve"> DEC2HEX(L117*8+M117*4+N117*2+O117)</f>
        <v>0</v>
      </c>
      <c r="DX117" s="115" t="str">
        <f t="shared" ref="DX117" si="923" xml:space="preserve"> DEC2HEX(P117*8+Q117*4+R117*2+S117)</f>
        <v>0</v>
      </c>
      <c r="DY117" s="115" t="str">
        <f t="shared" ref="DY117" si="924" xml:space="preserve"> DEC2HEX(T117*8+U117*4+V117*2+W117)</f>
        <v>0</v>
      </c>
      <c r="DZ117" s="115" t="str">
        <f t="shared" ref="DZ117" si="925" xml:space="preserve"> DEC2HEX(X117*8+Y117*4+Z117*2+AA117)</f>
        <v>0</v>
      </c>
    </row>
    <row r="118" spans="1:130" s="127" customFormat="1" ht="64.5" customHeight="1" x14ac:dyDescent="0.3">
      <c r="A118" s="441" t="s">
        <v>977</v>
      </c>
      <c r="B118" s="164">
        <v>166</v>
      </c>
      <c r="C118" s="205" t="str">
        <f t="shared" ref="C118" si="926" xml:space="preserve"> DEC2HEX(B118)</f>
        <v>A6</v>
      </c>
      <c r="D118" s="205">
        <v>0</v>
      </c>
      <c r="E118" s="205">
        <v>0</v>
      </c>
      <c r="F118" s="205">
        <v>0</v>
      </c>
      <c r="G118" s="205">
        <v>0</v>
      </c>
      <c r="H118" s="205">
        <v>0</v>
      </c>
      <c r="I118" s="205">
        <v>0</v>
      </c>
      <c r="J118" s="205">
        <v>0</v>
      </c>
      <c r="K118" s="205">
        <v>0</v>
      </c>
      <c r="L118" s="205">
        <v>0</v>
      </c>
      <c r="M118" s="205">
        <v>0</v>
      </c>
      <c r="N118" s="205">
        <v>0</v>
      </c>
      <c r="O118" s="205">
        <v>0</v>
      </c>
      <c r="P118" s="205">
        <v>0</v>
      </c>
      <c r="Q118" s="205">
        <v>0</v>
      </c>
      <c r="R118" s="205">
        <v>0</v>
      </c>
      <c r="S118" s="189" t="s">
        <v>234</v>
      </c>
      <c r="T118" s="446" t="s">
        <v>235</v>
      </c>
      <c r="U118" s="448"/>
      <c r="V118" s="448"/>
      <c r="W118" s="448"/>
      <c r="X118" s="448"/>
      <c r="Y118" s="448"/>
      <c r="Z118" s="448"/>
      <c r="AA118" s="447"/>
      <c r="AD118" s="159"/>
      <c r="AE118" s="159"/>
      <c r="AF118" s="159"/>
      <c r="AG118" s="159"/>
      <c r="AH118" s="159"/>
      <c r="AI118" s="159"/>
      <c r="AJ118" s="159"/>
      <c r="AK118" s="159"/>
      <c r="AL118" s="159"/>
      <c r="AM118" s="159"/>
      <c r="DU118" s="114"/>
      <c r="DV118" s="114"/>
      <c r="DW118" s="114"/>
      <c r="DX118" s="114"/>
      <c r="DY118" s="114"/>
      <c r="DZ118" s="114"/>
    </row>
    <row r="119" spans="1:130" s="94" customFormat="1" ht="21.75" customHeight="1" x14ac:dyDescent="0.35">
      <c r="A119" s="441"/>
      <c r="B119" s="190"/>
      <c r="C119" s="95"/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4"/>
      <c r="T119" s="175"/>
      <c r="U119" s="174"/>
      <c r="V119" s="175"/>
      <c r="W119" s="174"/>
      <c r="X119" s="174"/>
      <c r="Y119" s="175"/>
      <c r="Z119" s="176"/>
      <c r="AA119" s="174"/>
      <c r="AB119" s="127"/>
      <c r="AC119" s="177"/>
      <c r="AD119" s="159"/>
      <c r="AE119" s="159"/>
      <c r="AF119" s="159"/>
      <c r="AG119" s="159"/>
      <c r="AH119" s="159"/>
      <c r="AI119" s="159"/>
      <c r="AJ119" s="159"/>
      <c r="AK119" s="159"/>
      <c r="AL119" s="159"/>
      <c r="AM119" s="159"/>
      <c r="AN119" s="177"/>
      <c r="AO119" s="177"/>
      <c r="AP119" s="177"/>
      <c r="AQ119" s="177"/>
      <c r="AR119" s="177"/>
      <c r="AS119" s="177"/>
      <c r="AT119" s="177"/>
      <c r="AU119" s="177"/>
      <c r="AV119" s="177"/>
      <c r="AW119" s="177"/>
      <c r="AX119" s="177"/>
      <c r="AY119" s="177"/>
      <c r="AZ119" s="177"/>
      <c r="BA119" s="177"/>
      <c r="BB119" s="177"/>
      <c r="BC119" s="177"/>
      <c r="BD119" s="177"/>
      <c r="BE119" s="177"/>
      <c r="BF119" s="177"/>
      <c r="BG119" s="177"/>
      <c r="BH119" s="177"/>
      <c r="BI119" s="177"/>
      <c r="BJ119" s="177"/>
      <c r="BK119" s="177"/>
      <c r="BL119" s="177"/>
      <c r="BM119" s="177"/>
      <c r="BN119" s="177"/>
      <c r="BO119" s="177"/>
      <c r="BP119" s="177"/>
      <c r="BQ119" s="177"/>
      <c r="BR119" s="177"/>
      <c r="BS119" s="177"/>
      <c r="BT119" s="177"/>
      <c r="BU119" s="177"/>
      <c r="BV119" s="177"/>
      <c r="BW119" s="177"/>
      <c r="BX119" s="177"/>
      <c r="BY119" s="177"/>
      <c r="BZ119" s="177"/>
      <c r="CA119" s="177"/>
      <c r="CB119" s="177"/>
      <c r="CC119" s="177"/>
      <c r="CD119" s="177"/>
      <c r="CE119" s="177"/>
      <c r="CF119" s="177"/>
      <c r="CG119" s="177"/>
      <c r="CH119" s="177"/>
      <c r="CI119" s="177"/>
      <c r="CJ119" s="177"/>
      <c r="CK119" s="177"/>
      <c r="CL119" s="177"/>
      <c r="CM119" s="177"/>
      <c r="CN119" s="177"/>
      <c r="CO119" s="177"/>
      <c r="CP119" s="177"/>
      <c r="CQ119" s="177"/>
      <c r="CR119" s="177"/>
      <c r="CS119" s="177"/>
      <c r="CT119" s="177"/>
      <c r="CU119" s="177"/>
      <c r="CV119" s="177"/>
      <c r="CW119" s="177"/>
      <c r="CX119" s="177"/>
      <c r="CY119" s="177"/>
      <c r="CZ119" s="177"/>
      <c r="DA119" s="177"/>
      <c r="DB119" s="177"/>
      <c r="DC119" s="177"/>
      <c r="DD119" s="177"/>
      <c r="DE119" s="177"/>
      <c r="DF119" s="177"/>
      <c r="DG119" s="177"/>
      <c r="DH119" s="177"/>
      <c r="DI119" s="177"/>
      <c r="DJ119" s="177"/>
      <c r="DK119" s="177"/>
      <c r="DL119" s="177"/>
      <c r="DM119" s="177"/>
      <c r="DN119" s="177"/>
      <c r="DO119" s="177"/>
      <c r="DP119" s="177"/>
      <c r="DQ119" s="177"/>
      <c r="DU119" s="115" t="str">
        <f t="shared" ref="DU119" si="927" xml:space="preserve"> DEC2HEX(D119*8+E119*4+F119*2+G119)</f>
        <v>0</v>
      </c>
      <c r="DV119" s="115" t="str">
        <f t="shared" ref="DV119" si="928" xml:space="preserve"> DEC2HEX(H119*8+I119*4+J119*2+K119)</f>
        <v>0</v>
      </c>
      <c r="DW119" s="115" t="str">
        <f t="shared" ref="DW119" si="929" xml:space="preserve"> DEC2HEX(L119*8+M119*4+N119*2+O119)</f>
        <v>0</v>
      </c>
      <c r="DX119" s="115" t="str">
        <f t="shared" ref="DX119" si="930" xml:space="preserve"> DEC2HEX(P119*8+Q119*4+R119*2+S119)</f>
        <v>0</v>
      </c>
      <c r="DY119" s="115" t="str">
        <f t="shared" ref="DY119" si="931" xml:space="preserve"> DEC2HEX(T119*8+U119*4+V119*2+W119)</f>
        <v>0</v>
      </c>
      <c r="DZ119" s="115" t="str">
        <f t="shared" ref="DZ119" si="932" xml:space="preserve"> DEC2HEX(X119*8+Y119*4+Z119*2+AA119)</f>
        <v>0</v>
      </c>
    </row>
    <row r="120" spans="1:130" s="127" customFormat="1" ht="42" customHeight="1" x14ac:dyDescent="0.3">
      <c r="A120" s="441" t="s">
        <v>985</v>
      </c>
      <c r="B120" s="164">
        <v>169</v>
      </c>
      <c r="C120" s="205" t="str">
        <f t="shared" ref="C120" si="933" xml:space="preserve"> DEC2HEX(B120)</f>
        <v>A9</v>
      </c>
      <c r="D120" s="164">
        <v>0</v>
      </c>
      <c r="E120" s="164">
        <v>0</v>
      </c>
      <c r="F120" s="164">
        <v>0</v>
      </c>
      <c r="G120" s="164">
        <v>0</v>
      </c>
      <c r="H120" s="169" t="s">
        <v>446</v>
      </c>
      <c r="I120" s="169" t="s">
        <v>447</v>
      </c>
      <c r="J120" s="169" t="s">
        <v>448</v>
      </c>
      <c r="K120" s="169" t="s">
        <v>449</v>
      </c>
      <c r="L120" s="164">
        <v>0</v>
      </c>
      <c r="M120" s="462" t="s">
        <v>450</v>
      </c>
      <c r="N120" s="463"/>
      <c r="O120" s="464"/>
      <c r="P120" s="164">
        <v>0</v>
      </c>
      <c r="Q120" s="462" t="s">
        <v>451</v>
      </c>
      <c r="R120" s="463"/>
      <c r="S120" s="464"/>
      <c r="T120" s="164">
        <v>0</v>
      </c>
      <c r="U120" s="462" t="s">
        <v>452</v>
      </c>
      <c r="V120" s="463"/>
      <c r="W120" s="464"/>
      <c r="X120" s="164">
        <v>0</v>
      </c>
      <c r="Y120" s="462" t="s">
        <v>453</v>
      </c>
      <c r="Z120" s="463"/>
      <c r="AA120" s="464"/>
      <c r="AD120" s="159"/>
      <c r="AE120" s="159"/>
      <c r="AF120" s="159"/>
      <c r="AG120" s="159"/>
      <c r="AH120" s="159"/>
      <c r="AI120" s="159"/>
      <c r="AJ120" s="159"/>
      <c r="AK120" s="159"/>
      <c r="AL120" s="159"/>
      <c r="AM120" s="159"/>
      <c r="DU120" s="178"/>
      <c r="DV120" s="178"/>
      <c r="DW120" s="178"/>
      <c r="DX120" s="178"/>
      <c r="DY120" s="178"/>
      <c r="DZ120" s="178"/>
    </row>
    <row r="121" spans="1:130" s="94" customFormat="1" ht="21.75" customHeight="1" x14ac:dyDescent="0.3">
      <c r="A121" s="115"/>
      <c r="B121" s="191"/>
      <c r="C121" s="179"/>
      <c r="D121" s="191"/>
      <c r="E121" s="191"/>
      <c r="F121" s="191"/>
      <c r="G121" s="191"/>
      <c r="H121" s="172">
        <f>IFERROR(BV122,0)</f>
        <v>0</v>
      </c>
      <c r="I121" s="172">
        <f>IFERROR(BH122,0)</f>
        <v>0</v>
      </c>
      <c r="J121" s="172">
        <f>IFERROR(AT122,0)</f>
        <v>0</v>
      </c>
      <c r="K121" s="172">
        <f>IFERROR(AF122,0)</f>
        <v>0</v>
      </c>
      <c r="L121" s="191"/>
      <c r="M121" s="252">
        <f>AJ93</f>
        <v>0</v>
      </c>
      <c r="N121" s="252">
        <f>AK93</f>
        <v>0</v>
      </c>
      <c r="O121" s="252">
        <f>AL93</f>
        <v>0</v>
      </c>
      <c r="P121" s="191"/>
      <c r="Q121" s="252">
        <f>AJ93</f>
        <v>0</v>
      </c>
      <c r="R121" s="252">
        <f>AK93</f>
        <v>0</v>
      </c>
      <c r="S121" s="252">
        <f>AL93</f>
        <v>0</v>
      </c>
      <c r="T121" s="191"/>
      <c r="U121" s="252">
        <f>AJ93</f>
        <v>0</v>
      </c>
      <c r="V121" s="252">
        <f>AK93</f>
        <v>0</v>
      </c>
      <c r="W121" s="252">
        <f>AL93</f>
        <v>0</v>
      </c>
      <c r="X121" s="191"/>
      <c r="Y121" s="252">
        <f>AJ93</f>
        <v>0</v>
      </c>
      <c r="Z121" s="252">
        <f>AK93</f>
        <v>0</v>
      </c>
      <c r="AA121" s="252">
        <f>AL93</f>
        <v>0</v>
      </c>
      <c r="AB121" s="97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DU121" s="115" t="str">
        <f t="shared" ref="DU121" si="934" xml:space="preserve"> DEC2HEX(D121*8+E121*4+F121*2+G121)</f>
        <v>0</v>
      </c>
      <c r="DV121" s="115" t="str">
        <f t="shared" ref="DV121" si="935" xml:space="preserve"> DEC2HEX(H121*8+I121*4+J121*2+K121)</f>
        <v>0</v>
      </c>
      <c r="DW121" s="115" t="str">
        <f t="shared" ref="DW121" si="936" xml:space="preserve"> DEC2HEX(L121*8+M121*4+N121*2+O121)</f>
        <v>0</v>
      </c>
      <c r="DX121" s="115" t="str">
        <f t="shared" ref="DX121" si="937" xml:space="preserve"> DEC2HEX(P121*8+Q121*4+R121*2+S121)</f>
        <v>0</v>
      </c>
      <c r="DY121" s="115" t="str">
        <f t="shared" ref="DY121" si="938" xml:space="preserve"> DEC2HEX(T121*8+U121*4+V121*2+W121)</f>
        <v>0</v>
      </c>
      <c r="DZ121" s="115" t="str">
        <f t="shared" ref="DZ121" si="939" xml:space="preserve"> DEC2HEX(X121*8+Y121*4+Z121*2+AA121)</f>
        <v>0</v>
      </c>
    </row>
    <row r="122" spans="1:130" s="127" customFormat="1" ht="34.5" customHeight="1" x14ac:dyDescent="0.3">
      <c r="A122" s="441" t="s">
        <v>986</v>
      </c>
      <c r="B122" s="164">
        <v>170</v>
      </c>
      <c r="C122" s="205" t="str">
        <f t="shared" ref="C122" si="940" xml:space="preserve"> DEC2HEX(B122)</f>
        <v>AA</v>
      </c>
      <c r="D122" s="168" t="s">
        <v>454</v>
      </c>
      <c r="E122" s="446" t="s">
        <v>455</v>
      </c>
      <c r="F122" s="448"/>
      <c r="G122" s="448"/>
      <c r="H122" s="448"/>
      <c r="I122" s="447"/>
      <c r="J122" s="168" t="s">
        <v>456</v>
      </c>
      <c r="K122" s="446" t="s">
        <v>457</v>
      </c>
      <c r="L122" s="448"/>
      <c r="M122" s="448"/>
      <c r="N122" s="448"/>
      <c r="O122" s="447"/>
      <c r="P122" s="168" t="s">
        <v>458</v>
      </c>
      <c r="Q122" s="446" t="s">
        <v>459</v>
      </c>
      <c r="R122" s="448"/>
      <c r="S122" s="448"/>
      <c r="T122" s="448"/>
      <c r="U122" s="447"/>
      <c r="V122" s="168" t="s">
        <v>460</v>
      </c>
      <c r="W122" s="446" t="s">
        <v>461</v>
      </c>
      <c r="X122" s="448"/>
      <c r="Y122" s="448"/>
      <c r="Z122" s="448"/>
      <c r="AA122" s="447"/>
      <c r="AD122" s="10"/>
      <c r="AE122" s="93" t="e">
        <f>MATCH("FILT5",'PPG Phase Definition'!V7:V237,0)</f>
        <v>#N/A</v>
      </c>
      <c r="AF122" s="93" t="e">
        <f>MATCH("FILT5",'PPG Phase Definition'!X7:X237,0)</f>
        <v>#N/A</v>
      </c>
      <c r="AG122" s="254">
        <f>IF(IFERROR(AF122,0)=0,AE123,AF123)</f>
        <v>0</v>
      </c>
      <c r="AH122" s="159"/>
      <c r="AI122" s="159"/>
      <c r="AJ122" s="159"/>
      <c r="AK122" s="159"/>
      <c r="AL122" s="159"/>
      <c r="AM122" s="159"/>
      <c r="AN122" s="159"/>
      <c r="AO122" s="159"/>
      <c r="AP122" s="159"/>
      <c r="AQ122" s="159"/>
      <c r="AR122" s="15"/>
      <c r="AS122" s="15" t="e">
        <f>MATCH("FILT6",'PPG Phase Definition'!V7:V237,0)</f>
        <v>#N/A</v>
      </c>
      <c r="AT122" s="15" t="e">
        <f>MATCH("FILT6",'PPG Phase Definition'!X7:X237,0)</f>
        <v>#N/A</v>
      </c>
      <c r="AU122" s="254">
        <f>IF(IFERROR(AT122,0)=0,AS123,AT123)</f>
        <v>0</v>
      </c>
      <c r="AV122" s="159"/>
      <c r="AW122" s="159"/>
      <c r="AX122" s="159"/>
      <c r="AY122" s="159"/>
      <c r="AZ122" s="159"/>
      <c r="BA122" s="159"/>
      <c r="BB122" s="159"/>
      <c r="BC122" s="159"/>
      <c r="BD122" s="159"/>
      <c r="BE122" s="159"/>
      <c r="BF122" s="15"/>
      <c r="BG122" s="15" t="e">
        <f>MATCH("FILT7",'PPG Phase Definition'!V7:V237,0)</f>
        <v>#N/A</v>
      </c>
      <c r="BH122" s="15" t="e">
        <f>MATCH("FILT7",'PPG Phase Definition'!X7:X237,0)</f>
        <v>#N/A</v>
      </c>
      <c r="BI122" s="255">
        <f>IF(IFERROR(BH122,0)=0,BG123,BH123)</f>
        <v>0</v>
      </c>
      <c r="BJ122" s="159"/>
      <c r="BK122" s="159"/>
      <c r="BL122" s="159"/>
      <c r="BM122" s="159"/>
      <c r="BN122" s="159"/>
      <c r="BO122" s="159"/>
      <c r="BP122" s="159"/>
      <c r="BQ122" s="159"/>
      <c r="BR122" s="159"/>
      <c r="BS122" s="159"/>
      <c r="BU122" s="15" t="e">
        <f>MATCH("FILT8",'PPG Phase Definition'!V7:V237,0)</f>
        <v>#N/A</v>
      </c>
      <c r="BV122" s="15" t="e">
        <f>MATCH("FILT8",'PPG Phase Definition'!X7:X237,0)</f>
        <v>#N/A</v>
      </c>
      <c r="BW122" s="254">
        <f>IF(IFERROR(BV122,0)=0,BU123,BV123)</f>
        <v>0</v>
      </c>
      <c r="BX122" s="159"/>
      <c r="BY122" s="159"/>
      <c r="BZ122" s="159"/>
      <c r="CA122" s="159"/>
      <c r="CB122" s="159"/>
      <c r="CC122" s="159"/>
      <c r="CD122" s="159"/>
      <c r="CE122" s="159"/>
      <c r="CF122" s="159"/>
      <c r="CG122" s="159"/>
      <c r="DU122" s="114"/>
      <c r="DV122" s="114"/>
      <c r="DW122" s="114"/>
      <c r="DX122" s="114"/>
      <c r="DY122" s="114"/>
      <c r="DZ122" s="114"/>
    </row>
    <row r="123" spans="1:130" s="94" customFormat="1" ht="21.75" customHeight="1" x14ac:dyDescent="0.3">
      <c r="A123" s="115"/>
      <c r="B123" s="179"/>
      <c r="C123" s="179"/>
      <c r="D123" s="146">
        <f>IF(OR(AND(ACQ_MODE="MIX",EN_PPG_DEC_MIX="YES"),AND(ACQ_MODE="PPG",EN_PPG_DEC="YES")),IF(OR(IFERROR(BU122,0), IFERROR(BV122,0))=FALSE,0,IF(BW122="",0,1)),0)</f>
        <v>0</v>
      </c>
      <c r="E123" s="146">
        <f t="shared" ref="E123:H123" si="941">CC123</f>
        <v>0</v>
      </c>
      <c r="F123" s="146">
        <f t="shared" si="941"/>
        <v>0</v>
      </c>
      <c r="G123" s="146">
        <f t="shared" si="941"/>
        <v>0</v>
      </c>
      <c r="H123" s="146">
        <f t="shared" si="941"/>
        <v>0</v>
      </c>
      <c r="I123" s="146">
        <f>CG123</f>
        <v>0</v>
      </c>
      <c r="J123" s="146">
        <f>IF(OR(AND(ACQ_MODE="MIX",EN_PPG_DEC_MIX="YES"),AND(ACQ_MODE="PPG",EN_PPG_DEC="YES")),IF(OR(IFERROR(BG122,0), IFERROR(BH122,0))=FALSE,0,IF(BI122="",0,1)),0)</f>
        <v>0</v>
      </c>
      <c r="K123" s="146">
        <f t="shared" ref="K123" si="942">BO123</f>
        <v>0</v>
      </c>
      <c r="L123" s="146">
        <f t="shared" ref="L123" si="943">BP123</f>
        <v>0</v>
      </c>
      <c r="M123" s="146">
        <f t="shared" ref="M123" si="944">BQ123</f>
        <v>0</v>
      </c>
      <c r="N123" s="146">
        <f t="shared" ref="N123" si="945">BR123</f>
        <v>0</v>
      </c>
      <c r="O123" s="146">
        <f>BS123</f>
        <v>0</v>
      </c>
      <c r="P123" s="146">
        <f>IF(OR(AND(ACQ_MODE="MIX",EN_PPG_DEC_MIX="YES"),AND(ACQ_MODE="PPG",EN_PPG_DEC="YES")),IF(OR(IFERROR(AS122,0), IFERROR(AT122,0))=FALSE,0,IF(AU122="",0,1)),0)</f>
        <v>0</v>
      </c>
      <c r="Q123" s="146">
        <f t="shared" ref="Q123" si="946">BA123</f>
        <v>0</v>
      </c>
      <c r="R123" s="146">
        <f t="shared" ref="R123" si="947">BB123</f>
        <v>0</v>
      </c>
      <c r="S123" s="146">
        <f t="shared" ref="S123" si="948">BC123</f>
        <v>0</v>
      </c>
      <c r="T123" s="146">
        <f t="shared" ref="T123" si="949">BD123</f>
        <v>0</v>
      </c>
      <c r="U123" s="146">
        <f>BE123</f>
        <v>0</v>
      </c>
      <c r="V123" s="146">
        <f>IF(OR(AND(ACQ_MODE="MIX",EN_PPG_DEC_MIX="YES"),AND(ACQ_MODE="PPG",EN_PPG_DEC="YES")),IF(OR(IFERROR(AE122,0), IFERROR(AF122,0))=FALSE,0,IF(AG122="",0,1)),0)</f>
        <v>0</v>
      </c>
      <c r="W123" s="146">
        <f t="shared" ref="W123" si="950">AM123</f>
        <v>0</v>
      </c>
      <c r="X123" s="146">
        <f t="shared" ref="X123" si="951">AN123</f>
        <v>0</v>
      </c>
      <c r="Y123" s="146">
        <f t="shared" ref="Y123" si="952">AO123</f>
        <v>0</v>
      </c>
      <c r="Z123" s="146">
        <f t="shared" ref="Z123" si="953">AP123</f>
        <v>0</v>
      </c>
      <c r="AA123" s="146">
        <f>AQ123</f>
        <v>0</v>
      </c>
      <c r="AB123" s="97"/>
      <c r="AD123" s="93" t="s">
        <v>653</v>
      </c>
      <c r="AE123" s="94">
        <f>IF(IFERROR(AE122,0)=0,0,INDEX('PPG Phase Definition'!B7:B237,AE122))</f>
        <v>0</v>
      </c>
      <c r="AF123" s="94">
        <f>IF(IFERROR(AF122,0)=0,0,INDEX('PPG Phase Definition'!B7:B237,AF122))</f>
        <v>0</v>
      </c>
      <c r="AG123" s="254">
        <f>IF(OR(AG122="",AG122=0),1,AG122)-1</f>
        <v>0</v>
      </c>
      <c r="AH123" s="159">
        <f xml:space="preserve"> MOD((AG123-AI123)/16,16)</f>
        <v>0</v>
      </c>
      <c r="AI123" s="159">
        <f xml:space="preserve"> MOD(AG123,16)</f>
        <v>0</v>
      </c>
      <c r="AJ123" s="159">
        <f xml:space="preserve"> MOD((AH123-AM123-AL123*2-AK123*2^2)/2^3,2)</f>
        <v>0</v>
      </c>
      <c r="AK123" s="159">
        <f xml:space="preserve"> MOD((AH123-AM123-AL123*2)/2^2,2)</f>
        <v>0</v>
      </c>
      <c r="AL123" s="159">
        <f xml:space="preserve"> MOD((AH123-AM123)/2,2)</f>
        <v>0</v>
      </c>
      <c r="AM123" s="159">
        <f xml:space="preserve"> MOD(AH123,2)</f>
        <v>0</v>
      </c>
      <c r="AN123" s="159">
        <f xml:space="preserve"> MOD((AI123-AQ123-AP123*2-AO123*2^2)/2^3,2)</f>
        <v>0</v>
      </c>
      <c r="AO123" s="159">
        <f xml:space="preserve"> MOD((AI123-AQ123-AP123*2)/2^2,2)</f>
        <v>0</v>
      </c>
      <c r="AP123" s="159">
        <f xml:space="preserve"> MOD((AI123-AQ123)/2,2)</f>
        <v>0</v>
      </c>
      <c r="AQ123" s="159">
        <f xml:space="preserve"> MOD(AI123,2)</f>
        <v>0</v>
      </c>
      <c r="AS123" s="94">
        <f>IF(IFERROR(AS122,0)=0,0,INDEX('PPG Phase Definition'!B7:B237,AS122))</f>
        <v>0</v>
      </c>
      <c r="AT123" s="94">
        <f>IF(IFERROR(AT122,0)=0,0,INDEX('PPG Phase Definition'!B7:B237,AT122))</f>
        <v>0</v>
      </c>
      <c r="AU123" s="254">
        <f>IF(OR(AU122="",AU122=0),1,AU122)-1</f>
        <v>0</v>
      </c>
      <c r="AV123" s="159">
        <f xml:space="preserve"> MOD((AU123-AW123)/16,16)</f>
        <v>0</v>
      </c>
      <c r="AW123" s="159">
        <f xml:space="preserve"> MOD(AU123,16)</f>
        <v>0</v>
      </c>
      <c r="AX123" s="159">
        <f xml:space="preserve"> MOD((AV123-BA123-AZ123*2-AY123*2^2)/2^3,2)</f>
        <v>0</v>
      </c>
      <c r="AY123" s="159">
        <f xml:space="preserve"> MOD((AV123-BA123-AZ123*2)/2^2,2)</f>
        <v>0</v>
      </c>
      <c r="AZ123" s="159">
        <f xml:space="preserve"> MOD((AV123-BA123)/2,2)</f>
        <v>0</v>
      </c>
      <c r="BA123" s="159">
        <f xml:space="preserve"> MOD(AV123,2)</f>
        <v>0</v>
      </c>
      <c r="BB123" s="159">
        <f xml:space="preserve"> MOD((AW123-BE123-BD123*2-BC123*2^2)/2^3,2)</f>
        <v>0</v>
      </c>
      <c r="BC123" s="159">
        <f xml:space="preserve"> MOD((AW123-BE123-BD123*2)/2^2,2)</f>
        <v>0</v>
      </c>
      <c r="BD123" s="159">
        <f xml:space="preserve"> MOD((AW123-BE123)/2,2)</f>
        <v>0</v>
      </c>
      <c r="BE123" s="159">
        <f xml:space="preserve"> MOD(AW123,2)</f>
        <v>0</v>
      </c>
      <c r="BG123" s="94">
        <f>IF(IFERROR(BG122,0)=0,0,INDEX('PPG Phase Definition'!B7:B237,BG122))</f>
        <v>0</v>
      </c>
      <c r="BH123" s="94">
        <f>IF(IFERROR(BH122,0)=0,0,INDEX('PPG Phase Definition'!B7:B237,BH122))</f>
        <v>0</v>
      </c>
      <c r="BI123" s="254">
        <f>IF(OR(BI122="",BI122=0),1,BI122)-1</f>
        <v>0</v>
      </c>
      <c r="BJ123" s="159">
        <f xml:space="preserve"> MOD((BI123-BK123)/16,16)</f>
        <v>0</v>
      </c>
      <c r="BK123" s="159">
        <f xml:space="preserve"> MOD(BI123,16)</f>
        <v>0</v>
      </c>
      <c r="BL123" s="159">
        <f xml:space="preserve"> MOD((BJ123-BO123-BN123*2-BM123*2^2)/2^3,2)</f>
        <v>0</v>
      </c>
      <c r="BM123" s="159">
        <f xml:space="preserve"> MOD((BJ123-BO123-BN123*2)/2^2,2)</f>
        <v>0</v>
      </c>
      <c r="BN123" s="159">
        <f xml:space="preserve"> MOD((BJ123-BO123)/2,2)</f>
        <v>0</v>
      </c>
      <c r="BO123" s="159">
        <f xml:space="preserve"> MOD(BJ123,2)</f>
        <v>0</v>
      </c>
      <c r="BP123" s="159">
        <f xml:space="preserve"> MOD((BK123-BS123-BR123*2-BQ123*2^2)/2^3,2)</f>
        <v>0</v>
      </c>
      <c r="BQ123" s="159">
        <f xml:space="preserve"> MOD((BK123-BS123-BR123*2)/2^2,2)</f>
        <v>0</v>
      </c>
      <c r="BR123" s="159">
        <f xml:space="preserve"> MOD((BK123-BS123)/2,2)</f>
        <v>0</v>
      </c>
      <c r="BS123" s="159">
        <f xml:space="preserve"> MOD(BK123,2)</f>
        <v>0</v>
      </c>
      <c r="BU123" s="94">
        <f>IF(IFERROR(BU122,0)=0,0,INDEX('PPG Phase Definition'!B7:B237,BU122))</f>
        <v>0</v>
      </c>
      <c r="BV123" s="94">
        <f>IF(IFERROR(BV122,0)=0,0,INDEX('PPG Phase Definition'!B7:B237,BV122))</f>
        <v>0</v>
      </c>
      <c r="BW123" s="254">
        <f>IF(OR(BW122="",BW122=0),1,BW122)-1</f>
        <v>0</v>
      </c>
      <c r="BX123" s="159">
        <f xml:space="preserve"> MOD((BW123-BY123)/16,16)</f>
        <v>0</v>
      </c>
      <c r="BY123" s="159">
        <f xml:space="preserve"> MOD(BW123,16)</f>
        <v>0</v>
      </c>
      <c r="BZ123" s="159">
        <f xml:space="preserve"> MOD((BX123-CC123-CB123*2-CA123*2^2)/2^3,2)</f>
        <v>0</v>
      </c>
      <c r="CA123" s="159">
        <f xml:space="preserve"> MOD((BX123-CC123-CB123*2)/2^2,2)</f>
        <v>0</v>
      </c>
      <c r="CB123" s="159">
        <f xml:space="preserve"> MOD((BX123-CC123)/2,2)</f>
        <v>0</v>
      </c>
      <c r="CC123" s="159">
        <f xml:space="preserve"> MOD(BX123,2)</f>
        <v>0</v>
      </c>
      <c r="CD123" s="159">
        <f xml:space="preserve"> MOD((BY123-CG123-CF123*2-CE123*2^2)/2^3,2)</f>
        <v>0</v>
      </c>
      <c r="CE123" s="159">
        <f xml:space="preserve"> MOD((BY123-CG123-CF123*2)/2^2,2)</f>
        <v>0</v>
      </c>
      <c r="CF123" s="159">
        <f xml:space="preserve"> MOD((BY123-CG123)/2,2)</f>
        <v>0</v>
      </c>
      <c r="CG123" s="159">
        <f xml:space="preserve"> MOD(BY123,2)</f>
        <v>0</v>
      </c>
      <c r="DU123" s="115" t="str">
        <f t="shared" ref="DU123" si="954" xml:space="preserve"> DEC2HEX(D123*8+E123*4+F123*2+G123)</f>
        <v>0</v>
      </c>
      <c r="DV123" s="115" t="str">
        <f t="shared" ref="DV123" si="955" xml:space="preserve"> DEC2HEX(H123*8+I123*4+J123*2+K123)</f>
        <v>0</v>
      </c>
      <c r="DW123" s="115" t="str">
        <f t="shared" ref="DW123" si="956" xml:space="preserve"> DEC2HEX(L123*8+M123*4+N123*2+O123)</f>
        <v>0</v>
      </c>
      <c r="DX123" s="115" t="str">
        <f t="shared" ref="DX123" si="957" xml:space="preserve"> DEC2HEX(P123*8+Q123*4+R123*2+S123)</f>
        <v>0</v>
      </c>
      <c r="DY123" s="115" t="str">
        <f t="shared" ref="DY123" si="958" xml:space="preserve"> DEC2HEX(T123*8+U123*4+V123*2+W123)</f>
        <v>0</v>
      </c>
      <c r="DZ123" s="115" t="str">
        <f t="shared" ref="DZ123" si="959" xml:space="preserve"> DEC2HEX(X123*8+Y123*4+Z123*2+AA123)</f>
        <v>0</v>
      </c>
    </row>
    <row r="124" spans="1:130" s="127" customFormat="1" ht="42" hidden="1" customHeight="1" x14ac:dyDescent="0.3">
      <c r="A124" s="115" t="s">
        <v>592</v>
      </c>
      <c r="B124" s="164">
        <v>174</v>
      </c>
      <c r="C124" s="205" t="str">
        <f t="shared" ref="C124" si="960" xml:space="preserve"> DEC2HEX(B124)</f>
        <v>AE</v>
      </c>
      <c r="D124" s="229">
        <v>0</v>
      </c>
      <c r="E124" s="229">
        <v>0</v>
      </c>
      <c r="F124" s="229">
        <v>0</v>
      </c>
      <c r="G124" s="229" t="s">
        <v>32</v>
      </c>
      <c r="H124" s="168" t="s">
        <v>354</v>
      </c>
      <c r="I124" s="229">
        <v>0</v>
      </c>
      <c r="J124" s="229">
        <v>0</v>
      </c>
      <c r="K124" s="229">
        <v>0</v>
      </c>
      <c r="L124" s="229">
        <v>0</v>
      </c>
      <c r="M124" s="229" t="s">
        <v>32</v>
      </c>
      <c r="N124" s="229">
        <v>0</v>
      </c>
      <c r="O124" s="229">
        <v>0</v>
      </c>
      <c r="P124" s="229">
        <v>0</v>
      </c>
      <c r="Q124" s="229">
        <v>0</v>
      </c>
      <c r="R124" s="229">
        <v>0</v>
      </c>
      <c r="S124" s="229">
        <v>0</v>
      </c>
      <c r="T124" s="168" t="s">
        <v>332</v>
      </c>
      <c r="U124" s="168" t="s">
        <v>333</v>
      </c>
      <c r="V124" s="168" t="s">
        <v>334</v>
      </c>
      <c r="W124" s="168" t="s">
        <v>335</v>
      </c>
      <c r="X124" s="168" t="s">
        <v>328</v>
      </c>
      <c r="Y124" s="168" t="s">
        <v>329</v>
      </c>
      <c r="Z124" s="168" t="s">
        <v>330</v>
      </c>
      <c r="AA124" s="168" t="s">
        <v>331</v>
      </c>
      <c r="AD124" s="159"/>
      <c r="AE124" s="159"/>
      <c r="AF124" s="159"/>
      <c r="AG124" s="159"/>
      <c r="AH124" s="159"/>
      <c r="AI124" s="159"/>
      <c r="AJ124" s="159"/>
      <c r="AK124" s="159"/>
      <c r="AL124" s="159"/>
      <c r="AM124" s="159"/>
      <c r="DU124" s="114"/>
      <c r="DV124" s="114"/>
      <c r="DW124" s="114"/>
      <c r="DX124" s="114"/>
      <c r="DY124" s="114"/>
      <c r="DZ124" s="114"/>
    </row>
    <row r="125" spans="1:130" s="94" customFormat="1" ht="21.75" hidden="1" customHeight="1" x14ac:dyDescent="0.3">
      <c r="A125" s="115"/>
      <c r="B125" s="179"/>
      <c r="C125" s="95"/>
      <c r="D125" s="151"/>
      <c r="E125" s="151"/>
      <c r="F125" s="151"/>
      <c r="G125" s="151"/>
      <c r="H125" s="148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2"/>
      <c r="T125" s="148"/>
      <c r="U125" s="149"/>
      <c r="V125" s="148"/>
      <c r="W125" s="149"/>
      <c r="X125" s="149"/>
      <c r="Y125" s="148"/>
      <c r="Z125" s="150"/>
      <c r="AA125" s="149"/>
      <c r="AB125" s="97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DU125" s="115" t="str">
        <f t="shared" ref="DU125" si="961" xml:space="preserve"> DEC2HEX(D125*8+E125*4+F125*2+G125)</f>
        <v>0</v>
      </c>
      <c r="DV125" s="115" t="str">
        <f t="shared" ref="DV125" si="962" xml:space="preserve"> DEC2HEX(H125*8+I125*4+J125*2+K125)</f>
        <v>0</v>
      </c>
      <c r="DW125" s="115" t="str">
        <f t="shared" ref="DW125" si="963" xml:space="preserve"> DEC2HEX(L125*8+M125*4+N125*2+O125)</f>
        <v>0</v>
      </c>
      <c r="DX125" s="115" t="str">
        <f t="shared" ref="DX125" si="964" xml:space="preserve"> DEC2HEX(P125*8+Q125*4+R125*2+S125)</f>
        <v>0</v>
      </c>
      <c r="DY125" s="115" t="str">
        <f t="shared" ref="DY125" si="965" xml:space="preserve"> DEC2HEX(T125*8+U125*4+V125*2+W125)</f>
        <v>0</v>
      </c>
      <c r="DZ125" s="115" t="str">
        <f t="shared" ref="DZ125" si="966" xml:space="preserve"> DEC2HEX(X125*8+Y125*4+Z125*2+AA125)</f>
        <v>0</v>
      </c>
    </row>
    <row r="126" spans="1:130" s="94" customFormat="1" ht="45" customHeight="1" x14ac:dyDescent="0.3">
      <c r="A126" s="115" t="s">
        <v>987</v>
      </c>
      <c r="B126" s="164">
        <v>176</v>
      </c>
      <c r="C126" s="205" t="str">
        <f t="shared" ref="C126" si="967" xml:space="preserve"> DEC2HEX(B126)</f>
        <v>B0</v>
      </c>
      <c r="D126" s="169" t="s">
        <v>586</v>
      </c>
      <c r="E126" s="164">
        <v>0</v>
      </c>
      <c r="F126" s="462" t="s">
        <v>462</v>
      </c>
      <c r="G126" s="464"/>
      <c r="H126" s="164">
        <v>0</v>
      </c>
      <c r="I126" s="462" t="s">
        <v>463</v>
      </c>
      <c r="J126" s="463"/>
      <c r="K126" s="464"/>
      <c r="L126" s="164">
        <v>0</v>
      </c>
      <c r="M126" s="164">
        <v>0</v>
      </c>
      <c r="N126" s="164">
        <v>0</v>
      </c>
      <c r="O126" s="462" t="s">
        <v>464</v>
      </c>
      <c r="P126" s="463"/>
      <c r="Q126" s="463"/>
      <c r="R126" s="463"/>
      <c r="S126" s="463"/>
      <c r="T126" s="463"/>
      <c r="U126" s="463"/>
      <c r="V126" s="463"/>
      <c r="W126" s="463"/>
      <c r="X126" s="463"/>
      <c r="Y126" s="463"/>
      <c r="Z126" s="463"/>
      <c r="AA126" s="464"/>
      <c r="AB126" s="97"/>
      <c r="AD126" s="93"/>
      <c r="AE126" s="93"/>
      <c r="AF126" s="93"/>
      <c r="AG126" s="93"/>
      <c r="AH126" s="93"/>
      <c r="AI126" s="93"/>
      <c r="AJ126" s="93"/>
      <c r="AK126" s="93"/>
      <c r="AL126" s="93"/>
      <c r="AM126" s="93"/>
      <c r="DU126" s="115"/>
      <c r="DV126" s="115"/>
      <c r="DW126" s="115"/>
      <c r="DX126" s="115"/>
      <c r="DY126" s="115"/>
      <c r="DZ126" s="115"/>
    </row>
    <row r="127" spans="1:130" s="94" customFormat="1" ht="21.75" customHeight="1" x14ac:dyDescent="0.3">
      <c r="A127" s="115"/>
      <c r="B127" s="179"/>
      <c r="C127" s="95"/>
      <c r="D127" s="160"/>
      <c r="E127" s="151"/>
      <c r="F127" s="160">
        <v>1</v>
      </c>
      <c r="G127" s="160">
        <v>0</v>
      </c>
      <c r="H127" s="151"/>
      <c r="I127" s="160"/>
      <c r="J127" s="160"/>
      <c r="K127" s="160"/>
      <c r="L127" s="151"/>
      <c r="M127" s="151"/>
      <c r="N127" s="151"/>
      <c r="O127" s="160"/>
      <c r="P127" s="160"/>
      <c r="Q127" s="160"/>
      <c r="R127" s="160"/>
      <c r="S127" s="160"/>
      <c r="T127" s="160"/>
      <c r="U127" s="160"/>
      <c r="V127" s="160"/>
      <c r="W127" s="160"/>
      <c r="X127" s="160"/>
      <c r="Y127" s="160"/>
      <c r="Z127" s="160"/>
      <c r="AA127" s="160"/>
      <c r="AB127" s="97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DU127" s="115" t="str">
        <f t="shared" ref="DU127" si="968" xml:space="preserve"> DEC2HEX(D127*8+E127*4+F127*2+G127)</f>
        <v>2</v>
      </c>
      <c r="DV127" s="115" t="str">
        <f t="shared" ref="DV127" si="969" xml:space="preserve"> DEC2HEX(H127*8+I127*4+J127*2+K127)</f>
        <v>0</v>
      </c>
      <c r="DW127" s="115" t="str">
        <f t="shared" ref="DW127" si="970" xml:space="preserve"> DEC2HEX(L127*8+M127*4+N127*2+O127)</f>
        <v>0</v>
      </c>
      <c r="DX127" s="115" t="str">
        <f t="shared" ref="DX127" si="971" xml:space="preserve"> DEC2HEX(P127*8+Q127*4+R127*2+S127)</f>
        <v>0</v>
      </c>
      <c r="DY127" s="115" t="str">
        <f t="shared" ref="DY127" si="972" xml:space="preserve"> DEC2HEX(T127*8+U127*4+V127*2+W127)</f>
        <v>0</v>
      </c>
      <c r="DZ127" s="115" t="str">
        <f t="shared" ref="DZ127" si="973" xml:space="preserve"> DEC2HEX(X127*8+Y127*4+Z127*2+AA127)</f>
        <v>0</v>
      </c>
    </row>
    <row r="128" spans="1:130" s="127" customFormat="1" ht="46.5" customHeight="1" x14ac:dyDescent="0.3">
      <c r="A128" s="441" t="s">
        <v>988</v>
      </c>
      <c r="B128" s="164">
        <v>180</v>
      </c>
      <c r="C128" s="205" t="str">
        <f t="shared" ref="C128" si="974" xml:space="preserve"> DEC2HEX(B128)</f>
        <v>B4</v>
      </c>
      <c r="D128" s="168" t="s">
        <v>345</v>
      </c>
      <c r="E128" s="167">
        <v>0</v>
      </c>
      <c r="F128" s="167">
        <v>0</v>
      </c>
      <c r="G128" s="167">
        <v>0</v>
      </c>
      <c r="H128" s="167">
        <v>0</v>
      </c>
      <c r="I128" s="167">
        <v>0</v>
      </c>
      <c r="J128" s="167">
        <v>0</v>
      </c>
      <c r="K128" s="167">
        <v>0</v>
      </c>
      <c r="L128" s="167">
        <v>0</v>
      </c>
      <c r="M128" s="167">
        <v>0</v>
      </c>
      <c r="N128" s="167">
        <v>0</v>
      </c>
      <c r="O128" s="167">
        <v>0</v>
      </c>
      <c r="P128" s="167">
        <v>0</v>
      </c>
      <c r="Q128" s="167">
        <v>0</v>
      </c>
      <c r="R128" s="167">
        <v>0</v>
      </c>
      <c r="S128" s="446" t="s">
        <v>29</v>
      </c>
      <c r="T128" s="448"/>
      <c r="U128" s="448"/>
      <c r="V128" s="448"/>
      <c r="W128" s="447"/>
      <c r="X128" s="167">
        <v>0</v>
      </c>
      <c r="Y128" s="462" t="s">
        <v>30</v>
      </c>
      <c r="Z128" s="464"/>
      <c r="AA128" s="169" t="s">
        <v>31</v>
      </c>
      <c r="AD128" s="159"/>
      <c r="AE128" s="159"/>
      <c r="AF128" s="159"/>
      <c r="AG128" s="159"/>
      <c r="AH128" s="159"/>
      <c r="AI128" s="159"/>
      <c r="AJ128" s="159"/>
      <c r="AK128" s="159"/>
      <c r="AL128" s="159"/>
      <c r="AM128" s="159"/>
      <c r="DU128" s="114"/>
      <c r="DV128" s="114"/>
      <c r="DW128" s="114"/>
      <c r="DX128" s="114"/>
      <c r="DY128" s="114"/>
      <c r="DZ128" s="114"/>
    </row>
    <row r="129" spans="1:130" s="94" customFormat="1" ht="21.75" customHeight="1" x14ac:dyDescent="0.35">
      <c r="A129" s="115"/>
      <c r="B129" s="179"/>
      <c r="C129" s="95"/>
      <c r="D129" s="160"/>
      <c r="E129" s="95"/>
      <c r="F129" s="95"/>
      <c r="G129" s="95"/>
      <c r="H129" s="95"/>
      <c r="I129" s="95"/>
      <c r="J129" s="95"/>
      <c r="K129" s="95"/>
      <c r="L129" s="95"/>
      <c r="M129" s="95"/>
      <c r="N129" s="95"/>
      <c r="O129" s="95"/>
      <c r="P129" s="95"/>
      <c r="Q129" s="95"/>
      <c r="R129" s="95"/>
      <c r="S129" s="162"/>
      <c r="T129" s="160"/>
      <c r="U129" s="162"/>
      <c r="V129" s="160"/>
      <c r="W129" s="162"/>
      <c r="X129" s="96"/>
      <c r="Y129" s="160"/>
      <c r="Z129" s="163"/>
      <c r="AA129" s="162"/>
      <c r="AB129" s="97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DU129" s="115" t="str">
        <f t="shared" ref="DU129" si="975" xml:space="preserve"> DEC2HEX(D129*8+E129*4+F129*2+G129)</f>
        <v>0</v>
      </c>
      <c r="DV129" s="115" t="str">
        <f t="shared" ref="DV129" si="976" xml:space="preserve"> DEC2HEX(H129*8+I129*4+J129*2+K129)</f>
        <v>0</v>
      </c>
      <c r="DW129" s="115" t="str">
        <f t="shared" ref="DW129" si="977" xml:space="preserve"> DEC2HEX(L129*8+M129*4+N129*2+O129)</f>
        <v>0</v>
      </c>
      <c r="DX129" s="115" t="str">
        <f t="shared" ref="DX129" si="978" xml:space="preserve"> DEC2HEX(P129*8+Q129*4+R129*2+S129)</f>
        <v>0</v>
      </c>
      <c r="DY129" s="115" t="str">
        <f t="shared" ref="DY129" si="979" xml:space="preserve"> DEC2HEX(T129*8+U129*4+V129*2+W129)</f>
        <v>0</v>
      </c>
      <c r="DZ129" s="115" t="str">
        <f t="shared" ref="DZ129" si="980" xml:space="preserve"> DEC2HEX(X129*8+Y129*4+Z129*2+AA129)</f>
        <v>0</v>
      </c>
    </row>
    <row r="130" spans="1:130" s="15" customFormat="1" ht="20.149999999999999" customHeight="1" x14ac:dyDescent="0.3">
      <c r="A130" s="115" t="s">
        <v>989</v>
      </c>
      <c r="B130" s="164">
        <v>181</v>
      </c>
      <c r="C130" s="205" t="str">
        <f t="shared" ref="C130" si="981" xml:space="preserve"> DEC2HEX(B130)</f>
        <v>B5</v>
      </c>
      <c r="D130" s="446" t="s">
        <v>465</v>
      </c>
      <c r="E130" s="448"/>
      <c r="F130" s="448"/>
      <c r="G130" s="448"/>
      <c r="H130" s="448"/>
      <c r="I130" s="448"/>
      <c r="J130" s="448"/>
      <c r="K130" s="448"/>
      <c r="L130" s="448"/>
      <c r="M130" s="448"/>
      <c r="N130" s="448"/>
      <c r="O130" s="448"/>
      <c r="P130" s="448"/>
      <c r="Q130" s="448"/>
      <c r="R130" s="448"/>
      <c r="S130" s="448"/>
      <c r="T130" s="448"/>
      <c r="U130" s="448"/>
      <c r="V130" s="448"/>
      <c r="W130" s="448"/>
      <c r="X130" s="448"/>
      <c r="Y130" s="448"/>
      <c r="Z130" s="448"/>
      <c r="AA130" s="447"/>
      <c r="AB130" s="2"/>
      <c r="AD130" s="10"/>
      <c r="AE130" s="93"/>
      <c r="AF130" s="93"/>
      <c r="AG130" s="93"/>
      <c r="AH130" s="93"/>
      <c r="AI130" s="93"/>
      <c r="AJ130" s="93"/>
      <c r="AK130" s="93"/>
      <c r="AL130" s="93"/>
      <c r="AM130" s="93"/>
      <c r="DU130" s="114"/>
      <c r="DV130" s="114"/>
      <c r="DW130" s="114"/>
      <c r="DX130" s="114"/>
      <c r="DY130" s="114"/>
      <c r="DZ130" s="114"/>
    </row>
    <row r="131" spans="1:130" s="94" customFormat="1" ht="21.75" customHeight="1" x14ac:dyDescent="0.35">
      <c r="A131" s="115"/>
      <c r="B131" s="179"/>
      <c r="C131" s="95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9"/>
      <c r="T131" s="148"/>
      <c r="U131" s="149"/>
      <c r="V131" s="148"/>
      <c r="W131" s="149"/>
      <c r="X131" s="149"/>
      <c r="Y131" s="148"/>
      <c r="Z131" s="150"/>
      <c r="AA131" s="149"/>
      <c r="AB131" s="97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DU131" s="115" t="str">
        <f t="shared" ref="DU131" si="982" xml:space="preserve"> DEC2HEX(D131*8+E131*4+F131*2+G131)</f>
        <v>0</v>
      </c>
      <c r="DV131" s="115" t="str">
        <f t="shared" ref="DV131" si="983" xml:space="preserve"> DEC2HEX(H131*8+I131*4+J131*2+K131)</f>
        <v>0</v>
      </c>
      <c r="DW131" s="115" t="str">
        <f t="shared" ref="DW131" si="984" xml:space="preserve"> DEC2HEX(L131*8+M131*4+N131*2+O131)</f>
        <v>0</v>
      </c>
      <c r="DX131" s="115" t="str">
        <f t="shared" ref="DX131" si="985" xml:space="preserve"> DEC2HEX(P131*8+Q131*4+R131*2+S131)</f>
        <v>0</v>
      </c>
      <c r="DY131" s="115" t="str">
        <f t="shared" ref="DY131" si="986" xml:space="preserve"> DEC2HEX(T131*8+U131*4+V131*2+W131)</f>
        <v>0</v>
      </c>
      <c r="DZ131" s="115" t="str">
        <f t="shared" ref="DZ131" si="987" xml:space="preserve"> DEC2HEX(X131*8+Y131*4+Z131*2+AA131)</f>
        <v>0</v>
      </c>
    </row>
    <row r="132" spans="1:130" s="94" customFormat="1" ht="21.75" customHeight="1" x14ac:dyDescent="0.3">
      <c r="A132" s="115" t="s">
        <v>990</v>
      </c>
      <c r="B132" s="164">
        <v>182</v>
      </c>
      <c r="C132" s="205" t="str">
        <f t="shared" ref="C132" si="988" xml:space="preserve"> DEC2HEX(B132)</f>
        <v>B6</v>
      </c>
      <c r="D132" s="446" t="s">
        <v>466</v>
      </c>
      <c r="E132" s="448"/>
      <c r="F132" s="448"/>
      <c r="G132" s="448"/>
      <c r="H132" s="448"/>
      <c r="I132" s="448"/>
      <c r="J132" s="448"/>
      <c r="K132" s="448"/>
      <c r="L132" s="448"/>
      <c r="M132" s="448"/>
      <c r="N132" s="448"/>
      <c r="O132" s="448"/>
      <c r="P132" s="448"/>
      <c r="Q132" s="448"/>
      <c r="R132" s="448"/>
      <c r="S132" s="448"/>
      <c r="T132" s="448"/>
      <c r="U132" s="448"/>
      <c r="V132" s="448"/>
      <c r="W132" s="448"/>
      <c r="X132" s="448"/>
      <c r="Y132" s="448"/>
      <c r="Z132" s="448"/>
      <c r="AA132" s="447"/>
      <c r="AB132" s="97"/>
      <c r="AD132" s="93"/>
      <c r="AE132" s="93"/>
      <c r="AF132" s="93"/>
      <c r="AG132" s="93"/>
      <c r="AH132" s="93"/>
      <c r="AI132" s="93"/>
      <c r="AJ132" s="93"/>
      <c r="AK132" s="93"/>
      <c r="AL132" s="93"/>
      <c r="AM132" s="93"/>
      <c r="DU132" s="115"/>
      <c r="DV132" s="115"/>
      <c r="DW132" s="115"/>
      <c r="DX132" s="115"/>
      <c r="DY132" s="115"/>
      <c r="DZ132" s="115"/>
    </row>
    <row r="133" spans="1:130" s="94" customFormat="1" ht="21.75" customHeight="1" x14ac:dyDescent="0.35">
      <c r="A133" s="115"/>
      <c r="B133" s="179"/>
      <c r="C133" s="95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9"/>
      <c r="T133" s="148"/>
      <c r="U133" s="149"/>
      <c r="V133" s="148"/>
      <c r="W133" s="149"/>
      <c r="X133" s="149"/>
      <c r="Y133" s="148"/>
      <c r="Z133" s="150"/>
      <c r="AA133" s="150"/>
      <c r="AB133" s="97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DU133" s="115" t="str">
        <f t="shared" ref="DU133" si="989" xml:space="preserve"> DEC2HEX(D133*8+E133*4+F133*2+G133)</f>
        <v>0</v>
      </c>
      <c r="DV133" s="115" t="str">
        <f t="shared" ref="DV133" si="990" xml:space="preserve"> DEC2HEX(H133*8+I133*4+J133*2+K133)</f>
        <v>0</v>
      </c>
      <c r="DW133" s="115" t="str">
        <f t="shared" ref="DW133" si="991" xml:space="preserve"> DEC2HEX(L133*8+M133*4+N133*2+O133)</f>
        <v>0</v>
      </c>
      <c r="DX133" s="115" t="str">
        <f t="shared" ref="DX133" si="992" xml:space="preserve"> DEC2HEX(P133*8+Q133*4+R133*2+S133)</f>
        <v>0</v>
      </c>
      <c r="DY133" s="115" t="str">
        <f t="shared" ref="DY133" si="993" xml:space="preserve"> DEC2HEX(T133*8+U133*4+V133*2+W133)</f>
        <v>0</v>
      </c>
      <c r="DZ133" s="115" t="str">
        <f t="shared" ref="DZ133" si="994" xml:space="preserve"> DEC2HEX(X133*8+Y133*4+Z133*2+AA133)</f>
        <v>0</v>
      </c>
    </row>
    <row r="134" spans="1:130" s="94" customFormat="1" ht="21.75" customHeight="1" x14ac:dyDescent="0.3">
      <c r="A134" s="115" t="s">
        <v>991</v>
      </c>
      <c r="B134" s="167">
        <v>183</v>
      </c>
      <c r="C134" s="205" t="str">
        <f t="shared" ref="C134" si="995" xml:space="preserve"> DEC2HEX(B134)</f>
        <v>B7</v>
      </c>
      <c r="D134" s="167">
        <v>0</v>
      </c>
      <c r="E134" s="446" t="s">
        <v>467</v>
      </c>
      <c r="F134" s="448"/>
      <c r="G134" s="448"/>
      <c r="H134" s="448"/>
      <c r="I134" s="448"/>
      <c r="J134" s="448"/>
      <c r="K134" s="448"/>
      <c r="L134" s="448"/>
      <c r="M134" s="448"/>
      <c r="N134" s="448"/>
      <c r="O134" s="447"/>
      <c r="P134" s="167">
        <v>0</v>
      </c>
      <c r="Q134" s="167">
        <v>0</v>
      </c>
      <c r="R134" s="167">
        <v>0</v>
      </c>
      <c r="S134" s="168">
        <v>0</v>
      </c>
      <c r="T134" s="446" t="s">
        <v>468</v>
      </c>
      <c r="U134" s="448"/>
      <c r="V134" s="448"/>
      <c r="W134" s="448"/>
      <c r="X134" s="448"/>
      <c r="Y134" s="448"/>
      <c r="Z134" s="448"/>
      <c r="AA134" s="448"/>
      <c r="AB134" s="97"/>
      <c r="AD134" s="93"/>
      <c r="AE134" s="93"/>
      <c r="AF134" s="93"/>
      <c r="AG134" s="93"/>
      <c r="AH134" s="93"/>
      <c r="AI134" s="93"/>
      <c r="AJ134" s="93"/>
      <c r="AK134" s="93"/>
      <c r="AL134" s="93"/>
      <c r="AM134" s="93"/>
      <c r="DU134" s="115"/>
      <c r="DV134" s="115"/>
      <c r="DW134" s="115"/>
      <c r="DX134" s="115"/>
      <c r="DY134" s="115"/>
      <c r="DZ134" s="115"/>
    </row>
    <row r="135" spans="1:130" s="94" customFormat="1" ht="21.75" customHeight="1" x14ac:dyDescent="0.3">
      <c r="A135" s="115"/>
      <c r="B135" s="179"/>
      <c r="C135" s="95"/>
      <c r="D135" s="151"/>
      <c r="E135" s="160"/>
      <c r="F135" s="160"/>
      <c r="G135" s="160"/>
      <c r="H135" s="160"/>
      <c r="I135" s="160"/>
      <c r="J135" s="160"/>
      <c r="K135" s="160">
        <v>1</v>
      </c>
      <c r="L135" s="160">
        <v>1</v>
      </c>
      <c r="M135" s="160">
        <v>0</v>
      </c>
      <c r="N135" s="160">
        <v>0</v>
      </c>
      <c r="O135" s="160">
        <v>0</v>
      </c>
      <c r="P135" s="151"/>
      <c r="Q135" s="151"/>
      <c r="R135" s="151"/>
      <c r="S135" s="151"/>
      <c r="T135" s="160"/>
      <c r="U135" s="160"/>
      <c r="V135" s="160"/>
      <c r="W135" s="160"/>
      <c r="X135" s="160"/>
      <c r="Y135" s="160">
        <v>1</v>
      </c>
      <c r="Z135" s="160">
        <v>0</v>
      </c>
      <c r="AA135" s="160">
        <v>1</v>
      </c>
      <c r="AB135" s="97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DU135" s="115" t="str">
        <f t="shared" ref="DU135" si="996" xml:space="preserve"> DEC2HEX(D135*8+E135*4+F135*2+G135)</f>
        <v>0</v>
      </c>
      <c r="DV135" s="115" t="str">
        <f t="shared" ref="DV135" si="997" xml:space="preserve"> DEC2HEX(H135*8+I135*4+J135*2+K135)</f>
        <v>1</v>
      </c>
      <c r="DW135" s="115" t="str">
        <f t="shared" ref="DW135" si="998" xml:space="preserve"> DEC2HEX(L135*8+M135*4+N135*2+O135)</f>
        <v>8</v>
      </c>
      <c r="DX135" s="115" t="str">
        <f t="shared" ref="DX135" si="999" xml:space="preserve"> DEC2HEX(P135*8+Q135*4+R135*2+S135)</f>
        <v>0</v>
      </c>
      <c r="DY135" s="115" t="str">
        <f t="shared" ref="DY135" si="1000" xml:space="preserve"> DEC2HEX(T135*8+U135*4+V135*2+W135)</f>
        <v>0</v>
      </c>
      <c r="DZ135" s="115" t="str">
        <f t="shared" ref="DZ135" si="1001" xml:space="preserve"> DEC2HEX(X135*8+Y135*4+Z135*2+AA135)</f>
        <v>5</v>
      </c>
    </row>
    <row r="136" spans="1:130" s="94" customFormat="1" ht="56.25" customHeight="1" x14ac:dyDescent="0.3">
      <c r="A136" s="115" t="s">
        <v>992</v>
      </c>
      <c r="B136" s="167">
        <v>185</v>
      </c>
      <c r="C136" s="205" t="str">
        <f t="shared" ref="C136" si="1002" xml:space="preserve"> DEC2HEX(B136)</f>
        <v>B9</v>
      </c>
      <c r="D136" s="167">
        <v>0</v>
      </c>
      <c r="E136" s="446" t="s">
        <v>469</v>
      </c>
      <c r="F136" s="448"/>
      <c r="G136" s="448"/>
      <c r="H136" s="448"/>
      <c r="I136" s="448"/>
      <c r="J136" s="448"/>
      <c r="K136" s="448"/>
      <c r="L136" s="168" t="s">
        <v>470</v>
      </c>
      <c r="M136" s="168" t="s">
        <v>471</v>
      </c>
      <c r="N136" s="168" t="s">
        <v>472</v>
      </c>
      <c r="O136" s="168" t="s">
        <v>473</v>
      </c>
      <c r="P136" s="168" t="s">
        <v>474</v>
      </c>
      <c r="Q136" s="167">
        <v>0</v>
      </c>
      <c r="R136" s="446" t="s">
        <v>475</v>
      </c>
      <c r="S136" s="448"/>
      <c r="T136" s="448"/>
      <c r="U136" s="448"/>
      <c r="V136" s="448"/>
      <c r="W136" s="448"/>
      <c r="X136" s="448"/>
      <c r="Y136" s="448"/>
      <c r="Z136" s="448"/>
      <c r="AA136" s="448"/>
      <c r="AB136" s="97"/>
      <c r="AD136" s="93"/>
      <c r="AE136" s="93"/>
      <c r="AF136" s="93"/>
      <c r="AG136" s="93"/>
      <c r="AH136" s="93"/>
      <c r="AI136" s="93"/>
      <c r="AJ136" s="93"/>
      <c r="AK136" s="93"/>
      <c r="AL136" s="93"/>
      <c r="AM136" s="93"/>
      <c r="DU136" s="115"/>
      <c r="DV136" s="115"/>
      <c r="DW136" s="115"/>
      <c r="DX136" s="115"/>
      <c r="DY136" s="115"/>
      <c r="DZ136" s="115"/>
    </row>
    <row r="137" spans="1:130" s="94" customFormat="1" ht="21.75" customHeight="1" x14ac:dyDescent="0.3">
      <c r="A137" s="115"/>
      <c r="B137" s="179"/>
      <c r="C137" s="95"/>
      <c r="D137" s="151"/>
      <c r="E137" s="213">
        <v>0</v>
      </c>
      <c r="F137" s="213">
        <v>1</v>
      </c>
      <c r="G137" s="213">
        <v>0</v>
      </c>
      <c r="H137" s="213">
        <v>1</v>
      </c>
      <c r="I137" s="213">
        <v>1</v>
      </c>
      <c r="J137" s="213">
        <v>1</v>
      </c>
      <c r="K137" s="213">
        <v>0</v>
      </c>
      <c r="L137" s="213">
        <v>1</v>
      </c>
      <c r="M137" s="213"/>
      <c r="N137" s="213">
        <v>1</v>
      </c>
      <c r="O137" s="213"/>
      <c r="P137" s="213"/>
      <c r="Q137" s="210"/>
      <c r="R137" s="213">
        <v>0</v>
      </c>
      <c r="S137" s="213">
        <v>0</v>
      </c>
      <c r="T137" s="213">
        <v>0</v>
      </c>
      <c r="U137" s="213">
        <v>1</v>
      </c>
      <c r="V137" s="213">
        <v>1</v>
      </c>
      <c r="W137" s="213">
        <v>0</v>
      </c>
      <c r="X137" s="213">
        <v>0</v>
      </c>
      <c r="Y137" s="213">
        <v>0</v>
      </c>
      <c r="Z137" s="213">
        <v>1</v>
      </c>
      <c r="AA137" s="213">
        <v>1</v>
      </c>
      <c r="AB137" s="97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DU137" s="115" t="str">
        <f t="shared" ref="DU137" si="1003" xml:space="preserve"> DEC2HEX(D137*8+E137*4+F137*2+G137)</f>
        <v>2</v>
      </c>
      <c r="DV137" s="115" t="str">
        <f t="shared" ref="DV137" si="1004" xml:space="preserve"> DEC2HEX(H137*8+I137*4+J137*2+K137)</f>
        <v>E</v>
      </c>
      <c r="DW137" s="115" t="str">
        <f t="shared" ref="DW137" si="1005" xml:space="preserve"> DEC2HEX(L137*8+M137*4+N137*2+O137)</f>
        <v>A</v>
      </c>
      <c r="DX137" s="115" t="str">
        <f t="shared" ref="DX137" si="1006" xml:space="preserve"> DEC2HEX(P137*8+Q137*4+R137*2+S137)</f>
        <v>0</v>
      </c>
      <c r="DY137" s="115" t="str">
        <f t="shared" ref="DY137" si="1007" xml:space="preserve"> DEC2HEX(T137*8+U137*4+V137*2+W137)</f>
        <v>6</v>
      </c>
      <c r="DZ137" s="115" t="str">
        <f t="shared" ref="DZ137" si="1008" xml:space="preserve"> DEC2HEX(X137*8+Y137*4+Z137*2+AA137)</f>
        <v>3</v>
      </c>
    </row>
    <row r="138" spans="1:130" s="94" customFormat="1" ht="41.25" customHeight="1" x14ac:dyDescent="0.3">
      <c r="A138" s="115" t="s">
        <v>993</v>
      </c>
      <c r="B138" s="167">
        <v>186</v>
      </c>
      <c r="C138" s="205" t="str">
        <f t="shared" ref="C138" si="1009" xml:space="preserve"> DEC2HEX(B138)</f>
        <v>BA</v>
      </c>
      <c r="D138" s="207">
        <v>0</v>
      </c>
      <c r="E138" s="206" t="s">
        <v>476</v>
      </c>
      <c r="F138" s="205">
        <v>0</v>
      </c>
      <c r="G138" s="205">
        <v>0</v>
      </c>
      <c r="H138" s="205">
        <v>0</v>
      </c>
      <c r="I138" s="205">
        <v>0</v>
      </c>
      <c r="J138" s="446" t="s">
        <v>477</v>
      </c>
      <c r="K138" s="447"/>
      <c r="L138" s="205">
        <v>0</v>
      </c>
      <c r="M138" s="205">
        <v>0</v>
      </c>
      <c r="N138" s="205">
        <v>0</v>
      </c>
      <c r="O138" s="205">
        <v>0</v>
      </c>
      <c r="P138" s="205">
        <v>0</v>
      </c>
      <c r="Q138" s="205">
        <v>0</v>
      </c>
      <c r="R138" s="205">
        <v>0</v>
      </c>
      <c r="S138" s="205">
        <v>0</v>
      </c>
      <c r="T138" s="446" t="s">
        <v>478</v>
      </c>
      <c r="U138" s="448"/>
      <c r="V138" s="448"/>
      <c r="W138" s="448"/>
      <c r="X138" s="448"/>
      <c r="Y138" s="448"/>
      <c r="Z138" s="448"/>
      <c r="AA138" s="447"/>
      <c r="AB138" s="97"/>
      <c r="AD138" s="93"/>
      <c r="AE138" s="93"/>
      <c r="AF138" s="93"/>
      <c r="AG138" s="93"/>
      <c r="AH138" s="93"/>
      <c r="AI138" s="93"/>
      <c r="AJ138" s="93"/>
      <c r="AK138" s="93"/>
      <c r="AL138" s="93"/>
      <c r="AM138" s="93"/>
      <c r="DU138" s="115"/>
      <c r="DV138" s="115"/>
      <c r="DW138" s="115"/>
      <c r="DX138" s="115"/>
      <c r="DY138" s="115"/>
      <c r="DZ138" s="115"/>
    </row>
    <row r="139" spans="1:130" s="94" customFormat="1" ht="21.75" customHeight="1" x14ac:dyDescent="0.3">
      <c r="A139" s="115"/>
      <c r="B139" s="179"/>
      <c r="C139" s="95"/>
      <c r="D139" s="151"/>
      <c r="E139" s="214">
        <v>0</v>
      </c>
      <c r="F139" s="211"/>
      <c r="G139" s="211"/>
      <c r="H139" s="211"/>
      <c r="I139" s="211"/>
      <c r="J139" s="214">
        <v>0</v>
      </c>
      <c r="K139" s="214">
        <v>0</v>
      </c>
      <c r="L139" s="211"/>
      <c r="M139" s="211"/>
      <c r="N139" s="211"/>
      <c r="O139" s="211"/>
      <c r="P139" s="211"/>
      <c r="Q139" s="211"/>
      <c r="R139" s="211"/>
      <c r="S139" s="211"/>
      <c r="T139" s="214">
        <f t="shared" ref="T139:AA139" si="1010">AH139</f>
        <v>0</v>
      </c>
      <c r="U139" s="214">
        <f t="shared" si="1010"/>
        <v>1</v>
      </c>
      <c r="V139" s="214">
        <f t="shared" si="1010"/>
        <v>1</v>
      </c>
      <c r="W139" s="214">
        <f t="shared" si="1010"/>
        <v>0</v>
      </c>
      <c r="X139" s="214">
        <f t="shared" si="1010"/>
        <v>0</v>
      </c>
      <c r="Y139" s="214">
        <f t="shared" si="1010"/>
        <v>1</v>
      </c>
      <c r="Z139" s="214">
        <f t="shared" si="1010"/>
        <v>0</v>
      </c>
      <c r="AA139" s="214">
        <f t="shared" si="1010"/>
        <v>0</v>
      </c>
      <c r="AB139" s="97"/>
      <c r="AD139" s="93">
        <f>IF(AND(EN_LEAD_DET_CURR="YES",EN_AC_LEAD_DET="AC"),FLOOR((10/IF(ACQ_MODE="MIX",ECG_SAMPLE_RATE_MIX,ECG_SAMPLE_RATE_ECG))/0.001,1),100)</f>
        <v>100</v>
      </c>
      <c r="AE139" s="159">
        <f xml:space="preserve"> MOD((AD139-AF139)/16,16)</f>
        <v>6</v>
      </c>
      <c r="AF139" s="159">
        <f xml:space="preserve"> MOD(AD139,16)</f>
        <v>4</v>
      </c>
      <c r="AG139" s="159"/>
      <c r="AH139" s="159">
        <f xml:space="preserve"> MOD((AE139-AK139-AJ139*2-AI139*2^2)/2^3,2)</f>
        <v>0</v>
      </c>
      <c r="AI139" s="159">
        <f xml:space="preserve"> MOD((AE139-AK139-AJ139*2)/2^2,2)</f>
        <v>1</v>
      </c>
      <c r="AJ139" s="159">
        <f xml:space="preserve"> MOD((AE139-AK139)/2,2)</f>
        <v>1</v>
      </c>
      <c r="AK139" s="159">
        <f xml:space="preserve"> MOD(AE139,2)</f>
        <v>0</v>
      </c>
      <c r="AL139" s="159">
        <f xml:space="preserve"> MOD((AF139-AO139-AN139*2-AM139*2^2)/2^3,2)</f>
        <v>0</v>
      </c>
      <c r="AM139" s="159">
        <f xml:space="preserve"> MOD((AF139-AO139-AN139*2)/2^2,2)</f>
        <v>1</v>
      </c>
      <c r="AN139" s="159">
        <f xml:space="preserve"> MOD((AF139-AO139)/2,2)</f>
        <v>0</v>
      </c>
      <c r="AO139" s="159">
        <f xml:space="preserve"> MOD(AF139,2)</f>
        <v>0</v>
      </c>
      <c r="AP139" s="159"/>
      <c r="AQ139" s="159"/>
      <c r="AR139" s="159"/>
      <c r="AS139" s="159"/>
      <c r="AT139" s="159"/>
      <c r="AV139" s="159"/>
      <c r="AW139" s="159"/>
      <c r="BI139" s="159"/>
      <c r="BJ139" s="159"/>
      <c r="BK139" s="159"/>
      <c r="BL139" s="159"/>
      <c r="BM139" s="159"/>
      <c r="BN139" s="159"/>
      <c r="BO139" s="159"/>
      <c r="DU139" s="115" t="str">
        <f t="shared" ref="DU139" si="1011" xml:space="preserve"> DEC2HEX(D139*8+E139*4+F139*2+G139)</f>
        <v>0</v>
      </c>
      <c r="DV139" s="115" t="str">
        <f t="shared" ref="DV139" si="1012" xml:space="preserve"> DEC2HEX(H139*8+I139*4+J139*2+K139)</f>
        <v>0</v>
      </c>
      <c r="DW139" s="115" t="str">
        <f t="shared" ref="DW139" si="1013" xml:space="preserve"> DEC2HEX(L139*8+M139*4+N139*2+O139)</f>
        <v>0</v>
      </c>
      <c r="DX139" s="115" t="str">
        <f t="shared" ref="DX139" si="1014" xml:space="preserve"> DEC2HEX(P139*8+Q139*4+R139*2+S139)</f>
        <v>0</v>
      </c>
      <c r="DY139" s="115" t="str">
        <f t="shared" ref="DY139" si="1015" xml:space="preserve"> DEC2HEX(T139*8+U139*4+V139*2+W139)</f>
        <v>6</v>
      </c>
      <c r="DZ139" s="115" t="str">
        <f t="shared" ref="DZ139" si="1016" xml:space="preserve"> DEC2HEX(X139*8+Y139*4+Z139*2+AA139)</f>
        <v>4</v>
      </c>
    </row>
    <row r="140" spans="1:130" s="94" customFormat="1" ht="44.25" customHeight="1" x14ac:dyDescent="0.3">
      <c r="A140" s="115" t="s">
        <v>994</v>
      </c>
      <c r="B140" s="167">
        <v>187</v>
      </c>
      <c r="C140" s="205" t="str">
        <f t="shared" ref="C140" si="1017" xml:space="preserve"> DEC2HEX(B140)</f>
        <v>BB</v>
      </c>
      <c r="D140" s="205">
        <v>0</v>
      </c>
      <c r="E140" s="205">
        <v>0</v>
      </c>
      <c r="F140" s="205">
        <v>0</v>
      </c>
      <c r="G140" s="168" t="s">
        <v>479</v>
      </c>
      <c r="H140" s="205">
        <v>0</v>
      </c>
      <c r="I140" s="205">
        <v>0</v>
      </c>
      <c r="J140" s="205">
        <v>0</v>
      </c>
      <c r="K140" s="205">
        <v>0</v>
      </c>
      <c r="L140" s="205">
        <v>0</v>
      </c>
      <c r="M140" s="205">
        <v>0</v>
      </c>
      <c r="N140" s="205">
        <v>0</v>
      </c>
      <c r="O140" s="205">
        <v>0</v>
      </c>
      <c r="P140" s="205">
        <v>0</v>
      </c>
      <c r="Q140" s="205">
        <v>0</v>
      </c>
      <c r="R140" s="205">
        <v>0</v>
      </c>
      <c r="S140" s="205">
        <v>0</v>
      </c>
      <c r="T140" s="205">
        <v>0</v>
      </c>
      <c r="U140" s="205">
        <v>0</v>
      </c>
      <c r="V140" s="168" t="s">
        <v>480</v>
      </c>
      <c r="W140" s="168" t="s">
        <v>481</v>
      </c>
      <c r="X140" s="168" t="s">
        <v>482</v>
      </c>
      <c r="Y140" s="168" t="s">
        <v>483</v>
      </c>
      <c r="Z140" s="168" t="s">
        <v>484</v>
      </c>
      <c r="AA140" s="168" t="s">
        <v>485</v>
      </c>
      <c r="AB140" s="97"/>
      <c r="AD140" s="93"/>
      <c r="AE140" s="93"/>
      <c r="AF140" s="93"/>
      <c r="AG140" s="93"/>
      <c r="AH140" s="93"/>
      <c r="AI140" s="93"/>
      <c r="AJ140" s="93"/>
      <c r="AK140" s="93"/>
      <c r="AL140" s="93"/>
      <c r="AM140" s="93"/>
      <c r="DU140" s="115"/>
      <c r="DV140" s="115"/>
      <c r="DW140" s="115"/>
      <c r="DX140" s="115"/>
      <c r="DY140" s="115"/>
      <c r="DZ140" s="115"/>
    </row>
    <row r="141" spans="1:130" s="94" customFormat="1" ht="21.75" customHeight="1" x14ac:dyDescent="0.3">
      <c r="A141" s="115"/>
      <c r="B141" s="179"/>
      <c r="C141" s="95"/>
      <c r="D141" s="151"/>
      <c r="E141" s="151"/>
      <c r="F141" s="151"/>
      <c r="G141" s="146">
        <v>0</v>
      </c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46">
        <v>0</v>
      </c>
      <c r="W141" s="146">
        <v>0</v>
      </c>
      <c r="X141" s="146">
        <v>0</v>
      </c>
      <c r="Y141" s="146">
        <v>0</v>
      </c>
      <c r="Z141" s="146">
        <v>0</v>
      </c>
      <c r="AA141" s="146">
        <v>0</v>
      </c>
      <c r="AB141" s="97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DU141" s="115" t="str">
        <f t="shared" ref="DU141" si="1018" xml:space="preserve"> DEC2HEX(D141*8+E141*4+F141*2+G141)</f>
        <v>0</v>
      </c>
      <c r="DV141" s="115" t="str">
        <f t="shared" ref="DV141" si="1019" xml:space="preserve"> DEC2HEX(H141*8+I141*4+J141*2+K141)</f>
        <v>0</v>
      </c>
      <c r="DW141" s="115" t="str">
        <f t="shared" ref="DW141" si="1020" xml:space="preserve"> DEC2HEX(L141*8+M141*4+N141*2+O141)</f>
        <v>0</v>
      </c>
      <c r="DX141" s="115" t="str">
        <f t="shared" ref="DX141" si="1021" xml:space="preserve"> DEC2HEX(P141*8+Q141*4+R141*2+S141)</f>
        <v>0</v>
      </c>
      <c r="DY141" s="115" t="str">
        <f t="shared" ref="DY141" si="1022" xml:space="preserve"> DEC2HEX(T141*8+U141*4+V141*2+W141)</f>
        <v>0</v>
      </c>
      <c r="DZ141" s="115" t="str">
        <f t="shared" ref="DZ141" si="1023" xml:space="preserve"> DEC2HEX(X141*8+Y141*4+Z141*2+AA141)</f>
        <v>0</v>
      </c>
    </row>
    <row r="142" spans="1:130" s="94" customFormat="1" ht="58.5" customHeight="1" x14ac:dyDescent="0.3">
      <c r="A142" s="115" t="s">
        <v>995</v>
      </c>
      <c r="B142" s="167">
        <v>188</v>
      </c>
      <c r="C142" s="205" t="str">
        <f t="shared" ref="C142" si="1024" xml:space="preserve"> DEC2HEX(B142)</f>
        <v>BC</v>
      </c>
      <c r="D142" s="446" t="s">
        <v>486</v>
      </c>
      <c r="E142" s="447"/>
      <c r="F142" s="205">
        <v>0</v>
      </c>
      <c r="G142" s="205">
        <v>0</v>
      </c>
      <c r="H142" s="168" t="s">
        <v>487</v>
      </c>
      <c r="I142" s="168" t="s">
        <v>488</v>
      </c>
      <c r="J142" s="168" t="s">
        <v>489</v>
      </c>
      <c r="K142" s="168" t="s">
        <v>490</v>
      </c>
      <c r="L142" s="205">
        <v>0</v>
      </c>
      <c r="M142" s="205">
        <v>0</v>
      </c>
      <c r="N142" s="168">
        <v>0</v>
      </c>
      <c r="O142" s="168">
        <v>0</v>
      </c>
      <c r="P142" s="168">
        <v>0</v>
      </c>
      <c r="Q142" s="168" t="s">
        <v>493</v>
      </c>
      <c r="R142" s="168" t="s">
        <v>492</v>
      </c>
      <c r="S142" s="168" t="s">
        <v>491</v>
      </c>
      <c r="T142" s="446" t="s">
        <v>494</v>
      </c>
      <c r="U142" s="448"/>
      <c r="V142" s="448"/>
      <c r="W142" s="448"/>
      <c r="X142" s="448"/>
      <c r="Y142" s="448"/>
      <c r="Z142" s="448"/>
      <c r="AA142" s="447"/>
      <c r="AB142" s="97"/>
      <c r="AD142" s="93"/>
      <c r="AE142" s="93"/>
      <c r="AF142" s="93"/>
      <c r="AG142" s="93"/>
      <c r="AH142" s="93"/>
      <c r="AI142" s="93"/>
      <c r="AJ142" s="93"/>
      <c r="AK142" s="93"/>
      <c r="AL142" s="93"/>
      <c r="AM142" s="93"/>
      <c r="DU142" s="115"/>
      <c r="DV142" s="115"/>
      <c r="DW142" s="115"/>
      <c r="DX142" s="115"/>
      <c r="DY142" s="115"/>
      <c r="DZ142" s="115"/>
    </row>
    <row r="143" spans="1:130" s="94" customFormat="1" ht="21.75" customHeight="1" x14ac:dyDescent="0.35">
      <c r="A143" s="115"/>
      <c r="B143" s="179"/>
      <c r="C143" s="95"/>
      <c r="D143" s="148"/>
      <c r="E143" s="148"/>
      <c r="F143" s="151"/>
      <c r="G143" s="151"/>
      <c r="H143" s="148"/>
      <c r="I143" s="148"/>
      <c r="J143" s="148"/>
      <c r="K143" s="148"/>
      <c r="L143" s="151"/>
      <c r="M143" s="151"/>
      <c r="N143" s="151"/>
      <c r="O143" s="151"/>
      <c r="P143" s="151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97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DU143" s="115" t="str">
        <f t="shared" ref="DU143" si="1025" xml:space="preserve"> DEC2HEX(D143*8+E143*4+F143*2+G143)</f>
        <v>0</v>
      </c>
      <c r="DV143" s="115" t="str">
        <f t="shared" ref="DV143" si="1026" xml:space="preserve"> DEC2HEX(H143*8+I143*4+J143*2+K143)</f>
        <v>0</v>
      </c>
      <c r="DW143" s="115" t="str">
        <f t="shared" ref="DW143" si="1027" xml:space="preserve"> DEC2HEX(L143*8+M143*4+N143*2+O143)</f>
        <v>0</v>
      </c>
      <c r="DX143" s="115" t="str">
        <f t="shared" ref="DX143" si="1028" xml:space="preserve"> DEC2HEX(P143*8+Q143*4+R143*2+S143)</f>
        <v>0</v>
      </c>
      <c r="DY143" s="115" t="str">
        <f t="shared" ref="DY143" si="1029" xml:space="preserve"> DEC2HEX(T143*8+U143*4+V143*2+W143)</f>
        <v>0</v>
      </c>
      <c r="DZ143" s="115" t="str">
        <f t="shared" ref="DZ143" si="1030" xml:space="preserve"> DEC2HEX(X143*8+Y143*4+Z143*2+AA143)</f>
        <v>0</v>
      </c>
    </row>
    <row r="144" spans="1:130" s="94" customFormat="1" ht="52.5" customHeight="1" x14ac:dyDescent="0.35">
      <c r="A144" s="115" t="s">
        <v>996</v>
      </c>
      <c r="B144" s="167">
        <v>190</v>
      </c>
      <c r="C144" s="205" t="str">
        <f t="shared" ref="C144" si="1031" xml:space="preserve"> DEC2HEX(B144)</f>
        <v>BE</v>
      </c>
      <c r="D144" s="205">
        <v>0</v>
      </c>
      <c r="E144" s="168" t="s">
        <v>495</v>
      </c>
      <c r="F144" s="205">
        <v>0</v>
      </c>
      <c r="G144" s="205">
        <v>0</v>
      </c>
      <c r="H144" s="205">
        <v>0</v>
      </c>
      <c r="I144" s="205">
        <v>0</v>
      </c>
      <c r="J144" s="455" t="s">
        <v>863</v>
      </c>
      <c r="K144" s="456"/>
      <c r="L144" s="205">
        <v>0</v>
      </c>
      <c r="M144" s="205">
        <v>0</v>
      </c>
      <c r="N144" s="205">
        <v>0</v>
      </c>
      <c r="O144" s="205">
        <v>0</v>
      </c>
      <c r="P144" s="446" t="s">
        <v>627</v>
      </c>
      <c r="Q144" s="448"/>
      <c r="R144" s="448"/>
      <c r="S144" s="447"/>
      <c r="T144" s="205">
        <v>0</v>
      </c>
      <c r="U144" s="205">
        <v>0</v>
      </c>
      <c r="V144" s="168" t="s">
        <v>496</v>
      </c>
      <c r="W144" s="168" t="s">
        <v>497</v>
      </c>
      <c r="X144" s="205">
        <v>0</v>
      </c>
      <c r="Y144" s="446" t="s">
        <v>498</v>
      </c>
      <c r="Z144" s="448"/>
      <c r="AA144" s="447"/>
      <c r="AB144" s="97"/>
      <c r="AD144" s="93"/>
      <c r="AE144" s="93"/>
      <c r="AF144" s="93"/>
      <c r="AG144" s="93"/>
      <c r="AH144" s="93"/>
      <c r="AI144" s="93"/>
      <c r="AJ144" s="93"/>
      <c r="AK144" s="93"/>
      <c r="AL144" s="93"/>
      <c r="AM144" s="93"/>
      <c r="DU144" s="115"/>
      <c r="DV144" s="115"/>
      <c r="DW144" s="115"/>
      <c r="DX144" s="115"/>
      <c r="DY144" s="115"/>
      <c r="DZ144" s="115"/>
    </row>
    <row r="145" spans="1:130" s="94" customFormat="1" ht="21.75" customHeight="1" x14ac:dyDescent="0.35">
      <c r="A145" s="115"/>
      <c r="B145" s="179"/>
      <c r="C145" s="95"/>
      <c r="D145" s="151"/>
      <c r="E145" s="160">
        <v>0</v>
      </c>
      <c r="F145" s="151"/>
      <c r="G145" s="151"/>
      <c r="H145" s="151"/>
      <c r="I145" s="151"/>
      <c r="J145" s="160"/>
      <c r="K145" s="160"/>
      <c r="L145" s="151"/>
      <c r="M145" s="151"/>
      <c r="N145" s="151"/>
      <c r="O145" s="151"/>
      <c r="P145" s="160">
        <v>0</v>
      </c>
      <c r="Q145" s="160">
        <v>0</v>
      </c>
      <c r="R145" s="160">
        <v>1</v>
      </c>
      <c r="S145" s="160">
        <v>1</v>
      </c>
      <c r="T145" s="151"/>
      <c r="U145" s="151"/>
      <c r="V145" s="160"/>
      <c r="W145" s="160"/>
      <c r="X145" s="151"/>
      <c r="Y145" s="146">
        <f>BU145</f>
        <v>0</v>
      </c>
      <c r="Z145" s="146">
        <f>BV145</f>
        <v>1</v>
      </c>
      <c r="AA145" s="146">
        <f>BW145</f>
        <v>1</v>
      </c>
      <c r="AB145" s="97"/>
      <c r="AC145" s="93" t="s">
        <v>498</v>
      </c>
      <c r="AD145" s="93">
        <f>IF(Global!C3="PPG",1,IF(Global!C3="ECG",2,3))</f>
        <v>3</v>
      </c>
      <c r="AE145" s="159">
        <f t="shared" ref="AE145" si="1032" xml:space="preserve"> MOD((AD145-AY145-16*AU145-16^2*AQ145-AM145*16^3-AI145*16^4)/16^5,16)</f>
        <v>0</v>
      </c>
      <c r="AF145" s="159"/>
      <c r="AG145" s="159"/>
      <c r="AH145" s="159"/>
      <c r="AI145" s="159">
        <f t="shared" ref="AI145" si="1033" xml:space="preserve"> MOD((AD145-AY145-16*AU145-16^2*AQ145-AM145*16^3)/16^4,16)</f>
        <v>0</v>
      </c>
      <c r="AJ145" s="159"/>
      <c r="AK145" s="159"/>
      <c r="AL145" s="159"/>
      <c r="AM145" s="159">
        <f t="shared" ref="AM145" si="1034" xml:space="preserve"> MOD((AD145-AY145-16*AU145-16^2*AQ145)/16^3,16)</f>
        <v>0</v>
      </c>
      <c r="AN145" s="159"/>
      <c r="AO145" s="159"/>
      <c r="AP145" s="159"/>
      <c r="AQ145" s="159">
        <f t="shared" ref="AQ145" si="1035" xml:space="preserve"> MOD((AD145-AY145-16*AU145)/16^2,16)</f>
        <v>0</v>
      </c>
      <c r="AR145" s="159"/>
      <c r="AS145" s="159"/>
      <c r="AT145" s="159"/>
      <c r="AU145" s="159">
        <f t="shared" ref="AU145" si="1036" xml:space="preserve"> MOD((AD145-AY145)/16,16)</f>
        <v>0</v>
      </c>
      <c r="AV145" s="159"/>
      <c r="AW145" s="159"/>
      <c r="AX145" s="159"/>
      <c r="AY145" s="159">
        <f t="shared" ref="AY145" si="1037" xml:space="preserve"> MOD(AD145,16)</f>
        <v>3</v>
      </c>
      <c r="AZ145" s="159">
        <f t="shared" ref="AZ145" si="1038" xml:space="preserve"> MOD((AE145-BC145-BB145*2-BA145*2^2)/2^3,2)</f>
        <v>0</v>
      </c>
      <c r="BA145" s="159">
        <f t="shared" ref="BA145" si="1039" xml:space="preserve"> MOD((AE145-BC145-BB145*2)/2^2,2)</f>
        <v>0</v>
      </c>
      <c r="BB145" s="159">
        <f t="shared" ref="BB145" si="1040" xml:space="preserve"> MOD((AE145-BC145)/2,2)</f>
        <v>0</v>
      </c>
      <c r="BC145" s="159">
        <f t="shared" ref="BC145" si="1041" xml:space="preserve"> MOD(AE145,2)</f>
        <v>0</v>
      </c>
      <c r="BD145" s="159">
        <f t="shared" ref="BD145" si="1042" xml:space="preserve"> MOD((AI145-BG145-BF145*2-BE145*2^2)/2^3,2)</f>
        <v>0</v>
      </c>
      <c r="BE145" s="159">
        <f t="shared" ref="BE145" si="1043" xml:space="preserve"> MOD((AI145-BG145-BF145*2)/2^2,2)</f>
        <v>0</v>
      </c>
      <c r="BF145" s="159">
        <f t="shared" ref="BF145" si="1044" xml:space="preserve"> MOD((AI145-BG145)/2,2)</f>
        <v>0</v>
      </c>
      <c r="BG145" s="159">
        <f t="shared" ref="BG145" si="1045" xml:space="preserve"> MOD(AI145,2)</f>
        <v>0</v>
      </c>
      <c r="BH145" s="159">
        <f t="shared" ref="BH145" si="1046" xml:space="preserve"> MOD((AM145-BK145-BJ145*2-BI145*2^2)/2^3,2)</f>
        <v>0</v>
      </c>
      <c r="BI145" s="159">
        <f t="shared" ref="BI145" si="1047" xml:space="preserve"> MOD((AM145-BK145-BJ145*2)/2^2,2)</f>
        <v>0</v>
      </c>
      <c r="BJ145" s="159">
        <f t="shared" ref="BJ145" si="1048" xml:space="preserve"> MOD((AM145-BK145)/2,2)</f>
        <v>0</v>
      </c>
      <c r="BK145" s="159">
        <f t="shared" ref="BK145" si="1049" xml:space="preserve"> MOD(AM145,2)</f>
        <v>0</v>
      </c>
      <c r="BL145" s="159">
        <f t="shared" ref="BL145" si="1050" xml:space="preserve"> MOD((AQ145-BO145-BN145*2-BM145*2^2)/2^3,2)</f>
        <v>0</v>
      </c>
      <c r="BM145" s="159">
        <f t="shared" ref="BM145" si="1051" xml:space="preserve"> MOD((AQ145-BO145-BN145*2)/2^2,2)</f>
        <v>0</v>
      </c>
      <c r="BN145" s="159">
        <f t="shared" ref="BN145" si="1052" xml:space="preserve"> MOD((AQ145-BO145)/2,2)</f>
        <v>0</v>
      </c>
      <c r="BO145" s="159">
        <f t="shared" ref="BO145" si="1053" xml:space="preserve"> MOD(AQ145,2)</f>
        <v>0</v>
      </c>
      <c r="BP145" s="159">
        <f t="shared" ref="BP145" si="1054" xml:space="preserve"> MOD((AU145-BS145-BR145*2-BQ145*2^2)/2^3,2)</f>
        <v>0</v>
      </c>
      <c r="BQ145" s="159">
        <f t="shared" ref="BQ145" si="1055" xml:space="preserve"> MOD((AU145-BS145-BR145*2)/2^2,2)</f>
        <v>0</v>
      </c>
      <c r="BR145" s="159">
        <f t="shared" ref="BR145" si="1056" xml:space="preserve"> MOD((AU145-BS145)/2,2)</f>
        <v>0</v>
      </c>
      <c r="BS145" s="159">
        <f t="shared" ref="BS145" si="1057" xml:space="preserve"> MOD(AU145,2)</f>
        <v>0</v>
      </c>
      <c r="BT145" s="159">
        <f t="shared" ref="BT145" si="1058" xml:space="preserve"> MOD((AY145-BW145-BV145*2-BU145*2^2)/2^3,2)</f>
        <v>0</v>
      </c>
      <c r="BU145" s="159">
        <f t="shared" ref="BU145" si="1059" xml:space="preserve"> MOD((AY145-BW145-BV145*2)/2^2,2)</f>
        <v>0</v>
      </c>
      <c r="BV145" s="159">
        <f t="shared" ref="BV145" si="1060" xml:space="preserve"> MOD((AY145-BW145)/2,2)</f>
        <v>1</v>
      </c>
      <c r="BW145" s="159">
        <f t="shared" ref="BW145" si="1061" xml:space="preserve"> MOD(AY145,2)</f>
        <v>1</v>
      </c>
      <c r="DU145" s="115" t="str">
        <f t="shared" ref="DU145" si="1062" xml:space="preserve"> DEC2HEX(D145*8+E145*4+F145*2+G145)</f>
        <v>0</v>
      </c>
      <c r="DV145" s="115" t="str">
        <f t="shared" ref="DV145" si="1063" xml:space="preserve"> DEC2HEX(H145*8+I145*4+J145*2+K145)</f>
        <v>0</v>
      </c>
      <c r="DW145" s="115" t="str">
        <f t="shared" ref="DW145" si="1064" xml:space="preserve"> DEC2HEX(L145*8+M145*4+N145*2+O145)</f>
        <v>0</v>
      </c>
      <c r="DX145" s="115" t="str">
        <f t="shared" ref="DX145" si="1065" xml:space="preserve"> DEC2HEX(P145*8+Q145*4+R145*2+S145)</f>
        <v>3</v>
      </c>
      <c r="DY145" s="115" t="str">
        <f t="shared" ref="DY145" si="1066" xml:space="preserve"> DEC2HEX(T145*8+U145*4+V145*2+W145)</f>
        <v>0</v>
      </c>
      <c r="DZ145" s="115" t="str">
        <f t="shared" ref="DZ145" si="1067" xml:space="preserve"> DEC2HEX(X145*8+Y145*4+Z145*2+AA145)</f>
        <v>3</v>
      </c>
    </row>
    <row r="146" spans="1:130" s="94" customFormat="1" ht="39" customHeight="1" x14ac:dyDescent="0.35">
      <c r="A146" s="115" t="s">
        <v>997</v>
      </c>
      <c r="B146" s="167">
        <v>192</v>
      </c>
      <c r="C146" s="205" t="str">
        <f t="shared" ref="C146" si="1068" xml:space="preserve"> DEC2HEX(B146)</f>
        <v>C0</v>
      </c>
      <c r="D146" s="205">
        <v>1</v>
      </c>
      <c r="E146" s="205">
        <v>0</v>
      </c>
      <c r="F146" s="205">
        <v>1</v>
      </c>
      <c r="G146" s="205">
        <v>0</v>
      </c>
      <c r="H146" s="205">
        <v>1</v>
      </c>
      <c r="I146" s="205">
        <v>0</v>
      </c>
      <c r="J146" s="205">
        <v>1</v>
      </c>
      <c r="K146" s="205">
        <v>0</v>
      </c>
      <c r="L146" s="205">
        <v>0</v>
      </c>
      <c r="M146" s="205">
        <v>0</v>
      </c>
      <c r="N146" s="205">
        <v>0</v>
      </c>
      <c r="O146" s="205">
        <v>0</v>
      </c>
      <c r="P146" s="446" t="s">
        <v>499</v>
      </c>
      <c r="Q146" s="448"/>
      <c r="R146" s="448"/>
      <c r="S146" s="448"/>
      <c r="T146" s="448"/>
      <c r="U146" s="448"/>
      <c r="V146" s="448"/>
      <c r="W146" s="448"/>
      <c r="X146" s="448"/>
      <c r="Y146" s="448"/>
      <c r="Z146" s="448"/>
      <c r="AA146" s="447"/>
      <c r="AB146" s="97"/>
      <c r="DU146" s="115"/>
      <c r="DV146" s="115"/>
      <c r="DW146" s="115"/>
      <c r="DX146" s="115"/>
      <c r="DY146" s="115"/>
      <c r="DZ146" s="115"/>
    </row>
    <row r="147" spans="1:130" s="94" customFormat="1" ht="21.75" customHeight="1" x14ac:dyDescent="0.35">
      <c r="A147" s="115"/>
      <c r="B147" s="179"/>
      <c r="C147" s="95"/>
      <c r="D147" s="209">
        <v>1</v>
      </c>
      <c r="E147" s="209">
        <v>0</v>
      </c>
      <c r="F147" s="209">
        <v>1</v>
      </c>
      <c r="G147" s="209">
        <v>0</v>
      </c>
      <c r="H147" s="209">
        <v>1</v>
      </c>
      <c r="I147" s="209">
        <v>0</v>
      </c>
      <c r="J147" s="209">
        <v>1</v>
      </c>
      <c r="K147" s="209">
        <v>0</v>
      </c>
      <c r="L147" s="151"/>
      <c r="M147" s="151"/>
      <c r="N147" s="151"/>
      <c r="O147" s="151"/>
      <c r="P147" s="146">
        <f t="shared" ref="P147:Z147" si="1069">BL147</f>
        <v>0</v>
      </c>
      <c r="Q147" s="146">
        <f t="shared" si="1069"/>
        <v>0</v>
      </c>
      <c r="R147" s="146">
        <f t="shared" si="1069"/>
        <v>0</v>
      </c>
      <c r="S147" s="146">
        <f t="shared" si="1069"/>
        <v>1</v>
      </c>
      <c r="T147" s="146">
        <f t="shared" si="1069"/>
        <v>0</v>
      </c>
      <c r="U147" s="146">
        <f t="shared" si="1069"/>
        <v>0</v>
      </c>
      <c r="V147" s="146">
        <f t="shared" si="1069"/>
        <v>0</v>
      </c>
      <c r="W147" s="146">
        <f t="shared" si="1069"/>
        <v>0</v>
      </c>
      <c r="X147" s="146">
        <f t="shared" si="1069"/>
        <v>0</v>
      </c>
      <c r="Y147" s="146">
        <f t="shared" si="1069"/>
        <v>0</v>
      </c>
      <c r="Z147" s="146">
        <f t="shared" si="1069"/>
        <v>0</v>
      </c>
      <c r="AA147" s="146">
        <f>BW147</f>
        <v>0</v>
      </c>
      <c r="AB147" s="97"/>
      <c r="AC147" s="93" t="s">
        <v>499</v>
      </c>
      <c r="AD147" s="93">
        <f>'ECG MIX Config'!R20</f>
        <v>256</v>
      </c>
      <c r="AE147" s="159">
        <f xml:space="preserve"> MOD((AD147-AY147-16*AU147-16^2*AQ147-AM147*16^3-AI147*16^4)/16^5,16)</f>
        <v>0</v>
      </c>
      <c r="AF147" s="159"/>
      <c r="AG147" s="159"/>
      <c r="AH147" s="159"/>
      <c r="AI147" s="159">
        <f xml:space="preserve"> MOD((AD147-AY147-16*AU147-16^2*AQ147-AM147*16^3)/16^4,16)</f>
        <v>0</v>
      </c>
      <c r="AJ147" s="159"/>
      <c r="AK147" s="159"/>
      <c r="AL147" s="159"/>
      <c r="AM147" s="159">
        <f xml:space="preserve"> MOD((AD147-AY147-16*AU147-16^2*AQ147)/16^3,16)</f>
        <v>0</v>
      </c>
      <c r="AN147" s="159"/>
      <c r="AO147" s="159"/>
      <c r="AP147" s="159"/>
      <c r="AQ147" s="159">
        <f xml:space="preserve"> MOD((AD147-AY147-16*AU147)/16^2,16)</f>
        <v>1</v>
      </c>
      <c r="AR147" s="159"/>
      <c r="AS147" s="159"/>
      <c r="AT147" s="159"/>
      <c r="AU147" s="159">
        <f xml:space="preserve"> MOD((AD147-AY147)/16,16)</f>
        <v>0</v>
      </c>
      <c r="AV147" s="159"/>
      <c r="AW147" s="159"/>
      <c r="AX147" s="159"/>
      <c r="AY147" s="159">
        <f xml:space="preserve"> MOD(AD147,16)</f>
        <v>0</v>
      </c>
      <c r="AZ147" s="159">
        <f xml:space="preserve"> MOD((AE147-BC147-BB147*2-BA147*2^2)/2^3,2)</f>
        <v>0</v>
      </c>
      <c r="BA147" s="159">
        <f xml:space="preserve"> MOD((AE147-BC147-BB147*2)/2^2,2)</f>
        <v>0</v>
      </c>
      <c r="BB147" s="159">
        <f xml:space="preserve"> MOD((AE147-BC147)/2,2)</f>
        <v>0</v>
      </c>
      <c r="BC147" s="159">
        <f xml:space="preserve"> MOD(AE147,2)</f>
        <v>0</v>
      </c>
      <c r="BD147" s="159">
        <f xml:space="preserve"> MOD((AI147-BG147-BF147*2-BE147*2^2)/2^3,2)</f>
        <v>0</v>
      </c>
      <c r="BE147" s="159">
        <f xml:space="preserve"> MOD((AI147-BG147-BF147*2)/2^2,2)</f>
        <v>0</v>
      </c>
      <c r="BF147" s="159">
        <f xml:space="preserve"> MOD((AI147-BG147)/2,2)</f>
        <v>0</v>
      </c>
      <c r="BG147" s="159">
        <f xml:space="preserve"> MOD(AI147,2)</f>
        <v>0</v>
      </c>
      <c r="BH147" s="159">
        <f xml:space="preserve"> MOD((AM147-BK147-BJ147*2-BI147*2^2)/2^3,2)</f>
        <v>0</v>
      </c>
      <c r="BI147" s="159">
        <f xml:space="preserve"> MOD((AM147-BK147-BJ147*2)/2^2,2)</f>
        <v>0</v>
      </c>
      <c r="BJ147" s="159">
        <f xml:space="preserve"> MOD((AM147-BK147)/2,2)</f>
        <v>0</v>
      </c>
      <c r="BK147" s="159">
        <f xml:space="preserve"> MOD(AM147,2)</f>
        <v>0</v>
      </c>
      <c r="BL147" s="159">
        <f xml:space="preserve"> MOD((AQ147-BO147-BN147*2-BM147*2^2)/2^3,2)</f>
        <v>0</v>
      </c>
      <c r="BM147" s="159">
        <f xml:space="preserve"> MOD((AQ147-BO147-BN147*2)/2^2,2)</f>
        <v>0</v>
      </c>
      <c r="BN147" s="159">
        <f xml:space="preserve"> MOD((AQ147-BO147)/2,2)</f>
        <v>0</v>
      </c>
      <c r="BO147" s="159">
        <f xml:space="preserve"> MOD(AQ147,2)</f>
        <v>1</v>
      </c>
      <c r="BP147" s="159">
        <f xml:space="preserve"> MOD((AU147-BS147-BR147*2-BQ147*2^2)/2^3,2)</f>
        <v>0</v>
      </c>
      <c r="BQ147" s="159">
        <f xml:space="preserve"> MOD((AU147-BS147-BR147*2)/2^2,2)</f>
        <v>0</v>
      </c>
      <c r="BR147" s="159">
        <f xml:space="preserve"> MOD((AU147-BS147)/2,2)</f>
        <v>0</v>
      </c>
      <c r="BS147" s="159">
        <f xml:space="preserve"> MOD(AU147,2)</f>
        <v>0</v>
      </c>
      <c r="BT147" s="159">
        <f xml:space="preserve"> MOD((AY147-BW147-BV147*2-BU147*2^2)/2^3,2)</f>
        <v>0</v>
      </c>
      <c r="BU147" s="159">
        <f xml:space="preserve"> MOD((AY147-BW147-BV147*2)/2^2,2)</f>
        <v>0</v>
      </c>
      <c r="BV147" s="159">
        <f xml:space="preserve"> MOD((AY147-BW147)/2,2)</f>
        <v>0</v>
      </c>
      <c r="BW147" s="159">
        <f xml:space="preserve"> MOD(AY147,2)</f>
        <v>0</v>
      </c>
      <c r="DU147" s="115" t="str">
        <f t="shared" ref="DU147" si="1070" xml:space="preserve"> DEC2HEX(D147*8+E147*4+F147*2+G147)</f>
        <v>A</v>
      </c>
      <c r="DV147" s="115" t="str">
        <f t="shared" ref="DV147" si="1071" xml:space="preserve"> DEC2HEX(H147*8+I147*4+J147*2+K147)</f>
        <v>A</v>
      </c>
      <c r="DW147" s="115" t="str">
        <f t="shared" ref="DW147" si="1072" xml:space="preserve"> DEC2HEX(L147*8+M147*4+N147*2+O147)</f>
        <v>0</v>
      </c>
      <c r="DX147" s="115" t="str">
        <f t="shared" ref="DX147" si="1073" xml:space="preserve"> DEC2HEX(P147*8+Q147*4+R147*2+S147)</f>
        <v>1</v>
      </c>
      <c r="DY147" s="115" t="str">
        <f t="shared" ref="DY147" si="1074" xml:space="preserve"> DEC2HEX(T147*8+U147*4+V147*2+W147)</f>
        <v>0</v>
      </c>
      <c r="DZ147" s="115" t="str">
        <f t="shared" ref="DZ147" si="1075" xml:space="preserve"> DEC2HEX(X147*8+Y147*4+Z147*2+AA147)</f>
        <v>0</v>
      </c>
    </row>
    <row r="148" spans="1:130" s="94" customFormat="1" ht="20.149999999999999" customHeight="1" x14ac:dyDescent="0.35">
      <c r="A148" s="115" t="s">
        <v>998</v>
      </c>
      <c r="B148" s="167">
        <v>193</v>
      </c>
      <c r="C148" s="205" t="str">
        <f t="shared" ref="C148" si="1076" xml:space="preserve"> DEC2HEX(B148)</f>
        <v>C1</v>
      </c>
      <c r="D148" s="475" t="s">
        <v>500</v>
      </c>
      <c r="E148" s="475"/>
      <c r="F148" s="475"/>
      <c r="G148" s="475" t="s">
        <v>501</v>
      </c>
      <c r="H148" s="475"/>
      <c r="I148" s="475"/>
      <c r="J148" s="475" t="s">
        <v>502</v>
      </c>
      <c r="K148" s="475"/>
      <c r="L148" s="475"/>
      <c r="M148" s="475" t="s">
        <v>503</v>
      </c>
      <c r="N148" s="475"/>
      <c r="O148" s="475"/>
      <c r="P148" s="475" t="s">
        <v>504</v>
      </c>
      <c r="Q148" s="475"/>
      <c r="R148" s="475"/>
      <c r="S148" s="475" t="s">
        <v>505</v>
      </c>
      <c r="T148" s="475"/>
      <c r="U148" s="475"/>
      <c r="V148" s="475" t="s">
        <v>506</v>
      </c>
      <c r="W148" s="475"/>
      <c r="X148" s="475"/>
      <c r="Y148" s="475" t="s">
        <v>507</v>
      </c>
      <c r="Z148" s="475"/>
      <c r="AA148" s="475"/>
      <c r="AB148" s="97"/>
      <c r="AD148" s="93"/>
      <c r="AE148" s="93"/>
      <c r="AF148" s="93"/>
      <c r="AG148" s="93"/>
      <c r="AH148" s="93"/>
      <c r="AI148" s="93"/>
      <c r="AJ148" s="93"/>
      <c r="AK148" s="93"/>
      <c r="AL148" s="93"/>
      <c r="AM148" s="93"/>
      <c r="DU148" s="115"/>
      <c r="DV148" s="115"/>
      <c r="DW148" s="115"/>
      <c r="DX148" s="115"/>
      <c r="DY148" s="115"/>
      <c r="DZ148" s="115"/>
    </row>
    <row r="149" spans="1:130" s="94" customFormat="1" ht="21.75" customHeight="1" x14ac:dyDescent="0.35">
      <c r="A149" s="115"/>
      <c r="B149" s="179"/>
      <c r="C149" s="215"/>
      <c r="D149" s="146">
        <v>0</v>
      </c>
      <c r="E149" s="146">
        <f>IF(BA149="PPG",1,0)</f>
        <v>0</v>
      </c>
      <c r="F149" s="146">
        <f>IF(BA149="ECG",1,0)</f>
        <v>0</v>
      </c>
      <c r="G149" s="146">
        <v>0</v>
      </c>
      <c r="H149" s="146">
        <f>IF(BD149="PPG",1,0)</f>
        <v>1</v>
      </c>
      <c r="I149" s="146">
        <f>IF(BD149="ECG",1,0)</f>
        <v>0</v>
      </c>
      <c r="J149" s="146">
        <v>0</v>
      </c>
      <c r="K149" s="146">
        <f>IF(BG149="PPG",1,0)</f>
        <v>1</v>
      </c>
      <c r="L149" s="146">
        <f>IF(BG149="ECG",1,0)</f>
        <v>0</v>
      </c>
      <c r="M149" s="146">
        <v>0</v>
      </c>
      <c r="N149" s="146">
        <f>IF(BJ149="PPG",1,0)</f>
        <v>1</v>
      </c>
      <c r="O149" s="146">
        <f>IF(BJ149="ECG",1,0)</f>
        <v>0</v>
      </c>
      <c r="P149" s="146">
        <v>0</v>
      </c>
      <c r="Q149" s="146">
        <f>IF(BM149="PPG",1,0)</f>
        <v>1</v>
      </c>
      <c r="R149" s="146">
        <f>IF(BM149="ECG",1,0)</f>
        <v>0</v>
      </c>
      <c r="S149" s="146">
        <v>0</v>
      </c>
      <c r="T149" s="146">
        <f>IF(BP149="PPG",1,0)</f>
        <v>1</v>
      </c>
      <c r="U149" s="146">
        <f>IF(BP149="ECG",1,0)</f>
        <v>0</v>
      </c>
      <c r="V149" s="146">
        <v>0</v>
      </c>
      <c r="W149" s="146">
        <f>IF(BS149="PPG",1,0)</f>
        <v>1</v>
      </c>
      <c r="X149" s="146">
        <f>IF(BS149="ECG",1,0)</f>
        <v>0</v>
      </c>
      <c r="Y149" s="146">
        <v>0</v>
      </c>
      <c r="Z149" s="146">
        <f>IF(BV149="PPG",1,0)</f>
        <v>0</v>
      </c>
      <c r="AA149" s="146">
        <f>IF(BV149="ECG",1,0)</f>
        <v>1</v>
      </c>
      <c r="AB149" s="97"/>
      <c r="AF149" s="93"/>
      <c r="AG149" s="93"/>
      <c r="AH149" s="93"/>
      <c r="AI149" s="93"/>
      <c r="AJ149" s="93"/>
      <c r="AK149" s="93"/>
      <c r="AL149" s="93"/>
      <c r="AM149" s="93"/>
      <c r="BA149" s="93" t="str">
        <f>'ECG MIX Config'!N20</f>
        <v>Blank</v>
      </c>
      <c r="BD149" s="93" t="str">
        <f>'ECG MIX Config'!M20</f>
        <v>PPG</v>
      </c>
      <c r="BG149" s="93" t="str">
        <f>'ECG MIX Config'!L20</f>
        <v>PPG</v>
      </c>
      <c r="BJ149" s="93" t="str">
        <f>'ECG MIX Config'!K20</f>
        <v>PPG</v>
      </c>
      <c r="BM149" s="93" t="str">
        <f>'ECG MIX Config'!J20</f>
        <v>PPG</v>
      </c>
      <c r="BP149" s="93" t="str">
        <f>'ECG MIX Config'!I20</f>
        <v>PPG</v>
      </c>
      <c r="BS149" s="93" t="str">
        <f>'ECG MIX Config'!H20</f>
        <v>PPG</v>
      </c>
      <c r="BV149" s="93" t="str">
        <f>'ECG MIX Config'!G20</f>
        <v>ECG</v>
      </c>
      <c r="DU149" s="115" t="str">
        <f t="shared" ref="DU149" si="1077" xml:space="preserve"> DEC2HEX(D149*8+E149*4+F149*2+G149)</f>
        <v>0</v>
      </c>
      <c r="DV149" s="115" t="str">
        <f t="shared" ref="DV149" si="1078" xml:space="preserve"> DEC2HEX(H149*8+I149*4+J149*2+K149)</f>
        <v>9</v>
      </c>
      <c r="DW149" s="115" t="str">
        <f t="shared" ref="DW149" si="1079" xml:space="preserve"> DEC2HEX(L149*8+M149*4+N149*2+O149)</f>
        <v>2</v>
      </c>
      <c r="DX149" s="115" t="str">
        <f t="shared" ref="DX149" si="1080" xml:space="preserve"> DEC2HEX(P149*8+Q149*4+R149*2+S149)</f>
        <v>4</v>
      </c>
      <c r="DY149" s="115" t="str">
        <f t="shared" ref="DY149" si="1081" xml:space="preserve"> DEC2HEX(T149*8+U149*4+V149*2+W149)</f>
        <v>9</v>
      </c>
      <c r="DZ149" s="115" t="str">
        <f t="shared" ref="DZ149" si="1082" xml:space="preserve"> DEC2HEX(X149*8+Y149*4+Z149*2+AA149)</f>
        <v>1</v>
      </c>
    </row>
    <row r="150" spans="1:130" s="94" customFormat="1" ht="22.5" customHeight="1" x14ac:dyDescent="0.35">
      <c r="A150" s="115" t="s">
        <v>999</v>
      </c>
      <c r="B150" s="167">
        <v>194</v>
      </c>
      <c r="C150" s="205" t="str">
        <f t="shared" ref="C150" si="1083" xml:space="preserve"> DEC2HEX(B150)</f>
        <v>C2</v>
      </c>
      <c r="D150" s="84">
        <v>0</v>
      </c>
      <c r="E150" s="84">
        <v>0</v>
      </c>
      <c r="F150" s="457" t="s">
        <v>508</v>
      </c>
      <c r="G150" s="458"/>
      <c r="H150" s="84">
        <v>0</v>
      </c>
      <c r="I150" s="84">
        <v>0</v>
      </c>
      <c r="J150" s="84">
        <v>0</v>
      </c>
      <c r="K150" s="84">
        <v>0</v>
      </c>
      <c r="L150" s="84">
        <v>0</v>
      </c>
      <c r="M150" s="84">
        <v>0</v>
      </c>
      <c r="N150" s="84">
        <v>0</v>
      </c>
      <c r="O150" s="84">
        <v>0</v>
      </c>
      <c r="P150" s="84">
        <v>0</v>
      </c>
      <c r="Q150" s="84">
        <v>0</v>
      </c>
      <c r="R150" s="84">
        <v>0</v>
      </c>
      <c r="S150" s="84">
        <v>0</v>
      </c>
      <c r="T150" s="84">
        <v>0</v>
      </c>
      <c r="U150" s="84">
        <v>0</v>
      </c>
      <c r="V150" s="457" t="s">
        <v>509</v>
      </c>
      <c r="W150" s="459"/>
      <c r="X150" s="459"/>
      <c r="Y150" s="459"/>
      <c r="Z150" s="459"/>
      <c r="AA150" s="458"/>
      <c r="AB150" s="97"/>
      <c r="AD150" s="93" t="s">
        <v>508</v>
      </c>
      <c r="AE150" s="251">
        <f>IF(NUM_PSAW_MIX&lt;1,0,NUM_PSAW_MIX-1)</f>
        <v>0</v>
      </c>
      <c r="AF150" s="159"/>
      <c r="AG150" s="159">
        <f xml:space="preserve"> MOD((AE150-AI150)/16,16)</f>
        <v>0</v>
      </c>
      <c r="AH150" s="159"/>
      <c r="AI150" s="159">
        <f xml:space="preserve"> MOD(AE150,16)</f>
        <v>0</v>
      </c>
      <c r="AJ150" s="159"/>
      <c r="AK150" s="159">
        <f xml:space="preserve"> MOD((AG150-AN150-AM150*2-AL150*2^2)/2^3,2)</f>
        <v>0</v>
      </c>
      <c r="AL150" s="159">
        <f xml:space="preserve"> MOD((AG150-AN150-AM150*2)/2^2,2)</f>
        <v>0</v>
      </c>
      <c r="AM150" s="159">
        <f xml:space="preserve"> MOD((AG150-AN150)/2,2)</f>
        <v>0</v>
      </c>
      <c r="AN150" s="159">
        <f xml:space="preserve"> MOD(AG150,2)</f>
        <v>0</v>
      </c>
      <c r="AO150" s="159">
        <f xml:space="preserve"> MOD((AI150-AR150-AQ150*2-AP150*2^2)/2^3,2)</f>
        <v>0</v>
      </c>
      <c r="AP150" s="159">
        <f xml:space="preserve"> MOD((AI150-AR150-AQ150*2)/2^2,2)</f>
        <v>0</v>
      </c>
      <c r="AQ150" s="159">
        <f xml:space="preserve"> MOD((AI150-AR150)/2,2)</f>
        <v>0</v>
      </c>
      <c r="AR150" s="159">
        <f xml:space="preserve"> MOD(AI150,2)</f>
        <v>0</v>
      </c>
      <c r="AS150" s="159"/>
      <c r="AT150" s="159"/>
      <c r="AU150" s="159"/>
      <c r="BH150" s="159"/>
      <c r="BI150" s="159"/>
      <c r="BJ150" s="159"/>
      <c r="BK150" s="159"/>
      <c r="BL150" s="159"/>
      <c r="BM150" s="159"/>
      <c r="BN150" s="159"/>
      <c r="BO150" s="159"/>
      <c r="BP150" s="159"/>
      <c r="DU150" s="115"/>
      <c r="DV150" s="115"/>
      <c r="DW150" s="115"/>
      <c r="DX150" s="115"/>
      <c r="DY150" s="115"/>
      <c r="DZ150" s="115"/>
    </row>
    <row r="151" spans="1:130" s="94" customFormat="1" ht="21.75" customHeight="1" x14ac:dyDescent="0.35">
      <c r="A151" s="115"/>
      <c r="B151" s="179"/>
      <c r="C151" s="95"/>
      <c r="D151" s="151"/>
      <c r="E151" s="151"/>
      <c r="F151" s="146">
        <f>AQ150</f>
        <v>0</v>
      </c>
      <c r="G151" s="146">
        <f>AR150</f>
        <v>0</v>
      </c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46">
        <f t="shared" ref="V151:AA151" si="1084">AM151</f>
        <v>0</v>
      </c>
      <c r="W151" s="146">
        <f t="shared" si="1084"/>
        <v>0</v>
      </c>
      <c r="X151" s="146">
        <f t="shared" si="1084"/>
        <v>0</v>
      </c>
      <c r="Y151" s="146">
        <f t="shared" si="1084"/>
        <v>0</v>
      </c>
      <c r="Z151" s="146">
        <f t="shared" si="1084"/>
        <v>0</v>
      </c>
      <c r="AA151" s="146">
        <f t="shared" si="1084"/>
        <v>0</v>
      </c>
      <c r="AB151" s="97"/>
      <c r="AD151" s="93" t="s">
        <v>509</v>
      </c>
      <c r="AE151" s="251">
        <f>NUM_ESAW_MIX-1</f>
        <v>0</v>
      </c>
      <c r="AF151" s="159"/>
      <c r="AG151" s="159">
        <f xml:space="preserve"> MOD((AE151-AI151)/16,16)</f>
        <v>0</v>
      </c>
      <c r="AH151" s="159"/>
      <c r="AI151" s="159">
        <f xml:space="preserve"> MOD(AE151,16)</f>
        <v>0</v>
      </c>
      <c r="AJ151" s="159"/>
      <c r="AK151" s="159">
        <f xml:space="preserve"> MOD((AG151-AN151-AM151*2-AL151*2^2)/2^3,2)</f>
        <v>0</v>
      </c>
      <c r="AL151" s="159">
        <f xml:space="preserve"> MOD((AG151-AN151-AM151*2)/2^2,2)</f>
        <v>0</v>
      </c>
      <c r="AM151" s="159">
        <f xml:space="preserve"> MOD((AG151-AN151)/2,2)</f>
        <v>0</v>
      </c>
      <c r="AN151" s="159">
        <f xml:space="preserve"> MOD(AG151,2)</f>
        <v>0</v>
      </c>
      <c r="AO151" s="159">
        <f xml:space="preserve"> MOD((AI151-AR151-AQ151*2-AP151*2^2)/2^3,2)</f>
        <v>0</v>
      </c>
      <c r="AP151" s="159">
        <f xml:space="preserve"> MOD((AI151-AR151-AQ151*2)/2^2,2)</f>
        <v>0</v>
      </c>
      <c r="AQ151" s="159">
        <f xml:space="preserve"> MOD((AI151-AR151)/2,2)</f>
        <v>0</v>
      </c>
      <c r="AR151" s="159">
        <f xml:space="preserve"> MOD(AI151,2)</f>
        <v>0</v>
      </c>
      <c r="AS151" s="159"/>
      <c r="AT151" s="159"/>
      <c r="AU151" s="159"/>
      <c r="BH151" s="159"/>
      <c r="BI151" s="159"/>
      <c r="BJ151" s="159"/>
      <c r="BK151" s="159"/>
      <c r="BL151" s="159"/>
      <c r="BM151" s="159"/>
      <c r="BN151" s="159"/>
      <c r="BO151" s="159"/>
      <c r="BP151" s="159"/>
      <c r="DU151" s="115" t="str">
        <f t="shared" ref="DU151" si="1085" xml:space="preserve"> DEC2HEX(D151*8+E151*4+F151*2+G151)</f>
        <v>0</v>
      </c>
      <c r="DV151" s="115" t="str">
        <f t="shared" ref="DV151" si="1086" xml:space="preserve"> DEC2HEX(H151*8+I151*4+J151*2+K151)</f>
        <v>0</v>
      </c>
      <c r="DW151" s="115" t="str">
        <f t="shared" ref="DW151" si="1087" xml:space="preserve"> DEC2HEX(L151*8+M151*4+N151*2+O151)</f>
        <v>0</v>
      </c>
      <c r="DX151" s="115" t="str">
        <f t="shared" ref="DX151" si="1088" xml:space="preserve"> DEC2HEX(P151*8+Q151*4+R151*2+S151)</f>
        <v>0</v>
      </c>
      <c r="DY151" s="115" t="str">
        <f t="shared" ref="DY151" si="1089" xml:space="preserve"> DEC2HEX(T151*8+U151*4+V151*2+W151)</f>
        <v>0</v>
      </c>
      <c r="DZ151" s="115" t="str">
        <f t="shared" ref="DZ151" si="1090" xml:space="preserve"> DEC2HEX(X151*8+Y151*4+Z151*2+AA151)</f>
        <v>0</v>
      </c>
    </row>
    <row r="152" spans="1:130" s="94" customFormat="1" ht="22.5" customHeight="1" x14ac:dyDescent="0.35">
      <c r="A152" s="115" t="s">
        <v>1002</v>
      </c>
      <c r="B152" s="167">
        <v>195</v>
      </c>
      <c r="C152" s="205" t="str">
        <f t="shared" ref="C152" si="1091" xml:space="preserve"> DEC2HEX(B152)</f>
        <v>C3</v>
      </c>
      <c r="D152" s="445" t="s">
        <v>510</v>
      </c>
      <c r="E152" s="445"/>
      <c r="F152" s="445"/>
      <c r="G152" s="445"/>
      <c r="H152" s="205">
        <v>0</v>
      </c>
      <c r="I152" s="205">
        <v>0</v>
      </c>
      <c r="J152" s="205">
        <v>0</v>
      </c>
      <c r="K152" s="445" t="s">
        <v>511</v>
      </c>
      <c r="L152" s="445"/>
      <c r="M152" s="445"/>
      <c r="N152" s="445"/>
      <c r="O152" s="445"/>
      <c r="P152" s="445" t="s">
        <v>512</v>
      </c>
      <c r="Q152" s="445"/>
      <c r="R152" s="445"/>
      <c r="S152" s="445"/>
      <c r="T152" s="205">
        <v>0</v>
      </c>
      <c r="U152" s="205">
        <v>0</v>
      </c>
      <c r="V152" s="205">
        <v>0</v>
      </c>
      <c r="W152" s="445" t="s">
        <v>513</v>
      </c>
      <c r="X152" s="445"/>
      <c r="Y152" s="445"/>
      <c r="Z152" s="445"/>
      <c r="AA152" s="445"/>
      <c r="AB152" s="97"/>
      <c r="AD152" s="93" t="s">
        <v>641</v>
      </c>
      <c r="AE152" s="251">
        <f>IF(START_PH_PSAW1="",0,START_PH_PSAW1-1)</f>
        <v>0</v>
      </c>
      <c r="AG152" s="159">
        <f xml:space="preserve"> MOD((AE152-AH152)/16,16)</f>
        <v>0</v>
      </c>
      <c r="AH152" s="159">
        <f xml:space="preserve"> MOD(AE152,16)</f>
        <v>0</v>
      </c>
      <c r="AJ152" s="159">
        <f xml:space="preserve"> MOD((AG152-AM152-AL152*2-AK152*2^2)/2^3,2)</f>
        <v>0</v>
      </c>
      <c r="AK152" s="159">
        <f xml:space="preserve"> MOD((AG152-AM152-AL152*2)/2^2,2)</f>
        <v>0</v>
      </c>
      <c r="AL152" s="159">
        <f xml:space="preserve"> MOD((AG152-AM152)/2,2)</f>
        <v>0</v>
      </c>
      <c r="AM152" s="159">
        <f xml:space="preserve"> MOD(AG152,2)</f>
        <v>0</v>
      </c>
      <c r="AN152" s="159">
        <f xml:space="preserve"> MOD((AH152-AQ152-AP152*2-AO152*2^2)/2^3,2)</f>
        <v>0</v>
      </c>
      <c r="AO152" s="159">
        <f xml:space="preserve"> MOD((AH152-AQ152-AP152*2)/2^2,2)</f>
        <v>0</v>
      </c>
      <c r="AP152" s="159">
        <f xml:space="preserve"> MOD((AH152-AQ152)/2,2)</f>
        <v>0</v>
      </c>
      <c r="AQ152" s="159">
        <f xml:space="preserve"> MOD(AH152,2)</f>
        <v>0</v>
      </c>
      <c r="AR152" s="159"/>
      <c r="AS152" s="159"/>
      <c r="AT152" s="250">
        <f>IF(OR(START_PH_PSAW1="",END_PH_PSAW1=""),0,END_PH_PSAW1-START_PH_PSAW1+1)</f>
        <v>3</v>
      </c>
      <c r="AV152" s="159">
        <f xml:space="preserve"> MOD((AT152-AW152)/16,16)</f>
        <v>0</v>
      </c>
      <c r="AW152" s="159">
        <f xml:space="preserve"> MOD(AT152,16)</f>
        <v>3</v>
      </c>
      <c r="AY152" s="159">
        <f xml:space="preserve"> MOD((AV152-BB152-BA152*2-AZ152*2^2)/2^3,2)</f>
        <v>0</v>
      </c>
      <c r="AZ152" s="159">
        <f xml:space="preserve"> MOD((AV152-BB152-BA152*2)/2^2,2)</f>
        <v>0</v>
      </c>
      <c r="BA152" s="159">
        <f xml:space="preserve"> MOD((AV152-BB152)/2,2)</f>
        <v>0</v>
      </c>
      <c r="BB152" s="159">
        <f xml:space="preserve"> MOD(AV152,2)</f>
        <v>0</v>
      </c>
      <c r="BC152" s="159">
        <f xml:space="preserve"> MOD((AW152-BF152-BE152*2-BD152*2^2)/2^3,2)</f>
        <v>0</v>
      </c>
      <c r="BD152" s="159">
        <f xml:space="preserve"> MOD((AW152-BF152-BE152*2)/2^2,2)</f>
        <v>0</v>
      </c>
      <c r="BE152" s="159">
        <f xml:space="preserve"> MOD((AW152-BF152)/2,2)</f>
        <v>1</v>
      </c>
      <c r="BF152" s="159">
        <f xml:space="preserve"> MOD(AW152,2)</f>
        <v>1</v>
      </c>
      <c r="DU152" s="115"/>
      <c r="DV152" s="115"/>
      <c r="DW152" s="115"/>
      <c r="DX152" s="115"/>
      <c r="DY152" s="115"/>
      <c r="DZ152" s="115"/>
    </row>
    <row r="153" spans="1:130" s="94" customFormat="1" ht="21.75" customHeight="1" x14ac:dyDescent="0.35">
      <c r="A153" s="115"/>
      <c r="B153" s="179"/>
      <c r="C153" s="179"/>
      <c r="D153" s="172">
        <f>BC153</f>
        <v>0</v>
      </c>
      <c r="E153" s="172">
        <f>BD153</f>
        <v>0</v>
      </c>
      <c r="F153" s="172">
        <f>BE153</f>
        <v>0</v>
      </c>
      <c r="G153" s="172">
        <f>BF153</f>
        <v>1</v>
      </c>
      <c r="H153" s="221"/>
      <c r="I153" s="221"/>
      <c r="J153" s="221"/>
      <c r="K153" s="172">
        <f>AM153</f>
        <v>0</v>
      </c>
      <c r="L153" s="172">
        <f>AN153</f>
        <v>0</v>
      </c>
      <c r="M153" s="172">
        <f>AO153</f>
        <v>0</v>
      </c>
      <c r="N153" s="172">
        <f>AP153</f>
        <v>0</v>
      </c>
      <c r="O153" s="172">
        <f>AQ153</f>
        <v>0</v>
      </c>
      <c r="P153" s="172">
        <f>BC152</f>
        <v>0</v>
      </c>
      <c r="Q153" s="172">
        <f>BD152</f>
        <v>0</v>
      </c>
      <c r="R153" s="172">
        <f>BE152</f>
        <v>1</v>
      </c>
      <c r="S153" s="172">
        <f>BF152</f>
        <v>1</v>
      </c>
      <c r="T153" s="221"/>
      <c r="U153" s="221"/>
      <c r="V153" s="221"/>
      <c r="W153" s="172">
        <f>AM152</f>
        <v>0</v>
      </c>
      <c r="X153" s="172">
        <f>AN152</f>
        <v>0</v>
      </c>
      <c r="Y153" s="172">
        <f>AO152</f>
        <v>0</v>
      </c>
      <c r="Z153" s="172">
        <f>AP152</f>
        <v>0</v>
      </c>
      <c r="AA153" s="172">
        <f>AQ152</f>
        <v>0</v>
      </c>
      <c r="AB153" s="97"/>
      <c r="AD153" s="93" t="s">
        <v>642</v>
      </c>
      <c r="AE153" s="251">
        <f>IF(START_PH_PSAW2="",0,START_PH_PSAW2-1)</f>
        <v>0</v>
      </c>
      <c r="AG153" s="159">
        <f xml:space="preserve"> MOD((AE153-AH153)/16,16)</f>
        <v>0</v>
      </c>
      <c r="AH153" s="159">
        <f xml:space="preserve"> MOD(AE153,16)</f>
        <v>0</v>
      </c>
      <c r="AJ153" s="159">
        <f xml:space="preserve"> MOD((AG153-AM153-AL153*2-AK153*2^2)/2^3,2)</f>
        <v>0</v>
      </c>
      <c r="AK153" s="159">
        <f xml:space="preserve"> MOD((AG153-AM153-AL153*2)/2^2,2)</f>
        <v>0</v>
      </c>
      <c r="AL153" s="159">
        <f xml:space="preserve"> MOD((AG153-AM153)/2,2)</f>
        <v>0</v>
      </c>
      <c r="AM153" s="159">
        <f xml:space="preserve"> MOD(AG153,2)</f>
        <v>0</v>
      </c>
      <c r="AN153" s="159">
        <f xml:space="preserve"> MOD((AH153-AQ153-AP153*2-AO153*2^2)/2^3,2)</f>
        <v>0</v>
      </c>
      <c r="AO153" s="159">
        <f xml:space="preserve"> MOD((AH153-AQ153-AP153*2)/2^2,2)</f>
        <v>0</v>
      </c>
      <c r="AP153" s="159">
        <f xml:space="preserve"> MOD((AH153-AQ153)/2,2)</f>
        <v>0</v>
      </c>
      <c r="AQ153" s="159">
        <f xml:space="preserve"> MOD(AH153,2)</f>
        <v>0</v>
      </c>
      <c r="AR153" s="159"/>
      <c r="AS153" s="159"/>
      <c r="AT153" s="250">
        <f>IF(OR(START_PH_PSAW2="",END_PH_PSAW2=""),0,END_PH_PSAW2-START_PH_PSAW2+1)</f>
        <v>1</v>
      </c>
      <c r="AV153" s="159">
        <f xml:space="preserve"> MOD((AT153-AW153)/16,16)</f>
        <v>0</v>
      </c>
      <c r="AW153" s="159">
        <f xml:space="preserve"> MOD(AT153,16)</f>
        <v>1</v>
      </c>
      <c r="AY153" s="159">
        <f xml:space="preserve"> MOD((AV153-BB153-BA153*2-AZ153*2^2)/2^3,2)</f>
        <v>0</v>
      </c>
      <c r="AZ153" s="159">
        <f xml:space="preserve"> MOD((AV153-BB153-BA153*2)/2^2,2)</f>
        <v>0</v>
      </c>
      <c r="BA153" s="159">
        <f xml:space="preserve"> MOD((AV153-BB153)/2,2)</f>
        <v>0</v>
      </c>
      <c r="BB153" s="159">
        <f xml:space="preserve"> MOD(AV153,2)</f>
        <v>0</v>
      </c>
      <c r="BC153" s="159">
        <f xml:space="preserve"> MOD((AW153-BF153-BE153*2-BD153*2^2)/2^3,2)</f>
        <v>0</v>
      </c>
      <c r="BD153" s="159">
        <f xml:space="preserve"> MOD((AW153-BF153-BE153*2)/2^2,2)</f>
        <v>0</v>
      </c>
      <c r="BE153" s="159">
        <f xml:space="preserve"> MOD((AW153-BF153)/2,2)</f>
        <v>0</v>
      </c>
      <c r="BF153" s="159">
        <f xml:space="preserve"> MOD(AW153,2)</f>
        <v>1</v>
      </c>
      <c r="DU153" s="115" t="str">
        <f t="shared" ref="DU153" si="1092" xml:space="preserve"> DEC2HEX(D153*8+E153*4+F153*2+G153)</f>
        <v>1</v>
      </c>
      <c r="DV153" s="115" t="str">
        <f t="shared" ref="DV153" si="1093" xml:space="preserve"> DEC2HEX(H153*8+I153*4+J153*2+K153)</f>
        <v>0</v>
      </c>
      <c r="DW153" s="115" t="str">
        <f t="shared" ref="DW153" si="1094" xml:space="preserve"> DEC2HEX(L153*8+M153*4+N153*2+O153)</f>
        <v>0</v>
      </c>
      <c r="DX153" s="115" t="str">
        <f t="shared" ref="DX153" si="1095" xml:space="preserve"> DEC2HEX(P153*8+Q153*4+R153*2+S153)</f>
        <v>3</v>
      </c>
      <c r="DY153" s="115" t="str">
        <f t="shared" ref="DY153" si="1096" xml:space="preserve"> DEC2HEX(T153*8+U153*4+V153*2+W153)</f>
        <v>0</v>
      </c>
      <c r="DZ153" s="115" t="str">
        <f t="shared" ref="DZ153" si="1097" xml:space="preserve"> DEC2HEX(X153*8+Y153*4+Z153*2+AA153)</f>
        <v>0</v>
      </c>
    </row>
    <row r="154" spans="1:130" s="94" customFormat="1" ht="22.5" customHeight="1" x14ac:dyDescent="0.35">
      <c r="A154" s="115" t="s">
        <v>1003</v>
      </c>
      <c r="B154" s="167">
        <v>196</v>
      </c>
      <c r="C154" s="205" t="str">
        <f t="shared" ref="C154" si="1098" xml:space="preserve"> DEC2HEX(B154)</f>
        <v>C4</v>
      </c>
      <c r="D154" s="446" t="s">
        <v>514</v>
      </c>
      <c r="E154" s="448"/>
      <c r="F154" s="448"/>
      <c r="G154" s="447"/>
      <c r="H154" s="205">
        <v>0</v>
      </c>
      <c r="I154" s="205">
        <v>0</v>
      </c>
      <c r="J154" s="205">
        <v>0</v>
      </c>
      <c r="K154" s="446" t="s">
        <v>515</v>
      </c>
      <c r="L154" s="448"/>
      <c r="M154" s="448"/>
      <c r="N154" s="448"/>
      <c r="O154" s="447"/>
      <c r="P154" s="446" t="s">
        <v>516</v>
      </c>
      <c r="Q154" s="448"/>
      <c r="R154" s="448"/>
      <c r="S154" s="447"/>
      <c r="T154" s="205">
        <v>0</v>
      </c>
      <c r="U154" s="205">
        <v>0</v>
      </c>
      <c r="V154" s="205">
        <v>0</v>
      </c>
      <c r="W154" s="446" t="s">
        <v>517</v>
      </c>
      <c r="X154" s="448"/>
      <c r="Y154" s="448"/>
      <c r="Z154" s="448"/>
      <c r="AA154" s="447"/>
      <c r="AB154" s="97"/>
      <c r="AD154" s="93" t="s">
        <v>643</v>
      </c>
      <c r="AE154" s="251">
        <f>IF(START_PH_PSAW3="",0,START_PH_PSAW3-1)</f>
        <v>2</v>
      </c>
      <c r="AG154" s="159">
        <f xml:space="preserve"> MOD((AE154-AH154)/16,16)</f>
        <v>0</v>
      </c>
      <c r="AH154" s="159">
        <f xml:space="preserve"> MOD(AE154,16)</f>
        <v>2</v>
      </c>
      <c r="AJ154" s="159">
        <f xml:space="preserve"> MOD((AG154-AM154-AL154*2-AK154*2^2)/2^3,2)</f>
        <v>0</v>
      </c>
      <c r="AK154" s="159">
        <f xml:space="preserve"> MOD((AG154-AM154-AL154*2)/2^2,2)</f>
        <v>0</v>
      </c>
      <c r="AL154" s="159">
        <f xml:space="preserve"> MOD((AG154-AM154)/2,2)</f>
        <v>0</v>
      </c>
      <c r="AM154" s="159">
        <f xml:space="preserve"> MOD(AG154,2)</f>
        <v>0</v>
      </c>
      <c r="AN154" s="159">
        <f xml:space="preserve"> MOD((AH154-AQ154-AP154*2-AO154*2^2)/2^3,2)</f>
        <v>0</v>
      </c>
      <c r="AO154" s="159">
        <f xml:space="preserve"> MOD((AH154-AQ154-AP154*2)/2^2,2)</f>
        <v>0</v>
      </c>
      <c r="AP154" s="159">
        <f xml:space="preserve"> MOD((AH154-AQ154)/2,2)</f>
        <v>1</v>
      </c>
      <c r="AQ154" s="159">
        <f xml:space="preserve"> MOD(AH154,2)</f>
        <v>0</v>
      </c>
      <c r="AR154" s="159"/>
      <c r="AS154" s="159"/>
      <c r="AT154" s="250">
        <f>IF(OR(START_PH_PSAW3="",END_PH_PSAW3=""),0,END_PH_PSAW3-START_PH_PSAW3+1)</f>
        <v>1</v>
      </c>
      <c r="AV154" s="159">
        <f xml:space="preserve"> MOD((AT154-AW154)/16,16)</f>
        <v>0</v>
      </c>
      <c r="AW154" s="159">
        <f xml:space="preserve"> MOD(AT154,16)</f>
        <v>1</v>
      </c>
      <c r="AY154" s="159">
        <f xml:space="preserve"> MOD((AV154-BB154-BA154*2-AZ154*2^2)/2^3,2)</f>
        <v>0</v>
      </c>
      <c r="AZ154" s="159">
        <f xml:space="preserve"> MOD((AV154-BB154-BA154*2)/2^2,2)</f>
        <v>0</v>
      </c>
      <c r="BA154" s="159">
        <f xml:space="preserve"> MOD((AV154-BB154)/2,2)</f>
        <v>0</v>
      </c>
      <c r="BB154" s="159">
        <f xml:space="preserve"> MOD(AV154,2)</f>
        <v>0</v>
      </c>
      <c r="BC154" s="159">
        <f xml:space="preserve"> MOD((AW154-BF154-BE154*2-BD154*2^2)/2^3,2)</f>
        <v>0</v>
      </c>
      <c r="BD154" s="159">
        <f xml:space="preserve"> MOD((AW154-BF154-BE154*2)/2^2,2)</f>
        <v>0</v>
      </c>
      <c r="BE154" s="159">
        <f xml:space="preserve"> MOD((AW154-BF154)/2,2)</f>
        <v>0</v>
      </c>
      <c r="BF154" s="159">
        <f xml:space="preserve"> MOD(AW154,2)</f>
        <v>1</v>
      </c>
      <c r="DU154" s="115"/>
      <c r="DV154" s="115"/>
      <c r="DW154" s="115"/>
      <c r="DX154" s="115"/>
      <c r="DY154" s="115"/>
      <c r="DZ154" s="115"/>
    </row>
    <row r="155" spans="1:130" s="94" customFormat="1" ht="21.75" customHeight="1" x14ac:dyDescent="0.35">
      <c r="A155" s="115"/>
      <c r="B155" s="179"/>
      <c r="C155" s="179"/>
      <c r="D155" s="172">
        <f>BC155</f>
        <v>0</v>
      </c>
      <c r="E155" s="172">
        <f>BD155</f>
        <v>0</v>
      </c>
      <c r="F155" s="172">
        <f>BE155</f>
        <v>0</v>
      </c>
      <c r="G155" s="172">
        <f>BF155</f>
        <v>0</v>
      </c>
      <c r="H155" s="221"/>
      <c r="I155" s="221"/>
      <c r="J155" s="221"/>
      <c r="K155" s="172">
        <f>AM155</f>
        <v>0</v>
      </c>
      <c r="L155" s="172">
        <f>AN155</f>
        <v>0</v>
      </c>
      <c r="M155" s="172">
        <f>AO155</f>
        <v>0</v>
      </c>
      <c r="N155" s="172">
        <f>AP155</f>
        <v>0</v>
      </c>
      <c r="O155" s="172">
        <f>AQ155</f>
        <v>0</v>
      </c>
      <c r="P155" s="172">
        <f>BC154</f>
        <v>0</v>
      </c>
      <c r="Q155" s="172">
        <f>BD154</f>
        <v>0</v>
      </c>
      <c r="R155" s="172">
        <f>BE154</f>
        <v>0</v>
      </c>
      <c r="S155" s="172">
        <f>BF154</f>
        <v>1</v>
      </c>
      <c r="T155" s="221"/>
      <c r="U155" s="221"/>
      <c r="V155" s="221"/>
      <c r="W155" s="172">
        <f>AM154</f>
        <v>0</v>
      </c>
      <c r="X155" s="172">
        <f>AN154</f>
        <v>0</v>
      </c>
      <c r="Y155" s="172">
        <f>AO154</f>
        <v>0</v>
      </c>
      <c r="Z155" s="172">
        <f>AP154</f>
        <v>1</v>
      </c>
      <c r="AA155" s="172">
        <f>AQ154</f>
        <v>0</v>
      </c>
      <c r="AB155" s="97"/>
      <c r="AD155" s="93" t="s">
        <v>646</v>
      </c>
      <c r="AE155" s="251">
        <f>IF(START_PH_PSAW4="",0,START_PH_PSAW4-1)</f>
        <v>0</v>
      </c>
      <c r="AG155" s="159">
        <f xml:space="preserve"> MOD((AE155-AH155)/16,16)</f>
        <v>0</v>
      </c>
      <c r="AH155" s="159">
        <f xml:space="preserve"> MOD(AE155,16)</f>
        <v>0</v>
      </c>
      <c r="AJ155" s="159">
        <f xml:space="preserve"> MOD((AG155-AM155-AL155*2-AK155*2^2)/2^3,2)</f>
        <v>0</v>
      </c>
      <c r="AK155" s="159">
        <f xml:space="preserve"> MOD((AG155-AM155-AL155*2)/2^2,2)</f>
        <v>0</v>
      </c>
      <c r="AL155" s="159">
        <f xml:space="preserve"> MOD((AG155-AM155)/2,2)</f>
        <v>0</v>
      </c>
      <c r="AM155" s="159">
        <f xml:space="preserve"> MOD(AG155,2)</f>
        <v>0</v>
      </c>
      <c r="AN155" s="159">
        <f xml:space="preserve"> MOD((AH155-AQ155-AP155*2-AO155*2^2)/2^3,2)</f>
        <v>0</v>
      </c>
      <c r="AO155" s="159">
        <f xml:space="preserve"> MOD((AH155-AQ155-AP155*2)/2^2,2)</f>
        <v>0</v>
      </c>
      <c r="AP155" s="159">
        <f xml:space="preserve"> MOD((AH155-AQ155)/2,2)</f>
        <v>0</v>
      </c>
      <c r="AQ155" s="159">
        <f xml:space="preserve"> MOD(AH155,2)</f>
        <v>0</v>
      </c>
      <c r="AR155" s="159"/>
      <c r="AS155" s="159"/>
      <c r="AT155" s="250">
        <f>IF(OR(START_PH_PSAW4="",END_PH_PSAW4=""),0,END_PH_PSAW4-START_PH_PSAW4+1)</f>
        <v>0</v>
      </c>
      <c r="AV155" s="159">
        <f xml:space="preserve"> MOD((AT155-AW155)/16,16)</f>
        <v>0</v>
      </c>
      <c r="AW155" s="159">
        <f xml:space="preserve"> MOD(AT155,16)</f>
        <v>0</v>
      </c>
      <c r="AY155" s="159">
        <f xml:space="preserve"> MOD((AV155-BB155-BA155*2-AZ155*2^2)/2^3,2)</f>
        <v>0</v>
      </c>
      <c r="AZ155" s="159">
        <f xml:space="preserve"> MOD((AV155-BB155-BA155*2)/2^2,2)</f>
        <v>0</v>
      </c>
      <c r="BA155" s="159">
        <f xml:space="preserve"> MOD((AV155-BB155)/2,2)</f>
        <v>0</v>
      </c>
      <c r="BB155" s="159">
        <f xml:space="preserve"> MOD(AV155,2)</f>
        <v>0</v>
      </c>
      <c r="BC155" s="159">
        <f xml:space="preserve"> MOD((AW155-BF155-BE155*2-BD155*2^2)/2^3,2)</f>
        <v>0</v>
      </c>
      <c r="BD155" s="159">
        <f xml:space="preserve"> MOD((AW155-BF155-BE155*2)/2^2,2)</f>
        <v>0</v>
      </c>
      <c r="BE155" s="159">
        <f xml:space="preserve"> MOD((AW155-BF155)/2,2)</f>
        <v>0</v>
      </c>
      <c r="BF155" s="159">
        <f xml:space="preserve"> MOD(AW155,2)</f>
        <v>0</v>
      </c>
      <c r="DU155" s="115" t="str">
        <f t="shared" ref="DU155" si="1099" xml:space="preserve"> DEC2HEX(D155*8+E155*4+F155*2+G155)</f>
        <v>0</v>
      </c>
      <c r="DV155" s="115" t="str">
        <f t="shared" ref="DV155" si="1100" xml:space="preserve"> DEC2HEX(H155*8+I155*4+J155*2+K155)</f>
        <v>0</v>
      </c>
      <c r="DW155" s="115" t="str">
        <f t="shared" ref="DW155" si="1101" xml:space="preserve"> DEC2HEX(L155*8+M155*4+N155*2+O155)</f>
        <v>0</v>
      </c>
      <c r="DX155" s="115" t="str">
        <f t="shared" ref="DX155" si="1102" xml:space="preserve"> DEC2HEX(P155*8+Q155*4+R155*2+S155)</f>
        <v>1</v>
      </c>
      <c r="DY155" s="115" t="str">
        <f t="shared" ref="DY155" si="1103" xml:space="preserve"> DEC2HEX(T155*8+U155*4+V155*2+W155)</f>
        <v>0</v>
      </c>
      <c r="DZ155" s="115" t="str">
        <f t="shared" ref="DZ155" si="1104" xml:space="preserve"> DEC2HEX(X155*8+Y155*4+Z155*2+AA155)</f>
        <v>2</v>
      </c>
    </row>
    <row r="156" spans="1:130" s="94" customFormat="1" ht="54" customHeight="1" x14ac:dyDescent="0.35">
      <c r="A156" s="115" t="s">
        <v>1000</v>
      </c>
      <c r="B156" s="167">
        <v>197</v>
      </c>
      <c r="C156" s="205" t="str">
        <f t="shared" ref="C156" si="1105" xml:space="preserve"> DEC2HEX(B156)</f>
        <v>C5</v>
      </c>
      <c r="D156" s="402">
        <v>0</v>
      </c>
      <c r="E156" s="402">
        <v>0</v>
      </c>
      <c r="F156" s="404" t="s">
        <v>518</v>
      </c>
      <c r="G156" s="402">
        <v>0</v>
      </c>
      <c r="H156" s="402">
        <v>0</v>
      </c>
      <c r="I156" s="404" t="s">
        <v>519</v>
      </c>
      <c r="J156" s="402">
        <v>0</v>
      </c>
      <c r="K156" s="402">
        <v>0</v>
      </c>
      <c r="L156" s="404" t="s">
        <v>520</v>
      </c>
      <c r="M156" s="402">
        <v>0</v>
      </c>
      <c r="N156" s="402">
        <v>0</v>
      </c>
      <c r="O156" s="404" t="s">
        <v>521</v>
      </c>
      <c r="P156" s="402">
        <v>0</v>
      </c>
      <c r="Q156" s="402">
        <v>0</v>
      </c>
      <c r="R156" s="404" t="s">
        <v>522</v>
      </c>
      <c r="S156" s="402">
        <v>0</v>
      </c>
      <c r="T156" s="402">
        <v>0</v>
      </c>
      <c r="U156" s="404" t="s">
        <v>523</v>
      </c>
      <c r="V156" s="403">
        <v>0</v>
      </c>
      <c r="W156" s="402">
        <v>0</v>
      </c>
      <c r="X156" s="404" t="s">
        <v>524</v>
      </c>
      <c r="Y156" s="402">
        <v>0</v>
      </c>
      <c r="Z156" s="402">
        <v>0</v>
      </c>
      <c r="AA156" s="404" t="s">
        <v>582</v>
      </c>
      <c r="AB156" s="97"/>
      <c r="AD156" s="93"/>
      <c r="AE156" s="93"/>
      <c r="AF156" s="93"/>
      <c r="AG156" s="93"/>
      <c r="AH156" s="93"/>
      <c r="AI156" s="93"/>
      <c r="AJ156" s="93"/>
      <c r="AK156" s="93"/>
      <c r="AL156" s="93"/>
      <c r="AM156" s="93"/>
      <c r="DU156" s="115"/>
      <c r="DV156" s="115"/>
      <c r="DW156" s="115"/>
      <c r="DX156" s="115"/>
      <c r="DY156" s="115"/>
      <c r="DZ156" s="115"/>
    </row>
    <row r="157" spans="1:130" s="94" customFormat="1" ht="21.75" customHeight="1" x14ac:dyDescent="0.35">
      <c r="A157" s="115"/>
      <c r="B157" s="179"/>
      <c r="C157" s="95"/>
      <c r="D157" s="151"/>
      <c r="E157" s="151"/>
      <c r="F157" s="146">
        <f>IF(AND(BA149="ECG",'ECG MIX Config'!R23="YES"),1,0)</f>
        <v>0</v>
      </c>
      <c r="G157" s="151"/>
      <c r="H157" s="151"/>
      <c r="I157" s="146">
        <f>IF(AND(BD149="ECG",'ECG MIX Config'!R23="YES"),1,0)</f>
        <v>0</v>
      </c>
      <c r="J157" s="151"/>
      <c r="K157" s="151"/>
      <c r="L157" s="146">
        <f>IF(AND(BG149="ECG",'ECG MIX Config'!R23="YES"),1,0)</f>
        <v>0</v>
      </c>
      <c r="M157" s="151"/>
      <c r="N157" s="151"/>
      <c r="O157" s="146">
        <f>IF(AND(BJ149="ECG",'ECG MIX Config'!R23="YES"),1,0)</f>
        <v>0</v>
      </c>
      <c r="P157" s="151"/>
      <c r="Q157" s="151"/>
      <c r="R157" s="146">
        <f>IF(AND(BM149="ECG",'ECG MIX Config'!R23="YES"),1,0)</f>
        <v>0</v>
      </c>
      <c r="S157" s="151"/>
      <c r="T157" s="151"/>
      <c r="U157" s="146">
        <f>IF(AND(BP149="ECG",'ECG MIX Config'!R23="YES"),1,0)</f>
        <v>0</v>
      </c>
      <c r="V157" s="151"/>
      <c r="W157" s="151"/>
      <c r="X157" s="146">
        <f>IF(AND(BS149="ECG",'ECG MIX Config'!R23="YES"),1,0)</f>
        <v>0</v>
      </c>
      <c r="Y157" s="151"/>
      <c r="Z157" s="151"/>
      <c r="AA157" s="146">
        <f>IF(AND(BV149="ECG",EN_ECG_DEC_MIX="YES"),1,0)</f>
        <v>0</v>
      </c>
      <c r="AB157" s="97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DU157" s="115" t="str">
        <f t="shared" ref="DU157" si="1106" xml:space="preserve"> DEC2HEX(D157*8+E157*4+F157*2+G157)</f>
        <v>0</v>
      </c>
      <c r="DV157" s="115" t="str">
        <f t="shared" ref="DV157" si="1107" xml:space="preserve"> DEC2HEX(H157*8+I157*4+J157*2+K157)</f>
        <v>0</v>
      </c>
      <c r="DW157" s="115" t="str">
        <f t="shared" ref="DW157" si="1108" xml:space="preserve"> DEC2HEX(L157*8+M157*4+N157*2+O157)</f>
        <v>0</v>
      </c>
      <c r="DX157" s="115" t="str">
        <f t="shared" ref="DX157" si="1109" xml:space="preserve"> DEC2HEX(P157*8+Q157*4+R157*2+S157)</f>
        <v>0</v>
      </c>
      <c r="DY157" s="115" t="str">
        <f t="shared" ref="DY157" si="1110" xml:space="preserve"> DEC2HEX(T157*8+U157*4+V157*2+W157)</f>
        <v>0</v>
      </c>
      <c r="DZ157" s="115" t="str">
        <f t="shared" ref="DZ157" si="1111" xml:space="preserve"> DEC2HEX(X157*8+Y157*4+Z157*2+AA157)</f>
        <v>0</v>
      </c>
    </row>
    <row r="158" spans="1:130" s="94" customFormat="1" ht="26.25" customHeight="1" x14ac:dyDescent="0.35">
      <c r="A158" s="115" t="s">
        <v>1001</v>
      </c>
      <c r="B158" s="167">
        <v>199</v>
      </c>
      <c r="C158" s="205" t="str">
        <f t="shared" ref="C158" si="1112" xml:space="preserve"> DEC2HEX(B158)</f>
        <v>C7</v>
      </c>
      <c r="D158" s="205">
        <v>0</v>
      </c>
      <c r="E158" s="205">
        <v>0</v>
      </c>
      <c r="F158" s="446" t="s">
        <v>670</v>
      </c>
      <c r="G158" s="448"/>
      <c r="H158" s="448"/>
      <c r="I158" s="448"/>
      <c r="J158" s="448"/>
      <c r="K158" s="447"/>
      <c r="L158" s="205">
        <v>0</v>
      </c>
      <c r="M158" s="205">
        <v>0</v>
      </c>
      <c r="N158" s="205">
        <v>0</v>
      </c>
      <c r="O158" s="205">
        <v>0</v>
      </c>
      <c r="P158" s="205">
        <v>0</v>
      </c>
      <c r="Q158" s="205">
        <v>0</v>
      </c>
      <c r="R158" s="205">
        <v>0</v>
      </c>
      <c r="S158" s="205">
        <v>0</v>
      </c>
      <c r="T158" s="205">
        <v>0</v>
      </c>
      <c r="U158" s="205">
        <v>0</v>
      </c>
      <c r="V158" s="205">
        <v>0</v>
      </c>
      <c r="W158" s="205">
        <v>0</v>
      </c>
      <c r="X158" s="205">
        <v>0</v>
      </c>
      <c r="Y158" s="446" t="s">
        <v>525</v>
      </c>
      <c r="Z158" s="448"/>
      <c r="AA158" s="447"/>
      <c r="AB158" s="97"/>
      <c r="AD158" s="93" t="s">
        <v>525</v>
      </c>
      <c r="AE158" s="93">
        <f>IF(LOG(ECG_DEC_FACTOR_MIX,2)-1&lt;0,0,LOG(ECG_DEC_FACTOR_MIX,2)-1)</f>
        <v>0</v>
      </c>
      <c r="AF158" s="159">
        <f xml:space="preserve"> MOD((AE158-AZ158-16*AV158-16^2*AR158-AN158*16^3-AJ158*16^4)/16^5,16)</f>
        <v>0</v>
      </c>
      <c r="AG158" s="159"/>
      <c r="AH158" s="159"/>
      <c r="AI158" s="159"/>
      <c r="AJ158" s="159">
        <f xml:space="preserve"> MOD((AE158-AZ158-16*AV158-16^2*AR158-AN158*16^3)/16^4,16)</f>
        <v>0</v>
      </c>
      <c r="AK158" s="159"/>
      <c r="AL158" s="159"/>
      <c r="AM158" s="159"/>
      <c r="AN158" s="159">
        <f xml:space="preserve"> MOD((AE158-AZ158-16*AV158-16^2*AR158)/16^3,16)</f>
        <v>0</v>
      </c>
      <c r="AO158" s="159"/>
      <c r="AP158" s="159"/>
      <c r="AQ158" s="159"/>
      <c r="AR158" s="159">
        <f xml:space="preserve"> MOD((AE158-AZ158-16*AV158)/16^2,16)</f>
        <v>0</v>
      </c>
      <c r="AS158" s="159"/>
      <c r="AT158" s="159"/>
      <c r="AU158" s="159"/>
      <c r="AV158" s="159">
        <f xml:space="preserve"> MOD((AE158-AZ158)/16,16)</f>
        <v>0</v>
      </c>
      <c r="AW158" s="159"/>
      <c r="AX158" s="159"/>
      <c r="AY158" s="159"/>
      <c r="AZ158" s="159">
        <f xml:space="preserve"> MOD(AE158,16)</f>
        <v>0</v>
      </c>
      <c r="BA158" s="159">
        <f xml:space="preserve"> MOD((AF158-BD158-BC158*2-BB158*2^2)/2^3,2)</f>
        <v>0</v>
      </c>
      <c r="BB158" s="159">
        <f xml:space="preserve"> MOD((AF158-BD158-BC158*2)/2^2,2)</f>
        <v>0</v>
      </c>
      <c r="BC158" s="159">
        <f xml:space="preserve"> MOD((AF158-BD158)/2,2)</f>
        <v>0</v>
      </c>
      <c r="BD158" s="159">
        <f xml:space="preserve"> MOD(AF158,2)</f>
        <v>0</v>
      </c>
      <c r="BE158" s="159">
        <f xml:space="preserve"> MOD((AJ158-BH158-BG158*2-BF158*2^2)/2^3,2)</f>
        <v>0</v>
      </c>
      <c r="BF158" s="159">
        <f xml:space="preserve"> MOD((AJ158-BH158-BG158*2)/2^2,2)</f>
        <v>0</v>
      </c>
      <c r="BG158" s="159">
        <f xml:space="preserve"> MOD((AJ158-BH158)/2,2)</f>
        <v>0</v>
      </c>
      <c r="BH158" s="159">
        <f xml:space="preserve"> MOD(AJ158,2)</f>
        <v>0</v>
      </c>
      <c r="BI158" s="159">
        <f xml:space="preserve"> MOD((AN158-BL158-BK158*2-BJ158*2^2)/2^3,2)</f>
        <v>0</v>
      </c>
      <c r="BJ158" s="159">
        <f xml:space="preserve"> MOD((AN158-BL158-BK158*2)/2^2,2)</f>
        <v>0</v>
      </c>
      <c r="BK158" s="159">
        <f xml:space="preserve"> MOD((AN158-BL158)/2,2)</f>
        <v>0</v>
      </c>
      <c r="BL158" s="159">
        <f xml:space="preserve"> MOD(AN158,2)</f>
        <v>0</v>
      </c>
      <c r="BM158" s="159">
        <f xml:space="preserve"> MOD((AR158-BP158-BO158*2-BN158*2^2)/2^3,2)</f>
        <v>0</v>
      </c>
      <c r="BN158" s="159">
        <f xml:space="preserve"> MOD((AR158-BP158-BO158*2)/2^2,2)</f>
        <v>0</v>
      </c>
      <c r="BO158" s="159">
        <f xml:space="preserve"> MOD((AR158-BP158)/2,2)</f>
        <v>0</v>
      </c>
      <c r="BP158" s="159">
        <f xml:space="preserve"> MOD(AR158,2)</f>
        <v>0</v>
      </c>
      <c r="BQ158" s="159">
        <f xml:space="preserve"> MOD((AV158-BT158-BS158*2-BR158*2^2)/2^3,2)</f>
        <v>0</v>
      </c>
      <c r="BR158" s="159">
        <f xml:space="preserve"> MOD((AV158-BT158-BS158*2)/2^2,2)</f>
        <v>0</v>
      </c>
      <c r="BS158" s="159">
        <f xml:space="preserve"> MOD((AV158-BT158)/2,2)</f>
        <v>0</v>
      </c>
      <c r="BT158" s="159">
        <f xml:space="preserve"> MOD(AV158,2)</f>
        <v>0</v>
      </c>
      <c r="BU158" s="159">
        <f xml:space="preserve"> MOD((AZ158-BX158-BW158*2-BV158*2^2)/2^3,2)</f>
        <v>0</v>
      </c>
      <c r="BV158" s="159">
        <f xml:space="preserve"> MOD((AZ158-BX158-BW158*2)/2^2,2)</f>
        <v>0</v>
      </c>
      <c r="BW158" s="159">
        <f xml:space="preserve"> MOD((AZ158-BX158)/2,2)</f>
        <v>0</v>
      </c>
      <c r="BX158" s="159">
        <f xml:space="preserve"> MOD(AZ158,2)</f>
        <v>0</v>
      </c>
      <c r="DU158" s="115"/>
      <c r="DV158" s="115"/>
      <c r="DW158" s="115"/>
      <c r="DX158" s="115"/>
      <c r="DY158" s="115"/>
      <c r="DZ158" s="115"/>
    </row>
    <row r="159" spans="1:130" s="94" customFormat="1" ht="21.75" customHeight="1" x14ac:dyDescent="0.35">
      <c r="A159" s="115"/>
      <c r="B159" s="179"/>
      <c r="C159" s="95"/>
      <c r="D159" s="151"/>
      <c r="E159" s="151"/>
      <c r="F159" s="146">
        <f t="shared" ref="F159:J159" si="1113">BS159</f>
        <v>0</v>
      </c>
      <c r="G159" s="146">
        <f t="shared" si="1113"/>
        <v>0</v>
      </c>
      <c r="H159" s="146">
        <f t="shared" si="1113"/>
        <v>0</v>
      </c>
      <c r="I159" s="146">
        <f t="shared" si="1113"/>
        <v>1</v>
      </c>
      <c r="J159" s="146">
        <f t="shared" si="1113"/>
        <v>0</v>
      </c>
      <c r="K159" s="146">
        <f>BX159</f>
        <v>0</v>
      </c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46">
        <f>BV158</f>
        <v>0</v>
      </c>
      <c r="Z159" s="146">
        <f>BW158</f>
        <v>0</v>
      </c>
      <c r="AA159" s="146">
        <f>BX158</f>
        <v>0</v>
      </c>
      <c r="AB159" s="97"/>
      <c r="AD159" s="93" t="s">
        <v>670</v>
      </c>
      <c r="AE159" s="93">
        <f>IF(ACQ_MODE="MIX",PPG_GBL_MASK_FATOR-1,0)</f>
        <v>4</v>
      </c>
      <c r="AF159" s="159">
        <f xml:space="preserve"> MOD((AE159-AZ159-16*AV159-16^2*AR159-AN159*16^3-AJ159*16^4)/16^5,16)</f>
        <v>0</v>
      </c>
      <c r="AG159" s="159"/>
      <c r="AH159" s="159"/>
      <c r="AI159" s="159"/>
      <c r="AJ159" s="159">
        <f xml:space="preserve"> MOD((AE159-AZ159-16*AV159-16^2*AR159-AN159*16^3)/16^4,16)</f>
        <v>0</v>
      </c>
      <c r="AK159" s="159"/>
      <c r="AL159" s="159"/>
      <c r="AM159" s="159"/>
      <c r="AN159" s="159">
        <f xml:space="preserve"> MOD((AE159-AZ159-16*AV159-16^2*AR159)/16^3,16)</f>
        <v>0</v>
      </c>
      <c r="AO159" s="159"/>
      <c r="AP159" s="159"/>
      <c r="AQ159" s="159"/>
      <c r="AR159" s="159">
        <f xml:space="preserve"> MOD((AE159-AZ159-16*AV159)/16^2,16)</f>
        <v>0</v>
      </c>
      <c r="AS159" s="159"/>
      <c r="AT159" s="159"/>
      <c r="AU159" s="159"/>
      <c r="AV159" s="159">
        <f xml:space="preserve"> MOD((AE159-AZ159)/16,16)</f>
        <v>0</v>
      </c>
      <c r="AW159" s="159"/>
      <c r="AX159" s="159"/>
      <c r="AY159" s="159"/>
      <c r="AZ159" s="159">
        <f xml:space="preserve"> MOD(AE159,16)</f>
        <v>4</v>
      </c>
      <c r="BA159" s="159">
        <f xml:space="preserve"> MOD((AF159-BD159-BC159*2-BB159*2^2)/2^3,2)</f>
        <v>0</v>
      </c>
      <c r="BB159" s="159">
        <f xml:space="preserve"> MOD((AF159-BD159-BC159*2)/2^2,2)</f>
        <v>0</v>
      </c>
      <c r="BC159" s="159">
        <f xml:space="preserve"> MOD((AF159-BD159)/2,2)</f>
        <v>0</v>
      </c>
      <c r="BD159" s="159">
        <f xml:space="preserve"> MOD(AF159,2)</f>
        <v>0</v>
      </c>
      <c r="BE159" s="159">
        <f xml:space="preserve"> MOD((AJ159-BH159-BG159*2-BF159*2^2)/2^3,2)</f>
        <v>0</v>
      </c>
      <c r="BF159" s="159">
        <f xml:space="preserve"> MOD((AJ159-BH159-BG159*2)/2^2,2)</f>
        <v>0</v>
      </c>
      <c r="BG159" s="159">
        <f xml:space="preserve"> MOD((AJ159-BH159)/2,2)</f>
        <v>0</v>
      </c>
      <c r="BH159" s="159">
        <f xml:space="preserve"> MOD(AJ159,2)</f>
        <v>0</v>
      </c>
      <c r="BI159" s="159">
        <f xml:space="preserve"> MOD((AN159-BL159-BK159*2-BJ159*2^2)/2^3,2)</f>
        <v>0</v>
      </c>
      <c r="BJ159" s="159">
        <f xml:space="preserve"> MOD((AN159-BL159-BK159*2)/2^2,2)</f>
        <v>0</v>
      </c>
      <c r="BK159" s="159">
        <f xml:space="preserve"> MOD((AN159-BL159)/2,2)</f>
        <v>0</v>
      </c>
      <c r="BL159" s="159">
        <f xml:space="preserve"> MOD(AN159,2)</f>
        <v>0</v>
      </c>
      <c r="BM159" s="159">
        <f xml:space="preserve"> MOD((AR159-BP159-BO159*2-BN159*2^2)/2^3,2)</f>
        <v>0</v>
      </c>
      <c r="BN159" s="159">
        <f xml:space="preserve"> MOD((AR159-BP159-BO159*2)/2^2,2)</f>
        <v>0</v>
      </c>
      <c r="BO159" s="159">
        <f xml:space="preserve"> MOD((AR159-BP159)/2,2)</f>
        <v>0</v>
      </c>
      <c r="BP159" s="159">
        <f xml:space="preserve"> MOD(AR159,2)</f>
        <v>0</v>
      </c>
      <c r="BQ159" s="159">
        <f xml:space="preserve"> MOD((AV159-BT159-BS159*2-BR159*2^2)/2^3,2)</f>
        <v>0</v>
      </c>
      <c r="BR159" s="159">
        <f xml:space="preserve"> MOD((AV159-BT159-BS159*2)/2^2,2)</f>
        <v>0</v>
      </c>
      <c r="BS159" s="159">
        <f xml:space="preserve"> MOD((AV159-BT159)/2,2)</f>
        <v>0</v>
      </c>
      <c r="BT159" s="159">
        <f xml:space="preserve"> MOD(AV159,2)</f>
        <v>0</v>
      </c>
      <c r="BU159" s="159">
        <f xml:space="preserve"> MOD((AZ159-BX159-BW159*2-BV159*2^2)/2^3,2)</f>
        <v>0</v>
      </c>
      <c r="BV159" s="159">
        <f xml:space="preserve"> MOD((AZ159-BX159-BW159*2)/2^2,2)</f>
        <v>1</v>
      </c>
      <c r="BW159" s="159">
        <f xml:space="preserve"> MOD((AZ159-BX159)/2,2)</f>
        <v>0</v>
      </c>
      <c r="BX159" s="159">
        <f xml:space="preserve"> MOD(AZ159,2)</f>
        <v>0</v>
      </c>
      <c r="DU159" s="115" t="str">
        <f t="shared" ref="DU159" si="1114" xml:space="preserve"> DEC2HEX(D159*8+E159*4+F159*2+G159)</f>
        <v>0</v>
      </c>
      <c r="DV159" s="115" t="str">
        <f t="shared" ref="DV159" si="1115" xml:space="preserve"> DEC2HEX(H159*8+I159*4+J159*2+K159)</f>
        <v>4</v>
      </c>
      <c r="DW159" s="115" t="str">
        <f t="shared" ref="DW159" si="1116" xml:space="preserve"> DEC2HEX(L159*8+M159*4+N159*2+O159)</f>
        <v>0</v>
      </c>
      <c r="DX159" s="115" t="str">
        <f t="shared" ref="DX159" si="1117" xml:space="preserve"> DEC2HEX(P159*8+Q159*4+R159*2+S159)</f>
        <v>0</v>
      </c>
      <c r="DY159" s="115" t="str">
        <f t="shared" ref="DY159" si="1118" xml:space="preserve"> DEC2HEX(T159*8+U159*4+V159*2+W159)</f>
        <v>0</v>
      </c>
      <c r="DZ159" s="115" t="str">
        <f t="shared" ref="DZ159" si="1119" xml:space="preserve"> DEC2HEX(X159*8+Y159*4+Z159*2+AA159)</f>
        <v>0</v>
      </c>
    </row>
    <row r="160" spans="1:130" s="94" customFormat="1" ht="26.25" customHeight="1" x14ac:dyDescent="0.35">
      <c r="A160" s="115" t="s">
        <v>1004</v>
      </c>
      <c r="B160" s="167">
        <v>202</v>
      </c>
      <c r="C160" s="205" t="str">
        <f t="shared" ref="C160" si="1120" xml:space="preserve"> DEC2HEX(B160)</f>
        <v>CA</v>
      </c>
      <c r="D160" s="401">
        <v>0</v>
      </c>
      <c r="E160" s="401">
        <v>0</v>
      </c>
      <c r="F160" s="401">
        <v>0</v>
      </c>
      <c r="G160" s="446" t="s">
        <v>852</v>
      </c>
      <c r="H160" s="448"/>
      <c r="I160" s="447"/>
      <c r="J160" s="446" t="s">
        <v>851</v>
      </c>
      <c r="K160" s="448"/>
      <c r="L160" s="447"/>
      <c r="M160" s="446" t="s">
        <v>853</v>
      </c>
      <c r="N160" s="448"/>
      <c r="O160" s="448"/>
      <c r="P160" s="448"/>
      <c r="Q160" s="448"/>
      <c r="R160" s="447"/>
      <c r="S160" s="446" t="s">
        <v>850</v>
      </c>
      <c r="T160" s="448"/>
      <c r="U160" s="447"/>
      <c r="V160" s="446" t="s">
        <v>848</v>
      </c>
      <c r="W160" s="448"/>
      <c r="X160" s="447"/>
      <c r="Y160" s="446" t="s">
        <v>849</v>
      </c>
      <c r="Z160" s="448"/>
      <c r="AA160" s="447"/>
      <c r="AB160" s="97"/>
      <c r="AD160" s="93"/>
      <c r="AE160" s="93"/>
      <c r="AF160" s="93"/>
      <c r="AG160" s="93"/>
      <c r="AH160" s="93"/>
      <c r="AI160" s="93"/>
      <c r="AJ160" s="93"/>
      <c r="AK160" s="93"/>
      <c r="AL160" s="93"/>
      <c r="AM160" s="93"/>
      <c r="DU160" s="115"/>
      <c r="DV160" s="115"/>
      <c r="DW160" s="115"/>
      <c r="DX160" s="115"/>
      <c r="DY160" s="115"/>
      <c r="DZ160" s="115"/>
    </row>
    <row r="161" spans="1:130" s="94" customFormat="1" ht="21.75" customHeight="1" x14ac:dyDescent="0.35">
      <c r="A161" s="115"/>
      <c r="B161" s="179"/>
      <c r="C161" s="95"/>
      <c r="D161" s="209">
        <v>0</v>
      </c>
      <c r="E161" s="209">
        <v>0</v>
      </c>
      <c r="F161" s="209">
        <v>0</v>
      </c>
      <c r="G161" s="209">
        <v>0</v>
      </c>
      <c r="H161" s="209">
        <v>0</v>
      </c>
      <c r="I161" s="209">
        <v>0</v>
      </c>
      <c r="J161" s="209">
        <v>1</v>
      </c>
      <c r="K161" s="209">
        <v>0</v>
      </c>
      <c r="L161" s="209">
        <v>0</v>
      </c>
      <c r="M161" s="146">
        <f>AO161</f>
        <v>1</v>
      </c>
      <c r="N161" s="146">
        <f>AP161</f>
        <v>0</v>
      </c>
      <c r="O161" s="146">
        <f>AQ161</f>
        <v>0</v>
      </c>
      <c r="P161" s="146">
        <f>AO161</f>
        <v>1</v>
      </c>
      <c r="Q161" s="146">
        <f>AP161</f>
        <v>0</v>
      </c>
      <c r="R161" s="146">
        <f>AQ161</f>
        <v>0</v>
      </c>
      <c r="S161" s="209">
        <v>0</v>
      </c>
      <c r="T161" s="209">
        <v>1</v>
      </c>
      <c r="U161" s="209">
        <v>0</v>
      </c>
      <c r="V161" s="209">
        <v>0</v>
      </c>
      <c r="W161" s="209">
        <v>0</v>
      </c>
      <c r="X161" s="209">
        <v>0</v>
      </c>
      <c r="Y161" s="209">
        <v>0</v>
      </c>
      <c r="Z161" s="209">
        <v>0</v>
      </c>
      <c r="AA161" s="209">
        <v>0</v>
      </c>
      <c r="AB161" s="97"/>
      <c r="AD161" s="93">
        <f>H187+H197+H207+H217+H227+H237+H247+H257+H267+H277+H287+H297+H307+H317+H327+H337+H347+H357+H367+H377+H387+H397+H307+H417</f>
        <v>0</v>
      </c>
      <c r="AE161" s="93">
        <f>IF(AD161=0,4,6)</f>
        <v>4</v>
      </c>
      <c r="AG161" s="159">
        <f xml:space="preserve"> MOD((AE161-AH161)/16,16)</f>
        <v>0</v>
      </c>
      <c r="AH161" s="159">
        <f xml:space="preserve"> MOD(AE161,16)</f>
        <v>4</v>
      </c>
      <c r="AJ161" s="159">
        <f xml:space="preserve"> MOD((AG161-AM161-AL161*2-AK161*2^2)/2^3,2)</f>
        <v>0</v>
      </c>
      <c r="AK161" s="159">
        <f xml:space="preserve"> MOD((AG161-AM161-AL161*2)/2^2,2)</f>
        <v>0</v>
      </c>
      <c r="AL161" s="159">
        <f xml:space="preserve"> MOD((AG161-AM161)/2,2)</f>
        <v>0</v>
      </c>
      <c r="AM161" s="159">
        <f xml:space="preserve"> MOD(AG161,2)</f>
        <v>0</v>
      </c>
      <c r="AN161" s="159">
        <f xml:space="preserve"> MOD((AH161-AQ161-AP161*2-AO161*2^2)/2^3,2)</f>
        <v>0</v>
      </c>
      <c r="AO161" s="159">
        <f xml:space="preserve"> MOD((AH161-AQ161-AP161*2)/2^2,2)</f>
        <v>1</v>
      </c>
      <c r="AP161" s="159">
        <f xml:space="preserve"> MOD((AH161-AQ161)/2,2)</f>
        <v>0</v>
      </c>
      <c r="AQ161" s="159">
        <f xml:space="preserve"> MOD(AH161,2)</f>
        <v>0</v>
      </c>
      <c r="DU161" s="115" t="str">
        <f t="shared" ref="DU161" si="1121" xml:space="preserve"> DEC2HEX(D161*8+E161*4+F161*2+G161)</f>
        <v>0</v>
      </c>
      <c r="DV161" s="115" t="str">
        <f t="shared" ref="DV161" si="1122" xml:space="preserve"> DEC2HEX(H161*8+I161*4+J161*2+K161)</f>
        <v>2</v>
      </c>
      <c r="DW161" s="115" t="str">
        <f t="shared" ref="DW161" si="1123" xml:space="preserve"> DEC2HEX(L161*8+M161*4+N161*2+O161)</f>
        <v>4</v>
      </c>
      <c r="DX161" s="115" t="str">
        <f t="shared" ref="DX161" si="1124" xml:space="preserve"> DEC2HEX(P161*8+Q161*4+R161*2+S161)</f>
        <v>8</v>
      </c>
      <c r="DY161" s="115" t="str">
        <f t="shared" ref="DY161" si="1125" xml:space="preserve"> DEC2HEX(T161*8+U161*4+V161*2+W161)</f>
        <v>8</v>
      </c>
      <c r="DZ161" s="115" t="str">
        <f t="shared" ref="DZ161" si="1126" xml:space="preserve"> DEC2HEX(X161*8+Y161*4+Z161*2+AA161)</f>
        <v>0</v>
      </c>
    </row>
    <row r="162" spans="1:130" s="94" customFormat="1" ht="74.25" customHeight="1" x14ac:dyDescent="0.35">
      <c r="A162" s="115" t="s">
        <v>1005</v>
      </c>
      <c r="B162" s="167">
        <v>203</v>
      </c>
      <c r="C162" s="205" t="str">
        <f t="shared" ref="C162" si="1127" xml:space="preserve"> DEC2HEX(B162)</f>
        <v>CB</v>
      </c>
      <c r="D162" s="168"/>
      <c r="E162" s="168"/>
      <c r="F162" s="168"/>
      <c r="G162" s="168" t="s">
        <v>526</v>
      </c>
      <c r="H162" s="205">
        <v>0</v>
      </c>
      <c r="I162" s="205">
        <v>0</v>
      </c>
      <c r="J162" s="205">
        <v>0</v>
      </c>
      <c r="K162" s="205">
        <v>0</v>
      </c>
      <c r="L162" s="205">
        <v>0</v>
      </c>
      <c r="M162" s="205">
        <v>0</v>
      </c>
      <c r="N162" s="205">
        <v>0</v>
      </c>
      <c r="O162" s="205">
        <v>0</v>
      </c>
      <c r="P162" s="205">
        <v>0</v>
      </c>
      <c r="Q162" s="205">
        <v>0</v>
      </c>
      <c r="R162" s="205">
        <v>0</v>
      </c>
      <c r="S162" s="205">
        <v>0</v>
      </c>
      <c r="T162" s="205">
        <v>0</v>
      </c>
      <c r="U162" s="205">
        <v>1</v>
      </c>
      <c r="V162" s="205">
        <v>0</v>
      </c>
      <c r="W162" s="205">
        <v>0</v>
      </c>
      <c r="X162" s="205">
        <v>1</v>
      </c>
      <c r="Y162" s="205">
        <v>1</v>
      </c>
      <c r="Z162" s="205">
        <v>1</v>
      </c>
      <c r="AA162" s="205">
        <v>1</v>
      </c>
      <c r="AB162" s="97"/>
      <c r="AD162" s="93"/>
      <c r="AE162" s="93"/>
      <c r="AF162" s="93"/>
      <c r="AG162" s="93"/>
      <c r="AH162" s="93"/>
      <c r="AI162" s="93"/>
      <c r="AJ162" s="93"/>
      <c r="AK162" s="93"/>
      <c r="AL162" s="93"/>
      <c r="AM162" s="93"/>
      <c r="DU162" s="115"/>
      <c r="DV162" s="115"/>
      <c r="DW162" s="115"/>
      <c r="DX162" s="115"/>
      <c r="DY162" s="115"/>
      <c r="DZ162" s="115"/>
    </row>
    <row r="163" spans="1:130" s="94" customFormat="1" ht="21.75" customHeight="1" x14ac:dyDescent="0.35">
      <c r="A163" s="115"/>
      <c r="B163" s="179"/>
      <c r="C163" s="95"/>
      <c r="D163" s="96"/>
      <c r="E163" s="96"/>
      <c r="F163" s="96"/>
      <c r="G163" s="146">
        <f xml:space="preserve"> IF(CLK_MODE="External",1,0)</f>
        <v>0</v>
      </c>
      <c r="H163" s="96"/>
      <c r="I163" s="96"/>
      <c r="J163" s="96"/>
      <c r="K163" s="96"/>
      <c r="L163" s="96"/>
      <c r="M163" s="96"/>
      <c r="N163" s="96"/>
      <c r="O163" s="96"/>
      <c r="P163" s="96"/>
      <c r="Q163" s="96"/>
      <c r="R163" s="96"/>
      <c r="S163" s="96"/>
      <c r="T163" s="96"/>
      <c r="U163" s="209">
        <v>1</v>
      </c>
      <c r="V163" s="209">
        <v>0</v>
      </c>
      <c r="W163" s="209">
        <v>0</v>
      </c>
      <c r="X163" s="209">
        <v>1</v>
      </c>
      <c r="Y163" s="209">
        <v>1</v>
      </c>
      <c r="Z163" s="209">
        <v>1</v>
      </c>
      <c r="AA163" s="209">
        <v>1</v>
      </c>
      <c r="AB163" s="97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DU163" s="115" t="str">
        <f t="shared" ref="DU163" si="1128" xml:space="preserve"> DEC2HEX(D163*8+E163*4+F163*2+G163)</f>
        <v>0</v>
      </c>
      <c r="DV163" s="115" t="str">
        <f t="shared" ref="DV163" si="1129" xml:space="preserve"> DEC2HEX(H163*8+I163*4+J163*2+K163)</f>
        <v>0</v>
      </c>
      <c r="DW163" s="115" t="str">
        <f t="shared" ref="DW163" si="1130" xml:space="preserve"> DEC2HEX(L163*8+M163*4+N163*2+O163)</f>
        <v>0</v>
      </c>
      <c r="DX163" s="115" t="str">
        <f t="shared" ref="DX163" si="1131" xml:space="preserve"> DEC2HEX(P163*8+Q163*4+R163*2+S163)</f>
        <v>0</v>
      </c>
      <c r="DY163" s="115" t="str">
        <f t="shared" ref="DY163" si="1132" xml:space="preserve"> DEC2HEX(T163*8+U163*4+V163*2+W163)</f>
        <v>4</v>
      </c>
      <c r="DZ163" s="115" t="str">
        <f t="shared" ref="DZ163" si="1133" xml:space="preserve"> DEC2HEX(X163*8+Y163*4+Z163*2+AA163)</f>
        <v>F</v>
      </c>
    </row>
    <row r="164" spans="1:130" s="94" customFormat="1" ht="45" customHeight="1" x14ac:dyDescent="0.35">
      <c r="A164" s="115" t="s">
        <v>1006</v>
      </c>
      <c r="B164" s="167">
        <v>207</v>
      </c>
      <c r="C164" s="205" t="str">
        <f t="shared" ref="C164" si="1134" xml:space="preserve"> DEC2HEX(B164)</f>
        <v>CF</v>
      </c>
      <c r="D164" s="205">
        <v>0</v>
      </c>
      <c r="E164" s="205">
        <v>0</v>
      </c>
      <c r="F164" s="205">
        <v>0</v>
      </c>
      <c r="G164" s="205">
        <v>0</v>
      </c>
      <c r="H164" s="205">
        <v>0</v>
      </c>
      <c r="I164" s="205">
        <v>0</v>
      </c>
      <c r="J164" s="205">
        <v>0</v>
      </c>
      <c r="K164" s="205">
        <v>0</v>
      </c>
      <c r="L164" s="154" t="s">
        <v>527</v>
      </c>
      <c r="M164" s="205">
        <v>0</v>
      </c>
      <c r="N164" s="205">
        <v>0</v>
      </c>
      <c r="O164" s="205">
        <v>0</v>
      </c>
      <c r="P164" s="446" t="s">
        <v>528</v>
      </c>
      <c r="Q164" s="448"/>
      <c r="R164" s="448"/>
      <c r="S164" s="447"/>
      <c r="T164" s="205">
        <v>0</v>
      </c>
      <c r="U164" s="205">
        <v>0</v>
      </c>
      <c r="V164" s="205">
        <v>0</v>
      </c>
      <c r="W164" s="205">
        <v>0</v>
      </c>
      <c r="X164" s="446" t="s">
        <v>529</v>
      </c>
      <c r="Y164" s="448"/>
      <c r="Z164" s="448"/>
      <c r="AA164" s="447"/>
      <c r="AB164" s="97"/>
      <c r="AD164" s="93"/>
      <c r="AE164" s="93"/>
      <c r="AF164" s="93"/>
      <c r="AG164" s="93"/>
      <c r="AH164" s="93"/>
      <c r="AI164" s="93"/>
      <c r="AJ164" s="93"/>
      <c r="AK164" s="93"/>
      <c r="AL164" s="93"/>
      <c r="AM164" s="93"/>
      <c r="DU164" s="115"/>
      <c r="DV164" s="115"/>
      <c r="DW164" s="115"/>
      <c r="DX164" s="115"/>
      <c r="DY164" s="115"/>
      <c r="DZ164" s="115"/>
    </row>
    <row r="165" spans="1:130" s="94" customFormat="1" ht="21.75" customHeight="1" x14ac:dyDescent="0.35">
      <c r="A165" s="115"/>
      <c r="B165" s="179"/>
      <c r="C165" s="95"/>
      <c r="D165" s="95"/>
      <c r="E165" s="95"/>
      <c r="F165" s="95"/>
      <c r="G165" s="95"/>
      <c r="H165" s="95"/>
      <c r="I165" s="95"/>
      <c r="J165" s="95"/>
      <c r="K165" s="95"/>
      <c r="L165" s="146">
        <f>IF(EN_ECG_DIG_SAT_DET="YES",1,0)</f>
        <v>1</v>
      </c>
      <c r="M165" s="95"/>
      <c r="N165" s="95"/>
      <c r="O165" s="95"/>
      <c r="P165" s="209">
        <v>1</v>
      </c>
      <c r="Q165" s="209">
        <v>1</v>
      </c>
      <c r="R165" s="209">
        <v>1</v>
      </c>
      <c r="S165" s="209">
        <v>0</v>
      </c>
      <c r="T165" s="95"/>
      <c r="U165" s="95"/>
      <c r="V165" s="95"/>
      <c r="W165" s="95"/>
      <c r="X165" s="209">
        <v>1</v>
      </c>
      <c r="Y165" s="209">
        <v>0</v>
      </c>
      <c r="Z165" s="209">
        <v>0</v>
      </c>
      <c r="AA165" s="209">
        <v>0</v>
      </c>
      <c r="AB165" s="97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DU165" s="115" t="str">
        <f t="shared" ref="DU165" si="1135" xml:space="preserve"> DEC2HEX(D165*8+E165*4+F165*2+G165)</f>
        <v>0</v>
      </c>
      <c r="DV165" s="115" t="str">
        <f t="shared" ref="DV165" si="1136" xml:space="preserve"> DEC2HEX(H165*8+I165*4+J165*2+K165)</f>
        <v>0</v>
      </c>
      <c r="DW165" s="115" t="str">
        <f t="shared" ref="DW165" si="1137" xml:space="preserve"> DEC2HEX(L165*8+M165*4+N165*2+O165)</f>
        <v>8</v>
      </c>
      <c r="DX165" s="115" t="str">
        <f t="shared" ref="DX165" si="1138" xml:space="preserve"> DEC2HEX(P165*8+Q165*4+R165*2+S165)</f>
        <v>E</v>
      </c>
      <c r="DY165" s="115" t="str">
        <f t="shared" ref="DY165" si="1139" xml:space="preserve"> DEC2HEX(T165*8+U165*4+V165*2+W165)</f>
        <v>0</v>
      </c>
      <c r="DZ165" s="115" t="str">
        <f t="shared" ref="DZ165" si="1140" xml:space="preserve"> DEC2HEX(X165*8+Y165*4+Z165*2+AA165)</f>
        <v>8</v>
      </c>
    </row>
    <row r="166" spans="1:130" s="94" customFormat="1" ht="20.149999999999999" customHeight="1" x14ac:dyDescent="0.35">
      <c r="A166" s="115" t="s">
        <v>1007</v>
      </c>
      <c r="B166" s="167">
        <v>208</v>
      </c>
      <c r="C166" s="205" t="str">
        <f t="shared" ref="C166" si="1141" xml:space="preserve"> DEC2HEX(B166)</f>
        <v>D0</v>
      </c>
      <c r="D166" s="205">
        <v>0</v>
      </c>
      <c r="E166" s="205">
        <v>0</v>
      </c>
      <c r="F166" s="205">
        <v>0</v>
      </c>
      <c r="G166" s="205">
        <v>0</v>
      </c>
      <c r="H166" s="205">
        <v>0</v>
      </c>
      <c r="I166" s="205">
        <v>0</v>
      </c>
      <c r="J166" s="205">
        <v>0</v>
      </c>
      <c r="K166" s="205">
        <v>0</v>
      </c>
      <c r="L166" s="205">
        <v>0</v>
      </c>
      <c r="M166" s="205">
        <v>0</v>
      </c>
      <c r="N166" s="205">
        <v>0</v>
      </c>
      <c r="O166" s="205">
        <v>0</v>
      </c>
      <c r="P166" s="446" t="s">
        <v>530</v>
      </c>
      <c r="Q166" s="448"/>
      <c r="R166" s="448"/>
      <c r="S166" s="448"/>
      <c r="T166" s="448"/>
      <c r="U166" s="448"/>
      <c r="V166" s="448"/>
      <c r="W166" s="448"/>
      <c r="X166" s="448"/>
      <c r="Y166" s="448"/>
      <c r="Z166" s="448"/>
      <c r="AA166" s="447"/>
      <c r="AB166" s="97"/>
      <c r="AD166" s="93"/>
      <c r="AE166" s="93"/>
      <c r="AF166" s="93"/>
      <c r="AG166" s="93"/>
      <c r="AH166" s="93"/>
      <c r="AI166" s="93"/>
      <c r="AJ166" s="93"/>
      <c r="AK166" s="93"/>
      <c r="AL166" s="93"/>
      <c r="AM166" s="93"/>
      <c r="DU166" s="115"/>
      <c r="DV166" s="115"/>
      <c r="DW166" s="115"/>
      <c r="DX166" s="115"/>
      <c r="DY166" s="115"/>
      <c r="DZ166" s="115"/>
    </row>
    <row r="167" spans="1:130" s="94" customFormat="1" ht="21.75" customHeight="1" x14ac:dyDescent="0.35">
      <c r="A167" s="115"/>
      <c r="B167" s="179"/>
      <c r="C167" s="95"/>
      <c r="D167" s="95"/>
      <c r="E167" s="95"/>
      <c r="F167" s="95"/>
      <c r="G167" s="95"/>
      <c r="H167" s="95"/>
      <c r="I167" s="95"/>
      <c r="J167" s="95"/>
      <c r="K167" s="95"/>
      <c r="L167" s="95"/>
      <c r="M167" s="95"/>
      <c r="N167" s="95"/>
      <c r="O167" s="95"/>
      <c r="P167" s="146">
        <f t="shared" ref="P167:AA167" si="1142">BM167</f>
        <v>0</v>
      </c>
      <c r="Q167" s="146">
        <f t="shared" si="1142"/>
        <v>0</v>
      </c>
      <c r="R167" s="146">
        <f t="shared" si="1142"/>
        <v>0</v>
      </c>
      <c r="S167" s="146">
        <f t="shared" si="1142"/>
        <v>1</v>
      </c>
      <c r="T167" s="146">
        <f t="shared" si="1142"/>
        <v>0</v>
      </c>
      <c r="U167" s="146">
        <f t="shared" si="1142"/>
        <v>0</v>
      </c>
      <c r="V167" s="146">
        <f t="shared" si="1142"/>
        <v>0</v>
      </c>
      <c r="W167" s="146">
        <f t="shared" si="1142"/>
        <v>0</v>
      </c>
      <c r="X167" s="146">
        <f t="shared" si="1142"/>
        <v>0</v>
      </c>
      <c r="Y167" s="146">
        <f t="shared" si="1142"/>
        <v>0</v>
      </c>
      <c r="Z167" s="146">
        <f t="shared" si="1142"/>
        <v>0</v>
      </c>
      <c r="AA167" s="146">
        <f t="shared" si="1142"/>
        <v>0</v>
      </c>
      <c r="AB167" s="97"/>
      <c r="AD167" s="93" t="s">
        <v>530</v>
      </c>
      <c r="AE167" s="93">
        <f>PRPCT_ECG</f>
        <v>256</v>
      </c>
      <c r="AF167" s="159">
        <f xml:space="preserve"> MOD((AE167-AZ167-16*AV167-16^2*AR167-AN167*16^3-AJ167*16^4)/16^5,16)</f>
        <v>0</v>
      </c>
      <c r="AG167" s="159"/>
      <c r="AH167" s="159"/>
      <c r="AI167" s="159"/>
      <c r="AJ167" s="159">
        <f xml:space="preserve"> MOD((AE167-AZ167-16*AV167-16^2*AR167-AN167*16^3)/16^4,16)</f>
        <v>0</v>
      </c>
      <c r="AK167" s="159"/>
      <c r="AL167" s="159"/>
      <c r="AM167" s="159"/>
      <c r="AN167" s="159">
        <f xml:space="preserve"> MOD((AE167-AZ167-16*AV167-16^2*AR167)/16^3,16)</f>
        <v>0</v>
      </c>
      <c r="AO167" s="159"/>
      <c r="AP167" s="159"/>
      <c r="AQ167" s="159"/>
      <c r="AR167" s="159">
        <f xml:space="preserve"> MOD((AE167-AZ167-16*AV167)/16^2,16)</f>
        <v>1</v>
      </c>
      <c r="AS167" s="159"/>
      <c r="AT167" s="159"/>
      <c r="AU167" s="159"/>
      <c r="AV167" s="159">
        <f xml:space="preserve"> MOD((AE167-AZ167)/16,16)</f>
        <v>0</v>
      </c>
      <c r="AW167" s="159"/>
      <c r="AX167" s="159"/>
      <c r="AY167" s="159"/>
      <c r="AZ167" s="159">
        <f xml:space="preserve"> MOD(AE167,16)</f>
        <v>0</v>
      </c>
      <c r="BA167" s="159">
        <f xml:space="preserve"> MOD((AF167-BD167-BC167*2-BB167*2^2)/2^3,2)</f>
        <v>0</v>
      </c>
      <c r="BB167" s="159">
        <f xml:space="preserve"> MOD((AF167-BD167-BC167*2)/2^2,2)</f>
        <v>0</v>
      </c>
      <c r="BC167" s="159">
        <f xml:space="preserve"> MOD((AF167-BD167)/2,2)</f>
        <v>0</v>
      </c>
      <c r="BD167" s="159">
        <f xml:space="preserve"> MOD(AF167,2)</f>
        <v>0</v>
      </c>
      <c r="BE167" s="159">
        <f xml:space="preserve"> MOD((AJ167-BH167-BG167*2-BF167*2^2)/2^3,2)</f>
        <v>0</v>
      </c>
      <c r="BF167" s="159">
        <f xml:space="preserve"> MOD((AJ167-BH167-BG167*2)/2^2,2)</f>
        <v>0</v>
      </c>
      <c r="BG167" s="159">
        <f xml:space="preserve"> MOD((AJ167-BH167)/2,2)</f>
        <v>0</v>
      </c>
      <c r="BH167" s="159">
        <f xml:space="preserve"> MOD(AJ167,2)</f>
        <v>0</v>
      </c>
      <c r="BI167" s="159">
        <f xml:space="preserve"> MOD((AN167-BL167-BK167*2-BJ167*2^2)/2^3,2)</f>
        <v>0</v>
      </c>
      <c r="BJ167" s="159">
        <f xml:space="preserve"> MOD((AN167-BL167-BK167*2)/2^2,2)</f>
        <v>0</v>
      </c>
      <c r="BK167" s="159">
        <f xml:space="preserve"> MOD((AN167-BL167)/2,2)</f>
        <v>0</v>
      </c>
      <c r="BL167" s="159">
        <f xml:space="preserve"> MOD(AN167,2)</f>
        <v>0</v>
      </c>
      <c r="BM167" s="159">
        <f xml:space="preserve"> MOD((AR167-BP167-BO167*2-BN167*2^2)/2^3,2)</f>
        <v>0</v>
      </c>
      <c r="BN167" s="159">
        <f xml:space="preserve"> MOD((AR167-BP167-BO167*2)/2^2,2)</f>
        <v>0</v>
      </c>
      <c r="BO167" s="159">
        <f xml:space="preserve"> MOD((AR167-BP167)/2,2)</f>
        <v>0</v>
      </c>
      <c r="BP167" s="159">
        <f xml:space="preserve"> MOD(AR167,2)</f>
        <v>1</v>
      </c>
      <c r="BQ167" s="159">
        <f xml:space="preserve"> MOD((AV167-BT167-BS167*2-BR167*2^2)/2^3,2)</f>
        <v>0</v>
      </c>
      <c r="BR167" s="159">
        <f xml:space="preserve"> MOD((AV167-BT167-BS167*2)/2^2,2)</f>
        <v>0</v>
      </c>
      <c r="BS167" s="159">
        <f xml:space="preserve"> MOD((AV167-BT167)/2,2)</f>
        <v>0</v>
      </c>
      <c r="BT167" s="159">
        <f xml:space="preserve"> MOD(AV167,2)</f>
        <v>0</v>
      </c>
      <c r="BU167" s="159">
        <f xml:space="preserve"> MOD((AZ167-BX167-BW167*2-BV167*2^2)/2^3,2)</f>
        <v>0</v>
      </c>
      <c r="BV167" s="159">
        <f xml:space="preserve"> MOD((AZ167-BX167-BW167*2)/2^2,2)</f>
        <v>0</v>
      </c>
      <c r="BW167" s="159">
        <f xml:space="preserve"> MOD((AZ167-BX167)/2,2)</f>
        <v>0</v>
      </c>
      <c r="BX167" s="159">
        <f xml:space="preserve"> MOD(AZ167,2)</f>
        <v>0</v>
      </c>
      <c r="DU167" s="115" t="str">
        <f t="shared" ref="DU167" si="1143" xml:space="preserve"> DEC2HEX(D167*8+E167*4+F167*2+G167)</f>
        <v>0</v>
      </c>
      <c r="DV167" s="115" t="str">
        <f t="shared" ref="DV167" si="1144" xml:space="preserve"> DEC2HEX(H167*8+I167*4+J167*2+K167)</f>
        <v>0</v>
      </c>
      <c r="DW167" s="115" t="str">
        <f t="shared" ref="DW167" si="1145" xml:space="preserve"> DEC2HEX(L167*8+M167*4+N167*2+O167)</f>
        <v>0</v>
      </c>
      <c r="DX167" s="115" t="str">
        <f t="shared" ref="DX167" si="1146" xml:space="preserve"> DEC2HEX(P167*8+Q167*4+R167*2+S167)</f>
        <v>1</v>
      </c>
      <c r="DY167" s="115" t="str">
        <f t="shared" ref="DY167" si="1147" xml:space="preserve"> DEC2HEX(T167*8+U167*4+V167*2+W167)</f>
        <v>0</v>
      </c>
      <c r="DZ167" s="115" t="str">
        <f t="shared" ref="DZ167" si="1148" xml:space="preserve"> DEC2HEX(X167*8+Y167*4+Z167*2+AA167)</f>
        <v>0</v>
      </c>
    </row>
    <row r="168" spans="1:130" s="94" customFormat="1" ht="27.75" customHeight="1" x14ac:dyDescent="0.35">
      <c r="A168" s="115" t="s">
        <v>1008</v>
      </c>
      <c r="B168" s="167">
        <v>209</v>
      </c>
      <c r="C168" s="205" t="str">
        <f t="shared" ref="C168" si="1149" xml:space="preserve"> DEC2HEX(B168)</f>
        <v>D1</v>
      </c>
      <c r="D168" s="452" t="s">
        <v>531</v>
      </c>
      <c r="E168" s="453"/>
      <c r="F168" s="454"/>
      <c r="G168" s="452" t="s">
        <v>532</v>
      </c>
      <c r="H168" s="453"/>
      <c r="I168" s="454"/>
      <c r="J168" s="452" t="s">
        <v>533</v>
      </c>
      <c r="K168" s="453"/>
      <c r="L168" s="454"/>
      <c r="M168" s="452" t="s">
        <v>534</v>
      </c>
      <c r="N168" s="453"/>
      <c r="O168" s="454"/>
      <c r="P168" s="452" t="s">
        <v>535</v>
      </c>
      <c r="Q168" s="453"/>
      <c r="R168" s="454"/>
      <c r="S168" s="452" t="s">
        <v>536</v>
      </c>
      <c r="T168" s="453"/>
      <c r="U168" s="454"/>
      <c r="V168" s="452" t="s">
        <v>537</v>
      </c>
      <c r="W168" s="453"/>
      <c r="X168" s="454"/>
      <c r="Y168" s="452" t="s">
        <v>538</v>
      </c>
      <c r="Z168" s="453"/>
      <c r="AA168" s="454"/>
      <c r="AB168" s="97"/>
      <c r="AD168" s="93"/>
      <c r="AE168" s="93"/>
      <c r="AF168" s="93"/>
      <c r="AG168" s="93"/>
      <c r="AH168" s="93"/>
      <c r="AI168" s="93"/>
      <c r="AJ168" s="93"/>
      <c r="AK168" s="93"/>
      <c r="AL168" s="93"/>
      <c r="AM168" s="93"/>
      <c r="DU168" s="115"/>
      <c r="DV168" s="115"/>
      <c r="DW168" s="115"/>
      <c r="DX168" s="115"/>
      <c r="DY168" s="115"/>
      <c r="DZ168" s="115"/>
    </row>
    <row r="169" spans="1:130" s="94" customFormat="1" ht="21.75" customHeight="1" x14ac:dyDescent="0.35">
      <c r="A169" s="115"/>
      <c r="B169" s="179"/>
      <c r="C169" s="215"/>
      <c r="D169" s="146">
        <v>0</v>
      </c>
      <c r="E169" s="146">
        <f>IF(BA169="PPG",1,0)</f>
        <v>0</v>
      </c>
      <c r="F169" s="146">
        <f>IF(BA169="ECG",1,0)</f>
        <v>0</v>
      </c>
      <c r="G169" s="146">
        <v>0</v>
      </c>
      <c r="H169" s="146">
        <f>IF(BD169="PPG",1,0)</f>
        <v>0</v>
      </c>
      <c r="I169" s="146">
        <f>IF(BD169="ECG",1,0)</f>
        <v>0</v>
      </c>
      <c r="J169" s="146">
        <v>0</v>
      </c>
      <c r="K169" s="146">
        <f>IF(BG169="PPG",1,0)</f>
        <v>0</v>
      </c>
      <c r="L169" s="146">
        <f>IF(BG169="ECG",1,0)</f>
        <v>0</v>
      </c>
      <c r="M169" s="146">
        <v>0</v>
      </c>
      <c r="N169" s="146">
        <f>IF(BJ169="PPG",1,0)</f>
        <v>0</v>
      </c>
      <c r="O169" s="146">
        <f>IF(BJ169="ECG",1,0)</f>
        <v>0</v>
      </c>
      <c r="P169" s="146">
        <v>0</v>
      </c>
      <c r="Q169" s="146">
        <f>IF(BM169="PPG",1,0)</f>
        <v>0</v>
      </c>
      <c r="R169" s="146">
        <f>IF(BM169="ECG",1,0)</f>
        <v>0</v>
      </c>
      <c r="S169" s="146">
        <v>0</v>
      </c>
      <c r="T169" s="146">
        <f>IF(BP169="PPG",1,0)</f>
        <v>0</v>
      </c>
      <c r="U169" s="146">
        <f>IF(BP169="ECG",1,0)</f>
        <v>0</v>
      </c>
      <c r="V169" s="146">
        <v>0</v>
      </c>
      <c r="W169" s="146">
        <f>IF(BS169="PPG",1,0)</f>
        <v>0</v>
      </c>
      <c r="X169" s="146">
        <f>IF(BS169="ECG",1,0)</f>
        <v>0</v>
      </c>
      <c r="Y169" s="146">
        <v>0</v>
      </c>
      <c r="Z169" s="146">
        <f>IF(BV169="PPG",1,0)</f>
        <v>0</v>
      </c>
      <c r="AA169" s="146">
        <f>IF(BV169="ECG",1,0)</f>
        <v>1</v>
      </c>
      <c r="AB169" s="97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BA169" s="93" t="str">
        <f>'ECG MIX Config'!N5</f>
        <v>Blank</v>
      </c>
      <c r="BD169" s="93" t="str">
        <f>'ECG MIX Config'!M5</f>
        <v>Blank</v>
      </c>
      <c r="BG169" s="93" t="str">
        <f>'ECG MIX Config'!L5</f>
        <v>Blank</v>
      </c>
      <c r="BJ169" s="93" t="str">
        <f>'ECG MIX Config'!K5</f>
        <v>Blank</v>
      </c>
      <c r="BM169" s="93" t="str">
        <f>'ECG MIX Config'!J5</f>
        <v>Blank</v>
      </c>
      <c r="BP169" s="93" t="str">
        <f>'ECG MIX Config'!I5</f>
        <v>Blank</v>
      </c>
      <c r="BS169" s="93" t="str">
        <f>'ECG MIX Config'!H5</f>
        <v>Blank</v>
      </c>
      <c r="BV169" s="93" t="str">
        <f>'ECG MIX Config'!G5</f>
        <v>ECG</v>
      </c>
      <c r="DU169" s="115" t="str">
        <f t="shared" ref="DU169" si="1150" xml:space="preserve"> DEC2HEX(D169*8+E169*4+F169*2+G169)</f>
        <v>0</v>
      </c>
      <c r="DV169" s="115" t="str">
        <f t="shared" ref="DV169" si="1151" xml:space="preserve"> DEC2HEX(H169*8+I169*4+J169*2+K169)</f>
        <v>0</v>
      </c>
      <c r="DW169" s="115" t="str">
        <f t="shared" ref="DW169" si="1152" xml:space="preserve"> DEC2HEX(L169*8+M169*4+N169*2+O169)</f>
        <v>0</v>
      </c>
      <c r="DX169" s="115" t="str">
        <f t="shared" ref="DX169" si="1153" xml:space="preserve"> DEC2HEX(P169*8+Q169*4+R169*2+S169)</f>
        <v>0</v>
      </c>
      <c r="DY169" s="115" t="str">
        <f t="shared" ref="DY169" si="1154" xml:space="preserve"> DEC2HEX(T169*8+U169*4+V169*2+W169)</f>
        <v>0</v>
      </c>
      <c r="DZ169" s="115" t="str">
        <f t="shared" ref="DZ169" si="1155" xml:space="preserve"> DEC2HEX(X169*8+Y169*4+Z169*2+AA169)</f>
        <v>1</v>
      </c>
    </row>
    <row r="170" spans="1:130" s="94" customFormat="1" ht="20.149999999999999" customHeight="1" x14ac:dyDescent="0.35">
      <c r="A170" s="115" t="s">
        <v>1009</v>
      </c>
      <c r="B170" s="167">
        <v>210</v>
      </c>
      <c r="C170" s="205" t="str">
        <f t="shared" ref="C170" si="1156" xml:space="preserve"> DEC2HEX(B170)</f>
        <v>D2</v>
      </c>
      <c r="D170" s="84">
        <v>0</v>
      </c>
      <c r="E170" s="84">
        <v>0</v>
      </c>
      <c r="F170" s="84">
        <v>0</v>
      </c>
      <c r="G170" s="84">
        <v>0</v>
      </c>
      <c r="H170" s="84">
        <v>0</v>
      </c>
      <c r="I170" s="84">
        <v>0</v>
      </c>
      <c r="J170" s="84">
        <v>0</v>
      </c>
      <c r="K170" s="84">
        <v>0</v>
      </c>
      <c r="L170" s="84">
        <v>0</v>
      </c>
      <c r="M170" s="84">
        <v>0</v>
      </c>
      <c r="N170" s="84">
        <v>0</v>
      </c>
      <c r="O170" s="84">
        <v>0</v>
      </c>
      <c r="P170" s="84">
        <v>0</v>
      </c>
      <c r="Q170" s="84">
        <v>0</v>
      </c>
      <c r="R170" s="84">
        <v>0</v>
      </c>
      <c r="S170" s="84">
        <v>0</v>
      </c>
      <c r="T170" s="84">
        <v>0</v>
      </c>
      <c r="U170" s="84">
        <v>0</v>
      </c>
      <c r="V170" s="449" t="s">
        <v>539</v>
      </c>
      <c r="W170" s="450"/>
      <c r="X170" s="450"/>
      <c r="Y170" s="450"/>
      <c r="Z170" s="450"/>
      <c r="AA170" s="451"/>
      <c r="AB170" s="97"/>
      <c r="AD170" s="93"/>
      <c r="AE170" s="93"/>
      <c r="AF170" s="93"/>
      <c r="AG170" s="93"/>
      <c r="AH170" s="93"/>
      <c r="AI170" s="93"/>
      <c r="AJ170" s="93"/>
      <c r="AK170" s="93"/>
      <c r="AL170" s="93"/>
      <c r="AM170" s="93"/>
      <c r="DU170" s="115"/>
      <c r="DV170" s="115"/>
      <c r="DW170" s="115"/>
      <c r="DX170" s="115"/>
      <c r="DY170" s="115"/>
      <c r="DZ170" s="115"/>
    </row>
    <row r="171" spans="1:130" s="94" customFormat="1" ht="21.75" customHeight="1" x14ac:dyDescent="0.35">
      <c r="A171" s="115"/>
      <c r="B171" s="179"/>
      <c r="C171" s="95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216"/>
      <c r="V171" s="146">
        <f t="shared" ref="V171:AA171" si="1157">BS171</f>
        <v>0</v>
      </c>
      <c r="W171" s="146">
        <f t="shared" si="1157"/>
        <v>0</v>
      </c>
      <c r="X171" s="146">
        <f t="shared" si="1157"/>
        <v>0</v>
      </c>
      <c r="Y171" s="146">
        <f t="shared" si="1157"/>
        <v>0</v>
      </c>
      <c r="Z171" s="146">
        <f t="shared" si="1157"/>
        <v>0</v>
      </c>
      <c r="AA171" s="146">
        <f t="shared" si="1157"/>
        <v>0</v>
      </c>
      <c r="AB171" s="97"/>
      <c r="AD171" s="93" t="s">
        <v>539</v>
      </c>
      <c r="AE171" s="93">
        <f>NUM_ESAW_ECG-1</f>
        <v>0</v>
      </c>
      <c r="AF171" s="159">
        <f t="shared" ref="AF171" si="1158" xml:space="preserve"> MOD((AE171-AZ171-16*AV171-16^2*AR171-AN171*16^3-AJ171*16^4)/16^5,16)</f>
        <v>0</v>
      </c>
      <c r="AG171" s="159"/>
      <c r="AH171" s="159"/>
      <c r="AI171" s="159"/>
      <c r="AJ171" s="159">
        <f t="shared" ref="AJ171" si="1159" xml:space="preserve"> MOD((AE171-AZ171-16*AV171-16^2*AR171-AN171*16^3)/16^4,16)</f>
        <v>0</v>
      </c>
      <c r="AK171" s="159"/>
      <c r="AL171" s="159"/>
      <c r="AM171" s="159"/>
      <c r="AN171" s="159">
        <f t="shared" ref="AN171" si="1160" xml:space="preserve"> MOD((AE171-AZ171-16*AV171-16^2*AR171)/16^3,16)</f>
        <v>0</v>
      </c>
      <c r="AO171" s="159"/>
      <c r="AP171" s="159"/>
      <c r="AQ171" s="159"/>
      <c r="AR171" s="159">
        <f t="shared" ref="AR171" si="1161" xml:space="preserve"> MOD((AE171-AZ171-16*AV171)/16^2,16)</f>
        <v>0</v>
      </c>
      <c r="AS171" s="159"/>
      <c r="AT171" s="159"/>
      <c r="AU171" s="159"/>
      <c r="AV171" s="159">
        <f t="shared" ref="AV171" si="1162" xml:space="preserve"> MOD((AE171-AZ171)/16,16)</f>
        <v>0</v>
      </c>
      <c r="AW171" s="159"/>
      <c r="AX171" s="159"/>
      <c r="AY171" s="159"/>
      <c r="AZ171" s="159">
        <f t="shared" ref="AZ171" si="1163" xml:space="preserve"> MOD(AE171,16)</f>
        <v>0</v>
      </c>
      <c r="BA171" s="159">
        <f t="shared" ref="BA171" si="1164" xml:space="preserve"> MOD((AF171-BD171-BC171*2-BB171*2^2)/2^3,2)</f>
        <v>0</v>
      </c>
      <c r="BB171" s="159">
        <f t="shared" ref="BB171" si="1165" xml:space="preserve"> MOD((AF171-BD171-BC171*2)/2^2,2)</f>
        <v>0</v>
      </c>
      <c r="BC171" s="159">
        <f t="shared" ref="BC171" si="1166" xml:space="preserve"> MOD((AF171-BD171)/2,2)</f>
        <v>0</v>
      </c>
      <c r="BD171" s="159">
        <f t="shared" ref="BD171" si="1167" xml:space="preserve"> MOD(AF171,2)</f>
        <v>0</v>
      </c>
      <c r="BE171" s="159">
        <f t="shared" ref="BE171" si="1168" xml:space="preserve"> MOD((AJ171-BH171-BG171*2-BF171*2^2)/2^3,2)</f>
        <v>0</v>
      </c>
      <c r="BF171" s="159">
        <f t="shared" ref="BF171" si="1169" xml:space="preserve"> MOD((AJ171-BH171-BG171*2)/2^2,2)</f>
        <v>0</v>
      </c>
      <c r="BG171" s="159">
        <f t="shared" ref="BG171" si="1170" xml:space="preserve"> MOD((AJ171-BH171)/2,2)</f>
        <v>0</v>
      </c>
      <c r="BH171" s="159">
        <f t="shared" ref="BH171" si="1171" xml:space="preserve"> MOD(AJ171,2)</f>
        <v>0</v>
      </c>
      <c r="BI171" s="159">
        <f t="shared" ref="BI171" si="1172" xml:space="preserve"> MOD((AN171-BL171-BK171*2-BJ171*2^2)/2^3,2)</f>
        <v>0</v>
      </c>
      <c r="BJ171" s="159">
        <f t="shared" ref="BJ171" si="1173" xml:space="preserve"> MOD((AN171-BL171-BK171*2)/2^2,2)</f>
        <v>0</v>
      </c>
      <c r="BK171" s="159">
        <f t="shared" ref="BK171" si="1174" xml:space="preserve"> MOD((AN171-BL171)/2,2)</f>
        <v>0</v>
      </c>
      <c r="BL171" s="159">
        <f t="shared" ref="BL171" si="1175" xml:space="preserve"> MOD(AN171,2)</f>
        <v>0</v>
      </c>
      <c r="BM171" s="159">
        <f t="shared" ref="BM171" si="1176" xml:space="preserve"> MOD((AR171-BP171-BO171*2-BN171*2^2)/2^3,2)</f>
        <v>0</v>
      </c>
      <c r="BN171" s="159">
        <f t="shared" ref="BN171" si="1177" xml:space="preserve"> MOD((AR171-BP171-BO171*2)/2^2,2)</f>
        <v>0</v>
      </c>
      <c r="BO171" s="159">
        <f t="shared" ref="BO171" si="1178" xml:space="preserve"> MOD((AR171-BP171)/2,2)</f>
        <v>0</v>
      </c>
      <c r="BP171" s="159">
        <f t="shared" ref="BP171" si="1179" xml:space="preserve"> MOD(AR171,2)</f>
        <v>0</v>
      </c>
      <c r="BQ171" s="159">
        <f t="shared" ref="BQ171" si="1180" xml:space="preserve"> MOD((AV171-BT171-BS171*2-BR171*2^2)/2^3,2)</f>
        <v>0</v>
      </c>
      <c r="BR171" s="159">
        <f t="shared" ref="BR171" si="1181" xml:space="preserve"> MOD((AV171-BT171-BS171*2)/2^2,2)</f>
        <v>0</v>
      </c>
      <c r="BS171" s="159">
        <f t="shared" ref="BS171" si="1182" xml:space="preserve"> MOD((AV171-BT171)/2,2)</f>
        <v>0</v>
      </c>
      <c r="BT171" s="159">
        <f t="shared" ref="BT171" si="1183" xml:space="preserve"> MOD(AV171,2)</f>
        <v>0</v>
      </c>
      <c r="BU171" s="159">
        <f t="shared" ref="BU171" si="1184" xml:space="preserve"> MOD((AZ171-BX171-BW171*2-BV171*2^2)/2^3,2)</f>
        <v>0</v>
      </c>
      <c r="BV171" s="159">
        <f t="shared" ref="BV171" si="1185" xml:space="preserve"> MOD((AZ171-BX171-BW171*2)/2^2,2)</f>
        <v>0</v>
      </c>
      <c r="BW171" s="159">
        <f t="shared" ref="BW171" si="1186" xml:space="preserve"> MOD((AZ171-BX171)/2,2)</f>
        <v>0</v>
      </c>
      <c r="BX171" s="159">
        <f t="shared" ref="BX171" si="1187" xml:space="preserve"> MOD(AZ171,2)</f>
        <v>0</v>
      </c>
      <c r="DU171" s="115" t="str">
        <f t="shared" ref="DU171" si="1188" xml:space="preserve"> DEC2HEX(D171*8+E171*4+F171*2+G171)</f>
        <v>0</v>
      </c>
      <c r="DV171" s="115" t="str">
        <f t="shared" ref="DV171" si="1189" xml:space="preserve"> DEC2HEX(H171*8+I171*4+J171*2+K171)</f>
        <v>0</v>
      </c>
      <c r="DW171" s="115" t="str">
        <f t="shared" ref="DW171" si="1190" xml:space="preserve"> DEC2HEX(L171*8+M171*4+N171*2+O171)</f>
        <v>0</v>
      </c>
      <c r="DX171" s="115" t="str">
        <f t="shared" ref="DX171" si="1191" xml:space="preserve"> DEC2HEX(P171*8+Q171*4+R171*2+S171)</f>
        <v>0</v>
      </c>
      <c r="DY171" s="115" t="str">
        <f t="shared" ref="DY171" si="1192" xml:space="preserve"> DEC2HEX(T171*8+U171*4+V171*2+W171)</f>
        <v>0</v>
      </c>
      <c r="DZ171" s="115" t="str">
        <f t="shared" ref="DZ171" si="1193" xml:space="preserve"> DEC2HEX(X171*8+Y171*4+Z171*2+AA171)</f>
        <v>0</v>
      </c>
    </row>
    <row r="172" spans="1:130" s="94" customFormat="1" ht="56.25" customHeight="1" x14ac:dyDescent="0.35">
      <c r="A172" s="115" t="s">
        <v>1010</v>
      </c>
      <c r="B172" s="167">
        <v>211</v>
      </c>
      <c r="C172" s="205" t="str">
        <f t="shared" ref="C172" si="1194" xml:space="preserve"> DEC2HEX(B172)</f>
        <v>D3</v>
      </c>
      <c r="D172" s="402">
        <v>0</v>
      </c>
      <c r="E172" s="402">
        <v>0</v>
      </c>
      <c r="F172" s="403" t="s">
        <v>540</v>
      </c>
      <c r="G172" s="403">
        <v>0</v>
      </c>
      <c r="H172" s="402">
        <v>0</v>
      </c>
      <c r="I172" s="403" t="s">
        <v>541</v>
      </c>
      <c r="J172" s="403">
        <v>0</v>
      </c>
      <c r="K172" s="402">
        <v>0</v>
      </c>
      <c r="L172" s="403" t="s">
        <v>542</v>
      </c>
      <c r="M172" s="403">
        <v>0</v>
      </c>
      <c r="N172" s="402">
        <v>0</v>
      </c>
      <c r="O172" s="403" t="s">
        <v>543</v>
      </c>
      <c r="P172" s="403">
        <v>0</v>
      </c>
      <c r="Q172" s="402">
        <v>0</v>
      </c>
      <c r="R172" s="403" t="s">
        <v>544</v>
      </c>
      <c r="S172" s="403">
        <v>0</v>
      </c>
      <c r="T172" s="402">
        <v>0</v>
      </c>
      <c r="U172" s="403" t="s">
        <v>545</v>
      </c>
      <c r="V172" s="403">
        <v>0</v>
      </c>
      <c r="W172" s="402">
        <v>0</v>
      </c>
      <c r="X172" s="403" t="s">
        <v>546</v>
      </c>
      <c r="Y172" s="403">
        <v>0</v>
      </c>
      <c r="Z172" s="402">
        <v>0</v>
      </c>
      <c r="AA172" s="403" t="s">
        <v>547</v>
      </c>
      <c r="AB172" s="97"/>
      <c r="AD172" s="93"/>
      <c r="AE172" s="93"/>
      <c r="AF172" s="93"/>
      <c r="AG172" s="93"/>
      <c r="AH172" s="93"/>
      <c r="AI172" s="93"/>
      <c r="AJ172" s="93"/>
      <c r="AK172" s="93"/>
      <c r="AL172" s="93"/>
      <c r="AM172" s="93"/>
      <c r="DU172" s="115"/>
      <c r="DV172" s="115"/>
      <c r="DW172" s="115"/>
      <c r="DX172" s="115"/>
      <c r="DY172" s="115"/>
      <c r="DZ172" s="115"/>
    </row>
    <row r="173" spans="1:130" s="94" customFormat="1" ht="21.75" customHeight="1" x14ac:dyDescent="0.35">
      <c r="A173" s="115"/>
      <c r="B173" s="179"/>
      <c r="C173" s="95"/>
      <c r="D173" s="151"/>
      <c r="E173" s="151"/>
      <c r="F173" s="146">
        <f>IF(AND(BA169="ECG",EN_ECG_DEC_ECG="YES"),1,0)</f>
        <v>0</v>
      </c>
      <c r="G173" s="151"/>
      <c r="H173" s="151"/>
      <c r="I173" s="146">
        <f>IF(AND(BD169="ECG",EN_ECG_DEC_ECG="YES"),1,0)</f>
        <v>0</v>
      </c>
      <c r="J173" s="151"/>
      <c r="K173" s="151"/>
      <c r="L173" s="146">
        <f>IF(AND(BG169="ECG",EN_ECG_DEC_ECG="YES"),1,0)</f>
        <v>0</v>
      </c>
      <c r="M173" s="151"/>
      <c r="N173" s="151"/>
      <c r="O173" s="146">
        <f>IF(AND(BJ169="ECG",EN_ECG_DEC_ECG="YES"),1,0)</f>
        <v>0</v>
      </c>
      <c r="P173" s="151"/>
      <c r="Q173" s="151"/>
      <c r="R173" s="146">
        <f>IF(AND(BM169="ECG",EN_ECG_DEC_ECG="YES"),1,0)</f>
        <v>0</v>
      </c>
      <c r="S173" s="151"/>
      <c r="T173" s="151"/>
      <c r="U173" s="146">
        <f>IF(AND(BP169="ECG",EN_ECG_DEC_ECG="YES"),1,0)</f>
        <v>0</v>
      </c>
      <c r="V173" s="151"/>
      <c r="W173" s="151"/>
      <c r="X173" s="146">
        <f>IF(AND(BS169="ECG",EN_ECG_DEC_ECG="YES"),1,0)</f>
        <v>0</v>
      </c>
      <c r="Y173" s="151"/>
      <c r="Z173" s="151"/>
      <c r="AA173" s="146">
        <f>IF(AND(BV169="ECG",EN_ECG_DEC_ECG="YES"),1,0)</f>
        <v>0</v>
      </c>
      <c r="AB173" s="97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DU173" s="115" t="str">
        <f t="shared" ref="DU173" si="1195" xml:space="preserve"> DEC2HEX(D173*8+E173*4+F173*2+G173)</f>
        <v>0</v>
      </c>
      <c r="DV173" s="115" t="str">
        <f t="shared" ref="DV173" si="1196" xml:space="preserve"> DEC2HEX(H173*8+I173*4+J173*2+K173)</f>
        <v>0</v>
      </c>
      <c r="DW173" s="115" t="str">
        <f t="shared" ref="DW173" si="1197" xml:space="preserve"> DEC2HEX(L173*8+M173*4+N173*2+O173)</f>
        <v>0</v>
      </c>
      <c r="DX173" s="115" t="str">
        <f t="shared" ref="DX173" si="1198" xml:space="preserve"> DEC2HEX(P173*8+Q173*4+R173*2+S173)</f>
        <v>0</v>
      </c>
      <c r="DY173" s="115" t="str">
        <f t="shared" ref="DY173" si="1199" xml:space="preserve"> DEC2HEX(T173*8+U173*4+V173*2+W173)</f>
        <v>0</v>
      </c>
      <c r="DZ173" s="115" t="str">
        <f t="shared" ref="DZ173" si="1200" xml:space="preserve"> DEC2HEX(X173*8+Y173*4+Z173*2+AA173)</f>
        <v>0</v>
      </c>
    </row>
    <row r="174" spans="1:130" s="94" customFormat="1" ht="27" customHeight="1" x14ac:dyDescent="0.35">
      <c r="A174" s="115" t="s">
        <v>1011</v>
      </c>
      <c r="B174" s="167">
        <v>213</v>
      </c>
      <c r="C174" s="205" t="str">
        <f t="shared" ref="C174" si="1201" xml:space="preserve"> DEC2HEX(B174)</f>
        <v>D5</v>
      </c>
      <c r="D174" s="205">
        <v>0</v>
      </c>
      <c r="E174" s="205">
        <v>0</v>
      </c>
      <c r="F174" s="205">
        <v>0</v>
      </c>
      <c r="G174" s="205">
        <v>0</v>
      </c>
      <c r="H174" s="205">
        <v>0</v>
      </c>
      <c r="I174" s="205">
        <v>0</v>
      </c>
      <c r="J174" s="205">
        <v>0</v>
      </c>
      <c r="K174" s="205">
        <v>0</v>
      </c>
      <c r="L174" s="205">
        <v>0</v>
      </c>
      <c r="M174" s="205">
        <v>0</v>
      </c>
      <c r="N174" s="205">
        <v>0</v>
      </c>
      <c r="O174" s="205">
        <v>0</v>
      </c>
      <c r="P174" s="205">
        <v>0</v>
      </c>
      <c r="Q174" s="205">
        <v>0</v>
      </c>
      <c r="R174" s="205">
        <v>0</v>
      </c>
      <c r="S174" s="205">
        <v>0</v>
      </c>
      <c r="T174" s="205">
        <v>0</v>
      </c>
      <c r="U174" s="205">
        <v>0</v>
      </c>
      <c r="V174" s="205">
        <v>0</v>
      </c>
      <c r="W174" s="205">
        <v>0</v>
      </c>
      <c r="X174" s="205">
        <v>0</v>
      </c>
      <c r="Y174" s="446" t="s">
        <v>548</v>
      </c>
      <c r="Z174" s="448"/>
      <c r="AA174" s="447"/>
      <c r="AB174" s="97"/>
      <c r="DU174" s="115"/>
      <c r="DV174" s="115"/>
      <c r="DW174" s="115"/>
      <c r="DX174" s="115"/>
      <c r="DY174" s="115"/>
      <c r="DZ174" s="115"/>
    </row>
    <row r="175" spans="1:130" s="94" customFormat="1" ht="21.75" customHeight="1" x14ac:dyDescent="0.35">
      <c r="A175" s="115"/>
      <c r="B175" s="179"/>
      <c r="C175" s="95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46">
        <f>BU175</f>
        <v>0</v>
      </c>
      <c r="Z175" s="146">
        <f>BV175</f>
        <v>0</v>
      </c>
      <c r="AA175" s="146">
        <f>BW175</f>
        <v>0</v>
      </c>
      <c r="AB175" s="97"/>
      <c r="AC175" s="93" t="s">
        <v>548</v>
      </c>
      <c r="AD175" s="93">
        <f>IF(EN_ECG_DEC_ECG="YES",IF(LOG(ECG_DEC_FACTOR_ECG,2)-1&lt;0,0,LOG(ECG_DEC_FACTOR_ECG,2)-1),0)</f>
        <v>0</v>
      </c>
      <c r="AE175" s="159">
        <f xml:space="preserve"> MOD((AD175-AY175-16*AU175-16^2*AQ175-AM175*16^3-AI175*16^4)/16^5,16)</f>
        <v>0</v>
      </c>
      <c r="AF175" s="159"/>
      <c r="AG175" s="159"/>
      <c r="AH175" s="159"/>
      <c r="AI175" s="159">
        <f xml:space="preserve"> MOD((AD175-AY175-16*AU175-16^2*AQ175-AM175*16^3)/16^4,16)</f>
        <v>0</v>
      </c>
      <c r="AJ175" s="159"/>
      <c r="AK175" s="159"/>
      <c r="AL175" s="159"/>
      <c r="AM175" s="159">
        <f xml:space="preserve"> MOD((AD175-AY175-16*AU175-16^2*AQ175)/16^3,16)</f>
        <v>0</v>
      </c>
      <c r="AN175" s="159"/>
      <c r="AO175" s="159"/>
      <c r="AP175" s="159"/>
      <c r="AQ175" s="159">
        <f xml:space="preserve"> MOD((AD175-AY175-16*AU175)/16^2,16)</f>
        <v>0</v>
      </c>
      <c r="AR175" s="159"/>
      <c r="AS175" s="159"/>
      <c r="AT175" s="159"/>
      <c r="AU175" s="159">
        <f xml:space="preserve"> MOD((AD175-AY175)/16,16)</f>
        <v>0</v>
      </c>
      <c r="AV175" s="159"/>
      <c r="AW175" s="159"/>
      <c r="AX175" s="159"/>
      <c r="AY175" s="159">
        <f xml:space="preserve"> MOD(AD175,16)</f>
        <v>0</v>
      </c>
      <c r="AZ175" s="159">
        <f xml:space="preserve"> MOD((AE175-BC175-BB175*2-BA175*2^2)/2^3,2)</f>
        <v>0</v>
      </c>
      <c r="BA175" s="159">
        <f xml:space="preserve"> MOD((AE175-BC175-BB175*2)/2^2,2)</f>
        <v>0</v>
      </c>
      <c r="BB175" s="159">
        <f xml:space="preserve"> MOD((AE175-BC175)/2,2)</f>
        <v>0</v>
      </c>
      <c r="BC175" s="159">
        <f xml:space="preserve"> MOD(AE175,2)</f>
        <v>0</v>
      </c>
      <c r="BD175" s="159">
        <f xml:space="preserve"> MOD((AI175-BG175-BF175*2-BE175*2^2)/2^3,2)</f>
        <v>0</v>
      </c>
      <c r="BE175" s="159">
        <f xml:space="preserve"> MOD((AI175-BG175-BF175*2)/2^2,2)</f>
        <v>0</v>
      </c>
      <c r="BF175" s="159">
        <f xml:space="preserve"> MOD((AI175-BG175)/2,2)</f>
        <v>0</v>
      </c>
      <c r="BG175" s="159">
        <f xml:space="preserve"> MOD(AI175,2)</f>
        <v>0</v>
      </c>
      <c r="BH175" s="159">
        <f xml:space="preserve"> MOD((AM175-BK175-BJ175*2-BI175*2^2)/2^3,2)</f>
        <v>0</v>
      </c>
      <c r="BI175" s="159">
        <f xml:space="preserve"> MOD((AM175-BK175-BJ175*2)/2^2,2)</f>
        <v>0</v>
      </c>
      <c r="BJ175" s="159">
        <f xml:space="preserve"> MOD((AM175-BK175)/2,2)</f>
        <v>0</v>
      </c>
      <c r="BK175" s="159">
        <f xml:space="preserve"> MOD(AM175,2)</f>
        <v>0</v>
      </c>
      <c r="BL175" s="159">
        <f xml:space="preserve"> MOD((AQ175-BO175-BN175*2-BM175*2^2)/2^3,2)</f>
        <v>0</v>
      </c>
      <c r="BM175" s="159">
        <f xml:space="preserve"> MOD((AQ175-BO175-BN175*2)/2^2,2)</f>
        <v>0</v>
      </c>
      <c r="BN175" s="159">
        <f xml:space="preserve"> MOD((AQ175-BO175)/2,2)</f>
        <v>0</v>
      </c>
      <c r="BO175" s="159">
        <f xml:space="preserve"> MOD(AQ175,2)</f>
        <v>0</v>
      </c>
      <c r="BP175" s="159">
        <f xml:space="preserve"> MOD((AU175-BS175-BR175*2-BQ175*2^2)/2^3,2)</f>
        <v>0</v>
      </c>
      <c r="BQ175" s="159">
        <f xml:space="preserve"> MOD((AU175-BS175-BR175*2)/2^2,2)</f>
        <v>0</v>
      </c>
      <c r="BR175" s="159">
        <f xml:space="preserve"> MOD((AU175-BS175)/2,2)</f>
        <v>0</v>
      </c>
      <c r="BS175" s="159">
        <f xml:space="preserve"> MOD(AU175,2)</f>
        <v>0</v>
      </c>
      <c r="BT175" s="159">
        <f xml:space="preserve"> MOD((AY175-BW175-BV175*2-BU175*2^2)/2^3,2)</f>
        <v>0</v>
      </c>
      <c r="BU175" s="159">
        <f xml:space="preserve"> MOD((AY175-BW175-BV175*2)/2^2,2)</f>
        <v>0</v>
      </c>
      <c r="BV175" s="159">
        <f xml:space="preserve"> MOD((AY175-BW175)/2,2)</f>
        <v>0</v>
      </c>
      <c r="BW175" s="159">
        <f xml:space="preserve"> MOD(AY175,2)</f>
        <v>0</v>
      </c>
      <c r="DU175" s="115" t="str">
        <f t="shared" ref="DU175" si="1202" xml:space="preserve"> DEC2HEX(D175*8+E175*4+F175*2+G175)</f>
        <v>0</v>
      </c>
      <c r="DV175" s="115" t="str">
        <f t="shared" ref="DV175" si="1203" xml:space="preserve"> DEC2HEX(H175*8+I175*4+J175*2+K175)</f>
        <v>0</v>
      </c>
      <c r="DW175" s="115" t="str">
        <f t="shared" ref="DW175" si="1204" xml:space="preserve"> DEC2HEX(L175*8+M175*4+N175*2+O175)</f>
        <v>0</v>
      </c>
      <c r="DX175" s="115" t="str">
        <f t="shared" ref="DX175" si="1205" xml:space="preserve"> DEC2HEX(P175*8+Q175*4+R175*2+S175)</f>
        <v>0</v>
      </c>
      <c r="DY175" s="115" t="str">
        <f t="shared" ref="DY175" si="1206" xml:space="preserve"> DEC2HEX(T175*8+U175*4+V175*2+W175)</f>
        <v>0</v>
      </c>
      <c r="DZ175" s="115" t="str">
        <f t="shared" ref="DZ175" si="1207" xml:space="preserve"> DEC2HEX(X175*8+Y175*4+Z175*2+AA175)</f>
        <v>0</v>
      </c>
    </row>
    <row r="176" spans="1:130" s="94" customFormat="1" ht="59.25" customHeight="1" x14ac:dyDescent="0.35">
      <c r="A176" s="115" t="s">
        <v>1012</v>
      </c>
      <c r="B176" s="167">
        <v>215</v>
      </c>
      <c r="C176" s="205" t="str">
        <f t="shared" ref="C176" si="1208" xml:space="preserve"> DEC2HEX(B176)</f>
        <v>D7</v>
      </c>
      <c r="D176" s="205">
        <v>0</v>
      </c>
      <c r="E176" s="446" t="s">
        <v>549</v>
      </c>
      <c r="F176" s="447"/>
      <c r="G176" s="168" t="s">
        <v>550</v>
      </c>
      <c r="H176" s="446" t="s">
        <v>551</v>
      </c>
      <c r="I176" s="448"/>
      <c r="J176" s="448"/>
      <c r="K176" s="447"/>
      <c r="L176" s="446" t="s">
        <v>552</v>
      </c>
      <c r="M176" s="448"/>
      <c r="N176" s="448"/>
      <c r="O176" s="447"/>
      <c r="P176" s="435" t="s">
        <v>909</v>
      </c>
      <c r="Q176" s="168" t="s">
        <v>553</v>
      </c>
      <c r="R176" s="168" t="s">
        <v>554</v>
      </c>
      <c r="S176" s="446" t="s">
        <v>555</v>
      </c>
      <c r="T176" s="448"/>
      <c r="U176" s="447"/>
      <c r="V176" s="446" t="s">
        <v>556</v>
      </c>
      <c r="W176" s="448"/>
      <c r="X176" s="447"/>
      <c r="Y176" s="446" t="s">
        <v>557</v>
      </c>
      <c r="Z176" s="448"/>
      <c r="AA176" s="447"/>
      <c r="AB176" s="97"/>
      <c r="AC176" s="93" t="s">
        <v>555</v>
      </c>
      <c r="AD176" s="93">
        <f>INDEX(REFERENCE!Q43:Q48,MATCH('ECG MIX Config'!C7,REFERENCE!R43:R48,0))</f>
        <v>0</v>
      </c>
      <c r="AF176" s="159">
        <f xml:space="preserve"> MOD(AD176,16)</f>
        <v>0</v>
      </c>
      <c r="AG176" s="159"/>
      <c r="AH176" s="159">
        <f xml:space="preserve"> MOD((AF176-AK176-AJ176*2-AI176*2^2)/2^3,2)</f>
        <v>0</v>
      </c>
      <c r="AI176" s="159">
        <f xml:space="preserve"> MOD((AF176-AK176-AJ176*2)/2^2,2)</f>
        <v>0</v>
      </c>
      <c r="AJ176" s="159">
        <f xml:space="preserve"> MOD((AF176-AK176)/2,2)</f>
        <v>0</v>
      </c>
      <c r="AK176" s="159">
        <f xml:space="preserve"> MOD(AF176,2)</f>
        <v>0</v>
      </c>
      <c r="AL176" s="93"/>
      <c r="AM176" s="93"/>
      <c r="AO176" s="93" t="s">
        <v>696</v>
      </c>
      <c r="AP176" s="93">
        <f>IF('ECG MIX Config'!C6="2-electrodes",3,0)</f>
        <v>0</v>
      </c>
      <c r="AR176" s="159">
        <f xml:space="preserve"> MOD(AP176,16)</f>
        <v>0</v>
      </c>
      <c r="AS176" s="159"/>
      <c r="AT176" s="159">
        <f xml:space="preserve"> MOD((AR176-AW176-AV176*2-AU176*2^2)/2^3,2)</f>
        <v>0</v>
      </c>
      <c r="AU176" s="159">
        <f xml:space="preserve"> MOD((AR176-AW176-AV176*2)/2^2,2)</f>
        <v>0</v>
      </c>
      <c r="AV176" s="159">
        <f xml:space="preserve"> MOD((AR176-AW176)/2,2)</f>
        <v>0</v>
      </c>
      <c r="AW176" s="159">
        <f xml:space="preserve"> MOD(AR176,2)</f>
        <v>0</v>
      </c>
      <c r="DU176" s="115"/>
      <c r="DV176" s="115"/>
      <c r="DW176" s="115"/>
      <c r="DX176" s="115"/>
      <c r="DY176" s="115"/>
      <c r="DZ176" s="115"/>
    </row>
    <row r="177" spans="1:130" s="94" customFormat="1" ht="21.75" customHeight="1" x14ac:dyDescent="0.35">
      <c r="A177" s="115"/>
      <c r="B177" s="179"/>
      <c r="C177" s="179"/>
      <c r="D177" s="221"/>
      <c r="E177" s="184"/>
      <c r="F177" s="184"/>
      <c r="G177" s="184">
        <v>0</v>
      </c>
      <c r="H177" s="172">
        <f>AT177</f>
        <v>1</v>
      </c>
      <c r="I177" s="172">
        <f>AU177</f>
        <v>0</v>
      </c>
      <c r="J177" s="172">
        <f>AV177</f>
        <v>1</v>
      </c>
      <c r="K177" s="172">
        <f>AW177</f>
        <v>0</v>
      </c>
      <c r="L177" s="172">
        <f>AH177</f>
        <v>0</v>
      </c>
      <c r="M177" s="172">
        <f>AI177</f>
        <v>1</v>
      </c>
      <c r="N177" s="172">
        <f>AJ177</f>
        <v>1</v>
      </c>
      <c r="O177" s="172">
        <f>AK177</f>
        <v>1</v>
      </c>
      <c r="P177" s="95">
        <f>IF(IMP_MODE_EN=0,0,IF(LDO_MODE="LDO Enable",1,0))</f>
        <v>0</v>
      </c>
      <c r="Q177" s="172">
        <f>IF('ECG MIX Config'!C17="YES",1,0)</f>
        <v>0</v>
      </c>
      <c r="R177" s="172">
        <f>IF('ECG MIX Config'!C12="YES",1,0)</f>
        <v>1</v>
      </c>
      <c r="S177" s="172">
        <f>AI176</f>
        <v>0</v>
      </c>
      <c r="T177" s="172">
        <f>AJ176</f>
        <v>0</v>
      </c>
      <c r="U177" s="172">
        <f>AK176</f>
        <v>0</v>
      </c>
      <c r="V177" s="172">
        <f>AU176</f>
        <v>0</v>
      </c>
      <c r="W177" s="172">
        <f>AV176</f>
        <v>0</v>
      </c>
      <c r="X177" s="172">
        <f>AW176</f>
        <v>0</v>
      </c>
      <c r="Y177" s="172">
        <f>AU176</f>
        <v>0</v>
      </c>
      <c r="Z177" s="172">
        <f>AV176</f>
        <v>0</v>
      </c>
      <c r="AA177" s="172">
        <f>AW176</f>
        <v>0</v>
      </c>
      <c r="AB177" s="97"/>
      <c r="AC177" s="93" t="s">
        <v>720</v>
      </c>
      <c r="AD177" s="278">
        <f>INDEX(REFERENCE!V29:V44,MATCH('ECG MIX Config'!C21,REFERENCE!W29:W44,0))</f>
        <v>7</v>
      </c>
      <c r="AE177" s="159"/>
      <c r="AF177" s="279">
        <f xml:space="preserve"> MOD(AD177,16)</f>
        <v>7</v>
      </c>
      <c r="AH177" s="159">
        <f xml:space="preserve"> MOD((AF177-AK177-AJ177*2-AI177*2^2)/2^3,2)</f>
        <v>0</v>
      </c>
      <c r="AI177" s="159">
        <f xml:space="preserve"> MOD((AF177-AK177-AJ177*2)/2^2,2)</f>
        <v>1</v>
      </c>
      <c r="AJ177" s="159">
        <f xml:space="preserve"> MOD((AF177-AK177)/2,2)</f>
        <v>1</v>
      </c>
      <c r="AK177" s="159">
        <f xml:space="preserve"> MOD(AF177,2)</f>
        <v>1</v>
      </c>
      <c r="AO177" s="93" t="s">
        <v>722</v>
      </c>
      <c r="AP177" s="278">
        <f>INDEX(REFERENCE!Y29:Y44,MATCH('ECG MIX Config'!C22,REFERENCE!Z29:Z44,0))</f>
        <v>10</v>
      </c>
      <c r="AQ177" s="159"/>
      <c r="AR177" s="279">
        <f xml:space="preserve"> MOD(AP177,16)</f>
        <v>10</v>
      </c>
      <c r="AT177" s="159">
        <f xml:space="preserve"> MOD((AR177-AW177-AV177*2-AU177*2^2)/2^3,2)</f>
        <v>1</v>
      </c>
      <c r="AU177" s="159">
        <f xml:space="preserve"> MOD((AR177-AW177-AV177*2)/2^2,2)</f>
        <v>0</v>
      </c>
      <c r="AV177" s="159">
        <f xml:space="preserve"> MOD((AR177-AW177)/2,2)</f>
        <v>1</v>
      </c>
      <c r="AW177" s="159">
        <f xml:space="preserve"> MOD(AR177,2)</f>
        <v>0</v>
      </c>
      <c r="DU177" s="115" t="str">
        <f t="shared" ref="DU177" si="1209" xml:space="preserve"> DEC2HEX(D177*8+E177*4+F177*2+G177)</f>
        <v>0</v>
      </c>
      <c r="DV177" s="115" t="str">
        <f t="shared" ref="DV177" si="1210" xml:space="preserve"> DEC2HEX(H177*8+I177*4+J177*2+K177)</f>
        <v>A</v>
      </c>
      <c r="DW177" s="115" t="str">
        <f t="shared" ref="DW177" si="1211" xml:space="preserve"> DEC2HEX(L177*8+M177*4+N177*2+O177)</f>
        <v>7</v>
      </c>
      <c r="DX177" s="115" t="str">
        <f t="shared" ref="DX177" si="1212" xml:space="preserve"> DEC2HEX(P177*8+Q177*4+R177*2+S177)</f>
        <v>2</v>
      </c>
      <c r="DY177" s="115" t="str">
        <f t="shared" ref="DY177" si="1213" xml:space="preserve"> DEC2HEX(T177*8+U177*4+V177*2+W177)</f>
        <v>0</v>
      </c>
      <c r="DZ177" s="115" t="str">
        <f t="shared" ref="DZ177" si="1214" xml:space="preserve"> DEC2HEX(X177*8+Y177*4+Z177*2+AA177)</f>
        <v>0</v>
      </c>
    </row>
    <row r="178" spans="1:130" s="94" customFormat="1" ht="59.25" customHeight="1" x14ac:dyDescent="0.35">
      <c r="A178" s="115" t="s">
        <v>1013</v>
      </c>
      <c r="B178" s="167">
        <v>216</v>
      </c>
      <c r="C178" s="205" t="str">
        <f t="shared" ref="C178" si="1215" xml:space="preserve"> DEC2HEX(B178)</f>
        <v>D8</v>
      </c>
      <c r="D178" s="205">
        <v>0</v>
      </c>
      <c r="E178" s="205">
        <v>0</v>
      </c>
      <c r="F178" s="205">
        <v>0</v>
      </c>
      <c r="G178" s="168">
        <v>0</v>
      </c>
      <c r="H178" s="446" t="s">
        <v>558</v>
      </c>
      <c r="I178" s="448"/>
      <c r="J178" s="448"/>
      <c r="K178" s="447"/>
      <c r="L178" s="446" t="s">
        <v>559</v>
      </c>
      <c r="M178" s="448"/>
      <c r="N178" s="448"/>
      <c r="O178" s="447"/>
      <c r="P178" s="205">
        <v>0</v>
      </c>
      <c r="Q178" s="168" t="s">
        <v>560</v>
      </c>
      <c r="R178" s="168" t="s">
        <v>561</v>
      </c>
      <c r="S178" s="446" t="s">
        <v>562</v>
      </c>
      <c r="T178" s="448"/>
      <c r="U178" s="447"/>
      <c r="V178" s="446" t="s">
        <v>563</v>
      </c>
      <c r="W178" s="448"/>
      <c r="X178" s="447"/>
      <c r="Y178" s="446" t="s">
        <v>564</v>
      </c>
      <c r="Z178" s="448"/>
      <c r="AA178" s="447"/>
      <c r="AB178" s="97"/>
      <c r="AC178" s="93" t="s">
        <v>562</v>
      </c>
      <c r="AD178" s="93">
        <f>INDEX(REFERENCE!Q43:Q48,MATCH('ECG MIX Config'!C15,REFERENCE!R43:R48,0))</f>
        <v>1</v>
      </c>
      <c r="AF178" s="159">
        <f xml:space="preserve"> MOD(AD178,16)</f>
        <v>1</v>
      </c>
      <c r="AG178" s="159"/>
      <c r="AH178" s="159">
        <f xml:space="preserve"> MOD((AF178-AK178-AJ178*2-AI178*2^2)/2^3,2)</f>
        <v>0</v>
      </c>
      <c r="AI178" s="159">
        <f xml:space="preserve"> MOD((AF178-AK178-AJ178*2)/2^2,2)</f>
        <v>0</v>
      </c>
      <c r="AJ178" s="159">
        <f xml:space="preserve"> MOD((AF178-AK178)/2,2)</f>
        <v>0</v>
      </c>
      <c r="AK178" s="159">
        <f xml:space="preserve"> MOD(AF178,2)</f>
        <v>1</v>
      </c>
      <c r="AL178" s="159"/>
      <c r="AM178" s="159"/>
      <c r="AN178" s="159"/>
      <c r="AO178" s="159"/>
      <c r="AP178" s="159"/>
      <c r="AQ178" s="159"/>
      <c r="AR178" s="159"/>
      <c r="AS178" s="159"/>
      <c r="AT178" s="159"/>
      <c r="AU178" s="159"/>
      <c r="AV178" s="159"/>
      <c r="AW178" s="159"/>
      <c r="AX178" s="159"/>
      <c r="BE178" s="159"/>
      <c r="BF178" s="159"/>
      <c r="BG178" s="159"/>
      <c r="BH178" s="159"/>
      <c r="BI178" s="159"/>
      <c r="BJ178" s="159"/>
      <c r="BK178" s="159"/>
      <c r="BL178" s="159"/>
      <c r="BM178" s="159"/>
      <c r="BN178" s="159"/>
      <c r="BO178" s="159"/>
      <c r="BP178" s="159"/>
      <c r="BQ178" s="159"/>
      <c r="BR178" s="159"/>
      <c r="BS178" s="159"/>
      <c r="DU178" s="115"/>
      <c r="DV178" s="115"/>
      <c r="DW178" s="115"/>
      <c r="DX178" s="115"/>
      <c r="DY178" s="115"/>
      <c r="DZ178" s="115"/>
    </row>
    <row r="179" spans="1:130" s="94" customFormat="1" ht="21.75" customHeight="1" x14ac:dyDescent="0.35">
      <c r="A179" s="115"/>
      <c r="B179" s="179"/>
      <c r="C179" s="179"/>
      <c r="D179" s="221"/>
      <c r="E179" s="221"/>
      <c r="F179" s="221"/>
      <c r="G179" s="221"/>
      <c r="H179" s="172">
        <f t="shared" ref="H179:J179" si="1216">AT177</f>
        <v>1</v>
      </c>
      <c r="I179" s="172">
        <f t="shared" si="1216"/>
        <v>0</v>
      </c>
      <c r="J179" s="172">
        <f t="shared" si="1216"/>
        <v>1</v>
      </c>
      <c r="K179" s="172">
        <f>AW177</f>
        <v>0</v>
      </c>
      <c r="L179" s="172">
        <f>AH177</f>
        <v>0</v>
      </c>
      <c r="M179" s="172">
        <f>AI177</f>
        <v>1</v>
      </c>
      <c r="N179" s="172">
        <f>AJ177</f>
        <v>1</v>
      </c>
      <c r="O179" s="172">
        <f>AK177</f>
        <v>1</v>
      </c>
      <c r="P179" s="221"/>
      <c r="Q179" s="172">
        <f>IF(AND('ECG MIX Config'!C13="NO",'ECG MIX Config'!C16="YES"),1,0)</f>
        <v>0</v>
      </c>
      <c r="R179" s="172">
        <f>IF('ECG MIX Config'!C12="YES",1,0)</f>
        <v>1</v>
      </c>
      <c r="S179" s="172">
        <f>AI178</f>
        <v>0</v>
      </c>
      <c r="T179" s="172">
        <f>AJ178</f>
        <v>0</v>
      </c>
      <c r="U179" s="172">
        <f>AK178</f>
        <v>1</v>
      </c>
      <c r="V179" s="172">
        <f>AI179</f>
        <v>1</v>
      </c>
      <c r="W179" s="172">
        <f>AJ179</f>
        <v>1</v>
      </c>
      <c r="X179" s="172">
        <f>AK179</f>
        <v>0</v>
      </c>
      <c r="Y179" s="172">
        <f>AI179</f>
        <v>1</v>
      </c>
      <c r="Z179" s="172">
        <f>AJ179</f>
        <v>1</v>
      </c>
      <c r="AA179" s="172">
        <f>AK179</f>
        <v>0</v>
      </c>
      <c r="AB179" s="97"/>
      <c r="AC179" s="93" t="s">
        <v>697</v>
      </c>
      <c r="AD179" s="93">
        <f>IF('ECG MIX Config'!C13="YES",6,IF('ECG MIX Config'!C14="YES",5,0))</f>
        <v>6</v>
      </c>
      <c r="AF179" s="159">
        <f xml:space="preserve"> MOD(AD179,16)</f>
        <v>6</v>
      </c>
      <c r="AG179" s="159"/>
      <c r="AH179" s="159">
        <f xml:space="preserve"> MOD((AF179-AK179-AJ179*2-AI179*2^2)/2^3,2)</f>
        <v>0</v>
      </c>
      <c r="AI179" s="159">
        <f xml:space="preserve"> MOD((AF179-AK179-AJ179*2)/2^2,2)</f>
        <v>1</v>
      </c>
      <c r="AJ179" s="159">
        <f xml:space="preserve"> MOD((AF179-AK179)/2,2)</f>
        <v>1</v>
      </c>
      <c r="AK179" s="159">
        <f xml:space="preserve"> MOD(AF179,2)</f>
        <v>0</v>
      </c>
      <c r="AL179" s="93"/>
      <c r="AM179" s="93"/>
      <c r="DU179" s="115" t="str">
        <f t="shared" ref="DU179" si="1217" xml:space="preserve"> DEC2HEX(D179*8+E179*4+F179*2+G179)</f>
        <v>0</v>
      </c>
      <c r="DV179" s="115" t="str">
        <f t="shared" ref="DV179" si="1218" xml:space="preserve"> DEC2HEX(H179*8+I179*4+J179*2+K179)</f>
        <v>A</v>
      </c>
      <c r="DW179" s="115" t="str">
        <f t="shared" ref="DW179" si="1219" xml:space="preserve"> DEC2HEX(L179*8+M179*4+N179*2+O179)</f>
        <v>7</v>
      </c>
      <c r="DX179" s="115" t="str">
        <f t="shared" ref="DX179" si="1220" xml:space="preserve"> DEC2HEX(P179*8+Q179*4+R179*2+S179)</f>
        <v>2</v>
      </c>
      <c r="DY179" s="115" t="str">
        <f t="shared" ref="DY179" si="1221" xml:space="preserve"> DEC2HEX(T179*8+U179*4+V179*2+W179)</f>
        <v>7</v>
      </c>
      <c r="DZ179" s="115" t="str">
        <f t="shared" ref="DZ179" si="1222" xml:space="preserve"> DEC2HEX(X179*8+Y179*4+Z179*2+AA179)</f>
        <v>6</v>
      </c>
    </row>
    <row r="180" spans="1:130" s="94" customFormat="1" ht="66" customHeight="1" x14ac:dyDescent="0.35">
      <c r="A180" s="115" t="s">
        <v>1014</v>
      </c>
      <c r="B180" s="167">
        <v>217</v>
      </c>
      <c r="C180" s="205" t="str">
        <f t="shared" ref="C180" si="1223" xml:space="preserve"> DEC2HEX(B180)</f>
        <v>D9</v>
      </c>
      <c r="D180" s="205">
        <v>0</v>
      </c>
      <c r="E180" s="205">
        <v>0</v>
      </c>
      <c r="F180" s="205">
        <v>0</v>
      </c>
      <c r="G180" s="205">
        <v>0</v>
      </c>
      <c r="H180" s="153"/>
      <c r="I180" s="206" t="s">
        <v>585</v>
      </c>
      <c r="J180" s="205">
        <v>0</v>
      </c>
      <c r="K180" s="205">
        <v>0</v>
      </c>
      <c r="L180" s="205">
        <v>0</v>
      </c>
      <c r="M180" s="205">
        <v>0</v>
      </c>
      <c r="N180" s="205">
        <v>0</v>
      </c>
      <c r="O180" s="208" t="s">
        <v>565</v>
      </c>
      <c r="P180" s="446" t="s">
        <v>566</v>
      </c>
      <c r="Q180" s="447"/>
      <c r="R180" s="455" t="s">
        <v>567</v>
      </c>
      <c r="S180" s="456"/>
      <c r="T180" s="446" t="s">
        <v>568</v>
      </c>
      <c r="U180" s="448"/>
      <c r="V180" s="448"/>
      <c r="W180" s="448"/>
      <c r="X180" s="447"/>
      <c r="Y180" s="446" t="s">
        <v>569</v>
      </c>
      <c r="Z180" s="448"/>
      <c r="AA180" s="447"/>
      <c r="AB180" s="97"/>
      <c r="AC180" s="159" t="s">
        <v>568</v>
      </c>
      <c r="AD180" s="93">
        <f>INDEX(REFERENCE!$S$17:$S$22,MATCH('ECG MIX Config'!C19,REFERENCE!$Q$17:$Q$22))</f>
        <v>9</v>
      </c>
      <c r="AE180" s="159">
        <f xml:space="preserve"> MOD((AD180-AY180-16*AU180-16^2*AQ180-AM180*16^3-AI180*16^4)/16^5,16)</f>
        <v>0</v>
      </c>
      <c r="AF180" s="159"/>
      <c r="AG180" s="159"/>
      <c r="AH180" s="159"/>
      <c r="AI180" s="159">
        <f xml:space="preserve"> MOD((AD180-AY180-16*AU180-16^2*AQ180-AM180*16^3)/16^4,16)</f>
        <v>0</v>
      </c>
      <c r="AJ180" s="159"/>
      <c r="AK180" s="159"/>
      <c r="AL180" s="159"/>
      <c r="AM180" s="159">
        <f xml:space="preserve"> MOD((AD180-AY180-16*AU180-16^2*AQ180)/16^3,16)</f>
        <v>0</v>
      </c>
      <c r="AN180" s="159"/>
      <c r="AO180" s="159"/>
      <c r="AP180" s="159"/>
      <c r="AQ180" s="159">
        <f xml:space="preserve"> MOD((AD180-AY180-16*AU180)/16^2,16)</f>
        <v>0</v>
      </c>
      <c r="AR180" s="159"/>
      <c r="AS180" s="159"/>
      <c r="AT180" s="159"/>
      <c r="AU180" s="159">
        <f xml:space="preserve"> MOD((AD180-AY180)/16,16)</f>
        <v>0</v>
      </c>
      <c r="AV180" s="159"/>
      <c r="AW180" s="159"/>
      <c r="AX180" s="159"/>
      <c r="AY180" s="159">
        <f xml:space="preserve"> MOD(AD180,16)</f>
        <v>9</v>
      </c>
      <c r="AZ180" s="159">
        <f xml:space="preserve"> MOD((AE180-BC180-BB180*2-BA180*2^2)/2^3,2)</f>
        <v>0</v>
      </c>
      <c r="BA180" s="159">
        <f xml:space="preserve"> MOD((AE180-BC180-BB180*2)/2^2,2)</f>
        <v>0</v>
      </c>
      <c r="BB180" s="159">
        <f xml:space="preserve"> MOD((AE180-BC180)/2,2)</f>
        <v>0</v>
      </c>
      <c r="BC180" s="159">
        <f xml:space="preserve"> MOD(AE180,2)</f>
        <v>0</v>
      </c>
      <c r="BD180" s="159">
        <f xml:space="preserve"> MOD((AI180-BG180-BF180*2-BE180*2^2)/2^3,2)</f>
        <v>0</v>
      </c>
      <c r="BE180" s="159">
        <f xml:space="preserve"> MOD((AI180-BG180-BF180*2)/2^2,2)</f>
        <v>0</v>
      </c>
      <c r="BF180" s="159">
        <f xml:space="preserve"> MOD((AI180-BG180)/2,2)</f>
        <v>0</v>
      </c>
      <c r="BG180" s="159">
        <f xml:space="preserve"> MOD(AI180,2)</f>
        <v>0</v>
      </c>
      <c r="BH180" s="159">
        <f xml:space="preserve"> MOD((AM180-BK180-BJ180*2-BI180*2^2)/2^3,2)</f>
        <v>0</v>
      </c>
      <c r="BI180" s="159">
        <f xml:space="preserve"> MOD((AM180-BK180-BJ180*2)/2^2,2)</f>
        <v>0</v>
      </c>
      <c r="BJ180" s="159">
        <f xml:space="preserve"> MOD((AM180-BK180)/2,2)</f>
        <v>0</v>
      </c>
      <c r="BK180" s="159">
        <f xml:space="preserve"> MOD(AM180,2)</f>
        <v>0</v>
      </c>
      <c r="BL180" s="159">
        <f xml:space="preserve"> MOD((AQ180-BO180-BN180*2-BM180*2^2)/2^3,2)</f>
        <v>0</v>
      </c>
      <c r="BM180" s="159">
        <f xml:space="preserve"> MOD((AQ180-BO180-BN180*2)/2^2,2)</f>
        <v>0</v>
      </c>
      <c r="BN180" s="159">
        <f xml:space="preserve"> MOD((AQ180-BO180)/2,2)</f>
        <v>0</v>
      </c>
      <c r="BO180" s="159">
        <f xml:space="preserve"> MOD(AQ180,2)</f>
        <v>0</v>
      </c>
      <c r="BP180" s="159">
        <f xml:space="preserve"> MOD((AU180-BS180-BR180*2-BQ180*2^2)/2^3,2)</f>
        <v>0</v>
      </c>
      <c r="BQ180" s="159">
        <f xml:space="preserve"> MOD((AU180-BS180-BR180*2)/2^2,2)</f>
        <v>0</v>
      </c>
      <c r="BR180" s="159">
        <f xml:space="preserve"> MOD((AU180-BS180)/2,2)</f>
        <v>0</v>
      </c>
      <c r="BS180" s="159">
        <f xml:space="preserve"> MOD(AU180,2)</f>
        <v>0</v>
      </c>
      <c r="BT180" s="159">
        <f xml:space="preserve"> MOD((AY180-BW180-BV180*2-BU180*2^2)/2^3,2)</f>
        <v>1</v>
      </c>
      <c r="BU180" s="159">
        <f xml:space="preserve"> MOD((AY180-BW180-BV180*2)/2^2,2)</f>
        <v>0</v>
      </c>
      <c r="BV180" s="159">
        <f xml:space="preserve"> MOD((AY180-BW180)/2,2)</f>
        <v>0</v>
      </c>
      <c r="BW180" s="159">
        <f xml:space="preserve"> MOD(AY180,2)</f>
        <v>1</v>
      </c>
      <c r="DU180" s="115"/>
      <c r="DV180" s="115"/>
      <c r="DW180" s="115"/>
      <c r="DX180" s="115"/>
      <c r="DY180" s="115"/>
      <c r="DZ180" s="115"/>
    </row>
    <row r="181" spans="1:130" s="94" customFormat="1" ht="21.75" customHeight="1" x14ac:dyDescent="0.35">
      <c r="A181" s="157"/>
      <c r="B181" s="179"/>
      <c r="C181" s="179"/>
      <c r="D181" s="221"/>
      <c r="E181" s="221"/>
      <c r="F181" s="221"/>
      <c r="G181" s="221"/>
      <c r="H181" s="221"/>
      <c r="I181" s="172">
        <f>IF('ECG MIX Config'!C8="YES",1,0)</f>
        <v>0</v>
      </c>
      <c r="J181" s="221"/>
      <c r="K181" s="221"/>
      <c r="L181" s="221"/>
      <c r="M181" s="221"/>
      <c r="N181" s="221"/>
      <c r="O181" s="172">
        <f>IF(AND('ECG MIX Config'!C17="YES", 'ECG MIX Config'!C18="AC"),1,0)</f>
        <v>0</v>
      </c>
      <c r="P181" s="172">
        <v>0</v>
      </c>
      <c r="Q181" s="172">
        <v>0</v>
      </c>
      <c r="R181" s="172">
        <v>0</v>
      </c>
      <c r="S181" s="172">
        <v>0</v>
      </c>
      <c r="T181" s="172">
        <f>BS180</f>
        <v>0</v>
      </c>
      <c r="U181" s="172">
        <f>BT180</f>
        <v>1</v>
      </c>
      <c r="V181" s="172">
        <f>BU180</f>
        <v>0</v>
      </c>
      <c r="W181" s="172">
        <f>BV180</f>
        <v>0</v>
      </c>
      <c r="X181" s="172">
        <f>BW180</f>
        <v>1</v>
      </c>
      <c r="Y181" s="172">
        <f>BU181</f>
        <v>1</v>
      </c>
      <c r="Z181" s="172">
        <f>BV181</f>
        <v>0</v>
      </c>
      <c r="AA181" s="172">
        <f>BW181</f>
        <v>1</v>
      </c>
      <c r="AB181" s="97"/>
      <c r="AC181" s="159" t="s">
        <v>569</v>
      </c>
      <c r="AD181" s="93">
        <f>INDEX(REFERENCE!$R$17:$R$22,MATCH('ECG MIX Config'!C19,REFERENCE!$Q$17:$Q$22))</f>
        <v>5</v>
      </c>
      <c r="AE181" s="159">
        <f xml:space="preserve"> MOD((AD181-AY181-16*AU181-16^2*AQ181-AM181*16^3-AI181*16^4)/16^5,16)</f>
        <v>0</v>
      </c>
      <c r="AF181" s="159"/>
      <c r="AG181" s="159"/>
      <c r="AH181" s="159"/>
      <c r="AI181" s="159">
        <f xml:space="preserve"> MOD((AD181-AY181-16*AU181-16^2*AQ181-AM181*16^3)/16^4,16)</f>
        <v>0</v>
      </c>
      <c r="AJ181" s="159"/>
      <c r="AK181" s="159"/>
      <c r="AL181" s="159"/>
      <c r="AM181" s="159">
        <f xml:space="preserve"> MOD((AD181-AY181-16*AU181-16^2*AQ181)/16^3,16)</f>
        <v>0</v>
      </c>
      <c r="AN181" s="159"/>
      <c r="AO181" s="159"/>
      <c r="AP181" s="159"/>
      <c r="AQ181" s="159">
        <f xml:space="preserve"> MOD((AD181-AY181-16*AU181)/16^2,16)</f>
        <v>0</v>
      </c>
      <c r="AR181" s="159"/>
      <c r="AS181" s="159"/>
      <c r="AT181" s="159"/>
      <c r="AU181" s="159">
        <f xml:space="preserve"> MOD((AD181-AY181)/16,16)</f>
        <v>0</v>
      </c>
      <c r="AV181" s="159"/>
      <c r="AW181" s="159"/>
      <c r="AX181" s="159"/>
      <c r="AY181" s="159">
        <f xml:space="preserve"> MOD(AD181,16)</f>
        <v>5</v>
      </c>
      <c r="AZ181" s="159">
        <f xml:space="preserve"> MOD((AE181-BC181-BB181*2-BA181*2^2)/2^3,2)</f>
        <v>0</v>
      </c>
      <c r="BA181" s="159">
        <f xml:space="preserve"> MOD((AE181-BC181-BB181*2)/2^2,2)</f>
        <v>0</v>
      </c>
      <c r="BB181" s="159">
        <f xml:space="preserve"> MOD((AE181-BC181)/2,2)</f>
        <v>0</v>
      </c>
      <c r="BC181" s="159">
        <f xml:space="preserve"> MOD(AE181,2)</f>
        <v>0</v>
      </c>
      <c r="BD181" s="159">
        <f xml:space="preserve"> MOD((AI181-BG181-BF181*2-BE181*2^2)/2^3,2)</f>
        <v>0</v>
      </c>
      <c r="BE181" s="159">
        <f xml:space="preserve"> MOD((AI181-BG181-BF181*2)/2^2,2)</f>
        <v>0</v>
      </c>
      <c r="BF181" s="159">
        <f xml:space="preserve"> MOD((AI181-BG181)/2,2)</f>
        <v>0</v>
      </c>
      <c r="BG181" s="159">
        <f xml:space="preserve"> MOD(AI181,2)</f>
        <v>0</v>
      </c>
      <c r="BH181" s="159">
        <f xml:space="preserve"> MOD((AM181-BK181-BJ181*2-BI181*2^2)/2^3,2)</f>
        <v>0</v>
      </c>
      <c r="BI181" s="159">
        <f xml:space="preserve"> MOD((AM181-BK181-BJ181*2)/2^2,2)</f>
        <v>0</v>
      </c>
      <c r="BJ181" s="159">
        <f xml:space="preserve"> MOD((AM181-BK181)/2,2)</f>
        <v>0</v>
      </c>
      <c r="BK181" s="159">
        <f xml:space="preserve"> MOD(AM181,2)</f>
        <v>0</v>
      </c>
      <c r="BL181" s="159">
        <f xml:space="preserve"> MOD((AQ181-BO181-BN181*2-BM181*2^2)/2^3,2)</f>
        <v>0</v>
      </c>
      <c r="BM181" s="159">
        <f xml:space="preserve"> MOD((AQ181-BO181-BN181*2)/2^2,2)</f>
        <v>0</v>
      </c>
      <c r="BN181" s="159">
        <f xml:space="preserve"> MOD((AQ181-BO181)/2,2)</f>
        <v>0</v>
      </c>
      <c r="BO181" s="159">
        <f xml:space="preserve"> MOD(AQ181,2)</f>
        <v>0</v>
      </c>
      <c r="BP181" s="159">
        <f xml:space="preserve"> MOD((AU181-BS181-BR181*2-BQ181*2^2)/2^3,2)</f>
        <v>0</v>
      </c>
      <c r="BQ181" s="159">
        <f xml:space="preserve"> MOD((AU181-BS181-BR181*2)/2^2,2)</f>
        <v>0</v>
      </c>
      <c r="BR181" s="159">
        <f xml:space="preserve"> MOD((AU181-BS181)/2,2)</f>
        <v>0</v>
      </c>
      <c r="BS181" s="159">
        <f xml:space="preserve"> MOD(AU181,2)</f>
        <v>0</v>
      </c>
      <c r="BT181" s="159">
        <f xml:space="preserve"> MOD((AY181-BW181-BV181*2-BU181*2^2)/2^3,2)</f>
        <v>0</v>
      </c>
      <c r="BU181" s="159">
        <f xml:space="preserve"> MOD((AY181-BW181-BV181*2)/2^2,2)</f>
        <v>1</v>
      </c>
      <c r="BV181" s="159">
        <f xml:space="preserve"> MOD((AY181-BW181)/2,2)</f>
        <v>0</v>
      </c>
      <c r="BW181" s="159">
        <f xml:space="preserve"> MOD(AY181,2)</f>
        <v>1</v>
      </c>
      <c r="DU181" s="115" t="str">
        <f t="shared" ref="DU181" si="1224" xml:space="preserve"> DEC2HEX(D181*8+E181*4+F181*2+G181)</f>
        <v>0</v>
      </c>
      <c r="DV181" s="115" t="str">
        <f t="shared" ref="DV181" si="1225" xml:space="preserve"> DEC2HEX(H181*8+I181*4+J181*2+K181)</f>
        <v>0</v>
      </c>
      <c r="DW181" s="115" t="str">
        <f t="shared" ref="DW181" si="1226" xml:space="preserve"> DEC2HEX(L181*8+M181*4+N181*2+O181)</f>
        <v>0</v>
      </c>
      <c r="DX181" s="115" t="str">
        <f t="shared" ref="DX181" si="1227" xml:space="preserve"> DEC2HEX(P181*8+Q181*4+R181*2+S181)</f>
        <v>0</v>
      </c>
      <c r="DY181" s="115" t="str">
        <f t="shared" ref="DY181" si="1228" xml:space="preserve"> DEC2HEX(T181*8+U181*4+V181*2+W181)</f>
        <v>4</v>
      </c>
      <c r="DZ181" s="115" t="str">
        <f t="shared" ref="DZ181" si="1229" xml:space="preserve"> DEC2HEX(X181*8+Y181*4+Z181*2+AA181)</f>
        <v>D</v>
      </c>
    </row>
    <row r="182" spans="1:130" ht="15.75" customHeight="1" x14ac:dyDescent="0.35">
      <c r="A182" s="438">
        <v>1</v>
      </c>
      <c r="B182" s="170">
        <v>32</v>
      </c>
      <c r="C182" s="170" t="str">
        <f xml:space="preserve"> DEC2HEX(B182)</f>
        <v>20</v>
      </c>
      <c r="D182" s="474" t="s">
        <v>236</v>
      </c>
      <c r="E182" s="474"/>
      <c r="F182" s="474"/>
      <c r="G182" s="474"/>
      <c r="H182" s="474" t="s">
        <v>237</v>
      </c>
      <c r="I182" s="474"/>
      <c r="J182" s="474"/>
      <c r="K182" s="474"/>
      <c r="L182" s="474" t="s">
        <v>375</v>
      </c>
      <c r="M182" s="474"/>
      <c r="N182" s="474"/>
      <c r="O182" s="474"/>
      <c r="P182" s="474"/>
      <c r="Q182" s="474"/>
      <c r="R182" s="474"/>
      <c r="S182" s="474"/>
      <c r="T182" s="474" t="s">
        <v>376</v>
      </c>
      <c r="U182" s="474"/>
      <c r="V182" s="474"/>
      <c r="W182" s="474"/>
      <c r="X182" s="474"/>
      <c r="Y182" s="474"/>
      <c r="Z182" s="474"/>
      <c r="AA182" s="474"/>
      <c r="AD182" s="159" t="s">
        <v>59</v>
      </c>
      <c r="AE182" s="93">
        <f xml:space="preserve"> IF('PPG Phase Definition'!F241="",0,('PPG Phase Definition'!F241-1))</f>
        <v>1</v>
      </c>
      <c r="AF182" s="159">
        <f t="shared" ref="AF182:AF189" si="1230" xml:space="preserve"> MOD((AE182-AZ182-16*AV182-16^2*AR182-AN182*16^3-AJ182*16^4)/16^5,16)</f>
        <v>0</v>
      </c>
      <c r="AG182" s="159"/>
      <c r="AH182" s="159"/>
      <c r="AI182" s="159"/>
      <c r="AJ182" s="159">
        <f t="shared" ref="AJ182:AJ189" si="1231" xml:space="preserve"> MOD((AE182-AZ182-16*AV182-16^2*AR182-AN182*16^3)/16^4,16)</f>
        <v>0</v>
      </c>
      <c r="AK182" s="159"/>
      <c r="AL182" s="159"/>
      <c r="AM182" s="159"/>
      <c r="AN182" s="159">
        <f t="shared" ref="AN182:AN189" si="1232" xml:space="preserve"> MOD((AE182-AZ182-16*AV182-16^2*AR182)/16^3,16)</f>
        <v>0</v>
      </c>
      <c r="AO182" s="159"/>
      <c r="AP182" s="159"/>
      <c r="AQ182" s="159"/>
      <c r="AR182" s="159">
        <f t="shared" ref="AR182:AR189" si="1233" xml:space="preserve"> MOD((AE182-AZ182-16*AV182)/16^2,16)</f>
        <v>0</v>
      </c>
      <c r="AS182" s="159"/>
      <c r="AT182" s="159"/>
      <c r="AU182" s="159"/>
      <c r="AV182" s="159">
        <f t="shared" ref="AV182:AV189" si="1234" xml:space="preserve"> MOD((AE182-AZ182)/16,16)</f>
        <v>0</v>
      </c>
      <c r="AW182" s="159"/>
      <c r="AX182" s="159"/>
      <c r="AY182" s="159"/>
      <c r="AZ182" s="159">
        <f t="shared" ref="AZ182:AZ189" si="1235" xml:space="preserve"> MOD(AE182,16)</f>
        <v>1</v>
      </c>
      <c r="BA182" s="159">
        <f t="shared" ref="BA182:BA189" si="1236" xml:space="preserve"> MOD((AF182-BD182-BC182*2-BB182*2^2)/2^3,2)</f>
        <v>0</v>
      </c>
      <c r="BB182" s="159">
        <f t="shared" ref="BB182:BB189" si="1237" xml:space="preserve"> MOD((AF182-BD182-BC182*2)/2^2,2)</f>
        <v>0</v>
      </c>
      <c r="BC182" s="159">
        <f t="shared" ref="BC182:BC189" si="1238" xml:space="preserve"> MOD((AF182-BD182)/2,2)</f>
        <v>0</v>
      </c>
      <c r="BD182" s="159">
        <f t="shared" ref="BD182:BD189" si="1239" xml:space="preserve"> MOD(AF182,2)</f>
        <v>0</v>
      </c>
      <c r="BE182" s="159">
        <f t="shared" ref="BE182:BE189" si="1240" xml:space="preserve"> MOD((AJ182-BH182-BG182*2-BF182*2^2)/2^3,2)</f>
        <v>0</v>
      </c>
      <c r="BF182" s="159">
        <f t="shared" ref="BF182:BF189" si="1241" xml:space="preserve"> MOD((AJ182-BH182-BG182*2)/2^2,2)</f>
        <v>0</v>
      </c>
      <c r="BG182" s="159">
        <f t="shared" ref="BG182:BG189" si="1242" xml:space="preserve"> MOD((AJ182-BH182)/2,2)</f>
        <v>0</v>
      </c>
      <c r="BH182" s="159">
        <f t="shared" ref="BH182:BH189" si="1243" xml:space="preserve"> MOD(AJ182,2)</f>
        <v>0</v>
      </c>
      <c r="BI182" s="159">
        <f t="shared" ref="BI182:BI189" si="1244" xml:space="preserve"> MOD((AN182-BL182-BK182*2-BJ182*2^2)/2^3,2)</f>
        <v>0</v>
      </c>
      <c r="BJ182" s="159">
        <f t="shared" ref="BJ182:BJ189" si="1245" xml:space="preserve"> MOD((AN182-BL182-BK182*2)/2^2,2)</f>
        <v>0</v>
      </c>
      <c r="BK182" s="159">
        <f t="shared" ref="BK182:BK189" si="1246" xml:space="preserve"> MOD((AN182-BL182)/2,2)</f>
        <v>0</v>
      </c>
      <c r="BL182" s="159">
        <f t="shared" ref="BL182:BL189" si="1247" xml:space="preserve"> MOD(AN182,2)</f>
        <v>0</v>
      </c>
      <c r="BM182" s="159">
        <f t="shared" ref="BM182:BM189" si="1248" xml:space="preserve"> MOD((AR182-BP182-BO182*2-BN182*2^2)/2^3,2)</f>
        <v>0</v>
      </c>
      <c r="BN182" s="159">
        <f t="shared" ref="BN182:BN189" si="1249" xml:space="preserve"> MOD((AR182-BP182-BO182*2)/2^2,2)</f>
        <v>0</v>
      </c>
      <c r="BO182" s="159">
        <f t="shared" ref="BO182:BO189" si="1250" xml:space="preserve"> MOD((AR182-BP182)/2,2)</f>
        <v>0</v>
      </c>
      <c r="BP182" s="159">
        <f t="shared" ref="BP182:BP189" si="1251" xml:space="preserve"> MOD(AR182,2)</f>
        <v>0</v>
      </c>
      <c r="BQ182" s="159">
        <f t="shared" ref="BQ182:BQ189" si="1252" xml:space="preserve"> MOD((AV182-BT182-BS182*2-BR182*2^2)/2^3,2)</f>
        <v>0</v>
      </c>
      <c r="BR182" s="159">
        <f t="shared" ref="BR182:BR189" si="1253" xml:space="preserve"> MOD((AV182-BT182-BS182*2)/2^2,2)</f>
        <v>0</v>
      </c>
      <c r="BS182" s="159">
        <f t="shared" ref="BS182:BS189" si="1254" xml:space="preserve"> MOD((AV182-BT182)/2,2)</f>
        <v>0</v>
      </c>
      <c r="BT182" s="159">
        <f t="shared" ref="BT182:BT189" si="1255" xml:space="preserve"> MOD(AV182,2)</f>
        <v>0</v>
      </c>
      <c r="BU182" s="159">
        <f t="shared" ref="BU182:BU189" si="1256" xml:space="preserve"> MOD((AZ182-BX182-BW182*2-BV182*2^2)/2^3,2)</f>
        <v>0</v>
      </c>
      <c r="BV182" s="159">
        <f t="shared" ref="BV182:BV189" si="1257" xml:space="preserve"> MOD((AZ182-BX182-BW182*2)/2^2,2)</f>
        <v>0</v>
      </c>
      <c r="BW182" s="159">
        <f t="shared" ref="BW182:BW189" si="1258" xml:space="preserve"> MOD((AZ182-BX182)/2,2)</f>
        <v>0</v>
      </c>
      <c r="BX182" s="159">
        <f t="shared" ref="BX182:BX189" si="1259" xml:space="preserve"> MOD(AZ182,2)</f>
        <v>1</v>
      </c>
      <c r="DU182" s="114"/>
      <c r="DV182" s="114"/>
      <c r="DW182" s="114"/>
      <c r="DX182" s="114"/>
      <c r="DY182" s="114"/>
      <c r="DZ182" s="114"/>
    </row>
    <row r="183" spans="1:130" ht="15.5" x14ac:dyDescent="0.35">
      <c r="A183" s="439"/>
      <c r="D183" s="155">
        <f>IF('PPG Phase Definition'!Y7=1,1,0)</f>
        <v>0</v>
      </c>
      <c r="E183" s="155">
        <f>IF('PPG Phase Definition'!Z7=1,1,0)</f>
        <v>0</v>
      </c>
      <c r="F183" s="155">
        <f>IF('PPG Phase Definition'!AA7=1,1,0)</f>
        <v>0</v>
      </c>
      <c r="G183" s="155">
        <f>IF('PPG Phase Definition'!AB7=1,1,0)</f>
        <v>0</v>
      </c>
      <c r="H183" s="155">
        <f>IF('PPG Phase Definition'!L7=1,1,0)</f>
        <v>0</v>
      </c>
      <c r="I183" s="155">
        <f>IF('PPG Phase Definition'!M7=1,1,0)</f>
        <v>0</v>
      </c>
      <c r="J183" s="155">
        <f>IF('PPG Phase Definition'!N7=1,1,0)</f>
        <v>0</v>
      </c>
      <c r="K183" s="155">
        <f>IF('PPG Phase Definition'!O7=1,1,0)</f>
        <v>1</v>
      </c>
      <c r="L183" s="155">
        <f xml:space="preserve"> IF('PPG Phase Definition'!E241="TX8",1,0)</f>
        <v>0</v>
      </c>
      <c r="M183" s="155">
        <f xml:space="preserve"> IF('PPG Phase Definition'!E241="TX7",1,0)</f>
        <v>0</v>
      </c>
      <c r="N183" s="155">
        <f xml:space="preserve"> IF('PPG Phase Definition'!E241="TX6",1,0)</f>
        <v>0</v>
      </c>
      <c r="O183" s="155">
        <f xml:space="preserve"> IF('PPG Phase Definition'!E241="TX5",1,0)</f>
        <v>0</v>
      </c>
      <c r="P183" s="155">
        <f xml:space="preserve"> IF('PPG Phase Definition'!E241="TX4",1,0)</f>
        <v>0</v>
      </c>
      <c r="Q183" s="155">
        <f xml:space="preserve"> IF('PPG Phase Definition'!E241="TX3",1,0)</f>
        <v>0</v>
      </c>
      <c r="R183" s="155">
        <f xml:space="preserve"> IF('PPG Phase Definition'!E241="TX2",1,0)</f>
        <v>0</v>
      </c>
      <c r="S183" s="155">
        <f xml:space="preserve"> IF('PPG Phase Definition'!E241="TX1",1,0)</f>
        <v>0</v>
      </c>
      <c r="T183" s="155">
        <f xml:space="preserve"> IF('PPG Phase Definition'!D241="TX8",1,0)</f>
        <v>0</v>
      </c>
      <c r="U183" s="155">
        <f xml:space="preserve"> IF('PPG Phase Definition'!D241="TX7",1,0)</f>
        <v>0</v>
      </c>
      <c r="V183" s="155">
        <f xml:space="preserve"> IF('PPG Phase Definition'!D241="TX6",1,0)</f>
        <v>0</v>
      </c>
      <c r="W183" s="155">
        <f xml:space="preserve"> IF('PPG Phase Definition'!D241="TX5",1,0)</f>
        <v>0</v>
      </c>
      <c r="X183" s="155">
        <f xml:space="preserve"> IF('PPG Phase Definition'!D241="TX4",1,0)</f>
        <v>0</v>
      </c>
      <c r="Y183" s="155">
        <f xml:space="preserve"> IF('PPG Phase Definition'!D241="TX3",1,0)</f>
        <v>0</v>
      </c>
      <c r="Z183" s="155">
        <f xml:space="preserve"> IF('PPG Phase Definition'!D241="TX2",1,0)</f>
        <v>0</v>
      </c>
      <c r="AA183" s="155">
        <f xml:space="preserve"> IF('PPG Phase Definition'!D241="TX1",1,0)</f>
        <v>0</v>
      </c>
      <c r="AD183" s="159" t="s">
        <v>259</v>
      </c>
      <c r="AE183" s="93">
        <f xml:space="preserve"> IF('PPG Phase Definition'!G241="",0,INDEX(REFERENCE!$A$2:$A$15,MATCH('PPG Phase Definition'!G241,REFERENCE!$B$2:$B$15,0)))</f>
        <v>11</v>
      </c>
      <c r="AF183" s="159">
        <f t="shared" si="1230"/>
        <v>0</v>
      </c>
      <c r="AG183" s="159"/>
      <c r="AH183" s="159"/>
      <c r="AI183" s="159"/>
      <c r="AJ183" s="159">
        <f t="shared" si="1231"/>
        <v>0</v>
      </c>
      <c r="AK183" s="159"/>
      <c r="AL183" s="159"/>
      <c r="AM183" s="159"/>
      <c r="AN183" s="159">
        <f t="shared" si="1232"/>
        <v>0</v>
      </c>
      <c r="AO183" s="159"/>
      <c r="AP183" s="159"/>
      <c r="AQ183" s="159"/>
      <c r="AR183" s="159">
        <f t="shared" si="1233"/>
        <v>0</v>
      </c>
      <c r="AS183" s="159"/>
      <c r="AT183" s="159"/>
      <c r="AU183" s="159"/>
      <c r="AV183" s="159">
        <f t="shared" si="1234"/>
        <v>0</v>
      </c>
      <c r="AW183" s="159"/>
      <c r="AX183" s="159"/>
      <c r="AY183" s="159"/>
      <c r="AZ183" s="159">
        <f t="shared" si="1235"/>
        <v>11</v>
      </c>
      <c r="BA183" s="159">
        <f t="shared" si="1236"/>
        <v>0</v>
      </c>
      <c r="BB183" s="159">
        <f t="shared" si="1237"/>
        <v>0</v>
      </c>
      <c r="BC183" s="159">
        <f t="shared" si="1238"/>
        <v>0</v>
      </c>
      <c r="BD183" s="159">
        <f t="shared" si="1239"/>
        <v>0</v>
      </c>
      <c r="BE183" s="159">
        <f t="shared" si="1240"/>
        <v>0</v>
      </c>
      <c r="BF183" s="159">
        <f t="shared" si="1241"/>
        <v>0</v>
      </c>
      <c r="BG183" s="159">
        <f t="shared" si="1242"/>
        <v>0</v>
      </c>
      <c r="BH183" s="159">
        <f t="shared" si="1243"/>
        <v>0</v>
      </c>
      <c r="BI183" s="159">
        <f t="shared" si="1244"/>
        <v>0</v>
      </c>
      <c r="BJ183" s="159">
        <f t="shared" si="1245"/>
        <v>0</v>
      </c>
      <c r="BK183" s="159">
        <f t="shared" si="1246"/>
        <v>0</v>
      </c>
      <c r="BL183" s="159">
        <f t="shared" si="1247"/>
        <v>0</v>
      </c>
      <c r="BM183" s="159">
        <f t="shared" si="1248"/>
        <v>0</v>
      </c>
      <c r="BN183" s="159">
        <f t="shared" si="1249"/>
        <v>0</v>
      </c>
      <c r="BO183" s="159">
        <f t="shared" si="1250"/>
        <v>0</v>
      </c>
      <c r="BP183" s="159">
        <f t="shared" si="1251"/>
        <v>0</v>
      </c>
      <c r="BQ183" s="159">
        <f t="shared" si="1252"/>
        <v>0</v>
      </c>
      <c r="BR183" s="159">
        <f t="shared" si="1253"/>
        <v>0</v>
      </c>
      <c r="BS183" s="159">
        <f t="shared" si="1254"/>
        <v>0</v>
      </c>
      <c r="BT183" s="159">
        <f t="shared" si="1255"/>
        <v>0</v>
      </c>
      <c r="BU183" s="159">
        <f t="shared" si="1256"/>
        <v>1</v>
      </c>
      <c r="BV183" s="159">
        <f t="shared" si="1257"/>
        <v>0</v>
      </c>
      <c r="BW183" s="159">
        <f t="shared" si="1258"/>
        <v>1</v>
      </c>
      <c r="BX183" s="159">
        <f t="shared" si="1259"/>
        <v>1</v>
      </c>
      <c r="BY183" s="127"/>
      <c r="BZ183" s="127"/>
      <c r="CA183" s="127"/>
      <c r="CB183" s="127"/>
      <c r="CC183" s="127"/>
      <c r="CD183" s="127"/>
      <c r="CE183" s="127"/>
      <c r="DU183" s="115" t="str">
        <f t="shared" ref="DU183" si="1260" xml:space="preserve"> DEC2HEX(D183*8+E183*4+F183*2+G183)</f>
        <v>0</v>
      </c>
      <c r="DV183" s="115" t="str">
        <f t="shared" ref="DV183" si="1261" xml:space="preserve"> DEC2HEX(H183*8+I183*4+J183*2+K183)</f>
        <v>1</v>
      </c>
      <c r="DW183" s="115" t="str">
        <f t="shared" ref="DW183" si="1262" xml:space="preserve"> DEC2HEX(L183*8+M183*4+N183*2+O183)</f>
        <v>0</v>
      </c>
      <c r="DX183" s="115" t="str">
        <f t="shared" ref="DX183" si="1263" xml:space="preserve"> DEC2HEX(P183*8+Q183*4+R183*2+S183)</f>
        <v>0</v>
      </c>
      <c r="DY183" s="115" t="str">
        <f t="shared" ref="DY183" si="1264" xml:space="preserve"> DEC2HEX(T183*8+U183*4+V183*2+W183)</f>
        <v>0</v>
      </c>
      <c r="DZ183" s="115" t="str">
        <f t="shared" ref="DZ183" si="1265" xml:space="preserve"> DEC2HEX(X183*8+Y183*4+Z183*2+AA183)</f>
        <v>0</v>
      </c>
    </row>
    <row r="184" spans="1:130" ht="73.5" x14ac:dyDescent="0.35">
      <c r="A184" s="157" t="s">
        <v>1015</v>
      </c>
      <c r="B184" s="164">
        <f>B182+1</f>
        <v>33</v>
      </c>
      <c r="C184" s="164" t="str">
        <f t="shared" ref="C184:C190" si="1266" xml:space="preserve"> DEC2HEX(B184)</f>
        <v>21</v>
      </c>
      <c r="D184" s="445" t="s">
        <v>238</v>
      </c>
      <c r="E184" s="476"/>
      <c r="F184" s="476"/>
      <c r="G184" s="476"/>
      <c r="H184" s="476"/>
      <c r="I184" s="476"/>
      <c r="J184" s="476"/>
      <c r="K184" s="476"/>
      <c r="L184" s="168" t="s">
        <v>239</v>
      </c>
      <c r="M184" s="168" t="s">
        <v>240</v>
      </c>
      <c r="N184" s="168" t="s">
        <v>241</v>
      </c>
      <c r="O184" s="460" t="s">
        <v>242</v>
      </c>
      <c r="P184" s="460"/>
      <c r="Q184" s="460"/>
      <c r="R184" s="477" t="s">
        <v>378</v>
      </c>
      <c r="S184" s="477"/>
      <c r="T184" s="460" t="s">
        <v>243</v>
      </c>
      <c r="U184" s="460"/>
      <c r="V184" s="460"/>
      <c r="W184" s="460"/>
      <c r="X184" s="460" t="s">
        <v>33</v>
      </c>
      <c r="Y184" s="460"/>
      <c r="Z184" s="460"/>
      <c r="AA184" s="460"/>
      <c r="AD184" s="159" t="s">
        <v>260</v>
      </c>
      <c r="AE184" s="93">
        <f xml:space="preserve"> IF('PPG Phase Definition'!H241="",0,INDEX(REFERENCE!$A$17:$A$24,MATCH('PPG Phase Definition'!H241,REFERENCE!$B$17:$B$24,0)))</f>
        <v>5</v>
      </c>
      <c r="AF184" s="159">
        <f t="shared" si="1230"/>
        <v>0</v>
      </c>
      <c r="AG184" s="159"/>
      <c r="AH184" s="159"/>
      <c r="AI184" s="159"/>
      <c r="AJ184" s="159">
        <f t="shared" si="1231"/>
        <v>0</v>
      </c>
      <c r="AK184" s="159"/>
      <c r="AL184" s="159"/>
      <c r="AM184" s="159"/>
      <c r="AN184" s="159">
        <f t="shared" si="1232"/>
        <v>0</v>
      </c>
      <c r="AO184" s="159"/>
      <c r="AP184" s="159"/>
      <c r="AQ184" s="159"/>
      <c r="AR184" s="159">
        <f t="shared" si="1233"/>
        <v>0</v>
      </c>
      <c r="AS184" s="159"/>
      <c r="AT184" s="159"/>
      <c r="AU184" s="159"/>
      <c r="AV184" s="159">
        <f t="shared" si="1234"/>
        <v>0</v>
      </c>
      <c r="AW184" s="159"/>
      <c r="AX184" s="159"/>
      <c r="AY184" s="159"/>
      <c r="AZ184" s="159">
        <f t="shared" si="1235"/>
        <v>5</v>
      </c>
      <c r="BA184" s="159">
        <f t="shared" si="1236"/>
        <v>0</v>
      </c>
      <c r="BB184" s="159">
        <f t="shared" si="1237"/>
        <v>0</v>
      </c>
      <c r="BC184" s="159">
        <f t="shared" si="1238"/>
        <v>0</v>
      </c>
      <c r="BD184" s="159">
        <f t="shared" si="1239"/>
        <v>0</v>
      </c>
      <c r="BE184" s="159">
        <f t="shared" si="1240"/>
        <v>0</v>
      </c>
      <c r="BF184" s="159">
        <f t="shared" si="1241"/>
        <v>0</v>
      </c>
      <c r="BG184" s="159">
        <f t="shared" si="1242"/>
        <v>0</v>
      </c>
      <c r="BH184" s="159">
        <f t="shared" si="1243"/>
        <v>0</v>
      </c>
      <c r="BI184" s="159">
        <f t="shared" si="1244"/>
        <v>0</v>
      </c>
      <c r="BJ184" s="159">
        <f t="shared" si="1245"/>
        <v>0</v>
      </c>
      <c r="BK184" s="159">
        <f t="shared" si="1246"/>
        <v>0</v>
      </c>
      <c r="BL184" s="159">
        <f t="shared" si="1247"/>
        <v>0</v>
      </c>
      <c r="BM184" s="159">
        <f t="shared" si="1248"/>
        <v>0</v>
      </c>
      <c r="BN184" s="159">
        <f t="shared" si="1249"/>
        <v>0</v>
      </c>
      <c r="BO184" s="159">
        <f t="shared" si="1250"/>
        <v>0</v>
      </c>
      <c r="BP184" s="159">
        <f t="shared" si="1251"/>
        <v>0</v>
      </c>
      <c r="BQ184" s="159">
        <f t="shared" si="1252"/>
        <v>0</v>
      </c>
      <c r="BR184" s="159">
        <f t="shared" si="1253"/>
        <v>0</v>
      </c>
      <c r="BS184" s="159">
        <f t="shared" si="1254"/>
        <v>0</v>
      </c>
      <c r="BT184" s="159">
        <f t="shared" si="1255"/>
        <v>0</v>
      </c>
      <c r="BU184" s="159">
        <f t="shared" si="1256"/>
        <v>0</v>
      </c>
      <c r="BV184" s="159">
        <f t="shared" si="1257"/>
        <v>1</v>
      </c>
      <c r="BW184" s="159">
        <f t="shared" si="1258"/>
        <v>0</v>
      </c>
      <c r="BX184" s="159">
        <f t="shared" si="1259"/>
        <v>1</v>
      </c>
      <c r="DU184" s="114"/>
      <c r="DV184" s="114"/>
      <c r="DW184" s="114"/>
      <c r="DX184" s="114"/>
      <c r="DY184" s="114"/>
      <c r="DZ184" s="114"/>
    </row>
    <row r="185" spans="1:130" ht="14.75" customHeight="1" x14ac:dyDescent="0.35">
      <c r="A185" s="439"/>
      <c r="D185" s="172">
        <f t="shared" ref="D185:K185" si="1267" xml:space="preserve"> BQ185</f>
        <v>0</v>
      </c>
      <c r="E185" s="172">
        <f t="shared" si="1267"/>
        <v>0</v>
      </c>
      <c r="F185" s="172">
        <f t="shared" si="1267"/>
        <v>0</v>
      </c>
      <c r="G185" s="172">
        <f t="shared" si="1267"/>
        <v>0</v>
      </c>
      <c r="H185" s="172">
        <f t="shared" si="1267"/>
        <v>0</v>
      </c>
      <c r="I185" s="172">
        <f t="shared" si="1267"/>
        <v>0</v>
      </c>
      <c r="J185" s="172">
        <f t="shared" si="1267"/>
        <v>0</v>
      </c>
      <c r="K185" s="172">
        <f t="shared" si="1267"/>
        <v>0</v>
      </c>
      <c r="L185" s="172">
        <f>IF('PPG Phase Definition'!S7="DIG AACM",1,IF('PPG Phase Definition'!S7="LED_DC Cancellation",1,0))</f>
        <v>0</v>
      </c>
      <c r="M185" s="172">
        <f>IF('PPG Phase Definition'!S7="ANA AACM",1,0)</f>
        <v>1</v>
      </c>
      <c r="N185" s="172">
        <f xml:space="preserve"> 'PPG Phase Definition'!U7</f>
        <v>1</v>
      </c>
      <c r="O185" s="172">
        <f t="shared" ref="O185:P185" si="1268" xml:space="preserve"> BV184</f>
        <v>1</v>
      </c>
      <c r="P185" s="172">
        <f t="shared" si="1268"/>
        <v>0</v>
      </c>
      <c r="Q185" s="172">
        <f xml:space="preserve"> BX184</f>
        <v>1</v>
      </c>
      <c r="R185" s="172">
        <f>INT(MOD('PPG Phase Definition'!T7/2,2))</f>
        <v>0</v>
      </c>
      <c r="S185" s="172">
        <f>MOD('PPG Phase Definition'!T7,2)</f>
        <v>0</v>
      </c>
      <c r="T185" s="172">
        <f t="shared" ref="T185:V185" si="1269" xml:space="preserve"> BU183</f>
        <v>1</v>
      </c>
      <c r="U185" s="172">
        <f t="shared" si="1269"/>
        <v>0</v>
      </c>
      <c r="V185" s="172">
        <f t="shared" si="1269"/>
        <v>1</v>
      </c>
      <c r="W185" s="172">
        <f xml:space="preserve"> BX183</f>
        <v>1</v>
      </c>
      <c r="X185" s="172">
        <f t="shared" ref="X185:Z185" si="1270" xml:space="preserve"> BU182</f>
        <v>0</v>
      </c>
      <c r="Y185" s="172">
        <f t="shared" si="1270"/>
        <v>0</v>
      </c>
      <c r="Z185" s="172">
        <f t="shared" si="1270"/>
        <v>0</v>
      </c>
      <c r="AA185" s="172">
        <f xml:space="preserve"> BX182</f>
        <v>1</v>
      </c>
      <c r="AD185" s="159" t="s">
        <v>261</v>
      </c>
      <c r="AE185" s="93">
        <f xml:space="preserve"> IF(OR(('PPG Phase Definition'!U7=1),('PPG Phase Definition'!$Q$2=1)),IF('PPG Phase Definition'!I241="",0,MIN(ROUND('PPG Phase Definition'!I241/'PPG Config'!$C$20*255,0),255)),IF('PPG Phase Definition'!I241="",0,MIN(ROUND('PPG Phase Definition'!I241/'PPG Config'!$C$23*255,0),255)))</f>
        <v>0</v>
      </c>
      <c r="AF185" s="159">
        <f t="shared" si="1230"/>
        <v>0</v>
      </c>
      <c r="AG185" s="159"/>
      <c r="AH185" s="159"/>
      <c r="AI185" s="159"/>
      <c r="AJ185" s="159">
        <f t="shared" si="1231"/>
        <v>0</v>
      </c>
      <c r="AK185" s="159"/>
      <c r="AL185" s="159"/>
      <c r="AM185" s="159"/>
      <c r="AN185" s="159">
        <f t="shared" si="1232"/>
        <v>0</v>
      </c>
      <c r="AO185" s="159"/>
      <c r="AP185" s="159"/>
      <c r="AQ185" s="159"/>
      <c r="AR185" s="159">
        <f t="shared" si="1233"/>
        <v>0</v>
      </c>
      <c r="AS185" s="159"/>
      <c r="AT185" s="159"/>
      <c r="AU185" s="159"/>
      <c r="AV185" s="159">
        <f t="shared" si="1234"/>
        <v>0</v>
      </c>
      <c r="AW185" s="159"/>
      <c r="AX185" s="159"/>
      <c r="AY185" s="159"/>
      <c r="AZ185" s="159">
        <f t="shared" si="1235"/>
        <v>0</v>
      </c>
      <c r="BA185" s="159">
        <f t="shared" si="1236"/>
        <v>0</v>
      </c>
      <c r="BB185" s="159">
        <f t="shared" si="1237"/>
        <v>0</v>
      </c>
      <c r="BC185" s="159">
        <f t="shared" si="1238"/>
        <v>0</v>
      </c>
      <c r="BD185" s="159">
        <f t="shared" si="1239"/>
        <v>0</v>
      </c>
      <c r="BE185" s="159">
        <f t="shared" si="1240"/>
        <v>0</v>
      </c>
      <c r="BF185" s="159">
        <f t="shared" si="1241"/>
        <v>0</v>
      </c>
      <c r="BG185" s="159">
        <f t="shared" si="1242"/>
        <v>0</v>
      </c>
      <c r="BH185" s="159">
        <f t="shared" si="1243"/>
        <v>0</v>
      </c>
      <c r="BI185" s="159">
        <f t="shared" si="1244"/>
        <v>0</v>
      </c>
      <c r="BJ185" s="159">
        <f t="shared" si="1245"/>
        <v>0</v>
      </c>
      <c r="BK185" s="159">
        <f t="shared" si="1246"/>
        <v>0</v>
      </c>
      <c r="BL185" s="159">
        <f t="shared" si="1247"/>
        <v>0</v>
      </c>
      <c r="BM185" s="159">
        <f t="shared" si="1248"/>
        <v>0</v>
      </c>
      <c r="BN185" s="159">
        <f t="shared" si="1249"/>
        <v>0</v>
      </c>
      <c r="BO185" s="159">
        <f t="shared" si="1250"/>
        <v>0</v>
      </c>
      <c r="BP185" s="159">
        <f t="shared" si="1251"/>
        <v>0</v>
      </c>
      <c r="BQ185" s="159">
        <f t="shared" si="1252"/>
        <v>0</v>
      </c>
      <c r="BR185" s="159">
        <f t="shared" si="1253"/>
        <v>0</v>
      </c>
      <c r="BS185" s="159">
        <f t="shared" si="1254"/>
        <v>0</v>
      </c>
      <c r="BT185" s="159">
        <f t="shared" si="1255"/>
        <v>0</v>
      </c>
      <c r="BU185" s="159">
        <f t="shared" si="1256"/>
        <v>0</v>
      </c>
      <c r="BV185" s="159">
        <f t="shared" si="1257"/>
        <v>0</v>
      </c>
      <c r="BW185" s="159">
        <f t="shared" si="1258"/>
        <v>0</v>
      </c>
      <c r="BX185" s="159">
        <f t="shared" si="1259"/>
        <v>0</v>
      </c>
      <c r="BY185" s="127"/>
      <c r="BZ185" s="127"/>
      <c r="CA185" s="127"/>
      <c r="CB185" s="127"/>
      <c r="CC185" s="127"/>
      <c r="CD185" s="127"/>
      <c r="CE185" s="127"/>
      <c r="CF185" s="127"/>
      <c r="CG185" s="127"/>
      <c r="CH185" s="127"/>
      <c r="CI185" s="127"/>
      <c r="CJ185" s="127"/>
      <c r="CK185" s="127"/>
      <c r="CL185" s="127"/>
      <c r="CM185" s="127"/>
      <c r="CN185" s="127"/>
      <c r="CO185" s="127"/>
      <c r="CP185" s="127"/>
      <c r="CQ185" s="127"/>
      <c r="CR185" s="127"/>
      <c r="CS185" s="127"/>
      <c r="DU185" s="115" t="str">
        <f t="shared" ref="DU185" si="1271" xml:space="preserve"> DEC2HEX(D185*8+E185*4+F185*2+G185)</f>
        <v>0</v>
      </c>
      <c r="DV185" s="115" t="str">
        <f t="shared" ref="DV185" si="1272" xml:space="preserve"> DEC2HEX(H185*8+I185*4+J185*2+K185)</f>
        <v>0</v>
      </c>
      <c r="DW185" s="115" t="str">
        <f t="shared" ref="DW185" si="1273" xml:space="preserve"> DEC2HEX(L185*8+M185*4+N185*2+O185)</f>
        <v>7</v>
      </c>
      <c r="DX185" s="115" t="str">
        <f t="shared" ref="DX185" si="1274" xml:space="preserve"> DEC2HEX(P185*8+Q185*4+R185*2+S185)</f>
        <v>4</v>
      </c>
      <c r="DY185" s="115" t="str">
        <f t="shared" ref="DY185" si="1275" xml:space="preserve"> DEC2HEX(T185*8+U185*4+V185*2+W185)</f>
        <v>B</v>
      </c>
      <c r="DZ185" s="115" t="str">
        <f t="shared" ref="DZ185" si="1276" xml:space="preserve"> DEC2HEX(X185*8+Y185*4+Z185*2+AA185)</f>
        <v>1</v>
      </c>
    </row>
    <row r="186" spans="1:130" ht="90" customHeight="1" x14ac:dyDescent="0.35">
      <c r="A186" s="157" t="s">
        <v>1016</v>
      </c>
      <c r="B186" s="230">
        <f>B184+1</f>
        <v>34</v>
      </c>
      <c r="C186" s="164" t="str">
        <f t="shared" si="1266"/>
        <v>22</v>
      </c>
      <c r="D186" s="445" t="s">
        <v>244</v>
      </c>
      <c r="E186" s="445"/>
      <c r="F186" s="169" t="s">
        <v>573</v>
      </c>
      <c r="G186" s="168" t="s">
        <v>350</v>
      </c>
      <c r="H186" s="168" t="s">
        <v>572</v>
      </c>
      <c r="I186" s="478" t="s">
        <v>571</v>
      </c>
      <c r="J186" s="478"/>
      <c r="K186" s="478" t="s">
        <v>34</v>
      </c>
      <c r="L186" s="478"/>
      <c r="M186" s="169" t="s">
        <v>245</v>
      </c>
      <c r="N186" s="169" t="s">
        <v>570</v>
      </c>
      <c r="O186" s="169" t="s">
        <v>35</v>
      </c>
      <c r="P186" s="168" t="s">
        <v>377</v>
      </c>
      <c r="Q186" s="167">
        <v>0</v>
      </c>
      <c r="R186" s="167">
        <v>0</v>
      </c>
      <c r="S186" s="167">
        <v>0</v>
      </c>
      <c r="T186" s="460" t="s">
        <v>37</v>
      </c>
      <c r="U186" s="460"/>
      <c r="V186" s="460"/>
      <c r="W186" s="460"/>
      <c r="X186" s="460"/>
      <c r="Y186" s="460"/>
      <c r="Z186" s="460"/>
      <c r="AA186" s="460"/>
      <c r="AD186" s="159" t="s">
        <v>262</v>
      </c>
      <c r="AE186" s="93">
        <f xml:space="preserve"> IF('PPG Phase Definition'!T241="",0,INDEX(REFERENCE!$A$2:$A$15,MATCH('PPG Phase Definition'!T241,REFERENCE!$B$2:$B$15,0)))</f>
        <v>11</v>
      </c>
      <c r="AF186" s="159">
        <f t="shared" si="1230"/>
        <v>0</v>
      </c>
      <c r="AG186" s="159"/>
      <c r="AH186" s="159"/>
      <c r="AI186" s="159"/>
      <c r="AJ186" s="159">
        <f t="shared" si="1231"/>
        <v>0</v>
      </c>
      <c r="AK186" s="159"/>
      <c r="AL186" s="159"/>
      <c r="AM186" s="159"/>
      <c r="AN186" s="159">
        <f t="shared" si="1232"/>
        <v>0</v>
      </c>
      <c r="AO186" s="159"/>
      <c r="AP186" s="159"/>
      <c r="AQ186" s="159"/>
      <c r="AR186" s="159">
        <f t="shared" si="1233"/>
        <v>0</v>
      </c>
      <c r="AS186" s="159"/>
      <c r="AT186" s="159"/>
      <c r="AU186" s="159"/>
      <c r="AV186" s="159">
        <f t="shared" si="1234"/>
        <v>0</v>
      </c>
      <c r="AW186" s="159"/>
      <c r="AX186" s="159"/>
      <c r="AY186" s="159"/>
      <c r="AZ186" s="159">
        <f t="shared" si="1235"/>
        <v>11</v>
      </c>
      <c r="BA186" s="159">
        <f t="shared" si="1236"/>
        <v>0</v>
      </c>
      <c r="BB186" s="159">
        <f t="shared" si="1237"/>
        <v>0</v>
      </c>
      <c r="BC186" s="159">
        <f t="shared" si="1238"/>
        <v>0</v>
      </c>
      <c r="BD186" s="159">
        <f t="shared" si="1239"/>
        <v>0</v>
      </c>
      <c r="BE186" s="159">
        <f t="shared" si="1240"/>
        <v>0</v>
      </c>
      <c r="BF186" s="159">
        <f t="shared" si="1241"/>
        <v>0</v>
      </c>
      <c r="BG186" s="159">
        <f t="shared" si="1242"/>
        <v>0</v>
      </c>
      <c r="BH186" s="159">
        <f t="shared" si="1243"/>
        <v>0</v>
      </c>
      <c r="BI186" s="159">
        <f t="shared" si="1244"/>
        <v>0</v>
      </c>
      <c r="BJ186" s="159">
        <f t="shared" si="1245"/>
        <v>0</v>
      </c>
      <c r="BK186" s="159">
        <f t="shared" si="1246"/>
        <v>0</v>
      </c>
      <c r="BL186" s="159">
        <f t="shared" si="1247"/>
        <v>0</v>
      </c>
      <c r="BM186" s="159">
        <f t="shared" si="1248"/>
        <v>0</v>
      </c>
      <c r="BN186" s="159">
        <f t="shared" si="1249"/>
        <v>0</v>
      </c>
      <c r="BO186" s="159">
        <f t="shared" si="1250"/>
        <v>0</v>
      </c>
      <c r="BP186" s="159">
        <f t="shared" si="1251"/>
        <v>0</v>
      </c>
      <c r="BQ186" s="159">
        <f t="shared" si="1252"/>
        <v>0</v>
      </c>
      <c r="BR186" s="159">
        <f t="shared" si="1253"/>
        <v>0</v>
      </c>
      <c r="BS186" s="159">
        <f t="shared" si="1254"/>
        <v>0</v>
      </c>
      <c r="BT186" s="159">
        <f t="shared" si="1255"/>
        <v>0</v>
      </c>
      <c r="BU186" s="159">
        <f t="shared" si="1256"/>
        <v>1</v>
      </c>
      <c r="BV186" s="159">
        <f t="shared" si="1257"/>
        <v>0</v>
      </c>
      <c r="BW186" s="159">
        <f t="shared" si="1258"/>
        <v>1</v>
      </c>
      <c r="BX186" s="159">
        <f t="shared" si="1259"/>
        <v>1</v>
      </c>
      <c r="BY186" s="127"/>
      <c r="BZ186" s="127"/>
      <c r="CA186" s="127"/>
      <c r="CB186" s="127"/>
      <c r="CC186" s="127"/>
      <c r="CD186" s="127"/>
      <c r="CE186" s="127"/>
      <c r="DU186" s="114"/>
      <c r="DV186" s="114"/>
      <c r="DW186" s="114"/>
      <c r="DX186" s="114"/>
      <c r="DY186" s="114"/>
      <c r="DZ186" s="114"/>
    </row>
    <row r="187" spans="1:130" ht="15.5" x14ac:dyDescent="0.35">
      <c r="A187" s="439"/>
      <c r="D187" s="172">
        <f xml:space="preserve"> MOD((IF('PPG Phase Definition'!S241="",0,INDEX(REFERENCE!$L$12:$L$15,MATCH('PPG Phase Definition'!S241,REFERENCE!$M$12:$M$15,0)))-E187)/2,2)</f>
        <v>0</v>
      </c>
      <c r="E187" s="172">
        <f xml:space="preserve"> MOD(IF('PPG Phase Definition'!S241="",0,INDEX(REFERENCE!$L$12:$L$15,MATCH('PPG Phase Definition'!S241,REFERENCE!$M$12:$M$15,0))),2)</f>
        <v>0</v>
      </c>
      <c r="F187" s="156"/>
      <c r="G187" s="156"/>
      <c r="H187" s="172">
        <f>IF('PPG Phase Definition'!C7="Impedance",1,0)*IMP_MODE_EN</f>
        <v>0</v>
      </c>
      <c r="I187" s="172">
        <f xml:space="preserve"> MOD(('PPG Phase Definition'!M241-J187)/2,2)</f>
        <v>0</v>
      </c>
      <c r="J187" s="172">
        <f xml:space="preserve"> MOD('PPG Phase Definition'!M241,2)</f>
        <v>1</v>
      </c>
      <c r="K187" s="156"/>
      <c r="L187" s="156"/>
      <c r="M187" s="156"/>
      <c r="N187" s="172">
        <f xml:space="preserve"> MOD(('PPG Phase Definition'!M241-I187*2-J187)/4,2)</f>
        <v>0</v>
      </c>
      <c r="O187" s="172">
        <f xml:space="preserve"> 'PPG Phase Definition'!K241</f>
        <v>0</v>
      </c>
      <c r="P187" s="156">
        <f>IF('PPG Phase Definition'!K7="Set2",1,0)</f>
        <v>0</v>
      </c>
      <c r="Q187" s="156"/>
      <c r="R187" s="156"/>
      <c r="S187" s="156"/>
      <c r="T187" s="172">
        <f t="shared" ref="T187:Z187" si="1277" xml:space="preserve"> BQ190</f>
        <v>0</v>
      </c>
      <c r="U187" s="172">
        <f t="shared" si="1277"/>
        <v>0</v>
      </c>
      <c r="V187" s="172">
        <f t="shared" si="1277"/>
        <v>0</v>
      </c>
      <c r="W187" s="172">
        <f t="shared" si="1277"/>
        <v>0</v>
      </c>
      <c r="X187" s="172">
        <f t="shared" si="1277"/>
        <v>1</v>
      </c>
      <c r="Y187" s="172">
        <f t="shared" si="1277"/>
        <v>1</v>
      </c>
      <c r="Z187" s="172">
        <f t="shared" si="1277"/>
        <v>1</v>
      </c>
      <c r="AA187" s="172">
        <f xml:space="preserve"> BX190</f>
        <v>0</v>
      </c>
      <c r="AD187" s="159" t="s">
        <v>263</v>
      </c>
      <c r="AE187" s="93">
        <f xml:space="preserve"> IF('PPG Phase Definition'!U241="",0,INDEX(REFERENCE!$A$17:$A$24,MATCH('PPG Phase Definition'!U241,REFERENCE!$B$17:$B$24,0)))</f>
        <v>5</v>
      </c>
      <c r="AF187" s="159">
        <f t="shared" si="1230"/>
        <v>0</v>
      </c>
      <c r="AG187" s="159"/>
      <c r="AH187" s="159"/>
      <c r="AI187" s="159"/>
      <c r="AJ187" s="159">
        <f t="shared" si="1231"/>
        <v>0</v>
      </c>
      <c r="AK187" s="159"/>
      <c r="AL187" s="159"/>
      <c r="AM187" s="159"/>
      <c r="AN187" s="159">
        <f t="shared" si="1232"/>
        <v>0</v>
      </c>
      <c r="AO187" s="159"/>
      <c r="AP187" s="159"/>
      <c r="AQ187" s="159"/>
      <c r="AR187" s="159">
        <f t="shared" si="1233"/>
        <v>0</v>
      </c>
      <c r="AS187" s="159"/>
      <c r="AT187" s="159"/>
      <c r="AU187" s="159"/>
      <c r="AV187" s="159">
        <f t="shared" si="1234"/>
        <v>0</v>
      </c>
      <c r="AW187" s="159"/>
      <c r="AX187" s="159"/>
      <c r="AY187" s="159"/>
      <c r="AZ187" s="159">
        <f t="shared" si="1235"/>
        <v>5</v>
      </c>
      <c r="BA187" s="159">
        <f t="shared" si="1236"/>
        <v>0</v>
      </c>
      <c r="BB187" s="159">
        <f t="shared" si="1237"/>
        <v>0</v>
      </c>
      <c r="BC187" s="159">
        <f t="shared" si="1238"/>
        <v>0</v>
      </c>
      <c r="BD187" s="159">
        <f t="shared" si="1239"/>
        <v>0</v>
      </c>
      <c r="BE187" s="159">
        <f t="shared" si="1240"/>
        <v>0</v>
      </c>
      <c r="BF187" s="159">
        <f t="shared" si="1241"/>
        <v>0</v>
      </c>
      <c r="BG187" s="159">
        <f t="shared" si="1242"/>
        <v>0</v>
      </c>
      <c r="BH187" s="159">
        <f t="shared" si="1243"/>
        <v>0</v>
      </c>
      <c r="BI187" s="159">
        <f t="shared" si="1244"/>
        <v>0</v>
      </c>
      <c r="BJ187" s="159">
        <f t="shared" si="1245"/>
        <v>0</v>
      </c>
      <c r="BK187" s="159">
        <f t="shared" si="1246"/>
        <v>0</v>
      </c>
      <c r="BL187" s="159">
        <f t="shared" si="1247"/>
        <v>0</v>
      </c>
      <c r="BM187" s="159">
        <f t="shared" si="1248"/>
        <v>0</v>
      </c>
      <c r="BN187" s="159">
        <f t="shared" si="1249"/>
        <v>0</v>
      </c>
      <c r="BO187" s="159">
        <f t="shared" si="1250"/>
        <v>0</v>
      </c>
      <c r="BP187" s="159">
        <f t="shared" si="1251"/>
        <v>0</v>
      </c>
      <c r="BQ187" s="159">
        <f t="shared" si="1252"/>
        <v>0</v>
      </c>
      <c r="BR187" s="159">
        <f t="shared" si="1253"/>
        <v>0</v>
      </c>
      <c r="BS187" s="159">
        <f t="shared" si="1254"/>
        <v>0</v>
      </c>
      <c r="BT187" s="159">
        <f t="shared" si="1255"/>
        <v>0</v>
      </c>
      <c r="BU187" s="159">
        <f t="shared" si="1256"/>
        <v>0</v>
      </c>
      <c r="BV187" s="159">
        <f t="shared" si="1257"/>
        <v>1</v>
      </c>
      <c r="BW187" s="159">
        <f t="shared" si="1258"/>
        <v>0</v>
      </c>
      <c r="BX187" s="159">
        <f t="shared" si="1259"/>
        <v>1</v>
      </c>
      <c r="DU187" s="115" t="str">
        <f t="shared" ref="DU187" si="1278" xml:space="preserve"> DEC2HEX(D187*8+E187*4+F187*2+G187)</f>
        <v>0</v>
      </c>
      <c r="DV187" s="115" t="str">
        <f t="shared" ref="DV187" si="1279" xml:space="preserve"> DEC2HEX(H187*8+I187*4+J187*2+K187)</f>
        <v>2</v>
      </c>
      <c r="DW187" s="115" t="str">
        <f t="shared" ref="DW187" si="1280" xml:space="preserve"> DEC2HEX(L187*8+M187*4+N187*2+O187)</f>
        <v>0</v>
      </c>
      <c r="DX187" s="115" t="str">
        <f t="shared" ref="DX187" si="1281" xml:space="preserve"> DEC2HEX(P187*8+Q187*4+R187*2+S187)</f>
        <v>0</v>
      </c>
      <c r="DY187" s="115" t="str">
        <f t="shared" ref="DY187" si="1282" xml:space="preserve"> DEC2HEX(T187*8+U187*4+V187*2+W187)</f>
        <v>0</v>
      </c>
      <c r="DZ187" s="115" t="str">
        <f t="shared" ref="DZ187" si="1283" xml:space="preserve"> DEC2HEX(X187*8+Y187*4+Z187*2+AA187)</f>
        <v>E</v>
      </c>
    </row>
    <row r="188" spans="1:130" ht="73.5" x14ac:dyDescent="0.35">
      <c r="A188" s="157" t="s">
        <v>1017</v>
      </c>
      <c r="B188" s="230">
        <f>B186+1</f>
        <v>35</v>
      </c>
      <c r="C188" s="164" t="str">
        <f t="shared" si="1266"/>
        <v>23</v>
      </c>
      <c r="D188" s="445" t="s">
        <v>246</v>
      </c>
      <c r="E188" s="476"/>
      <c r="F188" s="476"/>
      <c r="G188" s="476"/>
      <c r="H188" s="476"/>
      <c r="I188" s="476"/>
      <c r="J188" s="476"/>
      <c r="K188" s="476"/>
      <c r="L188" s="168" t="s">
        <v>247</v>
      </c>
      <c r="M188" s="168" t="s">
        <v>248</v>
      </c>
      <c r="N188" s="168" t="s">
        <v>249</v>
      </c>
      <c r="O188" s="460" t="s">
        <v>250</v>
      </c>
      <c r="P188" s="460"/>
      <c r="Q188" s="460"/>
      <c r="R188" s="477" t="s">
        <v>379</v>
      </c>
      <c r="S188" s="477"/>
      <c r="T188" s="460" t="s">
        <v>251</v>
      </c>
      <c r="U188" s="460"/>
      <c r="V188" s="460"/>
      <c r="W188" s="460"/>
      <c r="X188" s="167">
        <v>0</v>
      </c>
      <c r="Y188" s="167">
        <v>0</v>
      </c>
      <c r="Z188" s="167">
        <v>0</v>
      </c>
      <c r="AA188" s="167">
        <v>0</v>
      </c>
      <c r="AD188" s="159" t="s">
        <v>264</v>
      </c>
      <c r="AE188" s="93">
        <f xml:space="preserve"> IF(OR(('PPG Phase Definition'!AH7=1),('PPG Phase Definition'!$Q$2=1)),IF('PPG Phase Definition'!W241="",0,MIN(ROUND('PPG Phase Definition'!W241/'PPG Config'!$C$21*255,0),255)),IF('PPG Phase Definition'!W241="",0,MIN(ROUND('PPG Phase Definition'!W241/'PPG Config'!$C$24*255,0),255)))</f>
        <v>0</v>
      </c>
      <c r="AF188" s="159">
        <f t="shared" si="1230"/>
        <v>0</v>
      </c>
      <c r="AG188" s="159"/>
      <c r="AH188" s="159"/>
      <c r="AI188" s="159"/>
      <c r="AJ188" s="159">
        <f t="shared" si="1231"/>
        <v>0</v>
      </c>
      <c r="AK188" s="159"/>
      <c r="AL188" s="159"/>
      <c r="AM188" s="159"/>
      <c r="AN188" s="159">
        <f t="shared" si="1232"/>
        <v>0</v>
      </c>
      <c r="AO188" s="159"/>
      <c r="AP188" s="159"/>
      <c r="AQ188" s="159"/>
      <c r="AR188" s="159">
        <f t="shared" si="1233"/>
        <v>0</v>
      </c>
      <c r="AS188" s="159"/>
      <c r="AT188" s="159"/>
      <c r="AU188" s="159"/>
      <c r="AV188" s="159">
        <f t="shared" si="1234"/>
        <v>0</v>
      </c>
      <c r="AW188" s="159"/>
      <c r="AX188" s="159"/>
      <c r="AY188" s="159"/>
      <c r="AZ188" s="159">
        <f t="shared" si="1235"/>
        <v>0</v>
      </c>
      <c r="BA188" s="159">
        <f t="shared" si="1236"/>
        <v>0</v>
      </c>
      <c r="BB188" s="159">
        <f t="shared" si="1237"/>
        <v>0</v>
      </c>
      <c r="BC188" s="159">
        <f t="shared" si="1238"/>
        <v>0</v>
      </c>
      <c r="BD188" s="159">
        <f t="shared" si="1239"/>
        <v>0</v>
      </c>
      <c r="BE188" s="159">
        <f t="shared" si="1240"/>
        <v>0</v>
      </c>
      <c r="BF188" s="159">
        <f t="shared" si="1241"/>
        <v>0</v>
      </c>
      <c r="BG188" s="159">
        <f t="shared" si="1242"/>
        <v>0</v>
      </c>
      <c r="BH188" s="159">
        <f t="shared" si="1243"/>
        <v>0</v>
      </c>
      <c r="BI188" s="159">
        <f t="shared" si="1244"/>
        <v>0</v>
      </c>
      <c r="BJ188" s="159">
        <f t="shared" si="1245"/>
        <v>0</v>
      </c>
      <c r="BK188" s="159">
        <f t="shared" si="1246"/>
        <v>0</v>
      </c>
      <c r="BL188" s="159">
        <f t="shared" si="1247"/>
        <v>0</v>
      </c>
      <c r="BM188" s="159">
        <f t="shared" si="1248"/>
        <v>0</v>
      </c>
      <c r="BN188" s="159">
        <f t="shared" si="1249"/>
        <v>0</v>
      </c>
      <c r="BO188" s="159">
        <f t="shared" si="1250"/>
        <v>0</v>
      </c>
      <c r="BP188" s="159">
        <f t="shared" si="1251"/>
        <v>0</v>
      </c>
      <c r="BQ188" s="159">
        <f t="shared" si="1252"/>
        <v>0</v>
      </c>
      <c r="BR188" s="159">
        <f t="shared" si="1253"/>
        <v>0</v>
      </c>
      <c r="BS188" s="159">
        <f t="shared" si="1254"/>
        <v>0</v>
      </c>
      <c r="BT188" s="159">
        <f t="shared" si="1255"/>
        <v>0</v>
      </c>
      <c r="BU188" s="159">
        <f t="shared" si="1256"/>
        <v>0</v>
      </c>
      <c r="BV188" s="159">
        <f t="shared" si="1257"/>
        <v>0</v>
      </c>
      <c r="BW188" s="159">
        <f t="shared" si="1258"/>
        <v>0</v>
      </c>
      <c r="BX188" s="159">
        <f t="shared" si="1259"/>
        <v>0</v>
      </c>
      <c r="BY188" s="127"/>
      <c r="BZ188" s="127"/>
      <c r="CA188" s="127"/>
      <c r="CB188" s="127"/>
      <c r="CC188" s="127"/>
      <c r="CD188" s="127"/>
      <c r="CE188" s="127"/>
      <c r="CF188" s="127"/>
      <c r="CG188" s="127"/>
      <c r="CH188" s="127"/>
      <c r="CI188" s="127"/>
      <c r="CJ188" s="127"/>
      <c r="CK188" s="127"/>
      <c r="CL188" s="127"/>
      <c r="CM188" s="127"/>
      <c r="CN188" s="127"/>
      <c r="CO188" s="127"/>
      <c r="CP188" s="127"/>
      <c r="CQ188" s="127"/>
      <c r="CR188" s="127"/>
      <c r="CS188" s="127"/>
      <c r="DU188" s="114"/>
      <c r="DV188" s="114"/>
      <c r="DW188" s="114"/>
      <c r="DX188" s="114"/>
      <c r="DY188" s="114"/>
      <c r="DZ188" s="114"/>
    </row>
    <row r="189" spans="1:130" ht="15.5" x14ac:dyDescent="0.35">
      <c r="A189" s="439"/>
      <c r="D189" s="172">
        <f t="shared" ref="D189:K189" si="1284" xml:space="preserve"> BQ188</f>
        <v>0</v>
      </c>
      <c r="E189" s="172">
        <f t="shared" si="1284"/>
        <v>0</v>
      </c>
      <c r="F189" s="172">
        <f t="shared" si="1284"/>
        <v>0</v>
      </c>
      <c r="G189" s="172">
        <f t="shared" si="1284"/>
        <v>0</v>
      </c>
      <c r="H189" s="172">
        <f t="shared" si="1284"/>
        <v>0</v>
      </c>
      <c r="I189" s="172">
        <f t="shared" si="1284"/>
        <v>0</v>
      </c>
      <c r="J189" s="172">
        <f t="shared" si="1284"/>
        <v>0</v>
      </c>
      <c r="K189" s="172">
        <f t="shared" si="1284"/>
        <v>0</v>
      </c>
      <c r="L189" s="172">
        <f>IF('PPG Phase Definition'!AF7="DIG AACM",1,IF('PPG Phase Definition'!AF7="LED_DC Cancellation",1,0))</f>
        <v>0</v>
      </c>
      <c r="M189" s="172">
        <f>IF('PPG Phase Definition'!AF7="ANA AACM",1,0)</f>
        <v>1</v>
      </c>
      <c r="N189" s="172">
        <f xml:space="preserve"> 'PPG Phase Definition'!AH7</f>
        <v>1</v>
      </c>
      <c r="O189" s="172">
        <f t="shared" ref="O189:P189" si="1285" xml:space="preserve"> BV187</f>
        <v>1</v>
      </c>
      <c r="P189" s="172">
        <f t="shared" si="1285"/>
        <v>0</v>
      </c>
      <c r="Q189" s="172">
        <f xml:space="preserve"> BX187</f>
        <v>1</v>
      </c>
      <c r="R189" s="172">
        <f>INT(MOD('PPG Phase Definition'!AG7/2,2))</f>
        <v>0</v>
      </c>
      <c r="S189" s="172">
        <f>MOD('PPG Phase Definition'!AG7,2)</f>
        <v>1</v>
      </c>
      <c r="T189" s="172">
        <f t="shared" ref="T189:V189" si="1286" xml:space="preserve"> BU186</f>
        <v>1</v>
      </c>
      <c r="U189" s="172">
        <f t="shared" si="1286"/>
        <v>0</v>
      </c>
      <c r="V189" s="172">
        <f t="shared" si="1286"/>
        <v>1</v>
      </c>
      <c r="W189" s="172">
        <f xml:space="preserve"> BX186</f>
        <v>1</v>
      </c>
      <c r="X189" s="194"/>
      <c r="Y189" s="194"/>
      <c r="Z189" s="194"/>
      <c r="AA189" s="194"/>
      <c r="AC189" s="181">
        <f>MOD(4,2)</f>
        <v>0</v>
      </c>
      <c r="AD189" s="159" t="s">
        <v>115</v>
      </c>
      <c r="AE189" s="93">
        <f xml:space="preserve"> IF('PPG Phase Definition'!L241="",0,INDEX(REFERENCE!$I$12:$I$23,MATCH('PPG Phase Definition'!L241,REFERENCE!$J$12:$J$23,0)))</f>
        <v>0</v>
      </c>
      <c r="AF189" s="159">
        <f t="shared" si="1230"/>
        <v>0</v>
      </c>
      <c r="AG189" s="159"/>
      <c r="AH189" s="159"/>
      <c r="AI189" s="159"/>
      <c r="AJ189" s="159">
        <f t="shared" si="1231"/>
        <v>0</v>
      </c>
      <c r="AK189" s="159"/>
      <c r="AL189" s="159"/>
      <c r="AM189" s="159"/>
      <c r="AN189" s="159">
        <f t="shared" si="1232"/>
        <v>0</v>
      </c>
      <c r="AO189" s="159"/>
      <c r="AP189" s="159"/>
      <c r="AQ189" s="159"/>
      <c r="AR189" s="159">
        <f t="shared" si="1233"/>
        <v>0</v>
      </c>
      <c r="AS189" s="159"/>
      <c r="AT189" s="159"/>
      <c r="AU189" s="159"/>
      <c r="AV189" s="159">
        <f t="shared" si="1234"/>
        <v>0</v>
      </c>
      <c r="AW189" s="159"/>
      <c r="AX189" s="159"/>
      <c r="AY189" s="159"/>
      <c r="AZ189" s="159">
        <f t="shared" si="1235"/>
        <v>0</v>
      </c>
      <c r="BA189" s="159">
        <f t="shared" si="1236"/>
        <v>0</v>
      </c>
      <c r="BB189" s="159">
        <f t="shared" si="1237"/>
        <v>0</v>
      </c>
      <c r="BC189" s="159">
        <f t="shared" si="1238"/>
        <v>0</v>
      </c>
      <c r="BD189" s="159">
        <f t="shared" si="1239"/>
        <v>0</v>
      </c>
      <c r="BE189" s="159">
        <f t="shared" si="1240"/>
        <v>0</v>
      </c>
      <c r="BF189" s="159">
        <f t="shared" si="1241"/>
        <v>0</v>
      </c>
      <c r="BG189" s="159">
        <f t="shared" si="1242"/>
        <v>0</v>
      </c>
      <c r="BH189" s="159">
        <f t="shared" si="1243"/>
        <v>0</v>
      </c>
      <c r="BI189" s="159">
        <f t="shared" si="1244"/>
        <v>0</v>
      </c>
      <c r="BJ189" s="159">
        <f t="shared" si="1245"/>
        <v>0</v>
      </c>
      <c r="BK189" s="159">
        <f t="shared" si="1246"/>
        <v>0</v>
      </c>
      <c r="BL189" s="159">
        <f t="shared" si="1247"/>
        <v>0</v>
      </c>
      <c r="BM189" s="159">
        <f t="shared" si="1248"/>
        <v>0</v>
      </c>
      <c r="BN189" s="159">
        <f t="shared" si="1249"/>
        <v>0</v>
      </c>
      <c r="BO189" s="159">
        <f t="shared" si="1250"/>
        <v>0</v>
      </c>
      <c r="BP189" s="159">
        <f t="shared" si="1251"/>
        <v>0</v>
      </c>
      <c r="BQ189" s="159">
        <f t="shared" si="1252"/>
        <v>0</v>
      </c>
      <c r="BR189" s="159">
        <f t="shared" si="1253"/>
        <v>0</v>
      </c>
      <c r="BS189" s="159">
        <f t="shared" si="1254"/>
        <v>0</v>
      </c>
      <c r="BT189" s="159">
        <f t="shared" si="1255"/>
        <v>0</v>
      </c>
      <c r="BU189" s="159">
        <f t="shared" si="1256"/>
        <v>0</v>
      </c>
      <c r="BV189" s="159">
        <f t="shared" si="1257"/>
        <v>0</v>
      </c>
      <c r="BW189" s="159">
        <f t="shared" si="1258"/>
        <v>0</v>
      </c>
      <c r="BX189" s="159">
        <f t="shared" si="1259"/>
        <v>0</v>
      </c>
      <c r="DU189" s="115" t="str">
        <f t="shared" ref="DU189" si="1287" xml:space="preserve"> DEC2HEX(D189*8+E189*4+F189*2+G189)</f>
        <v>0</v>
      </c>
      <c r="DV189" s="115" t="str">
        <f t="shared" ref="DV189" si="1288" xml:space="preserve"> DEC2HEX(H189*8+I189*4+J189*2+K189)</f>
        <v>0</v>
      </c>
      <c r="DW189" s="115" t="str">
        <f t="shared" ref="DW189" si="1289" xml:space="preserve"> DEC2HEX(L189*8+M189*4+N189*2+O189)</f>
        <v>7</v>
      </c>
      <c r="DX189" s="115" t="str">
        <f t="shared" ref="DX189" si="1290" xml:space="preserve"> DEC2HEX(P189*8+Q189*4+R189*2+S189)</f>
        <v>5</v>
      </c>
      <c r="DY189" s="115" t="str">
        <f t="shared" ref="DY189" si="1291" xml:space="preserve"> DEC2HEX(T189*8+U189*4+V189*2+W189)</f>
        <v>B</v>
      </c>
      <c r="DZ189" s="115" t="str">
        <f t="shared" ref="DZ189" si="1292" xml:space="preserve"> DEC2HEX(X189*8+Y189*4+Z189*2+AA189)</f>
        <v>0</v>
      </c>
    </row>
    <row r="190" spans="1:130" ht="43.5" customHeight="1" x14ac:dyDescent="0.35">
      <c r="A190" s="157" t="s">
        <v>1018</v>
      </c>
      <c r="B190" s="230">
        <f>B188+1</f>
        <v>36</v>
      </c>
      <c r="C190" s="164" t="str">
        <f t="shared" si="1266"/>
        <v>24</v>
      </c>
      <c r="D190" s="168" t="s">
        <v>380</v>
      </c>
      <c r="E190" s="168" t="s">
        <v>381</v>
      </c>
      <c r="F190" s="167">
        <v>0</v>
      </c>
      <c r="G190" s="167">
        <v>0</v>
      </c>
      <c r="H190" s="445" t="s">
        <v>382</v>
      </c>
      <c r="I190" s="479"/>
      <c r="J190" s="479"/>
      <c r="K190" s="479"/>
      <c r="L190" s="460" t="s">
        <v>252</v>
      </c>
      <c r="M190" s="460"/>
      <c r="N190" s="460"/>
      <c r="O190" s="460"/>
      <c r="P190" s="460"/>
      <c r="Q190" s="460"/>
      <c r="R190" s="460"/>
      <c r="S190" s="460"/>
      <c r="T190" s="460" t="s">
        <v>253</v>
      </c>
      <c r="U190" s="460"/>
      <c r="V190" s="460"/>
      <c r="W190" s="460"/>
      <c r="X190" s="460"/>
      <c r="Y190" s="460"/>
      <c r="Z190" s="460"/>
      <c r="AA190" s="460"/>
      <c r="AD190" s="159" t="s">
        <v>108</v>
      </c>
      <c r="AE190" s="93">
        <f xml:space="preserve"> MAX((CEILING('PPG Phase Definition'!J241*Global!$C$14/1000,1)-1),0)</f>
        <v>14</v>
      </c>
      <c r="AF190" s="159">
        <f t="shared" ref="AF190" si="1293" xml:space="preserve"> MOD((AE190-AZ190-16*AV190-16^2*AR190-AN190*16^3-AJ190*16^4)/16^5,16)</f>
        <v>0</v>
      </c>
      <c r="AG190" s="159"/>
      <c r="AH190" s="159"/>
      <c r="AI190" s="159"/>
      <c r="AJ190" s="159">
        <f t="shared" ref="AJ190" si="1294" xml:space="preserve"> MOD((AE190-AZ190-16*AV190-16^2*AR190-AN190*16^3)/16^4,16)</f>
        <v>0</v>
      </c>
      <c r="AK190" s="159"/>
      <c r="AL190" s="159"/>
      <c r="AM190" s="159"/>
      <c r="AN190" s="159">
        <f t="shared" ref="AN190" si="1295" xml:space="preserve"> MOD((AE190-AZ190-16*AV190-16^2*AR190)/16^3,16)</f>
        <v>0</v>
      </c>
      <c r="AO190" s="159"/>
      <c r="AP190" s="159"/>
      <c r="AQ190" s="159"/>
      <c r="AR190" s="159">
        <f t="shared" ref="AR190" si="1296" xml:space="preserve"> MOD((AE190-AZ190-16*AV190)/16^2,16)</f>
        <v>0</v>
      </c>
      <c r="AS190" s="159"/>
      <c r="AT190" s="159"/>
      <c r="AU190" s="159"/>
      <c r="AV190" s="159">
        <f t="shared" ref="AV190" si="1297" xml:space="preserve"> MOD((AE190-AZ190)/16,16)</f>
        <v>0</v>
      </c>
      <c r="AW190" s="159"/>
      <c r="AX190" s="159"/>
      <c r="AY190" s="159"/>
      <c r="AZ190" s="159">
        <f t="shared" ref="AZ190" si="1298" xml:space="preserve"> MOD(AE190,16)</f>
        <v>14</v>
      </c>
      <c r="BA190" s="159">
        <f t="shared" ref="BA190" si="1299" xml:space="preserve"> MOD((AF190-BD190-BC190*2-BB190*2^2)/2^3,2)</f>
        <v>0</v>
      </c>
      <c r="BB190" s="159">
        <f t="shared" ref="BB190" si="1300" xml:space="preserve"> MOD((AF190-BD190-BC190*2)/2^2,2)</f>
        <v>0</v>
      </c>
      <c r="BC190" s="159">
        <f t="shared" ref="BC190" si="1301" xml:space="preserve"> MOD((AF190-BD190)/2,2)</f>
        <v>0</v>
      </c>
      <c r="BD190" s="159">
        <f t="shared" ref="BD190" si="1302" xml:space="preserve"> MOD(AF190,2)</f>
        <v>0</v>
      </c>
      <c r="BE190" s="159">
        <f t="shared" ref="BE190" si="1303" xml:space="preserve"> MOD((AJ190-BH190-BG190*2-BF190*2^2)/2^3,2)</f>
        <v>0</v>
      </c>
      <c r="BF190" s="159">
        <f t="shared" ref="BF190" si="1304" xml:space="preserve"> MOD((AJ190-BH190-BG190*2)/2^2,2)</f>
        <v>0</v>
      </c>
      <c r="BG190" s="159">
        <f t="shared" ref="BG190" si="1305" xml:space="preserve"> MOD((AJ190-BH190)/2,2)</f>
        <v>0</v>
      </c>
      <c r="BH190" s="159">
        <f t="shared" ref="BH190" si="1306" xml:space="preserve"> MOD(AJ190,2)</f>
        <v>0</v>
      </c>
      <c r="BI190" s="159">
        <f t="shared" ref="BI190" si="1307" xml:space="preserve"> MOD((AN190-BL190-BK190*2-BJ190*2^2)/2^3,2)</f>
        <v>0</v>
      </c>
      <c r="BJ190" s="159">
        <f t="shared" ref="BJ190" si="1308" xml:space="preserve"> MOD((AN190-BL190-BK190*2)/2^2,2)</f>
        <v>0</v>
      </c>
      <c r="BK190" s="159">
        <f t="shared" ref="BK190" si="1309" xml:space="preserve"> MOD((AN190-BL190)/2,2)</f>
        <v>0</v>
      </c>
      <c r="BL190" s="159">
        <f t="shared" ref="BL190" si="1310" xml:space="preserve"> MOD(AN190,2)</f>
        <v>0</v>
      </c>
      <c r="BM190" s="159">
        <f t="shared" ref="BM190" si="1311" xml:space="preserve"> MOD((AR190-BP190-BO190*2-BN190*2^2)/2^3,2)</f>
        <v>0</v>
      </c>
      <c r="BN190" s="159">
        <f t="shared" ref="BN190" si="1312" xml:space="preserve"> MOD((AR190-BP190-BO190*2)/2^2,2)</f>
        <v>0</v>
      </c>
      <c r="BO190" s="159">
        <f t="shared" ref="BO190" si="1313" xml:space="preserve"> MOD((AR190-BP190)/2,2)</f>
        <v>0</v>
      </c>
      <c r="BP190" s="159">
        <f t="shared" ref="BP190" si="1314" xml:space="preserve"> MOD(AR190,2)</f>
        <v>0</v>
      </c>
      <c r="BQ190" s="159">
        <f t="shared" ref="BQ190" si="1315" xml:space="preserve"> MOD((AV190-BT190-BS190*2-BR190*2^2)/2^3,2)</f>
        <v>0</v>
      </c>
      <c r="BR190" s="159">
        <f t="shared" ref="BR190" si="1316" xml:space="preserve"> MOD((AV190-BT190-BS190*2)/2^2,2)</f>
        <v>0</v>
      </c>
      <c r="BS190" s="159">
        <f t="shared" ref="BS190" si="1317" xml:space="preserve"> MOD((AV190-BT190)/2,2)</f>
        <v>0</v>
      </c>
      <c r="BT190" s="159">
        <f t="shared" ref="BT190" si="1318" xml:space="preserve"> MOD(AV190,2)</f>
        <v>0</v>
      </c>
      <c r="BU190" s="159">
        <f t="shared" ref="BU190" si="1319" xml:space="preserve"> MOD((AZ190-BX190-BW190*2-BV190*2^2)/2^3,2)</f>
        <v>1</v>
      </c>
      <c r="BV190" s="159">
        <f t="shared" ref="BV190" si="1320" xml:space="preserve"> MOD((AZ190-BX190-BW190*2)/2^2,2)</f>
        <v>1</v>
      </c>
      <c r="BW190" s="159">
        <f t="shared" ref="BW190" si="1321" xml:space="preserve"> MOD((AZ190-BX190)/2,2)</f>
        <v>1</v>
      </c>
      <c r="BX190" s="159">
        <f t="shared" ref="BX190" si="1322" xml:space="preserve"> MOD(AZ190,2)</f>
        <v>0</v>
      </c>
      <c r="BY190" s="127"/>
      <c r="BZ190" s="127"/>
      <c r="CA190" s="127"/>
      <c r="CB190" s="127"/>
      <c r="CC190" s="127"/>
      <c r="CD190" s="127"/>
      <c r="CE190" s="127"/>
      <c r="DU190" s="114"/>
      <c r="DV190" s="114"/>
      <c r="DW190" s="114"/>
      <c r="DX190" s="114"/>
      <c r="DY190" s="114"/>
      <c r="DZ190" s="114"/>
    </row>
    <row r="191" spans="1:130" ht="47" x14ac:dyDescent="0.35">
      <c r="A191" s="439"/>
      <c r="D191" s="156">
        <f>IF('PPG Phase Definition'!S7="LED_DC Cancellation",1,0)</f>
        <v>0</v>
      </c>
      <c r="E191" s="156">
        <f>IF('PPG Phase Definition'!AF7="LED_DC Cancellation",1,0)</f>
        <v>0</v>
      </c>
      <c r="F191" s="156"/>
      <c r="G191" s="156"/>
      <c r="H191" s="172">
        <f xml:space="preserve"> BU189</f>
        <v>0</v>
      </c>
      <c r="I191" s="172">
        <f xml:space="preserve"> BV189</f>
        <v>0</v>
      </c>
      <c r="J191" s="172">
        <f xml:space="preserve"> BW189</f>
        <v>0</v>
      </c>
      <c r="K191" s="172">
        <f xml:space="preserve"> BX189</f>
        <v>0</v>
      </c>
      <c r="L191" s="172">
        <f t="shared" ref="L191:R191" si="1323">DL191</f>
        <v>0</v>
      </c>
      <c r="M191" s="172">
        <f t="shared" si="1323"/>
        <v>0</v>
      </c>
      <c r="N191" s="172">
        <f t="shared" si="1323"/>
        <v>0</v>
      </c>
      <c r="O191" s="172">
        <f t="shared" si="1323"/>
        <v>0</v>
      </c>
      <c r="P191" s="172">
        <f t="shared" si="1323"/>
        <v>0</v>
      </c>
      <c r="Q191" s="172">
        <f t="shared" si="1323"/>
        <v>0</v>
      </c>
      <c r="R191" s="172">
        <f t="shared" si="1323"/>
        <v>0</v>
      </c>
      <c r="S191" s="172">
        <f>DS191</f>
        <v>0</v>
      </c>
      <c r="T191" s="172">
        <f t="shared" ref="T191:Z191" si="1324" xml:space="preserve"> BQ191</f>
        <v>0</v>
      </c>
      <c r="U191" s="172">
        <f t="shared" si="1324"/>
        <v>0</v>
      </c>
      <c r="V191" s="172">
        <f t="shared" si="1324"/>
        <v>0</v>
      </c>
      <c r="W191" s="172">
        <f t="shared" si="1324"/>
        <v>0</v>
      </c>
      <c r="X191" s="172">
        <f t="shared" si="1324"/>
        <v>0</v>
      </c>
      <c r="Y191" s="172">
        <f t="shared" si="1324"/>
        <v>0</v>
      </c>
      <c r="Z191" s="172">
        <f t="shared" si="1324"/>
        <v>0</v>
      </c>
      <c r="AA191" s="172">
        <f xml:space="preserve"> BX191</f>
        <v>0</v>
      </c>
      <c r="AD191" s="10" t="s">
        <v>253</v>
      </c>
      <c r="AE191" s="93">
        <f xml:space="preserve"> ROUND(255*'PPG Phase Definition'!AO241/'PPG Config'!$C$8,0)</f>
        <v>0</v>
      </c>
      <c r="AF191" s="159">
        <f t="shared" ref="AF191:AF200" si="1325" xml:space="preserve"> MOD((AE191-AZ191-16*AV191-16^2*AR191-AN191*16^3-AJ191*16^4)/16^5,16)</f>
        <v>0</v>
      </c>
      <c r="AG191" s="159"/>
      <c r="AH191" s="159"/>
      <c r="AI191" s="159"/>
      <c r="AJ191" s="159">
        <f t="shared" ref="AJ191:AJ200" si="1326" xml:space="preserve"> MOD((AE191-AZ191-16*AV191-16^2*AR191-AN191*16^3)/16^4,16)</f>
        <v>0</v>
      </c>
      <c r="AK191" s="159"/>
      <c r="AL191" s="159"/>
      <c r="AM191" s="159"/>
      <c r="AN191" s="159">
        <f t="shared" ref="AN191:AN200" si="1327" xml:space="preserve"> MOD((AE191-AZ191-16*AV191-16^2*AR191)/16^3,16)</f>
        <v>0</v>
      </c>
      <c r="AO191" s="159"/>
      <c r="AP191" s="159"/>
      <c r="AQ191" s="159"/>
      <c r="AR191" s="159">
        <f t="shared" ref="AR191:AR200" si="1328" xml:space="preserve"> MOD((AE191-AZ191-16*AV191)/16^2,16)</f>
        <v>0</v>
      </c>
      <c r="AS191" s="159"/>
      <c r="AT191" s="159"/>
      <c r="AU191" s="159"/>
      <c r="AV191" s="159">
        <f t="shared" ref="AV191:AV200" si="1329" xml:space="preserve"> MOD((AE191-AZ191)/16,16)</f>
        <v>0</v>
      </c>
      <c r="AW191" s="159"/>
      <c r="AX191" s="159"/>
      <c r="AY191" s="159"/>
      <c r="AZ191" s="159">
        <f t="shared" ref="AZ191:AZ200" si="1330" xml:space="preserve"> MOD(AE191,16)</f>
        <v>0</v>
      </c>
      <c r="BA191" s="159">
        <f t="shared" ref="BA191:BA200" si="1331" xml:space="preserve"> MOD((AF191-BD191-BC191*2-BB191*2^2)/2^3,2)</f>
        <v>0</v>
      </c>
      <c r="BB191" s="159">
        <f t="shared" ref="BB191:BB200" si="1332" xml:space="preserve"> MOD((AF191-BD191-BC191*2)/2^2,2)</f>
        <v>0</v>
      </c>
      <c r="BC191" s="159">
        <f t="shared" ref="BC191:BC200" si="1333" xml:space="preserve"> MOD((AF191-BD191)/2,2)</f>
        <v>0</v>
      </c>
      <c r="BD191" s="159">
        <f t="shared" ref="BD191:BD200" si="1334" xml:space="preserve"> MOD(AF191,2)</f>
        <v>0</v>
      </c>
      <c r="BE191" s="159">
        <f t="shared" ref="BE191:BE200" si="1335" xml:space="preserve"> MOD((AJ191-BH191-BG191*2-BF191*2^2)/2^3,2)</f>
        <v>0</v>
      </c>
      <c r="BF191" s="159">
        <f t="shared" ref="BF191:BF200" si="1336" xml:space="preserve"> MOD((AJ191-BH191-BG191*2)/2^2,2)</f>
        <v>0</v>
      </c>
      <c r="BG191" s="159">
        <f t="shared" ref="BG191:BG200" si="1337" xml:space="preserve"> MOD((AJ191-BH191)/2,2)</f>
        <v>0</v>
      </c>
      <c r="BH191" s="159">
        <f t="shared" ref="BH191:BH200" si="1338" xml:space="preserve"> MOD(AJ191,2)</f>
        <v>0</v>
      </c>
      <c r="BI191" s="159">
        <f t="shared" ref="BI191:BI200" si="1339" xml:space="preserve"> MOD((AN191-BL191-BK191*2-BJ191*2^2)/2^3,2)</f>
        <v>0</v>
      </c>
      <c r="BJ191" s="159">
        <f t="shared" ref="BJ191:BJ200" si="1340" xml:space="preserve"> MOD((AN191-BL191-BK191*2)/2^2,2)</f>
        <v>0</v>
      </c>
      <c r="BK191" s="159">
        <f t="shared" ref="BK191:BK200" si="1341" xml:space="preserve"> MOD((AN191-BL191)/2,2)</f>
        <v>0</v>
      </c>
      <c r="BL191" s="159">
        <f t="shared" ref="BL191:BL200" si="1342" xml:space="preserve"> MOD(AN191,2)</f>
        <v>0</v>
      </c>
      <c r="BM191" s="159">
        <f t="shared" ref="BM191:BM200" si="1343" xml:space="preserve"> MOD((AR191-BP191-BO191*2-BN191*2^2)/2^3,2)</f>
        <v>0</v>
      </c>
      <c r="BN191" s="159">
        <f t="shared" ref="BN191:BN200" si="1344" xml:space="preserve"> MOD((AR191-BP191-BO191*2)/2^2,2)</f>
        <v>0</v>
      </c>
      <c r="BO191" s="159">
        <f t="shared" ref="BO191:BO200" si="1345" xml:space="preserve"> MOD((AR191-BP191)/2,2)</f>
        <v>0</v>
      </c>
      <c r="BP191" s="159">
        <f t="shared" ref="BP191:BP200" si="1346" xml:space="preserve"> MOD(AR191,2)</f>
        <v>0</v>
      </c>
      <c r="BQ191" s="159">
        <f t="shared" ref="BQ191:BQ200" si="1347" xml:space="preserve"> MOD((AV191-BT191-BS191*2-BR191*2^2)/2^3,2)</f>
        <v>0</v>
      </c>
      <c r="BR191" s="159">
        <f t="shared" ref="BR191:BR200" si="1348" xml:space="preserve"> MOD((AV191-BT191-BS191*2)/2^2,2)</f>
        <v>0</v>
      </c>
      <c r="BS191" s="159">
        <f t="shared" ref="BS191:BS200" si="1349" xml:space="preserve"> MOD((AV191-BT191)/2,2)</f>
        <v>0</v>
      </c>
      <c r="BT191" s="159">
        <f t="shared" ref="BT191:BT200" si="1350" xml:space="preserve"> MOD(AV191,2)</f>
        <v>0</v>
      </c>
      <c r="BU191" s="159">
        <f t="shared" ref="BU191:BU200" si="1351" xml:space="preserve"> MOD((AZ191-BX191-BW191*2-BV191*2^2)/2^3,2)</f>
        <v>0</v>
      </c>
      <c r="BV191" s="159">
        <f t="shared" ref="BV191:BV200" si="1352" xml:space="preserve"> MOD((AZ191-BX191-BW191*2)/2^2,2)</f>
        <v>0</v>
      </c>
      <c r="BW191" s="159">
        <f t="shared" ref="BW191:BW200" si="1353" xml:space="preserve"> MOD((AZ191-BX191)/2,2)</f>
        <v>0</v>
      </c>
      <c r="BX191" s="159">
        <f t="shared" ref="BX191:BX200" si="1354" xml:space="preserve"> MOD(AZ191,2)</f>
        <v>0</v>
      </c>
      <c r="BY191" s="183" t="s">
        <v>252</v>
      </c>
      <c r="BZ191" s="114">
        <f xml:space="preserve"> ROUND(255*'PPG Phase Definition'!AP241/'PPG Config'!$C$8,0)</f>
        <v>0</v>
      </c>
      <c r="CA191" s="159">
        <f t="shared" ref="CA191" si="1355" xml:space="preserve"> MOD((BZ191-CU191-16*CQ191-16^2*CM191-CI191*16^3-CE191*16^4)/16^5,16)</f>
        <v>0</v>
      </c>
      <c r="CB191" s="159"/>
      <c r="CC191" s="159"/>
      <c r="CD191" s="159"/>
      <c r="CE191" s="159">
        <f t="shared" ref="CE191" si="1356" xml:space="preserve"> MOD((BZ191-CU191-16*CQ191-16^2*CM191-CI191*16^3)/16^4,16)</f>
        <v>0</v>
      </c>
      <c r="CF191" s="159"/>
      <c r="CG191" s="159"/>
      <c r="CH191" s="159"/>
      <c r="CI191" s="159">
        <f t="shared" ref="CI191" si="1357" xml:space="preserve"> MOD((BZ191-CU191-16*CQ191-16^2*CM191)/16^3,16)</f>
        <v>0</v>
      </c>
      <c r="CJ191" s="159"/>
      <c r="CK191" s="159"/>
      <c r="CL191" s="159"/>
      <c r="CM191" s="159">
        <f t="shared" ref="CM191" si="1358" xml:space="preserve"> MOD((BZ191-CU191-16*CQ191)/16^2,16)</f>
        <v>0</v>
      </c>
      <c r="CN191" s="159"/>
      <c r="CO191" s="159"/>
      <c r="CP191" s="159"/>
      <c r="CQ191" s="159">
        <f t="shared" ref="CQ191" si="1359" xml:space="preserve"> MOD((BZ191-CU191)/16,16)</f>
        <v>0</v>
      </c>
      <c r="CR191" s="159"/>
      <c r="CS191" s="159"/>
      <c r="CT191" s="159"/>
      <c r="CU191" s="159">
        <f t="shared" ref="CU191" si="1360" xml:space="preserve"> MOD(BZ191,16)</f>
        <v>0</v>
      </c>
      <c r="CV191" s="159">
        <f t="shared" ref="CV191" si="1361" xml:space="preserve"> MOD((CA191-CY191-CX191*2-CW191*2^2)/2^3,2)</f>
        <v>0</v>
      </c>
      <c r="CW191" s="159">
        <f t="shared" ref="CW191" si="1362" xml:space="preserve"> MOD((CA191-CY191-CX191*2)/2^2,2)</f>
        <v>0</v>
      </c>
      <c r="CX191" s="159">
        <f t="shared" ref="CX191" si="1363" xml:space="preserve"> MOD((CA191-CY191)/2,2)</f>
        <v>0</v>
      </c>
      <c r="CY191" s="159">
        <f t="shared" ref="CY191" si="1364" xml:space="preserve"> MOD(CA191,2)</f>
        <v>0</v>
      </c>
      <c r="CZ191" s="159">
        <f t="shared" ref="CZ191" si="1365" xml:space="preserve"> MOD((CE191-DC191-DB191*2-DA191*2^2)/2^3,2)</f>
        <v>0</v>
      </c>
      <c r="DA191" s="159">
        <f t="shared" ref="DA191" si="1366" xml:space="preserve"> MOD((CE191-DC191-DB191*2)/2^2,2)</f>
        <v>0</v>
      </c>
      <c r="DB191" s="159">
        <f t="shared" ref="DB191" si="1367" xml:space="preserve"> MOD((CE191-DC191)/2,2)</f>
        <v>0</v>
      </c>
      <c r="DC191" s="159">
        <f t="shared" ref="DC191" si="1368" xml:space="preserve"> MOD(CE191,2)</f>
        <v>0</v>
      </c>
      <c r="DD191" s="159">
        <f t="shared" ref="DD191" si="1369" xml:space="preserve"> MOD((CI191-DG191-DF191*2-DE191*2^2)/2^3,2)</f>
        <v>0</v>
      </c>
      <c r="DE191" s="159">
        <f t="shared" ref="DE191" si="1370" xml:space="preserve"> MOD((CI191-DG191-DF191*2)/2^2,2)</f>
        <v>0</v>
      </c>
      <c r="DF191" s="159">
        <f t="shared" ref="DF191" si="1371" xml:space="preserve"> MOD((CI191-DG191)/2,2)</f>
        <v>0</v>
      </c>
      <c r="DG191" s="159">
        <f t="shared" ref="DG191" si="1372" xml:space="preserve"> MOD(CI191,2)</f>
        <v>0</v>
      </c>
      <c r="DH191" s="159">
        <f t="shared" ref="DH191" si="1373" xml:space="preserve"> MOD((CM191-DK191-DJ191*2-DI191*2^2)/2^3,2)</f>
        <v>0</v>
      </c>
      <c r="DI191" s="159">
        <f t="shared" ref="DI191" si="1374" xml:space="preserve"> MOD((CM191-DK191-DJ191*2)/2^2,2)</f>
        <v>0</v>
      </c>
      <c r="DJ191" s="159">
        <f t="shared" ref="DJ191" si="1375" xml:space="preserve"> MOD((CM191-DK191)/2,2)</f>
        <v>0</v>
      </c>
      <c r="DK191" s="159">
        <f t="shared" ref="DK191" si="1376" xml:space="preserve"> MOD(CM191,2)</f>
        <v>0</v>
      </c>
      <c r="DL191" s="159">
        <f t="shared" ref="DL191" si="1377" xml:space="preserve"> MOD((CQ191-DO191-DN191*2-DM191*2^2)/2^3,2)</f>
        <v>0</v>
      </c>
      <c r="DM191" s="159">
        <f t="shared" ref="DM191" si="1378" xml:space="preserve"> MOD((CQ191-DO191-DN191*2)/2^2,2)</f>
        <v>0</v>
      </c>
      <c r="DN191" s="159">
        <f t="shared" ref="DN191" si="1379" xml:space="preserve"> MOD((CQ191-DO191)/2,2)</f>
        <v>0</v>
      </c>
      <c r="DO191" s="159">
        <f t="shared" ref="DO191" si="1380" xml:space="preserve"> MOD(CQ191,2)</f>
        <v>0</v>
      </c>
      <c r="DP191" s="159">
        <f t="shared" ref="DP191" si="1381" xml:space="preserve"> MOD((CU191-DS191-DR191*2-DQ191*2^2)/2^3,2)</f>
        <v>0</v>
      </c>
      <c r="DQ191" s="159">
        <f t="shared" ref="DQ191" si="1382" xml:space="preserve"> MOD((CU191-DS191-DR191*2)/2^2,2)</f>
        <v>0</v>
      </c>
      <c r="DR191" s="159">
        <f t="shared" ref="DR191" si="1383" xml:space="preserve"> MOD((CU191-DS191)/2,2)</f>
        <v>0</v>
      </c>
      <c r="DS191" s="159">
        <f t="shared" ref="DS191" si="1384" xml:space="preserve"> MOD(CU191,2)</f>
        <v>0</v>
      </c>
      <c r="DU191" s="115" t="str">
        <f t="shared" ref="DU191" si="1385" xml:space="preserve"> DEC2HEX(D191*8+E191*4+F191*2+G191)</f>
        <v>0</v>
      </c>
      <c r="DV191" s="115" t="str">
        <f t="shared" ref="DV191" si="1386" xml:space="preserve"> DEC2HEX(H191*8+I191*4+J191*2+K191)</f>
        <v>0</v>
      </c>
      <c r="DW191" s="115" t="str">
        <f t="shared" ref="DW191" si="1387" xml:space="preserve"> DEC2HEX(L191*8+M191*4+N191*2+O191)</f>
        <v>0</v>
      </c>
      <c r="DX191" s="115" t="str">
        <f t="shared" ref="DX191" si="1388" xml:space="preserve"> DEC2HEX(P191*8+Q191*4+R191*2+S191)</f>
        <v>0</v>
      </c>
      <c r="DY191" s="115" t="str">
        <f t="shared" ref="DY191" si="1389" xml:space="preserve"> DEC2HEX(T191*8+U191*4+V191*2+W191)</f>
        <v>0</v>
      </c>
      <c r="DZ191" s="115" t="str">
        <f t="shared" ref="DZ191" si="1390" xml:space="preserve"> DEC2HEX(X191*8+Y191*4+Z191*2+AA191)</f>
        <v>0</v>
      </c>
    </row>
    <row r="192" spans="1:130" ht="14.75" customHeight="1" x14ac:dyDescent="0.35">
      <c r="A192" s="440">
        <f xml:space="preserve"> A182+1</f>
        <v>2</v>
      </c>
      <c r="B192" s="164">
        <f xml:space="preserve"> B190+1</f>
        <v>37</v>
      </c>
      <c r="C192" s="164" t="str">
        <f xml:space="preserve"> DEC2HEX(B192)</f>
        <v>25</v>
      </c>
      <c r="D192" s="460" t="str">
        <f>D182</f>
        <v>IN_TIA2&lt;4:1&gt;</v>
      </c>
      <c r="E192" s="460"/>
      <c r="F192" s="460"/>
      <c r="G192" s="460"/>
      <c r="H192" s="460" t="str">
        <f t="shared" ref="H192" si="1391">H182</f>
        <v>IN_TIA1&lt;4:1&gt;</v>
      </c>
      <c r="I192" s="460"/>
      <c r="J192" s="460"/>
      <c r="K192" s="460"/>
      <c r="L192" s="460" t="str">
        <f t="shared" ref="L192" si="1392">L182</f>
        <v>LED_DRV2_TX&lt;8:1&gt;</v>
      </c>
      <c r="M192" s="460"/>
      <c r="N192" s="460"/>
      <c r="O192" s="460"/>
      <c r="P192" s="460"/>
      <c r="Q192" s="460"/>
      <c r="R192" s="460"/>
      <c r="S192" s="460"/>
      <c r="T192" s="460" t="str">
        <f>T182</f>
        <v>LED_DRV1_TX&lt;8:1&gt;</v>
      </c>
      <c r="U192" s="460"/>
      <c r="V192" s="460"/>
      <c r="W192" s="460"/>
      <c r="X192" s="460"/>
      <c r="Y192" s="460"/>
      <c r="Z192" s="460"/>
      <c r="AA192" s="460"/>
      <c r="AD192" s="159" t="s">
        <v>59</v>
      </c>
      <c r="AE192" s="93">
        <f xml:space="preserve"> IF('PPG Phase Definition'!F251="",0,('PPG Phase Definition'!F251-1))</f>
        <v>1</v>
      </c>
      <c r="AF192" s="159">
        <f t="shared" si="1325"/>
        <v>0</v>
      </c>
      <c r="AG192" s="159"/>
      <c r="AH192" s="159"/>
      <c r="AI192" s="159"/>
      <c r="AJ192" s="159">
        <f t="shared" si="1326"/>
        <v>0</v>
      </c>
      <c r="AK192" s="159"/>
      <c r="AL192" s="159"/>
      <c r="AM192" s="159"/>
      <c r="AN192" s="159">
        <f t="shared" si="1327"/>
        <v>0</v>
      </c>
      <c r="AO192" s="159"/>
      <c r="AP192" s="159"/>
      <c r="AQ192" s="159"/>
      <c r="AR192" s="159">
        <f t="shared" si="1328"/>
        <v>0</v>
      </c>
      <c r="AS192" s="159"/>
      <c r="AT192" s="159"/>
      <c r="AU192" s="159"/>
      <c r="AV192" s="159">
        <f t="shared" si="1329"/>
        <v>0</v>
      </c>
      <c r="AW192" s="159"/>
      <c r="AX192" s="159"/>
      <c r="AY192" s="159"/>
      <c r="AZ192" s="159">
        <f t="shared" si="1330"/>
        <v>1</v>
      </c>
      <c r="BA192" s="159">
        <f t="shared" si="1331"/>
        <v>0</v>
      </c>
      <c r="BB192" s="159">
        <f t="shared" si="1332"/>
        <v>0</v>
      </c>
      <c r="BC192" s="159">
        <f t="shared" si="1333"/>
        <v>0</v>
      </c>
      <c r="BD192" s="159">
        <f t="shared" si="1334"/>
        <v>0</v>
      </c>
      <c r="BE192" s="159">
        <f t="shared" si="1335"/>
        <v>0</v>
      </c>
      <c r="BF192" s="159">
        <f t="shared" si="1336"/>
        <v>0</v>
      </c>
      <c r="BG192" s="159">
        <f t="shared" si="1337"/>
        <v>0</v>
      </c>
      <c r="BH192" s="159">
        <f t="shared" si="1338"/>
        <v>0</v>
      </c>
      <c r="BI192" s="159">
        <f t="shared" si="1339"/>
        <v>0</v>
      </c>
      <c r="BJ192" s="159">
        <f t="shared" si="1340"/>
        <v>0</v>
      </c>
      <c r="BK192" s="159">
        <f t="shared" si="1341"/>
        <v>0</v>
      </c>
      <c r="BL192" s="159">
        <f t="shared" si="1342"/>
        <v>0</v>
      </c>
      <c r="BM192" s="159">
        <f t="shared" si="1343"/>
        <v>0</v>
      </c>
      <c r="BN192" s="159">
        <f t="shared" si="1344"/>
        <v>0</v>
      </c>
      <c r="BO192" s="159">
        <f t="shared" si="1345"/>
        <v>0</v>
      </c>
      <c r="BP192" s="159">
        <f t="shared" si="1346"/>
        <v>0</v>
      </c>
      <c r="BQ192" s="159">
        <f t="shared" si="1347"/>
        <v>0</v>
      </c>
      <c r="BR192" s="159">
        <f t="shared" si="1348"/>
        <v>0</v>
      </c>
      <c r="BS192" s="159">
        <f t="shared" si="1349"/>
        <v>0</v>
      </c>
      <c r="BT192" s="159">
        <f t="shared" si="1350"/>
        <v>0</v>
      </c>
      <c r="BU192" s="159">
        <f t="shared" si="1351"/>
        <v>0</v>
      </c>
      <c r="BV192" s="159">
        <f t="shared" si="1352"/>
        <v>0</v>
      </c>
      <c r="BW192" s="159">
        <f t="shared" si="1353"/>
        <v>0</v>
      </c>
      <c r="BX192" s="159">
        <f t="shared" si="1354"/>
        <v>1</v>
      </c>
      <c r="DU192" s="114"/>
      <c r="DV192" s="114"/>
      <c r="DW192" s="114"/>
      <c r="DX192" s="114"/>
      <c r="DY192" s="114"/>
      <c r="DZ192" s="114"/>
    </row>
    <row r="193" spans="1:130" ht="15.5" x14ac:dyDescent="0.35">
      <c r="A193" s="439"/>
      <c r="D193" s="155">
        <f>IF('PPG Phase Definition'!Y17=1,1,0)</f>
        <v>0</v>
      </c>
      <c r="E193" s="155">
        <f>IF('PPG Phase Definition'!Z17=1,1,0)</f>
        <v>0</v>
      </c>
      <c r="F193" s="155">
        <f>IF('PPG Phase Definition'!AA17=1,1,0)</f>
        <v>0</v>
      </c>
      <c r="G193" s="155">
        <f>IF('PPG Phase Definition'!AB17=1,1,0)</f>
        <v>0</v>
      </c>
      <c r="H193" s="155">
        <f>IF('PPG Phase Definition'!L17=1,1,0)</f>
        <v>0</v>
      </c>
      <c r="I193" s="155">
        <f>IF('PPG Phase Definition'!M17=1,1,0)</f>
        <v>0</v>
      </c>
      <c r="J193" s="155">
        <f>IF('PPG Phase Definition'!N17=1,1,0)</f>
        <v>0</v>
      </c>
      <c r="K193" s="155">
        <f>IF('PPG Phase Definition'!O17=1,1,0)</f>
        <v>1</v>
      </c>
      <c r="L193" s="155">
        <f xml:space="preserve"> IF('PPG Phase Definition'!E251="TX8",1,0)</f>
        <v>0</v>
      </c>
      <c r="M193" s="155">
        <f xml:space="preserve"> IF('PPG Phase Definition'!E251="TX7",1,0)</f>
        <v>0</v>
      </c>
      <c r="N193" s="155">
        <f xml:space="preserve"> IF('PPG Phase Definition'!E251="TX6",1,0)</f>
        <v>0</v>
      </c>
      <c r="O193" s="155">
        <f xml:space="preserve"> IF('PPG Phase Definition'!E251="TX5",1,0)</f>
        <v>0</v>
      </c>
      <c r="P193" s="155">
        <f xml:space="preserve"> IF('PPG Phase Definition'!E251="TX4",1,0)</f>
        <v>0</v>
      </c>
      <c r="Q193" s="155">
        <f xml:space="preserve"> IF('PPG Phase Definition'!E251="TX3",1,0)</f>
        <v>0</v>
      </c>
      <c r="R193" s="155">
        <f xml:space="preserve"> IF('PPG Phase Definition'!E251="TX2",1,0)</f>
        <v>0</v>
      </c>
      <c r="S193" s="155">
        <f xml:space="preserve"> IF('PPG Phase Definition'!E251="TX1",1,0)</f>
        <v>1</v>
      </c>
      <c r="T193" s="155">
        <f xml:space="preserve"> IF('PPG Phase Definition'!D251="TX8",1,0)</f>
        <v>0</v>
      </c>
      <c r="U193" s="155">
        <f xml:space="preserve"> IF('PPG Phase Definition'!D251="TX7",1,0)</f>
        <v>0</v>
      </c>
      <c r="V193" s="155">
        <f xml:space="preserve"> IF('PPG Phase Definition'!D251="TX6",1,0)</f>
        <v>0</v>
      </c>
      <c r="W193" s="155">
        <f xml:space="preserve"> IF('PPG Phase Definition'!D251="TX5",1,0)</f>
        <v>0</v>
      </c>
      <c r="X193" s="155">
        <f xml:space="preserve"> IF('PPG Phase Definition'!D251="TX4",1,0)</f>
        <v>0</v>
      </c>
      <c r="Y193" s="155">
        <f xml:space="preserve"> IF('PPG Phase Definition'!D251="TX3",1,0)</f>
        <v>0</v>
      </c>
      <c r="Z193" s="155">
        <f xml:space="preserve"> IF('PPG Phase Definition'!D251="TX2",1,0)</f>
        <v>0</v>
      </c>
      <c r="AA193" s="155">
        <f xml:space="preserve"> IF('PPG Phase Definition'!D251="TX1",1,0)</f>
        <v>1</v>
      </c>
      <c r="AD193" s="159" t="s">
        <v>259</v>
      </c>
      <c r="AE193" s="93">
        <f xml:space="preserve"> IF('PPG Phase Definition'!G251="",0,INDEX(REFERENCE!$A$2:$A$15,MATCH('PPG Phase Definition'!G251,REFERENCE!$B$2:$B$15,0)))</f>
        <v>11</v>
      </c>
      <c r="AF193" s="159">
        <f t="shared" si="1325"/>
        <v>0</v>
      </c>
      <c r="AG193" s="159"/>
      <c r="AH193" s="159"/>
      <c r="AI193" s="159"/>
      <c r="AJ193" s="159">
        <f t="shared" si="1326"/>
        <v>0</v>
      </c>
      <c r="AK193" s="159"/>
      <c r="AL193" s="159"/>
      <c r="AM193" s="159"/>
      <c r="AN193" s="159">
        <f t="shared" si="1327"/>
        <v>0</v>
      </c>
      <c r="AO193" s="159"/>
      <c r="AP193" s="159"/>
      <c r="AQ193" s="159"/>
      <c r="AR193" s="159">
        <f t="shared" si="1328"/>
        <v>0</v>
      </c>
      <c r="AS193" s="159"/>
      <c r="AT193" s="159"/>
      <c r="AU193" s="159"/>
      <c r="AV193" s="159">
        <f t="shared" si="1329"/>
        <v>0</v>
      </c>
      <c r="AW193" s="159"/>
      <c r="AX193" s="159"/>
      <c r="AY193" s="159"/>
      <c r="AZ193" s="159">
        <f t="shared" si="1330"/>
        <v>11</v>
      </c>
      <c r="BA193" s="159">
        <f t="shared" si="1331"/>
        <v>0</v>
      </c>
      <c r="BB193" s="159">
        <f t="shared" si="1332"/>
        <v>0</v>
      </c>
      <c r="BC193" s="159">
        <f t="shared" si="1333"/>
        <v>0</v>
      </c>
      <c r="BD193" s="159">
        <f t="shared" si="1334"/>
        <v>0</v>
      </c>
      <c r="BE193" s="159">
        <f t="shared" si="1335"/>
        <v>0</v>
      </c>
      <c r="BF193" s="159">
        <f t="shared" si="1336"/>
        <v>0</v>
      </c>
      <c r="BG193" s="159">
        <f t="shared" si="1337"/>
        <v>0</v>
      </c>
      <c r="BH193" s="159">
        <f t="shared" si="1338"/>
        <v>0</v>
      </c>
      <c r="BI193" s="159">
        <f t="shared" si="1339"/>
        <v>0</v>
      </c>
      <c r="BJ193" s="159">
        <f t="shared" si="1340"/>
        <v>0</v>
      </c>
      <c r="BK193" s="159">
        <f t="shared" si="1341"/>
        <v>0</v>
      </c>
      <c r="BL193" s="159">
        <f t="shared" si="1342"/>
        <v>0</v>
      </c>
      <c r="BM193" s="159">
        <f t="shared" si="1343"/>
        <v>0</v>
      </c>
      <c r="BN193" s="159">
        <f t="shared" si="1344"/>
        <v>0</v>
      </c>
      <c r="BO193" s="159">
        <f t="shared" si="1345"/>
        <v>0</v>
      </c>
      <c r="BP193" s="159">
        <f t="shared" si="1346"/>
        <v>0</v>
      </c>
      <c r="BQ193" s="159">
        <f t="shared" si="1347"/>
        <v>0</v>
      </c>
      <c r="BR193" s="159">
        <f t="shared" si="1348"/>
        <v>0</v>
      </c>
      <c r="BS193" s="159">
        <f t="shared" si="1349"/>
        <v>0</v>
      </c>
      <c r="BT193" s="159">
        <f t="shared" si="1350"/>
        <v>0</v>
      </c>
      <c r="BU193" s="159">
        <f t="shared" si="1351"/>
        <v>1</v>
      </c>
      <c r="BV193" s="159">
        <f t="shared" si="1352"/>
        <v>0</v>
      </c>
      <c r="BW193" s="159">
        <f t="shared" si="1353"/>
        <v>1</v>
      </c>
      <c r="BX193" s="159">
        <f t="shared" si="1354"/>
        <v>1</v>
      </c>
      <c r="BY193" s="127"/>
      <c r="BZ193" s="127"/>
      <c r="CA193" s="127"/>
      <c r="CB193" s="127"/>
      <c r="CC193" s="127"/>
      <c r="CD193" s="127"/>
      <c r="CE193" s="127"/>
      <c r="DU193" s="115" t="str">
        <f t="shared" ref="DU193" si="1393" xml:space="preserve"> DEC2HEX(D193*8+E193*4+F193*2+G193)</f>
        <v>0</v>
      </c>
      <c r="DV193" s="115" t="str">
        <f t="shared" ref="DV193" si="1394" xml:space="preserve"> DEC2HEX(H193*8+I193*4+J193*2+K193)</f>
        <v>1</v>
      </c>
      <c r="DW193" s="115" t="str">
        <f t="shared" ref="DW193" si="1395" xml:space="preserve"> DEC2HEX(L193*8+M193*4+N193*2+O193)</f>
        <v>0</v>
      </c>
      <c r="DX193" s="115" t="str">
        <f t="shared" ref="DX193" si="1396" xml:space="preserve"> DEC2HEX(P193*8+Q193*4+R193*2+S193)</f>
        <v>1</v>
      </c>
      <c r="DY193" s="115" t="str">
        <f t="shared" ref="DY193" si="1397" xml:space="preserve"> DEC2HEX(T193*8+U193*4+V193*2+W193)</f>
        <v>0</v>
      </c>
      <c r="DZ193" s="115" t="str">
        <f t="shared" ref="DZ193" si="1398" xml:space="preserve"> DEC2HEX(X193*8+Y193*4+Z193*2+AA193)</f>
        <v>1</v>
      </c>
    </row>
    <row r="194" spans="1:130" ht="73.5" x14ac:dyDescent="0.35">
      <c r="A194" s="439"/>
      <c r="B194" s="230">
        <f>B192+1</f>
        <v>38</v>
      </c>
      <c r="C194" s="164" t="str">
        <f t="shared" ref="C194" si="1399" xml:space="preserve"> DEC2HEX(B194)</f>
        <v>26</v>
      </c>
      <c r="D194" s="445" t="s">
        <v>238</v>
      </c>
      <c r="E194" s="476"/>
      <c r="F194" s="476"/>
      <c r="G194" s="476"/>
      <c r="H194" s="476"/>
      <c r="I194" s="476"/>
      <c r="J194" s="476"/>
      <c r="K194" s="476"/>
      <c r="L194" s="168" t="s">
        <v>239</v>
      </c>
      <c r="M194" s="168" t="s">
        <v>240</v>
      </c>
      <c r="N194" s="168" t="s">
        <v>241</v>
      </c>
      <c r="O194" s="460" t="s">
        <v>242</v>
      </c>
      <c r="P194" s="460"/>
      <c r="Q194" s="460"/>
      <c r="R194" s="477" t="s">
        <v>378</v>
      </c>
      <c r="S194" s="477"/>
      <c r="T194" s="460" t="s">
        <v>243</v>
      </c>
      <c r="U194" s="460"/>
      <c r="V194" s="460"/>
      <c r="W194" s="460"/>
      <c r="X194" s="460" t="s">
        <v>33</v>
      </c>
      <c r="Y194" s="460"/>
      <c r="Z194" s="460"/>
      <c r="AA194" s="460"/>
      <c r="AD194" s="159" t="s">
        <v>260</v>
      </c>
      <c r="AE194" s="93">
        <f xml:space="preserve"> IF('PPG Phase Definition'!H251="",0,INDEX(REFERENCE!$A$17:$A$24,MATCH('PPG Phase Definition'!H251,REFERENCE!$B$17:$B$24,0)))</f>
        <v>5</v>
      </c>
      <c r="AF194" s="159">
        <f t="shared" si="1325"/>
        <v>0</v>
      </c>
      <c r="AG194" s="159"/>
      <c r="AH194" s="159"/>
      <c r="AI194" s="159"/>
      <c r="AJ194" s="159">
        <f t="shared" si="1326"/>
        <v>0</v>
      </c>
      <c r="AK194" s="159"/>
      <c r="AL194" s="159"/>
      <c r="AM194" s="159"/>
      <c r="AN194" s="159">
        <f t="shared" si="1327"/>
        <v>0</v>
      </c>
      <c r="AO194" s="159"/>
      <c r="AP194" s="159"/>
      <c r="AQ194" s="159"/>
      <c r="AR194" s="159">
        <f t="shared" si="1328"/>
        <v>0</v>
      </c>
      <c r="AS194" s="159"/>
      <c r="AT194" s="159"/>
      <c r="AU194" s="159"/>
      <c r="AV194" s="159">
        <f t="shared" si="1329"/>
        <v>0</v>
      </c>
      <c r="AW194" s="159"/>
      <c r="AX194" s="159"/>
      <c r="AY194" s="159"/>
      <c r="AZ194" s="159">
        <f t="shared" si="1330"/>
        <v>5</v>
      </c>
      <c r="BA194" s="159">
        <f t="shared" si="1331"/>
        <v>0</v>
      </c>
      <c r="BB194" s="159">
        <f t="shared" si="1332"/>
        <v>0</v>
      </c>
      <c r="BC194" s="159">
        <f t="shared" si="1333"/>
        <v>0</v>
      </c>
      <c r="BD194" s="159">
        <f t="shared" si="1334"/>
        <v>0</v>
      </c>
      <c r="BE194" s="159">
        <f t="shared" si="1335"/>
        <v>0</v>
      </c>
      <c r="BF194" s="159">
        <f t="shared" si="1336"/>
        <v>0</v>
      </c>
      <c r="BG194" s="159">
        <f t="shared" si="1337"/>
        <v>0</v>
      </c>
      <c r="BH194" s="159">
        <f t="shared" si="1338"/>
        <v>0</v>
      </c>
      <c r="BI194" s="159">
        <f t="shared" si="1339"/>
        <v>0</v>
      </c>
      <c r="BJ194" s="159">
        <f t="shared" si="1340"/>
        <v>0</v>
      </c>
      <c r="BK194" s="159">
        <f t="shared" si="1341"/>
        <v>0</v>
      </c>
      <c r="BL194" s="159">
        <f t="shared" si="1342"/>
        <v>0</v>
      </c>
      <c r="BM194" s="159">
        <f t="shared" si="1343"/>
        <v>0</v>
      </c>
      <c r="BN194" s="159">
        <f t="shared" si="1344"/>
        <v>0</v>
      </c>
      <c r="BO194" s="159">
        <f t="shared" si="1345"/>
        <v>0</v>
      </c>
      <c r="BP194" s="159">
        <f t="shared" si="1346"/>
        <v>0</v>
      </c>
      <c r="BQ194" s="159">
        <f t="shared" si="1347"/>
        <v>0</v>
      </c>
      <c r="BR194" s="159">
        <f t="shared" si="1348"/>
        <v>0</v>
      </c>
      <c r="BS194" s="159">
        <f t="shared" si="1349"/>
        <v>0</v>
      </c>
      <c r="BT194" s="159">
        <f t="shared" si="1350"/>
        <v>0</v>
      </c>
      <c r="BU194" s="159">
        <f t="shared" si="1351"/>
        <v>0</v>
      </c>
      <c r="BV194" s="159">
        <f t="shared" si="1352"/>
        <v>1</v>
      </c>
      <c r="BW194" s="159">
        <f t="shared" si="1353"/>
        <v>0</v>
      </c>
      <c r="BX194" s="159">
        <f t="shared" si="1354"/>
        <v>1</v>
      </c>
      <c r="DU194" s="114"/>
      <c r="DV194" s="114"/>
      <c r="DW194" s="114"/>
      <c r="DX194" s="114"/>
      <c r="DY194" s="114"/>
      <c r="DZ194" s="114"/>
    </row>
    <row r="195" spans="1:130" ht="14.75" customHeight="1" x14ac:dyDescent="0.35">
      <c r="A195" s="439"/>
      <c r="D195" s="172">
        <f t="shared" ref="D195" si="1400" xml:space="preserve"> BQ195</f>
        <v>0</v>
      </c>
      <c r="E195" s="172">
        <f t="shared" ref="E195" si="1401" xml:space="preserve"> BR195</f>
        <v>0</v>
      </c>
      <c r="F195" s="172">
        <f t="shared" ref="F195" si="1402" xml:space="preserve"> BS195</f>
        <v>0</v>
      </c>
      <c r="G195" s="172">
        <f t="shared" ref="G195" si="1403" xml:space="preserve"> BT195</f>
        <v>0</v>
      </c>
      <c r="H195" s="172">
        <f t="shared" ref="H195" si="1404" xml:space="preserve"> BU195</f>
        <v>0</v>
      </c>
      <c r="I195" s="172">
        <f t="shared" ref="I195" si="1405" xml:space="preserve"> BV195</f>
        <v>0</v>
      </c>
      <c r="J195" s="172">
        <f t="shared" ref="J195" si="1406" xml:space="preserve"> BW195</f>
        <v>0</v>
      </c>
      <c r="K195" s="172">
        <f t="shared" ref="K195" si="1407" xml:space="preserve"> BX195</f>
        <v>0</v>
      </c>
      <c r="L195" s="172">
        <f>IF('PPG Phase Definition'!S17="DIG AACM",1,IF('PPG Phase Definition'!S17="LED_DC Cancellation",1,0))</f>
        <v>1</v>
      </c>
      <c r="M195" s="172">
        <f>IF('PPG Phase Definition'!S17="ANA AACM",1,0)</f>
        <v>0</v>
      </c>
      <c r="N195" s="172">
        <f xml:space="preserve"> 'PPG Phase Definition'!U17</f>
        <v>1</v>
      </c>
      <c r="O195" s="172">
        <f t="shared" ref="O195" si="1408" xml:space="preserve"> BV194</f>
        <v>1</v>
      </c>
      <c r="P195" s="172">
        <f t="shared" ref="P195" si="1409" xml:space="preserve"> BW194</f>
        <v>0</v>
      </c>
      <c r="Q195" s="172">
        <f xml:space="preserve"> BX194</f>
        <v>1</v>
      </c>
      <c r="R195" s="172">
        <f>INT(MOD('PPG Phase Definition'!T17/2,2))</f>
        <v>0</v>
      </c>
      <c r="S195" s="172">
        <f>MOD('PPG Phase Definition'!T17,2)</f>
        <v>0</v>
      </c>
      <c r="T195" s="172">
        <f t="shared" ref="T195" si="1410" xml:space="preserve"> BU193</f>
        <v>1</v>
      </c>
      <c r="U195" s="172">
        <f t="shared" ref="U195" si="1411" xml:space="preserve"> BV193</f>
        <v>0</v>
      </c>
      <c r="V195" s="172">
        <f t="shared" ref="V195" si="1412" xml:space="preserve"> BW193</f>
        <v>1</v>
      </c>
      <c r="W195" s="172">
        <f xml:space="preserve"> BX193</f>
        <v>1</v>
      </c>
      <c r="X195" s="172">
        <f t="shared" ref="X195" si="1413" xml:space="preserve"> BU192</f>
        <v>0</v>
      </c>
      <c r="Y195" s="172">
        <f t="shared" ref="Y195" si="1414" xml:space="preserve"> BV192</f>
        <v>0</v>
      </c>
      <c r="Z195" s="172">
        <f t="shared" ref="Z195" si="1415" xml:space="preserve"> BW192</f>
        <v>0</v>
      </c>
      <c r="AA195" s="172">
        <f xml:space="preserve"> BX192</f>
        <v>1</v>
      </c>
      <c r="AD195" s="159" t="s">
        <v>261</v>
      </c>
      <c r="AE195" s="93">
        <f xml:space="preserve"> IF(OR(('PPG Phase Definition'!U17=1),('PPG Phase Definition'!$Q$2=1)),IF('PPG Phase Definition'!I251="",0,MIN(ROUND('PPG Phase Definition'!I251/'PPG Config'!$C$20*255,0),255)),IF('PPG Phase Definition'!I251="",0,MIN(ROUND('PPG Phase Definition'!I251/'PPG Config'!$C$23*255,0),255)))</f>
        <v>0</v>
      </c>
      <c r="AF195" s="159">
        <f t="shared" si="1325"/>
        <v>0</v>
      </c>
      <c r="AG195" s="159"/>
      <c r="AH195" s="159"/>
      <c r="AI195" s="159"/>
      <c r="AJ195" s="159">
        <f t="shared" si="1326"/>
        <v>0</v>
      </c>
      <c r="AK195" s="159"/>
      <c r="AL195" s="159"/>
      <c r="AM195" s="159"/>
      <c r="AN195" s="159">
        <f t="shared" si="1327"/>
        <v>0</v>
      </c>
      <c r="AO195" s="159"/>
      <c r="AP195" s="159"/>
      <c r="AQ195" s="159"/>
      <c r="AR195" s="159">
        <f t="shared" si="1328"/>
        <v>0</v>
      </c>
      <c r="AS195" s="159"/>
      <c r="AT195" s="159"/>
      <c r="AU195" s="159"/>
      <c r="AV195" s="159">
        <f t="shared" si="1329"/>
        <v>0</v>
      </c>
      <c r="AW195" s="159"/>
      <c r="AX195" s="159"/>
      <c r="AY195" s="159"/>
      <c r="AZ195" s="159">
        <f t="shared" si="1330"/>
        <v>0</v>
      </c>
      <c r="BA195" s="159">
        <f t="shared" si="1331"/>
        <v>0</v>
      </c>
      <c r="BB195" s="159">
        <f t="shared" si="1332"/>
        <v>0</v>
      </c>
      <c r="BC195" s="159">
        <f t="shared" si="1333"/>
        <v>0</v>
      </c>
      <c r="BD195" s="159">
        <f t="shared" si="1334"/>
        <v>0</v>
      </c>
      <c r="BE195" s="159">
        <f t="shared" si="1335"/>
        <v>0</v>
      </c>
      <c r="BF195" s="159">
        <f t="shared" si="1336"/>
        <v>0</v>
      </c>
      <c r="BG195" s="159">
        <f t="shared" si="1337"/>
        <v>0</v>
      </c>
      <c r="BH195" s="159">
        <f t="shared" si="1338"/>
        <v>0</v>
      </c>
      <c r="BI195" s="159">
        <f t="shared" si="1339"/>
        <v>0</v>
      </c>
      <c r="BJ195" s="159">
        <f t="shared" si="1340"/>
        <v>0</v>
      </c>
      <c r="BK195" s="159">
        <f t="shared" si="1341"/>
        <v>0</v>
      </c>
      <c r="BL195" s="159">
        <f t="shared" si="1342"/>
        <v>0</v>
      </c>
      <c r="BM195" s="159">
        <f t="shared" si="1343"/>
        <v>0</v>
      </c>
      <c r="BN195" s="159">
        <f t="shared" si="1344"/>
        <v>0</v>
      </c>
      <c r="BO195" s="159">
        <f t="shared" si="1345"/>
        <v>0</v>
      </c>
      <c r="BP195" s="159">
        <f t="shared" si="1346"/>
        <v>0</v>
      </c>
      <c r="BQ195" s="159">
        <f t="shared" si="1347"/>
        <v>0</v>
      </c>
      <c r="BR195" s="159">
        <f t="shared" si="1348"/>
        <v>0</v>
      </c>
      <c r="BS195" s="159">
        <f t="shared" si="1349"/>
        <v>0</v>
      </c>
      <c r="BT195" s="159">
        <f t="shared" si="1350"/>
        <v>0</v>
      </c>
      <c r="BU195" s="159">
        <f t="shared" si="1351"/>
        <v>0</v>
      </c>
      <c r="BV195" s="159">
        <f t="shared" si="1352"/>
        <v>0</v>
      </c>
      <c r="BW195" s="159">
        <f t="shared" si="1353"/>
        <v>0</v>
      </c>
      <c r="BX195" s="159">
        <f t="shared" si="1354"/>
        <v>0</v>
      </c>
      <c r="BY195" s="127"/>
      <c r="BZ195" s="127"/>
      <c r="CA195" s="127"/>
      <c r="CB195" s="127"/>
      <c r="CC195" s="127"/>
      <c r="CD195" s="127"/>
      <c r="CE195" s="127"/>
      <c r="CF195" s="127"/>
      <c r="CG195" s="127"/>
      <c r="CH195" s="127"/>
      <c r="CI195" s="127"/>
      <c r="CJ195" s="127"/>
      <c r="CK195" s="127"/>
      <c r="CL195" s="127"/>
      <c r="CM195" s="127"/>
      <c r="CN195" s="127"/>
      <c r="CO195" s="127"/>
      <c r="CP195" s="127"/>
      <c r="CQ195" s="127"/>
      <c r="CR195" s="127"/>
      <c r="CS195" s="127"/>
      <c r="DU195" s="115" t="str">
        <f t="shared" ref="DU195" si="1416" xml:space="preserve"> DEC2HEX(D195*8+E195*4+F195*2+G195)</f>
        <v>0</v>
      </c>
      <c r="DV195" s="115" t="str">
        <f t="shared" ref="DV195" si="1417" xml:space="preserve"> DEC2HEX(H195*8+I195*4+J195*2+K195)</f>
        <v>0</v>
      </c>
      <c r="DW195" s="115" t="str">
        <f t="shared" ref="DW195" si="1418" xml:space="preserve"> DEC2HEX(L195*8+M195*4+N195*2+O195)</f>
        <v>B</v>
      </c>
      <c r="DX195" s="115" t="str">
        <f t="shared" ref="DX195" si="1419" xml:space="preserve"> DEC2HEX(P195*8+Q195*4+R195*2+S195)</f>
        <v>4</v>
      </c>
      <c r="DY195" s="115" t="str">
        <f t="shared" ref="DY195" si="1420" xml:space="preserve"> DEC2HEX(T195*8+U195*4+V195*2+W195)</f>
        <v>B</v>
      </c>
      <c r="DZ195" s="115" t="str">
        <f t="shared" ref="DZ195" si="1421" xml:space="preserve"> DEC2HEX(X195*8+Y195*4+Z195*2+AA195)</f>
        <v>1</v>
      </c>
    </row>
    <row r="196" spans="1:130" ht="90" customHeight="1" x14ac:dyDescent="0.35">
      <c r="A196" s="439"/>
      <c r="B196" s="230">
        <f>B194+1</f>
        <v>39</v>
      </c>
      <c r="C196" s="164" t="str">
        <f t="shared" ref="C196" si="1422" xml:space="preserve"> DEC2HEX(B196)</f>
        <v>27</v>
      </c>
      <c r="D196" s="445" t="s">
        <v>244</v>
      </c>
      <c r="E196" s="445"/>
      <c r="F196" s="169" t="s">
        <v>573</v>
      </c>
      <c r="G196" s="168" t="s">
        <v>350</v>
      </c>
      <c r="H196" s="168" t="s">
        <v>572</v>
      </c>
      <c r="I196" s="478" t="s">
        <v>571</v>
      </c>
      <c r="J196" s="478"/>
      <c r="K196" s="478" t="s">
        <v>34</v>
      </c>
      <c r="L196" s="478"/>
      <c r="M196" s="169" t="s">
        <v>245</v>
      </c>
      <c r="N196" s="169" t="s">
        <v>570</v>
      </c>
      <c r="O196" s="169" t="s">
        <v>35</v>
      </c>
      <c r="P196" s="168" t="s">
        <v>377</v>
      </c>
      <c r="Q196" s="167">
        <v>0</v>
      </c>
      <c r="R196" s="167">
        <v>0</v>
      </c>
      <c r="S196" s="167">
        <v>0</v>
      </c>
      <c r="T196" s="460" t="s">
        <v>37</v>
      </c>
      <c r="U196" s="460"/>
      <c r="V196" s="460"/>
      <c r="W196" s="460"/>
      <c r="X196" s="460"/>
      <c r="Y196" s="460"/>
      <c r="Z196" s="460"/>
      <c r="AA196" s="460"/>
      <c r="AD196" s="159" t="s">
        <v>262</v>
      </c>
      <c r="AE196" s="93">
        <f xml:space="preserve"> IF('PPG Phase Definition'!T251="",0,INDEX(REFERENCE!$A$2:$A$15,MATCH('PPG Phase Definition'!T251,REFERENCE!$B$2:$B$15,0)))</f>
        <v>11</v>
      </c>
      <c r="AF196" s="159">
        <f t="shared" si="1325"/>
        <v>0</v>
      </c>
      <c r="AG196" s="159"/>
      <c r="AH196" s="159"/>
      <c r="AI196" s="159"/>
      <c r="AJ196" s="159">
        <f t="shared" si="1326"/>
        <v>0</v>
      </c>
      <c r="AK196" s="159"/>
      <c r="AL196" s="159"/>
      <c r="AM196" s="159"/>
      <c r="AN196" s="159">
        <f t="shared" si="1327"/>
        <v>0</v>
      </c>
      <c r="AO196" s="159"/>
      <c r="AP196" s="159"/>
      <c r="AQ196" s="159"/>
      <c r="AR196" s="159">
        <f t="shared" si="1328"/>
        <v>0</v>
      </c>
      <c r="AS196" s="159"/>
      <c r="AT196" s="159"/>
      <c r="AU196" s="159"/>
      <c r="AV196" s="159">
        <f t="shared" si="1329"/>
        <v>0</v>
      </c>
      <c r="AW196" s="159"/>
      <c r="AX196" s="159"/>
      <c r="AY196" s="159"/>
      <c r="AZ196" s="159">
        <f t="shared" si="1330"/>
        <v>11</v>
      </c>
      <c r="BA196" s="159">
        <f t="shared" si="1331"/>
        <v>0</v>
      </c>
      <c r="BB196" s="159">
        <f t="shared" si="1332"/>
        <v>0</v>
      </c>
      <c r="BC196" s="159">
        <f t="shared" si="1333"/>
        <v>0</v>
      </c>
      <c r="BD196" s="159">
        <f t="shared" si="1334"/>
        <v>0</v>
      </c>
      <c r="BE196" s="159">
        <f t="shared" si="1335"/>
        <v>0</v>
      </c>
      <c r="BF196" s="159">
        <f t="shared" si="1336"/>
        <v>0</v>
      </c>
      <c r="BG196" s="159">
        <f t="shared" si="1337"/>
        <v>0</v>
      </c>
      <c r="BH196" s="159">
        <f t="shared" si="1338"/>
        <v>0</v>
      </c>
      <c r="BI196" s="159">
        <f t="shared" si="1339"/>
        <v>0</v>
      </c>
      <c r="BJ196" s="159">
        <f t="shared" si="1340"/>
        <v>0</v>
      </c>
      <c r="BK196" s="159">
        <f t="shared" si="1341"/>
        <v>0</v>
      </c>
      <c r="BL196" s="159">
        <f t="shared" si="1342"/>
        <v>0</v>
      </c>
      <c r="BM196" s="159">
        <f t="shared" si="1343"/>
        <v>0</v>
      </c>
      <c r="BN196" s="159">
        <f t="shared" si="1344"/>
        <v>0</v>
      </c>
      <c r="BO196" s="159">
        <f t="shared" si="1345"/>
        <v>0</v>
      </c>
      <c r="BP196" s="159">
        <f t="shared" si="1346"/>
        <v>0</v>
      </c>
      <c r="BQ196" s="159">
        <f t="shared" si="1347"/>
        <v>0</v>
      </c>
      <c r="BR196" s="159">
        <f t="shared" si="1348"/>
        <v>0</v>
      </c>
      <c r="BS196" s="159">
        <f t="shared" si="1349"/>
        <v>0</v>
      </c>
      <c r="BT196" s="159">
        <f t="shared" si="1350"/>
        <v>0</v>
      </c>
      <c r="BU196" s="159">
        <f t="shared" si="1351"/>
        <v>1</v>
      </c>
      <c r="BV196" s="159">
        <f t="shared" si="1352"/>
        <v>0</v>
      </c>
      <c r="BW196" s="159">
        <f t="shared" si="1353"/>
        <v>1</v>
      </c>
      <c r="BX196" s="159">
        <f t="shared" si="1354"/>
        <v>1</v>
      </c>
      <c r="BY196" s="127"/>
      <c r="BZ196" s="127"/>
      <c r="CA196" s="127"/>
      <c r="CB196" s="127"/>
      <c r="CC196" s="127"/>
      <c r="CD196" s="127"/>
      <c r="CE196" s="127"/>
      <c r="DU196" s="114"/>
      <c r="DV196" s="114"/>
      <c r="DW196" s="114"/>
      <c r="DX196" s="114"/>
      <c r="DY196" s="114"/>
      <c r="DZ196" s="114"/>
    </row>
    <row r="197" spans="1:130" ht="15.5" x14ac:dyDescent="0.35">
      <c r="A197" s="439"/>
      <c r="D197" s="172">
        <f xml:space="preserve"> MOD((IF('PPG Phase Definition'!S251="",0,INDEX(REFERENCE!$L$12:$L$15,MATCH('PPG Phase Definition'!S251,REFERENCE!$M$12:$M$15,0)))-E197)/2,2)</f>
        <v>0</v>
      </c>
      <c r="E197" s="172">
        <f xml:space="preserve"> MOD(IF('PPG Phase Definition'!S251="",0,INDEX(REFERENCE!$L$12:$L$15,MATCH('PPG Phase Definition'!S251,REFERENCE!$M$12:$M$15,0))),2)</f>
        <v>0</v>
      </c>
      <c r="F197" s="156"/>
      <c r="G197" s="156"/>
      <c r="H197" s="172">
        <f>IF('PPG Phase Definition'!C17="Impedance",1,0)*IMP_MODE_EN</f>
        <v>0</v>
      </c>
      <c r="I197" s="172">
        <f xml:space="preserve"> MOD(('PPG Phase Definition'!M251-J197)/2,2)</f>
        <v>0</v>
      </c>
      <c r="J197" s="172">
        <f xml:space="preserve"> MOD('PPG Phase Definition'!M251,2)</f>
        <v>1</v>
      </c>
      <c r="K197" s="156"/>
      <c r="L197" s="156"/>
      <c r="M197" s="156"/>
      <c r="N197" s="172">
        <f xml:space="preserve"> MOD(('PPG Phase Definition'!M251-I197*2-J197)/4,2)</f>
        <v>0</v>
      </c>
      <c r="O197" s="172">
        <f xml:space="preserve"> 'PPG Phase Definition'!K251</f>
        <v>0</v>
      </c>
      <c r="P197" s="156">
        <f>IF('PPG Phase Definition'!K17="Set2",1,0)</f>
        <v>0</v>
      </c>
      <c r="Q197" s="156"/>
      <c r="R197" s="156"/>
      <c r="S197" s="156"/>
      <c r="T197" s="172">
        <f t="shared" ref="T197" si="1423" xml:space="preserve"> BQ200</f>
        <v>0</v>
      </c>
      <c r="U197" s="172">
        <f t="shared" ref="U197" si="1424" xml:space="preserve"> BR200</f>
        <v>0</v>
      </c>
      <c r="V197" s="172">
        <f t="shared" ref="V197" si="1425" xml:space="preserve"> BS200</f>
        <v>0</v>
      </c>
      <c r="W197" s="172">
        <f t="shared" ref="W197" si="1426" xml:space="preserve"> BT200</f>
        <v>0</v>
      </c>
      <c r="X197" s="172">
        <f t="shared" ref="X197" si="1427" xml:space="preserve"> BU200</f>
        <v>1</v>
      </c>
      <c r="Y197" s="172">
        <f t="shared" ref="Y197" si="1428" xml:space="preserve"> BV200</f>
        <v>1</v>
      </c>
      <c r="Z197" s="172">
        <f t="shared" ref="Z197" si="1429" xml:space="preserve"> BW200</f>
        <v>1</v>
      </c>
      <c r="AA197" s="172">
        <f xml:space="preserve"> BX200</f>
        <v>0</v>
      </c>
      <c r="AD197" s="159" t="s">
        <v>263</v>
      </c>
      <c r="AE197" s="93">
        <f xml:space="preserve"> IF('PPG Phase Definition'!U251="",0,INDEX(REFERENCE!$A$17:$A$24,MATCH('PPG Phase Definition'!U251,REFERENCE!$B$17:$B$24,0)))</f>
        <v>5</v>
      </c>
      <c r="AF197" s="159">
        <f t="shared" si="1325"/>
        <v>0</v>
      </c>
      <c r="AG197" s="159"/>
      <c r="AH197" s="159"/>
      <c r="AI197" s="159"/>
      <c r="AJ197" s="159">
        <f t="shared" si="1326"/>
        <v>0</v>
      </c>
      <c r="AK197" s="159"/>
      <c r="AL197" s="159"/>
      <c r="AM197" s="159"/>
      <c r="AN197" s="159">
        <f t="shared" si="1327"/>
        <v>0</v>
      </c>
      <c r="AO197" s="159"/>
      <c r="AP197" s="159"/>
      <c r="AQ197" s="159"/>
      <c r="AR197" s="159">
        <f t="shared" si="1328"/>
        <v>0</v>
      </c>
      <c r="AS197" s="159"/>
      <c r="AT197" s="159"/>
      <c r="AU197" s="159"/>
      <c r="AV197" s="159">
        <f t="shared" si="1329"/>
        <v>0</v>
      </c>
      <c r="AW197" s="159"/>
      <c r="AX197" s="159"/>
      <c r="AY197" s="159"/>
      <c r="AZ197" s="159">
        <f t="shared" si="1330"/>
        <v>5</v>
      </c>
      <c r="BA197" s="159">
        <f t="shared" si="1331"/>
        <v>0</v>
      </c>
      <c r="BB197" s="159">
        <f t="shared" si="1332"/>
        <v>0</v>
      </c>
      <c r="BC197" s="159">
        <f t="shared" si="1333"/>
        <v>0</v>
      </c>
      <c r="BD197" s="159">
        <f t="shared" si="1334"/>
        <v>0</v>
      </c>
      <c r="BE197" s="159">
        <f t="shared" si="1335"/>
        <v>0</v>
      </c>
      <c r="BF197" s="159">
        <f t="shared" si="1336"/>
        <v>0</v>
      </c>
      <c r="BG197" s="159">
        <f t="shared" si="1337"/>
        <v>0</v>
      </c>
      <c r="BH197" s="159">
        <f t="shared" si="1338"/>
        <v>0</v>
      </c>
      <c r="BI197" s="159">
        <f t="shared" si="1339"/>
        <v>0</v>
      </c>
      <c r="BJ197" s="159">
        <f t="shared" si="1340"/>
        <v>0</v>
      </c>
      <c r="BK197" s="159">
        <f t="shared" si="1341"/>
        <v>0</v>
      </c>
      <c r="BL197" s="159">
        <f t="shared" si="1342"/>
        <v>0</v>
      </c>
      <c r="BM197" s="159">
        <f t="shared" si="1343"/>
        <v>0</v>
      </c>
      <c r="BN197" s="159">
        <f t="shared" si="1344"/>
        <v>0</v>
      </c>
      <c r="BO197" s="159">
        <f t="shared" si="1345"/>
        <v>0</v>
      </c>
      <c r="BP197" s="159">
        <f t="shared" si="1346"/>
        <v>0</v>
      </c>
      <c r="BQ197" s="159">
        <f t="shared" si="1347"/>
        <v>0</v>
      </c>
      <c r="BR197" s="159">
        <f t="shared" si="1348"/>
        <v>0</v>
      </c>
      <c r="BS197" s="159">
        <f t="shared" si="1349"/>
        <v>0</v>
      </c>
      <c r="BT197" s="159">
        <f t="shared" si="1350"/>
        <v>0</v>
      </c>
      <c r="BU197" s="159">
        <f t="shared" si="1351"/>
        <v>0</v>
      </c>
      <c r="BV197" s="159">
        <f t="shared" si="1352"/>
        <v>1</v>
      </c>
      <c r="BW197" s="159">
        <f t="shared" si="1353"/>
        <v>0</v>
      </c>
      <c r="BX197" s="159">
        <f t="shared" si="1354"/>
        <v>1</v>
      </c>
      <c r="DU197" s="115" t="str">
        <f t="shared" ref="DU197" si="1430" xml:space="preserve"> DEC2HEX(D197*8+E197*4+F197*2+G197)</f>
        <v>0</v>
      </c>
      <c r="DV197" s="115" t="str">
        <f t="shared" ref="DV197" si="1431" xml:space="preserve"> DEC2HEX(H197*8+I197*4+J197*2+K197)</f>
        <v>2</v>
      </c>
      <c r="DW197" s="115" t="str">
        <f t="shared" ref="DW197" si="1432" xml:space="preserve"> DEC2HEX(L197*8+M197*4+N197*2+O197)</f>
        <v>0</v>
      </c>
      <c r="DX197" s="115" t="str">
        <f t="shared" ref="DX197" si="1433" xml:space="preserve"> DEC2HEX(P197*8+Q197*4+R197*2+S197)</f>
        <v>0</v>
      </c>
      <c r="DY197" s="115" t="str">
        <f t="shared" ref="DY197" si="1434" xml:space="preserve"> DEC2HEX(T197*8+U197*4+V197*2+W197)</f>
        <v>0</v>
      </c>
      <c r="DZ197" s="115" t="str">
        <f t="shared" ref="DZ197" si="1435" xml:space="preserve"> DEC2HEX(X197*8+Y197*4+Z197*2+AA197)</f>
        <v>E</v>
      </c>
    </row>
    <row r="198" spans="1:130" ht="73.5" x14ac:dyDescent="0.35">
      <c r="A198" s="439"/>
      <c r="B198" s="230">
        <f>B196+1</f>
        <v>40</v>
      </c>
      <c r="C198" s="164" t="str">
        <f t="shared" ref="C198" si="1436" xml:space="preserve"> DEC2HEX(B198)</f>
        <v>28</v>
      </c>
      <c r="D198" s="445" t="s">
        <v>246</v>
      </c>
      <c r="E198" s="476"/>
      <c r="F198" s="476"/>
      <c r="G198" s="476"/>
      <c r="H198" s="476"/>
      <c r="I198" s="476"/>
      <c r="J198" s="476"/>
      <c r="K198" s="476"/>
      <c r="L198" s="168" t="s">
        <v>247</v>
      </c>
      <c r="M198" s="168" t="s">
        <v>248</v>
      </c>
      <c r="N198" s="168" t="s">
        <v>249</v>
      </c>
      <c r="O198" s="460" t="s">
        <v>250</v>
      </c>
      <c r="P198" s="460"/>
      <c r="Q198" s="460"/>
      <c r="R198" s="477" t="s">
        <v>379</v>
      </c>
      <c r="S198" s="477"/>
      <c r="T198" s="460" t="s">
        <v>251</v>
      </c>
      <c r="U198" s="460"/>
      <c r="V198" s="460"/>
      <c r="W198" s="460"/>
      <c r="X198" s="167">
        <v>0</v>
      </c>
      <c r="Y198" s="167">
        <v>0</v>
      </c>
      <c r="Z198" s="167">
        <v>0</v>
      </c>
      <c r="AA198" s="167">
        <v>0</v>
      </c>
      <c r="AD198" s="159" t="s">
        <v>264</v>
      </c>
      <c r="AE198" s="93">
        <f xml:space="preserve"> IF(OR(('PPG Phase Definition'!AH17=1),('PPG Phase Definition'!$Q$2=1)),IF('PPG Phase Definition'!W251="",0,MIN(ROUND('PPG Phase Definition'!W251/'PPG Config'!$C$21*255,0),255)),IF('PPG Phase Definition'!W251="",0,MIN(ROUND('PPG Phase Definition'!W251/'PPG Config'!$C$24*255,0),255)))</f>
        <v>0</v>
      </c>
      <c r="AF198" s="159">
        <f t="shared" si="1325"/>
        <v>0</v>
      </c>
      <c r="AG198" s="159"/>
      <c r="AH198" s="159"/>
      <c r="AI198" s="159"/>
      <c r="AJ198" s="159">
        <f t="shared" si="1326"/>
        <v>0</v>
      </c>
      <c r="AK198" s="159"/>
      <c r="AL198" s="159"/>
      <c r="AM198" s="159"/>
      <c r="AN198" s="159">
        <f t="shared" si="1327"/>
        <v>0</v>
      </c>
      <c r="AO198" s="159"/>
      <c r="AP198" s="159"/>
      <c r="AQ198" s="159"/>
      <c r="AR198" s="159">
        <f t="shared" si="1328"/>
        <v>0</v>
      </c>
      <c r="AS198" s="159"/>
      <c r="AT198" s="159"/>
      <c r="AU198" s="159"/>
      <c r="AV198" s="159">
        <f t="shared" si="1329"/>
        <v>0</v>
      </c>
      <c r="AW198" s="159"/>
      <c r="AX198" s="159"/>
      <c r="AY198" s="159"/>
      <c r="AZ198" s="159">
        <f t="shared" si="1330"/>
        <v>0</v>
      </c>
      <c r="BA198" s="159">
        <f t="shared" si="1331"/>
        <v>0</v>
      </c>
      <c r="BB198" s="159">
        <f t="shared" si="1332"/>
        <v>0</v>
      </c>
      <c r="BC198" s="159">
        <f t="shared" si="1333"/>
        <v>0</v>
      </c>
      <c r="BD198" s="159">
        <f t="shared" si="1334"/>
        <v>0</v>
      </c>
      <c r="BE198" s="159">
        <f t="shared" si="1335"/>
        <v>0</v>
      </c>
      <c r="BF198" s="159">
        <f t="shared" si="1336"/>
        <v>0</v>
      </c>
      <c r="BG198" s="159">
        <f t="shared" si="1337"/>
        <v>0</v>
      </c>
      <c r="BH198" s="159">
        <f t="shared" si="1338"/>
        <v>0</v>
      </c>
      <c r="BI198" s="159">
        <f t="shared" si="1339"/>
        <v>0</v>
      </c>
      <c r="BJ198" s="159">
        <f t="shared" si="1340"/>
        <v>0</v>
      </c>
      <c r="BK198" s="159">
        <f t="shared" si="1341"/>
        <v>0</v>
      </c>
      <c r="BL198" s="159">
        <f t="shared" si="1342"/>
        <v>0</v>
      </c>
      <c r="BM198" s="159">
        <f t="shared" si="1343"/>
        <v>0</v>
      </c>
      <c r="BN198" s="159">
        <f t="shared" si="1344"/>
        <v>0</v>
      </c>
      <c r="BO198" s="159">
        <f t="shared" si="1345"/>
        <v>0</v>
      </c>
      <c r="BP198" s="159">
        <f t="shared" si="1346"/>
        <v>0</v>
      </c>
      <c r="BQ198" s="159">
        <f t="shared" si="1347"/>
        <v>0</v>
      </c>
      <c r="BR198" s="159">
        <f t="shared" si="1348"/>
        <v>0</v>
      </c>
      <c r="BS198" s="159">
        <f t="shared" si="1349"/>
        <v>0</v>
      </c>
      <c r="BT198" s="159">
        <f t="shared" si="1350"/>
        <v>0</v>
      </c>
      <c r="BU198" s="159">
        <f t="shared" si="1351"/>
        <v>0</v>
      </c>
      <c r="BV198" s="159">
        <f t="shared" si="1352"/>
        <v>0</v>
      </c>
      <c r="BW198" s="159">
        <f t="shared" si="1353"/>
        <v>0</v>
      </c>
      <c r="BX198" s="159">
        <f t="shared" si="1354"/>
        <v>0</v>
      </c>
      <c r="BY198" s="127"/>
      <c r="BZ198" s="127"/>
      <c r="CA198" s="127"/>
      <c r="CB198" s="127"/>
      <c r="CC198" s="127"/>
      <c r="CD198" s="127"/>
      <c r="CE198" s="127"/>
      <c r="CF198" s="127"/>
      <c r="CG198" s="127"/>
      <c r="CH198" s="127"/>
      <c r="CI198" s="127"/>
      <c r="CJ198" s="127"/>
      <c r="CK198" s="127"/>
      <c r="CL198" s="127"/>
      <c r="CM198" s="127"/>
      <c r="CN198" s="127"/>
      <c r="CO198" s="127"/>
      <c r="CP198" s="127"/>
      <c r="CQ198" s="127"/>
      <c r="CR198" s="127"/>
      <c r="CS198" s="127"/>
      <c r="DU198" s="114"/>
      <c r="DV198" s="114"/>
      <c r="DW198" s="114"/>
      <c r="DX198" s="114"/>
      <c r="DY198" s="114"/>
      <c r="DZ198" s="114"/>
    </row>
    <row r="199" spans="1:130" ht="15.5" x14ac:dyDescent="0.35">
      <c r="A199" s="439"/>
      <c r="D199" s="172">
        <f t="shared" ref="D199" si="1437" xml:space="preserve"> BQ198</f>
        <v>0</v>
      </c>
      <c r="E199" s="172">
        <f t="shared" ref="E199" si="1438" xml:space="preserve"> BR198</f>
        <v>0</v>
      </c>
      <c r="F199" s="172">
        <f t="shared" ref="F199" si="1439" xml:space="preserve"> BS198</f>
        <v>0</v>
      </c>
      <c r="G199" s="172">
        <f t="shared" ref="G199" si="1440" xml:space="preserve"> BT198</f>
        <v>0</v>
      </c>
      <c r="H199" s="172">
        <f t="shared" ref="H199" si="1441" xml:space="preserve"> BU198</f>
        <v>0</v>
      </c>
      <c r="I199" s="172">
        <f t="shared" ref="I199" si="1442" xml:space="preserve"> BV198</f>
        <v>0</v>
      </c>
      <c r="J199" s="172">
        <f t="shared" ref="J199" si="1443" xml:space="preserve"> BW198</f>
        <v>0</v>
      </c>
      <c r="K199" s="172">
        <f t="shared" ref="K199" si="1444" xml:space="preserve"> BX198</f>
        <v>0</v>
      </c>
      <c r="L199" s="172">
        <f>IF('PPG Phase Definition'!AF17="DIG AACM",1,IF('PPG Phase Definition'!AF17="LED_DC Cancellation",1,0))</f>
        <v>0</v>
      </c>
      <c r="M199" s="172">
        <f>IF('PPG Phase Definition'!AF17="ANA AACM",1,0)</f>
        <v>0</v>
      </c>
      <c r="N199" s="172">
        <f xml:space="preserve"> 'PPG Phase Definition'!AH17</f>
        <v>0</v>
      </c>
      <c r="O199" s="172">
        <f t="shared" ref="O199" si="1445" xml:space="preserve"> BV197</f>
        <v>1</v>
      </c>
      <c r="P199" s="172">
        <f t="shared" ref="P199" si="1446" xml:space="preserve"> BW197</f>
        <v>0</v>
      </c>
      <c r="Q199" s="172">
        <f xml:space="preserve"> BX197</f>
        <v>1</v>
      </c>
      <c r="R199" s="172">
        <f>INT(MOD('PPG Phase Definition'!AG17/2,2))</f>
        <v>0</v>
      </c>
      <c r="S199" s="172">
        <f>MOD('PPG Phase Definition'!AG17,2)</f>
        <v>0</v>
      </c>
      <c r="T199" s="172">
        <f t="shared" ref="T199" si="1447" xml:space="preserve"> BU196</f>
        <v>1</v>
      </c>
      <c r="U199" s="172">
        <f t="shared" ref="U199" si="1448" xml:space="preserve"> BV196</f>
        <v>0</v>
      </c>
      <c r="V199" s="172">
        <f t="shared" ref="V199" si="1449" xml:space="preserve"> BW196</f>
        <v>1</v>
      </c>
      <c r="W199" s="172">
        <f xml:space="preserve"> BX196</f>
        <v>1</v>
      </c>
      <c r="X199" s="194"/>
      <c r="Y199" s="194"/>
      <c r="Z199" s="194"/>
      <c r="AA199" s="194"/>
      <c r="AD199" s="159" t="s">
        <v>115</v>
      </c>
      <c r="AE199" s="93">
        <f xml:space="preserve"> IF('PPG Phase Definition'!L251="",0,INDEX(REFERENCE!$I$12:$I$23,MATCH('PPG Phase Definition'!L251,REFERENCE!$J$12:$J$23,0)))</f>
        <v>0</v>
      </c>
      <c r="AF199" s="159">
        <f t="shared" si="1325"/>
        <v>0</v>
      </c>
      <c r="AG199" s="159"/>
      <c r="AH199" s="159"/>
      <c r="AI199" s="159"/>
      <c r="AJ199" s="159">
        <f t="shared" si="1326"/>
        <v>0</v>
      </c>
      <c r="AK199" s="159"/>
      <c r="AL199" s="159"/>
      <c r="AM199" s="159"/>
      <c r="AN199" s="159">
        <f t="shared" si="1327"/>
        <v>0</v>
      </c>
      <c r="AO199" s="159"/>
      <c r="AP199" s="159"/>
      <c r="AQ199" s="159"/>
      <c r="AR199" s="159">
        <f t="shared" si="1328"/>
        <v>0</v>
      </c>
      <c r="AS199" s="159"/>
      <c r="AT199" s="159"/>
      <c r="AU199" s="159"/>
      <c r="AV199" s="159">
        <f t="shared" si="1329"/>
        <v>0</v>
      </c>
      <c r="AW199" s="159"/>
      <c r="AX199" s="159"/>
      <c r="AY199" s="159"/>
      <c r="AZ199" s="159">
        <f t="shared" si="1330"/>
        <v>0</v>
      </c>
      <c r="BA199" s="159">
        <f t="shared" si="1331"/>
        <v>0</v>
      </c>
      <c r="BB199" s="159">
        <f t="shared" si="1332"/>
        <v>0</v>
      </c>
      <c r="BC199" s="159">
        <f t="shared" si="1333"/>
        <v>0</v>
      </c>
      <c r="BD199" s="159">
        <f t="shared" si="1334"/>
        <v>0</v>
      </c>
      <c r="BE199" s="159">
        <f t="shared" si="1335"/>
        <v>0</v>
      </c>
      <c r="BF199" s="159">
        <f t="shared" si="1336"/>
        <v>0</v>
      </c>
      <c r="BG199" s="159">
        <f t="shared" si="1337"/>
        <v>0</v>
      </c>
      <c r="BH199" s="159">
        <f t="shared" si="1338"/>
        <v>0</v>
      </c>
      <c r="BI199" s="159">
        <f t="shared" si="1339"/>
        <v>0</v>
      </c>
      <c r="BJ199" s="159">
        <f t="shared" si="1340"/>
        <v>0</v>
      </c>
      <c r="BK199" s="159">
        <f t="shared" si="1341"/>
        <v>0</v>
      </c>
      <c r="BL199" s="159">
        <f t="shared" si="1342"/>
        <v>0</v>
      </c>
      <c r="BM199" s="159">
        <f t="shared" si="1343"/>
        <v>0</v>
      </c>
      <c r="BN199" s="159">
        <f t="shared" si="1344"/>
        <v>0</v>
      </c>
      <c r="BO199" s="159">
        <f t="shared" si="1345"/>
        <v>0</v>
      </c>
      <c r="BP199" s="159">
        <f t="shared" si="1346"/>
        <v>0</v>
      </c>
      <c r="BQ199" s="159">
        <f t="shared" si="1347"/>
        <v>0</v>
      </c>
      <c r="BR199" s="159">
        <f t="shared" si="1348"/>
        <v>0</v>
      </c>
      <c r="BS199" s="159">
        <f t="shared" si="1349"/>
        <v>0</v>
      </c>
      <c r="BT199" s="159">
        <f t="shared" si="1350"/>
        <v>0</v>
      </c>
      <c r="BU199" s="159">
        <f t="shared" si="1351"/>
        <v>0</v>
      </c>
      <c r="BV199" s="159">
        <f t="shared" si="1352"/>
        <v>0</v>
      </c>
      <c r="BW199" s="159">
        <f t="shared" si="1353"/>
        <v>0</v>
      </c>
      <c r="BX199" s="159">
        <f t="shared" si="1354"/>
        <v>0</v>
      </c>
      <c r="DU199" s="115" t="str">
        <f t="shared" ref="DU199" si="1450" xml:space="preserve"> DEC2HEX(D199*8+E199*4+F199*2+G199)</f>
        <v>0</v>
      </c>
      <c r="DV199" s="115" t="str">
        <f t="shared" ref="DV199" si="1451" xml:space="preserve"> DEC2HEX(H199*8+I199*4+J199*2+K199)</f>
        <v>0</v>
      </c>
      <c r="DW199" s="115" t="str">
        <f t="shared" ref="DW199" si="1452" xml:space="preserve"> DEC2HEX(L199*8+M199*4+N199*2+O199)</f>
        <v>1</v>
      </c>
      <c r="DX199" s="115" t="str">
        <f t="shared" ref="DX199" si="1453" xml:space="preserve"> DEC2HEX(P199*8+Q199*4+R199*2+S199)</f>
        <v>4</v>
      </c>
      <c r="DY199" s="115" t="str">
        <f t="shared" ref="DY199" si="1454" xml:space="preserve"> DEC2HEX(T199*8+U199*4+V199*2+W199)</f>
        <v>B</v>
      </c>
      <c r="DZ199" s="115" t="str">
        <f t="shared" ref="DZ199" si="1455" xml:space="preserve"> DEC2HEX(X199*8+Y199*4+Z199*2+AA199)</f>
        <v>0</v>
      </c>
    </row>
    <row r="200" spans="1:130" ht="43.5" customHeight="1" x14ac:dyDescent="0.35">
      <c r="A200" s="439"/>
      <c r="B200" s="230">
        <f>B198+1</f>
        <v>41</v>
      </c>
      <c r="C200" s="164" t="str">
        <f t="shared" ref="C200" si="1456" xml:space="preserve"> DEC2HEX(B200)</f>
        <v>29</v>
      </c>
      <c r="D200" s="168" t="s">
        <v>380</v>
      </c>
      <c r="E200" s="168" t="s">
        <v>381</v>
      </c>
      <c r="F200" s="167">
        <v>0</v>
      </c>
      <c r="G200" s="167">
        <v>0</v>
      </c>
      <c r="H200" s="445" t="s">
        <v>382</v>
      </c>
      <c r="I200" s="479"/>
      <c r="J200" s="479"/>
      <c r="K200" s="479"/>
      <c r="L200" s="460" t="s">
        <v>252</v>
      </c>
      <c r="M200" s="460"/>
      <c r="N200" s="460"/>
      <c r="O200" s="460"/>
      <c r="P200" s="460"/>
      <c r="Q200" s="460"/>
      <c r="R200" s="460"/>
      <c r="S200" s="460"/>
      <c r="T200" s="460" t="s">
        <v>253</v>
      </c>
      <c r="U200" s="460"/>
      <c r="V200" s="460"/>
      <c r="W200" s="460"/>
      <c r="X200" s="460"/>
      <c r="Y200" s="460"/>
      <c r="Z200" s="460"/>
      <c r="AA200" s="460"/>
      <c r="AD200" s="159" t="s">
        <v>108</v>
      </c>
      <c r="AE200" s="93">
        <f xml:space="preserve"> MAX((CEILING('PPG Phase Definition'!J251*Global!$C$14/1000,1)-1),0)</f>
        <v>14</v>
      </c>
      <c r="AF200" s="159">
        <f t="shared" si="1325"/>
        <v>0</v>
      </c>
      <c r="AG200" s="159"/>
      <c r="AH200" s="159"/>
      <c r="AI200" s="159"/>
      <c r="AJ200" s="159">
        <f t="shared" si="1326"/>
        <v>0</v>
      </c>
      <c r="AK200" s="159"/>
      <c r="AL200" s="159"/>
      <c r="AM200" s="159"/>
      <c r="AN200" s="159">
        <f t="shared" si="1327"/>
        <v>0</v>
      </c>
      <c r="AO200" s="159"/>
      <c r="AP200" s="159"/>
      <c r="AQ200" s="159"/>
      <c r="AR200" s="159">
        <f t="shared" si="1328"/>
        <v>0</v>
      </c>
      <c r="AS200" s="159"/>
      <c r="AT200" s="159"/>
      <c r="AU200" s="159"/>
      <c r="AV200" s="159">
        <f t="shared" si="1329"/>
        <v>0</v>
      </c>
      <c r="AW200" s="159"/>
      <c r="AX200" s="159"/>
      <c r="AY200" s="159"/>
      <c r="AZ200" s="159">
        <f t="shared" si="1330"/>
        <v>14</v>
      </c>
      <c r="BA200" s="159">
        <f t="shared" si="1331"/>
        <v>0</v>
      </c>
      <c r="BB200" s="159">
        <f t="shared" si="1332"/>
        <v>0</v>
      </c>
      <c r="BC200" s="159">
        <f t="shared" si="1333"/>
        <v>0</v>
      </c>
      <c r="BD200" s="159">
        <f t="shared" si="1334"/>
        <v>0</v>
      </c>
      <c r="BE200" s="159">
        <f t="shared" si="1335"/>
        <v>0</v>
      </c>
      <c r="BF200" s="159">
        <f t="shared" si="1336"/>
        <v>0</v>
      </c>
      <c r="BG200" s="159">
        <f t="shared" si="1337"/>
        <v>0</v>
      </c>
      <c r="BH200" s="159">
        <f t="shared" si="1338"/>
        <v>0</v>
      </c>
      <c r="BI200" s="159">
        <f t="shared" si="1339"/>
        <v>0</v>
      </c>
      <c r="BJ200" s="159">
        <f t="shared" si="1340"/>
        <v>0</v>
      </c>
      <c r="BK200" s="159">
        <f t="shared" si="1341"/>
        <v>0</v>
      </c>
      <c r="BL200" s="159">
        <f t="shared" si="1342"/>
        <v>0</v>
      </c>
      <c r="BM200" s="159">
        <f t="shared" si="1343"/>
        <v>0</v>
      </c>
      <c r="BN200" s="159">
        <f t="shared" si="1344"/>
        <v>0</v>
      </c>
      <c r="BO200" s="159">
        <f t="shared" si="1345"/>
        <v>0</v>
      </c>
      <c r="BP200" s="159">
        <f t="shared" si="1346"/>
        <v>0</v>
      </c>
      <c r="BQ200" s="159">
        <f t="shared" si="1347"/>
        <v>0</v>
      </c>
      <c r="BR200" s="159">
        <f t="shared" si="1348"/>
        <v>0</v>
      </c>
      <c r="BS200" s="159">
        <f t="shared" si="1349"/>
        <v>0</v>
      </c>
      <c r="BT200" s="159">
        <f t="shared" si="1350"/>
        <v>0</v>
      </c>
      <c r="BU200" s="159">
        <f t="shared" si="1351"/>
        <v>1</v>
      </c>
      <c r="BV200" s="159">
        <f t="shared" si="1352"/>
        <v>1</v>
      </c>
      <c r="BW200" s="159">
        <f t="shared" si="1353"/>
        <v>1</v>
      </c>
      <c r="BX200" s="159">
        <f t="shared" si="1354"/>
        <v>0</v>
      </c>
      <c r="BY200" s="127"/>
      <c r="BZ200" s="127"/>
      <c r="CA200" s="127"/>
      <c r="CB200" s="127"/>
      <c r="CC200" s="127"/>
      <c r="CD200" s="127"/>
      <c r="CE200" s="127"/>
      <c r="DU200" s="114"/>
      <c r="DV200" s="114"/>
      <c r="DW200" s="114"/>
      <c r="DX200" s="114"/>
      <c r="DY200" s="114"/>
      <c r="DZ200" s="114"/>
    </row>
    <row r="201" spans="1:130" ht="47" x14ac:dyDescent="0.35">
      <c r="A201" s="439"/>
      <c r="D201" s="156">
        <f>IF('PPG Phase Definition'!S17="LED_DC Cancellation",1,0)</f>
        <v>1</v>
      </c>
      <c r="E201" s="156">
        <f>IF('PPG Phase Definition'!AF17="LED_DC Cancellation",1,0)</f>
        <v>0</v>
      </c>
      <c r="F201" s="156"/>
      <c r="G201" s="156"/>
      <c r="H201" s="172">
        <f xml:space="preserve"> BU199</f>
        <v>0</v>
      </c>
      <c r="I201" s="172">
        <f xml:space="preserve"> BV199</f>
        <v>0</v>
      </c>
      <c r="J201" s="172">
        <f xml:space="preserve"> BW199</f>
        <v>0</v>
      </c>
      <c r="K201" s="172">
        <f xml:space="preserve"> BX199</f>
        <v>0</v>
      </c>
      <c r="L201" s="172">
        <f t="shared" ref="L201" si="1457">DL201</f>
        <v>0</v>
      </c>
      <c r="M201" s="172">
        <f t="shared" ref="M201" si="1458">DM201</f>
        <v>0</v>
      </c>
      <c r="N201" s="172">
        <f t="shared" ref="N201" si="1459">DN201</f>
        <v>0</v>
      </c>
      <c r="O201" s="172">
        <f t="shared" ref="O201" si="1460">DO201</f>
        <v>1</v>
      </c>
      <c r="P201" s="172">
        <f t="shared" ref="P201" si="1461">DP201</f>
        <v>1</v>
      </c>
      <c r="Q201" s="172">
        <f t="shared" ref="Q201" si="1462">DQ201</f>
        <v>1</v>
      </c>
      <c r="R201" s="172">
        <f t="shared" ref="R201" si="1463">DR201</f>
        <v>1</v>
      </c>
      <c r="S201" s="172">
        <f>DS201</f>
        <v>1</v>
      </c>
      <c r="T201" s="172">
        <f t="shared" ref="T201" si="1464" xml:space="preserve"> BQ201</f>
        <v>0</v>
      </c>
      <c r="U201" s="172">
        <f t="shared" ref="U201" si="1465" xml:space="preserve"> BR201</f>
        <v>0</v>
      </c>
      <c r="V201" s="172">
        <f t="shared" ref="V201" si="1466" xml:space="preserve"> BS201</f>
        <v>0</v>
      </c>
      <c r="W201" s="172">
        <f t="shared" ref="W201" si="1467" xml:space="preserve"> BT201</f>
        <v>1</v>
      </c>
      <c r="X201" s="172">
        <f t="shared" ref="X201" si="1468" xml:space="preserve"> BU201</f>
        <v>1</v>
      </c>
      <c r="Y201" s="172">
        <f t="shared" ref="Y201" si="1469" xml:space="preserve"> BV201</f>
        <v>1</v>
      </c>
      <c r="Z201" s="172">
        <f t="shared" ref="Z201" si="1470" xml:space="preserve"> BW201</f>
        <v>1</v>
      </c>
      <c r="AA201" s="172">
        <f xml:space="preserve"> BX201</f>
        <v>1</v>
      </c>
      <c r="AD201" s="10" t="s">
        <v>253</v>
      </c>
      <c r="AE201" s="93">
        <f xml:space="preserve"> ROUND(255*'PPG Phase Definition'!AO251/'PPG Config'!$C$8,0)</f>
        <v>31</v>
      </c>
      <c r="AF201" s="159">
        <f t="shared" ref="AF201" si="1471" xml:space="preserve"> MOD((AE201-AZ201-16*AV201-16^2*AR201-AN201*16^3-AJ201*16^4)/16^5,16)</f>
        <v>0</v>
      </c>
      <c r="AG201" s="159"/>
      <c r="AH201" s="159"/>
      <c r="AI201" s="159"/>
      <c r="AJ201" s="159">
        <f t="shared" ref="AJ201" si="1472" xml:space="preserve"> MOD((AE201-AZ201-16*AV201-16^2*AR201-AN201*16^3)/16^4,16)</f>
        <v>0</v>
      </c>
      <c r="AK201" s="159"/>
      <c r="AL201" s="159"/>
      <c r="AM201" s="159"/>
      <c r="AN201" s="159">
        <f t="shared" ref="AN201" si="1473" xml:space="preserve"> MOD((AE201-AZ201-16*AV201-16^2*AR201)/16^3,16)</f>
        <v>0</v>
      </c>
      <c r="AO201" s="159"/>
      <c r="AP201" s="159"/>
      <c r="AQ201" s="159"/>
      <c r="AR201" s="159">
        <f t="shared" ref="AR201" si="1474" xml:space="preserve"> MOD((AE201-AZ201-16*AV201)/16^2,16)</f>
        <v>0</v>
      </c>
      <c r="AS201" s="159"/>
      <c r="AT201" s="159"/>
      <c r="AU201" s="159"/>
      <c r="AV201" s="159">
        <f t="shared" ref="AV201" si="1475" xml:space="preserve"> MOD((AE201-AZ201)/16,16)</f>
        <v>1</v>
      </c>
      <c r="AW201" s="159"/>
      <c r="AX201" s="159"/>
      <c r="AY201" s="159"/>
      <c r="AZ201" s="159">
        <f t="shared" ref="AZ201" si="1476" xml:space="preserve"> MOD(AE201,16)</f>
        <v>15</v>
      </c>
      <c r="BA201" s="159">
        <f t="shared" ref="BA201" si="1477" xml:space="preserve"> MOD((AF201-BD201-BC201*2-BB201*2^2)/2^3,2)</f>
        <v>0</v>
      </c>
      <c r="BB201" s="159">
        <f t="shared" ref="BB201" si="1478" xml:space="preserve"> MOD((AF201-BD201-BC201*2)/2^2,2)</f>
        <v>0</v>
      </c>
      <c r="BC201" s="159">
        <f t="shared" ref="BC201" si="1479" xml:space="preserve"> MOD((AF201-BD201)/2,2)</f>
        <v>0</v>
      </c>
      <c r="BD201" s="159">
        <f t="shared" ref="BD201" si="1480" xml:space="preserve"> MOD(AF201,2)</f>
        <v>0</v>
      </c>
      <c r="BE201" s="159">
        <f t="shared" ref="BE201" si="1481" xml:space="preserve"> MOD((AJ201-BH201-BG201*2-BF201*2^2)/2^3,2)</f>
        <v>0</v>
      </c>
      <c r="BF201" s="159">
        <f t="shared" ref="BF201" si="1482" xml:space="preserve"> MOD((AJ201-BH201-BG201*2)/2^2,2)</f>
        <v>0</v>
      </c>
      <c r="BG201" s="159">
        <f t="shared" ref="BG201" si="1483" xml:space="preserve"> MOD((AJ201-BH201)/2,2)</f>
        <v>0</v>
      </c>
      <c r="BH201" s="159">
        <f t="shared" ref="BH201" si="1484" xml:space="preserve"> MOD(AJ201,2)</f>
        <v>0</v>
      </c>
      <c r="BI201" s="159">
        <f t="shared" ref="BI201" si="1485" xml:space="preserve"> MOD((AN201-BL201-BK201*2-BJ201*2^2)/2^3,2)</f>
        <v>0</v>
      </c>
      <c r="BJ201" s="159">
        <f t="shared" ref="BJ201" si="1486" xml:space="preserve"> MOD((AN201-BL201-BK201*2)/2^2,2)</f>
        <v>0</v>
      </c>
      <c r="BK201" s="159">
        <f t="shared" ref="BK201" si="1487" xml:space="preserve"> MOD((AN201-BL201)/2,2)</f>
        <v>0</v>
      </c>
      <c r="BL201" s="159">
        <f t="shared" ref="BL201" si="1488" xml:space="preserve"> MOD(AN201,2)</f>
        <v>0</v>
      </c>
      <c r="BM201" s="159">
        <f t="shared" ref="BM201" si="1489" xml:space="preserve"> MOD((AR201-BP201-BO201*2-BN201*2^2)/2^3,2)</f>
        <v>0</v>
      </c>
      <c r="BN201" s="159">
        <f t="shared" ref="BN201" si="1490" xml:space="preserve"> MOD((AR201-BP201-BO201*2)/2^2,2)</f>
        <v>0</v>
      </c>
      <c r="BO201" s="159">
        <f t="shared" ref="BO201" si="1491" xml:space="preserve"> MOD((AR201-BP201)/2,2)</f>
        <v>0</v>
      </c>
      <c r="BP201" s="159">
        <f t="shared" ref="BP201" si="1492" xml:space="preserve"> MOD(AR201,2)</f>
        <v>0</v>
      </c>
      <c r="BQ201" s="159">
        <f t="shared" ref="BQ201" si="1493" xml:space="preserve"> MOD((AV201-BT201-BS201*2-BR201*2^2)/2^3,2)</f>
        <v>0</v>
      </c>
      <c r="BR201" s="159">
        <f t="shared" ref="BR201" si="1494" xml:space="preserve"> MOD((AV201-BT201-BS201*2)/2^2,2)</f>
        <v>0</v>
      </c>
      <c r="BS201" s="159">
        <f t="shared" ref="BS201" si="1495" xml:space="preserve"> MOD((AV201-BT201)/2,2)</f>
        <v>0</v>
      </c>
      <c r="BT201" s="159">
        <f t="shared" ref="BT201" si="1496" xml:space="preserve"> MOD(AV201,2)</f>
        <v>1</v>
      </c>
      <c r="BU201" s="159">
        <f t="shared" ref="BU201" si="1497" xml:space="preserve"> MOD((AZ201-BX201-BW201*2-BV201*2^2)/2^3,2)</f>
        <v>1</v>
      </c>
      <c r="BV201" s="159">
        <f t="shared" ref="BV201" si="1498" xml:space="preserve"> MOD((AZ201-BX201-BW201*2)/2^2,2)</f>
        <v>1</v>
      </c>
      <c r="BW201" s="159">
        <f t="shared" ref="BW201" si="1499" xml:space="preserve"> MOD((AZ201-BX201)/2,2)</f>
        <v>1</v>
      </c>
      <c r="BX201" s="159">
        <f t="shared" ref="BX201" si="1500" xml:space="preserve"> MOD(AZ201,2)</f>
        <v>1</v>
      </c>
      <c r="BY201" s="183" t="s">
        <v>252</v>
      </c>
      <c r="BZ201" s="114">
        <f xml:space="preserve"> ROUND(255*'PPG Phase Definition'!AP251/'PPG Config'!$C$8,0)</f>
        <v>31</v>
      </c>
      <c r="CA201" s="159">
        <f t="shared" ref="CA201" si="1501" xml:space="preserve"> MOD((BZ201-CU201-16*CQ201-16^2*CM201-CI201*16^3-CE201*16^4)/16^5,16)</f>
        <v>0</v>
      </c>
      <c r="CB201" s="159"/>
      <c r="CC201" s="159"/>
      <c r="CD201" s="159"/>
      <c r="CE201" s="159">
        <f t="shared" ref="CE201" si="1502" xml:space="preserve"> MOD((BZ201-CU201-16*CQ201-16^2*CM201-CI201*16^3)/16^4,16)</f>
        <v>0</v>
      </c>
      <c r="CF201" s="159"/>
      <c r="CG201" s="159"/>
      <c r="CH201" s="159"/>
      <c r="CI201" s="159">
        <f t="shared" ref="CI201" si="1503" xml:space="preserve"> MOD((BZ201-CU201-16*CQ201-16^2*CM201)/16^3,16)</f>
        <v>0</v>
      </c>
      <c r="CJ201" s="159"/>
      <c r="CK201" s="159"/>
      <c r="CL201" s="159"/>
      <c r="CM201" s="159">
        <f t="shared" ref="CM201" si="1504" xml:space="preserve"> MOD((BZ201-CU201-16*CQ201)/16^2,16)</f>
        <v>0</v>
      </c>
      <c r="CN201" s="159"/>
      <c r="CO201" s="159"/>
      <c r="CP201" s="159"/>
      <c r="CQ201" s="159">
        <f t="shared" ref="CQ201" si="1505" xml:space="preserve"> MOD((BZ201-CU201)/16,16)</f>
        <v>1</v>
      </c>
      <c r="CR201" s="159"/>
      <c r="CS201" s="159"/>
      <c r="CT201" s="159"/>
      <c r="CU201" s="159">
        <f t="shared" ref="CU201" si="1506" xml:space="preserve"> MOD(BZ201,16)</f>
        <v>15</v>
      </c>
      <c r="CV201" s="159">
        <f t="shared" ref="CV201" si="1507" xml:space="preserve"> MOD((CA201-CY201-CX201*2-CW201*2^2)/2^3,2)</f>
        <v>0</v>
      </c>
      <c r="CW201" s="159">
        <f t="shared" ref="CW201" si="1508" xml:space="preserve"> MOD((CA201-CY201-CX201*2)/2^2,2)</f>
        <v>0</v>
      </c>
      <c r="CX201" s="159">
        <f t="shared" ref="CX201" si="1509" xml:space="preserve"> MOD((CA201-CY201)/2,2)</f>
        <v>0</v>
      </c>
      <c r="CY201" s="159">
        <f t="shared" ref="CY201" si="1510" xml:space="preserve"> MOD(CA201,2)</f>
        <v>0</v>
      </c>
      <c r="CZ201" s="159">
        <f t="shared" ref="CZ201" si="1511" xml:space="preserve"> MOD((CE201-DC201-DB201*2-DA201*2^2)/2^3,2)</f>
        <v>0</v>
      </c>
      <c r="DA201" s="159">
        <f t="shared" ref="DA201" si="1512" xml:space="preserve"> MOD((CE201-DC201-DB201*2)/2^2,2)</f>
        <v>0</v>
      </c>
      <c r="DB201" s="159">
        <f t="shared" ref="DB201" si="1513" xml:space="preserve"> MOD((CE201-DC201)/2,2)</f>
        <v>0</v>
      </c>
      <c r="DC201" s="159">
        <f t="shared" ref="DC201" si="1514" xml:space="preserve"> MOD(CE201,2)</f>
        <v>0</v>
      </c>
      <c r="DD201" s="159">
        <f t="shared" ref="DD201" si="1515" xml:space="preserve"> MOD((CI201-DG201-DF201*2-DE201*2^2)/2^3,2)</f>
        <v>0</v>
      </c>
      <c r="DE201" s="159">
        <f t="shared" ref="DE201" si="1516" xml:space="preserve"> MOD((CI201-DG201-DF201*2)/2^2,2)</f>
        <v>0</v>
      </c>
      <c r="DF201" s="159">
        <f t="shared" ref="DF201" si="1517" xml:space="preserve"> MOD((CI201-DG201)/2,2)</f>
        <v>0</v>
      </c>
      <c r="DG201" s="159">
        <f t="shared" ref="DG201" si="1518" xml:space="preserve"> MOD(CI201,2)</f>
        <v>0</v>
      </c>
      <c r="DH201" s="159">
        <f t="shared" ref="DH201" si="1519" xml:space="preserve"> MOD((CM201-DK201-DJ201*2-DI201*2^2)/2^3,2)</f>
        <v>0</v>
      </c>
      <c r="DI201" s="159">
        <f t="shared" ref="DI201" si="1520" xml:space="preserve"> MOD((CM201-DK201-DJ201*2)/2^2,2)</f>
        <v>0</v>
      </c>
      <c r="DJ201" s="159">
        <f t="shared" ref="DJ201" si="1521" xml:space="preserve"> MOD((CM201-DK201)/2,2)</f>
        <v>0</v>
      </c>
      <c r="DK201" s="159">
        <f t="shared" ref="DK201" si="1522" xml:space="preserve"> MOD(CM201,2)</f>
        <v>0</v>
      </c>
      <c r="DL201" s="159">
        <f t="shared" ref="DL201" si="1523" xml:space="preserve"> MOD((CQ201-DO201-DN201*2-DM201*2^2)/2^3,2)</f>
        <v>0</v>
      </c>
      <c r="DM201" s="159">
        <f t="shared" ref="DM201" si="1524" xml:space="preserve"> MOD((CQ201-DO201-DN201*2)/2^2,2)</f>
        <v>0</v>
      </c>
      <c r="DN201" s="159">
        <f t="shared" ref="DN201" si="1525" xml:space="preserve"> MOD((CQ201-DO201)/2,2)</f>
        <v>0</v>
      </c>
      <c r="DO201" s="159">
        <f t="shared" ref="DO201" si="1526" xml:space="preserve"> MOD(CQ201,2)</f>
        <v>1</v>
      </c>
      <c r="DP201" s="159">
        <f t="shared" ref="DP201" si="1527" xml:space="preserve"> MOD((CU201-DS201-DR201*2-DQ201*2^2)/2^3,2)</f>
        <v>1</v>
      </c>
      <c r="DQ201" s="159">
        <f t="shared" ref="DQ201" si="1528" xml:space="preserve"> MOD((CU201-DS201-DR201*2)/2^2,2)</f>
        <v>1</v>
      </c>
      <c r="DR201" s="159">
        <f t="shared" ref="DR201" si="1529" xml:space="preserve"> MOD((CU201-DS201)/2,2)</f>
        <v>1</v>
      </c>
      <c r="DS201" s="159">
        <f t="shared" ref="DS201" si="1530" xml:space="preserve"> MOD(CU201,2)</f>
        <v>1</v>
      </c>
      <c r="DU201" s="115" t="str">
        <f t="shared" ref="DU201" si="1531" xml:space="preserve"> DEC2HEX(D201*8+E201*4+F201*2+G201)</f>
        <v>8</v>
      </c>
      <c r="DV201" s="115" t="str">
        <f t="shared" ref="DV201" si="1532" xml:space="preserve"> DEC2HEX(H201*8+I201*4+J201*2+K201)</f>
        <v>0</v>
      </c>
      <c r="DW201" s="115" t="str">
        <f t="shared" ref="DW201" si="1533" xml:space="preserve"> DEC2HEX(L201*8+M201*4+N201*2+O201)</f>
        <v>1</v>
      </c>
      <c r="DX201" s="115" t="str">
        <f t="shared" ref="DX201" si="1534" xml:space="preserve"> DEC2HEX(P201*8+Q201*4+R201*2+S201)</f>
        <v>F</v>
      </c>
      <c r="DY201" s="115" t="str">
        <f t="shared" ref="DY201" si="1535" xml:space="preserve"> DEC2HEX(T201*8+U201*4+V201*2+W201)</f>
        <v>1</v>
      </c>
      <c r="DZ201" s="115" t="str">
        <f t="shared" ref="DZ201" si="1536" xml:space="preserve"> DEC2HEX(X201*8+Y201*4+Z201*2+AA201)</f>
        <v>F</v>
      </c>
    </row>
    <row r="202" spans="1:130" ht="14.75" customHeight="1" x14ac:dyDescent="0.35">
      <c r="A202" s="440">
        <f xml:space="preserve"> A192+1</f>
        <v>3</v>
      </c>
      <c r="B202" s="230">
        <f xml:space="preserve"> B200+1</f>
        <v>42</v>
      </c>
      <c r="C202" s="164" t="str">
        <f xml:space="preserve"> DEC2HEX(B202)</f>
        <v>2A</v>
      </c>
      <c r="D202" s="460" t="str">
        <f>D192</f>
        <v>IN_TIA2&lt;4:1&gt;</v>
      </c>
      <c r="E202" s="460"/>
      <c r="F202" s="460"/>
      <c r="G202" s="460"/>
      <c r="H202" s="460" t="str">
        <f t="shared" ref="H202" si="1537">H192</f>
        <v>IN_TIA1&lt;4:1&gt;</v>
      </c>
      <c r="I202" s="460"/>
      <c r="J202" s="460"/>
      <c r="K202" s="460"/>
      <c r="L202" s="460" t="str">
        <f t="shared" ref="L202" si="1538">L192</f>
        <v>LED_DRV2_TX&lt;8:1&gt;</v>
      </c>
      <c r="M202" s="460"/>
      <c r="N202" s="460"/>
      <c r="O202" s="460"/>
      <c r="P202" s="460"/>
      <c r="Q202" s="460"/>
      <c r="R202" s="460"/>
      <c r="S202" s="460"/>
      <c r="T202" s="460" t="str">
        <f>T192</f>
        <v>LED_DRV1_TX&lt;8:1&gt;</v>
      </c>
      <c r="U202" s="460"/>
      <c r="V202" s="460"/>
      <c r="W202" s="460"/>
      <c r="X202" s="460"/>
      <c r="Y202" s="460"/>
      <c r="Z202" s="460"/>
      <c r="AA202" s="460"/>
      <c r="AD202" s="159" t="s">
        <v>59</v>
      </c>
      <c r="AE202" s="93">
        <f xml:space="preserve"> IF('PPG Phase Definition'!F261="",0,('PPG Phase Definition'!F261-1))</f>
        <v>1</v>
      </c>
      <c r="AF202" s="159">
        <f t="shared" ref="AF202:AF264" si="1539" xml:space="preserve"> MOD((AE202-AZ202-16*AV202-16^2*AR202-AN202*16^3-AJ202*16^4)/16^5,16)</f>
        <v>0</v>
      </c>
      <c r="AG202" s="159"/>
      <c r="AH202" s="159"/>
      <c r="AI202" s="159"/>
      <c r="AJ202" s="159">
        <f t="shared" ref="AJ202:AJ264" si="1540" xml:space="preserve"> MOD((AE202-AZ202-16*AV202-16^2*AR202-AN202*16^3)/16^4,16)</f>
        <v>0</v>
      </c>
      <c r="AK202" s="159"/>
      <c r="AL202" s="159"/>
      <c r="AM202" s="159"/>
      <c r="AN202" s="159">
        <f t="shared" ref="AN202:AN264" si="1541" xml:space="preserve"> MOD((AE202-AZ202-16*AV202-16^2*AR202)/16^3,16)</f>
        <v>0</v>
      </c>
      <c r="AO202" s="159"/>
      <c r="AP202" s="159"/>
      <c r="AQ202" s="159"/>
      <c r="AR202" s="159">
        <f t="shared" ref="AR202:AR264" si="1542" xml:space="preserve"> MOD((AE202-AZ202-16*AV202)/16^2,16)</f>
        <v>0</v>
      </c>
      <c r="AS202" s="159"/>
      <c r="AT202" s="159"/>
      <c r="AU202" s="159"/>
      <c r="AV202" s="159">
        <f t="shared" ref="AV202:AV264" si="1543" xml:space="preserve"> MOD((AE202-AZ202)/16,16)</f>
        <v>0</v>
      </c>
      <c r="AW202" s="159"/>
      <c r="AX202" s="159"/>
      <c r="AY202" s="159"/>
      <c r="AZ202" s="159">
        <f t="shared" ref="AZ202:AZ264" si="1544" xml:space="preserve"> MOD(AE202,16)</f>
        <v>1</v>
      </c>
      <c r="BA202" s="159">
        <f t="shared" ref="BA202:BA264" si="1545" xml:space="preserve"> MOD((AF202-BD202-BC202*2-BB202*2^2)/2^3,2)</f>
        <v>0</v>
      </c>
      <c r="BB202" s="159">
        <f t="shared" ref="BB202:BB264" si="1546" xml:space="preserve"> MOD((AF202-BD202-BC202*2)/2^2,2)</f>
        <v>0</v>
      </c>
      <c r="BC202" s="159">
        <f t="shared" ref="BC202:BC264" si="1547" xml:space="preserve"> MOD((AF202-BD202)/2,2)</f>
        <v>0</v>
      </c>
      <c r="BD202" s="159">
        <f t="shared" ref="BD202:BD264" si="1548" xml:space="preserve"> MOD(AF202,2)</f>
        <v>0</v>
      </c>
      <c r="BE202" s="159">
        <f t="shared" ref="BE202:BE264" si="1549" xml:space="preserve"> MOD((AJ202-BH202-BG202*2-BF202*2^2)/2^3,2)</f>
        <v>0</v>
      </c>
      <c r="BF202" s="159">
        <f t="shared" ref="BF202:BF264" si="1550" xml:space="preserve"> MOD((AJ202-BH202-BG202*2)/2^2,2)</f>
        <v>0</v>
      </c>
      <c r="BG202" s="159">
        <f t="shared" ref="BG202:BG264" si="1551" xml:space="preserve"> MOD((AJ202-BH202)/2,2)</f>
        <v>0</v>
      </c>
      <c r="BH202" s="159">
        <f t="shared" ref="BH202:BH264" si="1552" xml:space="preserve"> MOD(AJ202,2)</f>
        <v>0</v>
      </c>
      <c r="BI202" s="159">
        <f t="shared" ref="BI202:BI264" si="1553" xml:space="preserve"> MOD((AN202-BL202-BK202*2-BJ202*2^2)/2^3,2)</f>
        <v>0</v>
      </c>
      <c r="BJ202" s="159">
        <f t="shared" ref="BJ202:BJ264" si="1554" xml:space="preserve"> MOD((AN202-BL202-BK202*2)/2^2,2)</f>
        <v>0</v>
      </c>
      <c r="BK202" s="159">
        <f t="shared" ref="BK202:BK264" si="1555" xml:space="preserve"> MOD((AN202-BL202)/2,2)</f>
        <v>0</v>
      </c>
      <c r="BL202" s="159">
        <f t="shared" ref="BL202:BL264" si="1556" xml:space="preserve"> MOD(AN202,2)</f>
        <v>0</v>
      </c>
      <c r="BM202" s="159">
        <f t="shared" ref="BM202:BM264" si="1557" xml:space="preserve"> MOD((AR202-BP202-BO202*2-BN202*2^2)/2^3,2)</f>
        <v>0</v>
      </c>
      <c r="BN202" s="159">
        <f t="shared" ref="BN202:BN264" si="1558" xml:space="preserve"> MOD((AR202-BP202-BO202*2)/2^2,2)</f>
        <v>0</v>
      </c>
      <c r="BO202" s="159">
        <f t="shared" ref="BO202:BO264" si="1559" xml:space="preserve"> MOD((AR202-BP202)/2,2)</f>
        <v>0</v>
      </c>
      <c r="BP202" s="159">
        <f t="shared" ref="BP202:BP264" si="1560" xml:space="preserve"> MOD(AR202,2)</f>
        <v>0</v>
      </c>
      <c r="BQ202" s="159">
        <f t="shared" ref="BQ202:BQ264" si="1561" xml:space="preserve"> MOD((AV202-BT202-BS202*2-BR202*2^2)/2^3,2)</f>
        <v>0</v>
      </c>
      <c r="BR202" s="159">
        <f t="shared" ref="BR202:BR264" si="1562" xml:space="preserve"> MOD((AV202-BT202-BS202*2)/2^2,2)</f>
        <v>0</v>
      </c>
      <c r="BS202" s="159">
        <f t="shared" ref="BS202:BS264" si="1563" xml:space="preserve"> MOD((AV202-BT202)/2,2)</f>
        <v>0</v>
      </c>
      <c r="BT202" s="159">
        <f t="shared" ref="BT202:BT264" si="1564" xml:space="preserve"> MOD(AV202,2)</f>
        <v>0</v>
      </c>
      <c r="BU202" s="159">
        <f t="shared" ref="BU202:BU264" si="1565" xml:space="preserve"> MOD((AZ202-BX202-BW202*2-BV202*2^2)/2^3,2)</f>
        <v>0</v>
      </c>
      <c r="BV202" s="159">
        <f t="shared" ref="BV202:BV264" si="1566" xml:space="preserve"> MOD((AZ202-BX202-BW202*2)/2^2,2)</f>
        <v>0</v>
      </c>
      <c r="BW202" s="159">
        <f t="shared" ref="BW202:BW264" si="1567" xml:space="preserve"> MOD((AZ202-BX202)/2,2)</f>
        <v>0</v>
      </c>
      <c r="BX202" s="159">
        <f t="shared" ref="BX202:BX264" si="1568" xml:space="preserve"> MOD(AZ202,2)</f>
        <v>1</v>
      </c>
      <c r="DU202" s="114"/>
      <c r="DV202" s="114"/>
      <c r="DW202" s="114"/>
      <c r="DX202" s="114"/>
      <c r="DY202" s="114"/>
      <c r="DZ202" s="114"/>
    </row>
    <row r="203" spans="1:130" ht="15.5" x14ac:dyDescent="0.35">
      <c r="A203" s="439"/>
      <c r="D203" s="155">
        <f>IF('PPG Phase Definition'!Y27=1,1,0)</f>
        <v>0</v>
      </c>
      <c r="E203" s="155">
        <f>IF('PPG Phase Definition'!Z27=1,1,0)</f>
        <v>0</v>
      </c>
      <c r="F203" s="155">
        <f>IF('PPG Phase Definition'!AA27=1,1,0)</f>
        <v>0</v>
      </c>
      <c r="G203" s="155">
        <f>IF('PPG Phase Definition'!AB27=1,1,0)</f>
        <v>0</v>
      </c>
      <c r="H203" s="155">
        <f>IF('PPG Phase Definition'!L27=1,1,0)</f>
        <v>0</v>
      </c>
      <c r="I203" s="155">
        <f>IF('PPG Phase Definition'!M27=1,1,0)</f>
        <v>0</v>
      </c>
      <c r="J203" s="155">
        <f>IF('PPG Phase Definition'!N27=1,1,0)</f>
        <v>0</v>
      </c>
      <c r="K203" s="155">
        <f>IF('PPG Phase Definition'!O27=1,1,0)</f>
        <v>1</v>
      </c>
      <c r="L203" s="155">
        <f xml:space="preserve"> IF('PPG Phase Definition'!E261="TX8",1,0)</f>
        <v>0</v>
      </c>
      <c r="M203" s="155">
        <f xml:space="preserve"> IF('PPG Phase Definition'!E261="TX7",1,0)</f>
        <v>0</v>
      </c>
      <c r="N203" s="155">
        <f xml:space="preserve"> IF('PPG Phase Definition'!E261="TX6",1,0)</f>
        <v>0</v>
      </c>
      <c r="O203" s="155">
        <f xml:space="preserve"> IF('PPG Phase Definition'!E261="TX5",1,0)</f>
        <v>0</v>
      </c>
      <c r="P203" s="155">
        <f xml:space="preserve"> IF('PPG Phase Definition'!E261="TX4",1,0)</f>
        <v>0</v>
      </c>
      <c r="Q203" s="155">
        <f xml:space="preserve"> IF('PPG Phase Definition'!E261="TX3",1,0)</f>
        <v>0</v>
      </c>
      <c r="R203" s="155">
        <f xml:space="preserve"> IF('PPG Phase Definition'!E261="TX2",1,0)</f>
        <v>0</v>
      </c>
      <c r="S203" s="155">
        <f xml:space="preserve"> IF('PPG Phase Definition'!E261="TX1",1,0)</f>
        <v>0</v>
      </c>
      <c r="T203" s="155">
        <f xml:space="preserve"> IF('PPG Phase Definition'!D261="TX8",1,0)</f>
        <v>0</v>
      </c>
      <c r="U203" s="155">
        <f xml:space="preserve"> IF('PPG Phase Definition'!D261="TX7",1,0)</f>
        <v>0</v>
      </c>
      <c r="V203" s="155">
        <f xml:space="preserve"> IF('PPG Phase Definition'!D261="TX6",1,0)</f>
        <v>0</v>
      </c>
      <c r="W203" s="155">
        <f xml:space="preserve"> IF('PPG Phase Definition'!D261="TX5",1,0)</f>
        <v>0</v>
      </c>
      <c r="X203" s="155">
        <f xml:space="preserve"> IF('PPG Phase Definition'!D261="TX4",1,0)</f>
        <v>0</v>
      </c>
      <c r="Y203" s="155">
        <f xml:space="preserve"> IF('PPG Phase Definition'!D261="TX3",1,0)</f>
        <v>0</v>
      </c>
      <c r="Z203" s="155">
        <f xml:space="preserve"> IF('PPG Phase Definition'!D261="TX2",1,0)</f>
        <v>0</v>
      </c>
      <c r="AA203" s="155">
        <f xml:space="preserve"> IF('PPG Phase Definition'!D261="TX1",1,0)</f>
        <v>0</v>
      </c>
      <c r="AD203" s="159" t="s">
        <v>259</v>
      </c>
      <c r="AE203" s="93">
        <f xml:space="preserve"> IF('PPG Phase Definition'!G261="",0,INDEX(REFERENCE!$A$2:$A$15,MATCH('PPG Phase Definition'!G261,REFERENCE!$B$2:$B$15,0)))</f>
        <v>11</v>
      </c>
      <c r="AF203" s="159">
        <f t="shared" si="1539"/>
        <v>0</v>
      </c>
      <c r="AG203" s="159"/>
      <c r="AH203" s="159"/>
      <c r="AI203" s="159"/>
      <c r="AJ203" s="159">
        <f t="shared" si="1540"/>
        <v>0</v>
      </c>
      <c r="AK203" s="159"/>
      <c r="AL203" s="159"/>
      <c r="AM203" s="159"/>
      <c r="AN203" s="159">
        <f t="shared" si="1541"/>
        <v>0</v>
      </c>
      <c r="AO203" s="159"/>
      <c r="AP203" s="159"/>
      <c r="AQ203" s="159"/>
      <c r="AR203" s="159">
        <f t="shared" si="1542"/>
        <v>0</v>
      </c>
      <c r="AS203" s="159"/>
      <c r="AT203" s="159"/>
      <c r="AU203" s="159"/>
      <c r="AV203" s="159">
        <f t="shared" si="1543"/>
        <v>0</v>
      </c>
      <c r="AW203" s="159"/>
      <c r="AX203" s="159"/>
      <c r="AY203" s="159"/>
      <c r="AZ203" s="159">
        <f t="shared" si="1544"/>
        <v>11</v>
      </c>
      <c r="BA203" s="159">
        <f t="shared" si="1545"/>
        <v>0</v>
      </c>
      <c r="BB203" s="159">
        <f t="shared" si="1546"/>
        <v>0</v>
      </c>
      <c r="BC203" s="159">
        <f t="shared" si="1547"/>
        <v>0</v>
      </c>
      <c r="BD203" s="159">
        <f t="shared" si="1548"/>
        <v>0</v>
      </c>
      <c r="BE203" s="159">
        <f t="shared" si="1549"/>
        <v>0</v>
      </c>
      <c r="BF203" s="159">
        <f t="shared" si="1550"/>
        <v>0</v>
      </c>
      <c r="BG203" s="159">
        <f t="shared" si="1551"/>
        <v>0</v>
      </c>
      <c r="BH203" s="159">
        <f t="shared" si="1552"/>
        <v>0</v>
      </c>
      <c r="BI203" s="159">
        <f t="shared" si="1553"/>
        <v>0</v>
      </c>
      <c r="BJ203" s="159">
        <f t="shared" si="1554"/>
        <v>0</v>
      </c>
      <c r="BK203" s="159">
        <f t="shared" si="1555"/>
        <v>0</v>
      </c>
      <c r="BL203" s="159">
        <f t="shared" si="1556"/>
        <v>0</v>
      </c>
      <c r="BM203" s="159">
        <f t="shared" si="1557"/>
        <v>0</v>
      </c>
      <c r="BN203" s="159">
        <f t="shared" si="1558"/>
        <v>0</v>
      </c>
      <c r="BO203" s="159">
        <f t="shared" si="1559"/>
        <v>0</v>
      </c>
      <c r="BP203" s="159">
        <f t="shared" si="1560"/>
        <v>0</v>
      </c>
      <c r="BQ203" s="159">
        <f t="shared" si="1561"/>
        <v>0</v>
      </c>
      <c r="BR203" s="159">
        <f t="shared" si="1562"/>
        <v>0</v>
      </c>
      <c r="BS203" s="159">
        <f t="shared" si="1563"/>
        <v>0</v>
      </c>
      <c r="BT203" s="159">
        <f t="shared" si="1564"/>
        <v>0</v>
      </c>
      <c r="BU203" s="159">
        <f t="shared" si="1565"/>
        <v>1</v>
      </c>
      <c r="BV203" s="159">
        <f t="shared" si="1566"/>
        <v>0</v>
      </c>
      <c r="BW203" s="159">
        <f t="shared" si="1567"/>
        <v>1</v>
      </c>
      <c r="BX203" s="159">
        <f t="shared" si="1568"/>
        <v>1</v>
      </c>
      <c r="BY203" s="127"/>
      <c r="BZ203" s="127"/>
      <c r="CA203" s="127"/>
      <c r="CB203" s="127"/>
      <c r="CC203" s="127"/>
      <c r="CD203" s="127"/>
      <c r="CE203" s="127"/>
      <c r="DU203" s="115" t="str">
        <f t="shared" ref="DU203" si="1569" xml:space="preserve"> DEC2HEX(D203*8+E203*4+F203*2+G203)</f>
        <v>0</v>
      </c>
      <c r="DV203" s="115" t="str">
        <f t="shared" ref="DV203" si="1570" xml:space="preserve"> DEC2HEX(H203*8+I203*4+J203*2+K203)</f>
        <v>1</v>
      </c>
      <c r="DW203" s="115" t="str">
        <f t="shared" ref="DW203" si="1571" xml:space="preserve"> DEC2HEX(L203*8+M203*4+N203*2+O203)</f>
        <v>0</v>
      </c>
      <c r="DX203" s="115" t="str">
        <f t="shared" ref="DX203" si="1572" xml:space="preserve"> DEC2HEX(P203*8+Q203*4+R203*2+S203)</f>
        <v>0</v>
      </c>
      <c r="DY203" s="115" t="str">
        <f t="shared" ref="DY203" si="1573" xml:space="preserve"> DEC2HEX(T203*8+U203*4+V203*2+W203)</f>
        <v>0</v>
      </c>
      <c r="DZ203" s="115" t="str">
        <f t="shared" ref="DZ203" si="1574" xml:space="preserve"> DEC2HEX(X203*8+Y203*4+Z203*2+AA203)</f>
        <v>0</v>
      </c>
    </row>
    <row r="204" spans="1:130" ht="73.5" x14ac:dyDescent="0.35">
      <c r="A204" s="439"/>
      <c r="B204" s="230">
        <f>B202+1</f>
        <v>43</v>
      </c>
      <c r="C204" s="164" t="str">
        <f t="shared" ref="C204" si="1575" xml:space="preserve"> DEC2HEX(B204)</f>
        <v>2B</v>
      </c>
      <c r="D204" s="445" t="s">
        <v>238</v>
      </c>
      <c r="E204" s="476"/>
      <c r="F204" s="476"/>
      <c r="G204" s="476"/>
      <c r="H204" s="476"/>
      <c r="I204" s="476"/>
      <c r="J204" s="476"/>
      <c r="K204" s="476"/>
      <c r="L204" s="168" t="s">
        <v>239</v>
      </c>
      <c r="M204" s="168" t="s">
        <v>240</v>
      </c>
      <c r="N204" s="168" t="s">
        <v>241</v>
      </c>
      <c r="O204" s="460" t="s">
        <v>242</v>
      </c>
      <c r="P204" s="460"/>
      <c r="Q204" s="460"/>
      <c r="R204" s="477" t="s">
        <v>378</v>
      </c>
      <c r="S204" s="477"/>
      <c r="T204" s="460" t="s">
        <v>243</v>
      </c>
      <c r="U204" s="460"/>
      <c r="V204" s="460"/>
      <c r="W204" s="460"/>
      <c r="X204" s="460" t="s">
        <v>33</v>
      </c>
      <c r="Y204" s="460"/>
      <c r="Z204" s="460"/>
      <c r="AA204" s="460"/>
      <c r="AD204" s="159" t="s">
        <v>260</v>
      </c>
      <c r="AE204" s="93">
        <f xml:space="preserve"> IF('PPG Phase Definition'!H261="",0,INDEX(REFERENCE!$A$17:$A$24,MATCH('PPG Phase Definition'!H261,REFERENCE!$B$17:$B$24,0)))</f>
        <v>5</v>
      </c>
      <c r="AF204" s="159">
        <f t="shared" si="1539"/>
        <v>0</v>
      </c>
      <c r="AG204" s="159"/>
      <c r="AH204" s="159"/>
      <c r="AI204" s="159"/>
      <c r="AJ204" s="159">
        <f t="shared" si="1540"/>
        <v>0</v>
      </c>
      <c r="AK204" s="159"/>
      <c r="AL204" s="159"/>
      <c r="AM204" s="159"/>
      <c r="AN204" s="159">
        <f t="shared" si="1541"/>
        <v>0</v>
      </c>
      <c r="AO204" s="159"/>
      <c r="AP204" s="159"/>
      <c r="AQ204" s="159"/>
      <c r="AR204" s="159">
        <f t="shared" si="1542"/>
        <v>0</v>
      </c>
      <c r="AS204" s="159"/>
      <c r="AT204" s="159"/>
      <c r="AU204" s="159"/>
      <c r="AV204" s="159">
        <f t="shared" si="1543"/>
        <v>0</v>
      </c>
      <c r="AW204" s="159"/>
      <c r="AX204" s="159"/>
      <c r="AY204" s="159"/>
      <c r="AZ204" s="159">
        <f t="shared" si="1544"/>
        <v>5</v>
      </c>
      <c r="BA204" s="159">
        <f t="shared" si="1545"/>
        <v>0</v>
      </c>
      <c r="BB204" s="159">
        <f t="shared" si="1546"/>
        <v>0</v>
      </c>
      <c r="BC204" s="159">
        <f t="shared" si="1547"/>
        <v>0</v>
      </c>
      <c r="BD204" s="159">
        <f t="shared" si="1548"/>
        <v>0</v>
      </c>
      <c r="BE204" s="159">
        <f t="shared" si="1549"/>
        <v>0</v>
      </c>
      <c r="BF204" s="159">
        <f t="shared" si="1550"/>
        <v>0</v>
      </c>
      <c r="BG204" s="159">
        <f t="shared" si="1551"/>
        <v>0</v>
      </c>
      <c r="BH204" s="159">
        <f t="shared" si="1552"/>
        <v>0</v>
      </c>
      <c r="BI204" s="159">
        <f t="shared" si="1553"/>
        <v>0</v>
      </c>
      <c r="BJ204" s="159">
        <f t="shared" si="1554"/>
        <v>0</v>
      </c>
      <c r="BK204" s="159">
        <f t="shared" si="1555"/>
        <v>0</v>
      </c>
      <c r="BL204" s="159">
        <f t="shared" si="1556"/>
        <v>0</v>
      </c>
      <c r="BM204" s="159">
        <f t="shared" si="1557"/>
        <v>0</v>
      </c>
      <c r="BN204" s="159">
        <f t="shared" si="1558"/>
        <v>0</v>
      </c>
      <c r="BO204" s="159">
        <f t="shared" si="1559"/>
        <v>0</v>
      </c>
      <c r="BP204" s="159">
        <f t="shared" si="1560"/>
        <v>0</v>
      </c>
      <c r="BQ204" s="159">
        <f t="shared" si="1561"/>
        <v>0</v>
      </c>
      <c r="BR204" s="159">
        <f t="shared" si="1562"/>
        <v>0</v>
      </c>
      <c r="BS204" s="159">
        <f t="shared" si="1563"/>
        <v>0</v>
      </c>
      <c r="BT204" s="159">
        <f t="shared" si="1564"/>
        <v>0</v>
      </c>
      <c r="BU204" s="159">
        <f t="shared" si="1565"/>
        <v>0</v>
      </c>
      <c r="BV204" s="159">
        <f t="shared" si="1566"/>
        <v>1</v>
      </c>
      <c r="BW204" s="159">
        <f t="shared" si="1567"/>
        <v>0</v>
      </c>
      <c r="BX204" s="159">
        <f t="shared" si="1568"/>
        <v>1</v>
      </c>
      <c r="DU204" s="114"/>
      <c r="DV204" s="114"/>
      <c r="DW204" s="114"/>
      <c r="DX204" s="114"/>
      <c r="DY204" s="114"/>
      <c r="DZ204" s="114"/>
    </row>
    <row r="205" spans="1:130" ht="14.75" customHeight="1" x14ac:dyDescent="0.35">
      <c r="A205" s="439"/>
      <c r="D205" s="172">
        <f t="shared" ref="D205" si="1576" xml:space="preserve"> BQ205</f>
        <v>0</v>
      </c>
      <c r="E205" s="172">
        <f t="shared" ref="E205" si="1577" xml:space="preserve"> BR205</f>
        <v>0</v>
      </c>
      <c r="F205" s="172">
        <f t="shared" ref="F205" si="1578" xml:space="preserve"> BS205</f>
        <v>0</v>
      </c>
      <c r="G205" s="172">
        <f t="shared" ref="G205" si="1579" xml:space="preserve"> BT205</f>
        <v>0</v>
      </c>
      <c r="H205" s="172">
        <f t="shared" ref="H205" si="1580" xml:space="preserve"> BU205</f>
        <v>0</v>
      </c>
      <c r="I205" s="172">
        <f t="shared" ref="I205" si="1581" xml:space="preserve"> BV205</f>
        <v>0</v>
      </c>
      <c r="J205" s="172">
        <f t="shared" ref="J205" si="1582" xml:space="preserve"> BW205</f>
        <v>0</v>
      </c>
      <c r="K205" s="172">
        <f t="shared" ref="K205" si="1583" xml:space="preserve"> BX205</f>
        <v>0</v>
      </c>
      <c r="L205" s="172">
        <f>IF('PPG Phase Definition'!S27="DIG AACM",1,IF('PPG Phase Definition'!S27="LED_DC Cancellation",1,0))</f>
        <v>0</v>
      </c>
      <c r="M205" s="172">
        <f>IF('PPG Phase Definition'!S27="ANA AACM",1,0)</f>
        <v>1</v>
      </c>
      <c r="N205" s="172">
        <f xml:space="preserve"> 'PPG Phase Definition'!U27</f>
        <v>0</v>
      </c>
      <c r="O205" s="172">
        <f t="shared" ref="O205" si="1584" xml:space="preserve"> BV204</f>
        <v>1</v>
      </c>
      <c r="P205" s="172">
        <f t="shared" ref="P205" si="1585" xml:space="preserve"> BW204</f>
        <v>0</v>
      </c>
      <c r="Q205" s="172">
        <f xml:space="preserve"> BX204</f>
        <v>1</v>
      </c>
      <c r="R205" s="172">
        <f>INT(MOD('PPG Phase Definition'!T27/2,2))</f>
        <v>0</v>
      </c>
      <c r="S205" s="172">
        <f>MOD('PPG Phase Definition'!T27,2)</f>
        <v>1</v>
      </c>
      <c r="T205" s="172">
        <f t="shared" ref="T205" si="1586" xml:space="preserve"> BU203</f>
        <v>1</v>
      </c>
      <c r="U205" s="172">
        <f t="shared" ref="U205" si="1587" xml:space="preserve"> BV203</f>
        <v>0</v>
      </c>
      <c r="V205" s="172">
        <f t="shared" ref="V205" si="1588" xml:space="preserve"> BW203</f>
        <v>1</v>
      </c>
      <c r="W205" s="172">
        <f xml:space="preserve"> BX203</f>
        <v>1</v>
      </c>
      <c r="X205" s="172">
        <f t="shared" ref="X205" si="1589" xml:space="preserve"> BU202</f>
        <v>0</v>
      </c>
      <c r="Y205" s="172">
        <f t="shared" ref="Y205" si="1590" xml:space="preserve"> BV202</f>
        <v>0</v>
      </c>
      <c r="Z205" s="172">
        <f t="shared" ref="Z205" si="1591" xml:space="preserve"> BW202</f>
        <v>0</v>
      </c>
      <c r="AA205" s="172">
        <f xml:space="preserve"> BX202</f>
        <v>1</v>
      </c>
      <c r="AD205" s="159" t="s">
        <v>261</v>
      </c>
      <c r="AE205" s="93">
        <f xml:space="preserve"> IF(OR(('PPG Phase Definition'!U27=1),('PPG Phase Definition'!$Q$2=1)),IF('PPG Phase Definition'!I261="",0,MIN(ROUND('PPG Phase Definition'!I261/'PPG Config'!$C$20*255,0),255)),IF('PPG Phase Definition'!I261="",0,MIN(ROUND('PPG Phase Definition'!I261/'PPG Config'!$C$23*255,0),255)))</f>
        <v>0</v>
      </c>
      <c r="AF205" s="159">
        <f t="shared" si="1539"/>
        <v>0</v>
      </c>
      <c r="AG205" s="159"/>
      <c r="AH205" s="159"/>
      <c r="AI205" s="159"/>
      <c r="AJ205" s="159">
        <f t="shared" si="1540"/>
        <v>0</v>
      </c>
      <c r="AK205" s="159"/>
      <c r="AL205" s="159"/>
      <c r="AM205" s="159"/>
      <c r="AN205" s="159">
        <f t="shared" si="1541"/>
        <v>0</v>
      </c>
      <c r="AO205" s="159"/>
      <c r="AP205" s="159"/>
      <c r="AQ205" s="159"/>
      <c r="AR205" s="159">
        <f t="shared" si="1542"/>
        <v>0</v>
      </c>
      <c r="AS205" s="159"/>
      <c r="AT205" s="159"/>
      <c r="AU205" s="159"/>
      <c r="AV205" s="159">
        <f t="shared" si="1543"/>
        <v>0</v>
      </c>
      <c r="AW205" s="159"/>
      <c r="AX205" s="159"/>
      <c r="AY205" s="159"/>
      <c r="AZ205" s="159">
        <f t="shared" si="1544"/>
        <v>0</v>
      </c>
      <c r="BA205" s="159">
        <f t="shared" si="1545"/>
        <v>0</v>
      </c>
      <c r="BB205" s="159">
        <f t="shared" si="1546"/>
        <v>0</v>
      </c>
      <c r="BC205" s="159">
        <f t="shared" si="1547"/>
        <v>0</v>
      </c>
      <c r="BD205" s="159">
        <f t="shared" si="1548"/>
        <v>0</v>
      </c>
      <c r="BE205" s="159">
        <f t="shared" si="1549"/>
        <v>0</v>
      </c>
      <c r="BF205" s="159">
        <f t="shared" si="1550"/>
        <v>0</v>
      </c>
      <c r="BG205" s="159">
        <f t="shared" si="1551"/>
        <v>0</v>
      </c>
      <c r="BH205" s="159">
        <f t="shared" si="1552"/>
        <v>0</v>
      </c>
      <c r="BI205" s="159">
        <f t="shared" si="1553"/>
        <v>0</v>
      </c>
      <c r="BJ205" s="159">
        <f t="shared" si="1554"/>
        <v>0</v>
      </c>
      <c r="BK205" s="159">
        <f t="shared" si="1555"/>
        <v>0</v>
      </c>
      <c r="BL205" s="159">
        <f t="shared" si="1556"/>
        <v>0</v>
      </c>
      <c r="BM205" s="159">
        <f t="shared" si="1557"/>
        <v>0</v>
      </c>
      <c r="BN205" s="159">
        <f t="shared" si="1558"/>
        <v>0</v>
      </c>
      <c r="BO205" s="159">
        <f t="shared" si="1559"/>
        <v>0</v>
      </c>
      <c r="BP205" s="159">
        <f t="shared" si="1560"/>
        <v>0</v>
      </c>
      <c r="BQ205" s="159">
        <f t="shared" si="1561"/>
        <v>0</v>
      </c>
      <c r="BR205" s="159">
        <f t="shared" si="1562"/>
        <v>0</v>
      </c>
      <c r="BS205" s="159">
        <f t="shared" si="1563"/>
        <v>0</v>
      </c>
      <c r="BT205" s="159">
        <f t="shared" si="1564"/>
        <v>0</v>
      </c>
      <c r="BU205" s="159">
        <f t="shared" si="1565"/>
        <v>0</v>
      </c>
      <c r="BV205" s="159">
        <f t="shared" si="1566"/>
        <v>0</v>
      </c>
      <c r="BW205" s="159">
        <f t="shared" si="1567"/>
        <v>0</v>
      </c>
      <c r="BX205" s="159">
        <f t="shared" si="1568"/>
        <v>0</v>
      </c>
      <c r="BY205" s="127"/>
      <c r="BZ205" s="127"/>
      <c r="CA205" s="127"/>
      <c r="CB205" s="127"/>
      <c r="CC205" s="127"/>
      <c r="CD205" s="127"/>
      <c r="CE205" s="127"/>
      <c r="CF205" s="127"/>
      <c r="CG205" s="127"/>
      <c r="CH205" s="127"/>
      <c r="CI205" s="127"/>
      <c r="CJ205" s="127"/>
      <c r="CK205" s="127"/>
      <c r="CL205" s="127"/>
      <c r="CM205" s="127"/>
      <c r="CN205" s="127"/>
      <c r="CO205" s="127"/>
      <c r="CP205" s="127"/>
      <c r="CQ205" s="127"/>
      <c r="CR205" s="127"/>
      <c r="CS205" s="127"/>
      <c r="DU205" s="115" t="str">
        <f t="shared" ref="DU205" si="1592" xml:space="preserve"> DEC2HEX(D205*8+E205*4+F205*2+G205)</f>
        <v>0</v>
      </c>
      <c r="DV205" s="115" t="str">
        <f t="shared" ref="DV205" si="1593" xml:space="preserve"> DEC2HEX(H205*8+I205*4+J205*2+K205)</f>
        <v>0</v>
      </c>
      <c r="DW205" s="115" t="str">
        <f t="shared" ref="DW205" si="1594" xml:space="preserve"> DEC2HEX(L205*8+M205*4+N205*2+O205)</f>
        <v>5</v>
      </c>
      <c r="DX205" s="115" t="str">
        <f t="shared" ref="DX205" si="1595" xml:space="preserve"> DEC2HEX(P205*8+Q205*4+R205*2+S205)</f>
        <v>5</v>
      </c>
      <c r="DY205" s="115" t="str">
        <f t="shared" ref="DY205" si="1596" xml:space="preserve"> DEC2HEX(T205*8+U205*4+V205*2+W205)</f>
        <v>B</v>
      </c>
      <c r="DZ205" s="115" t="str">
        <f t="shared" ref="DZ205" si="1597" xml:space="preserve"> DEC2HEX(X205*8+Y205*4+Z205*2+AA205)</f>
        <v>1</v>
      </c>
    </row>
    <row r="206" spans="1:130" ht="90" customHeight="1" x14ac:dyDescent="0.35">
      <c r="A206" s="439"/>
      <c r="B206" s="230">
        <f>B204+1</f>
        <v>44</v>
      </c>
      <c r="C206" s="164" t="str">
        <f t="shared" ref="C206" si="1598" xml:space="preserve"> DEC2HEX(B206)</f>
        <v>2C</v>
      </c>
      <c r="D206" s="445" t="s">
        <v>244</v>
      </c>
      <c r="E206" s="445"/>
      <c r="F206" s="169" t="s">
        <v>573</v>
      </c>
      <c r="G206" s="168" t="s">
        <v>350</v>
      </c>
      <c r="H206" s="168" t="s">
        <v>572</v>
      </c>
      <c r="I206" s="478" t="s">
        <v>571</v>
      </c>
      <c r="J206" s="478"/>
      <c r="K206" s="478" t="s">
        <v>34</v>
      </c>
      <c r="L206" s="478"/>
      <c r="M206" s="169" t="s">
        <v>245</v>
      </c>
      <c r="N206" s="169" t="s">
        <v>570</v>
      </c>
      <c r="O206" s="169" t="s">
        <v>35</v>
      </c>
      <c r="P206" s="168" t="s">
        <v>377</v>
      </c>
      <c r="Q206" s="167">
        <v>0</v>
      </c>
      <c r="R206" s="167">
        <v>0</v>
      </c>
      <c r="S206" s="167">
        <v>0</v>
      </c>
      <c r="T206" s="460" t="s">
        <v>37</v>
      </c>
      <c r="U206" s="460"/>
      <c r="V206" s="460"/>
      <c r="W206" s="460"/>
      <c r="X206" s="460"/>
      <c r="Y206" s="460"/>
      <c r="Z206" s="460"/>
      <c r="AA206" s="460"/>
      <c r="AD206" s="159" t="s">
        <v>262</v>
      </c>
      <c r="AE206" s="93">
        <f xml:space="preserve"> IF('PPG Phase Definition'!T261="",0,INDEX(REFERENCE!$A$2:$A$15,MATCH('PPG Phase Definition'!T261,REFERENCE!$B$2:$B$15,0)))</f>
        <v>11</v>
      </c>
      <c r="AF206" s="159">
        <f t="shared" si="1539"/>
        <v>0</v>
      </c>
      <c r="AG206" s="159"/>
      <c r="AH206" s="159"/>
      <c r="AI206" s="159"/>
      <c r="AJ206" s="159">
        <f t="shared" si="1540"/>
        <v>0</v>
      </c>
      <c r="AK206" s="159"/>
      <c r="AL206" s="159"/>
      <c r="AM206" s="159"/>
      <c r="AN206" s="159">
        <f t="shared" si="1541"/>
        <v>0</v>
      </c>
      <c r="AO206" s="159"/>
      <c r="AP206" s="159"/>
      <c r="AQ206" s="159"/>
      <c r="AR206" s="159">
        <f t="shared" si="1542"/>
        <v>0</v>
      </c>
      <c r="AS206" s="159"/>
      <c r="AT206" s="159"/>
      <c r="AU206" s="159"/>
      <c r="AV206" s="159">
        <f t="shared" si="1543"/>
        <v>0</v>
      </c>
      <c r="AW206" s="159"/>
      <c r="AX206" s="159"/>
      <c r="AY206" s="159"/>
      <c r="AZ206" s="159">
        <f t="shared" si="1544"/>
        <v>11</v>
      </c>
      <c r="BA206" s="159">
        <f t="shared" si="1545"/>
        <v>0</v>
      </c>
      <c r="BB206" s="159">
        <f t="shared" si="1546"/>
        <v>0</v>
      </c>
      <c r="BC206" s="159">
        <f t="shared" si="1547"/>
        <v>0</v>
      </c>
      <c r="BD206" s="159">
        <f t="shared" si="1548"/>
        <v>0</v>
      </c>
      <c r="BE206" s="159">
        <f t="shared" si="1549"/>
        <v>0</v>
      </c>
      <c r="BF206" s="159">
        <f t="shared" si="1550"/>
        <v>0</v>
      </c>
      <c r="BG206" s="159">
        <f t="shared" si="1551"/>
        <v>0</v>
      </c>
      <c r="BH206" s="159">
        <f t="shared" si="1552"/>
        <v>0</v>
      </c>
      <c r="BI206" s="159">
        <f t="shared" si="1553"/>
        <v>0</v>
      </c>
      <c r="BJ206" s="159">
        <f t="shared" si="1554"/>
        <v>0</v>
      </c>
      <c r="BK206" s="159">
        <f t="shared" si="1555"/>
        <v>0</v>
      </c>
      <c r="BL206" s="159">
        <f t="shared" si="1556"/>
        <v>0</v>
      </c>
      <c r="BM206" s="159">
        <f t="shared" si="1557"/>
        <v>0</v>
      </c>
      <c r="BN206" s="159">
        <f t="shared" si="1558"/>
        <v>0</v>
      </c>
      <c r="BO206" s="159">
        <f t="shared" si="1559"/>
        <v>0</v>
      </c>
      <c r="BP206" s="159">
        <f t="shared" si="1560"/>
        <v>0</v>
      </c>
      <c r="BQ206" s="159">
        <f t="shared" si="1561"/>
        <v>0</v>
      </c>
      <c r="BR206" s="159">
        <f t="shared" si="1562"/>
        <v>0</v>
      </c>
      <c r="BS206" s="159">
        <f t="shared" si="1563"/>
        <v>0</v>
      </c>
      <c r="BT206" s="159">
        <f t="shared" si="1564"/>
        <v>0</v>
      </c>
      <c r="BU206" s="159">
        <f t="shared" si="1565"/>
        <v>1</v>
      </c>
      <c r="BV206" s="159">
        <f t="shared" si="1566"/>
        <v>0</v>
      </c>
      <c r="BW206" s="159">
        <f t="shared" si="1567"/>
        <v>1</v>
      </c>
      <c r="BX206" s="159">
        <f t="shared" si="1568"/>
        <v>1</v>
      </c>
      <c r="BY206" s="127"/>
      <c r="BZ206" s="127"/>
      <c r="CA206" s="127"/>
      <c r="CB206" s="127"/>
      <c r="CC206" s="127"/>
      <c r="CD206" s="127"/>
      <c r="CE206" s="127"/>
      <c r="DU206" s="114"/>
      <c r="DV206" s="114"/>
      <c r="DW206" s="114"/>
      <c r="DX206" s="114"/>
      <c r="DY206" s="114"/>
      <c r="DZ206" s="114"/>
    </row>
    <row r="207" spans="1:130" ht="15.5" x14ac:dyDescent="0.35">
      <c r="A207" s="439"/>
      <c r="D207" s="172">
        <f xml:space="preserve"> MOD((IF('PPG Phase Definition'!S261="",0,INDEX(REFERENCE!$L$12:$L$15,MATCH('PPG Phase Definition'!S261,REFERENCE!$M$12:$M$15,0)))-E207)/2,2)</f>
        <v>0</v>
      </c>
      <c r="E207" s="172">
        <f xml:space="preserve"> MOD(IF('PPG Phase Definition'!S261="",0,INDEX(REFERENCE!$L$12:$L$15,MATCH('PPG Phase Definition'!S261,REFERENCE!$M$12:$M$15,0))),2)</f>
        <v>0</v>
      </c>
      <c r="F207" s="156"/>
      <c r="G207" s="156"/>
      <c r="H207" s="172">
        <f>IF('PPG Phase Definition'!C27="Impedance",1,0)*IMP_MODE_EN</f>
        <v>0</v>
      </c>
      <c r="I207" s="172">
        <f xml:space="preserve"> MOD(('PPG Phase Definition'!M261-J207)/2,2)</f>
        <v>1</v>
      </c>
      <c r="J207" s="172">
        <f xml:space="preserve"> MOD('PPG Phase Definition'!M261,2)</f>
        <v>1</v>
      </c>
      <c r="K207" s="156"/>
      <c r="L207" s="156"/>
      <c r="M207" s="156"/>
      <c r="N207" s="172">
        <f xml:space="preserve"> MOD(('PPG Phase Definition'!M261-I207*2-J207)/4,2)</f>
        <v>0</v>
      </c>
      <c r="O207" s="172">
        <f xml:space="preserve"> 'PPG Phase Definition'!K261</f>
        <v>0</v>
      </c>
      <c r="P207" s="156">
        <f>IF('PPG Phase Definition'!K27="Set2",1,0)</f>
        <v>0</v>
      </c>
      <c r="Q207" s="156"/>
      <c r="R207" s="156"/>
      <c r="S207" s="156"/>
      <c r="T207" s="172">
        <f t="shared" ref="T207" si="1599" xml:space="preserve"> BQ210</f>
        <v>0</v>
      </c>
      <c r="U207" s="172">
        <f t="shared" ref="U207" si="1600" xml:space="preserve"> BR210</f>
        <v>0</v>
      </c>
      <c r="V207" s="172">
        <f t="shared" ref="V207" si="1601" xml:space="preserve"> BS210</f>
        <v>0</v>
      </c>
      <c r="W207" s="172">
        <f t="shared" ref="W207" si="1602" xml:space="preserve"> BT210</f>
        <v>0</v>
      </c>
      <c r="X207" s="172">
        <f t="shared" ref="X207" si="1603" xml:space="preserve"> BU210</f>
        <v>1</v>
      </c>
      <c r="Y207" s="172">
        <f t="shared" ref="Y207" si="1604" xml:space="preserve"> BV210</f>
        <v>1</v>
      </c>
      <c r="Z207" s="172">
        <f t="shared" ref="Z207" si="1605" xml:space="preserve"> BW210</f>
        <v>1</v>
      </c>
      <c r="AA207" s="172">
        <f xml:space="preserve"> BX210</f>
        <v>0</v>
      </c>
      <c r="AD207" s="159" t="s">
        <v>263</v>
      </c>
      <c r="AE207" s="93">
        <f xml:space="preserve"> IF('PPG Phase Definition'!U261="",0,INDEX(REFERENCE!$A$17:$A$24,MATCH('PPG Phase Definition'!U261,REFERENCE!$B$17:$B$24,0)))</f>
        <v>5</v>
      </c>
      <c r="AF207" s="159">
        <f t="shared" si="1539"/>
        <v>0</v>
      </c>
      <c r="AG207" s="159"/>
      <c r="AH207" s="159"/>
      <c r="AI207" s="159"/>
      <c r="AJ207" s="159">
        <f t="shared" si="1540"/>
        <v>0</v>
      </c>
      <c r="AK207" s="159"/>
      <c r="AL207" s="159"/>
      <c r="AM207" s="159"/>
      <c r="AN207" s="159">
        <f t="shared" si="1541"/>
        <v>0</v>
      </c>
      <c r="AO207" s="159"/>
      <c r="AP207" s="159"/>
      <c r="AQ207" s="159"/>
      <c r="AR207" s="159">
        <f t="shared" si="1542"/>
        <v>0</v>
      </c>
      <c r="AS207" s="159"/>
      <c r="AT207" s="159"/>
      <c r="AU207" s="159"/>
      <c r="AV207" s="159">
        <f t="shared" si="1543"/>
        <v>0</v>
      </c>
      <c r="AW207" s="159"/>
      <c r="AX207" s="159"/>
      <c r="AY207" s="159"/>
      <c r="AZ207" s="159">
        <f t="shared" si="1544"/>
        <v>5</v>
      </c>
      <c r="BA207" s="159">
        <f t="shared" si="1545"/>
        <v>0</v>
      </c>
      <c r="BB207" s="159">
        <f t="shared" si="1546"/>
        <v>0</v>
      </c>
      <c r="BC207" s="159">
        <f t="shared" si="1547"/>
        <v>0</v>
      </c>
      <c r="BD207" s="159">
        <f t="shared" si="1548"/>
        <v>0</v>
      </c>
      <c r="BE207" s="159">
        <f t="shared" si="1549"/>
        <v>0</v>
      </c>
      <c r="BF207" s="159">
        <f t="shared" si="1550"/>
        <v>0</v>
      </c>
      <c r="BG207" s="159">
        <f t="shared" si="1551"/>
        <v>0</v>
      </c>
      <c r="BH207" s="159">
        <f t="shared" si="1552"/>
        <v>0</v>
      </c>
      <c r="BI207" s="159">
        <f t="shared" si="1553"/>
        <v>0</v>
      </c>
      <c r="BJ207" s="159">
        <f t="shared" si="1554"/>
        <v>0</v>
      </c>
      <c r="BK207" s="159">
        <f t="shared" si="1555"/>
        <v>0</v>
      </c>
      <c r="BL207" s="159">
        <f t="shared" si="1556"/>
        <v>0</v>
      </c>
      <c r="BM207" s="159">
        <f t="shared" si="1557"/>
        <v>0</v>
      </c>
      <c r="BN207" s="159">
        <f t="shared" si="1558"/>
        <v>0</v>
      </c>
      <c r="BO207" s="159">
        <f t="shared" si="1559"/>
        <v>0</v>
      </c>
      <c r="BP207" s="159">
        <f t="shared" si="1560"/>
        <v>0</v>
      </c>
      <c r="BQ207" s="159">
        <f t="shared" si="1561"/>
        <v>0</v>
      </c>
      <c r="BR207" s="159">
        <f t="shared" si="1562"/>
        <v>0</v>
      </c>
      <c r="BS207" s="159">
        <f t="shared" si="1563"/>
        <v>0</v>
      </c>
      <c r="BT207" s="159">
        <f t="shared" si="1564"/>
        <v>0</v>
      </c>
      <c r="BU207" s="159">
        <f t="shared" si="1565"/>
        <v>0</v>
      </c>
      <c r="BV207" s="159">
        <f t="shared" si="1566"/>
        <v>1</v>
      </c>
      <c r="BW207" s="159">
        <f t="shared" si="1567"/>
        <v>0</v>
      </c>
      <c r="BX207" s="159">
        <f t="shared" si="1568"/>
        <v>1</v>
      </c>
      <c r="DU207" s="115" t="str">
        <f t="shared" ref="DU207" si="1606" xml:space="preserve"> DEC2HEX(D207*8+E207*4+F207*2+G207)</f>
        <v>0</v>
      </c>
      <c r="DV207" s="115" t="str">
        <f t="shared" ref="DV207" si="1607" xml:space="preserve"> DEC2HEX(H207*8+I207*4+J207*2+K207)</f>
        <v>6</v>
      </c>
      <c r="DW207" s="115" t="str">
        <f t="shared" ref="DW207" si="1608" xml:space="preserve"> DEC2HEX(L207*8+M207*4+N207*2+O207)</f>
        <v>0</v>
      </c>
      <c r="DX207" s="115" t="str">
        <f t="shared" ref="DX207" si="1609" xml:space="preserve"> DEC2HEX(P207*8+Q207*4+R207*2+S207)</f>
        <v>0</v>
      </c>
      <c r="DY207" s="115" t="str">
        <f t="shared" ref="DY207" si="1610" xml:space="preserve"> DEC2HEX(T207*8+U207*4+V207*2+W207)</f>
        <v>0</v>
      </c>
      <c r="DZ207" s="115" t="str">
        <f t="shared" ref="DZ207" si="1611" xml:space="preserve"> DEC2HEX(X207*8+Y207*4+Z207*2+AA207)</f>
        <v>E</v>
      </c>
    </row>
    <row r="208" spans="1:130" ht="73.5" x14ac:dyDescent="0.35">
      <c r="A208" s="439"/>
      <c r="B208" s="230">
        <f>B206+1</f>
        <v>45</v>
      </c>
      <c r="C208" s="164" t="str">
        <f t="shared" ref="C208" si="1612" xml:space="preserve"> DEC2HEX(B208)</f>
        <v>2D</v>
      </c>
      <c r="D208" s="445" t="s">
        <v>246</v>
      </c>
      <c r="E208" s="476"/>
      <c r="F208" s="476"/>
      <c r="G208" s="476"/>
      <c r="H208" s="476"/>
      <c r="I208" s="476"/>
      <c r="J208" s="476"/>
      <c r="K208" s="476"/>
      <c r="L208" s="168" t="s">
        <v>247</v>
      </c>
      <c r="M208" s="168" t="s">
        <v>248</v>
      </c>
      <c r="N208" s="168" t="s">
        <v>249</v>
      </c>
      <c r="O208" s="460" t="s">
        <v>250</v>
      </c>
      <c r="P208" s="460"/>
      <c r="Q208" s="460"/>
      <c r="R208" s="477" t="s">
        <v>379</v>
      </c>
      <c r="S208" s="477"/>
      <c r="T208" s="460" t="s">
        <v>251</v>
      </c>
      <c r="U208" s="460"/>
      <c r="V208" s="460"/>
      <c r="W208" s="460"/>
      <c r="X208" s="167">
        <v>0</v>
      </c>
      <c r="Y208" s="167">
        <v>0</v>
      </c>
      <c r="Z208" s="167">
        <v>0</v>
      </c>
      <c r="AA208" s="167">
        <v>0</v>
      </c>
      <c r="AD208" s="159" t="s">
        <v>264</v>
      </c>
      <c r="AE208" s="93">
        <f xml:space="preserve"> IF(OR(('PPG Phase Definition'!AH27=1),('PPG Phase Definition'!$Q$2=1)),IF('PPG Phase Definition'!W261="",0,MIN(ROUND('PPG Phase Definition'!W261/'PPG Config'!$C$21*255,0),255)),IF('PPG Phase Definition'!W261="",0,MIN(ROUND('PPG Phase Definition'!W261/'PPG Config'!$C$24*255,0),255)))</f>
        <v>0</v>
      </c>
      <c r="AF208" s="159">
        <f t="shared" si="1539"/>
        <v>0</v>
      </c>
      <c r="AG208" s="159"/>
      <c r="AH208" s="159"/>
      <c r="AI208" s="159"/>
      <c r="AJ208" s="159">
        <f t="shared" si="1540"/>
        <v>0</v>
      </c>
      <c r="AK208" s="159"/>
      <c r="AL208" s="159"/>
      <c r="AM208" s="159"/>
      <c r="AN208" s="159">
        <f t="shared" si="1541"/>
        <v>0</v>
      </c>
      <c r="AO208" s="159"/>
      <c r="AP208" s="159"/>
      <c r="AQ208" s="159"/>
      <c r="AR208" s="159">
        <f t="shared" si="1542"/>
        <v>0</v>
      </c>
      <c r="AS208" s="159"/>
      <c r="AT208" s="159"/>
      <c r="AU208" s="159"/>
      <c r="AV208" s="159">
        <f t="shared" si="1543"/>
        <v>0</v>
      </c>
      <c r="AW208" s="159"/>
      <c r="AX208" s="159"/>
      <c r="AY208" s="159"/>
      <c r="AZ208" s="159">
        <f t="shared" si="1544"/>
        <v>0</v>
      </c>
      <c r="BA208" s="159">
        <f t="shared" si="1545"/>
        <v>0</v>
      </c>
      <c r="BB208" s="159">
        <f t="shared" si="1546"/>
        <v>0</v>
      </c>
      <c r="BC208" s="159">
        <f t="shared" si="1547"/>
        <v>0</v>
      </c>
      <c r="BD208" s="159">
        <f t="shared" si="1548"/>
        <v>0</v>
      </c>
      <c r="BE208" s="159">
        <f t="shared" si="1549"/>
        <v>0</v>
      </c>
      <c r="BF208" s="159">
        <f t="shared" si="1550"/>
        <v>0</v>
      </c>
      <c r="BG208" s="159">
        <f t="shared" si="1551"/>
        <v>0</v>
      </c>
      <c r="BH208" s="159">
        <f t="shared" si="1552"/>
        <v>0</v>
      </c>
      <c r="BI208" s="159">
        <f t="shared" si="1553"/>
        <v>0</v>
      </c>
      <c r="BJ208" s="159">
        <f t="shared" si="1554"/>
        <v>0</v>
      </c>
      <c r="BK208" s="159">
        <f t="shared" si="1555"/>
        <v>0</v>
      </c>
      <c r="BL208" s="159">
        <f t="shared" si="1556"/>
        <v>0</v>
      </c>
      <c r="BM208" s="159">
        <f t="shared" si="1557"/>
        <v>0</v>
      </c>
      <c r="BN208" s="159">
        <f t="shared" si="1558"/>
        <v>0</v>
      </c>
      <c r="BO208" s="159">
        <f t="shared" si="1559"/>
        <v>0</v>
      </c>
      <c r="BP208" s="159">
        <f t="shared" si="1560"/>
        <v>0</v>
      </c>
      <c r="BQ208" s="159">
        <f t="shared" si="1561"/>
        <v>0</v>
      </c>
      <c r="BR208" s="159">
        <f t="shared" si="1562"/>
        <v>0</v>
      </c>
      <c r="BS208" s="159">
        <f t="shared" si="1563"/>
        <v>0</v>
      </c>
      <c r="BT208" s="159">
        <f t="shared" si="1564"/>
        <v>0</v>
      </c>
      <c r="BU208" s="159">
        <f t="shared" si="1565"/>
        <v>0</v>
      </c>
      <c r="BV208" s="159">
        <f t="shared" si="1566"/>
        <v>0</v>
      </c>
      <c r="BW208" s="159">
        <f t="shared" si="1567"/>
        <v>0</v>
      </c>
      <c r="BX208" s="159">
        <f t="shared" si="1568"/>
        <v>0</v>
      </c>
      <c r="BY208" s="127"/>
      <c r="BZ208" s="127"/>
      <c r="CA208" s="127"/>
      <c r="CB208" s="127"/>
      <c r="CC208" s="127"/>
      <c r="CD208" s="127"/>
      <c r="CE208" s="127"/>
      <c r="CF208" s="127"/>
      <c r="CG208" s="127"/>
      <c r="CH208" s="127"/>
      <c r="CI208" s="127"/>
      <c r="CJ208" s="127"/>
      <c r="CK208" s="127"/>
      <c r="CL208" s="127"/>
      <c r="CM208" s="127"/>
      <c r="CN208" s="127"/>
      <c r="CO208" s="127"/>
      <c r="CP208" s="127"/>
      <c r="CQ208" s="127"/>
      <c r="CR208" s="127"/>
      <c r="CS208" s="127"/>
      <c r="DU208" s="114"/>
      <c r="DV208" s="114"/>
      <c r="DW208" s="114"/>
      <c r="DX208" s="114"/>
      <c r="DY208" s="114"/>
      <c r="DZ208" s="114"/>
    </row>
    <row r="209" spans="1:130" ht="15.5" x14ac:dyDescent="0.35">
      <c r="A209" s="439"/>
      <c r="D209" s="172">
        <f t="shared" ref="D209" si="1613" xml:space="preserve"> BQ208</f>
        <v>0</v>
      </c>
      <c r="E209" s="172">
        <f t="shared" ref="E209" si="1614" xml:space="preserve"> BR208</f>
        <v>0</v>
      </c>
      <c r="F209" s="172">
        <f t="shared" ref="F209" si="1615" xml:space="preserve"> BS208</f>
        <v>0</v>
      </c>
      <c r="G209" s="172">
        <f t="shared" ref="G209" si="1616" xml:space="preserve"> BT208</f>
        <v>0</v>
      </c>
      <c r="H209" s="172">
        <f t="shared" ref="H209" si="1617" xml:space="preserve"> BU208</f>
        <v>0</v>
      </c>
      <c r="I209" s="172">
        <f t="shared" ref="I209" si="1618" xml:space="preserve"> BV208</f>
        <v>0</v>
      </c>
      <c r="J209" s="172">
        <f t="shared" ref="J209" si="1619" xml:space="preserve"> BW208</f>
        <v>0</v>
      </c>
      <c r="K209" s="172">
        <f t="shared" ref="K209" si="1620" xml:space="preserve"> BX208</f>
        <v>0</v>
      </c>
      <c r="L209" s="172">
        <f>IF('PPG Phase Definition'!AF27="DIG AACM",1,IF('PPG Phase Definition'!AF27="LED_DC Cancellation",1,0))</f>
        <v>0</v>
      </c>
      <c r="M209" s="172">
        <f>IF('PPG Phase Definition'!AF27="ANA AACM",1,0)</f>
        <v>0</v>
      </c>
      <c r="N209" s="172">
        <f xml:space="preserve"> 'PPG Phase Definition'!AH27</f>
        <v>0</v>
      </c>
      <c r="O209" s="172">
        <f t="shared" ref="O209" si="1621" xml:space="preserve"> BV207</f>
        <v>1</v>
      </c>
      <c r="P209" s="172">
        <f t="shared" ref="P209" si="1622" xml:space="preserve"> BW207</f>
        <v>0</v>
      </c>
      <c r="Q209" s="172">
        <f xml:space="preserve"> BX207</f>
        <v>1</v>
      </c>
      <c r="R209" s="172">
        <f>INT(MOD('PPG Phase Definition'!AG27/2,2))</f>
        <v>0</v>
      </c>
      <c r="S209" s="172">
        <f>MOD('PPG Phase Definition'!AG27,2)</f>
        <v>0</v>
      </c>
      <c r="T209" s="172">
        <f t="shared" ref="T209" si="1623" xml:space="preserve"> BU206</f>
        <v>1</v>
      </c>
      <c r="U209" s="172">
        <f t="shared" ref="U209" si="1624" xml:space="preserve"> BV206</f>
        <v>0</v>
      </c>
      <c r="V209" s="172">
        <f t="shared" ref="V209" si="1625" xml:space="preserve"> BW206</f>
        <v>1</v>
      </c>
      <c r="W209" s="172">
        <f xml:space="preserve"> BX206</f>
        <v>1</v>
      </c>
      <c r="X209" s="194"/>
      <c r="Y209" s="194"/>
      <c r="Z209" s="194"/>
      <c r="AA209" s="194"/>
      <c r="AD209" s="159" t="s">
        <v>115</v>
      </c>
      <c r="AE209" s="93">
        <f xml:space="preserve"> IF('PPG Phase Definition'!L261="",0,INDEX(REFERENCE!$I$12:$I$23,MATCH('PPG Phase Definition'!L261,REFERENCE!$J$12:$J$23,0)))</f>
        <v>0</v>
      </c>
      <c r="AF209" s="159">
        <f t="shared" si="1539"/>
        <v>0</v>
      </c>
      <c r="AG209" s="159"/>
      <c r="AH209" s="159"/>
      <c r="AI209" s="159"/>
      <c r="AJ209" s="159">
        <f t="shared" si="1540"/>
        <v>0</v>
      </c>
      <c r="AK209" s="159"/>
      <c r="AL209" s="159"/>
      <c r="AM209" s="159"/>
      <c r="AN209" s="159">
        <f t="shared" si="1541"/>
        <v>0</v>
      </c>
      <c r="AO209" s="159"/>
      <c r="AP209" s="159"/>
      <c r="AQ209" s="159"/>
      <c r="AR209" s="159">
        <f t="shared" si="1542"/>
        <v>0</v>
      </c>
      <c r="AS209" s="159"/>
      <c r="AT209" s="159"/>
      <c r="AU209" s="159"/>
      <c r="AV209" s="159">
        <f t="shared" si="1543"/>
        <v>0</v>
      </c>
      <c r="AW209" s="159"/>
      <c r="AX209" s="159"/>
      <c r="AY209" s="159"/>
      <c r="AZ209" s="159">
        <f t="shared" si="1544"/>
        <v>0</v>
      </c>
      <c r="BA209" s="159">
        <f t="shared" si="1545"/>
        <v>0</v>
      </c>
      <c r="BB209" s="159">
        <f t="shared" si="1546"/>
        <v>0</v>
      </c>
      <c r="BC209" s="159">
        <f t="shared" si="1547"/>
        <v>0</v>
      </c>
      <c r="BD209" s="159">
        <f t="shared" si="1548"/>
        <v>0</v>
      </c>
      <c r="BE209" s="159">
        <f t="shared" si="1549"/>
        <v>0</v>
      </c>
      <c r="BF209" s="159">
        <f t="shared" si="1550"/>
        <v>0</v>
      </c>
      <c r="BG209" s="159">
        <f t="shared" si="1551"/>
        <v>0</v>
      </c>
      <c r="BH209" s="159">
        <f t="shared" si="1552"/>
        <v>0</v>
      </c>
      <c r="BI209" s="159">
        <f t="shared" si="1553"/>
        <v>0</v>
      </c>
      <c r="BJ209" s="159">
        <f t="shared" si="1554"/>
        <v>0</v>
      </c>
      <c r="BK209" s="159">
        <f t="shared" si="1555"/>
        <v>0</v>
      </c>
      <c r="BL209" s="159">
        <f t="shared" si="1556"/>
        <v>0</v>
      </c>
      <c r="BM209" s="159">
        <f t="shared" si="1557"/>
        <v>0</v>
      </c>
      <c r="BN209" s="159">
        <f t="shared" si="1558"/>
        <v>0</v>
      </c>
      <c r="BO209" s="159">
        <f t="shared" si="1559"/>
        <v>0</v>
      </c>
      <c r="BP209" s="159">
        <f t="shared" si="1560"/>
        <v>0</v>
      </c>
      <c r="BQ209" s="159">
        <f t="shared" si="1561"/>
        <v>0</v>
      </c>
      <c r="BR209" s="159">
        <f t="shared" si="1562"/>
        <v>0</v>
      </c>
      <c r="BS209" s="159">
        <f t="shared" si="1563"/>
        <v>0</v>
      </c>
      <c r="BT209" s="159">
        <f t="shared" si="1564"/>
        <v>0</v>
      </c>
      <c r="BU209" s="159">
        <f t="shared" si="1565"/>
        <v>0</v>
      </c>
      <c r="BV209" s="159">
        <f t="shared" si="1566"/>
        <v>0</v>
      </c>
      <c r="BW209" s="159">
        <f t="shared" si="1567"/>
        <v>0</v>
      </c>
      <c r="BX209" s="159">
        <f t="shared" si="1568"/>
        <v>0</v>
      </c>
      <c r="DU209" s="115" t="str">
        <f t="shared" ref="DU209" si="1626" xml:space="preserve"> DEC2HEX(D209*8+E209*4+F209*2+G209)</f>
        <v>0</v>
      </c>
      <c r="DV209" s="115" t="str">
        <f t="shared" ref="DV209" si="1627" xml:space="preserve"> DEC2HEX(H209*8+I209*4+J209*2+K209)</f>
        <v>0</v>
      </c>
      <c r="DW209" s="115" t="str">
        <f t="shared" ref="DW209" si="1628" xml:space="preserve"> DEC2HEX(L209*8+M209*4+N209*2+O209)</f>
        <v>1</v>
      </c>
      <c r="DX209" s="115" t="str">
        <f t="shared" ref="DX209" si="1629" xml:space="preserve"> DEC2HEX(P209*8+Q209*4+R209*2+S209)</f>
        <v>4</v>
      </c>
      <c r="DY209" s="115" t="str">
        <f t="shared" ref="DY209" si="1630" xml:space="preserve"> DEC2HEX(T209*8+U209*4+V209*2+W209)</f>
        <v>B</v>
      </c>
      <c r="DZ209" s="115" t="str">
        <f t="shared" ref="DZ209" si="1631" xml:space="preserve"> DEC2HEX(X209*8+Y209*4+Z209*2+AA209)</f>
        <v>0</v>
      </c>
    </row>
    <row r="210" spans="1:130" ht="43.5" customHeight="1" x14ac:dyDescent="0.35">
      <c r="A210" s="439"/>
      <c r="B210" s="230">
        <f>B208+1</f>
        <v>46</v>
      </c>
      <c r="C210" s="164" t="str">
        <f t="shared" ref="C210" si="1632" xml:space="preserve"> DEC2HEX(B210)</f>
        <v>2E</v>
      </c>
      <c r="D210" s="168" t="s">
        <v>380</v>
      </c>
      <c r="E210" s="168" t="s">
        <v>381</v>
      </c>
      <c r="F210" s="167">
        <v>0</v>
      </c>
      <c r="G210" s="167">
        <v>0</v>
      </c>
      <c r="H210" s="445" t="s">
        <v>382</v>
      </c>
      <c r="I210" s="479"/>
      <c r="J210" s="479"/>
      <c r="K210" s="479"/>
      <c r="L210" s="460" t="s">
        <v>252</v>
      </c>
      <c r="M210" s="460"/>
      <c r="N210" s="460"/>
      <c r="O210" s="460"/>
      <c r="P210" s="460"/>
      <c r="Q210" s="460"/>
      <c r="R210" s="460"/>
      <c r="S210" s="460"/>
      <c r="T210" s="460" t="s">
        <v>253</v>
      </c>
      <c r="U210" s="460"/>
      <c r="V210" s="460"/>
      <c r="W210" s="460"/>
      <c r="X210" s="460"/>
      <c r="Y210" s="460"/>
      <c r="Z210" s="460"/>
      <c r="AA210" s="460"/>
      <c r="AD210" s="159" t="s">
        <v>108</v>
      </c>
      <c r="AE210" s="93">
        <f xml:space="preserve"> MAX((CEILING('PPG Phase Definition'!J261*Global!$C$14/1000,1)-1),0)</f>
        <v>14</v>
      </c>
      <c r="AF210" s="159">
        <f t="shared" si="1539"/>
        <v>0</v>
      </c>
      <c r="AG210" s="159"/>
      <c r="AH210" s="159"/>
      <c r="AI210" s="159"/>
      <c r="AJ210" s="159">
        <f t="shared" si="1540"/>
        <v>0</v>
      </c>
      <c r="AK210" s="159"/>
      <c r="AL210" s="159"/>
      <c r="AM210" s="159"/>
      <c r="AN210" s="159">
        <f t="shared" si="1541"/>
        <v>0</v>
      </c>
      <c r="AO210" s="159"/>
      <c r="AP210" s="159"/>
      <c r="AQ210" s="159"/>
      <c r="AR210" s="159">
        <f t="shared" si="1542"/>
        <v>0</v>
      </c>
      <c r="AS210" s="159"/>
      <c r="AT210" s="159"/>
      <c r="AU210" s="159"/>
      <c r="AV210" s="159">
        <f t="shared" si="1543"/>
        <v>0</v>
      </c>
      <c r="AW210" s="159"/>
      <c r="AX210" s="159"/>
      <c r="AY210" s="159"/>
      <c r="AZ210" s="159">
        <f t="shared" si="1544"/>
        <v>14</v>
      </c>
      <c r="BA210" s="159">
        <f t="shared" si="1545"/>
        <v>0</v>
      </c>
      <c r="BB210" s="159">
        <f t="shared" si="1546"/>
        <v>0</v>
      </c>
      <c r="BC210" s="159">
        <f t="shared" si="1547"/>
        <v>0</v>
      </c>
      <c r="BD210" s="159">
        <f t="shared" si="1548"/>
        <v>0</v>
      </c>
      <c r="BE210" s="159">
        <f t="shared" si="1549"/>
        <v>0</v>
      </c>
      <c r="BF210" s="159">
        <f t="shared" si="1550"/>
        <v>0</v>
      </c>
      <c r="BG210" s="159">
        <f t="shared" si="1551"/>
        <v>0</v>
      </c>
      <c r="BH210" s="159">
        <f t="shared" si="1552"/>
        <v>0</v>
      </c>
      <c r="BI210" s="159">
        <f t="shared" si="1553"/>
        <v>0</v>
      </c>
      <c r="BJ210" s="159">
        <f t="shared" si="1554"/>
        <v>0</v>
      </c>
      <c r="BK210" s="159">
        <f t="shared" si="1555"/>
        <v>0</v>
      </c>
      <c r="BL210" s="159">
        <f t="shared" si="1556"/>
        <v>0</v>
      </c>
      <c r="BM210" s="159">
        <f t="shared" si="1557"/>
        <v>0</v>
      </c>
      <c r="BN210" s="159">
        <f t="shared" si="1558"/>
        <v>0</v>
      </c>
      <c r="BO210" s="159">
        <f t="shared" si="1559"/>
        <v>0</v>
      </c>
      <c r="BP210" s="159">
        <f t="shared" si="1560"/>
        <v>0</v>
      </c>
      <c r="BQ210" s="159">
        <f t="shared" si="1561"/>
        <v>0</v>
      </c>
      <c r="BR210" s="159">
        <f t="shared" si="1562"/>
        <v>0</v>
      </c>
      <c r="BS210" s="159">
        <f t="shared" si="1563"/>
        <v>0</v>
      </c>
      <c r="BT210" s="159">
        <f t="shared" si="1564"/>
        <v>0</v>
      </c>
      <c r="BU210" s="159">
        <f t="shared" si="1565"/>
        <v>1</v>
      </c>
      <c r="BV210" s="159">
        <f t="shared" si="1566"/>
        <v>1</v>
      </c>
      <c r="BW210" s="159">
        <f t="shared" si="1567"/>
        <v>1</v>
      </c>
      <c r="BX210" s="159">
        <f t="shared" si="1568"/>
        <v>0</v>
      </c>
      <c r="BY210" s="127"/>
      <c r="BZ210" s="127"/>
      <c r="CA210" s="127"/>
      <c r="CB210" s="127"/>
      <c r="CC210" s="127"/>
      <c r="CD210" s="127"/>
      <c r="CE210" s="127"/>
      <c r="DU210" s="114"/>
      <c r="DV210" s="114"/>
      <c r="DW210" s="114"/>
      <c r="DX210" s="114"/>
      <c r="DY210" s="114"/>
      <c r="DZ210" s="114"/>
    </row>
    <row r="211" spans="1:130" ht="47" x14ac:dyDescent="0.35">
      <c r="A211" s="439"/>
      <c r="D211" s="156">
        <f>IF('PPG Phase Definition'!S27="LED_DC Cancellation",1,0)</f>
        <v>0</v>
      </c>
      <c r="E211" s="156">
        <f>IF('PPG Phase Definition'!AF27="LED_DC Cancellation",1,0)</f>
        <v>0</v>
      </c>
      <c r="F211" s="156"/>
      <c r="G211" s="156"/>
      <c r="H211" s="172">
        <f xml:space="preserve"> BU209</f>
        <v>0</v>
      </c>
      <c r="I211" s="172">
        <f xml:space="preserve"> BV209</f>
        <v>0</v>
      </c>
      <c r="J211" s="172">
        <f xml:space="preserve"> BW209</f>
        <v>0</v>
      </c>
      <c r="K211" s="172">
        <f xml:space="preserve"> BX209</f>
        <v>0</v>
      </c>
      <c r="L211" s="172">
        <f t="shared" ref="L211" si="1633">DL211</f>
        <v>0</v>
      </c>
      <c r="M211" s="172">
        <f t="shared" ref="M211" si="1634">DM211</f>
        <v>0</v>
      </c>
      <c r="N211" s="172">
        <f t="shared" ref="N211" si="1635">DN211</f>
        <v>0</v>
      </c>
      <c r="O211" s="172">
        <f t="shared" ref="O211" si="1636">DO211</f>
        <v>0</v>
      </c>
      <c r="P211" s="172">
        <f t="shared" ref="P211" si="1637">DP211</f>
        <v>0</v>
      </c>
      <c r="Q211" s="172">
        <f t="shared" ref="Q211" si="1638">DQ211</f>
        <v>0</v>
      </c>
      <c r="R211" s="172">
        <f t="shared" ref="R211" si="1639">DR211</f>
        <v>0</v>
      </c>
      <c r="S211" s="172">
        <f>DS211</f>
        <v>0</v>
      </c>
      <c r="T211" s="172">
        <f t="shared" ref="T211" si="1640" xml:space="preserve"> BQ211</f>
        <v>0</v>
      </c>
      <c r="U211" s="172">
        <f t="shared" ref="U211" si="1641" xml:space="preserve"> BR211</f>
        <v>0</v>
      </c>
      <c r="V211" s="172">
        <f t="shared" ref="V211" si="1642" xml:space="preserve"> BS211</f>
        <v>0</v>
      </c>
      <c r="W211" s="172">
        <f t="shared" ref="W211" si="1643" xml:space="preserve"> BT211</f>
        <v>0</v>
      </c>
      <c r="X211" s="172">
        <f t="shared" ref="X211" si="1644" xml:space="preserve"> BU211</f>
        <v>0</v>
      </c>
      <c r="Y211" s="172">
        <f t="shared" ref="Y211" si="1645" xml:space="preserve"> BV211</f>
        <v>0</v>
      </c>
      <c r="Z211" s="172">
        <f t="shared" ref="Z211" si="1646" xml:space="preserve"> BW211</f>
        <v>0</v>
      </c>
      <c r="AA211" s="172">
        <f xml:space="preserve"> BX211</f>
        <v>0</v>
      </c>
      <c r="AD211" s="10" t="s">
        <v>253</v>
      </c>
      <c r="AE211" s="93">
        <f xml:space="preserve"> ROUND(255*'PPG Phase Definition'!AO261/'PPG Config'!$C$8,0)</f>
        <v>0</v>
      </c>
      <c r="AF211" s="159">
        <f t="shared" si="1539"/>
        <v>0</v>
      </c>
      <c r="AG211" s="159"/>
      <c r="AH211" s="159"/>
      <c r="AI211" s="159"/>
      <c r="AJ211" s="159">
        <f t="shared" si="1540"/>
        <v>0</v>
      </c>
      <c r="AK211" s="159"/>
      <c r="AL211" s="159"/>
      <c r="AM211" s="159"/>
      <c r="AN211" s="159">
        <f t="shared" si="1541"/>
        <v>0</v>
      </c>
      <c r="AO211" s="159"/>
      <c r="AP211" s="159"/>
      <c r="AQ211" s="159"/>
      <c r="AR211" s="159">
        <f t="shared" si="1542"/>
        <v>0</v>
      </c>
      <c r="AS211" s="159"/>
      <c r="AT211" s="159"/>
      <c r="AU211" s="159"/>
      <c r="AV211" s="159">
        <f t="shared" si="1543"/>
        <v>0</v>
      </c>
      <c r="AW211" s="159"/>
      <c r="AX211" s="159"/>
      <c r="AY211" s="159"/>
      <c r="AZ211" s="159">
        <f t="shared" si="1544"/>
        <v>0</v>
      </c>
      <c r="BA211" s="159">
        <f t="shared" si="1545"/>
        <v>0</v>
      </c>
      <c r="BB211" s="159">
        <f t="shared" si="1546"/>
        <v>0</v>
      </c>
      <c r="BC211" s="159">
        <f t="shared" si="1547"/>
        <v>0</v>
      </c>
      <c r="BD211" s="159">
        <f t="shared" si="1548"/>
        <v>0</v>
      </c>
      <c r="BE211" s="159">
        <f t="shared" si="1549"/>
        <v>0</v>
      </c>
      <c r="BF211" s="159">
        <f t="shared" si="1550"/>
        <v>0</v>
      </c>
      <c r="BG211" s="159">
        <f t="shared" si="1551"/>
        <v>0</v>
      </c>
      <c r="BH211" s="159">
        <f t="shared" si="1552"/>
        <v>0</v>
      </c>
      <c r="BI211" s="159">
        <f t="shared" si="1553"/>
        <v>0</v>
      </c>
      <c r="BJ211" s="159">
        <f t="shared" si="1554"/>
        <v>0</v>
      </c>
      <c r="BK211" s="159">
        <f t="shared" si="1555"/>
        <v>0</v>
      </c>
      <c r="BL211" s="159">
        <f t="shared" si="1556"/>
        <v>0</v>
      </c>
      <c r="BM211" s="159">
        <f t="shared" si="1557"/>
        <v>0</v>
      </c>
      <c r="BN211" s="159">
        <f t="shared" si="1558"/>
        <v>0</v>
      </c>
      <c r="BO211" s="159">
        <f t="shared" si="1559"/>
        <v>0</v>
      </c>
      <c r="BP211" s="159">
        <f t="shared" si="1560"/>
        <v>0</v>
      </c>
      <c r="BQ211" s="159">
        <f t="shared" si="1561"/>
        <v>0</v>
      </c>
      <c r="BR211" s="159">
        <f t="shared" si="1562"/>
        <v>0</v>
      </c>
      <c r="BS211" s="159">
        <f t="shared" si="1563"/>
        <v>0</v>
      </c>
      <c r="BT211" s="159">
        <f t="shared" si="1564"/>
        <v>0</v>
      </c>
      <c r="BU211" s="159">
        <f t="shared" si="1565"/>
        <v>0</v>
      </c>
      <c r="BV211" s="159">
        <f t="shared" si="1566"/>
        <v>0</v>
      </c>
      <c r="BW211" s="159">
        <f t="shared" si="1567"/>
        <v>0</v>
      </c>
      <c r="BX211" s="159">
        <f t="shared" si="1568"/>
        <v>0</v>
      </c>
      <c r="BY211" s="183" t="s">
        <v>252</v>
      </c>
      <c r="BZ211" s="114">
        <f xml:space="preserve"> ROUND(255*'PPG Phase Definition'!AP261/'PPG Config'!$C$8,0)</f>
        <v>0</v>
      </c>
      <c r="CA211" s="159">
        <f t="shared" ref="CA211" si="1647" xml:space="preserve"> MOD((BZ211-CU211-16*CQ211-16^2*CM211-CI211*16^3-CE211*16^4)/16^5,16)</f>
        <v>0</v>
      </c>
      <c r="CB211" s="159"/>
      <c r="CC211" s="159"/>
      <c r="CD211" s="159"/>
      <c r="CE211" s="159">
        <f t="shared" ref="CE211" si="1648" xml:space="preserve"> MOD((BZ211-CU211-16*CQ211-16^2*CM211-CI211*16^3)/16^4,16)</f>
        <v>0</v>
      </c>
      <c r="CF211" s="159"/>
      <c r="CG211" s="159"/>
      <c r="CH211" s="159"/>
      <c r="CI211" s="159">
        <f t="shared" ref="CI211" si="1649" xml:space="preserve"> MOD((BZ211-CU211-16*CQ211-16^2*CM211)/16^3,16)</f>
        <v>0</v>
      </c>
      <c r="CJ211" s="159"/>
      <c r="CK211" s="159"/>
      <c r="CL211" s="159"/>
      <c r="CM211" s="159">
        <f t="shared" ref="CM211" si="1650" xml:space="preserve"> MOD((BZ211-CU211-16*CQ211)/16^2,16)</f>
        <v>0</v>
      </c>
      <c r="CN211" s="159"/>
      <c r="CO211" s="159"/>
      <c r="CP211" s="159"/>
      <c r="CQ211" s="159">
        <f t="shared" ref="CQ211" si="1651" xml:space="preserve"> MOD((BZ211-CU211)/16,16)</f>
        <v>0</v>
      </c>
      <c r="CR211" s="159"/>
      <c r="CS211" s="159"/>
      <c r="CT211" s="159"/>
      <c r="CU211" s="159">
        <f t="shared" ref="CU211" si="1652" xml:space="preserve"> MOD(BZ211,16)</f>
        <v>0</v>
      </c>
      <c r="CV211" s="159">
        <f t="shared" ref="CV211" si="1653" xml:space="preserve"> MOD((CA211-CY211-CX211*2-CW211*2^2)/2^3,2)</f>
        <v>0</v>
      </c>
      <c r="CW211" s="159">
        <f t="shared" ref="CW211" si="1654" xml:space="preserve"> MOD((CA211-CY211-CX211*2)/2^2,2)</f>
        <v>0</v>
      </c>
      <c r="CX211" s="159">
        <f t="shared" ref="CX211" si="1655" xml:space="preserve"> MOD((CA211-CY211)/2,2)</f>
        <v>0</v>
      </c>
      <c r="CY211" s="159">
        <f t="shared" ref="CY211" si="1656" xml:space="preserve"> MOD(CA211,2)</f>
        <v>0</v>
      </c>
      <c r="CZ211" s="159">
        <f t="shared" ref="CZ211" si="1657" xml:space="preserve"> MOD((CE211-DC211-DB211*2-DA211*2^2)/2^3,2)</f>
        <v>0</v>
      </c>
      <c r="DA211" s="159">
        <f t="shared" ref="DA211" si="1658" xml:space="preserve"> MOD((CE211-DC211-DB211*2)/2^2,2)</f>
        <v>0</v>
      </c>
      <c r="DB211" s="159">
        <f t="shared" ref="DB211" si="1659" xml:space="preserve"> MOD((CE211-DC211)/2,2)</f>
        <v>0</v>
      </c>
      <c r="DC211" s="159">
        <f t="shared" ref="DC211" si="1660" xml:space="preserve"> MOD(CE211,2)</f>
        <v>0</v>
      </c>
      <c r="DD211" s="159">
        <f t="shared" ref="DD211" si="1661" xml:space="preserve"> MOD((CI211-DG211-DF211*2-DE211*2^2)/2^3,2)</f>
        <v>0</v>
      </c>
      <c r="DE211" s="159">
        <f t="shared" ref="DE211" si="1662" xml:space="preserve"> MOD((CI211-DG211-DF211*2)/2^2,2)</f>
        <v>0</v>
      </c>
      <c r="DF211" s="159">
        <f t="shared" ref="DF211" si="1663" xml:space="preserve"> MOD((CI211-DG211)/2,2)</f>
        <v>0</v>
      </c>
      <c r="DG211" s="159">
        <f t="shared" ref="DG211" si="1664" xml:space="preserve"> MOD(CI211,2)</f>
        <v>0</v>
      </c>
      <c r="DH211" s="159">
        <f t="shared" ref="DH211" si="1665" xml:space="preserve"> MOD((CM211-DK211-DJ211*2-DI211*2^2)/2^3,2)</f>
        <v>0</v>
      </c>
      <c r="DI211" s="159">
        <f t="shared" ref="DI211" si="1666" xml:space="preserve"> MOD((CM211-DK211-DJ211*2)/2^2,2)</f>
        <v>0</v>
      </c>
      <c r="DJ211" s="159">
        <f t="shared" ref="DJ211" si="1667" xml:space="preserve"> MOD((CM211-DK211)/2,2)</f>
        <v>0</v>
      </c>
      <c r="DK211" s="159">
        <f t="shared" ref="DK211" si="1668" xml:space="preserve"> MOD(CM211,2)</f>
        <v>0</v>
      </c>
      <c r="DL211" s="159">
        <f t="shared" ref="DL211" si="1669" xml:space="preserve"> MOD((CQ211-DO211-DN211*2-DM211*2^2)/2^3,2)</f>
        <v>0</v>
      </c>
      <c r="DM211" s="159">
        <f t="shared" ref="DM211" si="1670" xml:space="preserve"> MOD((CQ211-DO211-DN211*2)/2^2,2)</f>
        <v>0</v>
      </c>
      <c r="DN211" s="159">
        <f t="shared" ref="DN211" si="1671" xml:space="preserve"> MOD((CQ211-DO211)/2,2)</f>
        <v>0</v>
      </c>
      <c r="DO211" s="159">
        <f t="shared" ref="DO211" si="1672" xml:space="preserve"> MOD(CQ211,2)</f>
        <v>0</v>
      </c>
      <c r="DP211" s="159">
        <f t="shared" ref="DP211" si="1673" xml:space="preserve"> MOD((CU211-DS211-DR211*2-DQ211*2^2)/2^3,2)</f>
        <v>0</v>
      </c>
      <c r="DQ211" s="159">
        <f t="shared" ref="DQ211" si="1674" xml:space="preserve"> MOD((CU211-DS211-DR211*2)/2^2,2)</f>
        <v>0</v>
      </c>
      <c r="DR211" s="159">
        <f t="shared" ref="DR211" si="1675" xml:space="preserve"> MOD((CU211-DS211)/2,2)</f>
        <v>0</v>
      </c>
      <c r="DS211" s="159">
        <f t="shared" ref="DS211" si="1676" xml:space="preserve"> MOD(CU211,2)</f>
        <v>0</v>
      </c>
      <c r="DU211" s="115" t="str">
        <f t="shared" ref="DU211" si="1677" xml:space="preserve"> DEC2HEX(D211*8+E211*4+F211*2+G211)</f>
        <v>0</v>
      </c>
      <c r="DV211" s="115" t="str">
        <f t="shared" ref="DV211" si="1678" xml:space="preserve"> DEC2HEX(H211*8+I211*4+J211*2+K211)</f>
        <v>0</v>
      </c>
      <c r="DW211" s="115" t="str">
        <f t="shared" ref="DW211" si="1679" xml:space="preserve"> DEC2HEX(L211*8+M211*4+N211*2+O211)</f>
        <v>0</v>
      </c>
      <c r="DX211" s="115" t="str">
        <f t="shared" ref="DX211" si="1680" xml:space="preserve"> DEC2HEX(P211*8+Q211*4+R211*2+S211)</f>
        <v>0</v>
      </c>
      <c r="DY211" s="115" t="str">
        <f t="shared" ref="DY211" si="1681" xml:space="preserve"> DEC2HEX(T211*8+U211*4+V211*2+W211)</f>
        <v>0</v>
      </c>
      <c r="DZ211" s="115" t="str">
        <f t="shared" ref="DZ211" si="1682" xml:space="preserve"> DEC2HEX(X211*8+Y211*4+Z211*2+AA211)</f>
        <v>0</v>
      </c>
    </row>
    <row r="212" spans="1:130" ht="14.75" customHeight="1" x14ac:dyDescent="0.35">
      <c r="A212" s="440">
        <f xml:space="preserve"> A202+1</f>
        <v>4</v>
      </c>
      <c r="B212" s="230">
        <f xml:space="preserve"> B210+1</f>
        <v>47</v>
      </c>
      <c r="C212" s="164" t="str">
        <f xml:space="preserve"> DEC2HEX(B212)</f>
        <v>2F</v>
      </c>
      <c r="D212" s="460" t="str">
        <f>D202</f>
        <v>IN_TIA2&lt;4:1&gt;</v>
      </c>
      <c r="E212" s="460"/>
      <c r="F212" s="460"/>
      <c r="G212" s="460"/>
      <c r="H212" s="460" t="str">
        <f t="shared" ref="H212" si="1683">H202</f>
        <v>IN_TIA1&lt;4:1&gt;</v>
      </c>
      <c r="I212" s="460"/>
      <c r="J212" s="460"/>
      <c r="K212" s="460"/>
      <c r="L212" s="460" t="str">
        <f t="shared" ref="L212" si="1684">L202</f>
        <v>LED_DRV2_TX&lt;8:1&gt;</v>
      </c>
      <c r="M212" s="460"/>
      <c r="N212" s="460"/>
      <c r="O212" s="460"/>
      <c r="P212" s="460"/>
      <c r="Q212" s="460"/>
      <c r="R212" s="460"/>
      <c r="S212" s="460"/>
      <c r="T212" s="460" t="str">
        <f>T202</f>
        <v>LED_DRV1_TX&lt;8:1&gt;</v>
      </c>
      <c r="U212" s="460"/>
      <c r="V212" s="460"/>
      <c r="W212" s="460"/>
      <c r="X212" s="460"/>
      <c r="Y212" s="460"/>
      <c r="Z212" s="460"/>
      <c r="AA212" s="460"/>
      <c r="AD212" s="159" t="s">
        <v>59</v>
      </c>
      <c r="AE212" s="93">
        <f xml:space="preserve"> IF('PPG Phase Definition'!F271="",0,('PPG Phase Definition'!F271-1))</f>
        <v>0</v>
      </c>
      <c r="AF212" s="159">
        <f t="shared" si="1539"/>
        <v>0</v>
      </c>
      <c r="AG212" s="159"/>
      <c r="AH212" s="159"/>
      <c r="AI212" s="159"/>
      <c r="AJ212" s="159">
        <f t="shared" si="1540"/>
        <v>0</v>
      </c>
      <c r="AK212" s="159"/>
      <c r="AL212" s="159"/>
      <c r="AM212" s="159"/>
      <c r="AN212" s="159">
        <f t="shared" si="1541"/>
        <v>0</v>
      </c>
      <c r="AO212" s="159"/>
      <c r="AP212" s="159"/>
      <c r="AQ212" s="159"/>
      <c r="AR212" s="159">
        <f t="shared" si="1542"/>
        <v>0</v>
      </c>
      <c r="AS212" s="159"/>
      <c r="AT212" s="159"/>
      <c r="AU212" s="159"/>
      <c r="AV212" s="159">
        <f t="shared" si="1543"/>
        <v>0</v>
      </c>
      <c r="AW212" s="159"/>
      <c r="AX212" s="159"/>
      <c r="AY212" s="159"/>
      <c r="AZ212" s="159">
        <f t="shared" si="1544"/>
        <v>0</v>
      </c>
      <c r="BA212" s="159">
        <f t="shared" si="1545"/>
        <v>0</v>
      </c>
      <c r="BB212" s="159">
        <f t="shared" si="1546"/>
        <v>0</v>
      </c>
      <c r="BC212" s="159">
        <f t="shared" si="1547"/>
        <v>0</v>
      </c>
      <c r="BD212" s="159">
        <f t="shared" si="1548"/>
        <v>0</v>
      </c>
      <c r="BE212" s="159">
        <f t="shared" si="1549"/>
        <v>0</v>
      </c>
      <c r="BF212" s="159">
        <f t="shared" si="1550"/>
        <v>0</v>
      </c>
      <c r="BG212" s="159">
        <f t="shared" si="1551"/>
        <v>0</v>
      </c>
      <c r="BH212" s="159">
        <f t="shared" si="1552"/>
        <v>0</v>
      </c>
      <c r="BI212" s="159">
        <f t="shared" si="1553"/>
        <v>0</v>
      </c>
      <c r="BJ212" s="159">
        <f t="shared" si="1554"/>
        <v>0</v>
      </c>
      <c r="BK212" s="159">
        <f t="shared" si="1555"/>
        <v>0</v>
      </c>
      <c r="BL212" s="159">
        <f t="shared" si="1556"/>
        <v>0</v>
      </c>
      <c r="BM212" s="159">
        <f t="shared" si="1557"/>
        <v>0</v>
      </c>
      <c r="BN212" s="159">
        <f t="shared" si="1558"/>
        <v>0</v>
      </c>
      <c r="BO212" s="159">
        <f t="shared" si="1559"/>
        <v>0</v>
      </c>
      <c r="BP212" s="159">
        <f t="shared" si="1560"/>
        <v>0</v>
      </c>
      <c r="BQ212" s="159">
        <f t="shared" si="1561"/>
        <v>0</v>
      </c>
      <c r="BR212" s="159">
        <f t="shared" si="1562"/>
        <v>0</v>
      </c>
      <c r="BS212" s="159">
        <f t="shared" si="1563"/>
        <v>0</v>
      </c>
      <c r="BT212" s="159">
        <f t="shared" si="1564"/>
        <v>0</v>
      </c>
      <c r="BU212" s="159">
        <f t="shared" si="1565"/>
        <v>0</v>
      </c>
      <c r="BV212" s="159">
        <f t="shared" si="1566"/>
        <v>0</v>
      </c>
      <c r="BW212" s="159">
        <f t="shared" si="1567"/>
        <v>0</v>
      </c>
      <c r="BX212" s="159">
        <f t="shared" si="1568"/>
        <v>0</v>
      </c>
      <c r="DU212" s="114"/>
      <c r="DV212" s="114"/>
      <c r="DW212" s="114"/>
      <c r="DX212" s="114"/>
      <c r="DY212" s="114"/>
      <c r="DZ212" s="114"/>
    </row>
    <row r="213" spans="1:130" ht="15.5" x14ac:dyDescent="0.35">
      <c r="A213" s="439"/>
      <c r="D213" s="155">
        <f>IF('PPG Phase Definition'!Y37=1,1,0)</f>
        <v>0</v>
      </c>
      <c r="E213" s="155">
        <f>IF('PPG Phase Definition'!Z37=1,1,0)</f>
        <v>0</v>
      </c>
      <c r="F213" s="155">
        <f>IF('PPG Phase Definition'!AA37=1,1,0)</f>
        <v>0</v>
      </c>
      <c r="G213" s="155">
        <f>IF('PPG Phase Definition'!AB37=1,1,0)</f>
        <v>0</v>
      </c>
      <c r="H213" s="155">
        <f>IF('PPG Phase Definition'!L37=1,1,0)</f>
        <v>0</v>
      </c>
      <c r="I213" s="155">
        <f>IF('PPG Phase Definition'!M37=1,1,0)</f>
        <v>0</v>
      </c>
      <c r="J213" s="155">
        <f>IF('PPG Phase Definition'!N37=1,1,0)</f>
        <v>1</v>
      </c>
      <c r="K213" s="155">
        <f>IF('PPG Phase Definition'!O37=1,1,0)</f>
        <v>0</v>
      </c>
      <c r="L213" s="155">
        <f xml:space="preserve"> IF('PPG Phase Definition'!E271="TX8",1,0)</f>
        <v>0</v>
      </c>
      <c r="M213" s="155">
        <f xml:space="preserve"> IF('PPG Phase Definition'!E271="TX7",1,0)</f>
        <v>0</v>
      </c>
      <c r="N213" s="155">
        <f xml:space="preserve"> IF('PPG Phase Definition'!E271="TX6",1,0)</f>
        <v>0</v>
      </c>
      <c r="O213" s="155">
        <f xml:space="preserve"> IF('PPG Phase Definition'!E271="TX5",1,0)</f>
        <v>0</v>
      </c>
      <c r="P213" s="155">
        <f xml:space="preserve"> IF('PPG Phase Definition'!E271="TX4",1,0)</f>
        <v>0</v>
      </c>
      <c r="Q213" s="155">
        <f xml:space="preserve"> IF('PPG Phase Definition'!E271="TX3",1,0)</f>
        <v>0</v>
      </c>
      <c r="R213" s="155">
        <f xml:space="preserve"> IF('PPG Phase Definition'!E271="TX2",1,0)</f>
        <v>0</v>
      </c>
      <c r="S213" s="155">
        <f xml:space="preserve"> IF('PPG Phase Definition'!E271="TX1",1,0)</f>
        <v>0</v>
      </c>
      <c r="T213" s="155">
        <f xml:space="preserve"> IF('PPG Phase Definition'!D271="TX8",1,0)</f>
        <v>0</v>
      </c>
      <c r="U213" s="155">
        <f xml:space="preserve"> IF('PPG Phase Definition'!D271="TX7",1,0)</f>
        <v>0</v>
      </c>
      <c r="V213" s="155">
        <f xml:space="preserve"> IF('PPG Phase Definition'!D271="TX6",1,0)</f>
        <v>0</v>
      </c>
      <c r="W213" s="155">
        <f xml:space="preserve"> IF('PPG Phase Definition'!D271="TX5",1,0)</f>
        <v>0</v>
      </c>
      <c r="X213" s="155">
        <f xml:space="preserve"> IF('PPG Phase Definition'!D271="TX4",1,0)</f>
        <v>0</v>
      </c>
      <c r="Y213" s="155">
        <f xml:space="preserve"> IF('PPG Phase Definition'!D271="TX3",1,0)</f>
        <v>0</v>
      </c>
      <c r="Z213" s="155">
        <f xml:space="preserve"> IF('PPG Phase Definition'!D271="TX2",1,0)</f>
        <v>0</v>
      </c>
      <c r="AA213" s="155">
        <f xml:space="preserve"> IF('PPG Phase Definition'!D271="TX1",1,0)</f>
        <v>0</v>
      </c>
      <c r="AD213" s="159" t="s">
        <v>259</v>
      </c>
      <c r="AE213" s="93">
        <f xml:space="preserve"> IF('PPG Phase Definition'!G271="",0,INDEX(REFERENCE!$A$2:$A$15,MATCH('PPG Phase Definition'!G271,REFERENCE!$B$2:$B$15,0)))</f>
        <v>0</v>
      </c>
      <c r="AF213" s="159">
        <f t="shared" si="1539"/>
        <v>0</v>
      </c>
      <c r="AG213" s="159"/>
      <c r="AH213" s="159"/>
      <c r="AI213" s="159"/>
      <c r="AJ213" s="159">
        <f t="shared" si="1540"/>
        <v>0</v>
      </c>
      <c r="AK213" s="159"/>
      <c r="AL213" s="159"/>
      <c r="AM213" s="159"/>
      <c r="AN213" s="159">
        <f t="shared" si="1541"/>
        <v>0</v>
      </c>
      <c r="AO213" s="159"/>
      <c r="AP213" s="159"/>
      <c r="AQ213" s="159"/>
      <c r="AR213" s="159">
        <f t="shared" si="1542"/>
        <v>0</v>
      </c>
      <c r="AS213" s="159"/>
      <c r="AT213" s="159"/>
      <c r="AU213" s="159"/>
      <c r="AV213" s="159">
        <f t="shared" si="1543"/>
        <v>0</v>
      </c>
      <c r="AW213" s="159"/>
      <c r="AX213" s="159"/>
      <c r="AY213" s="159"/>
      <c r="AZ213" s="159">
        <f t="shared" si="1544"/>
        <v>0</v>
      </c>
      <c r="BA213" s="159">
        <f t="shared" si="1545"/>
        <v>0</v>
      </c>
      <c r="BB213" s="159">
        <f t="shared" si="1546"/>
        <v>0</v>
      </c>
      <c r="BC213" s="159">
        <f t="shared" si="1547"/>
        <v>0</v>
      </c>
      <c r="BD213" s="159">
        <f t="shared" si="1548"/>
        <v>0</v>
      </c>
      <c r="BE213" s="159">
        <f t="shared" si="1549"/>
        <v>0</v>
      </c>
      <c r="BF213" s="159">
        <f t="shared" si="1550"/>
        <v>0</v>
      </c>
      <c r="BG213" s="159">
        <f t="shared" si="1551"/>
        <v>0</v>
      </c>
      <c r="BH213" s="159">
        <f t="shared" si="1552"/>
        <v>0</v>
      </c>
      <c r="BI213" s="159">
        <f t="shared" si="1553"/>
        <v>0</v>
      </c>
      <c r="BJ213" s="159">
        <f t="shared" si="1554"/>
        <v>0</v>
      </c>
      <c r="BK213" s="159">
        <f t="shared" si="1555"/>
        <v>0</v>
      </c>
      <c r="BL213" s="159">
        <f t="shared" si="1556"/>
        <v>0</v>
      </c>
      <c r="BM213" s="159">
        <f t="shared" si="1557"/>
        <v>0</v>
      </c>
      <c r="BN213" s="159">
        <f t="shared" si="1558"/>
        <v>0</v>
      </c>
      <c r="BO213" s="159">
        <f t="shared" si="1559"/>
        <v>0</v>
      </c>
      <c r="BP213" s="159">
        <f t="shared" si="1560"/>
        <v>0</v>
      </c>
      <c r="BQ213" s="159">
        <f t="shared" si="1561"/>
        <v>0</v>
      </c>
      <c r="BR213" s="159">
        <f t="shared" si="1562"/>
        <v>0</v>
      </c>
      <c r="BS213" s="159">
        <f t="shared" si="1563"/>
        <v>0</v>
      </c>
      <c r="BT213" s="159">
        <f t="shared" si="1564"/>
        <v>0</v>
      </c>
      <c r="BU213" s="159">
        <f t="shared" si="1565"/>
        <v>0</v>
      </c>
      <c r="BV213" s="159">
        <f t="shared" si="1566"/>
        <v>0</v>
      </c>
      <c r="BW213" s="159">
        <f t="shared" si="1567"/>
        <v>0</v>
      </c>
      <c r="BX213" s="159">
        <f t="shared" si="1568"/>
        <v>0</v>
      </c>
      <c r="BY213" s="127"/>
      <c r="BZ213" s="127"/>
      <c r="CA213" s="127"/>
      <c r="CB213" s="127"/>
      <c r="CC213" s="127"/>
      <c r="CD213" s="127"/>
      <c r="CE213" s="127"/>
      <c r="DU213" s="115" t="str">
        <f t="shared" ref="DU213" si="1685" xml:space="preserve"> DEC2HEX(D213*8+E213*4+F213*2+G213)</f>
        <v>0</v>
      </c>
      <c r="DV213" s="115" t="str">
        <f t="shared" ref="DV213" si="1686" xml:space="preserve"> DEC2HEX(H213*8+I213*4+J213*2+K213)</f>
        <v>2</v>
      </c>
      <c r="DW213" s="115" t="str">
        <f t="shared" ref="DW213" si="1687" xml:space="preserve"> DEC2HEX(L213*8+M213*4+N213*2+O213)</f>
        <v>0</v>
      </c>
      <c r="DX213" s="115" t="str">
        <f t="shared" ref="DX213" si="1688" xml:space="preserve"> DEC2HEX(P213*8+Q213*4+R213*2+S213)</f>
        <v>0</v>
      </c>
      <c r="DY213" s="115" t="str">
        <f t="shared" ref="DY213" si="1689" xml:space="preserve"> DEC2HEX(T213*8+U213*4+V213*2+W213)</f>
        <v>0</v>
      </c>
      <c r="DZ213" s="115" t="str">
        <f t="shared" ref="DZ213" si="1690" xml:space="preserve"> DEC2HEX(X213*8+Y213*4+Z213*2+AA213)</f>
        <v>0</v>
      </c>
    </row>
    <row r="214" spans="1:130" ht="69" x14ac:dyDescent="0.35">
      <c r="A214" s="439"/>
      <c r="B214" s="230">
        <f>B212+1</f>
        <v>48</v>
      </c>
      <c r="C214" s="164" t="str">
        <f t="shared" ref="C214" si="1691" xml:space="preserve"> DEC2HEX(B214)</f>
        <v>30</v>
      </c>
      <c r="D214" s="445" t="s">
        <v>238</v>
      </c>
      <c r="E214" s="476"/>
      <c r="F214" s="476"/>
      <c r="G214" s="476"/>
      <c r="H214" s="476"/>
      <c r="I214" s="476"/>
      <c r="J214" s="476"/>
      <c r="K214" s="476"/>
      <c r="L214" s="168" t="s">
        <v>239</v>
      </c>
      <c r="M214" s="168" t="s">
        <v>240</v>
      </c>
      <c r="N214" s="168" t="s">
        <v>241</v>
      </c>
      <c r="O214" s="460" t="s">
        <v>242</v>
      </c>
      <c r="P214" s="460"/>
      <c r="Q214" s="460"/>
      <c r="R214" s="477" t="s">
        <v>378</v>
      </c>
      <c r="S214" s="477"/>
      <c r="T214" s="460" t="s">
        <v>243</v>
      </c>
      <c r="U214" s="460"/>
      <c r="V214" s="460"/>
      <c r="W214" s="460"/>
      <c r="X214" s="460" t="s">
        <v>33</v>
      </c>
      <c r="Y214" s="460"/>
      <c r="Z214" s="460"/>
      <c r="AA214" s="460"/>
      <c r="AD214" s="159" t="s">
        <v>260</v>
      </c>
      <c r="AE214" s="93">
        <f xml:space="preserve"> IF('PPG Phase Definition'!H271="",0,INDEX(REFERENCE!$A$17:$A$24,MATCH('PPG Phase Definition'!H271,REFERENCE!$B$17:$B$24,0)))</f>
        <v>0</v>
      </c>
      <c r="AF214" s="159">
        <f t="shared" si="1539"/>
        <v>0</v>
      </c>
      <c r="AG214" s="159"/>
      <c r="AH214" s="159"/>
      <c r="AI214" s="159"/>
      <c r="AJ214" s="159">
        <f t="shared" si="1540"/>
        <v>0</v>
      </c>
      <c r="AK214" s="159"/>
      <c r="AL214" s="159"/>
      <c r="AM214" s="159"/>
      <c r="AN214" s="159">
        <f t="shared" si="1541"/>
        <v>0</v>
      </c>
      <c r="AO214" s="159"/>
      <c r="AP214" s="159"/>
      <c r="AQ214" s="159"/>
      <c r="AR214" s="159">
        <f t="shared" si="1542"/>
        <v>0</v>
      </c>
      <c r="AS214" s="159"/>
      <c r="AT214" s="159"/>
      <c r="AU214" s="159"/>
      <c r="AV214" s="159">
        <f t="shared" si="1543"/>
        <v>0</v>
      </c>
      <c r="AW214" s="159"/>
      <c r="AX214" s="159"/>
      <c r="AY214" s="159"/>
      <c r="AZ214" s="159">
        <f t="shared" si="1544"/>
        <v>0</v>
      </c>
      <c r="BA214" s="159">
        <f t="shared" si="1545"/>
        <v>0</v>
      </c>
      <c r="BB214" s="159">
        <f t="shared" si="1546"/>
        <v>0</v>
      </c>
      <c r="BC214" s="159">
        <f t="shared" si="1547"/>
        <v>0</v>
      </c>
      <c r="BD214" s="159">
        <f t="shared" si="1548"/>
        <v>0</v>
      </c>
      <c r="BE214" s="159">
        <f t="shared" si="1549"/>
        <v>0</v>
      </c>
      <c r="BF214" s="159">
        <f t="shared" si="1550"/>
        <v>0</v>
      </c>
      <c r="BG214" s="159">
        <f t="shared" si="1551"/>
        <v>0</v>
      </c>
      <c r="BH214" s="159">
        <f t="shared" si="1552"/>
        <v>0</v>
      </c>
      <c r="BI214" s="159">
        <f t="shared" si="1553"/>
        <v>0</v>
      </c>
      <c r="BJ214" s="159">
        <f t="shared" si="1554"/>
        <v>0</v>
      </c>
      <c r="BK214" s="159">
        <f t="shared" si="1555"/>
        <v>0</v>
      </c>
      <c r="BL214" s="159">
        <f t="shared" si="1556"/>
        <v>0</v>
      </c>
      <c r="BM214" s="159">
        <f t="shared" si="1557"/>
        <v>0</v>
      </c>
      <c r="BN214" s="159">
        <f t="shared" si="1558"/>
        <v>0</v>
      </c>
      <c r="BO214" s="159">
        <f t="shared" si="1559"/>
        <v>0</v>
      </c>
      <c r="BP214" s="159">
        <f t="shared" si="1560"/>
        <v>0</v>
      </c>
      <c r="BQ214" s="159">
        <f t="shared" si="1561"/>
        <v>0</v>
      </c>
      <c r="BR214" s="159">
        <f t="shared" si="1562"/>
        <v>0</v>
      </c>
      <c r="BS214" s="159">
        <f t="shared" si="1563"/>
        <v>0</v>
      </c>
      <c r="BT214" s="159">
        <f t="shared" si="1564"/>
        <v>0</v>
      </c>
      <c r="BU214" s="159">
        <f t="shared" si="1565"/>
        <v>0</v>
      </c>
      <c r="BV214" s="159">
        <f t="shared" si="1566"/>
        <v>0</v>
      </c>
      <c r="BW214" s="159">
        <f t="shared" si="1567"/>
        <v>0</v>
      </c>
      <c r="BX214" s="159">
        <f t="shared" si="1568"/>
        <v>0</v>
      </c>
      <c r="DU214" s="114"/>
      <c r="DV214" s="114"/>
      <c r="DW214" s="114"/>
      <c r="DX214" s="114"/>
      <c r="DY214" s="114"/>
      <c r="DZ214" s="114"/>
    </row>
    <row r="215" spans="1:130" ht="14.75" customHeight="1" x14ac:dyDescent="0.35">
      <c r="A215" s="439"/>
      <c r="D215" s="172">
        <f t="shared" ref="D215" si="1692" xml:space="preserve"> BQ215</f>
        <v>0</v>
      </c>
      <c r="E215" s="172">
        <f t="shared" ref="E215" si="1693" xml:space="preserve"> BR215</f>
        <v>0</v>
      </c>
      <c r="F215" s="172">
        <f t="shared" ref="F215" si="1694" xml:space="preserve"> BS215</f>
        <v>0</v>
      </c>
      <c r="G215" s="172">
        <f t="shared" ref="G215" si="1695" xml:space="preserve"> BT215</f>
        <v>0</v>
      </c>
      <c r="H215" s="172">
        <f t="shared" ref="H215" si="1696" xml:space="preserve"> BU215</f>
        <v>0</v>
      </c>
      <c r="I215" s="172">
        <f t="shared" ref="I215" si="1697" xml:space="preserve"> BV215</f>
        <v>0</v>
      </c>
      <c r="J215" s="172">
        <f t="shared" ref="J215" si="1698" xml:space="preserve"> BW215</f>
        <v>0</v>
      </c>
      <c r="K215" s="172">
        <f t="shared" ref="K215" si="1699" xml:space="preserve"> BX215</f>
        <v>0</v>
      </c>
      <c r="L215" s="172">
        <f>IF('PPG Phase Definition'!S37="DIG AACM",1,IF('PPG Phase Definition'!S37="LED_DC Cancellation",1,0))</f>
        <v>1</v>
      </c>
      <c r="M215" s="172">
        <f>IF('PPG Phase Definition'!S37="ANA AACM",1,0)</f>
        <v>0</v>
      </c>
      <c r="N215" s="172">
        <f xml:space="preserve"> 'PPG Phase Definition'!U37</f>
        <v>1</v>
      </c>
      <c r="O215" s="172">
        <f t="shared" ref="O215" si="1700" xml:space="preserve"> BV214</f>
        <v>0</v>
      </c>
      <c r="P215" s="172">
        <f t="shared" ref="P215" si="1701" xml:space="preserve"> BW214</f>
        <v>0</v>
      </c>
      <c r="Q215" s="172">
        <f xml:space="preserve"> BX214</f>
        <v>0</v>
      </c>
      <c r="R215" s="172">
        <f>INT(MOD('PPG Phase Definition'!T37/2,2))</f>
        <v>0</v>
      </c>
      <c r="S215" s="172">
        <f>MOD('PPG Phase Definition'!T37,2)</f>
        <v>1</v>
      </c>
      <c r="T215" s="172">
        <f t="shared" ref="T215" si="1702" xml:space="preserve"> BU213</f>
        <v>0</v>
      </c>
      <c r="U215" s="172">
        <f t="shared" ref="U215" si="1703" xml:space="preserve"> BV213</f>
        <v>0</v>
      </c>
      <c r="V215" s="172">
        <f t="shared" ref="V215" si="1704" xml:space="preserve"> BW213</f>
        <v>0</v>
      </c>
      <c r="W215" s="172">
        <f xml:space="preserve"> BX213</f>
        <v>0</v>
      </c>
      <c r="X215" s="172">
        <f t="shared" ref="X215" si="1705" xml:space="preserve"> BU212</f>
        <v>0</v>
      </c>
      <c r="Y215" s="172">
        <f t="shared" ref="Y215" si="1706" xml:space="preserve"> BV212</f>
        <v>0</v>
      </c>
      <c r="Z215" s="172">
        <f t="shared" ref="Z215" si="1707" xml:space="preserve"> BW212</f>
        <v>0</v>
      </c>
      <c r="AA215" s="172">
        <f xml:space="preserve"> BX212</f>
        <v>0</v>
      </c>
      <c r="AD215" s="159" t="s">
        <v>261</v>
      </c>
      <c r="AE215" s="93">
        <f xml:space="preserve"> IF(OR(('PPG Phase Definition'!U37=1),('PPG Phase Definition'!$Q$2=1)),IF('PPG Phase Definition'!I271="",0,MIN(ROUND('PPG Phase Definition'!I271/'PPG Config'!$C$20*255,0),255)),IF('PPG Phase Definition'!I271="",0,MIN(ROUND('PPG Phase Definition'!I271/'PPG Config'!$C$23*255,0),255)))</f>
        <v>0</v>
      </c>
      <c r="AF215" s="159">
        <f t="shared" si="1539"/>
        <v>0</v>
      </c>
      <c r="AG215" s="159"/>
      <c r="AH215" s="159"/>
      <c r="AI215" s="159"/>
      <c r="AJ215" s="159">
        <f t="shared" si="1540"/>
        <v>0</v>
      </c>
      <c r="AK215" s="159"/>
      <c r="AL215" s="159"/>
      <c r="AM215" s="159"/>
      <c r="AN215" s="159">
        <f t="shared" si="1541"/>
        <v>0</v>
      </c>
      <c r="AO215" s="159"/>
      <c r="AP215" s="159"/>
      <c r="AQ215" s="159"/>
      <c r="AR215" s="159">
        <f t="shared" si="1542"/>
        <v>0</v>
      </c>
      <c r="AS215" s="159"/>
      <c r="AT215" s="159"/>
      <c r="AU215" s="159"/>
      <c r="AV215" s="159">
        <f t="shared" si="1543"/>
        <v>0</v>
      </c>
      <c r="AW215" s="159"/>
      <c r="AX215" s="159"/>
      <c r="AY215" s="159"/>
      <c r="AZ215" s="159">
        <f t="shared" si="1544"/>
        <v>0</v>
      </c>
      <c r="BA215" s="159">
        <f t="shared" si="1545"/>
        <v>0</v>
      </c>
      <c r="BB215" s="159">
        <f t="shared" si="1546"/>
        <v>0</v>
      </c>
      <c r="BC215" s="159">
        <f t="shared" si="1547"/>
        <v>0</v>
      </c>
      <c r="BD215" s="159">
        <f t="shared" si="1548"/>
        <v>0</v>
      </c>
      <c r="BE215" s="159">
        <f t="shared" si="1549"/>
        <v>0</v>
      </c>
      <c r="BF215" s="159">
        <f t="shared" si="1550"/>
        <v>0</v>
      </c>
      <c r="BG215" s="159">
        <f t="shared" si="1551"/>
        <v>0</v>
      </c>
      <c r="BH215" s="159">
        <f t="shared" si="1552"/>
        <v>0</v>
      </c>
      <c r="BI215" s="159">
        <f t="shared" si="1553"/>
        <v>0</v>
      </c>
      <c r="BJ215" s="159">
        <f t="shared" si="1554"/>
        <v>0</v>
      </c>
      <c r="BK215" s="159">
        <f t="shared" si="1555"/>
        <v>0</v>
      </c>
      <c r="BL215" s="159">
        <f t="shared" si="1556"/>
        <v>0</v>
      </c>
      <c r="BM215" s="159">
        <f t="shared" si="1557"/>
        <v>0</v>
      </c>
      <c r="BN215" s="159">
        <f t="shared" si="1558"/>
        <v>0</v>
      </c>
      <c r="BO215" s="159">
        <f t="shared" si="1559"/>
        <v>0</v>
      </c>
      <c r="BP215" s="159">
        <f t="shared" si="1560"/>
        <v>0</v>
      </c>
      <c r="BQ215" s="159">
        <f t="shared" si="1561"/>
        <v>0</v>
      </c>
      <c r="BR215" s="159">
        <f t="shared" si="1562"/>
        <v>0</v>
      </c>
      <c r="BS215" s="159">
        <f t="shared" si="1563"/>
        <v>0</v>
      </c>
      <c r="BT215" s="159">
        <f t="shared" si="1564"/>
        <v>0</v>
      </c>
      <c r="BU215" s="159">
        <f t="shared" si="1565"/>
        <v>0</v>
      </c>
      <c r="BV215" s="159">
        <f t="shared" si="1566"/>
        <v>0</v>
      </c>
      <c r="BW215" s="159">
        <f t="shared" si="1567"/>
        <v>0</v>
      </c>
      <c r="BX215" s="159">
        <f t="shared" si="1568"/>
        <v>0</v>
      </c>
      <c r="BY215" s="127"/>
      <c r="BZ215" s="127"/>
      <c r="CA215" s="127"/>
      <c r="CB215" s="127"/>
      <c r="CC215" s="127"/>
      <c r="CD215" s="127"/>
      <c r="CE215" s="127"/>
      <c r="CF215" s="127"/>
      <c r="CG215" s="127"/>
      <c r="CH215" s="127"/>
      <c r="CI215" s="127"/>
      <c r="CJ215" s="127"/>
      <c r="CK215" s="127"/>
      <c r="CL215" s="127"/>
      <c r="CM215" s="127"/>
      <c r="CN215" s="127"/>
      <c r="CO215" s="127"/>
      <c r="CP215" s="127"/>
      <c r="CQ215" s="127"/>
      <c r="CR215" s="127"/>
      <c r="CS215" s="127"/>
      <c r="DU215" s="115" t="str">
        <f t="shared" ref="DU215" si="1708" xml:space="preserve"> DEC2HEX(D215*8+E215*4+F215*2+G215)</f>
        <v>0</v>
      </c>
      <c r="DV215" s="115" t="str">
        <f t="shared" ref="DV215" si="1709" xml:space="preserve"> DEC2HEX(H215*8+I215*4+J215*2+K215)</f>
        <v>0</v>
      </c>
      <c r="DW215" s="115" t="str">
        <f t="shared" ref="DW215" si="1710" xml:space="preserve"> DEC2HEX(L215*8+M215*4+N215*2+O215)</f>
        <v>A</v>
      </c>
      <c r="DX215" s="115" t="str">
        <f t="shared" ref="DX215" si="1711" xml:space="preserve"> DEC2HEX(P215*8+Q215*4+R215*2+S215)</f>
        <v>1</v>
      </c>
      <c r="DY215" s="115" t="str">
        <f t="shared" ref="DY215" si="1712" xml:space="preserve"> DEC2HEX(T215*8+U215*4+V215*2+W215)</f>
        <v>0</v>
      </c>
      <c r="DZ215" s="115" t="str">
        <f t="shared" ref="DZ215" si="1713" xml:space="preserve"> DEC2HEX(X215*8+Y215*4+Z215*2+AA215)</f>
        <v>0</v>
      </c>
    </row>
    <row r="216" spans="1:130" ht="90" customHeight="1" x14ac:dyDescent="0.35">
      <c r="A216" s="439"/>
      <c r="B216" s="230">
        <f>B214+1</f>
        <v>49</v>
      </c>
      <c r="C216" s="164" t="str">
        <f t="shared" ref="C216" si="1714" xml:space="preserve"> DEC2HEX(B216)</f>
        <v>31</v>
      </c>
      <c r="D216" s="445" t="s">
        <v>244</v>
      </c>
      <c r="E216" s="445"/>
      <c r="F216" s="169" t="s">
        <v>573</v>
      </c>
      <c r="G216" s="168" t="s">
        <v>350</v>
      </c>
      <c r="H216" s="168" t="s">
        <v>572</v>
      </c>
      <c r="I216" s="478" t="s">
        <v>571</v>
      </c>
      <c r="J216" s="478"/>
      <c r="K216" s="478" t="s">
        <v>34</v>
      </c>
      <c r="L216" s="478"/>
      <c r="M216" s="169" t="s">
        <v>245</v>
      </c>
      <c r="N216" s="169" t="s">
        <v>570</v>
      </c>
      <c r="O216" s="169" t="s">
        <v>35</v>
      </c>
      <c r="P216" s="168" t="s">
        <v>377</v>
      </c>
      <c r="Q216" s="167">
        <v>0</v>
      </c>
      <c r="R216" s="167">
        <v>0</v>
      </c>
      <c r="S216" s="167">
        <v>0</v>
      </c>
      <c r="T216" s="460" t="s">
        <v>37</v>
      </c>
      <c r="U216" s="460"/>
      <c r="V216" s="460"/>
      <c r="W216" s="460"/>
      <c r="X216" s="460"/>
      <c r="Y216" s="460"/>
      <c r="Z216" s="460"/>
      <c r="AA216" s="460"/>
      <c r="AD216" s="159" t="s">
        <v>262</v>
      </c>
      <c r="AE216" s="93">
        <f xml:space="preserve"> IF('PPG Phase Definition'!T271="",0,INDEX(REFERENCE!$A$2:$A$15,MATCH('PPG Phase Definition'!T271,REFERENCE!$B$2:$B$15,0)))</f>
        <v>0</v>
      </c>
      <c r="AF216" s="159">
        <f t="shared" si="1539"/>
        <v>0</v>
      </c>
      <c r="AG216" s="159"/>
      <c r="AH216" s="159"/>
      <c r="AI216" s="159"/>
      <c r="AJ216" s="159">
        <f t="shared" si="1540"/>
        <v>0</v>
      </c>
      <c r="AK216" s="159"/>
      <c r="AL216" s="159"/>
      <c r="AM216" s="159"/>
      <c r="AN216" s="159">
        <f t="shared" si="1541"/>
        <v>0</v>
      </c>
      <c r="AO216" s="159"/>
      <c r="AP216" s="159"/>
      <c r="AQ216" s="159"/>
      <c r="AR216" s="159">
        <f t="shared" si="1542"/>
        <v>0</v>
      </c>
      <c r="AS216" s="159"/>
      <c r="AT216" s="159"/>
      <c r="AU216" s="159"/>
      <c r="AV216" s="159">
        <f t="shared" si="1543"/>
        <v>0</v>
      </c>
      <c r="AW216" s="159"/>
      <c r="AX216" s="159"/>
      <c r="AY216" s="159"/>
      <c r="AZ216" s="159">
        <f t="shared" si="1544"/>
        <v>0</v>
      </c>
      <c r="BA216" s="159">
        <f t="shared" si="1545"/>
        <v>0</v>
      </c>
      <c r="BB216" s="159">
        <f t="shared" si="1546"/>
        <v>0</v>
      </c>
      <c r="BC216" s="159">
        <f t="shared" si="1547"/>
        <v>0</v>
      </c>
      <c r="BD216" s="159">
        <f t="shared" si="1548"/>
        <v>0</v>
      </c>
      <c r="BE216" s="159">
        <f t="shared" si="1549"/>
        <v>0</v>
      </c>
      <c r="BF216" s="159">
        <f t="shared" si="1550"/>
        <v>0</v>
      </c>
      <c r="BG216" s="159">
        <f t="shared" si="1551"/>
        <v>0</v>
      </c>
      <c r="BH216" s="159">
        <f t="shared" si="1552"/>
        <v>0</v>
      </c>
      <c r="BI216" s="159">
        <f t="shared" si="1553"/>
        <v>0</v>
      </c>
      <c r="BJ216" s="159">
        <f t="shared" si="1554"/>
        <v>0</v>
      </c>
      <c r="BK216" s="159">
        <f t="shared" si="1555"/>
        <v>0</v>
      </c>
      <c r="BL216" s="159">
        <f t="shared" si="1556"/>
        <v>0</v>
      </c>
      <c r="BM216" s="159">
        <f t="shared" si="1557"/>
        <v>0</v>
      </c>
      <c r="BN216" s="159">
        <f t="shared" si="1558"/>
        <v>0</v>
      </c>
      <c r="BO216" s="159">
        <f t="shared" si="1559"/>
        <v>0</v>
      </c>
      <c r="BP216" s="159">
        <f t="shared" si="1560"/>
        <v>0</v>
      </c>
      <c r="BQ216" s="159">
        <f t="shared" si="1561"/>
        <v>0</v>
      </c>
      <c r="BR216" s="159">
        <f t="shared" si="1562"/>
        <v>0</v>
      </c>
      <c r="BS216" s="159">
        <f t="shared" si="1563"/>
        <v>0</v>
      </c>
      <c r="BT216" s="159">
        <f t="shared" si="1564"/>
        <v>0</v>
      </c>
      <c r="BU216" s="159">
        <f t="shared" si="1565"/>
        <v>0</v>
      </c>
      <c r="BV216" s="159">
        <f t="shared" si="1566"/>
        <v>0</v>
      </c>
      <c r="BW216" s="159">
        <f t="shared" si="1567"/>
        <v>0</v>
      </c>
      <c r="BX216" s="159">
        <f t="shared" si="1568"/>
        <v>0</v>
      </c>
      <c r="BY216" s="127"/>
      <c r="BZ216" s="127"/>
      <c r="CA216" s="127"/>
      <c r="CB216" s="127"/>
      <c r="CC216" s="127"/>
      <c r="CD216" s="127"/>
      <c r="CE216" s="127"/>
      <c r="DU216" s="114"/>
      <c r="DV216" s="114"/>
      <c r="DW216" s="114"/>
      <c r="DX216" s="114"/>
      <c r="DY216" s="114"/>
      <c r="DZ216" s="114"/>
    </row>
    <row r="217" spans="1:130" ht="15.5" x14ac:dyDescent="0.35">
      <c r="A217" s="439"/>
      <c r="D217" s="172">
        <f xml:space="preserve"> MOD((IF('PPG Phase Definition'!S271="",0,INDEX(REFERENCE!$L$12:$L$15,MATCH('PPG Phase Definition'!S271,REFERENCE!$M$12:$M$15,0)))-E217)/2,2)</f>
        <v>0</v>
      </c>
      <c r="E217" s="172">
        <f xml:space="preserve"> MOD(IF('PPG Phase Definition'!S271="",0,INDEX(REFERENCE!$L$12:$L$15,MATCH('PPG Phase Definition'!S271,REFERENCE!$M$12:$M$15,0))),2)</f>
        <v>0</v>
      </c>
      <c r="F217" s="156"/>
      <c r="G217" s="156"/>
      <c r="H217" s="172">
        <f>IF('PPG Phase Definition'!C37="Impedance",1,0)*IMP_MODE_EN</f>
        <v>0</v>
      </c>
      <c r="I217" s="172">
        <f xml:space="preserve"> MOD(('PPG Phase Definition'!M271-J217)/2,2)</f>
        <v>0</v>
      </c>
      <c r="J217" s="172">
        <f xml:space="preserve"> MOD('PPG Phase Definition'!M271,2)</f>
        <v>0</v>
      </c>
      <c r="K217" s="156"/>
      <c r="L217" s="156"/>
      <c r="M217" s="156"/>
      <c r="N217" s="172">
        <f xml:space="preserve"> MOD(('PPG Phase Definition'!M271-I217*2-J217)/4,2)</f>
        <v>0</v>
      </c>
      <c r="O217" s="172">
        <f xml:space="preserve"> 'PPG Phase Definition'!K271</f>
        <v>0</v>
      </c>
      <c r="P217" s="156">
        <f>IF('PPG Phase Definition'!K37="Set2",1,0)</f>
        <v>0</v>
      </c>
      <c r="Q217" s="156"/>
      <c r="R217" s="156"/>
      <c r="S217" s="156"/>
      <c r="T217" s="172">
        <f t="shared" ref="T217" si="1715" xml:space="preserve"> BQ220</f>
        <v>0</v>
      </c>
      <c r="U217" s="172">
        <f t="shared" ref="U217" si="1716" xml:space="preserve"> BR220</f>
        <v>0</v>
      </c>
      <c r="V217" s="172">
        <f t="shared" ref="V217" si="1717" xml:space="preserve"> BS220</f>
        <v>0</v>
      </c>
      <c r="W217" s="172">
        <f t="shared" ref="W217" si="1718" xml:space="preserve"> BT220</f>
        <v>0</v>
      </c>
      <c r="X217" s="172">
        <f t="shared" ref="X217" si="1719" xml:space="preserve"> BU220</f>
        <v>0</v>
      </c>
      <c r="Y217" s="172">
        <f t="shared" ref="Y217" si="1720" xml:space="preserve"> BV220</f>
        <v>0</v>
      </c>
      <c r="Z217" s="172">
        <f t="shared" ref="Z217" si="1721" xml:space="preserve"> BW220</f>
        <v>0</v>
      </c>
      <c r="AA217" s="172">
        <f xml:space="preserve"> BX220</f>
        <v>0</v>
      </c>
      <c r="AD217" s="159" t="s">
        <v>263</v>
      </c>
      <c r="AE217" s="93">
        <f xml:space="preserve"> IF('PPG Phase Definition'!U271="",0,INDEX(REFERENCE!$A$17:$A$24,MATCH('PPG Phase Definition'!U271,REFERENCE!$B$17:$B$24,0)))</f>
        <v>0</v>
      </c>
      <c r="AF217" s="159">
        <f t="shared" si="1539"/>
        <v>0</v>
      </c>
      <c r="AG217" s="159"/>
      <c r="AH217" s="159"/>
      <c r="AI217" s="159"/>
      <c r="AJ217" s="159">
        <f t="shared" si="1540"/>
        <v>0</v>
      </c>
      <c r="AK217" s="159"/>
      <c r="AL217" s="159"/>
      <c r="AM217" s="159"/>
      <c r="AN217" s="159">
        <f t="shared" si="1541"/>
        <v>0</v>
      </c>
      <c r="AO217" s="159"/>
      <c r="AP217" s="159"/>
      <c r="AQ217" s="159"/>
      <c r="AR217" s="159">
        <f t="shared" si="1542"/>
        <v>0</v>
      </c>
      <c r="AS217" s="159"/>
      <c r="AT217" s="159"/>
      <c r="AU217" s="159"/>
      <c r="AV217" s="159">
        <f t="shared" si="1543"/>
        <v>0</v>
      </c>
      <c r="AW217" s="159"/>
      <c r="AX217" s="159"/>
      <c r="AY217" s="159"/>
      <c r="AZ217" s="159">
        <f t="shared" si="1544"/>
        <v>0</v>
      </c>
      <c r="BA217" s="159">
        <f t="shared" si="1545"/>
        <v>0</v>
      </c>
      <c r="BB217" s="159">
        <f t="shared" si="1546"/>
        <v>0</v>
      </c>
      <c r="BC217" s="159">
        <f t="shared" si="1547"/>
        <v>0</v>
      </c>
      <c r="BD217" s="159">
        <f t="shared" si="1548"/>
        <v>0</v>
      </c>
      <c r="BE217" s="159">
        <f t="shared" si="1549"/>
        <v>0</v>
      </c>
      <c r="BF217" s="159">
        <f t="shared" si="1550"/>
        <v>0</v>
      </c>
      <c r="BG217" s="159">
        <f t="shared" si="1551"/>
        <v>0</v>
      </c>
      <c r="BH217" s="159">
        <f t="shared" si="1552"/>
        <v>0</v>
      </c>
      <c r="BI217" s="159">
        <f t="shared" si="1553"/>
        <v>0</v>
      </c>
      <c r="BJ217" s="159">
        <f t="shared" si="1554"/>
        <v>0</v>
      </c>
      <c r="BK217" s="159">
        <f t="shared" si="1555"/>
        <v>0</v>
      </c>
      <c r="BL217" s="159">
        <f t="shared" si="1556"/>
        <v>0</v>
      </c>
      <c r="BM217" s="159">
        <f t="shared" si="1557"/>
        <v>0</v>
      </c>
      <c r="BN217" s="159">
        <f t="shared" si="1558"/>
        <v>0</v>
      </c>
      <c r="BO217" s="159">
        <f t="shared" si="1559"/>
        <v>0</v>
      </c>
      <c r="BP217" s="159">
        <f t="shared" si="1560"/>
        <v>0</v>
      </c>
      <c r="BQ217" s="159">
        <f t="shared" si="1561"/>
        <v>0</v>
      </c>
      <c r="BR217" s="159">
        <f t="shared" si="1562"/>
        <v>0</v>
      </c>
      <c r="BS217" s="159">
        <f t="shared" si="1563"/>
        <v>0</v>
      </c>
      <c r="BT217" s="159">
        <f t="shared" si="1564"/>
        <v>0</v>
      </c>
      <c r="BU217" s="159">
        <f t="shared" si="1565"/>
        <v>0</v>
      </c>
      <c r="BV217" s="159">
        <f t="shared" si="1566"/>
        <v>0</v>
      </c>
      <c r="BW217" s="159">
        <f t="shared" si="1567"/>
        <v>0</v>
      </c>
      <c r="BX217" s="159">
        <f t="shared" si="1568"/>
        <v>0</v>
      </c>
      <c r="DU217" s="115" t="str">
        <f t="shared" ref="DU217" si="1722" xml:space="preserve"> DEC2HEX(D217*8+E217*4+F217*2+G217)</f>
        <v>0</v>
      </c>
      <c r="DV217" s="115" t="str">
        <f t="shared" ref="DV217" si="1723" xml:space="preserve"> DEC2HEX(H217*8+I217*4+J217*2+K217)</f>
        <v>0</v>
      </c>
      <c r="DW217" s="115" t="str">
        <f t="shared" ref="DW217" si="1724" xml:space="preserve"> DEC2HEX(L217*8+M217*4+N217*2+O217)</f>
        <v>0</v>
      </c>
      <c r="DX217" s="115" t="str">
        <f t="shared" ref="DX217" si="1725" xml:space="preserve"> DEC2HEX(P217*8+Q217*4+R217*2+S217)</f>
        <v>0</v>
      </c>
      <c r="DY217" s="115" t="str">
        <f t="shared" ref="DY217" si="1726" xml:space="preserve"> DEC2HEX(T217*8+U217*4+V217*2+W217)</f>
        <v>0</v>
      </c>
      <c r="DZ217" s="115" t="str">
        <f t="shared" ref="DZ217" si="1727" xml:space="preserve"> DEC2HEX(X217*8+Y217*4+Z217*2+AA217)</f>
        <v>0</v>
      </c>
    </row>
    <row r="218" spans="1:130" ht="69" x14ac:dyDescent="0.35">
      <c r="A218" s="439"/>
      <c r="B218" s="230">
        <f>B216+1</f>
        <v>50</v>
      </c>
      <c r="C218" s="164" t="str">
        <f t="shared" ref="C218" si="1728" xml:space="preserve"> DEC2HEX(B218)</f>
        <v>32</v>
      </c>
      <c r="D218" s="445" t="s">
        <v>246</v>
      </c>
      <c r="E218" s="476"/>
      <c r="F218" s="476"/>
      <c r="G218" s="476"/>
      <c r="H218" s="476"/>
      <c r="I218" s="476"/>
      <c r="J218" s="476"/>
      <c r="K218" s="476"/>
      <c r="L218" s="168" t="s">
        <v>247</v>
      </c>
      <c r="M218" s="168" t="s">
        <v>248</v>
      </c>
      <c r="N218" s="168" t="s">
        <v>249</v>
      </c>
      <c r="O218" s="460" t="s">
        <v>250</v>
      </c>
      <c r="P218" s="460"/>
      <c r="Q218" s="460"/>
      <c r="R218" s="477" t="s">
        <v>379</v>
      </c>
      <c r="S218" s="477"/>
      <c r="T218" s="460" t="s">
        <v>251</v>
      </c>
      <c r="U218" s="460"/>
      <c r="V218" s="460"/>
      <c r="W218" s="460"/>
      <c r="X218" s="167">
        <v>0</v>
      </c>
      <c r="Y218" s="167">
        <v>0</v>
      </c>
      <c r="Z218" s="167">
        <v>0</v>
      </c>
      <c r="AA218" s="167">
        <v>0</v>
      </c>
      <c r="AD218" s="159" t="s">
        <v>264</v>
      </c>
      <c r="AE218" s="93">
        <f xml:space="preserve"> IF(OR(('PPG Phase Definition'!AH37=1),('PPG Phase Definition'!$Q$2=1)),IF('PPG Phase Definition'!W271="",0,MIN(ROUND('PPG Phase Definition'!W271/'PPG Config'!$C$21*255,0),255)),IF('PPG Phase Definition'!W271="",0,MIN(ROUND('PPG Phase Definition'!W271/'PPG Config'!$C$24*255,0),255)))</f>
        <v>0</v>
      </c>
      <c r="AF218" s="159">
        <f t="shared" si="1539"/>
        <v>0</v>
      </c>
      <c r="AG218" s="159"/>
      <c r="AH218" s="159"/>
      <c r="AI218" s="159"/>
      <c r="AJ218" s="159">
        <f t="shared" si="1540"/>
        <v>0</v>
      </c>
      <c r="AK218" s="159"/>
      <c r="AL218" s="159"/>
      <c r="AM218" s="159"/>
      <c r="AN218" s="159">
        <f t="shared" si="1541"/>
        <v>0</v>
      </c>
      <c r="AO218" s="159"/>
      <c r="AP218" s="159"/>
      <c r="AQ218" s="159"/>
      <c r="AR218" s="159">
        <f t="shared" si="1542"/>
        <v>0</v>
      </c>
      <c r="AS218" s="159"/>
      <c r="AT218" s="159"/>
      <c r="AU218" s="159"/>
      <c r="AV218" s="159">
        <f t="shared" si="1543"/>
        <v>0</v>
      </c>
      <c r="AW218" s="159"/>
      <c r="AX218" s="159"/>
      <c r="AY218" s="159"/>
      <c r="AZ218" s="159">
        <f t="shared" si="1544"/>
        <v>0</v>
      </c>
      <c r="BA218" s="159">
        <f t="shared" si="1545"/>
        <v>0</v>
      </c>
      <c r="BB218" s="159">
        <f t="shared" si="1546"/>
        <v>0</v>
      </c>
      <c r="BC218" s="159">
        <f t="shared" si="1547"/>
        <v>0</v>
      </c>
      <c r="BD218" s="159">
        <f t="shared" si="1548"/>
        <v>0</v>
      </c>
      <c r="BE218" s="159">
        <f t="shared" si="1549"/>
        <v>0</v>
      </c>
      <c r="BF218" s="159">
        <f t="shared" si="1550"/>
        <v>0</v>
      </c>
      <c r="BG218" s="159">
        <f t="shared" si="1551"/>
        <v>0</v>
      </c>
      <c r="BH218" s="159">
        <f t="shared" si="1552"/>
        <v>0</v>
      </c>
      <c r="BI218" s="159">
        <f t="shared" si="1553"/>
        <v>0</v>
      </c>
      <c r="BJ218" s="159">
        <f t="shared" si="1554"/>
        <v>0</v>
      </c>
      <c r="BK218" s="159">
        <f t="shared" si="1555"/>
        <v>0</v>
      </c>
      <c r="BL218" s="159">
        <f t="shared" si="1556"/>
        <v>0</v>
      </c>
      <c r="BM218" s="159">
        <f t="shared" si="1557"/>
        <v>0</v>
      </c>
      <c r="BN218" s="159">
        <f t="shared" si="1558"/>
        <v>0</v>
      </c>
      <c r="BO218" s="159">
        <f t="shared" si="1559"/>
        <v>0</v>
      </c>
      <c r="BP218" s="159">
        <f t="shared" si="1560"/>
        <v>0</v>
      </c>
      <c r="BQ218" s="159">
        <f t="shared" si="1561"/>
        <v>0</v>
      </c>
      <c r="BR218" s="159">
        <f t="shared" si="1562"/>
        <v>0</v>
      </c>
      <c r="BS218" s="159">
        <f t="shared" si="1563"/>
        <v>0</v>
      </c>
      <c r="BT218" s="159">
        <f t="shared" si="1564"/>
        <v>0</v>
      </c>
      <c r="BU218" s="159">
        <f t="shared" si="1565"/>
        <v>0</v>
      </c>
      <c r="BV218" s="159">
        <f t="shared" si="1566"/>
        <v>0</v>
      </c>
      <c r="BW218" s="159">
        <f t="shared" si="1567"/>
        <v>0</v>
      </c>
      <c r="BX218" s="159">
        <f t="shared" si="1568"/>
        <v>0</v>
      </c>
      <c r="BY218" s="127"/>
      <c r="BZ218" s="127"/>
      <c r="CA218" s="127"/>
      <c r="CB218" s="127"/>
      <c r="CC218" s="127"/>
      <c r="CD218" s="127"/>
      <c r="CE218" s="127"/>
      <c r="CF218" s="127"/>
      <c r="CG218" s="127"/>
      <c r="CH218" s="127"/>
      <c r="CI218" s="127"/>
      <c r="CJ218" s="127"/>
      <c r="CK218" s="127"/>
      <c r="CL218" s="127"/>
      <c r="CM218" s="127"/>
      <c r="CN218" s="127"/>
      <c r="CO218" s="127"/>
      <c r="CP218" s="127"/>
      <c r="CQ218" s="127"/>
      <c r="CR218" s="127"/>
      <c r="CS218" s="127"/>
      <c r="DU218" s="114"/>
      <c r="DV218" s="114"/>
      <c r="DW218" s="114"/>
      <c r="DX218" s="114"/>
      <c r="DY218" s="114"/>
      <c r="DZ218" s="114"/>
    </row>
    <row r="219" spans="1:130" ht="15.5" x14ac:dyDescent="0.35">
      <c r="A219" s="439"/>
      <c r="D219" s="172">
        <f t="shared" ref="D219" si="1729" xml:space="preserve"> BQ218</f>
        <v>0</v>
      </c>
      <c r="E219" s="172">
        <f t="shared" ref="E219" si="1730" xml:space="preserve"> BR218</f>
        <v>0</v>
      </c>
      <c r="F219" s="172">
        <f t="shared" ref="F219" si="1731" xml:space="preserve"> BS218</f>
        <v>0</v>
      </c>
      <c r="G219" s="172">
        <f t="shared" ref="G219" si="1732" xml:space="preserve"> BT218</f>
        <v>0</v>
      </c>
      <c r="H219" s="172">
        <f t="shared" ref="H219" si="1733" xml:space="preserve"> BU218</f>
        <v>0</v>
      </c>
      <c r="I219" s="172">
        <f t="shared" ref="I219" si="1734" xml:space="preserve"> BV218</f>
        <v>0</v>
      </c>
      <c r="J219" s="172">
        <f t="shared" ref="J219" si="1735" xml:space="preserve"> BW218</f>
        <v>0</v>
      </c>
      <c r="K219" s="172">
        <f t="shared" ref="K219" si="1736" xml:space="preserve"> BX218</f>
        <v>0</v>
      </c>
      <c r="L219" s="172">
        <f>IF('PPG Phase Definition'!AF37="DIG AACM",1,IF('PPG Phase Definition'!AF37="LED_DC Cancellation",1,0))</f>
        <v>0</v>
      </c>
      <c r="M219" s="172">
        <f>IF('PPG Phase Definition'!AF37="ANA AACM",1,0)</f>
        <v>0</v>
      </c>
      <c r="N219" s="172">
        <f xml:space="preserve"> 'PPG Phase Definition'!AH37</f>
        <v>0</v>
      </c>
      <c r="O219" s="172">
        <f t="shared" ref="O219" si="1737" xml:space="preserve"> BV217</f>
        <v>0</v>
      </c>
      <c r="P219" s="172">
        <f t="shared" ref="P219" si="1738" xml:space="preserve"> BW217</f>
        <v>0</v>
      </c>
      <c r="Q219" s="172">
        <f xml:space="preserve"> BX217</f>
        <v>0</v>
      </c>
      <c r="R219" s="172">
        <f>INT(MOD('PPG Phase Definition'!AG37/2,2))</f>
        <v>0</v>
      </c>
      <c r="S219" s="172">
        <f>MOD('PPG Phase Definition'!AG37,2)</f>
        <v>0</v>
      </c>
      <c r="T219" s="172">
        <f t="shared" ref="T219" si="1739" xml:space="preserve"> BU216</f>
        <v>0</v>
      </c>
      <c r="U219" s="172">
        <f t="shared" ref="U219" si="1740" xml:space="preserve"> BV216</f>
        <v>0</v>
      </c>
      <c r="V219" s="172">
        <f t="shared" ref="V219" si="1741" xml:space="preserve"> BW216</f>
        <v>0</v>
      </c>
      <c r="W219" s="172">
        <f xml:space="preserve"> BX216</f>
        <v>0</v>
      </c>
      <c r="X219" s="194"/>
      <c r="Y219" s="194"/>
      <c r="Z219" s="194"/>
      <c r="AA219" s="194"/>
      <c r="AD219" s="159" t="s">
        <v>115</v>
      </c>
      <c r="AE219" s="93">
        <f xml:space="preserve"> IF('PPG Phase Definition'!L271="",0,INDEX(REFERENCE!$I$12:$I$23,MATCH('PPG Phase Definition'!L271,REFERENCE!$J$12:$J$23,0)))</f>
        <v>0</v>
      </c>
      <c r="AF219" s="159">
        <f t="shared" si="1539"/>
        <v>0</v>
      </c>
      <c r="AG219" s="159"/>
      <c r="AH219" s="159"/>
      <c r="AI219" s="159"/>
      <c r="AJ219" s="159">
        <f t="shared" si="1540"/>
        <v>0</v>
      </c>
      <c r="AK219" s="159"/>
      <c r="AL219" s="159"/>
      <c r="AM219" s="159"/>
      <c r="AN219" s="159">
        <f t="shared" si="1541"/>
        <v>0</v>
      </c>
      <c r="AO219" s="159"/>
      <c r="AP219" s="159"/>
      <c r="AQ219" s="159"/>
      <c r="AR219" s="159">
        <f t="shared" si="1542"/>
        <v>0</v>
      </c>
      <c r="AS219" s="159"/>
      <c r="AT219" s="159"/>
      <c r="AU219" s="159"/>
      <c r="AV219" s="159">
        <f t="shared" si="1543"/>
        <v>0</v>
      </c>
      <c r="AW219" s="159"/>
      <c r="AX219" s="159"/>
      <c r="AY219" s="159"/>
      <c r="AZ219" s="159">
        <f t="shared" si="1544"/>
        <v>0</v>
      </c>
      <c r="BA219" s="159">
        <f t="shared" si="1545"/>
        <v>0</v>
      </c>
      <c r="BB219" s="159">
        <f t="shared" si="1546"/>
        <v>0</v>
      </c>
      <c r="BC219" s="159">
        <f t="shared" si="1547"/>
        <v>0</v>
      </c>
      <c r="BD219" s="159">
        <f t="shared" si="1548"/>
        <v>0</v>
      </c>
      <c r="BE219" s="159">
        <f t="shared" si="1549"/>
        <v>0</v>
      </c>
      <c r="BF219" s="159">
        <f t="shared" si="1550"/>
        <v>0</v>
      </c>
      <c r="BG219" s="159">
        <f t="shared" si="1551"/>
        <v>0</v>
      </c>
      <c r="BH219" s="159">
        <f t="shared" si="1552"/>
        <v>0</v>
      </c>
      <c r="BI219" s="159">
        <f t="shared" si="1553"/>
        <v>0</v>
      </c>
      <c r="BJ219" s="159">
        <f t="shared" si="1554"/>
        <v>0</v>
      </c>
      <c r="BK219" s="159">
        <f t="shared" si="1555"/>
        <v>0</v>
      </c>
      <c r="BL219" s="159">
        <f t="shared" si="1556"/>
        <v>0</v>
      </c>
      <c r="BM219" s="159">
        <f t="shared" si="1557"/>
        <v>0</v>
      </c>
      <c r="BN219" s="159">
        <f t="shared" si="1558"/>
        <v>0</v>
      </c>
      <c r="BO219" s="159">
        <f t="shared" si="1559"/>
        <v>0</v>
      </c>
      <c r="BP219" s="159">
        <f t="shared" si="1560"/>
        <v>0</v>
      </c>
      <c r="BQ219" s="159">
        <f t="shared" si="1561"/>
        <v>0</v>
      </c>
      <c r="BR219" s="159">
        <f t="shared" si="1562"/>
        <v>0</v>
      </c>
      <c r="BS219" s="159">
        <f t="shared" si="1563"/>
        <v>0</v>
      </c>
      <c r="BT219" s="159">
        <f t="shared" si="1564"/>
        <v>0</v>
      </c>
      <c r="BU219" s="159">
        <f t="shared" si="1565"/>
        <v>0</v>
      </c>
      <c r="BV219" s="159">
        <f t="shared" si="1566"/>
        <v>0</v>
      </c>
      <c r="BW219" s="159">
        <f t="shared" si="1567"/>
        <v>0</v>
      </c>
      <c r="BX219" s="159">
        <f t="shared" si="1568"/>
        <v>0</v>
      </c>
      <c r="DU219" s="115" t="str">
        <f t="shared" ref="DU219" si="1742" xml:space="preserve"> DEC2HEX(D219*8+E219*4+F219*2+G219)</f>
        <v>0</v>
      </c>
      <c r="DV219" s="115" t="str">
        <f t="shared" ref="DV219" si="1743" xml:space="preserve"> DEC2HEX(H219*8+I219*4+J219*2+K219)</f>
        <v>0</v>
      </c>
      <c r="DW219" s="115" t="str">
        <f t="shared" ref="DW219" si="1744" xml:space="preserve"> DEC2HEX(L219*8+M219*4+N219*2+O219)</f>
        <v>0</v>
      </c>
      <c r="DX219" s="115" t="str">
        <f t="shared" ref="DX219" si="1745" xml:space="preserve"> DEC2HEX(P219*8+Q219*4+R219*2+S219)</f>
        <v>0</v>
      </c>
      <c r="DY219" s="115" t="str">
        <f t="shared" ref="DY219" si="1746" xml:space="preserve"> DEC2HEX(T219*8+U219*4+V219*2+W219)</f>
        <v>0</v>
      </c>
      <c r="DZ219" s="115" t="str">
        <f t="shared" ref="DZ219" si="1747" xml:space="preserve"> DEC2HEX(X219*8+Y219*4+Z219*2+AA219)</f>
        <v>0</v>
      </c>
    </row>
    <row r="220" spans="1:130" ht="43.5" customHeight="1" x14ac:dyDescent="0.35">
      <c r="A220" s="439"/>
      <c r="B220" s="230">
        <f>B218+1</f>
        <v>51</v>
      </c>
      <c r="C220" s="164" t="str">
        <f t="shared" ref="C220" si="1748" xml:space="preserve"> DEC2HEX(B220)</f>
        <v>33</v>
      </c>
      <c r="D220" s="168" t="s">
        <v>380</v>
      </c>
      <c r="E220" s="168" t="s">
        <v>381</v>
      </c>
      <c r="F220" s="167">
        <v>0</v>
      </c>
      <c r="G220" s="167">
        <v>0</v>
      </c>
      <c r="H220" s="445" t="s">
        <v>382</v>
      </c>
      <c r="I220" s="479"/>
      <c r="J220" s="479"/>
      <c r="K220" s="479"/>
      <c r="L220" s="460" t="s">
        <v>252</v>
      </c>
      <c r="M220" s="460"/>
      <c r="N220" s="460"/>
      <c r="O220" s="460"/>
      <c r="P220" s="460"/>
      <c r="Q220" s="460"/>
      <c r="R220" s="460"/>
      <c r="S220" s="460"/>
      <c r="T220" s="460" t="s">
        <v>253</v>
      </c>
      <c r="U220" s="460"/>
      <c r="V220" s="460"/>
      <c r="W220" s="460"/>
      <c r="X220" s="460"/>
      <c r="Y220" s="460"/>
      <c r="Z220" s="460"/>
      <c r="AA220" s="460"/>
      <c r="AD220" s="159" t="s">
        <v>108</v>
      </c>
      <c r="AE220" s="93">
        <f xml:space="preserve"> MAX((CEILING('PPG Phase Definition'!J271*Global!$C$14/1000,1)-1),0)</f>
        <v>0</v>
      </c>
      <c r="AF220" s="159">
        <f t="shared" si="1539"/>
        <v>0</v>
      </c>
      <c r="AG220" s="159"/>
      <c r="AH220" s="159"/>
      <c r="AI220" s="159"/>
      <c r="AJ220" s="159">
        <f t="shared" si="1540"/>
        <v>0</v>
      </c>
      <c r="AK220" s="159"/>
      <c r="AL220" s="159"/>
      <c r="AM220" s="159"/>
      <c r="AN220" s="159">
        <f t="shared" si="1541"/>
        <v>0</v>
      </c>
      <c r="AO220" s="159"/>
      <c r="AP220" s="159"/>
      <c r="AQ220" s="159"/>
      <c r="AR220" s="159">
        <f t="shared" si="1542"/>
        <v>0</v>
      </c>
      <c r="AS220" s="159"/>
      <c r="AT220" s="159"/>
      <c r="AU220" s="159"/>
      <c r="AV220" s="159">
        <f t="shared" si="1543"/>
        <v>0</v>
      </c>
      <c r="AW220" s="159"/>
      <c r="AX220" s="159"/>
      <c r="AY220" s="159"/>
      <c r="AZ220" s="159">
        <f t="shared" si="1544"/>
        <v>0</v>
      </c>
      <c r="BA220" s="159">
        <f t="shared" si="1545"/>
        <v>0</v>
      </c>
      <c r="BB220" s="159">
        <f t="shared" si="1546"/>
        <v>0</v>
      </c>
      <c r="BC220" s="159">
        <f t="shared" si="1547"/>
        <v>0</v>
      </c>
      <c r="BD220" s="159">
        <f t="shared" si="1548"/>
        <v>0</v>
      </c>
      <c r="BE220" s="159">
        <f t="shared" si="1549"/>
        <v>0</v>
      </c>
      <c r="BF220" s="159">
        <f t="shared" si="1550"/>
        <v>0</v>
      </c>
      <c r="BG220" s="159">
        <f t="shared" si="1551"/>
        <v>0</v>
      </c>
      <c r="BH220" s="159">
        <f t="shared" si="1552"/>
        <v>0</v>
      </c>
      <c r="BI220" s="159">
        <f t="shared" si="1553"/>
        <v>0</v>
      </c>
      <c r="BJ220" s="159">
        <f t="shared" si="1554"/>
        <v>0</v>
      </c>
      <c r="BK220" s="159">
        <f t="shared" si="1555"/>
        <v>0</v>
      </c>
      <c r="BL220" s="159">
        <f t="shared" si="1556"/>
        <v>0</v>
      </c>
      <c r="BM220" s="159">
        <f t="shared" si="1557"/>
        <v>0</v>
      </c>
      <c r="BN220" s="159">
        <f t="shared" si="1558"/>
        <v>0</v>
      </c>
      <c r="BO220" s="159">
        <f t="shared" si="1559"/>
        <v>0</v>
      </c>
      <c r="BP220" s="159">
        <f t="shared" si="1560"/>
        <v>0</v>
      </c>
      <c r="BQ220" s="159">
        <f t="shared" si="1561"/>
        <v>0</v>
      </c>
      <c r="BR220" s="159">
        <f t="shared" si="1562"/>
        <v>0</v>
      </c>
      <c r="BS220" s="159">
        <f t="shared" si="1563"/>
        <v>0</v>
      </c>
      <c r="BT220" s="159">
        <f t="shared" si="1564"/>
        <v>0</v>
      </c>
      <c r="BU220" s="159">
        <f t="shared" si="1565"/>
        <v>0</v>
      </c>
      <c r="BV220" s="159">
        <f t="shared" si="1566"/>
        <v>0</v>
      </c>
      <c r="BW220" s="159">
        <f t="shared" si="1567"/>
        <v>0</v>
      </c>
      <c r="BX220" s="159">
        <f t="shared" si="1568"/>
        <v>0</v>
      </c>
      <c r="BY220" s="127"/>
      <c r="BZ220" s="127"/>
      <c r="CA220" s="127"/>
      <c r="CB220" s="127"/>
      <c r="CC220" s="127"/>
      <c r="CD220" s="127"/>
      <c r="CE220" s="127"/>
      <c r="DU220" s="114"/>
      <c r="DV220" s="114"/>
      <c r="DW220" s="114"/>
      <c r="DX220" s="114"/>
      <c r="DY220" s="114"/>
      <c r="DZ220" s="114"/>
    </row>
    <row r="221" spans="1:130" ht="47" x14ac:dyDescent="0.35">
      <c r="A221" s="439"/>
      <c r="D221" s="156">
        <f>IF('PPG Phase Definition'!S37="LED_DC Cancellation",1,0)</f>
        <v>1</v>
      </c>
      <c r="E221" s="156">
        <f>IF('PPG Phase Definition'!AF37="LED_DC Cancellation",1,0)</f>
        <v>0</v>
      </c>
      <c r="F221" s="156"/>
      <c r="G221" s="156"/>
      <c r="H221" s="172">
        <f xml:space="preserve"> BU219</f>
        <v>0</v>
      </c>
      <c r="I221" s="172">
        <f xml:space="preserve"> BV219</f>
        <v>0</v>
      </c>
      <c r="J221" s="172">
        <f xml:space="preserve"> BW219</f>
        <v>0</v>
      </c>
      <c r="K221" s="172">
        <f xml:space="preserve"> BX219</f>
        <v>0</v>
      </c>
      <c r="L221" s="172">
        <f t="shared" ref="L221" si="1749">DL221</f>
        <v>0</v>
      </c>
      <c r="M221" s="172">
        <f t="shared" ref="M221" si="1750">DM221</f>
        <v>0</v>
      </c>
      <c r="N221" s="172">
        <f t="shared" ref="N221" si="1751">DN221</f>
        <v>0</v>
      </c>
      <c r="O221" s="172">
        <f t="shared" ref="O221" si="1752">DO221</f>
        <v>0</v>
      </c>
      <c r="P221" s="172">
        <f t="shared" ref="P221" si="1753">DP221</f>
        <v>0</v>
      </c>
      <c r="Q221" s="172">
        <f t="shared" ref="Q221" si="1754">DQ221</f>
        <v>0</v>
      </c>
      <c r="R221" s="172">
        <f t="shared" ref="R221" si="1755">DR221</f>
        <v>0</v>
      </c>
      <c r="S221" s="172">
        <f>DS221</f>
        <v>0</v>
      </c>
      <c r="T221" s="172">
        <f t="shared" ref="T221" si="1756" xml:space="preserve"> BQ221</f>
        <v>0</v>
      </c>
      <c r="U221" s="172">
        <f t="shared" ref="U221" si="1757" xml:space="preserve"> BR221</f>
        <v>0</v>
      </c>
      <c r="V221" s="172">
        <f t="shared" ref="V221" si="1758" xml:space="preserve"> BS221</f>
        <v>0</v>
      </c>
      <c r="W221" s="172">
        <f t="shared" ref="W221" si="1759" xml:space="preserve"> BT221</f>
        <v>0</v>
      </c>
      <c r="X221" s="172">
        <f t="shared" ref="X221" si="1760" xml:space="preserve"> BU221</f>
        <v>0</v>
      </c>
      <c r="Y221" s="172">
        <f t="shared" ref="Y221" si="1761" xml:space="preserve"> BV221</f>
        <v>0</v>
      </c>
      <c r="Z221" s="172">
        <f t="shared" ref="Z221" si="1762" xml:space="preserve"> BW221</f>
        <v>0</v>
      </c>
      <c r="AA221" s="172">
        <f xml:space="preserve"> BX221</f>
        <v>0</v>
      </c>
      <c r="AD221" s="10" t="s">
        <v>253</v>
      </c>
      <c r="AE221" s="93">
        <f xml:space="preserve"> ROUND(255*'PPG Phase Definition'!AO271/'PPG Config'!$C$8,0)</f>
        <v>0</v>
      </c>
      <c r="AF221" s="159">
        <f t="shared" si="1539"/>
        <v>0</v>
      </c>
      <c r="AG221" s="159"/>
      <c r="AH221" s="159"/>
      <c r="AI221" s="159"/>
      <c r="AJ221" s="159">
        <f t="shared" si="1540"/>
        <v>0</v>
      </c>
      <c r="AK221" s="159"/>
      <c r="AL221" s="159"/>
      <c r="AM221" s="159"/>
      <c r="AN221" s="159">
        <f t="shared" si="1541"/>
        <v>0</v>
      </c>
      <c r="AO221" s="159"/>
      <c r="AP221" s="159"/>
      <c r="AQ221" s="159"/>
      <c r="AR221" s="159">
        <f t="shared" si="1542"/>
        <v>0</v>
      </c>
      <c r="AS221" s="159"/>
      <c r="AT221" s="159"/>
      <c r="AU221" s="159"/>
      <c r="AV221" s="159">
        <f t="shared" si="1543"/>
        <v>0</v>
      </c>
      <c r="AW221" s="159"/>
      <c r="AX221" s="159"/>
      <c r="AY221" s="159"/>
      <c r="AZ221" s="159">
        <f t="shared" si="1544"/>
        <v>0</v>
      </c>
      <c r="BA221" s="159">
        <f t="shared" si="1545"/>
        <v>0</v>
      </c>
      <c r="BB221" s="159">
        <f t="shared" si="1546"/>
        <v>0</v>
      </c>
      <c r="BC221" s="159">
        <f t="shared" si="1547"/>
        <v>0</v>
      </c>
      <c r="BD221" s="159">
        <f t="shared" si="1548"/>
        <v>0</v>
      </c>
      <c r="BE221" s="159">
        <f t="shared" si="1549"/>
        <v>0</v>
      </c>
      <c r="BF221" s="159">
        <f t="shared" si="1550"/>
        <v>0</v>
      </c>
      <c r="BG221" s="159">
        <f t="shared" si="1551"/>
        <v>0</v>
      </c>
      <c r="BH221" s="159">
        <f t="shared" si="1552"/>
        <v>0</v>
      </c>
      <c r="BI221" s="159">
        <f t="shared" si="1553"/>
        <v>0</v>
      </c>
      <c r="BJ221" s="159">
        <f t="shared" si="1554"/>
        <v>0</v>
      </c>
      <c r="BK221" s="159">
        <f t="shared" si="1555"/>
        <v>0</v>
      </c>
      <c r="BL221" s="159">
        <f t="shared" si="1556"/>
        <v>0</v>
      </c>
      <c r="BM221" s="159">
        <f t="shared" si="1557"/>
        <v>0</v>
      </c>
      <c r="BN221" s="159">
        <f t="shared" si="1558"/>
        <v>0</v>
      </c>
      <c r="BO221" s="159">
        <f t="shared" si="1559"/>
        <v>0</v>
      </c>
      <c r="BP221" s="159">
        <f t="shared" si="1560"/>
        <v>0</v>
      </c>
      <c r="BQ221" s="159">
        <f t="shared" si="1561"/>
        <v>0</v>
      </c>
      <c r="BR221" s="159">
        <f t="shared" si="1562"/>
        <v>0</v>
      </c>
      <c r="BS221" s="159">
        <f t="shared" si="1563"/>
        <v>0</v>
      </c>
      <c r="BT221" s="159">
        <f t="shared" si="1564"/>
        <v>0</v>
      </c>
      <c r="BU221" s="159">
        <f t="shared" si="1565"/>
        <v>0</v>
      </c>
      <c r="BV221" s="159">
        <f t="shared" si="1566"/>
        <v>0</v>
      </c>
      <c r="BW221" s="159">
        <f t="shared" si="1567"/>
        <v>0</v>
      </c>
      <c r="BX221" s="159">
        <f t="shared" si="1568"/>
        <v>0</v>
      </c>
      <c r="BY221" s="183" t="s">
        <v>252</v>
      </c>
      <c r="BZ221" s="114">
        <f xml:space="preserve"> ROUND(255*'PPG Phase Definition'!AP271/'PPG Config'!$C$8,0)</f>
        <v>0</v>
      </c>
      <c r="CA221" s="159">
        <f t="shared" ref="CA221" si="1763" xml:space="preserve"> MOD((BZ221-CU221-16*CQ221-16^2*CM221-CI221*16^3-CE221*16^4)/16^5,16)</f>
        <v>0</v>
      </c>
      <c r="CB221" s="159"/>
      <c r="CC221" s="159"/>
      <c r="CD221" s="159"/>
      <c r="CE221" s="159">
        <f t="shared" ref="CE221" si="1764" xml:space="preserve"> MOD((BZ221-CU221-16*CQ221-16^2*CM221-CI221*16^3)/16^4,16)</f>
        <v>0</v>
      </c>
      <c r="CF221" s="159"/>
      <c r="CG221" s="159"/>
      <c r="CH221" s="159"/>
      <c r="CI221" s="159">
        <f t="shared" ref="CI221" si="1765" xml:space="preserve"> MOD((BZ221-CU221-16*CQ221-16^2*CM221)/16^3,16)</f>
        <v>0</v>
      </c>
      <c r="CJ221" s="159"/>
      <c r="CK221" s="159"/>
      <c r="CL221" s="159"/>
      <c r="CM221" s="159">
        <f t="shared" ref="CM221" si="1766" xml:space="preserve"> MOD((BZ221-CU221-16*CQ221)/16^2,16)</f>
        <v>0</v>
      </c>
      <c r="CN221" s="159"/>
      <c r="CO221" s="159"/>
      <c r="CP221" s="159"/>
      <c r="CQ221" s="159">
        <f t="shared" ref="CQ221" si="1767" xml:space="preserve"> MOD((BZ221-CU221)/16,16)</f>
        <v>0</v>
      </c>
      <c r="CR221" s="159"/>
      <c r="CS221" s="159"/>
      <c r="CT221" s="159"/>
      <c r="CU221" s="159">
        <f t="shared" ref="CU221" si="1768" xml:space="preserve"> MOD(BZ221,16)</f>
        <v>0</v>
      </c>
      <c r="CV221" s="159">
        <f t="shared" ref="CV221" si="1769" xml:space="preserve"> MOD((CA221-CY221-CX221*2-CW221*2^2)/2^3,2)</f>
        <v>0</v>
      </c>
      <c r="CW221" s="159">
        <f t="shared" ref="CW221" si="1770" xml:space="preserve"> MOD((CA221-CY221-CX221*2)/2^2,2)</f>
        <v>0</v>
      </c>
      <c r="CX221" s="159">
        <f t="shared" ref="CX221" si="1771" xml:space="preserve"> MOD((CA221-CY221)/2,2)</f>
        <v>0</v>
      </c>
      <c r="CY221" s="159">
        <f t="shared" ref="CY221" si="1772" xml:space="preserve"> MOD(CA221,2)</f>
        <v>0</v>
      </c>
      <c r="CZ221" s="159">
        <f t="shared" ref="CZ221" si="1773" xml:space="preserve"> MOD((CE221-DC221-DB221*2-DA221*2^2)/2^3,2)</f>
        <v>0</v>
      </c>
      <c r="DA221" s="159">
        <f t="shared" ref="DA221" si="1774" xml:space="preserve"> MOD((CE221-DC221-DB221*2)/2^2,2)</f>
        <v>0</v>
      </c>
      <c r="DB221" s="159">
        <f t="shared" ref="DB221" si="1775" xml:space="preserve"> MOD((CE221-DC221)/2,2)</f>
        <v>0</v>
      </c>
      <c r="DC221" s="159">
        <f t="shared" ref="DC221" si="1776" xml:space="preserve"> MOD(CE221,2)</f>
        <v>0</v>
      </c>
      <c r="DD221" s="159">
        <f t="shared" ref="DD221" si="1777" xml:space="preserve"> MOD((CI221-DG221-DF221*2-DE221*2^2)/2^3,2)</f>
        <v>0</v>
      </c>
      <c r="DE221" s="159">
        <f t="shared" ref="DE221" si="1778" xml:space="preserve"> MOD((CI221-DG221-DF221*2)/2^2,2)</f>
        <v>0</v>
      </c>
      <c r="DF221" s="159">
        <f t="shared" ref="DF221" si="1779" xml:space="preserve"> MOD((CI221-DG221)/2,2)</f>
        <v>0</v>
      </c>
      <c r="DG221" s="159">
        <f t="shared" ref="DG221" si="1780" xml:space="preserve"> MOD(CI221,2)</f>
        <v>0</v>
      </c>
      <c r="DH221" s="159">
        <f t="shared" ref="DH221" si="1781" xml:space="preserve"> MOD((CM221-DK221-DJ221*2-DI221*2^2)/2^3,2)</f>
        <v>0</v>
      </c>
      <c r="DI221" s="159">
        <f t="shared" ref="DI221" si="1782" xml:space="preserve"> MOD((CM221-DK221-DJ221*2)/2^2,2)</f>
        <v>0</v>
      </c>
      <c r="DJ221" s="159">
        <f t="shared" ref="DJ221" si="1783" xml:space="preserve"> MOD((CM221-DK221)/2,2)</f>
        <v>0</v>
      </c>
      <c r="DK221" s="159">
        <f t="shared" ref="DK221" si="1784" xml:space="preserve"> MOD(CM221,2)</f>
        <v>0</v>
      </c>
      <c r="DL221" s="159">
        <f t="shared" ref="DL221" si="1785" xml:space="preserve"> MOD((CQ221-DO221-DN221*2-DM221*2^2)/2^3,2)</f>
        <v>0</v>
      </c>
      <c r="DM221" s="159">
        <f t="shared" ref="DM221" si="1786" xml:space="preserve"> MOD((CQ221-DO221-DN221*2)/2^2,2)</f>
        <v>0</v>
      </c>
      <c r="DN221" s="159">
        <f t="shared" ref="DN221" si="1787" xml:space="preserve"> MOD((CQ221-DO221)/2,2)</f>
        <v>0</v>
      </c>
      <c r="DO221" s="159">
        <f t="shared" ref="DO221" si="1788" xml:space="preserve"> MOD(CQ221,2)</f>
        <v>0</v>
      </c>
      <c r="DP221" s="159">
        <f t="shared" ref="DP221" si="1789" xml:space="preserve"> MOD((CU221-DS221-DR221*2-DQ221*2^2)/2^3,2)</f>
        <v>0</v>
      </c>
      <c r="DQ221" s="159">
        <f t="shared" ref="DQ221" si="1790" xml:space="preserve"> MOD((CU221-DS221-DR221*2)/2^2,2)</f>
        <v>0</v>
      </c>
      <c r="DR221" s="159">
        <f t="shared" ref="DR221" si="1791" xml:space="preserve"> MOD((CU221-DS221)/2,2)</f>
        <v>0</v>
      </c>
      <c r="DS221" s="159">
        <f t="shared" ref="DS221" si="1792" xml:space="preserve"> MOD(CU221,2)</f>
        <v>0</v>
      </c>
      <c r="DU221" s="115" t="str">
        <f t="shared" ref="DU221" si="1793" xml:space="preserve"> DEC2HEX(D221*8+E221*4+F221*2+G221)</f>
        <v>8</v>
      </c>
      <c r="DV221" s="115" t="str">
        <f t="shared" ref="DV221" si="1794" xml:space="preserve"> DEC2HEX(H221*8+I221*4+J221*2+K221)</f>
        <v>0</v>
      </c>
      <c r="DW221" s="115" t="str">
        <f t="shared" ref="DW221" si="1795" xml:space="preserve"> DEC2HEX(L221*8+M221*4+N221*2+O221)</f>
        <v>0</v>
      </c>
      <c r="DX221" s="115" t="str">
        <f t="shared" ref="DX221" si="1796" xml:space="preserve"> DEC2HEX(P221*8+Q221*4+R221*2+S221)</f>
        <v>0</v>
      </c>
      <c r="DY221" s="115" t="str">
        <f t="shared" ref="DY221" si="1797" xml:space="preserve"> DEC2HEX(T221*8+U221*4+V221*2+W221)</f>
        <v>0</v>
      </c>
      <c r="DZ221" s="115" t="str">
        <f t="shared" ref="DZ221" si="1798" xml:space="preserve"> DEC2HEX(X221*8+Y221*4+Z221*2+AA221)</f>
        <v>0</v>
      </c>
    </row>
    <row r="222" spans="1:130" ht="14.75" customHeight="1" x14ac:dyDescent="0.35">
      <c r="A222" s="440">
        <f xml:space="preserve"> A212+1</f>
        <v>5</v>
      </c>
      <c r="B222" s="230">
        <f xml:space="preserve"> B220+1</f>
        <v>52</v>
      </c>
      <c r="C222" s="164" t="str">
        <f xml:space="preserve"> DEC2HEX(B222)</f>
        <v>34</v>
      </c>
      <c r="D222" s="460" t="str">
        <f>D212</f>
        <v>IN_TIA2&lt;4:1&gt;</v>
      </c>
      <c r="E222" s="460"/>
      <c r="F222" s="460"/>
      <c r="G222" s="460"/>
      <c r="H222" s="460" t="str">
        <f t="shared" ref="H222" si="1799">H212</f>
        <v>IN_TIA1&lt;4:1&gt;</v>
      </c>
      <c r="I222" s="460"/>
      <c r="J222" s="460"/>
      <c r="K222" s="460"/>
      <c r="L222" s="460" t="str">
        <f t="shared" ref="L222" si="1800">L212</f>
        <v>LED_DRV2_TX&lt;8:1&gt;</v>
      </c>
      <c r="M222" s="460"/>
      <c r="N222" s="460"/>
      <c r="O222" s="460"/>
      <c r="P222" s="460"/>
      <c r="Q222" s="460"/>
      <c r="R222" s="460"/>
      <c r="S222" s="460"/>
      <c r="T222" s="460" t="str">
        <f>T212</f>
        <v>LED_DRV1_TX&lt;8:1&gt;</v>
      </c>
      <c r="U222" s="460"/>
      <c r="V222" s="460"/>
      <c r="W222" s="460"/>
      <c r="X222" s="460"/>
      <c r="Y222" s="460"/>
      <c r="Z222" s="460"/>
      <c r="AA222" s="460"/>
      <c r="AD222" s="159" t="s">
        <v>59</v>
      </c>
      <c r="AE222" s="93">
        <f xml:space="preserve"> IF('PPG Phase Definition'!F281="",0,('PPG Phase Definition'!F281-1))</f>
        <v>0</v>
      </c>
      <c r="AF222" s="159">
        <f t="shared" si="1539"/>
        <v>0</v>
      </c>
      <c r="AG222" s="159"/>
      <c r="AH222" s="159"/>
      <c r="AI222" s="159"/>
      <c r="AJ222" s="159">
        <f t="shared" si="1540"/>
        <v>0</v>
      </c>
      <c r="AK222" s="159"/>
      <c r="AL222" s="159"/>
      <c r="AM222" s="159"/>
      <c r="AN222" s="159">
        <f t="shared" si="1541"/>
        <v>0</v>
      </c>
      <c r="AO222" s="159"/>
      <c r="AP222" s="159"/>
      <c r="AQ222" s="159"/>
      <c r="AR222" s="159">
        <f t="shared" si="1542"/>
        <v>0</v>
      </c>
      <c r="AS222" s="159"/>
      <c r="AT222" s="159"/>
      <c r="AU222" s="159"/>
      <c r="AV222" s="159">
        <f t="shared" si="1543"/>
        <v>0</v>
      </c>
      <c r="AW222" s="159"/>
      <c r="AX222" s="159"/>
      <c r="AY222" s="159"/>
      <c r="AZ222" s="159">
        <f t="shared" si="1544"/>
        <v>0</v>
      </c>
      <c r="BA222" s="159">
        <f t="shared" si="1545"/>
        <v>0</v>
      </c>
      <c r="BB222" s="159">
        <f t="shared" si="1546"/>
        <v>0</v>
      </c>
      <c r="BC222" s="159">
        <f t="shared" si="1547"/>
        <v>0</v>
      </c>
      <c r="BD222" s="159">
        <f t="shared" si="1548"/>
        <v>0</v>
      </c>
      <c r="BE222" s="159">
        <f t="shared" si="1549"/>
        <v>0</v>
      </c>
      <c r="BF222" s="159">
        <f t="shared" si="1550"/>
        <v>0</v>
      </c>
      <c r="BG222" s="159">
        <f t="shared" si="1551"/>
        <v>0</v>
      </c>
      <c r="BH222" s="159">
        <f t="shared" si="1552"/>
        <v>0</v>
      </c>
      <c r="BI222" s="159">
        <f t="shared" si="1553"/>
        <v>0</v>
      </c>
      <c r="BJ222" s="159">
        <f t="shared" si="1554"/>
        <v>0</v>
      </c>
      <c r="BK222" s="159">
        <f t="shared" si="1555"/>
        <v>0</v>
      </c>
      <c r="BL222" s="159">
        <f t="shared" si="1556"/>
        <v>0</v>
      </c>
      <c r="BM222" s="159">
        <f t="shared" si="1557"/>
        <v>0</v>
      </c>
      <c r="BN222" s="159">
        <f t="shared" si="1558"/>
        <v>0</v>
      </c>
      <c r="BO222" s="159">
        <f t="shared" si="1559"/>
        <v>0</v>
      </c>
      <c r="BP222" s="159">
        <f t="shared" si="1560"/>
        <v>0</v>
      </c>
      <c r="BQ222" s="159">
        <f t="shared" si="1561"/>
        <v>0</v>
      </c>
      <c r="BR222" s="159">
        <f t="shared" si="1562"/>
        <v>0</v>
      </c>
      <c r="BS222" s="159">
        <f t="shared" si="1563"/>
        <v>0</v>
      </c>
      <c r="BT222" s="159">
        <f t="shared" si="1564"/>
        <v>0</v>
      </c>
      <c r="BU222" s="159">
        <f t="shared" si="1565"/>
        <v>0</v>
      </c>
      <c r="BV222" s="159">
        <f t="shared" si="1566"/>
        <v>0</v>
      </c>
      <c r="BW222" s="159">
        <f t="shared" si="1567"/>
        <v>0</v>
      </c>
      <c r="BX222" s="159">
        <f t="shared" si="1568"/>
        <v>0</v>
      </c>
      <c r="DU222" s="114"/>
      <c r="DV222" s="114"/>
      <c r="DW222" s="114"/>
      <c r="DX222" s="114"/>
      <c r="DY222" s="114"/>
      <c r="DZ222" s="114"/>
    </row>
    <row r="223" spans="1:130" ht="15.5" x14ac:dyDescent="0.35">
      <c r="A223" s="439"/>
      <c r="D223" s="155">
        <f>IF('PPG Phase Definition'!Y47=1,1,0)</f>
        <v>0</v>
      </c>
      <c r="E223" s="155">
        <f>IF('PPG Phase Definition'!Z47=1,1,0)</f>
        <v>0</v>
      </c>
      <c r="F223" s="155">
        <f>IF('PPG Phase Definition'!AA47=1,1,0)</f>
        <v>0</v>
      </c>
      <c r="G223" s="155">
        <f>IF('PPG Phase Definition'!AB47=1,1,0)</f>
        <v>0</v>
      </c>
      <c r="H223" s="155">
        <f>IF('PPG Phase Definition'!L47=1,1,0)</f>
        <v>0</v>
      </c>
      <c r="I223" s="155">
        <f>IF('PPG Phase Definition'!M47=1,1,0)</f>
        <v>0</v>
      </c>
      <c r="J223" s="155">
        <f>IF('PPG Phase Definition'!N47=1,1,0)</f>
        <v>1</v>
      </c>
      <c r="K223" s="155">
        <f>IF('PPG Phase Definition'!O47=1,1,0)</f>
        <v>0</v>
      </c>
      <c r="L223" s="155">
        <f xml:space="preserve"> IF('PPG Phase Definition'!E281="TX8",1,0)</f>
        <v>0</v>
      </c>
      <c r="M223" s="155">
        <f xml:space="preserve"> IF('PPG Phase Definition'!E281="TX7",1,0)</f>
        <v>0</v>
      </c>
      <c r="N223" s="155">
        <f xml:space="preserve"> IF('PPG Phase Definition'!E281="TX6",1,0)</f>
        <v>0</v>
      </c>
      <c r="O223" s="155">
        <f xml:space="preserve"> IF('PPG Phase Definition'!E281="TX5",1,0)</f>
        <v>0</v>
      </c>
      <c r="P223" s="155">
        <f xml:space="preserve"> IF('PPG Phase Definition'!E281="TX4",1,0)</f>
        <v>0</v>
      </c>
      <c r="Q223" s="155">
        <f xml:space="preserve"> IF('PPG Phase Definition'!E281="TX3",1,0)</f>
        <v>0</v>
      </c>
      <c r="R223" s="155">
        <f xml:space="preserve"> IF('PPG Phase Definition'!E281="TX2",1,0)</f>
        <v>0</v>
      </c>
      <c r="S223" s="155">
        <f xml:space="preserve"> IF('PPG Phase Definition'!E281="TX1",1,0)</f>
        <v>0</v>
      </c>
      <c r="T223" s="155">
        <f xml:space="preserve"> IF('PPG Phase Definition'!D281="TX8",1,0)</f>
        <v>0</v>
      </c>
      <c r="U223" s="155">
        <f xml:space="preserve"> IF('PPG Phase Definition'!D281="TX7",1,0)</f>
        <v>0</v>
      </c>
      <c r="V223" s="155">
        <f xml:space="preserve"> IF('PPG Phase Definition'!D281="TX6",1,0)</f>
        <v>0</v>
      </c>
      <c r="W223" s="155">
        <f xml:space="preserve"> IF('PPG Phase Definition'!D281="TX5",1,0)</f>
        <v>0</v>
      </c>
      <c r="X223" s="155">
        <f xml:space="preserve"> IF('PPG Phase Definition'!D281="TX4",1,0)</f>
        <v>0</v>
      </c>
      <c r="Y223" s="155">
        <f xml:space="preserve"> IF('PPG Phase Definition'!D281="TX3",1,0)</f>
        <v>0</v>
      </c>
      <c r="Z223" s="155">
        <f xml:space="preserve"> IF('PPG Phase Definition'!D281="TX2",1,0)</f>
        <v>0</v>
      </c>
      <c r="AA223" s="155">
        <f xml:space="preserve"> IF('PPG Phase Definition'!D281="TX1",1,0)</f>
        <v>0</v>
      </c>
      <c r="AD223" s="159" t="s">
        <v>259</v>
      </c>
      <c r="AE223" s="93">
        <f xml:space="preserve"> IF('PPG Phase Definition'!G281="",0,INDEX(REFERENCE!$A$2:$A$15,MATCH('PPG Phase Definition'!G281,REFERENCE!$B$2:$B$15,0)))</f>
        <v>0</v>
      </c>
      <c r="AF223" s="159">
        <f t="shared" si="1539"/>
        <v>0</v>
      </c>
      <c r="AG223" s="159"/>
      <c r="AH223" s="159"/>
      <c r="AI223" s="159"/>
      <c r="AJ223" s="159">
        <f t="shared" si="1540"/>
        <v>0</v>
      </c>
      <c r="AK223" s="159"/>
      <c r="AL223" s="159"/>
      <c r="AM223" s="159"/>
      <c r="AN223" s="159">
        <f t="shared" si="1541"/>
        <v>0</v>
      </c>
      <c r="AO223" s="159"/>
      <c r="AP223" s="159"/>
      <c r="AQ223" s="159"/>
      <c r="AR223" s="159">
        <f t="shared" si="1542"/>
        <v>0</v>
      </c>
      <c r="AS223" s="159"/>
      <c r="AT223" s="159"/>
      <c r="AU223" s="159"/>
      <c r="AV223" s="159">
        <f t="shared" si="1543"/>
        <v>0</v>
      </c>
      <c r="AW223" s="159"/>
      <c r="AX223" s="159"/>
      <c r="AY223" s="159"/>
      <c r="AZ223" s="159">
        <f t="shared" si="1544"/>
        <v>0</v>
      </c>
      <c r="BA223" s="159">
        <f t="shared" si="1545"/>
        <v>0</v>
      </c>
      <c r="BB223" s="159">
        <f t="shared" si="1546"/>
        <v>0</v>
      </c>
      <c r="BC223" s="159">
        <f t="shared" si="1547"/>
        <v>0</v>
      </c>
      <c r="BD223" s="159">
        <f t="shared" si="1548"/>
        <v>0</v>
      </c>
      <c r="BE223" s="159">
        <f t="shared" si="1549"/>
        <v>0</v>
      </c>
      <c r="BF223" s="159">
        <f t="shared" si="1550"/>
        <v>0</v>
      </c>
      <c r="BG223" s="159">
        <f t="shared" si="1551"/>
        <v>0</v>
      </c>
      <c r="BH223" s="159">
        <f t="shared" si="1552"/>
        <v>0</v>
      </c>
      <c r="BI223" s="159">
        <f t="shared" si="1553"/>
        <v>0</v>
      </c>
      <c r="BJ223" s="159">
        <f t="shared" si="1554"/>
        <v>0</v>
      </c>
      <c r="BK223" s="159">
        <f t="shared" si="1555"/>
        <v>0</v>
      </c>
      <c r="BL223" s="159">
        <f t="shared" si="1556"/>
        <v>0</v>
      </c>
      <c r="BM223" s="159">
        <f t="shared" si="1557"/>
        <v>0</v>
      </c>
      <c r="BN223" s="159">
        <f t="shared" si="1558"/>
        <v>0</v>
      </c>
      <c r="BO223" s="159">
        <f t="shared" si="1559"/>
        <v>0</v>
      </c>
      <c r="BP223" s="159">
        <f t="shared" si="1560"/>
        <v>0</v>
      </c>
      <c r="BQ223" s="159">
        <f t="shared" si="1561"/>
        <v>0</v>
      </c>
      <c r="BR223" s="159">
        <f t="shared" si="1562"/>
        <v>0</v>
      </c>
      <c r="BS223" s="159">
        <f t="shared" si="1563"/>
        <v>0</v>
      </c>
      <c r="BT223" s="159">
        <f t="shared" si="1564"/>
        <v>0</v>
      </c>
      <c r="BU223" s="159">
        <f t="shared" si="1565"/>
        <v>0</v>
      </c>
      <c r="BV223" s="159">
        <f t="shared" si="1566"/>
        <v>0</v>
      </c>
      <c r="BW223" s="159">
        <f t="shared" si="1567"/>
        <v>0</v>
      </c>
      <c r="BX223" s="159">
        <f t="shared" si="1568"/>
        <v>0</v>
      </c>
      <c r="BY223" s="127"/>
      <c r="BZ223" s="127"/>
      <c r="CA223" s="127"/>
      <c r="CB223" s="127"/>
      <c r="CC223" s="127"/>
      <c r="CD223" s="127"/>
      <c r="CE223" s="127"/>
      <c r="DU223" s="115" t="str">
        <f t="shared" ref="DU223" si="1801" xml:space="preserve"> DEC2HEX(D223*8+E223*4+F223*2+G223)</f>
        <v>0</v>
      </c>
      <c r="DV223" s="115" t="str">
        <f t="shared" ref="DV223" si="1802" xml:space="preserve"> DEC2HEX(H223*8+I223*4+J223*2+K223)</f>
        <v>2</v>
      </c>
      <c r="DW223" s="115" t="str">
        <f t="shared" ref="DW223" si="1803" xml:space="preserve"> DEC2HEX(L223*8+M223*4+N223*2+O223)</f>
        <v>0</v>
      </c>
      <c r="DX223" s="115" t="str">
        <f t="shared" ref="DX223" si="1804" xml:space="preserve"> DEC2HEX(P223*8+Q223*4+R223*2+S223)</f>
        <v>0</v>
      </c>
      <c r="DY223" s="115" t="str">
        <f t="shared" ref="DY223" si="1805" xml:space="preserve"> DEC2HEX(T223*8+U223*4+V223*2+W223)</f>
        <v>0</v>
      </c>
      <c r="DZ223" s="115" t="str">
        <f t="shared" ref="DZ223" si="1806" xml:space="preserve"> DEC2HEX(X223*8+Y223*4+Z223*2+AA223)</f>
        <v>0</v>
      </c>
    </row>
    <row r="224" spans="1:130" ht="69" x14ac:dyDescent="0.35">
      <c r="A224" s="439"/>
      <c r="B224" s="230">
        <f>B222+1</f>
        <v>53</v>
      </c>
      <c r="C224" s="164" t="str">
        <f t="shared" ref="C224" si="1807" xml:space="preserve"> DEC2HEX(B224)</f>
        <v>35</v>
      </c>
      <c r="D224" s="445" t="s">
        <v>238</v>
      </c>
      <c r="E224" s="476"/>
      <c r="F224" s="476"/>
      <c r="G224" s="476"/>
      <c r="H224" s="476"/>
      <c r="I224" s="476"/>
      <c r="J224" s="476"/>
      <c r="K224" s="476"/>
      <c r="L224" s="168" t="s">
        <v>239</v>
      </c>
      <c r="M224" s="168" t="s">
        <v>240</v>
      </c>
      <c r="N224" s="168" t="s">
        <v>241</v>
      </c>
      <c r="O224" s="460" t="s">
        <v>242</v>
      </c>
      <c r="P224" s="460"/>
      <c r="Q224" s="460"/>
      <c r="R224" s="477" t="s">
        <v>378</v>
      </c>
      <c r="S224" s="477"/>
      <c r="T224" s="460" t="s">
        <v>243</v>
      </c>
      <c r="U224" s="460"/>
      <c r="V224" s="460"/>
      <c r="W224" s="460"/>
      <c r="X224" s="460" t="s">
        <v>33</v>
      </c>
      <c r="Y224" s="460"/>
      <c r="Z224" s="460"/>
      <c r="AA224" s="460"/>
      <c r="AD224" s="159" t="s">
        <v>260</v>
      </c>
      <c r="AE224" s="93">
        <f xml:space="preserve"> IF('PPG Phase Definition'!H281="",0,INDEX(REFERENCE!$A$17:$A$24,MATCH('PPG Phase Definition'!H281,REFERENCE!$B$17:$B$24,0)))</f>
        <v>0</v>
      </c>
      <c r="AF224" s="159">
        <f t="shared" si="1539"/>
        <v>0</v>
      </c>
      <c r="AG224" s="159"/>
      <c r="AH224" s="159"/>
      <c r="AI224" s="159"/>
      <c r="AJ224" s="159">
        <f t="shared" si="1540"/>
        <v>0</v>
      </c>
      <c r="AK224" s="159"/>
      <c r="AL224" s="159"/>
      <c r="AM224" s="159"/>
      <c r="AN224" s="159">
        <f t="shared" si="1541"/>
        <v>0</v>
      </c>
      <c r="AO224" s="159"/>
      <c r="AP224" s="159"/>
      <c r="AQ224" s="159"/>
      <c r="AR224" s="159">
        <f t="shared" si="1542"/>
        <v>0</v>
      </c>
      <c r="AS224" s="159"/>
      <c r="AT224" s="159"/>
      <c r="AU224" s="159"/>
      <c r="AV224" s="159">
        <f t="shared" si="1543"/>
        <v>0</v>
      </c>
      <c r="AW224" s="159"/>
      <c r="AX224" s="159"/>
      <c r="AY224" s="159"/>
      <c r="AZ224" s="159">
        <f t="shared" si="1544"/>
        <v>0</v>
      </c>
      <c r="BA224" s="159">
        <f t="shared" si="1545"/>
        <v>0</v>
      </c>
      <c r="BB224" s="159">
        <f t="shared" si="1546"/>
        <v>0</v>
      </c>
      <c r="BC224" s="159">
        <f t="shared" si="1547"/>
        <v>0</v>
      </c>
      <c r="BD224" s="159">
        <f t="shared" si="1548"/>
        <v>0</v>
      </c>
      <c r="BE224" s="159">
        <f t="shared" si="1549"/>
        <v>0</v>
      </c>
      <c r="BF224" s="159">
        <f t="shared" si="1550"/>
        <v>0</v>
      </c>
      <c r="BG224" s="159">
        <f t="shared" si="1551"/>
        <v>0</v>
      </c>
      <c r="BH224" s="159">
        <f t="shared" si="1552"/>
        <v>0</v>
      </c>
      <c r="BI224" s="159">
        <f t="shared" si="1553"/>
        <v>0</v>
      </c>
      <c r="BJ224" s="159">
        <f t="shared" si="1554"/>
        <v>0</v>
      </c>
      <c r="BK224" s="159">
        <f t="shared" si="1555"/>
        <v>0</v>
      </c>
      <c r="BL224" s="159">
        <f t="shared" si="1556"/>
        <v>0</v>
      </c>
      <c r="BM224" s="159">
        <f t="shared" si="1557"/>
        <v>0</v>
      </c>
      <c r="BN224" s="159">
        <f t="shared" si="1558"/>
        <v>0</v>
      </c>
      <c r="BO224" s="159">
        <f t="shared" si="1559"/>
        <v>0</v>
      </c>
      <c r="BP224" s="159">
        <f t="shared" si="1560"/>
        <v>0</v>
      </c>
      <c r="BQ224" s="159">
        <f t="shared" si="1561"/>
        <v>0</v>
      </c>
      <c r="BR224" s="159">
        <f t="shared" si="1562"/>
        <v>0</v>
      </c>
      <c r="BS224" s="159">
        <f t="shared" si="1563"/>
        <v>0</v>
      </c>
      <c r="BT224" s="159">
        <f t="shared" si="1564"/>
        <v>0</v>
      </c>
      <c r="BU224" s="159">
        <f t="shared" si="1565"/>
        <v>0</v>
      </c>
      <c r="BV224" s="159">
        <f t="shared" si="1566"/>
        <v>0</v>
      </c>
      <c r="BW224" s="159">
        <f t="shared" si="1567"/>
        <v>0</v>
      </c>
      <c r="BX224" s="159">
        <f t="shared" si="1568"/>
        <v>0</v>
      </c>
      <c r="DU224" s="114"/>
      <c r="DV224" s="114"/>
      <c r="DW224" s="114"/>
      <c r="DX224" s="114"/>
      <c r="DY224" s="114"/>
      <c r="DZ224" s="114"/>
    </row>
    <row r="225" spans="1:130" ht="14.75" customHeight="1" x14ac:dyDescent="0.35">
      <c r="A225" s="439"/>
      <c r="D225" s="172">
        <f t="shared" ref="D225" si="1808" xml:space="preserve"> BQ225</f>
        <v>0</v>
      </c>
      <c r="E225" s="172">
        <f t="shared" ref="E225" si="1809" xml:space="preserve"> BR225</f>
        <v>0</v>
      </c>
      <c r="F225" s="172">
        <f t="shared" ref="F225" si="1810" xml:space="preserve"> BS225</f>
        <v>0</v>
      </c>
      <c r="G225" s="172">
        <f t="shared" ref="G225" si="1811" xml:space="preserve"> BT225</f>
        <v>0</v>
      </c>
      <c r="H225" s="172">
        <f t="shared" ref="H225" si="1812" xml:space="preserve"> BU225</f>
        <v>0</v>
      </c>
      <c r="I225" s="172">
        <f t="shared" ref="I225" si="1813" xml:space="preserve"> BV225</f>
        <v>0</v>
      </c>
      <c r="J225" s="172">
        <f t="shared" ref="J225" si="1814" xml:space="preserve"> BW225</f>
        <v>0</v>
      </c>
      <c r="K225" s="172">
        <f t="shared" ref="K225" si="1815" xml:space="preserve"> BX225</f>
        <v>0</v>
      </c>
      <c r="L225" s="172">
        <f>IF('PPG Phase Definition'!S47="DIG AACM",1,IF('PPG Phase Definition'!S47="LED_DC Cancellation",1,0))</f>
        <v>0</v>
      </c>
      <c r="M225" s="172">
        <f>IF('PPG Phase Definition'!S47="ANA AACM",1,0)</f>
        <v>1</v>
      </c>
      <c r="N225" s="172">
        <f xml:space="preserve"> 'PPG Phase Definition'!U47</f>
        <v>0</v>
      </c>
      <c r="O225" s="172">
        <f t="shared" ref="O225" si="1816" xml:space="preserve"> BV224</f>
        <v>0</v>
      </c>
      <c r="P225" s="172">
        <f t="shared" ref="P225" si="1817" xml:space="preserve"> BW224</f>
        <v>0</v>
      </c>
      <c r="Q225" s="172">
        <f xml:space="preserve"> BX224</f>
        <v>0</v>
      </c>
      <c r="R225" s="172">
        <f>INT(MOD('PPG Phase Definition'!T47/2,2))</f>
        <v>0</v>
      </c>
      <c r="S225" s="172">
        <f>MOD('PPG Phase Definition'!T47,2)</f>
        <v>0</v>
      </c>
      <c r="T225" s="172">
        <f t="shared" ref="T225" si="1818" xml:space="preserve"> BU223</f>
        <v>0</v>
      </c>
      <c r="U225" s="172">
        <f t="shared" ref="U225" si="1819" xml:space="preserve"> BV223</f>
        <v>0</v>
      </c>
      <c r="V225" s="172">
        <f t="shared" ref="V225" si="1820" xml:space="preserve"> BW223</f>
        <v>0</v>
      </c>
      <c r="W225" s="172">
        <f xml:space="preserve"> BX223</f>
        <v>0</v>
      </c>
      <c r="X225" s="172">
        <f t="shared" ref="X225" si="1821" xml:space="preserve"> BU222</f>
        <v>0</v>
      </c>
      <c r="Y225" s="172">
        <f t="shared" ref="Y225" si="1822" xml:space="preserve"> BV222</f>
        <v>0</v>
      </c>
      <c r="Z225" s="172">
        <f t="shared" ref="Z225" si="1823" xml:space="preserve"> BW222</f>
        <v>0</v>
      </c>
      <c r="AA225" s="172">
        <f xml:space="preserve"> BX222</f>
        <v>0</v>
      </c>
      <c r="AD225" s="159" t="s">
        <v>261</v>
      </c>
      <c r="AE225" s="93">
        <f xml:space="preserve"> IF(OR(('PPG Phase Definition'!U47=1),('PPG Phase Definition'!$Q$2=1)),IF('PPG Phase Definition'!I281="",0,MIN(ROUND('PPG Phase Definition'!I281/'PPG Config'!$C$20*255,0),255)),IF('PPG Phase Definition'!I281="",0,MIN(ROUND('PPG Phase Definition'!I281/'PPG Config'!$C$23*255,0),255)))</f>
        <v>0</v>
      </c>
      <c r="AF225" s="159">
        <f t="shared" si="1539"/>
        <v>0</v>
      </c>
      <c r="AG225" s="159"/>
      <c r="AH225" s="159"/>
      <c r="AI225" s="159"/>
      <c r="AJ225" s="159">
        <f t="shared" si="1540"/>
        <v>0</v>
      </c>
      <c r="AK225" s="159"/>
      <c r="AL225" s="159"/>
      <c r="AM225" s="159"/>
      <c r="AN225" s="159">
        <f t="shared" si="1541"/>
        <v>0</v>
      </c>
      <c r="AO225" s="159"/>
      <c r="AP225" s="159"/>
      <c r="AQ225" s="159"/>
      <c r="AR225" s="159">
        <f t="shared" si="1542"/>
        <v>0</v>
      </c>
      <c r="AS225" s="159"/>
      <c r="AT225" s="159"/>
      <c r="AU225" s="159"/>
      <c r="AV225" s="159">
        <f t="shared" si="1543"/>
        <v>0</v>
      </c>
      <c r="AW225" s="159"/>
      <c r="AX225" s="159"/>
      <c r="AY225" s="159"/>
      <c r="AZ225" s="159">
        <f t="shared" si="1544"/>
        <v>0</v>
      </c>
      <c r="BA225" s="159">
        <f t="shared" si="1545"/>
        <v>0</v>
      </c>
      <c r="BB225" s="159">
        <f t="shared" si="1546"/>
        <v>0</v>
      </c>
      <c r="BC225" s="159">
        <f t="shared" si="1547"/>
        <v>0</v>
      </c>
      <c r="BD225" s="159">
        <f t="shared" si="1548"/>
        <v>0</v>
      </c>
      <c r="BE225" s="159">
        <f t="shared" si="1549"/>
        <v>0</v>
      </c>
      <c r="BF225" s="159">
        <f t="shared" si="1550"/>
        <v>0</v>
      </c>
      <c r="BG225" s="159">
        <f t="shared" si="1551"/>
        <v>0</v>
      </c>
      <c r="BH225" s="159">
        <f t="shared" si="1552"/>
        <v>0</v>
      </c>
      <c r="BI225" s="159">
        <f t="shared" si="1553"/>
        <v>0</v>
      </c>
      <c r="BJ225" s="159">
        <f t="shared" si="1554"/>
        <v>0</v>
      </c>
      <c r="BK225" s="159">
        <f t="shared" si="1555"/>
        <v>0</v>
      </c>
      <c r="BL225" s="159">
        <f t="shared" si="1556"/>
        <v>0</v>
      </c>
      <c r="BM225" s="159">
        <f t="shared" si="1557"/>
        <v>0</v>
      </c>
      <c r="BN225" s="159">
        <f t="shared" si="1558"/>
        <v>0</v>
      </c>
      <c r="BO225" s="159">
        <f t="shared" si="1559"/>
        <v>0</v>
      </c>
      <c r="BP225" s="159">
        <f t="shared" si="1560"/>
        <v>0</v>
      </c>
      <c r="BQ225" s="159">
        <f t="shared" si="1561"/>
        <v>0</v>
      </c>
      <c r="BR225" s="159">
        <f t="shared" si="1562"/>
        <v>0</v>
      </c>
      <c r="BS225" s="159">
        <f t="shared" si="1563"/>
        <v>0</v>
      </c>
      <c r="BT225" s="159">
        <f t="shared" si="1564"/>
        <v>0</v>
      </c>
      <c r="BU225" s="159">
        <f t="shared" si="1565"/>
        <v>0</v>
      </c>
      <c r="BV225" s="159">
        <f t="shared" si="1566"/>
        <v>0</v>
      </c>
      <c r="BW225" s="159">
        <f t="shared" si="1567"/>
        <v>0</v>
      </c>
      <c r="BX225" s="159">
        <f t="shared" si="1568"/>
        <v>0</v>
      </c>
      <c r="BY225" s="127"/>
      <c r="BZ225" s="127"/>
      <c r="CA225" s="127"/>
      <c r="CB225" s="127"/>
      <c r="CC225" s="127"/>
      <c r="CD225" s="127"/>
      <c r="CE225" s="127"/>
      <c r="CF225" s="127"/>
      <c r="CG225" s="127"/>
      <c r="CH225" s="127"/>
      <c r="CI225" s="127"/>
      <c r="CJ225" s="127"/>
      <c r="CK225" s="127"/>
      <c r="CL225" s="127"/>
      <c r="CM225" s="127"/>
      <c r="CN225" s="127"/>
      <c r="CO225" s="127"/>
      <c r="CP225" s="127"/>
      <c r="CQ225" s="127"/>
      <c r="CR225" s="127"/>
      <c r="CS225" s="127"/>
      <c r="DU225" s="115" t="str">
        <f t="shared" ref="DU225" si="1824" xml:space="preserve"> DEC2HEX(D225*8+E225*4+F225*2+G225)</f>
        <v>0</v>
      </c>
      <c r="DV225" s="115" t="str">
        <f t="shared" ref="DV225" si="1825" xml:space="preserve"> DEC2HEX(H225*8+I225*4+J225*2+K225)</f>
        <v>0</v>
      </c>
      <c r="DW225" s="115" t="str">
        <f t="shared" ref="DW225" si="1826" xml:space="preserve"> DEC2HEX(L225*8+M225*4+N225*2+O225)</f>
        <v>4</v>
      </c>
      <c r="DX225" s="115" t="str">
        <f t="shared" ref="DX225" si="1827" xml:space="preserve"> DEC2HEX(P225*8+Q225*4+R225*2+S225)</f>
        <v>0</v>
      </c>
      <c r="DY225" s="115" t="str">
        <f t="shared" ref="DY225" si="1828" xml:space="preserve"> DEC2HEX(T225*8+U225*4+V225*2+W225)</f>
        <v>0</v>
      </c>
      <c r="DZ225" s="115" t="str">
        <f t="shared" ref="DZ225" si="1829" xml:space="preserve"> DEC2HEX(X225*8+Y225*4+Z225*2+AA225)</f>
        <v>0</v>
      </c>
    </row>
    <row r="226" spans="1:130" ht="90" customHeight="1" x14ac:dyDescent="0.35">
      <c r="A226" s="439"/>
      <c r="B226" s="230">
        <f>B224+1</f>
        <v>54</v>
      </c>
      <c r="C226" s="164" t="str">
        <f t="shared" ref="C226" si="1830" xml:space="preserve"> DEC2HEX(B226)</f>
        <v>36</v>
      </c>
      <c r="D226" s="445" t="s">
        <v>244</v>
      </c>
      <c r="E226" s="445"/>
      <c r="F226" s="169" t="s">
        <v>573</v>
      </c>
      <c r="G226" s="168" t="s">
        <v>350</v>
      </c>
      <c r="H226" s="168" t="s">
        <v>572</v>
      </c>
      <c r="I226" s="478" t="s">
        <v>571</v>
      </c>
      <c r="J226" s="478"/>
      <c r="K226" s="478" t="s">
        <v>34</v>
      </c>
      <c r="L226" s="478"/>
      <c r="M226" s="169" t="s">
        <v>245</v>
      </c>
      <c r="N226" s="169" t="s">
        <v>570</v>
      </c>
      <c r="O226" s="169" t="s">
        <v>35</v>
      </c>
      <c r="P226" s="168" t="s">
        <v>377</v>
      </c>
      <c r="Q226" s="167">
        <v>0</v>
      </c>
      <c r="R226" s="167">
        <v>0</v>
      </c>
      <c r="S226" s="167">
        <v>0</v>
      </c>
      <c r="T226" s="460" t="s">
        <v>37</v>
      </c>
      <c r="U226" s="460"/>
      <c r="V226" s="460"/>
      <c r="W226" s="460"/>
      <c r="X226" s="460"/>
      <c r="Y226" s="460"/>
      <c r="Z226" s="460"/>
      <c r="AA226" s="460"/>
      <c r="AD226" s="159" t="s">
        <v>262</v>
      </c>
      <c r="AE226" s="93">
        <f xml:space="preserve"> IF('PPG Phase Definition'!T281="",0,INDEX(REFERENCE!$A$2:$A$15,MATCH('PPG Phase Definition'!T281,REFERENCE!$B$2:$B$15,0)))</f>
        <v>0</v>
      </c>
      <c r="AF226" s="159">
        <f t="shared" si="1539"/>
        <v>0</v>
      </c>
      <c r="AG226" s="159"/>
      <c r="AH226" s="159"/>
      <c r="AI226" s="159"/>
      <c r="AJ226" s="159">
        <f t="shared" si="1540"/>
        <v>0</v>
      </c>
      <c r="AK226" s="159"/>
      <c r="AL226" s="159"/>
      <c r="AM226" s="159"/>
      <c r="AN226" s="159">
        <f t="shared" si="1541"/>
        <v>0</v>
      </c>
      <c r="AO226" s="159"/>
      <c r="AP226" s="159"/>
      <c r="AQ226" s="159"/>
      <c r="AR226" s="159">
        <f t="shared" si="1542"/>
        <v>0</v>
      </c>
      <c r="AS226" s="159"/>
      <c r="AT226" s="159"/>
      <c r="AU226" s="159"/>
      <c r="AV226" s="159">
        <f t="shared" si="1543"/>
        <v>0</v>
      </c>
      <c r="AW226" s="159"/>
      <c r="AX226" s="159"/>
      <c r="AY226" s="159"/>
      <c r="AZ226" s="159">
        <f t="shared" si="1544"/>
        <v>0</v>
      </c>
      <c r="BA226" s="159">
        <f t="shared" si="1545"/>
        <v>0</v>
      </c>
      <c r="BB226" s="159">
        <f t="shared" si="1546"/>
        <v>0</v>
      </c>
      <c r="BC226" s="159">
        <f t="shared" si="1547"/>
        <v>0</v>
      </c>
      <c r="BD226" s="159">
        <f t="shared" si="1548"/>
        <v>0</v>
      </c>
      <c r="BE226" s="159">
        <f t="shared" si="1549"/>
        <v>0</v>
      </c>
      <c r="BF226" s="159">
        <f t="shared" si="1550"/>
        <v>0</v>
      </c>
      <c r="BG226" s="159">
        <f t="shared" si="1551"/>
        <v>0</v>
      </c>
      <c r="BH226" s="159">
        <f t="shared" si="1552"/>
        <v>0</v>
      </c>
      <c r="BI226" s="159">
        <f t="shared" si="1553"/>
        <v>0</v>
      </c>
      <c r="BJ226" s="159">
        <f t="shared" si="1554"/>
        <v>0</v>
      </c>
      <c r="BK226" s="159">
        <f t="shared" si="1555"/>
        <v>0</v>
      </c>
      <c r="BL226" s="159">
        <f t="shared" si="1556"/>
        <v>0</v>
      </c>
      <c r="BM226" s="159">
        <f t="shared" si="1557"/>
        <v>0</v>
      </c>
      <c r="BN226" s="159">
        <f t="shared" si="1558"/>
        <v>0</v>
      </c>
      <c r="BO226" s="159">
        <f t="shared" si="1559"/>
        <v>0</v>
      </c>
      <c r="BP226" s="159">
        <f t="shared" si="1560"/>
        <v>0</v>
      </c>
      <c r="BQ226" s="159">
        <f t="shared" si="1561"/>
        <v>0</v>
      </c>
      <c r="BR226" s="159">
        <f t="shared" si="1562"/>
        <v>0</v>
      </c>
      <c r="BS226" s="159">
        <f t="shared" si="1563"/>
        <v>0</v>
      </c>
      <c r="BT226" s="159">
        <f t="shared" si="1564"/>
        <v>0</v>
      </c>
      <c r="BU226" s="159">
        <f t="shared" si="1565"/>
        <v>0</v>
      </c>
      <c r="BV226" s="159">
        <f t="shared" si="1566"/>
        <v>0</v>
      </c>
      <c r="BW226" s="159">
        <f t="shared" si="1567"/>
        <v>0</v>
      </c>
      <c r="BX226" s="159">
        <f t="shared" si="1568"/>
        <v>0</v>
      </c>
      <c r="BY226" s="127"/>
      <c r="BZ226" s="127"/>
      <c r="CA226" s="127"/>
      <c r="CB226" s="127"/>
      <c r="CC226" s="127"/>
      <c r="CD226" s="127"/>
      <c r="CE226" s="127"/>
      <c r="DU226" s="114"/>
      <c r="DV226" s="114"/>
      <c r="DW226" s="114"/>
      <c r="DX226" s="114"/>
      <c r="DY226" s="114"/>
      <c r="DZ226" s="114"/>
    </row>
    <row r="227" spans="1:130" ht="15.5" x14ac:dyDescent="0.35">
      <c r="A227" s="439"/>
      <c r="D227" s="172">
        <f xml:space="preserve"> MOD((IF('PPG Phase Definition'!S281="",0,INDEX(REFERENCE!$L$12:$L$15,MATCH('PPG Phase Definition'!S281,REFERENCE!$M$12:$M$15,0)))-E227)/2,2)</f>
        <v>0</v>
      </c>
      <c r="E227" s="172">
        <f xml:space="preserve"> MOD(IF('PPG Phase Definition'!S281="",0,INDEX(REFERENCE!$L$12:$L$15,MATCH('PPG Phase Definition'!S281,REFERENCE!$M$12:$M$15,0))),2)</f>
        <v>0</v>
      </c>
      <c r="F227" s="156"/>
      <c r="G227" s="156"/>
      <c r="H227" s="172">
        <f>IF('PPG Phase Definition'!C47="Impedance",1,0)*IMP_MODE_EN</f>
        <v>0</v>
      </c>
      <c r="I227" s="172">
        <f xml:space="preserve"> MOD(('PPG Phase Definition'!M281-J227)/2,2)</f>
        <v>0</v>
      </c>
      <c r="J227" s="172">
        <f xml:space="preserve"> MOD('PPG Phase Definition'!M281,2)</f>
        <v>0</v>
      </c>
      <c r="K227" s="156"/>
      <c r="L227" s="156"/>
      <c r="M227" s="156"/>
      <c r="N227" s="172">
        <f xml:space="preserve"> MOD(('PPG Phase Definition'!M281-I227*2-J227)/4,2)</f>
        <v>0</v>
      </c>
      <c r="O227" s="172">
        <f xml:space="preserve"> 'PPG Phase Definition'!K281</f>
        <v>0</v>
      </c>
      <c r="P227" s="156">
        <f>IF('PPG Phase Definition'!K47="Set2",1,0)</f>
        <v>0</v>
      </c>
      <c r="Q227" s="156"/>
      <c r="R227" s="156"/>
      <c r="S227" s="156"/>
      <c r="T227" s="172">
        <f t="shared" ref="T227" si="1831" xml:space="preserve"> BQ230</f>
        <v>0</v>
      </c>
      <c r="U227" s="172">
        <f t="shared" ref="U227" si="1832" xml:space="preserve"> BR230</f>
        <v>0</v>
      </c>
      <c r="V227" s="172">
        <f t="shared" ref="V227" si="1833" xml:space="preserve"> BS230</f>
        <v>0</v>
      </c>
      <c r="W227" s="172">
        <f t="shared" ref="W227" si="1834" xml:space="preserve"> BT230</f>
        <v>0</v>
      </c>
      <c r="X227" s="172">
        <f t="shared" ref="X227" si="1835" xml:space="preserve"> BU230</f>
        <v>0</v>
      </c>
      <c r="Y227" s="172">
        <f t="shared" ref="Y227" si="1836" xml:space="preserve"> BV230</f>
        <v>0</v>
      </c>
      <c r="Z227" s="172">
        <f t="shared" ref="Z227" si="1837" xml:space="preserve"> BW230</f>
        <v>0</v>
      </c>
      <c r="AA227" s="172">
        <f xml:space="preserve"> BX230</f>
        <v>0</v>
      </c>
      <c r="AD227" s="159" t="s">
        <v>263</v>
      </c>
      <c r="AE227" s="93">
        <f xml:space="preserve"> IF('PPG Phase Definition'!U281="",0,INDEX(REFERENCE!$A$17:$A$24,MATCH('PPG Phase Definition'!U281,REFERENCE!$B$17:$B$24,0)))</f>
        <v>0</v>
      </c>
      <c r="AF227" s="159">
        <f t="shared" si="1539"/>
        <v>0</v>
      </c>
      <c r="AG227" s="159"/>
      <c r="AH227" s="159"/>
      <c r="AI227" s="159"/>
      <c r="AJ227" s="159">
        <f t="shared" si="1540"/>
        <v>0</v>
      </c>
      <c r="AK227" s="159"/>
      <c r="AL227" s="159"/>
      <c r="AM227" s="159"/>
      <c r="AN227" s="159">
        <f t="shared" si="1541"/>
        <v>0</v>
      </c>
      <c r="AO227" s="159"/>
      <c r="AP227" s="159"/>
      <c r="AQ227" s="159"/>
      <c r="AR227" s="159">
        <f t="shared" si="1542"/>
        <v>0</v>
      </c>
      <c r="AS227" s="159"/>
      <c r="AT227" s="159"/>
      <c r="AU227" s="159"/>
      <c r="AV227" s="159">
        <f t="shared" si="1543"/>
        <v>0</v>
      </c>
      <c r="AW227" s="159"/>
      <c r="AX227" s="159"/>
      <c r="AY227" s="159"/>
      <c r="AZ227" s="159">
        <f t="shared" si="1544"/>
        <v>0</v>
      </c>
      <c r="BA227" s="159">
        <f t="shared" si="1545"/>
        <v>0</v>
      </c>
      <c r="BB227" s="159">
        <f t="shared" si="1546"/>
        <v>0</v>
      </c>
      <c r="BC227" s="159">
        <f t="shared" si="1547"/>
        <v>0</v>
      </c>
      <c r="BD227" s="159">
        <f t="shared" si="1548"/>
        <v>0</v>
      </c>
      <c r="BE227" s="159">
        <f t="shared" si="1549"/>
        <v>0</v>
      </c>
      <c r="BF227" s="159">
        <f t="shared" si="1550"/>
        <v>0</v>
      </c>
      <c r="BG227" s="159">
        <f t="shared" si="1551"/>
        <v>0</v>
      </c>
      <c r="BH227" s="159">
        <f t="shared" si="1552"/>
        <v>0</v>
      </c>
      <c r="BI227" s="159">
        <f t="shared" si="1553"/>
        <v>0</v>
      </c>
      <c r="BJ227" s="159">
        <f t="shared" si="1554"/>
        <v>0</v>
      </c>
      <c r="BK227" s="159">
        <f t="shared" si="1555"/>
        <v>0</v>
      </c>
      <c r="BL227" s="159">
        <f t="shared" si="1556"/>
        <v>0</v>
      </c>
      <c r="BM227" s="159">
        <f t="shared" si="1557"/>
        <v>0</v>
      </c>
      <c r="BN227" s="159">
        <f t="shared" si="1558"/>
        <v>0</v>
      </c>
      <c r="BO227" s="159">
        <f t="shared" si="1559"/>
        <v>0</v>
      </c>
      <c r="BP227" s="159">
        <f t="shared" si="1560"/>
        <v>0</v>
      </c>
      <c r="BQ227" s="159">
        <f t="shared" si="1561"/>
        <v>0</v>
      </c>
      <c r="BR227" s="159">
        <f t="shared" si="1562"/>
        <v>0</v>
      </c>
      <c r="BS227" s="159">
        <f t="shared" si="1563"/>
        <v>0</v>
      </c>
      <c r="BT227" s="159">
        <f t="shared" si="1564"/>
        <v>0</v>
      </c>
      <c r="BU227" s="159">
        <f t="shared" si="1565"/>
        <v>0</v>
      </c>
      <c r="BV227" s="159">
        <f t="shared" si="1566"/>
        <v>0</v>
      </c>
      <c r="BW227" s="159">
        <f t="shared" si="1567"/>
        <v>0</v>
      </c>
      <c r="BX227" s="159">
        <f t="shared" si="1568"/>
        <v>0</v>
      </c>
      <c r="DU227" s="115" t="str">
        <f t="shared" ref="DU227" si="1838" xml:space="preserve"> DEC2HEX(D227*8+E227*4+F227*2+G227)</f>
        <v>0</v>
      </c>
      <c r="DV227" s="115" t="str">
        <f t="shared" ref="DV227" si="1839" xml:space="preserve"> DEC2HEX(H227*8+I227*4+J227*2+K227)</f>
        <v>0</v>
      </c>
      <c r="DW227" s="115" t="str">
        <f t="shared" ref="DW227" si="1840" xml:space="preserve"> DEC2HEX(L227*8+M227*4+N227*2+O227)</f>
        <v>0</v>
      </c>
      <c r="DX227" s="115" t="str">
        <f t="shared" ref="DX227" si="1841" xml:space="preserve"> DEC2HEX(P227*8+Q227*4+R227*2+S227)</f>
        <v>0</v>
      </c>
      <c r="DY227" s="115" t="str">
        <f t="shared" ref="DY227" si="1842" xml:space="preserve"> DEC2HEX(T227*8+U227*4+V227*2+W227)</f>
        <v>0</v>
      </c>
      <c r="DZ227" s="115" t="str">
        <f t="shared" ref="DZ227" si="1843" xml:space="preserve"> DEC2HEX(X227*8+Y227*4+Z227*2+AA227)</f>
        <v>0</v>
      </c>
    </row>
    <row r="228" spans="1:130" ht="69" x14ac:dyDescent="0.35">
      <c r="A228" s="439"/>
      <c r="B228" s="230">
        <f>B226+1</f>
        <v>55</v>
      </c>
      <c r="C228" s="164" t="str">
        <f t="shared" ref="C228" si="1844" xml:space="preserve"> DEC2HEX(B228)</f>
        <v>37</v>
      </c>
      <c r="D228" s="445" t="s">
        <v>246</v>
      </c>
      <c r="E228" s="476"/>
      <c r="F228" s="476"/>
      <c r="G228" s="476"/>
      <c r="H228" s="476"/>
      <c r="I228" s="476"/>
      <c r="J228" s="476"/>
      <c r="K228" s="476"/>
      <c r="L228" s="168" t="s">
        <v>247</v>
      </c>
      <c r="M228" s="168" t="s">
        <v>248</v>
      </c>
      <c r="N228" s="168" t="s">
        <v>249</v>
      </c>
      <c r="O228" s="460" t="s">
        <v>250</v>
      </c>
      <c r="P228" s="460"/>
      <c r="Q228" s="460"/>
      <c r="R228" s="477" t="s">
        <v>379</v>
      </c>
      <c r="S228" s="477"/>
      <c r="T228" s="460" t="s">
        <v>251</v>
      </c>
      <c r="U228" s="460"/>
      <c r="V228" s="460"/>
      <c r="W228" s="460"/>
      <c r="X228" s="167">
        <v>0</v>
      </c>
      <c r="Y228" s="167">
        <v>0</v>
      </c>
      <c r="Z228" s="167">
        <v>0</v>
      </c>
      <c r="AA228" s="167">
        <v>0</v>
      </c>
      <c r="AD228" s="159" t="s">
        <v>264</v>
      </c>
      <c r="AE228" s="93">
        <f xml:space="preserve"> IF(OR(('PPG Phase Definition'!AH47=1),('PPG Phase Definition'!$Q$2=1)),IF('PPG Phase Definition'!W281="",0,MIN(ROUND('PPG Phase Definition'!W281/'PPG Config'!$C$21*255,0),255)),IF('PPG Phase Definition'!W281="",0,MIN(ROUND('PPG Phase Definition'!W281/'PPG Config'!$C$24*255,0),255)))</f>
        <v>0</v>
      </c>
      <c r="AF228" s="159">
        <f t="shared" si="1539"/>
        <v>0</v>
      </c>
      <c r="AG228" s="159"/>
      <c r="AH228" s="159"/>
      <c r="AI228" s="159"/>
      <c r="AJ228" s="159">
        <f t="shared" si="1540"/>
        <v>0</v>
      </c>
      <c r="AK228" s="159"/>
      <c r="AL228" s="159"/>
      <c r="AM228" s="159"/>
      <c r="AN228" s="159">
        <f t="shared" si="1541"/>
        <v>0</v>
      </c>
      <c r="AO228" s="159"/>
      <c r="AP228" s="159"/>
      <c r="AQ228" s="159"/>
      <c r="AR228" s="159">
        <f t="shared" si="1542"/>
        <v>0</v>
      </c>
      <c r="AS228" s="159"/>
      <c r="AT228" s="159"/>
      <c r="AU228" s="159"/>
      <c r="AV228" s="159">
        <f t="shared" si="1543"/>
        <v>0</v>
      </c>
      <c r="AW228" s="159"/>
      <c r="AX228" s="159"/>
      <c r="AY228" s="159"/>
      <c r="AZ228" s="159">
        <f t="shared" si="1544"/>
        <v>0</v>
      </c>
      <c r="BA228" s="159">
        <f t="shared" si="1545"/>
        <v>0</v>
      </c>
      <c r="BB228" s="159">
        <f t="shared" si="1546"/>
        <v>0</v>
      </c>
      <c r="BC228" s="159">
        <f t="shared" si="1547"/>
        <v>0</v>
      </c>
      <c r="BD228" s="159">
        <f t="shared" si="1548"/>
        <v>0</v>
      </c>
      <c r="BE228" s="159">
        <f t="shared" si="1549"/>
        <v>0</v>
      </c>
      <c r="BF228" s="159">
        <f t="shared" si="1550"/>
        <v>0</v>
      </c>
      <c r="BG228" s="159">
        <f t="shared" si="1551"/>
        <v>0</v>
      </c>
      <c r="BH228" s="159">
        <f t="shared" si="1552"/>
        <v>0</v>
      </c>
      <c r="BI228" s="159">
        <f t="shared" si="1553"/>
        <v>0</v>
      </c>
      <c r="BJ228" s="159">
        <f t="shared" si="1554"/>
        <v>0</v>
      </c>
      <c r="BK228" s="159">
        <f t="shared" si="1555"/>
        <v>0</v>
      </c>
      <c r="BL228" s="159">
        <f t="shared" si="1556"/>
        <v>0</v>
      </c>
      <c r="BM228" s="159">
        <f t="shared" si="1557"/>
        <v>0</v>
      </c>
      <c r="BN228" s="159">
        <f t="shared" si="1558"/>
        <v>0</v>
      </c>
      <c r="BO228" s="159">
        <f t="shared" si="1559"/>
        <v>0</v>
      </c>
      <c r="BP228" s="159">
        <f t="shared" si="1560"/>
        <v>0</v>
      </c>
      <c r="BQ228" s="159">
        <f t="shared" si="1561"/>
        <v>0</v>
      </c>
      <c r="BR228" s="159">
        <f t="shared" si="1562"/>
        <v>0</v>
      </c>
      <c r="BS228" s="159">
        <f t="shared" si="1563"/>
        <v>0</v>
      </c>
      <c r="BT228" s="159">
        <f t="shared" si="1564"/>
        <v>0</v>
      </c>
      <c r="BU228" s="159">
        <f t="shared" si="1565"/>
        <v>0</v>
      </c>
      <c r="BV228" s="159">
        <f t="shared" si="1566"/>
        <v>0</v>
      </c>
      <c r="BW228" s="159">
        <f t="shared" si="1567"/>
        <v>0</v>
      </c>
      <c r="BX228" s="159">
        <f t="shared" si="1568"/>
        <v>0</v>
      </c>
      <c r="BY228" s="127"/>
      <c r="BZ228" s="127"/>
      <c r="CA228" s="127"/>
      <c r="CB228" s="127"/>
      <c r="CC228" s="127"/>
      <c r="CD228" s="127"/>
      <c r="CE228" s="127"/>
      <c r="CF228" s="127"/>
      <c r="CG228" s="127"/>
      <c r="CH228" s="127"/>
      <c r="CI228" s="127"/>
      <c r="CJ228" s="127"/>
      <c r="CK228" s="127"/>
      <c r="CL228" s="127"/>
      <c r="CM228" s="127"/>
      <c r="CN228" s="127"/>
      <c r="CO228" s="127"/>
      <c r="CP228" s="127"/>
      <c r="CQ228" s="127"/>
      <c r="CR228" s="127"/>
      <c r="CS228" s="127"/>
      <c r="DU228" s="114"/>
      <c r="DV228" s="114"/>
      <c r="DW228" s="114"/>
      <c r="DX228" s="114"/>
      <c r="DY228" s="114"/>
      <c r="DZ228" s="114"/>
    </row>
    <row r="229" spans="1:130" ht="15.5" x14ac:dyDescent="0.35">
      <c r="A229" s="439"/>
      <c r="D229" s="172">
        <f t="shared" ref="D229" si="1845" xml:space="preserve"> BQ228</f>
        <v>0</v>
      </c>
      <c r="E229" s="172">
        <f t="shared" ref="E229" si="1846" xml:space="preserve"> BR228</f>
        <v>0</v>
      </c>
      <c r="F229" s="172">
        <f t="shared" ref="F229" si="1847" xml:space="preserve"> BS228</f>
        <v>0</v>
      </c>
      <c r="G229" s="172">
        <f t="shared" ref="G229" si="1848" xml:space="preserve"> BT228</f>
        <v>0</v>
      </c>
      <c r="H229" s="172">
        <f t="shared" ref="H229" si="1849" xml:space="preserve"> BU228</f>
        <v>0</v>
      </c>
      <c r="I229" s="172">
        <f t="shared" ref="I229" si="1850" xml:space="preserve"> BV228</f>
        <v>0</v>
      </c>
      <c r="J229" s="172">
        <f t="shared" ref="J229" si="1851" xml:space="preserve"> BW228</f>
        <v>0</v>
      </c>
      <c r="K229" s="172">
        <f t="shared" ref="K229" si="1852" xml:space="preserve"> BX228</f>
        <v>0</v>
      </c>
      <c r="L229" s="172">
        <f>IF('PPG Phase Definition'!AF47="DIG AACM",1,IF('PPG Phase Definition'!AF47="LED_DC Cancellation",1,0))</f>
        <v>0</v>
      </c>
      <c r="M229" s="172">
        <f>IF('PPG Phase Definition'!AF47="ANA AACM",1,0)</f>
        <v>0</v>
      </c>
      <c r="N229" s="172">
        <f xml:space="preserve"> 'PPG Phase Definition'!AH47</f>
        <v>0</v>
      </c>
      <c r="O229" s="172">
        <f t="shared" ref="O229" si="1853" xml:space="preserve"> BV227</f>
        <v>0</v>
      </c>
      <c r="P229" s="172">
        <f t="shared" ref="P229" si="1854" xml:space="preserve"> BW227</f>
        <v>0</v>
      </c>
      <c r="Q229" s="172">
        <f xml:space="preserve"> BX227</f>
        <v>0</v>
      </c>
      <c r="R229" s="172">
        <f>INT(MOD('PPG Phase Definition'!AG47/2,2))</f>
        <v>0</v>
      </c>
      <c r="S229" s="172">
        <f>MOD('PPG Phase Definition'!AG47,2)</f>
        <v>0</v>
      </c>
      <c r="T229" s="172">
        <f t="shared" ref="T229" si="1855" xml:space="preserve"> BU226</f>
        <v>0</v>
      </c>
      <c r="U229" s="172">
        <f t="shared" ref="U229" si="1856" xml:space="preserve"> BV226</f>
        <v>0</v>
      </c>
      <c r="V229" s="172">
        <f t="shared" ref="V229" si="1857" xml:space="preserve"> BW226</f>
        <v>0</v>
      </c>
      <c r="W229" s="172">
        <f xml:space="preserve"> BX226</f>
        <v>0</v>
      </c>
      <c r="X229" s="194"/>
      <c r="Y229" s="194"/>
      <c r="Z229" s="194"/>
      <c r="AA229" s="194"/>
      <c r="AD229" s="159" t="s">
        <v>115</v>
      </c>
      <c r="AE229" s="93">
        <f xml:space="preserve"> IF('PPG Phase Definition'!L281="",0,INDEX(REFERENCE!$I$12:$I$23,MATCH('PPG Phase Definition'!L281,REFERENCE!$J$12:$J$23,0)))</f>
        <v>0</v>
      </c>
      <c r="AF229" s="159">
        <f t="shared" si="1539"/>
        <v>0</v>
      </c>
      <c r="AG229" s="159"/>
      <c r="AH229" s="159"/>
      <c r="AI229" s="159"/>
      <c r="AJ229" s="159">
        <f t="shared" si="1540"/>
        <v>0</v>
      </c>
      <c r="AK229" s="159"/>
      <c r="AL229" s="159"/>
      <c r="AM229" s="159"/>
      <c r="AN229" s="159">
        <f t="shared" si="1541"/>
        <v>0</v>
      </c>
      <c r="AO229" s="159"/>
      <c r="AP229" s="159"/>
      <c r="AQ229" s="159"/>
      <c r="AR229" s="159">
        <f t="shared" si="1542"/>
        <v>0</v>
      </c>
      <c r="AS229" s="159"/>
      <c r="AT229" s="159"/>
      <c r="AU229" s="159"/>
      <c r="AV229" s="159">
        <f t="shared" si="1543"/>
        <v>0</v>
      </c>
      <c r="AW229" s="159"/>
      <c r="AX229" s="159"/>
      <c r="AY229" s="159"/>
      <c r="AZ229" s="159">
        <f t="shared" si="1544"/>
        <v>0</v>
      </c>
      <c r="BA229" s="159">
        <f t="shared" si="1545"/>
        <v>0</v>
      </c>
      <c r="BB229" s="159">
        <f t="shared" si="1546"/>
        <v>0</v>
      </c>
      <c r="BC229" s="159">
        <f t="shared" si="1547"/>
        <v>0</v>
      </c>
      <c r="BD229" s="159">
        <f t="shared" si="1548"/>
        <v>0</v>
      </c>
      <c r="BE229" s="159">
        <f t="shared" si="1549"/>
        <v>0</v>
      </c>
      <c r="BF229" s="159">
        <f t="shared" si="1550"/>
        <v>0</v>
      </c>
      <c r="BG229" s="159">
        <f t="shared" si="1551"/>
        <v>0</v>
      </c>
      <c r="BH229" s="159">
        <f t="shared" si="1552"/>
        <v>0</v>
      </c>
      <c r="BI229" s="159">
        <f t="shared" si="1553"/>
        <v>0</v>
      </c>
      <c r="BJ229" s="159">
        <f t="shared" si="1554"/>
        <v>0</v>
      </c>
      <c r="BK229" s="159">
        <f t="shared" si="1555"/>
        <v>0</v>
      </c>
      <c r="BL229" s="159">
        <f t="shared" si="1556"/>
        <v>0</v>
      </c>
      <c r="BM229" s="159">
        <f t="shared" si="1557"/>
        <v>0</v>
      </c>
      <c r="BN229" s="159">
        <f t="shared" si="1558"/>
        <v>0</v>
      </c>
      <c r="BO229" s="159">
        <f t="shared" si="1559"/>
        <v>0</v>
      </c>
      <c r="BP229" s="159">
        <f t="shared" si="1560"/>
        <v>0</v>
      </c>
      <c r="BQ229" s="159">
        <f t="shared" si="1561"/>
        <v>0</v>
      </c>
      <c r="BR229" s="159">
        <f t="shared" si="1562"/>
        <v>0</v>
      </c>
      <c r="BS229" s="159">
        <f t="shared" si="1563"/>
        <v>0</v>
      </c>
      <c r="BT229" s="159">
        <f t="shared" si="1564"/>
        <v>0</v>
      </c>
      <c r="BU229" s="159">
        <f t="shared" si="1565"/>
        <v>0</v>
      </c>
      <c r="BV229" s="159">
        <f t="shared" si="1566"/>
        <v>0</v>
      </c>
      <c r="BW229" s="159">
        <f t="shared" si="1567"/>
        <v>0</v>
      </c>
      <c r="BX229" s="159">
        <f t="shared" si="1568"/>
        <v>0</v>
      </c>
      <c r="DU229" s="115" t="str">
        <f t="shared" ref="DU229" si="1858" xml:space="preserve"> DEC2HEX(D229*8+E229*4+F229*2+G229)</f>
        <v>0</v>
      </c>
      <c r="DV229" s="115" t="str">
        <f t="shared" ref="DV229" si="1859" xml:space="preserve"> DEC2HEX(H229*8+I229*4+J229*2+K229)</f>
        <v>0</v>
      </c>
      <c r="DW229" s="115" t="str">
        <f t="shared" ref="DW229" si="1860" xml:space="preserve"> DEC2HEX(L229*8+M229*4+N229*2+O229)</f>
        <v>0</v>
      </c>
      <c r="DX229" s="115" t="str">
        <f t="shared" ref="DX229" si="1861" xml:space="preserve"> DEC2HEX(P229*8+Q229*4+R229*2+S229)</f>
        <v>0</v>
      </c>
      <c r="DY229" s="115" t="str">
        <f t="shared" ref="DY229" si="1862" xml:space="preserve"> DEC2HEX(T229*8+U229*4+V229*2+W229)</f>
        <v>0</v>
      </c>
      <c r="DZ229" s="115" t="str">
        <f t="shared" ref="DZ229" si="1863" xml:space="preserve"> DEC2HEX(X229*8+Y229*4+Z229*2+AA229)</f>
        <v>0</v>
      </c>
    </row>
    <row r="230" spans="1:130" ht="43.5" customHeight="1" x14ac:dyDescent="0.35">
      <c r="A230" s="439"/>
      <c r="B230" s="230">
        <f>B228+1</f>
        <v>56</v>
      </c>
      <c r="C230" s="164" t="str">
        <f t="shared" ref="C230" si="1864" xml:space="preserve"> DEC2HEX(B230)</f>
        <v>38</v>
      </c>
      <c r="D230" s="168" t="s">
        <v>380</v>
      </c>
      <c r="E230" s="168" t="s">
        <v>381</v>
      </c>
      <c r="F230" s="167">
        <v>0</v>
      </c>
      <c r="G230" s="167">
        <v>0</v>
      </c>
      <c r="H230" s="445" t="s">
        <v>382</v>
      </c>
      <c r="I230" s="479"/>
      <c r="J230" s="479"/>
      <c r="K230" s="479"/>
      <c r="L230" s="460" t="s">
        <v>252</v>
      </c>
      <c r="M230" s="460"/>
      <c r="N230" s="460"/>
      <c r="O230" s="460"/>
      <c r="P230" s="460"/>
      <c r="Q230" s="460"/>
      <c r="R230" s="460"/>
      <c r="S230" s="460"/>
      <c r="T230" s="460" t="s">
        <v>253</v>
      </c>
      <c r="U230" s="460"/>
      <c r="V230" s="460"/>
      <c r="W230" s="460"/>
      <c r="X230" s="460"/>
      <c r="Y230" s="460"/>
      <c r="Z230" s="460"/>
      <c r="AA230" s="460"/>
      <c r="AD230" s="159" t="s">
        <v>108</v>
      </c>
      <c r="AE230" s="93">
        <f xml:space="preserve"> MAX((CEILING('PPG Phase Definition'!J281*Global!$C$14/1000,1)-1),0)</f>
        <v>0</v>
      </c>
      <c r="AF230" s="159">
        <f t="shared" si="1539"/>
        <v>0</v>
      </c>
      <c r="AG230" s="159"/>
      <c r="AH230" s="159"/>
      <c r="AI230" s="159"/>
      <c r="AJ230" s="159">
        <f t="shared" si="1540"/>
        <v>0</v>
      </c>
      <c r="AK230" s="159"/>
      <c r="AL230" s="159"/>
      <c r="AM230" s="159"/>
      <c r="AN230" s="159">
        <f t="shared" si="1541"/>
        <v>0</v>
      </c>
      <c r="AO230" s="159"/>
      <c r="AP230" s="159"/>
      <c r="AQ230" s="159"/>
      <c r="AR230" s="159">
        <f t="shared" si="1542"/>
        <v>0</v>
      </c>
      <c r="AS230" s="159"/>
      <c r="AT230" s="159"/>
      <c r="AU230" s="159"/>
      <c r="AV230" s="159">
        <f t="shared" si="1543"/>
        <v>0</v>
      </c>
      <c r="AW230" s="159"/>
      <c r="AX230" s="159"/>
      <c r="AY230" s="159"/>
      <c r="AZ230" s="159">
        <f t="shared" si="1544"/>
        <v>0</v>
      </c>
      <c r="BA230" s="159">
        <f t="shared" si="1545"/>
        <v>0</v>
      </c>
      <c r="BB230" s="159">
        <f t="shared" si="1546"/>
        <v>0</v>
      </c>
      <c r="BC230" s="159">
        <f t="shared" si="1547"/>
        <v>0</v>
      </c>
      <c r="BD230" s="159">
        <f t="shared" si="1548"/>
        <v>0</v>
      </c>
      <c r="BE230" s="159">
        <f t="shared" si="1549"/>
        <v>0</v>
      </c>
      <c r="BF230" s="159">
        <f t="shared" si="1550"/>
        <v>0</v>
      </c>
      <c r="BG230" s="159">
        <f t="shared" si="1551"/>
        <v>0</v>
      </c>
      <c r="BH230" s="159">
        <f t="shared" si="1552"/>
        <v>0</v>
      </c>
      <c r="BI230" s="159">
        <f t="shared" si="1553"/>
        <v>0</v>
      </c>
      <c r="BJ230" s="159">
        <f t="shared" si="1554"/>
        <v>0</v>
      </c>
      <c r="BK230" s="159">
        <f t="shared" si="1555"/>
        <v>0</v>
      </c>
      <c r="BL230" s="159">
        <f t="shared" si="1556"/>
        <v>0</v>
      </c>
      <c r="BM230" s="159">
        <f t="shared" si="1557"/>
        <v>0</v>
      </c>
      <c r="BN230" s="159">
        <f t="shared" si="1558"/>
        <v>0</v>
      </c>
      <c r="BO230" s="159">
        <f t="shared" si="1559"/>
        <v>0</v>
      </c>
      <c r="BP230" s="159">
        <f t="shared" si="1560"/>
        <v>0</v>
      </c>
      <c r="BQ230" s="159">
        <f t="shared" si="1561"/>
        <v>0</v>
      </c>
      <c r="BR230" s="159">
        <f t="shared" si="1562"/>
        <v>0</v>
      </c>
      <c r="BS230" s="159">
        <f t="shared" si="1563"/>
        <v>0</v>
      </c>
      <c r="BT230" s="159">
        <f t="shared" si="1564"/>
        <v>0</v>
      </c>
      <c r="BU230" s="159">
        <f t="shared" si="1565"/>
        <v>0</v>
      </c>
      <c r="BV230" s="159">
        <f t="shared" si="1566"/>
        <v>0</v>
      </c>
      <c r="BW230" s="159">
        <f t="shared" si="1567"/>
        <v>0</v>
      </c>
      <c r="BX230" s="159">
        <f t="shared" si="1568"/>
        <v>0</v>
      </c>
      <c r="BY230" s="127"/>
      <c r="BZ230" s="127"/>
      <c r="CA230" s="127"/>
      <c r="CB230" s="127"/>
      <c r="CC230" s="127"/>
      <c r="CD230" s="127"/>
      <c r="CE230" s="127"/>
      <c r="DU230" s="114"/>
      <c r="DV230" s="114"/>
      <c r="DW230" s="114"/>
      <c r="DX230" s="114"/>
      <c r="DY230" s="114"/>
      <c r="DZ230" s="114"/>
    </row>
    <row r="231" spans="1:130" ht="47" x14ac:dyDescent="0.35">
      <c r="A231" s="439"/>
      <c r="D231" s="156">
        <f>IF('PPG Phase Definition'!S47="LED_DC Cancellation",1,0)</f>
        <v>0</v>
      </c>
      <c r="E231" s="156">
        <f>IF('PPG Phase Definition'!AF47="LED_DC Cancellation",1,0)</f>
        <v>0</v>
      </c>
      <c r="F231" s="156"/>
      <c r="G231" s="156"/>
      <c r="H231" s="172">
        <f xml:space="preserve"> BU229</f>
        <v>0</v>
      </c>
      <c r="I231" s="172">
        <f xml:space="preserve"> BV229</f>
        <v>0</v>
      </c>
      <c r="J231" s="172">
        <f xml:space="preserve"> BW229</f>
        <v>0</v>
      </c>
      <c r="K231" s="172">
        <f xml:space="preserve"> BX229</f>
        <v>0</v>
      </c>
      <c r="L231" s="172">
        <f t="shared" ref="L231" si="1865">DL231</f>
        <v>0</v>
      </c>
      <c r="M231" s="172">
        <f t="shared" ref="M231" si="1866">DM231</f>
        <v>0</v>
      </c>
      <c r="N231" s="172">
        <f t="shared" ref="N231" si="1867">DN231</f>
        <v>0</v>
      </c>
      <c r="O231" s="172">
        <f t="shared" ref="O231" si="1868">DO231</f>
        <v>0</v>
      </c>
      <c r="P231" s="172">
        <f t="shared" ref="P231" si="1869">DP231</f>
        <v>0</v>
      </c>
      <c r="Q231" s="172">
        <f t="shared" ref="Q231" si="1870">DQ231</f>
        <v>0</v>
      </c>
      <c r="R231" s="172">
        <f t="shared" ref="R231" si="1871">DR231</f>
        <v>0</v>
      </c>
      <c r="S231" s="172">
        <f>DS231</f>
        <v>0</v>
      </c>
      <c r="T231" s="172">
        <f t="shared" ref="T231" si="1872" xml:space="preserve"> BQ231</f>
        <v>0</v>
      </c>
      <c r="U231" s="172">
        <f t="shared" ref="U231" si="1873" xml:space="preserve"> BR231</f>
        <v>0</v>
      </c>
      <c r="V231" s="172">
        <f t="shared" ref="V231" si="1874" xml:space="preserve"> BS231</f>
        <v>0</v>
      </c>
      <c r="W231" s="172">
        <f t="shared" ref="W231" si="1875" xml:space="preserve"> BT231</f>
        <v>0</v>
      </c>
      <c r="X231" s="172">
        <f t="shared" ref="X231" si="1876" xml:space="preserve"> BU231</f>
        <v>0</v>
      </c>
      <c r="Y231" s="172">
        <f t="shared" ref="Y231" si="1877" xml:space="preserve"> BV231</f>
        <v>0</v>
      </c>
      <c r="Z231" s="172">
        <f t="shared" ref="Z231" si="1878" xml:space="preserve"> BW231</f>
        <v>0</v>
      </c>
      <c r="AA231" s="172">
        <f xml:space="preserve"> BX231</f>
        <v>0</v>
      </c>
      <c r="AD231" s="10" t="s">
        <v>253</v>
      </c>
      <c r="AE231" s="93">
        <f xml:space="preserve"> ROUND(255*'PPG Phase Definition'!AO281/'PPG Config'!$C$8,0)</f>
        <v>0</v>
      </c>
      <c r="AF231" s="159">
        <f t="shared" si="1539"/>
        <v>0</v>
      </c>
      <c r="AG231" s="159"/>
      <c r="AH231" s="159"/>
      <c r="AI231" s="159"/>
      <c r="AJ231" s="159">
        <f t="shared" si="1540"/>
        <v>0</v>
      </c>
      <c r="AK231" s="159"/>
      <c r="AL231" s="159"/>
      <c r="AM231" s="159"/>
      <c r="AN231" s="159">
        <f t="shared" si="1541"/>
        <v>0</v>
      </c>
      <c r="AO231" s="159"/>
      <c r="AP231" s="159"/>
      <c r="AQ231" s="159"/>
      <c r="AR231" s="159">
        <f t="shared" si="1542"/>
        <v>0</v>
      </c>
      <c r="AS231" s="159"/>
      <c r="AT231" s="159"/>
      <c r="AU231" s="159"/>
      <c r="AV231" s="159">
        <f t="shared" si="1543"/>
        <v>0</v>
      </c>
      <c r="AW231" s="159"/>
      <c r="AX231" s="159"/>
      <c r="AY231" s="159"/>
      <c r="AZ231" s="159">
        <f t="shared" si="1544"/>
        <v>0</v>
      </c>
      <c r="BA231" s="159">
        <f t="shared" si="1545"/>
        <v>0</v>
      </c>
      <c r="BB231" s="159">
        <f t="shared" si="1546"/>
        <v>0</v>
      </c>
      <c r="BC231" s="159">
        <f t="shared" si="1547"/>
        <v>0</v>
      </c>
      <c r="BD231" s="159">
        <f t="shared" si="1548"/>
        <v>0</v>
      </c>
      <c r="BE231" s="159">
        <f t="shared" si="1549"/>
        <v>0</v>
      </c>
      <c r="BF231" s="159">
        <f t="shared" si="1550"/>
        <v>0</v>
      </c>
      <c r="BG231" s="159">
        <f t="shared" si="1551"/>
        <v>0</v>
      </c>
      <c r="BH231" s="159">
        <f t="shared" si="1552"/>
        <v>0</v>
      </c>
      <c r="BI231" s="159">
        <f t="shared" si="1553"/>
        <v>0</v>
      </c>
      <c r="BJ231" s="159">
        <f t="shared" si="1554"/>
        <v>0</v>
      </c>
      <c r="BK231" s="159">
        <f t="shared" si="1555"/>
        <v>0</v>
      </c>
      <c r="BL231" s="159">
        <f t="shared" si="1556"/>
        <v>0</v>
      </c>
      <c r="BM231" s="159">
        <f t="shared" si="1557"/>
        <v>0</v>
      </c>
      <c r="BN231" s="159">
        <f t="shared" si="1558"/>
        <v>0</v>
      </c>
      <c r="BO231" s="159">
        <f t="shared" si="1559"/>
        <v>0</v>
      </c>
      <c r="BP231" s="159">
        <f t="shared" si="1560"/>
        <v>0</v>
      </c>
      <c r="BQ231" s="159">
        <f t="shared" si="1561"/>
        <v>0</v>
      </c>
      <c r="BR231" s="159">
        <f t="shared" si="1562"/>
        <v>0</v>
      </c>
      <c r="BS231" s="159">
        <f t="shared" si="1563"/>
        <v>0</v>
      </c>
      <c r="BT231" s="159">
        <f t="shared" si="1564"/>
        <v>0</v>
      </c>
      <c r="BU231" s="159">
        <f t="shared" si="1565"/>
        <v>0</v>
      </c>
      <c r="BV231" s="159">
        <f t="shared" si="1566"/>
        <v>0</v>
      </c>
      <c r="BW231" s="159">
        <f t="shared" si="1567"/>
        <v>0</v>
      </c>
      <c r="BX231" s="159">
        <f t="shared" si="1568"/>
        <v>0</v>
      </c>
      <c r="BY231" s="183" t="s">
        <v>252</v>
      </c>
      <c r="BZ231" s="114">
        <f xml:space="preserve"> ROUND(255*'PPG Phase Definition'!AP281/'PPG Config'!$C$8,0)</f>
        <v>0</v>
      </c>
      <c r="CA231" s="159">
        <f t="shared" ref="CA231" si="1879" xml:space="preserve"> MOD((BZ231-CU231-16*CQ231-16^2*CM231-CI231*16^3-CE231*16^4)/16^5,16)</f>
        <v>0</v>
      </c>
      <c r="CB231" s="159"/>
      <c r="CC231" s="159"/>
      <c r="CD231" s="159"/>
      <c r="CE231" s="159">
        <f t="shared" ref="CE231" si="1880" xml:space="preserve"> MOD((BZ231-CU231-16*CQ231-16^2*CM231-CI231*16^3)/16^4,16)</f>
        <v>0</v>
      </c>
      <c r="CF231" s="159"/>
      <c r="CG231" s="159"/>
      <c r="CH231" s="159"/>
      <c r="CI231" s="159">
        <f t="shared" ref="CI231" si="1881" xml:space="preserve"> MOD((BZ231-CU231-16*CQ231-16^2*CM231)/16^3,16)</f>
        <v>0</v>
      </c>
      <c r="CJ231" s="159"/>
      <c r="CK231" s="159"/>
      <c r="CL231" s="159"/>
      <c r="CM231" s="159">
        <f t="shared" ref="CM231" si="1882" xml:space="preserve"> MOD((BZ231-CU231-16*CQ231)/16^2,16)</f>
        <v>0</v>
      </c>
      <c r="CN231" s="159"/>
      <c r="CO231" s="159"/>
      <c r="CP231" s="159"/>
      <c r="CQ231" s="159">
        <f t="shared" ref="CQ231" si="1883" xml:space="preserve"> MOD((BZ231-CU231)/16,16)</f>
        <v>0</v>
      </c>
      <c r="CR231" s="159"/>
      <c r="CS231" s="159"/>
      <c r="CT231" s="159"/>
      <c r="CU231" s="159">
        <f t="shared" ref="CU231" si="1884" xml:space="preserve"> MOD(BZ231,16)</f>
        <v>0</v>
      </c>
      <c r="CV231" s="159">
        <f t="shared" ref="CV231" si="1885" xml:space="preserve"> MOD((CA231-CY231-CX231*2-CW231*2^2)/2^3,2)</f>
        <v>0</v>
      </c>
      <c r="CW231" s="159">
        <f t="shared" ref="CW231" si="1886" xml:space="preserve"> MOD((CA231-CY231-CX231*2)/2^2,2)</f>
        <v>0</v>
      </c>
      <c r="CX231" s="159">
        <f t="shared" ref="CX231" si="1887" xml:space="preserve"> MOD((CA231-CY231)/2,2)</f>
        <v>0</v>
      </c>
      <c r="CY231" s="159">
        <f t="shared" ref="CY231" si="1888" xml:space="preserve"> MOD(CA231,2)</f>
        <v>0</v>
      </c>
      <c r="CZ231" s="159">
        <f t="shared" ref="CZ231" si="1889" xml:space="preserve"> MOD((CE231-DC231-DB231*2-DA231*2^2)/2^3,2)</f>
        <v>0</v>
      </c>
      <c r="DA231" s="159">
        <f t="shared" ref="DA231" si="1890" xml:space="preserve"> MOD((CE231-DC231-DB231*2)/2^2,2)</f>
        <v>0</v>
      </c>
      <c r="DB231" s="159">
        <f t="shared" ref="DB231" si="1891" xml:space="preserve"> MOD((CE231-DC231)/2,2)</f>
        <v>0</v>
      </c>
      <c r="DC231" s="159">
        <f t="shared" ref="DC231" si="1892" xml:space="preserve"> MOD(CE231,2)</f>
        <v>0</v>
      </c>
      <c r="DD231" s="159">
        <f t="shared" ref="DD231" si="1893" xml:space="preserve"> MOD((CI231-DG231-DF231*2-DE231*2^2)/2^3,2)</f>
        <v>0</v>
      </c>
      <c r="DE231" s="159">
        <f t="shared" ref="DE231" si="1894" xml:space="preserve"> MOD((CI231-DG231-DF231*2)/2^2,2)</f>
        <v>0</v>
      </c>
      <c r="DF231" s="159">
        <f t="shared" ref="DF231" si="1895" xml:space="preserve"> MOD((CI231-DG231)/2,2)</f>
        <v>0</v>
      </c>
      <c r="DG231" s="159">
        <f t="shared" ref="DG231" si="1896" xml:space="preserve"> MOD(CI231,2)</f>
        <v>0</v>
      </c>
      <c r="DH231" s="159">
        <f t="shared" ref="DH231" si="1897" xml:space="preserve"> MOD((CM231-DK231-DJ231*2-DI231*2^2)/2^3,2)</f>
        <v>0</v>
      </c>
      <c r="DI231" s="159">
        <f t="shared" ref="DI231" si="1898" xml:space="preserve"> MOD((CM231-DK231-DJ231*2)/2^2,2)</f>
        <v>0</v>
      </c>
      <c r="DJ231" s="159">
        <f t="shared" ref="DJ231" si="1899" xml:space="preserve"> MOD((CM231-DK231)/2,2)</f>
        <v>0</v>
      </c>
      <c r="DK231" s="159">
        <f t="shared" ref="DK231" si="1900" xml:space="preserve"> MOD(CM231,2)</f>
        <v>0</v>
      </c>
      <c r="DL231" s="159">
        <f t="shared" ref="DL231" si="1901" xml:space="preserve"> MOD((CQ231-DO231-DN231*2-DM231*2^2)/2^3,2)</f>
        <v>0</v>
      </c>
      <c r="DM231" s="159">
        <f t="shared" ref="DM231" si="1902" xml:space="preserve"> MOD((CQ231-DO231-DN231*2)/2^2,2)</f>
        <v>0</v>
      </c>
      <c r="DN231" s="159">
        <f t="shared" ref="DN231" si="1903" xml:space="preserve"> MOD((CQ231-DO231)/2,2)</f>
        <v>0</v>
      </c>
      <c r="DO231" s="159">
        <f t="shared" ref="DO231" si="1904" xml:space="preserve"> MOD(CQ231,2)</f>
        <v>0</v>
      </c>
      <c r="DP231" s="159">
        <f t="shared" ref="DP231" si="1905" xml:space="preserve"> MOD((CU231-DS231-DR231*2-DQ231*2^2)/2^3,2)</f>
        <v>0</v>
      </c>
      <c r="DQ231" s="159">
        <f t="shared" ref="DQ231" si="1906" xml:space="preserve"> MOD((CU231-DS231-DR231*2)/2^2,2)</f>
        <v>0</v>
      </c>
      <c r="DR231" s="159">
        <f t="shared" ref="DR231" si="1907" xml:space="preserve"> MOD((CU231-DS231)/2,2)</f>
        <v>0</v>
      </c>
      <c r="DS231" s="159">
        <f t="shared" ref="DS231" si="1908" xml:space="preserve"> MOD(CU231,2)</f>
        <v>0</v>
      </c>
      <c r="DU231" s="115" t="str">
        <f t="shared" ref="DU231" si="1909" xml:space="preserve"> DEC2HEX(D231*8+E231*4+F231*2+G231)</f>
        <v>0</v>
      </c>
      <c r="DV231" s="115" t="str">
        <f t="shared" ref="DV231" si="1910" xml:space="preserve"> DEC2HEX(H231*8+I231*4+J231*2+K231)</f>
        <v>0</v>
      </c>
      <c r="DW231" s="115" t="str">
        <f t="shared" ref="DW231" si="1911" xml:space="preserve"> DEC2HEX(L231*8+M231*4+N231*2+O231)</f>
        <v>0</v>
      </c>
      <c r="DX231" s="115" t="str">
        <f t="shared" ref="DX231" si="1912" xml:space="preserve"> DEC2HEX(P231*8+Q231*4+R231*2+S231)</f>
        <v>0</v>
      </c>
      <c r="DY231" s="115" t="str">
        <f t="shared" ref="DY231" si="1913" xml:space="preserve"> DEC2HEX(T231*8+U231*4+V231*2+W231)</f>
        <v>0</v>
      </c>
      <c r="DZ231" s="115" t="str">
        <f t="shared" ref="DZ231" si="1914" xml:space="preserve"> DEC2HEX(X231*8+Y231*4+Z231*2+AA231)</f>
        <v>0</v>
      </c>
    </row>
    <row r="232" spans="1:130" ht="14.75" customHeight="1" x14ac:dyDescent="0.35">
      <c r="A232" s="440">
        <f xml:space="preserve"> A222+1</f>
        <v>6</v>
      </c>
      <c r="B232" s="230">
        <f xml:space="preserve"> B230+1</f>
        <v>57</v>
      </c>
      <c r="C232" s="164" t="str">
        <f xml:space="preserve"> DEC2HEX(B232)</f>
        <v>39</v>
      </c>
      <c r="D232" s="460" t="str">
        <f>D222</f>
        <v>IN_TIA2&lt;4:1&gt;</v>
      </c>
      <c r="E232" s="460"/>
      <c r="F232" s="460"/>
      <c r="G232" s="460"/>
      <c r="H232" s="460" t="str">
        <f t="shared" ref="H232" si="1915">H222</f>
        <v>IN_TIA1&lt;4:1&gt;</v>
      </c>
      <c r="I232" s="460"/>
      <c r="J232" s="460"/>
      <c r="K232" s="460"/>
      <c r="L232" s="460" t="str">
        <f t="shared" ref="L232" si="1916">L222</f>
        <v>LED_DRV2_TX&lt;8:1&gt;</v>
      </c>
      <c r="M232" s="460"/>
      <c r="N232" s="460"/>
      <c r="O232" s="460"/>
      <c r="P232" s="460"/>
      <c r="Q232" s="460"/>
      <c r="R232" s="460"/>
      <c r="S232" s="460"/>
      <c r="T232" s="460" t="str">
        <f>T222</f>
        <v>LED_DRV1_TX&lt;8:1&gt;</v>
      </c>
      <c r="U232" s="460"/>
      <c r="V232" s="460"/>
      <c r="W232" s="460"/>
      <c r="X232" s="460"/>
      <c r="Y232" s="460"/>
      <c r="Z232" s="460"/>
      <c r="AA232" s="460"/>
      <c r="AD232" s="159" t="s">
        <v>59</v>
      </c>
      <c r="AE232" s="93">
        <f xml:space="preserve"> IF('PPG Phase Definition'!F291="",0,('PPG Phase Definition'!F291-1))</f>
        <v>0</v>
      </c>
      <c r="AF232" s="159">
        <f t="shared" si="1539"/>
        <v>0</v>
      </c>
      <c r="AG232" s="159"/>
      <c r="AH232" s="159"/>
      <c r="AI232" s="159"/>
      <c r="AJ232" s="159">
        <f t="shared" si="1540"/>
        <v>0</v>
      </c>
      <c r="AK232" s="159"/>
      <c r="AL232" s="159"/>
      <c r="AM232" s="159"/>
      <c r="AN232" s="159">
        <f t="shared" si="1541"/>
        <v>0</v>
      </c>
      <c r="AO232" s="159"/>
      <c r="AP232" s="159"/>
      <c r="AQ232" s="159"/>
      <c r="AR232" s="159">
        <f t="shared" si="1542"/>
        <v>0</v>
      </c>
      <c r="AS232" s="159"/>
      <c r="AT232" s="159"/>
      <c r="AU232" s="159"/>
      <c r="AV232" s="159">
        <f t="shared" si="1543"/>
        <v>0</v>
      </c>
      <c r="AW232" s="159"/>
      <c r="AX232" s="159"/>
      <c r="AY232" s="159"/>
      <c r="AZ232" s="159">
        <f t="shared" si="1544"/>
        <v>0</v>
      </c>
      <c r="BA232" s="159">
        <f t="shared" si="1545"/>
        <v>0</v>
      </c>
      <c r="BB232" s="159">
        <f t="shared" si="1546"/>
        <v>0</v>
      </c>
      <c r="BC232" s="159">
        <f t="shared" si="1547"/>
        <v>0</v>
      </c>
      <c r="BD232" s="159">
        <f t="shared" si="1548"/>
        <v>0</v>
      </c>
      <c r="BE232" s="159">
        <f t="shared" si="1549"/>
        <v>0</v>
      </c>
      <c r="BF232" s="159">
        <f t="shared" si="1550"/>
        <v>0</v>
      </c>
      <c r="BG232" s="159">
        <f t="shared" si="1551"/>
        <v>0</v>
      </c>
      <c r="BH232" s="159">
        <f t="shared" si="1552"/>
        <v>0</v>
      </c>
      <c r="BI232" s="159">
        <f t="shared" si="1553"/>
        <v>0</v>
      </c>
      <c r="BJ232" s="159">
        <f t="shared" si="1554"/>
        <v>0</v>
      </c>
      <c r="BK232" s="159">
        <f t="shared" si="1555"/>
        <v>0</v>
      </c>
      <c r="BL232" s="159">
        <f t="shared" si="1556"/>
        <v>0</v>
      </c>
      <c r="BM232" s="159">
        <f t="shared" si="1557"/>
        <v>0</v>
      </c>
      <c r="BN232" s="159">
        <f t="shared" si="1558"/>
        <v>0</v>
      </c>
      <c r="BO232" s="159">
        <f t="shared" si="1559"/>
        <v>0</v>
      </c>
      <c r="BP232" s="159">
        <f t="shared" si="1560"/>
        <v>0</v>
      </c>
      <c r="BQ232" s="159">
        <f t="shared" si="1561"/>
        <v>0</v>
      </c>
      <c r="BR232" s="159">
        <f t="shared" si="1562"/>
        <v>0</v>
      </c>
      <c r="BS232" s="159">
        <f t="shared" si="1563"/>
        <v>0</v>
      </c>
      <c r="BT232" s="159">
        <f t="shared" si="1564"/>
        <v>0</v>
      </c>
      <c r="BU232" s="159">
        <f t="shared" si="1565"/>
        <v>0</v>
      </c>
      <c r="BV232" s="159">
        <f t="shared" si="1566"/>
        <v>0</v>
      </c>
      <c r="BW232" s="159">
        <f t="shared" si="1567"/>
        <v>0</v>
      </c>
      <c r="BX232" s="159">
        <f t="shared" si="1568"/>
        <v>0</v>
      </c>
      <c r="DU232" s="114"/>
      <c r="DV232" s="114"/>
      <c r="DW232" s="114"/>
      <c r="DX232" s="114"/>
      <c r="DY232" s="114"/>
      <c r="DZ232" s="114"/>
    </row>
    <row r="233" spans="1:130" ht="15.5" x14ac:dyDescent="0.35">
      <c r="A233" s="439"/>
      <c r="D233" s="155">
        <f>IF('PPG Phase Definition'!Y57=1,1,0)</f>
        <v>0</v>
      </c>
      <c r="E233" s="155">
        <f>IF('PPG Phase Definition'!Z57=1,1,0)</f>
        <v>0</v>
      </c>
      <c r="F233" s="155">
        <f>IF('PPG Phase Definition'!AA57=1,1,0)</f>
        <v>0</v>
      </c>
      <c r="G233" s="155">
        <f>IF('PPG Phase Definition'!AB57=1,1,0)</f>
        <v>0</v>
      </c>
      <c r="H233" s="155">
        <f>IF('PPG Phase Definition'!L57=1,1,0)</f>
        <v>0</v>
      </c>
      <c r="I233" s="155">
        <f>IF('PPG Phase Definition'!M57=1,1,0)</f>
        <v>0</v>
      </c>
      <c r="J233" s="155">
        <f>IF('PPG Phase Definition'!N57=1,1,0)</f>
        <v>1</v>
      </c>
      <c r="K233" s="155">
        <f>IF('PPG Phase Definition'!O57=1,1,0)</f>
        <v>0</v>
      </c>
      <c r="L233" s="155">
        <f xml:space="preserve"> IF('PPG Phase Definition'!E291="TX8",1,0)</f>
        <v>0</v>
      </c>
      <c r="M233" s="155">
        <f xml:space="preserve"> IF('PPG Phase Definition'!E291="TX7",1,0)</f>
        <v>0</v>
      </c>
      <c r="N233" s="155">
        <f xml:space="preserve"> IF('PPG Phase Definition'!E291="TX6",1,0)</f>
        <v>0</v>
      </c>
      <c r="O233" s="155">
        <f xml:space="preserve"> IF('PPG Phase Definition'!E291="TX5",1,0)</f>
        <v>0</v>
      </c>
      <c r="P233" s="155">
        <f xml:space="preserve"> IF('PPG Phase Definition'!E291="TX4",1,0)</f>
        <v>0</v>
      </c>
      <c r="Q233" s="155">
        <f xml:space="preserve"> IF('PPG Phase Definition'!E291="TX3",1,0)</f>
        <v>0</v>
      </c>
      <c r="R233" s="155">
        <f xml:space="preserve"> IF('PPG Phase Definition'!E291="TX2",1,0)</f>
        <v>0</v>
      </c>
      <c r="S233" s="155">
        <f xml:space="preserve"> IF('PPG Phase Definition'!E291="TX1",1,0)</f>
        <v>0</v>
      </c>
      <c r="T233" s="155">
        <f xml:space="preserve"> IF('PPG Phase Definition'!D291="TX8",1,0)</f>
        <v>0</v>
      </c>
      <c r="U233" s="155">
        <f xml:space="preserve"> IF('PPG Phase Definition'!D291="TX7",1,0)</f>
        <v>0</v>
      </c>
      <c r="V233" s="155">
        <f xml:space="preserve"> IF('PPG Phase Definition'!D291="TX6",1,0)</f>
        <v>0</v>
      </c>
      <c r="W233" s="155">
        <f xml:space="preserve"> IF('PPG Phase Definition'!D291="TX5",1,0)</f>
        <v>0</v>
      </c>
      <c r="X233" s="155">
        <f xml:space="preserve"> IF('PPG Phase Definition'!D291="TX4",1,0)</f>
        <v>0</v>
      </c>
      <c r="Y233" s="155">
        <f xml:space="preserve"> IF('PPG Phase Definition'!D291="TX3",1,0)</f>
        <v>0</v>
      </c>
      <c r="Z233" s="155">
        <f xml:space="preserve"> IF('PPG Phase Definition'!D291="TX2",1,0)</f>
        <v>0</v>
      </c>
      <c r="AA233" s="155">
        <f xml:space="preserve"> IF('PPG Phase Definition'!D291="TX1",1,0)</f>
        <v>0</v>
      </c>
      <c r="AD233" s="159" t="s">
        <v>259</v>
      </c>
      <c r="AE233" s="93">
        <f xml:space="preserve"> IF('PPG Phase Definition'!G291="",0,INDEX(REFERENCE!$A$2:$A$15,MATCH('PPG Phase Definition'!G291,REFERENCE!$B$2:$B$15,0)))</f>
        <v>0</v>
      </c>
      <c r="AF233" s="159">
        <f t="shared" si="1539"/>
        <v>0</v>
      </c>
      <c r="AG233" s="159"/>
      <c r="AH233" s="159"/>
      <c r="AI233" s="159"/>
      <c r="AJ233" s="159">
        <f t="shared" si="1540"/>
        <v>0</v>
      </c>
      <c r="AK233" s="159"/>
      <c r="AL233" s="159"/>
      <c r="AM233" s="159"/>
      <c r="AN233" s="159">
        <f t="shared" si="1541"/>
        <v>0</v>
      </c>
      <c r="AO233" s="159"/>
      <c r="AP233" s="159"/>
      <c r="AQ233" s="159"/>
      <c r="AR233" s="159">
        <f t="shared" si="1542"/>
        <v>0</v>
      </c>
      <c r="AS233" s="159"/>
      <c r="AT233" s="159"/>
      <c r="AU233" s="159"/>
      <c r="AV233" s="159">
        <f t="shared" si="1543"/>
        <v>0</v>
      </c>
      <c r="AW233" s="159"/>
      <c r="AX233" s="159"/>
      <c r="AY233" s="159"/>
      <c r="AZ233" s="159">
        <f t="shared" si="1544"/>
        <v>0</v>
      </c>
      <c r="BA233" s="159">
        <f t="shared" si="1545"/>
        <v>0</v>
      </c>
      <c r="BB233" s="159">
        <f t="shared" si="1546"/>
        <v>0</v>
      </c>
      <c r="BC233" s="159">
        <f t="shared" si="1547"/>
        <v>0</v>
      </c>
      <c r="BD233" s="159">
        <f t="shared" si="1548"/>
        <v>0</v>
      </c>
      <c r="BE233" s="159">
        <f t="shared" si="1549"/>
        <v>0</v>
      </c>
      <c r="BF233" s="159">
        <f t="shared" si="1550"/>
        <v>0</v>
      </c>
      <c r="BG233" s="159">
        <f t="shared" si="1551"/>
        <v>0</v>
      </c>
      <c r="BH233" s="159">
        <f t="shared" si="1552"/>
        <v>0</v>
      </c>
      <c r="BI233" s="159">
        <f t="shared" si="1553"/>
        <v>0</v>
      </c>
      <c r="BJ233" s="159">
        <f t="shared" si="1554"/>
        <v>0</v>
      </c>
      <c r="BK233" s="159">
        <f t="shared" si="1555"/>
        <v>0</v>
      </c>
      <c r="BL233" s="159">
        <f t="shared" si="1556"/>
        <v>0</v>
      </c>
      <c r="BM233" s="159">
        <f t="shared" si="1557"/>
        <v>0</v>
      </c>
      <c r="BN233" s="159">
        <f t="shared" si="1558"/>
        <v>0</v>
      </c>
      <c r="BO233" s="159">
        <f t="shared" si="1559"/>
        <v>0</v>
      </c>
      <c r="BP233" s="159">
        <f t="shared" si="1560"/>
        <v>0</v>
      </c>
      <c r="BQ233" s="159">
        <f t="shared" si="1561"/>
        <v>0</v>
      </c>
      <c r="BR233" s="159">
        <f t="shared" si="1562"/>
        <v>0</v>
      </c>
      <c r="BS233" s="159">
        <f t="shared" si="1563"/>
        <v>0</v>
      </c>
      <c r="BT233" s="159">
        <f t="shared" si="1564"/>
        <v>0</v>
      </c>
      <c r="BU233" s="159">
        <f t="shared" si="1565"/>
        <v>0</v>
      </c>
      <c r="BV233" s="159">
        <f t="shared" si="1566"/>
        <v>0</v>
      </c>
      <c r="BW233" s="159">
        <f t="shared" si="1567"/>
        <v>0</v>
      </c>
      <c r="BX233" s="159">
        <f t="shared" si="1568"/>
        <v>0</v>
      </c>
      <c r="BY233" s="127"/>
      <c r="BZ233" s="127"/>
      <c r="CA233" s="127"/>
      <c r="CB233" s="127"/>
      <c r="CC233" s="127"/>
      <c r="CD233" s="127"/>
      <c r="CE233" s="127"/>
      <c r="DU233" s="115" t="str">
        <f t="shared" ref="DU233" si="1917" xml:space="preserve"> DEC2HEX(D233*8+E233*4+F233*2+G233)</f>
        <v>0</v>
      </c>
      <c r="DV233" s="115" t="str">
        <f t="shared" ref="DV233" si="1918" xml:space="preserve"> DEC2HEX(H233*8+I233*4+J233*2+K233)</f>
        <v>2</v>
      </c>
      <c r="DW233" s="115" t="str">
        <f t="shared" ref="DW233" si="1919" xml:space="preserve"> DEC2HEX(L233*8+M233*4+N233*2+O233)</f>
        <v>0</v>
      </c>
      <c r="DX233" s="115" t="str">
        <f t="shared" ref="DX233" si="1920" xml:space="preserve"> DEC2HEX(P233*8+Q233*4+R233*2+S233)</f>
        <v>0</v>
      </c>
      <c r="DY233" s="115" t="str">
        <f t="shared" ref="DY233" si="1921" xml:space="preserve"> DEC2HEX(T233*8+U233*4+V233*2+W233)</f>
        <v>0</v>
      </c>
      <c r="DZ233" s="115" t="str">
        <f t="shared" ref="DZ233" si="1922" xml:space="preserve"> DEC2HEX(X233*8+Y233*4+Z233*2+AA233)</f>
        <v>0</v>
      </c>
    </row>
    <row r="234" spans="1:130" ht="69" x14ac:dyDescent="0.35">
      <c r="A234" s="439"/>
      <c r="B234" s="230">
        <f>B232+1</f>
        <v>58</v>
      </c>
      <c r="C234" s="164" t="str">
        <f t="shared" ref="C234" si="1923" xml:space="preserve"> DEC2HEX(B234)</f>
        <v>3A</v>
      </c>
      <c r="D234" s="445" t="s">
        <v>238</v>
      </c>
      <c r="E234" s="476"/>
      <c r="F234" s="476"/>
      <c r="G234" s="476"/>
      <c r="H234" s="476"/>
      <c r="I234" s="476"/>
      <c r="J234" s="476"/>
      <c r="K234" s="476"/>
      <c r="L234" s="168" t="s">
        <v>239</v>
      </c>
      <c r="M234" s="168" t="s">
        <v>240</v>
      </c>
      <c r="N234" s="168" t="s">
        <v>241</v>
      </c>
      <c r="O234" s="460" t="s">
        <v>242</v>
      </c>
      <c r="P234" s="460"/>
      <c r="Q234" s="460"/>
      <c r="R234" s="477" t="s">
        <v>378</v>
      </c>
      <c r="S234" s="477"/>
      <c r="T234" s="460" t="s">
        <v>243</v>
      </c>
      <c r="U234" s="460"/>
      <c r="V234" s="460"/>
      <c r="W234" s="460"/>
      <c r="X234" s="460" t="s">
        <v>33</v>
      </c>
      <c r="Y234" s="460"/>
      <c r="Z234" s="460"/>
      <c r="AA234" s="460"/>
      <c r="AD234" s="159" t="s">
        <v>260</v>
      </c>
      <c r="AE234" s="93">
        <f xml:space="preserve"> IF('PPG Phase Definition'!H291="",0,INDEX(REFERENCE!$A$17:$A$24,MATCH('PPG Phase Definition'!H291,REFERENCE!$B$17:$B$24,0)))</f>
        <v>0</v>
      </c>
      <c r="AF234" s="159">
        <f t="shared" si="1539"/>
        <v>0</v>
      </c>
      <c r="AG234" s="159"/>
      <c r="AH234" s="159"/>
      <c r="AI234" s="159"/>
      <c r="AJ234" s="159">
        <f t="shared" si="1540"/>
        <v>0</v>
      </c>
      <c r="AK234" s="159"/>
      <c r="AL234" s="159"/>
      <c r="AM234" s="159"/>
      <c r="AN234" s="159">
        <f t="shared" si="1541"/>
        <v>0</v>
      </c>
      <c r="AO234" s="159"/>
      <c r="AP234" s="159"/>
      <c r="AQ234" s="159"/>
      <c r="AR234" s="159">
        <f t="shared" si="1542"/>
        <v>0</v>
      </c>
      <c r="AS234" s="159"/>
      <c r="AT234" s="159"/>
      <c r="AU234" s="159"/>
      <c r="AV234" s="159">
        <f t="shared" si="1543"/>
        <v>0</v>
      </c>
      <c r="AW234" s="159"/>
      <c r="AX234" s="159"/>
      <c r="AY234" s="159"/>
      <c r="AZ234" s="159">
        <f t="shared" si="1544"/>
        <v>0</v>
      </c>
      <c r="BA234" s="159">
        <f t="shared" si="1545"/>
        <v>0</v>
      </c>
      <c r="BB234" s="159">
        <f t="shared" si="1546"/>
        <v>0</v>
      </c>
      <c r="BC234" s="159">
        <f t="shared" si="1547"/>
        <v>0</v>
      </c>
      <c r="BD234" s="159">
        <f t="shared" si="1548"/>
        <v>0</v>
      </c>
      <c r="BE234" s="159">
        <f t="shared" si="1549"/>
        <v>0</v>
      </c>
      <c r="BF234" s="159">
        <f t="shared" si="1550"/>
        <v>0</v>
      </c>
      <c r="BG234" s="159">
        <f t="shared" si="1551"/>
        <v>0</v>
      </c>
      <c r="BH234" s="159">
        <f t="shared" si="1552"/>
        <v>0</v>
      </c>
      <c r="BI234" s="159">
        <f t="shared" si="1553"/>
        <v>0</v>
      </c>
      <c r="BJ234" s="159">
        <f t="shared" si="1554"/>
        <v>0</v>
      </c>
      <c r="BK234" s="159">
        <f t="shared" si="1555"/>
        <v>0</v>
      </c>
      <c r="BL234" s="159">
        <f t="shared" si="1556"/>
        <v>0</v>
      </c>
      <c r="BM234" s="159">
        <f t="shared" si="1557"/>
        <v>0</v>
      </c>
      <c r="BN234" s="159">
        <f t="shared" si="1558"/>
        <v>0</v>
      </c>
      <c r="BO234" s="159">
        <f t="shared" si="1559"/>
        <v>0</v>
      </c>
      <c r="BP234" s="159">
        <f t="shared" si="1560"/>
        <v>0</v>
      </c>
      <c r="BQ234" s="159">
        <f t="shared" si="1561"/>
        <v>0</v>
      </c>
      <c r="BR234" s="159">
        <f t="shared" si="1562"/>
        <v>0</v>
      </c>
      <c r="BS234" s="159">
        <f t="shared" si="1563"/>
        <v>0</v>
      </c>
      <c r="BT234" s="159">
        <f t="shared" si="1564"/>
        <v>0</v>
      </c>
      <c r="BU234" s="159">
        <f t="shared" si="1565"/>
        <v>0</v>
      </c>
      <c r="BV234" s="159">
        <f t="shared" si="1566"/>
        <v>0</v>
      </c>
      <c r="BW234" s="159">
        <f t="shared" si="1567"/>
        <v>0</v>
      </c>
      <c r="BX234" s="159">
        <f t="shared" si="1568"/>
        <v>0</v>
      </c>
      <c r="DU234" s="114"/>
      <c r="DV234" s="114"/>
      <c r="DW234" s="114"/>
      <c r="DX234" s="114"/>
      <c r="DY234" s="114"/>
      <c r="DZ234" s="114"/>
    </row>
    <row r="235" spans="1:130" ht="14.75" customHeight="1" x14ac:dyDescent="0.35">
      <c r="A235" s="439"/>
      <c r="D235" s="172">
        <f t="shared" ref="D235" si="1924" xml:space="preserve"> BQ235</f>
        <v>0</v>
      </c>
      <c r="E235" s="172">
        <f t="shared" ref="E235" si="1925" xml:space="preserve"> BR235</f>
        <v>0</v>
      </c>
      <c r="F235" s="172">
        <f t="shared" ref="F235" si="1926" xml:space="preserve"> BS235</f>
        <v>0</v>
      </c>
      <c r="G235" s="172">
        <f t="shared" ref="G235" si="1927" xml:space="preserve"> BT235</f>
        <v>0</v>
      </c>
      <c r="H235" s="172">
        <f t="shared" ref="H235" si="1928" xml:space="preserve"> BU235</f>
        <v>0</v>
      </c>
      <c r="I235" s="172">
        <f t="shared" ref="I235" si="1929" xml:space="preserve"> BV235</f>
        <v>0</v>
      </c>
      <c r="J235" s="172">
        <f t="shared" ref="J235" si="1930" xml:space="preserve"> BW235</f>
        <v>0</v>
      </c>
      <c r="K235" s="172">
        <f t="shared" ref="K235" si="1931" xml:space="preserve"> BX235</f>
        <v>0</v>
      </c>
      <c r="L235" s="172">
        <f>IF('PPG Phase Definition'!S57="DIG AACM",1,IF('PPG Phase Definition'!S57="LED_DC Cancellation",1,0))</f>
        <v>0</v>
      </c>
      <c r="M235" s="172">
        <f>IF('PPG Phase Definition'!S57="ANA AACM",1,0)</f>
        <v>1</v>
      </c>
      <c r="N235" s="172">
        <f xml:space="preserve"> 'PPG Phase Definition'!U57</f>
        <v>1</v>
      </c>
      <c r="O235" s="172">
        <f t="shared" ref="O235" si="1932" xml:space="preserve"> BV234</f>
        <v>0</v>
      </c>
      <c r="P235" s="172">
        <f t="shared" ref="P235" si="1933" xml:space="preserve"> BW234</f>
        <v>0</v>
      </c>
      <c r="Q235" s="172">
        <f xml:space="preserve"> BX234</f>
        <v>0</v>
      </c>
      <c r="R235" s="172">
        <f>INT(MOD('PPG Phase Definition'!T57/2,2))</f>
        <v>0</v>
      </c>
      <c r="S235" s="172">
        <f>MOD('PPG Phase Definition'!T57,2)</f>
        <v>0</v>
      </c>
      <c r="T235" s="172">
        <f t="shared" ref="T235" si="1934" xml:space="preserve"> BU233</f>
        <v>0</v>
      </c>
      <c r="U235" s="172">
        <f t="shared" ref="U235" si="1935" xml:space="preserve"> BV233</f>
        <v>0</v>
      </c>
      <c r="V235" s="172">
        <f t="shared" ref="V235" si="1936" xml:space="preserve"> BW233</f>
        <v>0</v>
      </c>
      <c r="W235" s="172">
        <f xml:space="preserve"> BX233</f>
        <v>0</v>
      </c>
      <c r="X235" s="172">
        <f t="shared" ref="X235" si="1937" xml:space="preserve"> BU232</f>
        <v>0</v>
      </c>
      <c r="Y235" s="172">
        <f t="shared" ref="Y235" si="1938" xml:space="preserve"> BV232</f>
        <v>0</v>
      </c>
      <c r="Z235" s="172">
        <f t="shared" ref="Z235" si="1939" xml:space="preserve"> BW232</f>
        <v>0</v>
      </c>
      <c r="AA235" s="172">
        <f xml:space="preserve"> BX232</f>
        <v>0</v>
      </c>
      <c r="AD235" s="159" t="s">
        <v>261</v>
      </c>
      <c r="AE235" s="93">
        <f xml:space="preserve"> IF(OR(('PPG Phase Definition'!U57=1),('PPG Phase Definition'!$Q$2=1)),IF('PPG Phase Definition'!I291="",0,MIN(ROUND('PPG Phase Definition'!I291/'PPG Config'!$C$20*255,0),255)),IF('PPG Phase Definition'!I291="",0,MIN(ROUND('PPG Phase Definition'!I291/'PPG Config'!$C$23*255,0),255)))</f>
        <v>0</v>
      </c>
      <c r="AF235" s="159">
        <f t="shared" si="1539"/>
        <v>0</v>
      </c>
      <c r="AG235" s="159"/>
      <c r="AH235" s="159"/>
      <c r="AI235" s="159"/>
      <c r="AJ235" s="159">
        <f t="shared" si="1540"/>
        <v>0</v>
      </c>
      <c r="AK235" s="159"/>
      <c r="AL235" s="159"/>
      <c r="AM235" s="159"/>
      <c r="AN235" s="159">
        <f t="shared" si="1541"/>
        <v>0</v>
      </c>
      <c r="AO235" s="159"/>
      <c r="AP235" s="159"/>
      <c r="AQ235" s="159"/>
      <c r="AR235" s="159">
        <f t="shared" si="1542"/>
        <v>0</v>
      </c>
      <c r="AS235" s="159"/>
      <c r="AT235" s="159"/>
      <c r="AU235" s="159"/>
      <c r="AV235" s="159">
        <f t="shared" si="1543"/>
        <v>0</v>
      </c>
      <c r="AW235" s="159"/>
      <c r="AX235" s="159"/>
      <c r="AY235" s="159"/>
      <c r="AZ235" s="159">
        <f t="shared" si="1544"/>
        <v>0</v>
      </c>
      <c r="BA235" s="159">
        <f t="shared" si="1545"/>
        <v>0</v>
      </c>
      <c r="BB235" s="159">
        <f t="shared" si="1546"/>
        <v>0</v>
      </c>
      <c r="BC235" s="159">
        <f t="shared" si="1547"/>
        <v>0</v>
      </c>
      <c r="BD235" s="159">
        <f t="shared" si="1548"/>
        <v>0</v>
      </c>
      <c r="BE235" s="159">
        <f t="shared" si="1549"/>
        <v>0</v>
      </c>
      <c r="BF235" s="159">
        <f t="shared" si="1550"/>
        <v>0</v>
      </c>
      <c r="BG235" s="159">
        <f t="shared" si="1551"/>
        <v>0</v>
      </c>
      <c r="BH235" s="159">
        <f t="shared" si="1552"/>
        <v>0</v>
      </c>
      <c r="BI235" s="159">
        <f t="shared" si="1553"/>
        <v>0</v>
      </c>
      <c r="BJ235" s="159">
        <f t="shared" si="1554"/>
        <v>0</v>
      </c>
      <c r="BK235" s="159">
        <f t="shared" si="1555"/>
        <v>0</v>
      </c>
      <c r="BL235" s="159">
        <f t="shared" si="1556"/>
        <v>0</v>
      </c>
      <c r="BM235" s="159">
        <f t="shared" si="1557"/>
        <v>0</v>
      </c>
      <c r="BN235" s="159">
        <f t="shared" si="1558"/>
        <v>0</v>
      </c>
      <c r="BO235" s="159">
        <f t="shared" si="1559"/>
        <v>0</v>
      </c>
      <c r="BP235" s="159">
        <f t="shared" si="1560"/>
        <v>0</v>
      </c>
      <c r="BQ235" s="159">
        <f t="shared" si="1561"/>
        <v>0</v>
      </c>
      <c r="BR235" s="159">
        <f t="shared" si="1562"/>
        <v>0</v>
      </c>
      <c r="BS235" s="159">
        <f t="shared" si="1563"/>
        <v>0</v>
      </c>
      <c r="BT235" s="159">
        <f t="shared" si="1564"/>
        <v>0</v>
      </c>
      <c r="BU235" s="159">
        <f t="shared" si="1565"/>
        <v>0</v>
      </c>
      <c r="BV235" s="159">
        <f t="shared" si="1566"/>
        <v>0</v>
      </c>
      <c r="BW235" s="159">
        <f t="shared" si="1567"/>
        <v>0</v>
      </c>
      <c r="BX235" s="159">
        <f t="shared" si="1568"/>
        <v>0</v>
      </c>
      <c r="BY235" s="127"/>
      <c r="BZ235" s="127"/>
      <c r="CA235" s="127"/>
      <c r="CB235" s="127"/>
      <c r="CC235" s="127"/>
      <c r="CD235" s="127"/>
      <c r="CE235" s="127"/>
      <c r="CF235" s="127"/>
      <c r="CG235" s="127"/>
      <c r="CH235" s="127"/>
      <c r="CI235" s="127"/>
      <c r="CJ235" s="127"/>
      <c r="CK235" s="127"/>
      <c r="CL235" s="127"/>
      <c r="CM235" s="127"/>
      <c r="CN235" s="127"/>
      <c r="CO235" s="127"/>
      <c r="CP235" s="127"/>
      <c r="CQ235" s="127"/>
      <c r="CR235" s="127"/>
      <c r="CS235" s="127"/>
      <c r="DU235" s="115" t="str">
        <f t="shared" ref="DU235" si="1940" xml:space="preserve"> DEC2HEX(D235*8+E235*4+F235*2+G235)</f>
        <v>0</v>
      </c>
      <c r="DV235" s="115" t="str">
        <f t="shared" ref="DV235" si="1941" xml:space="preserve"> DEC2HEX(H235*8+I235*4+J235*2+K235)</f>
        <v>0</v>
      </c>
      <c r="DW235" s="115" t="str">
        <f t="shared" ref="DW235" si="1942" xml:space="preserve"> DEC2HEX(L235*8+M235*4+N235*2+O235)</f>
        <v>6</v>
      </c>
      <c r="DX235" s="115" t="str">
        <f t="shared" ref="DX235" si="1943" xml:space="preserve"> DEC2HEX(P235*8+Q235*4+R235*2+S235)</f>
        <v>0</v>
      </c>
      <c r="DY235" s="115" t="str">
        <f t="shared" ref="DY235" si="1944" xml:space="preserve"> DEC2HEX(T235*8+U235*4+V235*2+W235)</f>
        <v>0</v>
      </c>
      <c r="DZ235" s="115" t="str">
        <f t="shared" ref="DZ235" si="1945" xml:space="preserve"> DEC2HEX(X235*8+Y235*4+Z235*2+AA235)</f>
        <v>0</v>
      </c>
    </row>
    <row r="236" spans="1:130" ht="90" customHeight="1" x14ac:dyDescent="0.35">
      <c r="A236" s="439"/>
      <c r="B236" s="230">
        <f>B234+1</f>
        <v>59</v>
      </c>
      <c r="C236" s="164" t="str">
        <f t="shared" ref="C236" si="1946" xml:space="preserve"> DEC2HEX(B236)</f>
        <v>3B</v>
      </c>
      <c r="D236" s="445" t="s">
        <v>244</v>
      </c>
      <c r="E236" s="445"/>
      <c r="F236" s="169" t="s">
        <v>573</v>
      </c>
      <c r="G236" s="168" t="s">
        <v>350</v>
      </c>
      <c r="H236" s="168" t="s">
        <v>572</v>
      </c>
      <c r="I236" s="478" t="s">
        <v>571</v>
      </c>
      <c r="J236" s="478"/>
      <c r="K236" s="478" t="s">
        <v>34</v>
      </c>
      <c r="L236" s="478"/>
      <c r="M236" s="169" t="s">
        <v>245</v>
      </c>
      <c r="N236" s="169" t="s">
        <v>570</v>
      </c>
      <c r="O236" s="169" t="s">
        <v>35</v>
      </c>
      <c r="P236" s="168" t="s">
        <v>377</v>
      </c>
      <c r="Q236" s="167">
        <v>0</v>
      </c>
      <c r="R236" s="167">
        <v>0</v>
      </c>
      <c r="S236" s="167">
        <v>0</v>
      </c>
      <c r="T236" s="460" t="s">
        <v>37</v>
      </c>
      <c r="U236" s="460"/>
      <c r="V236" s="460"/>
      <c r="W236" s="460"/>
      <c r="X236" s="460"/>
      <c r="Y236" s="460"/>
      <c r="Z236" s="460"/>
      <c r="AA236" s="460"/>
      <c r="AD236" s="159" t="s">
        <v>262</v>
      </c>
      <c r="AE236" s="93">
        <f xml:space="preserve"> IF('PPG Phase Definition'!T291="",0,INDEX(REFERENCE!$A$2:$A$15,MATCH('PPG Phase Definition'!T291,REFERENCE!$B$2:$B$15,0)))</f>
        <v>0</v>
      </c>
      <c r="AF236" s="159">
        <f t="shared" si="1539"/>
        <v>0</v>
      </c>
      <c r="AG236" s="159"/>
      <c r="AH236" s="159"/>
      <c r="AI236" s="159"/>
      <c r="AJ236" s="159">
        <f t="shared" si="1540"/>
        <v>0</v>
      </c>
      <c r="AK236" s="159"/>
      <c r="AL236" s="159"/>
      <c r="AM236" s="159"/>
      <c r="AN236" s="159">
        <f t="shared" si="1541"/>
        <v>0</v>
      </c>
      <c r="AO236" s="159"/>
      <c r="AP236" s="159"/>
      <c r="AQ236" s="159"/>
      <c r="AR236" s="159">
        <f t="shared" si="1542"/>
        <v>0</v>
      </c>
      <c r="AS236" s="159"/>
      <c r="AT236" s="159"/>
      <c r="AU236" s="159"/>
      <c r="AV236" s="159">
        <f t="shared" si="1543"/>
        <v>0</v>
      </c>
      <c r="AW236" s="159"/>
      <c r="AX236" s="159"/>
      <c r="AY236" s="159"/>
      <c r="AZ236" s="159">
        <f t="shared" si="1544"/>
        <v>0</v>
      </c>
      <c r="BA236" s="159">
        <f t="shared" si="1545"/>
        <v>0</v>
      </c>
      <c r="BB236" s="159">
        <f t="shared" si="1546"/>
        <v>0</v>
      </c>
      <c r="BC236" s="159">
        <f t="shared" si="1547"/>
        <v>0</v>
      </c>
      <c r="BD236" s="159">
        <f t="shared" si="1548"/>
        <v>0</v>
      </c>
      <c r="BE236" s="159">
        <f t="shared" si="1549"/>
        <v>0</v>
      </c>
      <c r="BF236" s="159">
        <f t="shared" si="1550"/>
        <v>0</v>
      </c>
      <c r="BG236" s="159">
        <f t="shared" si="1551"/>
        <v>0</v>
      </c>
      <c r="BH236" s="159">
        <f t="shared" si="1552"/>
        <v>0</v>
      </c>
      <c r="BI236" s="159">
        <f t="shared" si="1553"/>
        <v>0</v>
      </c>
      <c r="BJ236" s="159">
        <f t="shared" si="1554"/>
        <v>0</v>
      </c>
      <c r="BK236" s="159">
        <f t="shared" si="1555"/>
        <v>0</v>
      </c>
      <c r="BL236" s="159">
        <f t="shared" si="1556"/>
        <v>0</v>
      </c>
      <c r="BM236" s="159">
        <f t="shared" si="1557"/>
        <v>0</v>
      </c>
      <c r="BN236" s="159">
        <f t="shared" si="1558"/>
        <v>0</v>
      </c>
      <c r="BO236" s="159">
        <f t="shared" si="1559"/>
        <v>0</v>
      </c>
      <c r="BP236" s="159">
        <f t="shared" si="1560"/>
        <v>0</v>
      </c>
      <c r="BQ236" s="159">
        <f t="shared" si="1561"/>
        <v>0</v>
      </c>
      <c r="BR236" s="159">
        <f t="shared" si="1562"/>
        <v>0</v>
      </c>
      <c r="BS236" s="159">
        <f t="shared" si="1563"/>
        <v>0</v>
      </c>
      <c r="BT236" s="159">
        <f t="shared" si="1564"/>
        <v>0</v>
      </c>
      <c r="BU236" s="159">
        <f t="shared" si="1565"/>
        <v>0</v>
      </c>
      <c r="BV236" s="159">
        <f t="shared" si="1566"/>
        <v>0</v>
      </c>
      <c r="BW236" s="159">
        <f t="shared" si="1567"/>
        <v>0</v>
      </c>
      <c r="BX236" s="159">
        <f t="shared" si="1568"/>
        <v>0</v>
      </c>
      <c r="BY236" s="127"/>
      <c r="BZ236" s="127"/>
      <c r="CA236" s="127"/>
      <c r="CB236" s="127"/>
      <c r="CC236" s="127"/>
      <c r="CD236" s="127"/>
      <c r="CE236" s="127"/>
      <c r="DU236" s="114"/>
      <c r="DV236" s="114"/>
      <c r="DW236" s="114"/>
      <c r="DX236" s="114"/>
      <c r="DY236" s="114"/>
      <c r="DZ236" s="114"/>
    </row>
    <row r="237" spans="1:130" ht="15.5" x14ac:dyDescent="0.35">
      <c r="A237" s="439"/>
      <c r="D237" s="172">
        <f xml:space="preserve"> MOD((IF('PPG Phase Definition'!S291="",0,INDEX(REFERENCE!$L$12:$L$15,MATCH('PPG Phase Definition'!S291,REFERENCE!$M$12:$M$15,0)))-E237)/2,2)</f>
        <v>0</v>
      </c>
      <c r="E237" s="172">
        <f xml:space="preserve"> MOD(IF('PPG Phase Definition'!S291="",0,INDEX(REFERENCE!$L$12:$L$15,MATCH('PPG Phase Definition'!S291,REFERENCE!$M$12:$M$15,0))),2)</f>
        <v>0</v>
      </c>
      <c r="F237" s="156"/>
      <c r="G237" s="156"/>
      <c r="H237" s="172">
        <f>IF('PPG Phase Definition'!C57="Impedance",1,0)*IMP_MODE_EN</f>
        <v>0</v>
      </c>
      <c r="I237" s="172">
        <f xml:space="preserve"> MOD(('PPG Phase Definition'!M291-J237)/2,2)</f>
        <v>0</v>
      </c>
      <c r="J237" s="172">
        <f xml:space="preserve"> MOD('PPG Phase Definition'!M291,2)</f>
        <v>0</v>
      </c>
      <c r="K237" s="156"/>
      <c r="L237" s="156"/>
      <c r="M237" s="156"/>
      <c r="N237" s="172">
        <f xml:space="preserve"> MOD(('PPG Phase Definition'!M291-I237*2-J237)/4,2)</f>
        <v>0</v>
      </c>
      <c r="O237" s="172">
        <f xml:space="preserve"> 'PPG Phase Definition'!K291</f>
        <v>0</v>
      </c>
      <c r="P237" s="156">
        <f>IF('PPG Phase Definition'!K57="Set2",1,0)</f>
        <v>1</v>
      </c>
      <c r="Q237" s="156"/>
      <c r="R237" s="156"/>
      <c r="S237" s="156"/>
      <c r="T237" s="172">
        <f t="shared" ref="T237" si="1947" xml:space="preserve"> BQ240</f>
        <v>0</v>
      </c>
      <c r="U237" s="172">
        <f t="shared" ref="U237" si="1948" xml:space="preserve"> BR240</f>
        <v>0</v>
      </c>
      <c r="V237" s="172">
        <f t="shared" ref="V237" si="1949" xml:space="preserve"> BS240</f>
        <v>0</v>
      </c>
      <c r="W237" s="172">
        <f t="shared" ref="W237" si="1950" xml:space="preserve"> BT240</f>
        <v>0</v>
      </c>
      <c r="X237" s="172">
        <f t="shared" ref="X237" si="1951" xml:space="preserve"> BU240</f>
        <v>0</v>
      </c>
      <c r="Y237" s="172">
        <f t="shared" ref="Y237" si="1952" xml:space="preserve"> BV240</f>
        <v>0</v>
      </c>
      <c r="Z237" s="172">
        <f t="shared" ref="Z237" si="1953" xml:space="preserve"> BW240</f>
        <v>0</v>
      </c>
      <c r="AA237" s="172">
        <f xml:space="preserve"> BX240</f>
        <v>0</v>
      </c>
      <c r="AD237" s="159" t="s">
        <v>263</v>
      </c>
      <c r="AE237" s="93">
        <f xml:space="preserve"> IF('PPG Phase Definition'!U291="",0,INDEX(REFERENCE!$A$17:$A$24,MATCH('PPG Phase Definition'!U291,REFERENCE!$B$17:$B$24,0)))</f>
        <v>0</v>
      </c>
      <c r="AF237" s="159">
        <f t="shared" si="1539"/>
        <v>0</v>
      </c>
      <c r="AG237" s="159"/>
      <c r="AH237" s="159"/>
      <c r="AI237" s="159"/>
      <c r="AJ237" s="159">
        <f t="shared" si="1540"/>
        <v>0</v>
      </c>
      <c r="AK237" s="159"/>
      <c r="AL237" s="159"/>
      <c r="AM237" s="159"/>
      <c r="AN237" s="159">
        <f t="shared" si="1541"/>
        <v>0</v>
      </c>
      <c r="AO237" s="159"/>
      <c r="AP237" s="159"/>
      <c r="AQ237" s="159"/>
      <c r="AR237" s="159">
        <f t="shared" si="1542"/>
        <v>0</v>
      </c>
      <c r="AS237" s="159"/>
      <c r="AT237" s="159"/>
      <c r="AU237" s="159"/>
      <c r="AV237" s="159">
        <f t="shared" si="1543"/>
        <v>0</v>
      </c>
      <c r="AW237" s="159"/>
      <c r="AX237" s="159"/>
      <c r="AY237" s="159"/>
      <c r="AZ237" s="159">
        <f t="shared" si="1544"/>
        <v>0</v>
      </c>
      <c r="BA237" s="159">
        <f t="shared" si="1545"/>
        <v>0</v>
      </c>
      <c r="BB237" s="159">
        <f t="shared" si="1546"/>
        <v>0</v>
      </c>
      <c r="BC237" s="159">
        <f t="shared" si="1547"/>
        <v>0</v>
      </c>
      <c r="BD237" s="159">
        <f t="shared" si="1548"/>
        <v>0</v>
      </c>
      <c r="BE237" s="159">
        <f t="shared" si="1549"/>
        <v>0</v>
      </c>
      <c r="BF237" s="159">
        <f t="shared" si="1550"/>
        <v>0</v>
      </c>
      <c r="BG237" s="159">
        <f t="shared" si="1551"/>
        <v>0</v>
      </c>
      <c r="BH237" s="159">
        <f t="shared" si="1552"/>
        <v>0</v>
      </c>
      <c r="BI237" s="159">
        <f t="shared" si="1553"/>
        <v>0</v>
      </c>
      <c r="BJ237" s="159">
        <f t="shared" si="1554"/>
        <v>0</v>
      </c>
      <c r="BK237" s="159">
        <f t="shared" si="1555"/>
        <v>0</v>
      </c>
      <c r="BL237" s="159">
        <f t="shared" si="1556"/>
        <v>0</v>
      </c>
      <c r="BM237" s="159">
        <f t="shared" si="1557"/>
        <v>0</v>
      </c>
      <c r="BN237" s="159">
        <f t="shared" si="1558"/>
        <v>0</v>
      </c>
      <c r="BO237" s="159">
        <f t="shared" si="1559"/>
        <v>0</v>
      </c>
      <c r="BP237" s="159">
        <f t="shared" si="1560"/>
        <v>0</v>
      </c>
      <c r="BQ237" s="159">
        <f t="shared" si="1561"/>
        <v>0</v>
      </c>
      <c r="BR237" s="159">
        <f t="shared" si="1562"/>
        <v>0</v>
      </c>
      <c r="BS237" s="159">
        <f t="shared" si="1563"/>
        <v>0</v>
      </c>
      <c r="BT237" s="159">
        <f t="shared" si="1564"/>
        <v>0</v>
      </c>
      <c r="BU237" s="159">
        <f t="shared" si="1565"/>
        <v>0</v>
      </c>
      <c r="BV237" s="159">
        <f t="shared" si="1566"/>
        <v>0</v>
      </c>
      <c r="BW237" s="159">
        <f t="shared" si="1567"/>
        <v>0</v>
      </c>
      <c r="BX237" s="159">
        <f t="shared" si="1568"/>
        <v>0</v>
      </c>
      <c r="DU237" s="115" t="str">
        <f t="shared" ref="DU237" si="1954" xml:space="preserve"> DEC2HEX(D237*8+E237*4+F237*2+G237)</f>
        <v>0</v>
      </c>
      <c r="DV237" s="115" t="str">
        <f t="shared" ref="DV237" si="1955" xml:space="preserve"> DEC2HEX(H237*8+I237*4+J237*2+K237)</f>
        <v>0</v>
      </c>
      <c r="DW237" s="115" t="str">
        <f t="shared" ref="DW237" si="1956" xml:space="preserve"> DEC2HEX(L237*8+M237*4+N237*2+O237)</f>
        <v>0</v>
      </c>
      <c r="DX237" s="115" t="str">
        <f t="shared" ref="DX237" si="1957" xml:space="preserve"> DEC2HEX(P237*8+Q237*4+R237*2+S237)</f>
        <v>8</v>
      </c>
      <c r="DY237" s="115" t="str">
        <f t="shared" ref="DY237" si="1958" xml:space="preserve"> DEC2HEX(T237*8+U237*4+V237*2+W237)</f>
        <v>0</v>
      </c>
      <c r="DZ237" s="115" t="str">
        <f t="shared" ref="DZ237" si="1959" xml:space="preserve"> DEC2HEX(X237*8+Y237*4+Z237*2+AA237)</f>
        <v>0</v>
      </c>
    </row>
    <row r="238" spans="1:130" ht="69" x14ac:dyDescent="0.35">
      <c r="A238" s="439"/>
      <c r="B238" s="230">
        <f>B236+1</f>
        <v>60</v>
      </c>
      <c r="C238" s="164" t="str">
        <f t="shared" ref="C238" si="1960" xml:space="preserve"> DEC2HEX(B238)</f>
        <v>3C</v>
      </c>
      <c r="D238" s="445" t="s">
        <v>246</v>
      </c>
      <c r="E238" s="476"/>
      <c r="F238" s="476"/>
      <c r="G238" s="476"/>
      <c r="H238" s="476"/>
      <c r="I238" s="476"/>
      <c r="J238" s="476"/>
      <c r="K238" s="476"/>
      <c r="L238" s="168" t="s">
        <v>247</v>
      </c>
      <c r="M238" s="168" t="s">
        <v>248</v>
      </c>
      <c r="N238" s="168" t="s">
        <v>249</v>
      </c>
      <c r="O238" s="460" t="s">
        <v>250</v>
      </c>
      <c r="P238" s="460"/>
      <c r="Q238" s="460"/>
      <c r="R238" s="477" t="s">
        <v>379</v>
      </c>
      <c r="S238" s="477"/>
      <c r="T238" s="460" t="s">
        <v>251</v>
      </c>
      <c r="U238" s="460"/>
      <c r="V238" s="460"/>
      <c r="W238" s="460"/>
      <c r="X238" s="167">
        <v>0</v>
      </c>
      <c r="Y238" s="167">
        <v>0</v>
      </c>
      <c r="Z238" s="167">
        <v>0</v>
      </c>
      <c r="AA238" s="167">
        <v>0</v>
      </c>
      <c r="AD238" s="159" t="s">
        <v>264</v>
      </c>
      <c r="AE238" s="93">
        <f xml:space="preserve"> IF(OR(('PPG Phase Definition'!AH57=1),('PPG Phase Definition'!$Q$2=1)),IF('PPG Phase Definition'!W291="",0,MIN(ROUND('PPG Phase Definition'!W291/'PPG Config'!$C$21*255,0),255)),IF('PPG Phase Definition'!W291="",0,MIN(ROUND('PPG Phase Definition'!W291/'PPG Config'!$C$24*255,0),255)))</f>
        <v>0</v>
      </c>
      <c r="AF238" s="159">
        <f t="shared" si="1539"/>
        <v>0</v>
      </c>
      <c r="AG238" s="159"/>
      <c r="AH238" s="159"/>
      <c r="AI238" s="159"/>
      <c r="AJ238" s="159">
        <f t="shared" si="1540"/>
        <v>0</v>
      </c>
      <c r="AK238" s="159"/>
      <c r="AL238" s="159"/>
      <c r="AM238" s="159"/>
      <c r="AN238" s="159">
        <f t="shared" si="1541"/>
        <v>0</v>
      </c>
      <c r="AO238" s="159"/>
      <c r="AP238" s="159"/>
      <c r="AQ238" s="159"/>
      <c r="AR238" s="159">
        <f t="shared" si="1542"/>
        <v>0</v>
      </c>
      <c r="AS238" s="159"/>
      <c r="AT238" s="159"/>
      <c r="AU238" s="159"/>
      <c r="AV238" s="159">
        <f t="shared" si="1543"/>
        <v>0</v>
      </c>
      <c r="AW238" s="159"/>
      <c r="AX238" s="159"/>
      <c r="AY238" s="159"/>
      <c r="AZ238" s="159">
        <f t="shared" si="1544"/>
        <v>0</v>
      </c>
      <c r="BA238" s="159">
        <f t="shared" si="1545"/>
        <v>0</v>
      </c>
      <c r="BB238" s="159">
        <f t="shared" si="1546"/>
        <v>0</v>
      </c>
      <c r="BC238" s="159">
        <f t="shared" si="1547"/>
        <v>0</v>
      </c>
      <c r="BD238" s="159">
        <f t="shared" si="1548"/>
        <v>0</v>
      </c>
      <c r="BE238" s="159">
        <f t="shared" si="1549"/>
        <v>0</v>
      </c>
      <c r="BF238" s="159">
        <f t="shared" si="1550"/>
        <v>0</v>
      </c>
      <c r="BG238" s="159">
        <f t="shared" si="1551"/>
        <v>0</v>
      </c>
      <c r="BH238" s="159">
        <f t="shared" si="1552"/>
        <v>0</v>
      </c>
      <c r="BI238" s="159">
        <f t="shared" si="1553"/>
        <v>0</v>
      </c>
      <c r="BJ238" s="159">
        <f t="shared" si="1554"/>
        <v>0</v>
      </c>
      <c r="BK238" s="159">
        <f t="shared" si="1555"/>
        <v>0</v>
      </c>
      <c r="BL238" s="159">
        <f t="shared" si="1556"/>
        <v>0</v>
      </c>
      <c r="BM238" s="159">
        <f t="shared" si="1557"/>
        <v>0</v>
      </c>
      <c r="BN238" s="159">
        <f t="shared" si="1558"/>
        <v>0</v>
      </c>
      <c r="BO238" s="159">
        <f t="shared" si="1559"/>
        <v>0</v>
      </c>
      <c r="BP238" s="159">
        <f t="shared" si="1560"/>
        <v>0</v>
      </c>
      <c r="BQ238" s="159">
        <f t="shared" si="1561"/>
        <v>0</v>
      </c>
      <c r="BR238" s="159">
        <f t="shared" si="1562"/>
        <v>0</v>
      </c>
      <c r="BS238" s="159">
        <f t="shared" si="1563"/>
        <v>0</v>
      </c>
      <c r="BT238" s="159">
        <f t="shared" si="1564"/>
        <v>0</v>
      </c>
      <c r="BU238" s="159">
        <f t="shared" si="1565"/>
        <v>0</v>
      </c>
      <c r="BV238" s="159">
        <f t="shared" si="1566"/>
        <v>0</v>
      </c>
      <c r="BW238" s="159">
        <f t="shared" si="1567"/>
        <v>0</v>
      </c>
      <c r="BX238" s="159">
        <f t="shared" si="1568"/>
        <v>0</v>
      </c>
      <c r="BY238" s="127"/>
      <c r="BZ238" s="127"/>
      <c r="CA238" s="127"/>
      <c r="CB238" s="127"/>
      <c r="CC238" s="127"/>
      <c r="CD238" s="127"/>
      <c r="CE238" s="127"/>
      <c r="CF238" s="127"/>
      <c r="CG238" s="127"/>
      <c r="CH238" s="127"/>
      <c r="CI238" s="127"/>
      <c r="CJ238" s="127"/>
      <c r="CK238" s="127"/>
      <c r="CL238" s="127"/>
      <c r="CM238" s="127"/>
      <c r="CN238" s="127"/>
      <c r="CO238" s="127"/>
      <c r="CP238" s="127"/>
      <c r="CQ238" s="127"/>
      <c r="CR238" s="127"/>
      <c r="CS238" s="127"/>
      <c r="DU238" s="114"/>
      <c r="DV238" s="114"/>
      <c r="DW238" s="114"/>
      <c r="DX238" s="114"/>
      <c r="DY238" s="114"/>
      <c r="DZ238" s="114"/>
    </row>
    <row r="239" spans="1:130" ht="15.5" x14ac:dyDescent="0.35">
      <c r="A239" s="439"/>
      <c r="D239" s="172">
        <f t="shared" ref="D239" si="1961" xml:space="preserve"> BQ238</f>
        <v>0</v>
      </c>
      <c r="E239" s="172">
        <f t="shared" ref="E239" si="1962" xml:space="preserve"> BR238</f>
        <v>0</v>
      </c>
      <c r="F239" s="172">
        <f t="shared" ref="F239" si="1963" xml:space="preserve"> BS238</f>
        <v>0</v>
      </c>
      <c r="G239" s="172">
        <f t="shared" ref="G239" si="1964" xml:space="preserve"> BT238</f>
        <v>0</v>
      </c>
      <c r="H239" s="172">
        <f t="shared" ref="H239" si="1965" xml:space="preserve"> BU238</f>
        <v>0</v>
      </c>
      <c r="I239" s="172">
        <f t="shared" ref="I239" si="1966" xml:space="preserve"> BV238</f>
        <v>0</v>
      </c>
      <c r="J239" s="172">
        <f t="shared" ref="J239" si="1967" xml:space="preserve"> BW238</f>
        <v>0</v>
      </c>
      <c r="K239" s="172">
        <f t="shared" ref="K239" si="1968" xml:space="preserve"> BX238</f>
        <v>0</v>
      </c>
      <c r="L239" s="172">
        <f>IF('PPG Phase Definition'!AF57="DIG AACM",1,IF('PPG Phase Definition'!AF57="LED_DC Cancellation",1,0))</f>
        <v>0</v>
      </c>
      <c r="M239" s="172">
        <f>IF('PPG Phase Definition'!AF57="ANA AACM",1,0)</f>
        <v>0</v>
      </c>
      <c r="N239" s="172">
        <f xml:space="preserve"> 'PPG Phase Definition'!AH57</f>
        <v>0</v>
      </c>
      <c r="O239" s="172">
        <f t="shared" ref="O239" si="1969" xml:space="preserve"> BV237</f>
        <v>0</v>
      </c>
      <c r="P239" s="172">
        <f t="shared" ref="P239" si="1970" xml:space="preserve"> BW237</f>
        <v>0</v>
      </c>
      <c r="Q239" s="172">
        <f xml:space="preserve"> BX237</f>
        <v>0</v>
      </c>
      <c r="R239" s="172">
        <f>INT(MOD('PPG Phase Definition'!AG57/2,2))</f>
        <v>0</v>
      </c>
      <c r="S239" s="172">
        <f>MOD('PPG Phase Definition'!AG57,2)</f>
        <v>0</v>
      </c>
      <c r="T239" s="172">
        <f t="shared" ref="T239" si="1971" xml:space="preserve"> BU236</f>
        <v>0</v>
      </c>
      <c r="U239" s="172">
        <f t="shared" ref="U239" si="1972" xml:space="preserve"> BV236</f>
        <v>0</v>
      </c>
      <c r="V239" s="172">
        <f t="shared" ref="V239" si="1973" xml:space="preserve"> BW236</f>
        <v>0</v>
      </c>
      <c r="W239" s="172">
        <f xml:space="preserve"> BX236</f>
        <v>0</v>
      </c>
      <c r="X239" s="194"/>
      <c r="Y239" s="194"/>
      <c r="Z239" s="194"/>
      <c r="AA239" s="194"/>
      <c r="AD239" s="159" t="s">
        <v>115</v>
      </c>
      <c r="AE239" s="93">
        <f xml:space="preserve"> IF('PPG Phase Definition'!L291="",0,INDEX(REFERENCE!$I$12:$I$23,MATCH('PPG Phase Definition'!L291,REFERENCE!$J$12:$J$23,0)))</f>
        <v>0</v>
      </c>
      <c r="AF239" s="159">
        <f t="shared" si="1539"/>
        <v>0</v>
      </c>
      <c r="AG239" s="159"/>
      <c r="AH239" s="159"/>
      <c r="AI239" s="159"/>
      <c r="AJ239" s="159">
        <f t="shared" si="1540"/>
        <v>0</v>
      </c>
      <c r="AK239" s="159"/>
      <c r="AL239" s="159"/>
      <c r="AM239" s="159"/>
      <c r="AN239" s="159">
        <f t="shared" si="1541"/>
        <v>0</v>
      </c>
      <c r="AO239" s="159"/>
      <c r="AP239" s="159"/>
      <c r="AQ239" s="159"/>
      <c r="AR239" s="159">
        <f t="shared" si="1542"/>
        <v>0</v>
      </c>
      <c r="AS239" s="159"/>
      <c r="AT239" s="159"/>
      <c r="AU239" s="159"/>
      <c r="AV239" s="159">
        <f t="shared" si="1543"/>
        <v>0</v>
      </c>
      <c r="AW239" s="159"/>
      <c r="AX239" s="159"/>
      <c r="AY239" s="159"/>
      <c r="AZ239" s="159">
        <f t="shared" si="1544"/>
        <v>0</v>
      </c>
      <c r="BA239" s="159">
        <f t="shared" si="1545"/>
        <v>0</v>
      </c>
      <c r="BB239" s="159">
        <f t="shared" si="1546"/>
        <v>0</v>
      </c>
      <c r="BC239" s="159">
        <f t="shared" si="1547"/>
        <v>0</v>
      </c>
      <c r="BD239" s="159">
        <f t="shared" si="1548"/>
        <v>0</v>
      </c>
      <c r="BE239" s="159">
        <f t="shared" si="1549"/>
        <v>0</v>
      </c>
      <c r="BF239" s="159">
        <f t="shared" si="1550"/>
        <v>0</v>
      </c>
      <c r="BG239" s="159">
        <f t="shared" si="1551"/>
        <v>0</v>
      </c>
      <c r="BH239" s="159">
        <f t="shared" si="1552"/>
        <v>0</v>
      </c>
      <c r="BI239" s="159">
        <f t="shared" si="1553"/>
        <v>0</v>
      </c>
      <c r="BJ239" s="159">
        <f t="shared" si="1554"/>
        <v>0</v>
      </c>
      <c r="BK239" s="159">
        <f t="shared" si="1555"/>
        <v>0</v>
      </c>
      <c r="BL239" s="159">
        <f t="shared" si="1556"/>
        <v>0</v>
      </c>
      <c r="BM239" s="159">
        <f t="shared" si="1557"/>
        <v>0</v>
      </c>
      <c r="BN239" s="159">
        <f t="shared" si="1558"/>
        <v>0</v>
      </c>
      <c r="BO239" s="159">
        <f t="shared" si="1559"/>
        <v>0</v>
      </c>
      <c r="BP239" s="159">
        <f t="shared" si="1560"/>
        <v>0</v>
      </c>
      <c r="BQ239" s="159">
        <f t="shared" si="1561"/>
        <v>0</v>
      </c>
      <c r="BR239" s="159">
        <f t="shared" si="1562"/>
        <v>0</v>
      </c>
      <c r="BS239" s="159">
        <f t="shared" si="1563"/>
        <v>0</v>
      </c>
      <c r="BT239" s="159">
        <f t="shared" si="1564"/>
        <v>0</v>
      </c>
      <c r="BU239" s="159">
        <f t="shared" si="1565"/>
        <v>0</v>
      </c>
      <c r="BV239" s="159">
        <f t="shared" si="1566"/>
        <v>0</v>
      </c>
      <c r="BW239" s="159">
        <f t="shared" si="1567"/>
        <v>0</v>
      </c>
      <c r="BX239" s="159">
        <f t="shared" si="1568"/>
        <v>0</v>
      </c>
      <c r="DU239" s="115" t="str">
        <f t="shared" ref="DU239" si="1974" xml:space="preserve"> DEC2HEX(D239*8+E239*4+F239*2+G239)</f>
        <v>0</v>
      </c>
      <c r="DV239" s="115" t="str">
        <f t="shared" ref="DV239" si="1975" xml:space="preserve"> DEC2HEX(H239*8+I239*4+J239*2+K239)</f>
        <v>0</v>
      </c>
      <c r="DW239" s="115" t="str">
        <f t="shared" ref="DW239" si="1976" xml:space="preserve"> DEC2HEX(L239*8+M239*4+N239*2+O239)</f>
        <v>0</v>
      </c>
      <c r="DX239" s="115" t="str">
        <f t="shared" ref="DX239" si="1977" xml:space="preserve"> DEC2HEX(P239*8+Q239*4+R239*2+S239)</f>
        <v>0</v>
      </c>
      <c r="DY239" s="115" t="str">
        <f t="shared" ref="DY239" si="1978" xml:space="preserve"> DEC2HEX(T239*8+U239*4+V239*2+W239)</f>
        <v>0</v>
      </c>
      <c r="DZ239" s="115" t="str">
        <f t="shared" ref="DZ239" si="1979" xml:space="preserve"> DEC2HEX(X239*8+Y239*4+Z239*2+AA239)</f>
        <v>0</v>
      </c>
    </row>
    <row r="240" spans="1:130" ht="43.5" customHeight="1" x14ac:dyDescent="0.35">
      <c r="A240" s="439"/>
      <c r="B240" s="230">
        <f>B238+1</f>
        <v>61</v>
      </c>
      <c r="C240" s="164" t="str">
        <f t="shared" ref="C240" si="1980" xml:space="preserve"> DEC2HEX(B240)</f>
        <v>3D</v>
      </c>
      <c r="D240" s="168" t="s">
        <v>380</v>
      </c>
      <c r="E240" s="168" t="s">
        <v>381</v>
      </c>
      <c r="F240" s="167">
        <v>0</v>
      </c>
      <c r="G240" s="167">
        <v>0</v>
      </c>
      <c r="H240" s="445" t="s">
        <v>382</v>
      </c>
      <c r="I240" s="479"/>
      <c r="J240" s="479"/>
      <c r="K240" s="479"/>
      <c r="L240" s="460" t="s">
        <v>252</v>
      </c>
      <c r="M240" s="460"/>
      <c r="N240" s="460"/>
      <c r="O240" s="460"/>
      <c r="P240" s="460"/>
      <c r="Q240" s="460"/>
      <c r="R240" s="460"/>
      <c r="S240" s="460"/>
      <c r="T240" s="460" t="s">
        <v>253</v>
      </c>
      <c r="U240" s="460"/>
      <c r="V240" s="460"/>
      <c r="W240" s="460"/>
      <c r="X240" s="460"/>
      <c r="Y240" s="460"/>
      <c r="Z240" s="460"/>
      <c r="AA240" s="460"/>
      <c r="AD240" s="159" t="s">
        <v>108</v>
      </c>
      <c r="AE240" s="93">
        <f xml:space="preserve"> MAX((CEILING('PPG Phase Definition'!J291*Global!$C$14/1000,1)-1),0)</f>
        <v>0</v>
      </c>
      <c r="AF240" s="159">
        <f t="shared" si="1539"/>
        <v>0</v>
      </c>
      <c r="AG240" s="159"/>
      <c r="AH240" s="159"/>
      <c r="AI240" s="159"/>
      <c r="AJ240" s="159">
        <f t="shared" si="1540"/>
        <v>0</v>
      </c>
      <c r="AK240" s="159"/>
      <c r="AL240" s="159"/>
      <c r="AM240" s="159"/>
      <c r="AN240" s="159">
        <f t="shared" si="1541"/>
        <v>0</v>
      </c>
      <c r="AO240" s="159"/>
      <c r="AP240" s="159"/>
      <c r="AQ240" s="159"/>
      <c r="AR240" s="159">
        <f t="shared" si="1542"/>
        <v>0</v>
      </c>
      <c r="AS240" s="159"/>
      <c r="AT240" s="159"/>
      <c r="AU240" s="159"/>
      <c r="AV240" s="159">
        <f t="shared" si="1543"/>
        <v>0</v>
      </c>
      <c r="AW240" s="159"/>
      <c r="AX240" s="159"/>
      <c r="AY240" s="159"/>
      <c r="AZ240" s="159">
        <f t="shared" si="1544"/>
        <v>0</v>
      </c>
      <c r="BA240" s="159">
        <f t="shared" si="1545"/>
        <v>0</v>
      </c>
      <c r="BB240" s="159">
        <f t="shared" si="1546"/>
        <v>0</v>
      </c>
      <c r="BC240" s="159">
        <f t="shared" si="1547"/>
        <v>0</v>
      </c>
      <c r="BD240" s="159">
        <f t="shared" si="1548"/>
        <v>0</v>
      </c>
      <c r="BE240" s="159">
        <f t="shared" si="1549"/>
        <v>0</v>
      </c>
      <c r="BF240" s="159">
        <f t="shared" si="1550"/>
        <v>0</v>
      </c>
      <c r="BG240" s="159">
        <f t="shared" si="1551"/>
        <v>0</v>
      </c>
      <c r="BH240" s="159">
        <f t="shared" si="1552"/>
        <v>0</v>
      </c>
      <c r="BI240" s="159">
        <f t="shared" si="1553"/>
        <v>0</v>
      </c>
      <c r="BJ240" s="159">
        <f t="shared" si="1554"/>
        <v>0</v>
      </c>
      <c r="BK240" s="159">
        <f t="shared" si="1555"/>
        <v>0</v>
      </c>
      <c r="BL240" s="159">
        <f t="shared" si="1556"/>
        <v>0</v>
      </c>
      <c r="BM240" s="159">
        <f t="shared" si="1557"/>
        <v>0</v>
      </c>
      <c r="BN240" s="159">
        <f t="shared" si="1558"/>
        <v>0</v>
      </c>
      <c r="BO240" s="159">
        <f t="shared" si="1559"/>
        <v>0</v>
      </c>
      <c r="BP240" s="159">
        <f t="shared" si="1560"/>
        <v>0</v>
      </c>
      <c r="BQ240" s="159">
        <f t="shared" si="1561"/>
        <v>0</v>
      </c>
      <c r="BR240" s="159">
        <f t="shared" si="1562"/>
        <v>0</v>
      </c>
      <c r="BS240" s="159">
        <f t="shared" si="1563"/>
        <v>0</v>
      </c>
      <c r="BT240" s="159">
        <f t="shared" si="1564"/>
        <v>0</v>
      </c>
      <c r="BU240" s="159">
        <f t="shared" si="1565"/>
        <v>0</v>
      </c>
      <c r="BV240" s="159">
        <f t="shared" si="1566"/>
        <v>0</v>
      </c>
      <c r="BW240" s="159">
        <f t="shared" si="1567"/>
        <v>0</v>
      </c>
      <c r="BX240" s="159">
        <f t="shared" si="1568"/>
        <v>0</v>
      </c>
      <c r="BY240" s="127"/>
      <c r="BZ240" s="127"/>
      <c r="CA240" s="127"/>
      <c r="CB240" s="127"/>
      <c r="CC240" s="127"/>
      <c r="CD240" s="127"/>
      <c r="CE240" s="127"/>
      <c r="DU240" s="114"/>
      <c r="DV240" s="114"/>
      <c r="DW240" s="114"/>
      <c r="DX240" s="114"/>
      <c r="DY240" s="114"/>
      <c r="DZ240" s="114"/>
    </row>
    <row r="241" spans="1:130" ht="47" x14ac:dyDescent="0.35">
      <c r="A241" s="439"/>
      <c r="D241" s="156">
        <f>IF('PPG Phase Definition'!S57="LED_DC Cancellation",1,0)</f>
        <v>0</v>
      </c>
      <c r="E241" s="156">
        <f>IF('PPG Phase Definition'!AF57="LED_DC Cancellation",1,0)</f>
        <v>0</v>
      </c>
      <c r="F241" s="156"/>
      <c r="G241" s="156"/>
      <c r="H241" s="172">
        <f xml:space="preserve"> BU239</f>
        <v>0</v>
      </c>
      <c r="I241" s="172">
        <f xml:space="preserve"> BV239</f>
        <v>0</v>
      </c>
      <c r="J241" s="172">
        <f xml:space="preserve"> BW239</f>
        <v>0</v>
      </c>
      <c r="K241" s="172">
        <f xml:space="preserve"> BX239</f>
        <v>0</v>
      </c>
      <c r="L241" s="172">
        <f t="shared" ref="L241" si="1981">DL241</f>
        <v>0</v>
      </c>
      <c r="M241" s="172">
        <f t="shared" ref="M241" si="1982">DM241</f>
        <v>0</v>
      </c>
      <c r="N241" s="172">
        <f t="shared" ref="N241" si="1983">DN241</f>
        <v>0</v>
      </c>
      <c r="O241" s="172">
        <f t="shared" ref="O241" si="1984">DO241</f>
        <v>0</v>
      </c>
      <c r="P241" s="172">
        <f t="shared" ref="P241" si="1985">DP241</f>
        <v>0</v>
      </c>
      <c r="Q241" s="172">
        <f t="shared" ref="Q241" si="1986">DQ241</f>
        <v>0</v>
      </c>
      <c r="R241" s="172">
        <f t="shared" ref="R241" si="1987">DR241</f>
        <v>0</v>
      </c>
      <c r="S241" s="172">
        <f>DS241</f>
        <v>0</v>
      </c>
      <c r="T241" s="172">
        <f t="shared" ref="T241" si="1988" xml:space="preserve"> BQ241</f>
        <v>0</v>
      </c>
      <c r="U241" s="172">
        <f t="shared" ref="U241" si="1989" xml:space="preserve"> BR241</f>
        <v>0</v>
      </c>
      <c r="V241" s="172">
        <f t="shared" ref="V241" si="1990" xml:space="preserve"> BS241</f>
        <v>0</v>
      </c>
      <c r="W241" s="172">
        <f t="shared" ref="W241" si="1991" xml:space="preserve"> BT241</f>
        <v>0</v>
      </c>
      <c r="X241" s="172">
        <f t="shared" ref="X241" si="1992" xml:space="preserve"> BU241</f>
        <v>0</v>
      </c>
      <c r="Y241" s="172">
        <f t="shared" ref="Y241" si="1993" xml:space="preserve"> BV241</f>
        <v>0</v>
      </c>
      <c r="Z241" s="172">
        <f t="shared" ref="Z241" si="1994" xml:space="preserve"> BW241</f>
        <v>0</v>
      </c>
      <c r="AA241" s="172">
        <f xml:space="preserve"> BX241</f>
        <v>0</v>
      </c>
      <c r="AD241" s="10" t="s">
        <v>253</v>
      </c>
      <c r="AE241" s="93">
        <f xml:space="preserve"> ROUND(255*'PPG Phase Definition'!AO291/'PPG Config'!$C$8,0)</f>
        <v>0</v>
      </c>
      <c r="AF241" s="159">
        <f t="shared" si="1539"/>
        <v>0</v>
      </c>
      <c r="AG241" s="159"/>
      <c r="AH241" s="159"/>
      <c r="AI241" s="159"/>
      <c r="AJ241" s="159">
        <f t="shared" si="1540"/>
        <v>0</v>
      </c>
      <c r="AK241" s="159"/>
      <c r="AL241" s="159"/>
      <c r="AM241" s="159"/>
      <c r="AN241" s="159">
        <f t="shared" si="1541"/>
        <v>0</v>
      </c>
      <c r="AO241" s="159"/>
      <c r="AP241" s="159"/>
      <c r="AQ241" s="159"/>
      <c r="AR241" s="159">
        <f t="shared" si="1542"/>
        <v>0</v>
      </c>
      <c r="AS241" s="159"/>
      <c r="AT241" s="159"/>
      <c r="AU241" s="159"/>
      <c r="AV241" s="159">
        <f t="shared" si="1543"/>
        <v>0</v>
      </c>
      <c r="AW241" s="159"/>
      <c r="AX241" s="159"/>
      <c r="AY241" s="159"/>
      <c r="AZ241" s="159">
        <f t="shared" si="1544"/>
        <v>0</v>
      </c>
      <c r="BA241" s="159">
        <f t="shared" si="1545"/>
        <v>0</v>
      </c>
      <c r="BB241" s="159">
        <f t="shared" si="1546"/>
        <v>0</v>
      </c>
      <c r="BC241" s="159">
        <f t="shared" si="1547"/>
        <v>0</v>
      </c>
      <c r="BD241" s="159">
        <f t="shared" si="1548"/>
        <v>0</v>
      </c>
      <c r="BE241" s="159">
        <f t="shared" si="1549"/>
        <v>0</v>
      </c>
      <c r="BF241" s="159">
        <f t="shared" si="1550"/>
        <v>0</v>
      </c>
      <c r="BG241" s="159">
        <f t="shared" si="1551"/>
        <v>0</v>
      </c>
      <c r="BH241" s="159">
        <f t="shared" si="1552"/>
        <v>0</v>
      </c>
      <c r="BI241" s="159">
        <f t="shared" si="1553"/>
        <v>0</v>
      </c>
      <c r="BJ241" s="159">
        <f t="shared" si="1554"/>
        <v>0</v>
      </c>
      <c r="BK241" s="159">
        <f t="shared" si="1555"/>
        <v>0</v>
      </c>
      <c r="BL241" s="159">
        <f t="shared" si="1556"/>
        <v>0</v>
      </c>
      <c r="BM241" s="159">
        <f t="shared" si="1557"/>
        <v>0</v>
      </c>
      <c r="BN241" s="159">
        <f t="shared" si="1558"/>
        <v>0</v>
      </c>
      <c r="BO241" s="159">
        <f t="shared" si="1559"/>
        <v>0</v>
      </c>
      <c r="BP241" s="159">
        <f t="shared" si="1560"/>
        <v>0</v>
      </c>
      <c r="BQ241" s="159">
        <f t="shared" si="1561"/>
        <v>0</v>
      </c>
      <c r="BR241" s="159">
        <f t="shared" si="1562"/>
        <v>0</v>
      </c>
      <c r="BS241" s="159">
        <f t="shared" si="1563"/>
        <v>0</v>
      </c>
      <c r="BT241" s="159">
        <f t="shared" si="1564"/>
        <v>0</v>
      </c>
      <c r="BU241" s="159">
        <f t="shared" si="1565"/>
        <v>0</v>
      </c>
      <c r="BV241" s="159">
        <f t="shared" si="1566"/>
        <v>0</v>
      </c>
      <c r="BW241" s="159">
        <f t="shared" si="1567"/>
        <v>0</v>
      </c>
      <c r="BX241" s="159">
        <f t="shared" si="1568"/>
        <v>0</v>
      </c>
      <c r="BY241" s="183" t="s">
        <v>252</v>
      </c>
      <c r="BZ241" s="114">
        <f xml:space="preserve"> ROUND(255*'PPG Phase Definition'!AP291/'PPG Config'!$C$8,0)</f>
        <v>0</v>
      </c>
      <c r="CA241" s="159">
        <f t="shared" ref="CA241" si="1995" xml:space="preserve"> MOD((BZ241-CU241-16*CQ241-16^2*CM241-CI241*16^3-CE241*16^4)/16^5,16)</f>
        <v>0</v>
      </c>
      <c r="CB241" s="159"/>
      <c r="CC241" s="159"/>
      <c r="CD241" s="159"/>
      <c r="CE241" s="159">
        <f t="shared" ref="CE241" si="1996" xml:space="preserve"> MOD((BZ241-CU241-16*CQ241-16^2*CM241-CI241*16^3)/16^4,16)</f>
        <v>0</v>
      </c>
      <c r="CF241" s="159"/>
      <c r="CG241" s="159"/>
      <c r="CH241" s="159"/>
      <c r="CI241" s="159">
        <f t="shared" ref="CI241" si="1997" xml:space="preserve"> MOD((BZ241-CU241-16*CQ241-16^2*CM241)/16^3,16)</f>
        <v>0</v>
      </c>
      <c r="CJ241" s="159"/>
      <c r="CK241" s="159"/>
      <c r="CL241" s="159"/>
      <c r="CM241" s="159">
        <f t="shared" ref="CM241" si="1998" xml:space="preserve"> MOD((BZ241-CU241-16*CQ241)/16^2,16)</f>
        <v>0</v>
      </c>
      <c r="CN241" s="159"/>
      <c r="CO241" s="159"/>
      <c r="CP241" s="159"/>
      <c r="CQ241" s="159">
        <f t="shared" ref="CQ241" si="1999" xml:space="preserve"> MOD((BZ241-CU241)/16,16)</f>
        <v>0</v>
      </c>
      <c r="CR241" s="159"/>
      <c r="CS241" s="159"/>
      <c r="CT241" s="159"/>
      <c r="CU241" s="159">
        <f t="shared" ref="CU241" si="2000" xml:space="preserve"> MOD(BZ241,16)</f>
        <v>0</v>
      </c>
      <c r="CV241" s="159">
        <f t="shared" ref="CV241" si="2001" xml:space="preserve"> MOD((CA241-CY241-CX241*2-CW241*2^2)/2^3,2)</f>
        <v>0</v>
      </c>
      <c r="CW241" s="159">
        <f t="shared" ref="CW241" si="2002" xml:space="preserve"> MOD((CA241-CY241-CX241*2)/2^2,2)</f>
        <v>0</v>
      </c>
      <c r="CX241" s="159">
        <f t="shared" ref="CX241" si="2003" xml:space="preserve"> MOD((CA241-CY241)/2,2)</f>
        <v>0</v>
      </c>
      <c r="CY241" s="159">
        <f t="shared" ref="CY241" si="2004" xml:space="preserve"> MOD(CA241,2)</f>
        <v>0</v>
      </c>
      <c r="CZ241" s="159">
        <f t="shared" ref="CZ241" si="2005" xml:space="preserve"> MOD((CE241-DC241-DB241*2-DA241*2^2)/2^3,2)</f>
        <v>0</v>
      </c>
      <c r="DA241" s="159">
        <f t="shared" ref="DA241" si="2006" xml:space="preserve"> MOD((CE241-DC241-DB241*2)/2^2,2)</f>
        <v>0</v>
      </c>
      <c r="DB241" s="159">
        <f t="shared" ref="DB241" si="2007" xml:space="preserve"> MOD((CE241-DC241)/2,2)</f>
        <v>0</v>
      </c>
      <c r="DC241" s="159">
        <f t="shared" ref="DC241" si="2008" xml:space="preserve"> MOD(CE241,2)</f>
        <v>0</v>
      </c>
      <c r="DD241" s="159">
        <f t="shared" ref="DD241" si="2009" xml:space="preserve"> MOD((CI241-DG241-DF241*2-DE241*2^2)/2^3,2)</f>
        <v>0</v>
      </c>
      <c r="DE241" s="159">
        <f t="shared" ref="DE241" si="2010" xml:space="preserve"> MOD((CI241-DG241-DF241*2)/2^2,2)</f>
        <v>0</v>
      </c>
      <c r="DF241" s="159">
        <f t="shared" ref="DF241" si="2011" xml:space="preserve"> MOD((CI241-DG241)/2,2)</f>
        <v>0</v>
      </c>
      <c r="DG241" s="159">
        <f t="shared" ref="DG241" si="2012" xml:space="preserve"> MOD(CI241,2)</f>
        <v>0</v>
      </c>
      <c r="DH241" s="159">
        <f t="shared" ref="DH241" si="2013" xml:space="preserve"> MOD((CM241-DK241-DJ241*2-DI241*2^2)/2^3,2)</f>
        <v>0</v>
      </c>
      <c r="DI241" s="159">
        <f t="shared" ref="DI241" si="2014" xml:space="preserve"> MOD((CM241-DK241-DJ241*2)/2^2,2)</f>
        <v>0</v>
      </c>
      <c r="DJ241" s="159">
        <f t="shared" ref="DJ241" si="2015" xml:space="preserve"> MOD((CM241-DK241)/2,2)</f>
        <v>0</v>
      </c>
      <c r="DK241" s="159">
        <f t="shared" ref="DK241" si="2016" xml:space="preserve"> MOD(CM241,2)</f>
        <v>0</v>
      </c>
      <c r="DL241" s="159">
        <f t="shared" ref="DL241" si="2017" xml:space="preserve"> MOD((CQ241-DO241-DN241*2-DM241*2^2)/2^3,2)</f>
        <v>0</v>
      </c>
      <c r="DM241" s="159">
        <f t="shared" ref="DM241" si="2018" xml:space="preserve"> MOD((CQ241-DO241-DN241*2)/2^2,2)</f>
        <v>0</v>
      </c>
      <c r="DN241" s="159">
        <f t="shared" ref="DN241" si="2019" xml:space="preserve"> MOD((CQ241-DO241)/2,2)</f>
        <v>0</v>
      </c>
      <c r="DO241" s="159">
        <f t="shared" ref="DO241" si="2020" xml:space="preserve"> MOD(CQ241,2)</f>
        <v>0</v>
      </c>
      <c r="DP241" s="159">
        <f t="shared" ref="DP241" si="2021" xml:space="preserve"> MOD((CU241-DS241-DR241*2-DQ241*2^2)/2^3,2)</f>
        <v>0</v>
      </c>
      <c r="DQ241" s="159">
        <f t="shared" ref="DQ241" si="2022" xml:space="preserve"> MOD((CU241-DS241-DR241*2)/2^2,2)</f>
        <v>0</v>
      </c>
      <c r="DR241" s="159">
        <f t="shared" ref="DR241" si="2023" xml:space="preserve"> MOD((CU241-DS241)/2,2)</f>
        <v>0</v>
      </c>
      <c r="DS241" s="159">
        <f t="shared" ref="DS241" si="2024" xml:space="preserve"> MOD(CU241,2)</f>
        <v>0</v>
      </c>
      <c r="DU241" s="115" t="str">
        <f t="shared" ref="DU241" si="2025" xml:space="preserve"> DEC2HEX(D241*8+E241*4+F241*2+G241)</f>
        <v>0</v>
      </c>
      <c r="DV241" s="115" t="str">
        <f t="shared" ref="DV241" si="2026" xml:space="preserve"> DEC2HEX(H241*8+I241*4+J241*2+K241)</f>
        <v>0</v>
      </c>
      <c r="DW241" s="115" t="str">
        <f t="shared" ref="DW241" si="2027" xml:space="preserve"> DEC2HEX(L241*8+M241*4+N241*2+O241)</f>
        <v>0</v>
      </c>
      <c r="DX241" s="115" t="str">
        <f t="shared" ref="DX241" si="2028" xml:space="preserve"> DEC2HEX(P241*8+Q241*4+R241*2+S241)</f>
        <v>0</v>
      </c>
      <c r="DY241" s="115" t="str">
        <f t="shared" ref="DY241" si="2029" xml:space="preserve"> DEC2HEX(T241*8+U241*4+V241*2+W241)</f>
        <v>0</v>
      </c>
      <c r="DZ241" s="115" t="str">
        <f t="shared" ref="DZ241" si="2030" xml:space="preserve"> DEC2HEX(X241*8+Y241*4+Z241*2+AA241)</f>
        <v>0</v>
      </c>
    </row>
    <row r="242" spans="1:130" ht="14.75" customHeight="1" x14ac:dyDescent="0.35">
      <c r="A242" s="440">
        <f xml:space="preserve"> A232+1</f>
        <v>7</v>
      </c>
      <c r="B242" s="230">
        <f xml:space="preserve"> B240+1</f>
        <v>62</v>
      </c>
      <c r="C242" s="164" t="str">
        <f xml:space="preserve"> DEC2HEX(B242)</f>
        <v>3E</v>
      </c>
      <c r="D242" s="460" t="str">
        <f>D232</f>
        <v>IN_TIA2&lt;4:1&gt;</v>
      </c>
      <c r="E242" s="460"/>
      <c r="F242" s="460"/>
      <c r="G242" s="460"/>
      <c r="H242" s="460" t="str">
        <f t="shared" ref="H242" si="2031">H232</f>
        <v>IN_TIA1&lt;4:1&gt;</v>
      </c>
      <c r="I242" s="460"/>
      <c r="J242" s="460"/>
      <c r="K242" s="460"/>
      <c r="L242" s="460" t="str">
        <f t="shared" ref="L242" si="2032">L232</f>
        <v>LED_DRV2_TX&lt;8:1&gt;</v>
      </c>
      <c r="M242" s="460"/>
      <c r="N242" s="460"/>
      <c r="O242" s="460"/>
      <c r="P242" s="460"/>
      <c r="Q242" s="460"/>
      <c r="R242" s="460"/>
      <c r="S242" s="460"/>
      <c r="T242" s="460" t="str">
        <f>T232</f>
        <v>LED_DRV1_TX&lt;8:1&gt;</v>
      </c>
      <c r="U242" s="460"/>
      <c r="V242" s="460"/>
      <c r="W242" s="460"/>
      <c r="X242" s="460"/>
      <c r="Y242" s="460"/>
      <c r="Z242" s="460"/>
      <c r="AA242" s="460"/>
      <c r="AD242" s="159" t="s">
        <v>59</v>
      </c>
      <c r="AE242" s="93">
        <f xml:space="preserve"> IF('PPG Phase Definition'!F301="",0,('PPG Phase Definition'!F301-1))</f>
        <v>0</v>
      </c>
      <c r="AF242" s="159">
        <f t="shared" si="1539"/>
        <v>0</v>
      </c>
      <c r="AG242" s="159"/>
      <c r="AH242" s="159"/>
      <c r="AI242" s="159"/>
      <c r="AJ242" s="159">
        <f t="shared" si="1540"/>
        <v>0</v>
      </c>
      <c r="AK242" s="159"/>
      <c r="AL242" s="159"/>
      <c r="AM242" s="159"/>
      <c r="AN242" s="159">
        <f t="shared" si="1541"/>
        <v>0</v>
      </c>
      <c r="AO242" s="159"/>
      <c r="AP242" s="159"/>
      <c r="AQ242" s="159"/>
      <c r="AR242" s="159">
        <f t="shared" si="1542"/>
        <v>0</v>
      </c>
      <c r="AS242" s="159"/>
      <c r="AT242" s="159"/>
      <c r="AU242" s="159"/>
      <c r="AV242" s="159">
        <f t="shared" si="1543"/>
        <v>0</v>
      </c>
      <c r="AW242" s="159"/>
      <c r="AX242" s="159"/>
      <c r="AY242" s="159"/>
      <c r="AZ242" s="159">
        <f t="shared" si="1544"/>
        <v>0</v>
      </c>
      <c r="BA242" s="159">
        <f t="shared" si="1545"/>
        <v>0</v>
      </c>
      <c r="BB242" s="159">
        <f t="shared" si="1546"/>
        <v>0</v>
      </c>
      <c r="BC242" s="159">
        <f t="shared" si="1547"/>
        <v>0</v>
      </c>
      <c r="BD242" s="159">
        <f t="shared" si="1548"/>
        <v>0</v>
      </c>
      <c r="BE242" s="159">
        <f t="shared" si="1549"/>
        <v>0</v>
      </c>
      <c r="BF242" s="159">
        <f t="shared" si="1550"/>
        <v>0</v>
      </c>
      <c r="BG242" s="159">
        <f t="shared" si="1551"/>
        <v>0</v>
      </c>
      <c r="BH242" s="159">
        <f t="shared" si="1552"/>
        <v>0</v>
      </c>
      <c r="BI242" s="159">
        <f t="shared" si="1553"/>
        <v>0</v>
      </c>
      <c r="BJ242" s="159">
        <f t="shared" si="1554"/>
        <v>0</v>
      </c>
      <c r="BK242" s="159">
        <f t="shared" si="1555"/>
        <v>0</v>
      </c>
      <c r="BL242" s="159">
        <f t="shared" si="1556"/>
        <v>0</v>
      </c>
      <c r="BM242" s="159">
        <f t="shared" si="1557"/>
        <v>0</v>
      </c>
      <c r="BN242" s="159">
        <f t="shared" si="1558"/>
        <v>0</v>
      </c>
      <c r="BO242" s="159">
        <f t="shared" si="1559"/>
        <v>0</v>
      </c>
      <c r="BP242" s="159">
        <f t="shared" si="1560"/>
        <v>0</v>
      </c>
      <c r="BQ242" s="159">
        <f t="shared" si="1561"/>
        <v>0</v>
      </c>
      <c r="BR242" s="159">
        <f t="shared" si="1562"/>
        <v>0</v>
      </c>
      <c r="BS242" s="159">
        <f t="shared" si="1563"/>
        <v>0</v>
      </c>
      <c r="BT242" s="159">
        <f t="shared" si="1564"/>
        <v>0</v>
      </c>
      <c r="BU242" s="159">
        <f t="shared" si="1565"/>
        <v>0</v>
      </c>
      <c r="BV242" s="159">
        <f t="shared" si="1566"/>
        <v>0</v>
      </c>
      <c r="BW242" s="159">
        <f t="shared" si="1567"/>
        <v>0</v>
      </c>
      <c r="BX242" s="159">
        <f t="shared" si="1568"/>
        <v>0</v>
      </c>
      <c r="DU242" s="114"/>
      <c r="DV242" s="114"/>
      <c r="DW242" s="114"/>
      <c r="DX242" s="114"/>
      <c r="DY242" s="114"/>
      <c r="DZ242" s="114"/>
    </row>
    <row r="243" spans="1:130" ht="15.5" x14ac:dyDescent="0.35">
      <c r="A243" s="439"/>
      <c r="D243" s="155">
        <f>IF('PPG Phase Definition'!Y67=1,1,0)</f>
        <v>0</v>
      </c>
      <c r="E243" s="155">
        <f>IF('PPG Phase Definition'!Z67=1,1,0)</f>
        <v>0</v>
      </c>
      <c r="F243" s="155">
        <f>IF('PPG Phase Definition'!AA67=1,1,0)</f>
        <v>0</v>
      </c>
      <c r="G243" s="155">
        <f>IF('PPG Phase Definition'!AB67=1,1,0)</f>
        <v>0</v>
      </c>
      <c r="H243" s="155">
        <f>IF('PPG Phase Definition'!L67=1,1,0)</f>
        <v>0</v>
      </c>
      <c r="I243" s="155">
        <f>IF('PPG Phase Definition'!M67=1,1,0)</f>
        <v>0</v>
      </c>
      <c r="J243" s="155">
        <f>IF('PPG Phase Definition'!N67=1,1,0)</f>
        <v>1</v>
      </c>
      <c r="K243" s="155">
        <f>IF('PPG Phase Definition'!O67=1,1,0)</f>
        <v>0</v>
      </c>
      <c r="L243" s="155">
        <f xml:space="preserve"> IF('PPG Phase Definition'!E301="TX8",1,0)</f>
        <v>0</v>
      </c>
      <c r="M243" s="155">
        <f xml:space="preserve"> IF('PPG Phase Definition'!E301="TX7",1,0)</f>
        <v>0</v>
      </c>
      <c r="N243" s="155">
        <f xml:space="preserve"> IF('PPG Phase Definition'!E301="TX6",1,0)</f>
        <v>0</v>
      </c>
      <c r="O243" s="155">
        <f xml:space="preserve"> IF('PPG Phase Definition'!E301="TX5",1,0)</f>
        <v>0</v>
      </c>
      <c r="P243" s="155">
        <f xml:space="preserve"> IF('PPG Phase Definition'!E301="TX4",1,0)</f>
        <v>0</v>
      </c>
      <c r="Q243" s="155">
        <f xml:space="preserve"> IF('PPG Phase Definition'!E301="TX3",1,0)</f>
        <v>0</v>
      </c>
      <c r="R243" s="155">
        <f xml:space="preserve"> IF('PPG Phase Definition'!E301="TX2",1,0)</f>
        <v>0</v>
      </c>
      <c r="S243" s="155">
        <f xml:space="preserve"> IF('PPG Phase Definition'!E301="TX1",1,0)</f>
        <v>0</v>
      </c>
      <c r="T243" s="155">
        <f xml:space="preserve"> IF('PPG Phase Definition'!D301="TX8",1,0)</f>
        <v>0</v>
      </c>
      <c r="U243" s="155">
        <f xml:space="preserve"> IF('PPG Phase Definition'!D301="TX7",1,0)</f>
        <v>0</v>
      </c>
      <c r="V243" s="155">
        <f xml:space="preserve"> IF('PPG Phase Definition'!D301="TX6",1,0)</f>
        <v>0</v>
      </c>
      <c r="W243" s="155">
        <f xml:space="preserve"> IF('PPG Phase Definition'!D301="TX5",1,0)</f>
        <v>0</v>
      </c>
      <c r="X243" s="155">
        <f xml:space="preserve"> IF('PPG Phase Definition'!D301="TX4",1,0)</f>
        <v>0</v>
      </c>
      <c r="Y243" s="155">
        <f xml:space="preserve"> IF('PPG Phase Definition'!D301="TX3",1,0)</f>
        <v>0</v>
      </c>
      <c r="Z243" s="155">
        <f xml:space="preserve"> IF('PPG Phase Definition'!D301="TX2",1,0)</f>
        <v>0</v>
      </c>
      <c r="AA243" s="155">
        <f xml:space="preserve"> IF('PPG Phase Definition'!D301="TX1",1,0)</f>
        <v>0</v>
      </c>
      <c r="AD243" s="159" t="s">
        <v>259</v>
      </c>
      <c r="AE243" s="93">
        <f xml:space="preserve"> IF('PPG Phase Definition'!G301="",0,INDEX(REFERENCE!$A$2:$A$15,MATCH('PPG Phase Definition'!G301,REFERENCE!$B$2:$B$15,0)))</f>
        <v>0</v>
      </c>
      <c r="AF243" s="159">
        <f t="shared" si="1539"/>
        <v>0</v>
      </c>
      <c r="AG243" s="159"/>
      <c r="AH243" s="159"/>
      <c r="AI243" s="159"/>
      <c r="AJ243" s="159">
        <f t="shared" si="1540"/>
        <v>0</v>
      </c>
      <c r="AK243" s="159"/>
      <c r="AL243" s="159"/>
      <c r="AM243" s="159"/>
      <c r="AN243" s="159">
        <f t="shared" si="1541"/>
        <v>0</v>
      </c>
      <c r="AO243" s="159"/>
      <c r="AP243" s="159"/>
      <c r="AQ243" s="159"/>
      <c r="AR243" s="159">
        <f t="shared" si="1542"/>
        <v>0</v>
      </c>
      <c r="AS243" s="159"/>
      <c r="AT243" s="159"/>
      <c r="AU243" s="159"/>
      <c r="AV243" s="159">
        <f t="shared" si="1543"/>
        <v>0</v>
      </c>
      <c r="AW243" s="159"/>
      <c r="AX243" s="159"/>
      <c r="AY243" s="159"/>
      <c r="AZ243" s="159">
        <f t="shared" si="1544"/>
        <v>0</v>
      </c>
      <c r="BA243" s="159">
        <f t="shared" si="1545"/>
        <v>0</v>
      </c>
      <c r="BB243" s="159">
        <f t="shared" si="1546"/>
        <v>0</v>
      </c>
      <c r="BC243" s="159">
        <f t="shared" si="1547"/>
        <v>0</v>
      </c>
      <c r="BD243" s="159">
        <f t="shared" si="1548"/>
        <v>0</v>
      </c>
      <c r="BE243" s="159">
        <f t="shared" si="1549"/>
        <v>0</v>
      </c>
      <c r="BF243" s="159">
        <f t="shared" si="1550"/>
        <v>0</v>
      </c>
      <c r="BG243" s="159">
        <f t="shared" si="1551"/>
        <v>0</v>
      </c>
      <c r="BH243" s="159">
        <f t="shared" si="1552"/>
        <v>0</v>
      </c>
      <c r="BI243" s="159">
        <f t="shared" si="1553"/>
        <v>0</v>
      </c>
      <c r="BJ243" s="159">
        <f t="shared" si="1554"/>
        <v>0</v>
      </c>
      <c r="BK243" s="159">
        <f t="shared" si="1555"/>
        <v>0</v>
      </c>
      <c r="BL243" s="159">
        <f t="shared" si="1556"/>
        <v>0</v>
      </c>
      <c r="BM243" s="159">
        <f t="shared" si="1557"/>
        <v>0</v>
      </c>
      <c r="BN243" s="159">
        <f t="shared" si="1558"/>
        <v>0</v>
      </c>
      <c r="BO243" s="159">
        <f t="shared" si="1559"/>
        <v>0</v>
      </c>
      <c r="BP243" s="159">
        <f t="shared" si="1560"/>
        <v>0</v>
      </c>
      <c r="BQ243" s="159">
        <f t="shared" si="1561"/>
        <v>0</v>
      </c>
      <c r="BR243" s="159">
        <f t="shared" si="1562"/>
        <v>0</v>
      </c>
      <c r="BS243" s="159">
        <f t="shared" si="1563"/>
        <v>0</v>
      </c>
      <c r="BT243" s="159">
        <f t="shared" si="1564"/>
        <v>0</v>
      </c>
      <c r="BU243" s="159">
        <f t="shared" si="1565"/>
        <v>0</v>
      </c>
      <c r="BV243" s="159">
        <f t="shared" si="1566"/>
        <v>0</v>
      </c>
      <c r="BW243" s="159">
        <f t="shared" si="1567"/>
        <v>0</v>
      </c>
      <c r="BX243" s="159">
        <f t="shared" si="1568"/>
        <v>0</v>
      </c>
      <c r="BY243" s="127"/>
      <c r="BZ243" s="127"/>
      <c r="CA243" s="127"/>
      <c r="CB243" s="127"/>
      <c r="CC243" s="127"/>
      <c r="CD243" s="127"/>
      <c r="CE243" s="127"/>
      <c r="DU243" s="115" t="str">
        <f t="shared" ref="DU243" si="2033" xml:space="preserve"> DEC2HEX(D243*8+E243*4+F243*2+G243)</f>
        <v>0</v>
      </c>
      <c r="DV243" s="115" t="str">
        <f t="shared" ref="DV243" si="2034" xml:space="preserve"> DEC2HEX(H243*8+I243*4+J243*2+K243)</f>
        <v>2</v>
      </c>
      <c r="DW243" s="115" t="str">
        <f t="shared" ref="DW243" si="2035" xml:space="preserve"> DEC2HEX(L243*8+M243*4+N243*2+O243)</f>
        <v>0</v>
      </c>
      <c r="DX243" s="115" t="str">
        <f t="shared" ref="DX243" si="2036" xml:space="preserve"> DEC2HEX(P243*8+Q243*4+R243*2+S243)</f>
        <v>0</v>
      </c>
      <c r="DY243" s="115" t="str">
        <f t="shared" ref="DY243" si="2037" xml:space="preserve"> DEC2HEX(T243*8+U243*4+V243*2+W243)</f>
        <v>0</v>
      </c>
      <c r="DZ243" s="115" t="str">
        <f t="shared" ref="DZ243" si="2038" xml:space="preserve"> DEC2HEX(X243*8+Y243*4+Z243*2+AA243)</f>
        <v>0</v>
      </c>
    </row>
    <row r="244" spans="1:130" ht="69" x14ac:dyDescent="0.35">
      <c r="A244" s="439"/>
      <c r="B244" s="230">
        <f>B242+1</f>
        <v>63</v>
      </c>
      <c r="C244" s="164" t="str">
        <f t="shared" ref="C244" si="2039" xml:space="preserve"> DEC2HEX(B244)</f>
        <v>3F</v>
      </c>
      <c r="D244" s="445" t="s">
        <v>238</v>
      </c>
      <c r="E244" s="476"/>
      <c r="F244" s="476"/>
      <c r="G244" s="476"/>
      <c r="H244" s="476"/>
      <c r="I244" s="476"/>
      <c r="J244" s="476"/>
      <c r="K244" s="476"/>
      <c r="L244" s="168" t="s">
        <v>239</v>
      </c>
      <c r="M244" s="168" t="s">
        <v>240</v>
      </c>
      <c r="N244" s="168" t="s">
        <v>241</v>
      </c>
      <c r="O244" s="460" t="s">
        <v>242</v>
      </c>
      <c r="P244" s="460"/>
      <c r="Q244" s="460"/>
      <c r="R244" s="477" t="s">
        <v>378</v>
      </c>
      <c r="S244" s="477"/>
      <c r="T244" s="460" t="s">
        <v>243</v>
      </c>
      <c r="U244" s="460"/>
      <c r="V244" s="460"/>
      <c r="W244" s="460"/>
      <c r="X244" s="460" t="s">
        <v>33</v>
      </c>
      <c r="Y244" s="460"/>
      <c r="Z244" s="460"/>
      <c r="AA244" s="460"/>
      <c r="AD244" s="159" t="s">
        <v>260</v>
      </c>
      <c r="AE244" s="93">
        <f xml:space="preserve"> IF('PPG Phase Definition'!H301="",0,INDEX(REFERENCE!$A$17:$A$24,MATCH('PPG Phase Definition'!H301,REFERENCE!$B$17:$B$24,0)))</f>
        <v>0</v>
      </c>
      <c r="AF244" s="159">
        <f t="shared" si="1539"/>
        <v>0</v>
      </c>
      <c r="AG244" s="159"/>
      <c r="AH244" s="159"/>
      <c r="AI244" s="159"/>
      <c r="AJ244" s="159">
        <f t="shared" si="1540"/>
        <v>0</v>
      </c>
      <c r="AK244" s="159"/>
      <c r="AL244" s="159"/>
      <c r="AM244" s="159"/>
      <c r="AN244" s="159">
        <f t="shared" si="1541"/>
        <v>0</v>
      </c>
      <c r="AO244" s="159"/>
      <c r="AP244" s="159"/>
      <c r="AQ244" s="159"/>
      <c r="AR244" s="159">
        <f t="shared" si="1542"/>
        <v>0</v>
      </c>
      <c r="AS244" s="159"/>
      <c r="AT244" s="159"/>
      <c r="AU244" s="159"/>
      <c r="AV244" s="159">
        <f t="shared" si="1543"/>
        <v>0</v>
      </c>
      <c r="AW244" s="159"/>
      <c r="AX244" s="159"/>
      <c r="AY244" s="159"/>
      <c r="AZ244" s="159">
        <f t="shared" si="1544"/>
        <v>0</v>
      </c>
      <c r="BA244" s="159">
        <f t="shared" si="1545"/>
        <v>0</v>
      </c>
      <c r="BB244" s="159">
        <f t="shared" si="1546"/>
        <v>0</v>
      </c>
      <c r="BC244" s="159">
        <f t="shared" si="1547"/>
        <v>0</v>
      </c>
      <c r="BD244" s="159">
        <f t="shared" si="1548"/>
        <v>0</v>
      </c>
      <c r="BE244" s="159">
        <f t="shared" si="1549"/>
        <v>0</v>
      </c>
      <c r="BF244" s="159">
        <f t="shared" si="1550"/>
        <v>0</v>
      </c>
      <c r="BG244" s="159">
        <f t="shared" si="1551"/>
        <v>0</v>
      </c>
      <c r="BH244" s="159">
        <f t="shared" si="1552"/>
        <v>0</v>
      </c>
      <c r="BI244" s="159">
        <f t="shared" si="1553"/>
        <v>0</v>
      </c>
      <c r="BJ244" s="159">
        <f t="shared" si="1554"/>
        <v>0</v>
      </c>
      <c r="BK244" s="159">
        <f t="shared" si="1555"/>
        <v>0</v>
      </c>
      <c r="BL244" s="159">
        <f t="shared" si="1556"/>
        <v>0</v>
      </c>
      <c r="BM244" s="159">
        <f t="shared" si="1557"/>
        <v>0</v>
      </c>
      <c r="BN244" s="159">
        <f t="shared" si="1558"/>
        <v>0</v>
      </c>
      <c r="BO244" s="159">
        <f t="shared" si="1559"/>
        <v>0</v>
      </c>
      <c r="BP244" s="159">
        <f t="shared" si="1560"/>
        <v>0</v>
      </c>
      <c r="BQ244" s="159">
        <f t="shared" si="1561"/>
        <v>0</v>
      </c>
      <c r="BR244" s="159">
        <f t="shared" si="1562"/>
        <v>0</v>
      </c>
      <c r="BS244" s="159">
        <f t="shared" si="1563"/>
        <v>0</v>
      </c>
      <c r="BT244" s="159">
        <f t="shared" si="1564"/>
        <v>0</v>
      </c>
      <c r="BU244" s="159">
        <f t="shared" si="1565"/>
        <v>0</v>
      </c>
      <c r="BV244" s="159">
        <f t="shared" si="1566"/>
        <v>0</v>
      </c>
      <c r="BW244" s="159">
        <f t="shared" si="1567"/>
        <v>0</v>
      </c>
      <c r="BX244" s="159">
        <f t="shared" si="1568"/>
        <v>0</v>
      </c>
      <c r="DU244" s="114"/>
      <c r="DV244" s="114"/>
      <c r="DW244" s="114"/>
      <c r="DX244" s="114"/>
      <c r="DY244" s="114"/>
      <c r="DZ244" s="114"/>
    </row>
    <row r="245" spans="1:130" ht="14.75" customHeight="1" x14ac:dyDescent="0.35">
      <c r="A245" s="439"/>
      <c r="D245" s="172">
        <f t="shared" ref="D245" si="2040" xml:space="preserve"> BQ245</f>
        <v>0</v>
      </c>
      <c r="E245" s="172">
        <f t="shared" ref="E245" si="2041" xml:space="preserve"> BR245</f>
        <v>0</v>
      </c>
      <c r="F245" s="172">
        <f t="shared" ref="F245" si="2042" xml:space="preserve"> BS245</f>
        <v>0</v>
      </c>
      <c r="G245" s="172">
        <f t="shared" ref="G245" si="2043" xml:space="preserve"> BT245</f>
        <v>0</v>
      </c>
      <c r="H245" s="172">
        <f t="shared" ref="H245" si="2044" xml:space="preserve"> BU245</f>
        <v>0</v>
      </c>
      <c r="I245" s="172">
        <f t="shared" ref="I245" si="2045" xml:space="preserve"> BV245</f>
        <v>0</v>
      </c>
      <c r="J245" s="172">
        <f t="shared" ref="J245" si="2046" xml:space="preserve"> BW245</f>
        <v>0</v>
      </c>
      <c r="K245" s="172">
        <f t="shared" ref="K245" si="2047" xml:space="preserve"> BX245</f>
        <v>0</v>
      </c>
      <c r="L245" s="172">
        <f>IF('PPG Phase Definition'!S67="DIG AACM",1,IF('PPG Phase Definition'!S67="LED_DC Cancellation",1,0))</f>
        <v>0</v>
      </c>
      <c r="M245" s="172">
        <f>IF('PPG Phase Definition'!S67="ANA AACM",1,0)</f>
        <v>1</v>
      </c>
      <c r="N245" s="172">
        <f xml:space="preserve"> 'PPG Phase Definition'!U67</f>
        <v>0</v>
      </c>
      <c r="O245" s="172">
        <f t="shared" ref="O245" si="2048" xml:space="preserve"> BV244</f>
        <v>0</v>
      </c>
      <c r="P245" s="172">
        <f t="shared" ref="P245" si="2049" xml:space="preserve"> BW244</f>
        <v>0</v>
      </c>
      <c r="Q245" s="172">
        <f xml:space="preserve"> BX244</f>
        <v>0</v>
      </c>
      <c r="R245" s="172">
        <f>INT(MOD('PPG Phase Definition'!T67/2,2))</f>
        <v>0</v>
      </c>
      <c r="S245" s="172">
        <f>MOD('PPG Phase Definition'!T67,2)</f>
        <v>0</v>
      </c>
      <c r="T245" s="172">
        <f t="shared" ref="T245" si="2050" xml:space="preserve"> BU243</f>
        <v>0</v>
      </c>
      <c r="U245" s="172">
        <f t="shared" ref="U245" si="2051" xml:space="preserve"> BV243</f>
        <v>0</v>
      </c>
      <c r="V245" s="172">
        <f t="shared" ref="V245" si="2052" xml:space="preserve"> BW243</f>
        <v>0</v>
      </c>
      <c r="W245" s="172">
        <f xml:space="preserve"> BX243</f>
        <v>0</v>
      </c>
      <c r="X245" s="172">
        <f t="shared" ref="X245" si="2053" xml:space="preserve"> BU242</f>
        <v>0</v>
      </c>
      <c r="Y245" s="172">
        <f t="shared" ref="Y245" si="2054" xml:space="preserve"> BV242</f>
        <v>0</v>
      </c>
      <c r="Z245" s="172">
        <f t="shared" ref="Z245" si="2055" xml:space="preserve"> BW242</f>
        <v>0</v>
      </c>
      <c r="AA245" s="172">
        <f xml:space="preserve"> BX242</f>
        <v>0</v>
      </c>
      <c r="AD245" s="159" t="s">
        <v>261</v>
      </c>
      <c r="AE245" s="93">
        <f xml:space="preserve"> IF(OR(('PPG Phase Definition'!U67=1),('PPG Phase Definition'!$Q$2=1)),IF('PPG Phase Definition'!I301="",0,MIN(ROUND('PPG Phase Definition'!I301/'PPG Config'!$C$20*255,0),255)),IF('PPG Phase Definition'!I301="",0,MIN(ROUND('PPG Phase Definition'!I301/'PPG Config'!$C$23*255,0),255)))</f>
        <v>0</v>
      </c>
      <c r="AF245" s="159">
        <f t="shared" si="1539"/>
        <v>0</v>
      </c>
      <c r="AG245" s="159"/>
      <c r="AH245" s="159"/>
      <c r="AI245" s="159"/>
      <c r="AJ245" s="159">
        <f t="shared" si="1540"/>
        <v>0</v>
      </c>
      <c r="AK245" s="159"/>
      <c r="AL245" s="159"/>
      <c r="AM245" s="159"/>
      <c r="AN245" s="159">
        <f t="shared" si="1541"/>
        <v>0</v>
      </c>
      <c r="AO245" s="159"/>
      <c r="AP245" s="159"/>
      <c r="AQ245" s="159"/>
      <c r="AR245" s="159">
        <f t="shared" si="1542"/>
        <v>0</v>
      </c>
      <c r="AS245" s="159"/>
      <c r="AT245" s="159"/>
      <c r="AU245" s="159"/>
      <c r="AV245" s="159">
        <f t="shared" si="1543"/>
        <v>0</v>
      </c>
      <c r="AW245" s="159"/>
      <c r="AX245" s="159"/>
      <c r="AY245" s="159"/>
      <c r="AZ245" s="159">
        <f t="shared" si="1544"/>
        <v>0</v>
      </c>
      <c r="BA245" s="159">
        <f t="shared" si="1545"/>
        <v>0</v>
      </c>
      <c r="BB245" s="159">
        <f t="shared" si="1546"/>
        <v>0</v>
      </c>
      <c r="BC245" s="159">
        <f t="shared" si="1547"/>
        <v>0</v>
      </c>
      <c r="BD245" s="159">
        <f t="shared" si="1548"/>
        <v>0</v>
      </c>
      <c r="BE245" s="159">
        <f t="shared" si="1549"/>
        <v>0</v>
      </c>
      <c r="BF245" s="159">
        <f t="shared" si="1550"/>
        <v>0</v>
      </c>
      <c r="BG245" s="159">
        <f t="shared" si="1551"/>
        <v>0</v>
      </c>
      <c r="BH245" s="159">
        <f t="shared" si="1552"/>
        <v>0</v>
      </c>
      <c r="BI245" s="159">
        <f t="shared" si="1553"/>
        <v>0</v>
      </c>
      <c r="BJ245" s="159">
        <f t="shared" si="1554"/>
        <v>0</v>
      </c>
      <c r="BK245" s="159">
        <f t="shared" si="1555"/>
        <v>0</v>
      </c>
      <c r="BL245" s="159">
        <f t="shared" si="1556"/>
        <v>0</v>
      </c>
      <c r="BM245" s="159">
        <f t="shared" si="1557"/>
        <v>0</v>
      </c>
      <c r="BN245" s="159">
        <f t="shared" si="1558"/>
        <v>0</v>
      </c>
      <c r="BO245" s="159">
        <f t="shared" si="1559"/>
        <v>0</v>
      </c>
      <c r="BP245" s="159">
        <f t="shared" si="1560"/>
        <v>0</v>
      </c>
      <c r="BQ245" s="159">
        <f t="shared" si="1561"/>
        <v>0</v>
      </c>
      <c r="BR245" s="159">
        <f t="shared" si="1562"/>
        <v>0</v>
      </c>
      <c r="BS245" s="159">
        <f t="shared" si="1563"/>
        <v>0</v>
      </c>
      <c r="BT245" s="159">
        <f t="shared" si="1564"/>
        <v>0</v>
      </c>
      <c r="BU245" s="159">
        <f t="shared" si="1565"/>
        <v>0</v>
      </c>
      <c r="BV245" s="159">
        <f t="shared" si="1566"/>
        <v>0</v>
      </c>
      <c r="BW245" s="159">
        <f t="shared" si="1567"/>
        <v>0</v>
      </c>
      <c r="BX245" s="159">
        <f t="shared" si="1568"/>
        <v>0</v>
      </c>
      <c r="BY245" s="127"/>
      <c r="BZ245" s="127"/>
      <c r="CA245" s="127"/>
      <c r="CB245" s="127"/>
      <c r="CC245" s="127"/>
      <c r="CD245" s="127"/>
      <c r="CE245" s="127"/>
      <c r="CF245" s="127"/>
      <c r="CG245" s="127"/>
      <c r="CH245" s="127"/>
      <c r="CI245" s="127"/>
      <c r="CJ245" s="127"/>
      <c r="CK245" s="127"/>
      <c r="CL245" s="127"/>
      <c r="CM245" s="127"/>
      <c r="CN245" s="127"/>
      <c r="CO245" s="127"/>
      <c r="CP245" s="127"/>
      <c r="CQ245" s="127"/>
      <c r="CR245" s="127"/>
      <c r="CS245" s="127"/>
      <c r="DU245" s="115" t="str">
        <f t="shared" ref="DU245" si="2056" xml:space="preserve"> DEC2HEX(D245*8+E245*4+F245*2+G245)</f>
        <v>0</v>
      </c>
      <c r="DV245" s="115" t="str">
        <f t="shared" ref="DV245" si="2057" xml:space="preserve"> DEC2HEX(H245*8+I245*4+J245*2+K245)</f>
        <v>0</v>
      </c>
      <c r="DW245" s="115" t="str">
        <f t="shared" ref="DW245" si="2058" xml:space="preserve"> DEC2HEX(L245*8+M245*4+N245*2+O245)</f>
        <v>4</v>
      </c>
      <c r="DX245" s="115" t="str">
        <f t="shared" ref="DX245" si="2059" xml:space="preserve"> DEC2HEX(P245*8+Q245*4+R245*2+S245)</f>
        <v>0</v>
      </c>
      <c r="DY245" s="115" t="str">
        <f t="shared" ref="DY245" si="2060" xml:space="preserve"> DEC2HEX(T245*8+U245*4+V245*2+W245)</f>
        <v>0</v>
      </c>
      <c r="DZ245" s="115" t="str">
        <f t="shared" ref="DZ245" si="2061" xml:space="preserve"> DEC2HEX(X245*8+Y245*4+Z245*2+AA245)</f>
        <v>0</v>
      </c>
    </row>
    <row r="246" spans="1:130" ht="90" customHeight="1" x14ac:dyDescent="0.35">
      <c r="A246" s="439"/>
      <c r="B246" s="230">
        <f>B244+1</f>
        <v>64</v>
      </c>
      <c r="C246" s="164" t="str">
        <f t="shared" ref="C246" si="2062" xml:space="preserve"> DEC2HEX(B246)</f>
        <v>40</v>
      </c>
      <c r="D246" s="445" t="s">
        <v>244</v>
      </c>
      <c r="E246" s="445"/>
      <c r="F246" s="169" t="s">
        <v>573</v>
      </c>
      <c r="G246" s="168" t="s">
        <v>350</v>
      </c>
      <c r="H246" s="168" t="s">
        <v>572</v>
      </c>
      <c r="I246" s="478" t="s">
        <v>571</v>
      </c>
      <c r="J246" s="478"/>
      <c r="K246" s="478" t="s">
        <v>34</v>
      </c>
      <c r="L246" s="478"/>
      <c r="M246" s="169" t="s">
        <v>245</v>
      </c>
      <c r="N246" s="169" t="s">
        <v>570</v>
      </c>
      <c r="O246" s="169" t="s">
        <v>35</v>
      </c>
      <c r="P246" s="168" t="s">
        <v>377</v>
      </c>
      <c r="Q246" s="167">
        <v>0</v>
      </c>
      <c r="R246" s="167">
        <v>0</v>
      </c>
      <c r="S246" s="167">
        <v>0</v>
      </c>
      <c r="T246" s="460" t="s">
        <v>37</v>
      </c>
      <c r="U246" s="460"/>
      <c r="V246" s="460"/>
      <c r="W246" s="460"/>
      <c r="X246" s="460"/>
      <c r="Y246" s="460"/>
      <c r="Z246" s="460"/>
      <c r="AA246" s="460"/>
      <c r="AD246" s="159" t="s">
        <v>262</v>
      </c>
      <c r="AE246" s="93">
        <f xml:space="preserve"> IF('PPG Phase Definition'!T301="",0,INDEX(REFERENCE!$A$2:$A$15,MATCH('PPG Phase Definition'!T301,REFERENCE!$B$2:$B$15,0)))</f>
        <v>0</v>
      </c>
      <c r="AF246" s="159">
        <f t="shared" si="1539"/>
        <v>0</v>
      </c>
      <c r="AG246" s="159"/>
      <c r="AH246" s="159"/>
      <c r="AI246" s="159"/>
      <c r="AJ246" s="159">
        <f t="shared" si="1540"/>
        <v>0</v>
      </c>
      <c r="AK246" s="159"/>
      <c r="AL246" s="159"/>
      <c r="AM246" s="159"/>
      <c r="AN246" s="159">
        <f t="shared" si="1541"/>
        <v>0</v>
      </c>
      <c r="AO246" s="159"/>
      <c r="AP246" s="159"/>
      <c r="AQ246" s="159"/>
      <c r="AR246" s="159">
        <f t="shared" si="1542"/>
        <v>0</v>
      </c>
      <c r="AS246" s="159"/>
      <c r="AT246" s="159"/>
      <c r="AU246" s="159"/>
      <c r="AV246" s="159">
        <f t="shared" si="1543"/>
        <v>0</v>
      </c>
      <c r="AW246" s="159"/>
      <c r="AX246" s="159"/>
      <c r="AY246" s="159"/>
      <c r="AZ246" s="159">
        <f t="shared" si="1544"/>
        <v>0</v>
      </c>
      <c r="BA246" s="159">
        <f t="shared" si="1545"/>
        <v>0</v>
      </c>
      <c r="BB246" s="159">
        <f t="shared" si="1546"/>
        <v>0</v>
      </c>
      <c r="BC246" s="159">
        <f t="shared" si="1547"/>
        <v>0</v>
      </c>
      <c r="BD246" s="159">
        <f t="shared" si="1548"/>
        <v>0</v>
      </c>
      <c r="BE246" s="159">
        <f t="shared" si="1549"/>
        <v>0</v>
      </c>
      <c r="BF246" s="159">
        <f t="shared" si="1550"/>
        <v>0</v>
      </c>
      <c r="BG246" s="159">
        <f t="shared" si="1551"/>
        <v>0</v>
      </c>
      <c r="BH246" s="159">
        <f t="shared" si="1552"/>
        <v>0</v>
      </c>
      <c r="BI246" s="159">
        <f t="shared" si="1553"/>
        <v>0</v>
      </c>
      <c r="BJ246" s="159">
        <f t="shared" si="1554"/>
        <v>0</v>
      </c>
      <c r="BK246" s="159">
        <f t="shared" si="1555"/>
        <v>0</v>
      </c>
      <c r="BL246" s="159">
        <f t="shared" si="1556"/>
        <v>0</v>
      </c>
      <c r="BM246" s="159">
        <f t="shared" si="1557"/>
        <v>0</v>
      </c>
      <c r="BN246" s="159">
        <f t="shared" si="1558"/>
        <v>0</v>
      </c>
      <c r="BO246" s="159">
        <f t="shared" si="1559"/>
        <v>0</v>
      </c>
      <c r="BP246" s="159">
        <f t="shared" si="1560"/>
        <v>0</v>
      </c>
      <c r="BQ246" s="159">
        <f t="shared" si="1561"/>
        <v>0</v>
      </c>
      <c r="BR246" s="159">
        <f t="shared" si="1562"/>
        <v>0</v>
      </c>
      <c r="BS246" s="159">
        <f t="shared" si="1563"/>
        <v>0</v>
      </c>
      <c r="BT246" s="159">
        <f t="shared" si="1564"/>
        <v>0</v>
      </c>
      <c r="BU246" s="159">
        <f t="shared" si="1565"/>
        <v>0</v>
      </c>
      <c r="BV246" s="159">
        <f t="shared" si="1566"/>
        <v>0</v>
      </c>
      <c r="BW246" s="159">
        <f t="shared" si="1567"/>
        <v>0</v>
      </c>
      <c r="BX246" s="159">
        <f t="shared" si="1568"/>
        <v>0</v>
      </c>
      <c r="BY246" s="127"/>
      <c r="BZ246" s="127"/>
      <c r="CA246" s="127"/>
      <c r="CB246" s="127"/>
      <c r="CC246" s="127"/>
      <c r="CD246" s="127"/>
      <c r="CE246" s="127"/>
      <c r="DU246" s="114"/>
      <c r="DV246" s="114"/>
      <c r="DW246" s="114"/>
      <c r="DX246" s="114"/>
      <c r="DY246" s="114"/>
      <c r="DZ246" s="114"/>
    </row>
    <row r="247" spans="1:130" ht="15.5" x14ac:dyDescent="0.35">
      <c r="A247" s="439"/>
      <c r="D247" s="172">
        <f xml:space="preserve"> MOD((IF('PPG Phase Definition'!S301="",0,INDEX(REFERENCE!$L$12:$L$15,MATCH('PPG Phase Definition'!S301,REFERENCE!$M$12:$M$15,0)))-E247)/2,2)</f>
        <v>0</v>
      </c>
      <c r="E247" s="172">
        <f xml:space="preserve"> MOD(IF('PPG Phase Definition'!S301="",0,INDEX(REFERENCE!$L$12:$L$15,MATCH('PPG Phase Definition'!S301,REFERENCE!$M$12:$M$15,0))),2)</f>
        <v>0</v>
      </c>
      <c r="F247" s="156"/>
      <c r="G247" s="156"/>
      <c r="H247" s="172">
        <f>IF('PPG Phase Definition'!C67="Impedance",1,0)*IMP_MODE_EN</f>
        <v>0</v>
      </c>
      <c r="I247" s="172">
        <f xml:space="preserve"> MOD(('PPG Phase Definition'!M301-J247)/2,2)</f>
        <v>0</v>
      </c>
      <c r="J247" s="172">
        <f xml:space="preserve"> MOD('PPG Phase Definition'!M301,2)</f>
        <v>0</v>
      </c>
      <c r="K247" s="156"/>
      <c r="L247" s="156"/>
      <c r="M247" s="156"/>
      <c r="N247" s="172">
        <f xml:space="preserve"> MOD(('PPG Phase Definition'!M301-I247*2-J247)/4,2)</f>
        <v>0</v>
      </c>
      <c r="O247" s="172">
        <f xml:space="preserve"> 'PPG Phase Definition'!K301</f>
        <v>0</v>
      </c>
      <c r="P247" s="156">
        <f>IF('PPG Phase Definition'!K67="Set2",1,0)</f>
        <v>1</v>
      </c>
      <c r="Q247" s="156"/>
      <c r="R247" s="156"/>
      <c r="S247" s="156"/>
      <c r="T247" s="172">
        <f t="shared" ref="T247" si="2063" xml:space="preserve"> BQ250</f>
        <v>0</v>
      </c>
      <c r="U247" s="172">
        <f t="shared" ref="U247" si="2064" xml:space="preserve"> BR250</f>
        <v>0</v>
      </c>
      <c r="V247" s="172">
        <f t="shared" ref="V247" si="2065" xml:space="preserve"> BS250</f>
        <v>0</v>
      </c>
      <c r="W247" s="172">
        <f t="shared" ref="W247" si="2066" xml:space="preserve"> BT250</f>
        <v>0</v>
      </c>
      <c r="X247" s="172">
        <f t="shared" ref="X247" si="2067" xml:space="preserve"> BU250</f>
        <v>0</v>
      </c>
      <c r="Y247" s="172">
        <f t="shared" ref="Y247" si="2068" xml:space="preserve"> BV250</f>
        <v>0</v>
      </c>
      <c r="Z247" s="172">
        <f t="shared" ref="Z247" si="2069" xml:space="preserve"> BW250</f>
        <v>0</v>
      </c>
      <c r="AA247" s="172">
        <f xml:space="preserve"> BX250</f>
        <v>0</v>
      </c>
      <c r="AD247" s="159" t="s">
        <v>263</v>
      </c>
      <c r="AE247" s="93">
        <f xml:space="preserve"> IF('PPG Phase Definition'!U301="",0,INDEX(REFERENCE!$A$17:$A$24,MATCH('PPG Phase Definition'!U301,REFERENCE!$B$17:$B$24,0)))</f>
        <v>0</v>
      </c>
      <c r="AF247" s="159">
        <f t="shared" si="1539"/>
        <v>0</v>
      </c>
      <c r="AG247" s="159"/>
      <c r="AH247" s="159"/>
      <c r="AI247" s="159"/>
      <c r="AJ247" s="159">
        <f t="shared" si="1540"/>
        <v>0</v>
      </c>
      <c r="AK247" s="159"/>
      <c r="AL247" s="159"/>
      <c r="AM247" s="159"/>
      <c r="AN247" s="159">
        <f t="shared" si="1541"/>
        <v>0</v>
      </c>
      <c r="AO247" s="159"/>
      <c r="AP247" s="159"/>
      <c r="AQ247" s="159"/>
      <c r="AR247" s="159">
        <f t="shared" si="1542"/>
        <v>0</v>
      </c>
      <c r="AS247" s="159"/>
      <c r="AT247" s="159"/>
      <c r="AU247" s="159"/>
      <c r="AV247" s="159">
        <f t="shared" si="1543"/>
        <v>0</v>
      </c>
      <c r="AW247" s="159"/>
      <c r="AX247" s="159"/>
      <c r="AY247" s="159"/>
      <c r="AZ247" s="159">
        <f t="shared" si="1544"/>
        <v>0</v>
      </c>
      <c r="BA247" s="159">
        <f t="shared" si="1545"/>
        <v>0</v>
      </c>
      <c r="BB247" s="159">
        <f t="shared" si="1546"/>
        <v>0</v>
      </c>
      <c r="BC247" s="159">
        <f t="shared" si="1547"/>
        <v>0</v>
      </c>
      <c r="BD247" s="159">
        <f t="shared" si="1548"/>
        <v>0</v>
      </c>
      <c r="BE247" s="159">
        <f t="shared" si="1549"/>
        <v>0</v>
      </c>
      <c r="BF247" s="159">
        <f t="shared" si="1550"/>
        <v>0</v>
      </c>
      <c r="BG247" s="159">
        <f t="shared" si="1551"/>
        <v>0</v>
      </c>
      <c r="BH247" s="159">
        <f t="shared" si="1552"/>
        <v>0</v>
      </c>
      <c r="BI247" s="159">
        <f t="shared" si="1553"/>
        <v>0</v>
      </c>
      <c r="BJ247" s="159">
        <f t="shared" si="1554"/>
        <v>0</v>
      </c>
      <c r="BK247" s="159">
        <f t="shared" si="1555"/>
        <v>0</v>
      </c>
      <c r="BL247" s="159">
        <f t="shared" si="1556"/>
        <v>0</v>
      </c>
      <c r="BM247" s="159">
        <f t="shared" si="1557"/>
        <v>0</v>
      </c>
      <c r="BN247" s="159">
        <f t="shared" si="1558"/>
        <v>0</v>
      </c>
      <c r="BO247" s="159">
        <f t="shared" si="1559"/>
        <v>0</v>
      </c>
      <c r="BP247" s="159">
        <f t="shared" si="1560"/>
        <v>0</v>
      </c>
      <c r="BQ247" s="159">
        <f t="shared" si="1561"/>
        <v>0</v>
      </c>
      <c r="BR247" s="159">
        <f t="shared" si="1562"/>
        <v>0</v>
      </c>
      <c r="BS247" s="159">
        <f t="shared" si="1563"/>
        <v>0</v>
      </c>
      <c r="BT247" s="159">
        <f t="shared" si="1564"/>
        <v>0</v>
      </c>
      <c r="BU247" s="159">
        <f t="shared" si="1565"/>
        <v>0</v>
      </c>
      <c r="BV247" s="159">
        <f t="shared" si="1566"/>
        <v>0</v>
      </c>
      <c r="BW247" s="159">
        <f t="shared" si="1567"/>
        <v>0</v>
      </c>
      <c r="BX247" s="159">
        <f t="shared" si="1568"/>
        <v>0</v>
      </c>
      <c r="DU247" s="115" t="str">
        <f t="shared" ref="DU247" si="2070" xml:space="preserve"> DEC2HEX(D247*8+E247*4+F247*2+G247)</f>
        <v>0</v>
      </c>
      <c r="DV247" s="115" t="str">
        <f t="shared" ref="DV247" si="2071" xml:space="preserve"> DEC2HEX(H247*8+I247*4+J247*2+K247)</f>
        <v>0</v>
      </c>
      <c r="DW247" s="115" t="str">
        <f t="shared" ref="DW247" si="2072" xml:space="preserve"> DEC2HEX(L247*8+M247*4+N247*2+O247)</f>
        <v>0</v>
      </c>
      <c r="DX247" s="115" t="str">
        <f t="shared" ref="DX247" si="2073" xml:space="preserve"> DEC2HEX(P247*8+Q247*4+R247*2+S247)</f>
        <v>8</v>
      </c>
      <c r="DY247" s="115" t="str">
        <f t="shared" ref="DY247" si="2074" xml:space="preserve"> DEC2HEX(T247*8+U247*4+V247*2+W247)</f>
        <v>0</v>
      </c>
      <c r="DZ247" s="115" t="str">
        <f t="shared" ref="DZ247" si="2075" xml:space="preserve"> DEC2HEX(X247*8+Y247*4+Z247*2+AA247)</f>
        <v>0</v>
      </c>
    </row>
    <row r="248" spans="1:130" ht="69" x14ac:dyDescent="0.35">
      <c r="A248" s="439"/>
      <c r="B248" s="230">
        <f>B246+1</f>
        <v>65</v>
      </c>
      <c r="C248" s="164" t="str">
        <f t="shared" ref="C248" si="2076" xml:space="preserve"> DEC2HEX(B248)</f>
        <v>41</v>
      </c>
      <c r="D248" s="445" t="s">
        <v>246</v>
      </c>
      <c r="E248" s="476"/>
      <c r="F248" s="476"/>
      <c r="G248" s="476"/>
      <c r="H248" s="476"/>
      <c r="I248" s="476"/>
      <c r="J248" s="476"/>
      <c r="K248" s="476"/>
      <c r="L248" s="168" t="s">
        <v>247</v>
      </c>
      <c r="M248" s="168" t="s">
        <v>248</v>
      </c>
      <c r="N248" s="168" t="s">
        <v>249</v>
      </c>
      <c r="O248" s="460" t="s">
        <v>250</v>
      </c>
      <c r="P248" s="460"/>
      <c r="Q248" s="460"/>
      <c r="R248" s="477" t="s">
        <v>379</v>
      </c>
      <c r="S248" s="477"/>
      <c r="T248" s="460" t="s">
        <v>251</v>
      </c>
      <c r="U248" s="460"/>
      <c r="V248" s="460"/>
      <c r="W248" s="460"/>
      <c r="X248" s="167">
        <v>0</v>
      </c>
      <c r="Y248" s="167">
        <v>0</v>
      </c>
      <c r="Z248" s="167">
        <v>0</v>
      </c>
      <c r="AA248" s="167">
        <v>0</v>
      </c>
      <c r="AD248" s="159" t="s">
        <v>264</v>
      </c>
      <c r="AE248" s="93">
        <f xml:space="preserve"> IF(OR(('PPG Phase Definition'!AH67=1),('PPG Phase Definition'!$Q$2=1)),IF('PPG Phase Definition'!W301="",0,MIN(ROUND('PPG Phase Definition'!W301/'PPG Config'!$C$21*255,0),255)),IF('PPG Phase Definition'!W301="",0,MIN(ROUND('PPG Phase Definition'!W301/'PPG Config'!$C$24*255,0),255)))</f>
        <v>0</v>
      </c>
      <c r="AF248" s="159">
        <f t="shared" si="1539"/>
        <v>0</v>
      </c>
      <c r="AG248" s="159"/>
      <c r="AH248" s="159"/>
      <c r="AI248" s="159"/>
      <c r="AJ248" s="159">
        <f t="shared" si="1540"/>
        <v>0</v>
      </c>
      <c r="AK248" s="159"/>
      <c r="AL248" s="159"/>
      <c r="AM248" s="159"/>
      <c r="AN248" s="159">
        <f t="shared" si="1541"/>
        <v>0</v>
      </c>
      <c r="AO248" s="159"/>
      <c r="AP248" s="159"/>
      <c r="AQ248" s="159"/>
      <c r="AR248" s="159">
        <f t="shared" si="1542"/>
        <v>0</v>
      </c>
      <c r="AS248" s="159"/>
      <c r="AT248" s="159"/>
      <c r="AU248" s="159"/>
      <c r="AV248" s="159">
        <f t="shared" si="1543"/>
        <v>0</v>
      </c>
      <c r="AW248" s="159"/>
      <c r="AX248" s="159"/>
      <c r="AY248" s="159"/>
      <c r="AZ248" s="159">
        <f t="shared" si="1544"/>
        <v>0</v>
      </c>
      <c r="BA248" s="159">
        <f t="shared" si="1545"/>
        <v>0</v>
      </c>
      <c r="BB248" s="159">
        <f t="shared" si="1546"/>
        <v>0</v>
      </c>
      <c r="BC248" s="159">
        <f t="shared" si="1547"/>
        <v>0</v>
      </c>
      <c r="BD248" s="159">
        <f t="shared" si="1548"/>
        <v>0</v>
      </c>
      <c r="BE248" s="159">
        <f t="shared" si="1549"/>
        <v>0</v>
      </c>
      <c r="BF248" s="159">
        <f t="shared" si="1550"/>
        <v>0</v>
      </c>
      <c r="BG248" s="159">
        <f t="shared" si="1551"/>
        <v>0</v>
      </c>
      <c r="BH248" s="159">
        <f t="shared" si="1552"/>
        <v>0</v>
      </c>
      <c r="BI248" s="159">
        <f t="shared" si="1553"/>
        <v>0</v>
      </c>
      <c r="BJ248" s="159">
        <f t="shared" si="1554"/>
        <v>0</v>
      </c>
      <c r="BK248" s="159">
        <f t="shared" si="1555"/>
        <v>0</v>
      </c>
      <c r="BL248" s="159">
        <f t="shared" si="1556"/>
        <v>0</v>
      </c>
      <c r="BM248" s="159">
        <f t="shared" si="1557"/>
        <v>0</v>
      </c>
      <c r="BN248" s="159">
        <f t="shared" si="1558"/>
        <v>0</v>
      </c>
      <c r="BO248" s="159">
        <f t="shared" si="1559"/>
        <v>0</v>
      </c>
      <c r="BP248" s="159">
        <f t="shared" si="1560"/>
        <v>0</v>
      </c>
      <c r="BQ248" s="159">
        <f t="shared" si="1561"/>
        <v>0</v>
      </c>
      <c r="BR248" s="159">
        <f t="shared" si="1562"/>
        <v>0</v>
      </c>
      <c r="BS248" s="159">
        <f t="shared" si="1563"/>
        <v>0</v>
      </c>
      <c r="BT248" s="159">
        <f t="shared" si="1564"/>
        <v>0</v>
      </c>
      <c r="BU248" s="159">
        <f t="shared" si="1565"/>
        <v>0</v>
      </c>
      <c r="BV248" s="159">
        <f t="shared" si="1566"/>
        <v>0</v>
      </c>
      <c r="BW248" s="159">
        <f t="shared" si="1567"/>
        <v>0</v>
      </c>
      <c r="BX248" s="159">
        <f t="shared" si="1568"/>
        <v>0</v>
      </c>
      <c r="BY248" s="127"/>
      <c r="BZ248" s="127"/>
      <c r="CA248" s="127"/>
      <c r="CB248" s="127"/>
      <c r="CC248" s="127"/>
      <c r="CD248" s="127"/>
      <c r="CE248" s="127"/>
      <c r="CF248" s="127"/>
      <c r="CG248" s="127"/>
      <c r="CH248" s="127"/>
      <c r="CI248" s="127"/>
      <c r="CJ248" s="127"/>
      <c r="CK248" s="127"/>
      <c r="CL248" s="127"/>
      <c r="CM248" s="127"/>
      <c r="CN248" s="127"/>
      <c r="CO248" s="127"/>
      <c r="CP248" s="127"/>
      <c r="CQ248" s="127"/>
      <c r="CR248" s="127"/>
      <c r="CS248" s="127"/>
      <c r="DU248" s="114"/>
      <c r="DV248" s="114"/>
      <c r="DW248" s="114"/>
      <c r="DX248" s="114"/>
      <c r="DY248" s="114"/>
      <c r="DZ248" s="114"/>
    </row>
    <row r="249" spans="1:130" ht="15.5" x14ac:dyDescent="0.35">
      <c r="A249" s="439"/>
      <c r="D249" s="172">
        <f t="shared" ref="D249" si="2077" xml:space="preserve"> BQ248</f>
        <v>0</v>
      </c>
      <c r="E249" s="172">
        <f t="shared" ref="E249" si="2078" xml:space="preserve"> BR248</f>
        <v>0</v>
      </c>
      <c r="F249" s="172">
        <f t="shared" ref="F249" si="2079" xml:space="preserve"> BS248</f>
        <v>0</v>
      </c>
      <c r="G249" s="172">
        <f t="shared" ref="G249" si="2080" xml:space="preserve"> BT248</f>
        <v>0</v>
      </c>
      <c r="H249" s="172">
        <f t="shared" ref="H249" si="2081" xml:space="preserve"> BU248</f>
        <v>0</v>
      </c>
      <c r="I249" s="172">
        <f t="shared" ref="I249" si="2082" xml:space="preserve"> BV248</f>
        <v>0</v>
      </c>
      <c r="J249" s="172">
        <f t="shared" ref="J249" si="2083" xml:space="preserve"> BW248</f>
        <v>0</v>
      </c>
      <c r="K249" s="172">
        <f t="shared" ref="K249" si="2084" xml:space="preserve"> BX248</f>
        <v>0</v>
      </c>
      <c r="L249" s="172">
        <f>IF('PPG Phase Definition'!AF67="DIG AACM",1,IF('PPG Phase Definition'!AF67="LED_DC Cancellation",1,0))</f>
        <v>0</v>
      </c>
      <c r="M249" s="172">
        <f>IF('PPG Phase Definition'!AF67="ANA AACM",1,0)</f>
        <v>0</v>
      </c>
      <c r="N249" s="172">
        <f xml:space="preserve"> 'PPG Phase Definition'!AH67</f>
        <v>0</v>
      </c>
      <c r="O249" s="172">
        <f t="shared" ref="O249" si="2085" xml:space="preserve"> BV247</f>
        <v>0</v>
      </c>
      <c r="P249" s="172">
        <f t="shared" ref="P249" si="2086" xml:space="preserve"> BW247</f>
        <v>0</v>
      </c>
      <c r="Q249" s="172">
        <f xml:space="preserve"> BX247</f>
        <v>0</v>
      </c>
      <c r="R249" s="172">
        <f>INT(MOD('PPG Phase Definition'!AG67/2,2))</f>
        <v>0</v>
      </c>
      <c r="S249" s="172">
        <f>MOD('PPG Phase Definition'!AG67,2)</f>
        <v>0</v>
      </c>
      <c r="T249" s="172">
        <f t="shared" ref="T249" si="2087" xml:space="preserve"> BU246</f>
        <v>0</v>
      </c>
      <c r="U249" s="172">
        <f t="shared" ref="U249" si="2088" xml:space="preserve"> BV246</f>
        <v>0</v>
      </c>
      <c r="V249" s="172">
        <f t="shared" ref="V249" si="2089" xml:space="preserve"> BW246</f>
        <v>0</v>
      </c>
      <c r="W249" s="172">
        <f xml:space="preserve"> BX246</f>
        <v>0</v>
      </c>
      <c r="X249" s="194"/>
      <c r="Y249" s="194"/>
      <c r="Z249" s="194"/>
      <c r="AA249" s="194"/>
      <c r="AD249" s="159" t="s">
        <v>115</v>
      </c>
      <c r="AE249" s="93">
        <f xml:space="preserve"> IF('PPG Phase Definition'!L301="",0,INDEX(REFERENCE!$I$12:$I$23,MATCH('PPG Phase Definition'!L301,REFERENCE!$J$12:$J$23,0)))</f>
        <v>0</v>
      </c>
      <c r="AF249" s="159">
        <f t="shared" si="1539"/>
        <v>0</v>
      </c>
      <c r="AG249" s="159"/>
      <c r="AH249" s="159"/>
      <c r="AI249" s="159"/>
      <c r="AJ249" s="159">
        <f t="shared" si="1540"/>
        <v>0</v>
      </c>
      <c r="AK249" s="159"/>
      <c r="AL249" s="159"/>
      <c r="AM249" s="159"/>
      <c r="AN249" s="159">
        <f t="shared" si="1541"/>
        <v>0</v>
      </c>
      <c r="AO249" s="159"/>
      <c r="AP249" s="159"/>
      <c r="AQ249" s="159"/>
      <c r="AR249" s="159">
        <f t="shared" si="1542"/>
        <v>0</v>
      </c>
      <c r="AS249" s="159"/>
      <c r="AT249" s="159"/>
      <c r="AU249" s="159"/>
      <c r="AV249" s="159">
        <f t="shared" si="1543"/>
        <v>0</v>
      </c>
      <c r="AW249" s="159"/>
      <c r="AX249" s="159"/>
      <c r="AY249" s="159"/>
      <c r="AZ249" s="159">
        <f t="shared" si="1544"/>
        <v>0</v>
      </c>
      <c r="BA249" s="159">
        <f t="shared" si="1545"/>
        <v>0</v>
      </c>
      <c r="BB249" s="159">
        <f t="shared" si="1546"/>
        <v>0</v>
      </c>
      <c r="BC249" s="159">
        <f t="shared" si="1547"/>
        <v>0</v>
      </c>
      <c r="BD249" s="159">
        <f t="shared" si="1548"/>
        <v>0</v>
      </c>
      <c r="BE249" s="159">
        <f t="shared" si="1549"/>
        <v>0</v>
      </c>
      <c r="BF249" s="159">
        <f t="shared" si="1550"/>
        <v>0</v>
      </c>
      <c r="BG249" s="159">
        <f t="shared" si="1551"/>
        <v>0</v>
      </c>
      <c r="BH249" s="159">
        <f t="shared" si="1552"/>
        <v>0</v>
      </c>
      <c r="BI249" s="159">
        <f t="shared" si="1553"/>
        <v>0</v>
      </c>
      <c r="BJ249" s="159">
        <f t="shared" si="1554"/>
        <v>0</v>
      </c>
      <c r="BK249" s="159">
        <f t="shared" si="1555"/>
        <v>0</v>
      </c>
      <c r="BL249" s="159">
        <f t="shared" si="1556"/>
        <v>0</v>
      </c>
      <c r="BM249" s="159">
        <f t="shared" si="1557"/>
        <v>0</v>
      </c>
      <c r="BN249" s="159">
        <f t="shared" si="1558"/>
        <v>0</v>
      </c>
      <c r="BO249" s="159">
        <f t="shared" si="1559"/>
        <v>0</v>
      </c>
      <c r="BP249" s="159">
        <f t="shared" si="1560"/>
        <v>0</v>
      </c>
      <c r="BQ249" s="159">
        <f t="shared" si="1561"/>
        <v>0</v>
      </c>
      <c r="BR249" s="159">
        <f t="shared" si="1562"/>
        <v>0</v>
      </c>
      <c r="BS249" s="159">
        <f t="shared" si="1563"/>
        <v>0</v>
      </c>
      <c r="BT249" s="159">
        <f t="shared" si="1564"/>
        <v>0</v>
      </c>
      <c r="BU249" s="159">
        <f t="shared" si="1565"/>
        <v>0</v>
      </c>
      <c r="BV249" s="159">
        <f t="shared" si="1566"/>
        <v>0</v>
      </c>
      <c r="BW249" s="159">
        <f t="shared" si="1567"/>
        <v>0</v>
      </c>
      <c r="BX249" s="159">
        <f t="shared" si="1568"/>
        <v>0</v>
      </c>
      <c r="DU249" s="115" t="str">
        <f t="shared" ref="DU249" si="2090" xml:space="preserve"> DEC2HEX(D249*8+E249*4+F249*2+G249)</f>
        <v>0</v>
      </c>
      <c r="DV249" s="115" t="str">
        <f t="shared" ref="DV249" si="2091" xml:space="preserve"> DEC2HEX(H249*8+I249*4+J249*2+K249)</f>
        <v>0</v>
      </c>
      <c r="DW249" s="115" t="str">
        <f t="shared" ref="DW249" si="2092" xml:space="preserve"> DEC2HEX(L249*8+M249*4+N249*2+O249)</f>
        <v>0</v>
      </c>
      <c r="DX249" s="115" t="str">
        <f t="shared" ref="DX249" si="2093" xml:space="preserve"> DEC2HEX(P249*8+Q249*4+R249*2+S249)</f>
        <v>0</v>
      </c>
      <c r="DY249" s="115" t="str">
        <f t="shared" ref="DY249" si="2094" xml:space="preserve"> DEC2HEX(T249*8+U249*4+V249*2+W249)</f>
        <v>0</v>
      </c>
      <c r="DZ249" s="115" t="str">
        <f t="shared" ref="DZ249" si="2095" xml:space="preserve"> DEC2HEX(X249*8+Y249*4+Z249*2+AA249)</f>
        <v>0</v>
      </c>
    </row>
    <row r="250" spans="1:130" ht="43.5" customHeight="1" x14ac:dyDescent="0.35">
      <c r="A250" s="439"/>
      <c r="B250" s="230">
        <f>B248+1</f>
        <v>66</v>
      </c>
      <c r="C250" s="164" t="str">
        <f t="shared" ref="C250" si="2096" xml:space="preserve"> DEC2HEX(B250)</f>
        <v>42</v>
      </c>
      <c r="D250" s="168" t="s">
        <v>380</v>
      </c>
      <c r="E250" s="168" t="s">
        <v>381</v>
      </c>
      <c r="F250" s="167">
        <v>0</v>
      </c>
      <c r="G250" s="167">
        <v>0</v>
      </c>
      <c r="H250" s="445" t="s">
        <v>382</v>
      </c>
      <c r="I250" s="479"/>
      <c r="J250" s="479"/>
      <c r="K250" s="479"/>
      <c r="L250" s="460" t="s">
        <v>252</v>
      </c>
      <c r="M250" s="460"/>
      <c r="N250" s="460"/>
      <c r="O250" s="460"/>
      <c r="P250" s="460"/>
      <c r="Q250" s="460"/>
      <c r="R250" s="460"/>
      <c r="S250" s="460"/>
      <c r="T250" s="460" t="s">
        <v>253</v>
      </c>
      <c r="U250" s="460"/>
      <c r="V250" s="460"/>
      <c r="W250" s="460"/>
      <c r="X250" s="460"/>
      <c r="Y250" s="460"/>
      <c r="Z250" s="460"/>
      <c r="AA250" s="460"/>
      <c r="AD250" s="159" t="s">
        <v>108</v>
      </c>
      <c r="AE250" s="93">
        <f xml:space="preserve"> MAX((CEILING('PPG Phase Definition'!J301*Global!$C$14/1000,1)-1),0)</f>
        <v>0</v>
      </c>
      <c r="AF250" s="159">
        <f t="shared" si="1539"/>
        <v>0</v>
      </c>
      <c r="AG250" s="159"/>
      <c r="AH250" s="159"/>
      <c r="AI250" s="159"/>
      <c r="AJ250" s="159">
        <f t="shared" si="1540"/>
        <v>0</v>
      </c>
      <c r="AK250" s="159"/>
      <c r="AL250" s="159"/>
      <c r="AM250" s="159"/>
      <c r="AN250" s="159">
        <f t="shared" si="1541"/>
        <v>0</v>
      </c>
      <c r="AO250" s="159"/>
      <c r="AP250" s="159"/>
      <c r="AQ250" s="159"/>
      <c r="AR250" s="159">
        <f t="shared" si="1542"/>
        <v>0</v>
      </c>
      <c r="AS250" s="159"/>
      <c r="AT250" s="159"/>
      <c r="AU250" s="159"/>
      <c r="AV250" s="159">
        <f t="shared" si="1543"/>
        <v>0</v>
      </c>
      <c r="AW250" s="159"/>
      <c r="AX250" s="159"/>
      <c r="AY250" s="159"/>
      <c r="AZ250" s="159">
        <f t="shared" si="1544"/>
        <v>0</v>
      </c>
      <c r="BA250" s="159">
        <f t="shared" si="1545"/>
        <v>0</v>
      </c>
      <c r="BB250" s="159">
        <f t="shared" si="1546"/>
        <v>0</v>
      </c>
      <c r="BC250" s="159">
        <f t="shared" si="1547"/>
        <v>0</v>
      </c>
      <c r="BD250" s="159">
        <f t="shared" si="1548"/>
        <v>0</v>
      </c>
      <c r="BE250" s="159">
        <f t="shared" si="1549"/>
        <v>0</v>
      </c>
      <c r="BF250" s="159">
        <f t="shared" si="1550"/>
        <v>0</v>
      </c>
      <c r="BG250" s="159">
        <f t="shared" si="1551"/>
        <v>0</v>
      </c>
      <c r="BH250" s="159">
        <f t="shared" si="1552"/>
        <v>0</v>
      </c>
      <c r="BI250" s="159">
        <f t="shared" si="1553"/>
        <v>0</v>
      </c>
      <c r="BJ250" s="159">
        <f t="shared" si="1554"/>
        <v>0</v>
      </c>
      <c r="BK250" s="159">
        <f t="shared" si="1555"/>
        <v>0</v>
      </c>
      <c r="BL250" s="159">
        <f t="shared" si="1556"/>
        <v>0</v>
      </c>
      <c r="BM250" s="159">
        <f t="shared" si="1557"/>
        <v>0</v>
      </c>
      <c r="BN250" s="159">
        <f t="shared" si="1558"/>
        <v>0</v>
      </c>
      <c r="BO250" s="159">
        <f t="shared" si="1559"/>
        <v>0</v>
      </c>
      <c r="BP250" s="159">
        <f t="shared" si="1560"/>
        <v>0</v>
      </c>
      <c r="BQ250" s="159">
        <f t="shared" si="1561"/>
        <v>0</v>
      </c>
      <c r="BR250" s="159">
        <f t="shared" si="1562"/>
        <v>0</v>
      </c>
      <c r="BS250" s="159">
        <f t="shared" si="1563"/>
        <v>0</v>
      </c>
      <c r="BT250" s="159">
        <f t="shared" si="1564"/>
        <v>0</v>
      </c>
      <c r="BU250" s="159">
        <f t="shared" si="1565"/>
        <v>0</v>
      </c>
      <c r="BV250" s="159">
        <f t="shared" si="1566"/>
        <v>0</v>
      </c>
      <c r="BW250" s="159">
        <f t="shared" si="1567"/>
        <v>0</v>
      </c>
      <c r="BX250" s="159">
        <f t="shared" si="1568"/>
        <v>0</v>
      </c>
      <c r="BY250" s="127"/>
      <c r="BZ250" s="127"/>
      <c r="CA250" s="127"/>
      <c r="CB250" s="127"/>
      <c r="CC250" s="127"/>
      <c r="CD250" s="127"/>
      <c r="CE250" s="127"/>
      <c r="DU250" s="114"/>
      <c r="DV250" s="114"/>
      <c r="DW250" s="114"/>
      <c r="DX250" s="114"/>
      <c r="DY250" s="114"/>
      <c r="DZ250" s="114"/>
    </row>
    <row r="251" spans="1:130" ht="47" x14ac:dyDescent="0.35">
      <c r="A251" s="439"/>
      <c r="D251" s="156">
        <f>IF('PPG Phase Definition'!S67="LED_DC Cancellation",1,0)</f>
        <v>0</v>
      </c>
      <c r="E251" s="156">
        <f>IF('PPG Phase Definition'!AF67="LED_DC Cancellation",1,0)</f>
        <v>0</v>
      </c>
      <c r="F251" s="156"/>
      <c r="G251" s="156"/>
      <c r="H251" s="172">
        <f xml:space="preserve"> BU249</f>
        <v>0</v>
      </c>
      <c r="I251" s="172">
        <f xml:space="preserve"> BV249</f>
        <v>0</v>
      </c>
      <c r="J251" s="172">
        <f xml:space="preserve"> BW249</f>
        <v>0</v>
      </c>
      <c r="K251" s="172">
        <f xml:space="preserve"> BX249</f>
        <v>0</v>
      </c>
      <c r="L251" s="172">
        <f t="shared" ref="L251" si="2097">DL251</f>
        <v>0</v>
      </c>
      <c r="M251" s="172">
        <f t="shared" ref="M251" si="2098">DM251</f>
        <v>0</v>
      </c>
      <c r="N251" s="172">
        <f t="shared" ref="N251" si="2099">DN251</f>
        <v>0</v>
      </c>
      <c r="O251" s="172">
        <f t="shared" ref="O251" si="2100">DO251</f>
        <v>0</v>
      </c>
      <c r="P251" s="172">
        <f t="shared" ref="P251" si="2101">DP251</f>
        <v>0</v>
      </c>
      <c r="Q251" s="172">
        <f t="shared" ref="Q251" si="2102">DQ251</f>
        <v>0</v>
      </c>
      <c r="R251" s="172">
        <f t="shared" ref="R251" si="2103">DR251</f>
        <v>0</v>
      </c>
      <c r="S251" s="172">
        <f>DS251</f>
        <v>0</v>
      </c>
      <c r="T251" s="172">
        <f t="shared" ref="T251" si="2104" xml:space="preserve"> BQ251</f>
        <v>0</v>
      </c>
      <c r="U251" s="172">
        <f t="shared" ref="U251" si="2105" xml:space="preserve"> BR251</f>
        <v>0</v>
      </c>
      <c r="V251" s="172">
        <f t="shared" ref="V251" si="2106" xml:space="preserve"> BS251</f>
        <v>0</v>
      </c>
      <c r="W251" s="172">
        <f t="shared" ref="W251" si="2107" xml:space="preserve"> BT251</f>
        <v>0</v>
      </c>
      <c r="X251" s="172">
        <f t="shared" ref="X251" si="2108" xml:space="preserve"> BU251</f>
        <v>0</v>
      </c>
      <c r="Y251" s="172">
        <f t="shared" ref="Y251" si="2109" xml:space="preserve"> BV251</f>
        <v>0</v>
      </c>
      <c r="Z251" s="172">
        <f t="shared" ref="Z251" si="2110" xml:space="preserve"> BW251</f>
        <v>0</v>
      </c>
      <c r="AA251" s="172">
        <f xml:space="preserve"> BX251</f>
        <v>0</v>
      </c>
      <c r="AD251" s="10" t="s">
        <v>253</v>
      </c>
      <c r="AE251" s="93">
        <f xml:space="preserve"> ROUND(255*'PPG Phase Definition'!AO301/'PPG Config'!$C$8,0)</f>
        <v>0</v>
      </c>
      <c r="AF251" s="159">
        <f t="shared" si="1539"/>
        <v>0</v>
      </c>
      <c r="AG251" s="159"/>
      <c r="AH251" s="159"/>
      <c r="AI251" s="159"/>
      <c r="AJ251" s="159">
        <f t="shared" si="1540"/>
        <v>0</v>
      </c>
      <c r="AK251" s="159"/>
      <c r="AL251" s="159"/>
      <c r="AM251" s="159"/>
      <c r="AN251" s="159">
        <f t="shared" si="1541"/>
        <v>0</v>
      </c>
      <c r="AO251" s="159"/>
      <c r="AP251" s="159"/>
      <c r="AQ251" s="159"/>
      <c r="AR251" s="159">
        <f t="shared" si="1542"/>
        <v>0</v>
      </c>
      <c r="AS251" s="159"/>
      <c r="AT251" s="159"/>
      <c r="AU251" s="159"/>
      <c r="AV251" s="159">
        <f t="shared" si="1543"/>
        <v>0</v>
      </c>
      <c r="AW251" s="159"/>
      <c r="AX251" s="159"/>
      <c r="AY251" s="159"/>
      <c r="AZ251" s="159">
        <f t="shared" si="1544"/>
        <v>0</v>
      </c>
      <c r="BA251" s="159">
        <f t="shared" si="1545"/>
        <v>0</v>
      </c>
      <c r="BB251" s="159">
        <f t="shared" si="1546"/>
        <v>0</v>
      </c>
      <c r="BC251" s="159">
        <f t="shared" si="1547"/>
        <v>0</v>
      </c>
      <c r="BD251" s="159">
        <f t="shared" si="1548"/>
        <v>0</v>
      </c>
      <c r="BE251" s="159">
        <f t="shared" si="1549"/>
        <v>0</v>
      </c>
      <c r="BF251" s="159">
        <f t="shared" si="1550"/>
        <v>0</v>
      </c>
      <c r="BG251" s="159">
        <f t="shared" si="1551"/>
        <v>0</v>
      </c>
      <c r="BH251" s="159">
        <f t="shared" si="1552"/>
        <v>0</v>
      </c>
      <c r="BI251" s="159">
        <f t="shared" si="1553"/>
        <v>0</v>
      </c>
      <c r="BJ251" s="159">
        <f t="shared" si="1554"/>
        <v>0</v>
      </c>
      <c r="BK251" s="159">
        <f t="shared" si="1555"/>
        <v>0</v>
      </c>
      <c r="BL251" s="159">
        <f t="shared" si="1556"/>
        <v>0</v>
      </c>
      <c r="BM251" s="159">
        <f t="shared" si="1557"/>
        <v>0</v>
      </c>
      <c r="BN251" s="159">
        <f t="shared" si="1558"/>
        <v>0</v>
      </c>
      <c r="BO251" s="159">
        <f t="shared" si="1559"/>
        <v>0</v>
      </c>
      <c r="BP251" s="159">
        <f t="shared" si="1560"/>
        <v>0</v>
      </c>
      <c r="BQ251" s="159">
        <f t="shared" si="1561"/>
        <v>0</v>
      </c>
      <c r="BR251" s="159">
        <f t="shared" si="1562"/>
        <v>0</v>
      </c>
      <c r="BS251" s="159">
        <f t="shared" si="1563"/>
        <v>0</v>
      </c>
      <c r="BT251" s="159">
        <f t="shared" si="1564"/>
        <v>0</v>
      </c>
      <c r="BU251" s="159">
        <f t="shared" si="1565"/>
        <v>0</v>
      </c>
      <c r="BV251" s="159">
        <f t="shared" si="1566"/>
        <v>0</v>
      </c>
      <c r="BW251" s="159">
        <f t="shared" si="1567"/>
        <v>0</v>
      </c>
      <c r="BX251" s="159">
        <f t="shared" si="1568"/>
        <v>0</v>
      </c>
      <c r="BY251" s="183" t="s">
        <v>252</v>
      </c>
      <c r="BZ251" s="114">
        <f xml:space="preserve"> ROUND(255*'PPG Phase Definition'!AP301/'PPG Config'!$C$8,0)</f>
        <v>0</v>
      </c>
      <c r="CA251" s="159">
        <f t="shared" ref="CA251" si="2111" xml:space="preserve"> MOD((BZ251-CU251-16*CQ251-16^2*CM251-CI251*16^3-CE251*16^4)/16^5,16)</f>
        <v>0</v>
      </c>
      <c r="CB251" s="159"/>
      <c r="CC251" s="159"/>
      <c r="CD251" s="159"/>
      <c r="CE251" s="159">
        <f t="shared" ref="CE251" si="2112" xml:space="preserve"> MOD((BZ251-CU251-16*CQ251-16^2*CM251-CI251*16^3)/16^4,16)</f>
        <v>0</v>
      </c>
      <c r="CF251" s="159"/>
      <c r="CG251" s="159"/>
      <c r="CH251" s="159"/>
      <c r="CI251" s="159">
        <f t="shared" ref="CI251" si="2113" xml:space="preserve"> MOD((BZ251-CU251-16*CQ251-16^2*CM251)/16^3,16)</f>
        <v>0</v>
      </c>
      <c r="CJ251" s="159"/>
      <c r="CK251" s="159"/>
      <c r="CL251" s="159"/>
      <c r="CM251" s="159">
        <f t="shared" ref="CM251" si="2114" xml:space="preserve"> MOD((BZ251-CU251-16*CQ251)/16^2,16)</f>
        <v>0</v>
      </c>
      <c r="CN251" s="159"/>
      <c r="CO251" s="159"/>
      <c r="CP251" s="159"/>
      <c r="CQ251" s="159">
        <f t="shared" ref="CQ251" si="2115" xml:space="preserve"> MOD((BZ251-CU251)/16,16)</f>
        <v>0</v>
      </c>
      <c r="CR251" s="159"/>
      <c r="CS251" s="159"/>
      <c r="CT251" s="159"/>
      <c r="CU251" s="159">
        <f t="shared" ref="CU251" si="2116" xml:space="preserve"> MOD(BZ251,16)</f>
        <v>0</v>
      </c>
      <c r="CV251" s="159">
        <f t="shared" ref="CV251" si="2117" xml:space="preserve"> MOD((CA251-CY251-CX251*2-CW251*2^2)/2^3,2)</f>
        <v>0</v>
      </c>
      <c r="CW251" s="159">
        <f t="shared" ref="CW251" si="2118" xml:space="preserve"> MOD((CA251-CY251-CX251*2)/2^2,2)</f>
        <v>0</v>
      </c>
      <c r="CX251" s="159">
        <f t="shared" ref="CX251" si="2119" xml:space="preserve"> MOD((CA251-CY251)/2,2)</f>
        <v>0</v>
      </c>
      <c r="CY251" s="159">
        <f t="shared" ref="CY251" si="2120" xml:space="preserve"> MOD(CA251,2)</f>
        <v>0</v>
      </c>
      <c r="CZ251" s="159">
        <f t="shared" ref="CZ251" si="2121" xml:space="preserve"> MOD((CE251-DC251-DB251*2-DA251*2^2)/2^3,2)</f>
        <v>0</v>
      </c>
      <c r="DA251" s="159">
        <f t="shared" ref="DA251" si="2122" xml:space="preserve"> MOD((CE251-DC251-DB251*2)/2^2,2)</f>
        <v>0</v>
      </c>
      <c r="DB251" s="159">
        <f t="shared" ref="DB251" si="2123" xml:space="preserve"> MOD((CE251-DC251)/2,2)</f>
        <v>0</v>
      </c>
      <c r="DC251" s="159">
        <f t="shared" ref="DC251" si="2124" xml:space="preserve"> MOD(CE251,2)</f>
        <v>0</v>
      </c>
      <c r="DD251" s="159">
        <f t="shared" ref="DD251" si="2125" xml:space="preserve"> MOD((CI251-DG251-DF251*2-DE251*2^2)/2^3,2)</f>
        <v>0</v>
      </c>
      <c r="DE251" s="159">
        <f t="shared" ref="DE251" si="2126" xml:space="preserve"> MOD((CI251-DG251-DF251*2)/2^2,2)</f>
        <v>0</v>
      </c>
      <c r="DF251" s="159">
        <f t="shared" ref="DF251" si="2127" xml:space="preserve"> MOD((CI251-DG251)/2,2)</f>
        <v>0</v>
      </c>
      <c r="DG251" s="159">
        <f t="shared" ref="DG251" si="2128" xml:space="preserve"> MOD(CI251,2)</f>
        <v>0</v>
      </c>
      <c r="DH251" s="159">
        <f t="shared" ref="DH251" si="2129" xml:space="preserve"> MOD((CM251-DK251-DJ251*2-DI251*2^2)/2^3,2)</f>
        <v>0</v>
      </c>
      <c r="DI251" s="159">
        <f t="shared" ref="DI251" si="2130" xml:space="preserve"> MOD((CM251-DK251-DJ251*2)/2^2,2)</f>
        <v>0</v>
      </c>
      <c r="DJ251" s="159">
        <f t="shared" ref="DJ251" si="2131" xml:space="preserve"> MOD((CM251-DK251)/2,2)</f>
        <v>0</v>
      </c>
      <c r="DK251" s="159">
        <f t="shared" ref="DK251" si="2132" xml:space="preserve"> MOD(CM251,2)</f>
        <v>0</v>
      </c>
      <c r="DL251" s="159">
        <f t="shared" ref="DL251" si="2133" xml:space="preserve"> MOD((CQ251-DO251-DN251*2-DM251*2^2)/2^3,2)</f>
        <v>0</v>
      </c>
      <c r="DM251" s="159">
        <f t="shared" ref="DM251" si="2134" xml:space="preserve"> MOD((CQ251-DO251-DN251*2)/2^2,2)</f>
        <v>0</v>
      </c>
      <c r="DN251" s="159">
        <f t="shared" ref="DN251" si="2135" xml:space="preserve"> MOD((CQ251-DO251)/2,2)</f>
        <v>0</v>
      </c>
      <c r="DO251" s="159">
        <f t="shared" ref="DO251" si="2136" xml:space="preserve"> MOD(CQ251,2)</f>
        <v>0</v>
      </c>
      <c r="DP251" s="159">
        <f t="shared" ref="DP251" si="2137" xml:space="preserve"> MOD((CU251-DS251-DR251*2-DQ251*2^2)/2^3,2)</f>
        <v>0</v>
      </c>
      <c r="DQ251" s="159">
        <f t="shared" ref="DQ251" si="2138" xml:space="preserve"> MOD((CU251-DS251-DR251*2)/2^2,2)</f>
        <v>0</v>
      </c>
      <c r="DR251" s="159">
        <f t="shared" ref="DR251" si="2139" xml:space="preserve"> MOD((CU251-DS251)/2,2)</f>
        <v>0</v>
      </c>
      <c r="DS251" s="159">
        <f t="shared" ref="DS251" si="2140" xml:space="preserve"> MOD(CU251,2)</f>
        <v>0</v>
      </c>
      <c r="DU251" s="115" t="str">
        <f t="shared" ref="DU251" si="2141" xml:space="preserve"> DEC2HEX(D251*8+E251*4+F251*2+G251)</f>
        <v>0</v>
      </c>
      <c r="DV251" s="115" t="str">
        <f t="shared" ref="DV251" si="2142" xml:space="preserve"> DEC2HEX(H251*8+I251*4+J251*2+K251)</f>
        <v>0</v>
      </c>
      <c r="DW251" s="115" t="str">
        <f t="shared" ref="DW251" si="2143" xml:space="preserve"> DEC2HEX(L251*8+M251*4+N251*2+O251)</f>
        <v>0</v>
      </c>
      <c r="DX251" s="115" t="str">
        <f t="shared" ref="DX251" si="2144" xml:space="preserve"> DEC2HEX(P251*8+Q251*4+R251*2+S251)</f>
        <v>0</v>
      </c>
      <c r="DY251" s="115" t="str">
        <f t="shared" ref="DY251" si="2145" xml:space="preserve"> DEC2HEX(T251*8+U251*4+V251*2+W251)</f>
        <v>0</v>
      </c>
      <c r="DZ251" s="115" t="str">
        <f t="shared" ref="DZ251" si="2146" xml:space="preserve"> DEC2HEX(X251*8+Y251*4+Z251*2+AA251)</f>
        <v>0</v>
      </c>
    </row>
    <row r="252" spans="1:130" ht="14.75" customHeight="1" x14ac:dyDescent="0.35">
      <c r="A252" s="440">
        <f xml:space="preserve"> A242+1</f>
        <v>8</v>
      </c>
      <c r="B252" s="230">
        <f xml:space="preserve"> B250+1</f>
        <v>67</v>
      </c>
      <c r="C252" s="164" t="str">
        <f xml:space="preserve"> DEC2HEX(B252)</f>
        <v>43</v>
      </c>
      <c r="D252" s="460" t="str">
        <f>D242</f>
        <v>IN_TIA2&lt;4:1&gt;</v>
      </c>
      <c r="E252" s="460"/>
      <c r="F252" s="460"/>
      <c r="G252" s="460"/>
      <c r="H252" s="460" t="str">
        <f t="shared" ref="H252" si="2147">H242</f>
        <v>IN_TIA1&lt;4:1&gt;</v>
      </c>
      <c r="I252" s="460"/>
      <c r="J252" s="460"/>
      <c r="K252" s="460"/>
      <c r="L252" s="460" t="str">
        <f t="shared" ref="L252" si="2148">L242</f>
        <v>LED_DRV2_TX&lt;8:1&gt;</v>
      </c>
      <c r="M252" s="460"/>
      <c r="N252" s="460"/>
      <c r="O252" s="460"/>
      <c r="P252" s="460"/>
      <c r="Q252" s="460"/>
      <c r="R252" s="460"/>
      <c r="S252" s="460"/>
      <c r="T252" s="460" t="str">
        <f>T242</f>
        <v>LED_DRV1_TX&lt;8:1&gt;</v>
      </c>
      <c r="U252" s="460"/>
      <c r="V252" s="460"/>
      <c r="W252" s="460"/>
      <c r="X252" s="460"/>
      <c r="Y252" s="460"/>
      <c r="Z252" s="460"/>
      <c r="AA252" s="460"/>
      <c r="AD252" s="159" t="s">
        <v>59</v>
      </c>
      <c r="AE252" s="93">
        <f xml:space="preserve"> IF('PPG Phase Definition'!F311="",0,('PPG Phase Definition'!F311-1))</f>
        <v>0</v>
      </c>
      <c r="AF252" s="159">
        <f t="shared" si="1539"/>
        <v>0</v>
      </c>
      <c r="AG252" s="159"/>
      <c r="AH252" s="159"/>
      <c r="AI252" s="159"/>
      <c r="AJ252" s="159">
        <f t="shared" si="1540"/>
        <v>0</v>
      </c>
      <c r="AK252" s="159"/>
      <c r="AL252" s="159"/>
      <c r="AM252" s="159"/>
      <c r="AN252" s="159">
        <f t="shared" si="1541"/>
        <v>0</v>
      </c>
      <c r="AO252" s="159"/>
      <c r="AP252" s="159"/>
      <c r="AQ252" s="159"/>
      <c r="AR252" s="159">
        <f t="shared" si="1542"/>
        <v>0</v>
      </c>
      <c r="AS252" s="159"/>
      <c r="AT252" s="159"/>
      <c r="AU252" s="159"/>
      <c r="AV252" s="159">
        <f t="shared" si="1543"/>
        <v>0</v>
      </c>
      <c r="AW252" s="159"/>
      <c r="AX252" s="159"/>
      <c r="AY252" s="159"/>
      <c r="AZ252" s="159">
        <f t="shared" si="1544"/>
        <v>0</v>
      </c>
      <c r="BA252" s="159">
        <f t="shared" si="1545"/>
        <v>0</v>
      </c>
      <c r="BB252" s="159">
        <f t="shared" si="1546"/>
        <v>0</v>
      </c>
      <c r="BC252" s="159">
        <f t="shared" si="1547"/>
        <v>0</v>
      </c>
      <c r="BD252" s="159">
        <f t="shared" si="1548"/>
        <v>0</v>
      </c>
      <c r="BE252" s="159">
        <f t="shared" si="1549"/>
        <v>0</v>
      </c>
      <c r="BF252" s="159">
        <f t="shared" si="1550"/>
        <v>0</v>
      </c>
      <c r="BG252" s="159">
        <f t="shared" si="1551"/>
        <v>0</v>
      </c>
      <c r="BH252" s="159">
        <f t="shared" si="1552"/>
        <v>0</v>
      </c>
      <c r="BI252" s="159">
        <f t="shared" si="1553"/>
        <v>0</v>
      </c>
      <c r="BJ252" s="159">
        <f t="shared" si="1554"/>
        <v>0</v>
      </c>
      <c r="BK252" s="159">
        <f t="shared" si="1555"/>
        <v>0</v>
      </c>
      <c r="BL252" s="159">
        <f t="shared" si="1556"/>
        <v>0</v>
      </c>
      <c r="BM252" s="159">
        <f t="shared" si="1557"/>
        <v>0</v>
      </c>
      <c r="BN252" s="159">
        <f t="shared" si="1558"/>
        <v>0</v>
      </c>
      <c r="BO252" s="159">
        <f t="shared" si="1559"/>
        <v>0</v>
      </c>
      <c r="BP252" s="159">
        <f t="shared" si="1560"/>
        <v>0</v>
      </c>
      <c r="BQ252" s="159">
        <f t="shared" si="1561"/>
        <v>0</v>
      </c>
      <c r="BR252" s="159">
        <f t="shared" si="1562"/>
        <v>0</v>
      </c>
      <c r="BS252" s="159">
        <f t="shared" si="1563"/>
        <v>0</v>
      </c>
      <c r="BT252" s="159">
        <f t="shared" si="1564"/>
        <v>0</v>
      </c>
      <c r="BU252" s="159">
        <f t="shared" si="1565"/>
        <v>0</v>
      </c>
      <c r="BV252" s="159">
        <f t="shared" si="1566"/>
        <v>0</v>
      </c>
      <c r="BW252" s="159">
        <f t="shared" si="1567"/>
        <v>0</v>
      </c>
      <c r="BX252" s="159">
        <f t="shared" si="1568"/>
        <v>0</v>
      </c>
      <c r="DU252" s="114"/>
      <c r="DV252" s="114"/>
      <c r="DW252" s="114"/>
      <c r="DX252" s="114"/>
      <c r="DY252" s="114"/>
      <c r="DZ252" s="114"/>
    </row>
    <row r="253" spans="1:130" ht="15.5" x14ac:dyDescent="0.35">
      <c r="A253" s="439"/>
      <c r="D253" s="155">
        <f>IF('PPG Phase Definition'!Y77=1,1,0)</f>
        <v>0</v>
      </c>
      <c r="E253" s="155">
        <f>IF('PPG Phase Definition'!Z77=1,1,0)</f>
        <v>0</v>
      </c>
      <c r="F253" s="155">
        <f>IF('PPG Phase Definition'!AA77=1,1,0)</f>
        <v>0</v>
      </c>
      <c r="G253" s="155">
        <f>IF('PPG Phase Definition'!AB77=1,1,0)</f>
        <v>0</v>
      </c>
      <c r="H253" s="155">
        <f>IF('PPG Phase Definition'!L77=1,1,0)</f>
        <v>0</v>
      </c>
      <c r="I253" s="155">
        <f>IF('PPG Phase Definition'!M77=1,1,0)</f>
        <v>0</v>
      </c>
      <c r="J253" s="155">
        <f>IF('PPG Phase Definition'!N77=1,1,0)</f>
        <v>1</v>
      </c>
      <c r="K253" s="155">
        <f>IF('PPG Phase Definition'!O77=1,1,0)</f>
        <v>0</v>
      </c>
      <c r="L253" s="155">
        <f xml:space="preserve"> IF('PPG Phase Definition'!E311="TX8",1,0)</f>
        <v>0</v>
      </c>
      <c r="M253" s="155">
        <f xml:space="preserve"> IF('PPG Phase Definition'!E311="TX7",1,0)</f>
        <v>0</v>
      </c>
      <c r="N253" s="155">
        <f xml:space="preserve"> IF('PPG Phase Definition'!E311="TX6",1,0)</f>
        <v>0</v>
      </c>
      <c r="O253" s="155">
        <f xml:space="preserve"> IF('PPG Phase Definition'!E311="TX5",1,0)</f>
        <v>0</v>
      </c>
      <c r="P253" s="155">
        <f xml:space="preserve"> IF('PPG Phase Definition'!E311="TX4",1,0)</f>
        <v>0</v>
      </c>
      <c r="Q253" s="155">
        <f xml:space="preserve"> IF('PPG Phase Definition'!E311="TX3",1,0)</f>
        <v>0</v>
      </c>
      <c r="R253" s="155">
        <f xml:space="preserve"> IF('PPG Phase Definition'!E311="TX2",1,0)</f>
        <v>0</v>
      </c>
      <c r="S253" s="155">
        <f xml:space="preserve"> IF('PPG Phase Definition'!E311="TX1",1,0)</f>
        <v>0</v>
      </c>
      <c r="T253" s="155">
        <f xml:space="preserve"> IF('PPG Phase Definition'!D311="TX8",1,0)</f>
        <v>0</v>
      </c>
      <c r="U253" s="155">
        <f xml:space="preserve"> IF('PPG Phase Definition'!D311="TX7",1,0)</f>
        <v>0</v>
      </c>
      <c r="V253" s="155">
        <f xml:space="preserve"> IF('PPG Phase Definition'!D311="TX6",1,0)</f>
        <v>0</v>
      </c>
      <c r="W253" s="155">
        <f xml:space="preserve"> IF('PPG Phase Definition'!D311="TX5",1,0)</f>
        <v>0</v>
      </c>
      <c r="X253" s="155">
        <f xml:space="preserve"> IF('PPG Phase Definition'!D311="TX4",1,0)</f>
        <v>0</v>
      </c>
      <c r="Y253" s="155">
        <f xml:space="preserve"> IF('PPG Phase Definition'!D311="TX3",1,0)</f>
        <v>0</v>
      </c>
      <c r="Z253" s="155">
        <f xml:space="preserve"> IF('PPG Phase Definition'!D311="TX2",1,0)</f>
        <v>0</v>
      </c>
      <c r="AA253" s="155">
        <f xml:space="preserve"> IF('PPG Phase Definition'!D311="TX1",1,0)</f>
        <v>0</v>
      </c>
      <c r="AD253" s="159" t="s">
        <v>259</v>
      </c>
      <c r="AE253" s="93">
        <f xml:space="preserve"> IF('PPG Phase Definition'!G311="",0,INDEX(REFERENCE!$A$2:$A$15,MATCH('PPG Phase Definition'!G311,REFERENCE!$B$2:$B$15,0)))</f>
        <v>0</v>
      </c>
      <c r="AF253" s="159">
        <f t="shared" si="1539"/>
        <v>0</v>
      </c>
      <c r="AG253" s="159"/>
      <c r="AH253" s="159"/>
      <c r="AI253" s="159"/>
      <c r="AJ253" s="159">
        <f t="shared" si="1540"/>
        <v>0</v>
      </c>
      <c r="AK253" s="159"/>
      <c r="AL253" s="159"/>
      <c r="AM253" s="159"/>
      <c r="AN253" s="159">
        <f t="shared" si="1541"/>
        <v>0</v>
      </c>
      <c r="AO253" s="159"/>
      <c r="AP253" s="159"/>
      <c r="AQ253" s="159"/>
      <c r="AR253" s="159">
        <f t="shared" si="1542"/>
        <v>0</v>
      </c>
      <c r="AS253" s="159"/>
      <c r="AT253" s="159"/>
      <c r="AU253" s="159"/>
      <c r="AV253" s="159">
        <f t="shared" si="1543"/>
        <v>0</v>
      </c>
      <c r="AW253" s="159"/>
      <c r="AX253" s="159"/>
      <c r="AY253" s="159"/>
      <c r="AZ253" s="159">
        <f t="shared" si="1544"/>
        <v>0</v>
      </c>
      <c r="BA253" s="159">
        <f t="shared" si="1545"/>
        <v>0</v>
      </c>
      <c r="BB253" s="159">
        <f t="shared" si="1546"/>
        <v>0</v>
      </c>
      <c r="BC253" s="159">
        <f t="shared" si="1547"/>
        <v>0</v>
      </c>
      <c r="BD253" s="159">
        <f t="shared" si="1548"/>
        <v>0</v>
      </c>
      <c r="BE253" s="159">
        <f t="shared" si="1549"/>
        <v>0</v>
      </c>
      <c r="BF253" s="159">
        <f t="shared" si="1550"/>
        <v>0</v>
      </c>
      <c r="BG253" s="159">
        <f t="shared" si="1551"/>
        <v>0</v>
      </c>
      <c r="BH253" s="159">
        <f t="shared" si="1552"/>
        <v>0</v>
      </c>
      <c r="BI253" s="159">
        <f t="shared" si="1553"/>
        <v>0</v>
      </c>
      <c r="BJ253" s="159">
        <f t="shared" si="1554"/>
        <v>0</v>
      </c>
      <c r="BK253" s="159">
        <f t="shared" si="1555"/>
        <v>0</v>
      </c>
      <c r="BL253" s="159">
        <f t="shared" si="1556"/>
        <v>0</v>
      </c>
      <c r="BM253" s="159">
        <f t="shared" si="1557"/>
        <v>0</v>
      </c>
      <c r="BN253" s="159">
        <f t="shared" si="1558"/>
        <v>0</v>
      </c>
      <c r="BO253" s="159">
        <f t="shared" si="1559"/>
        <v>0</v>
      </c>
      <c r="BP253" s="159">
        <f t="shared" si="1560"/>
        <v>0</v>
      </c>
      <c r="BQ253" s="159">
        <f t="shared" si="1561"/>
        <v>0</v>
      </c>
      <c r="BR253" s="159">
        <f t="shared" si="1562"/>
        <v>0</v>
      </c>
      <c r="BS253" s="159">
        <f t="shared" si="1563"/>
        <v>0</v>
      </c>
      <c r="BT253" s="159">
        <f t="shared" si="1564"/>
        <v>0</v>
      </c>
      <c r="BU253" s="159">
        <f t="shared" si="1565"/>
        <v>0</v>
      </c>
      <c r="BV253" s="159">
        <f t="shared" si="1566"/>
        <v>0</v>
      </c>
      <c r="BW253" s="159">
        <f t="shared" si="1567"/>
        <v>0</v>
      </c>
      <c r="BX253" s="159">
        <f t="shared" si="1568"/>
        <v>0</v>
      </c>
      <c r="BY253" s="127"/>
      <c r="BZ253" s="127"/>
      <c r="CA253" s="127"/>
      <c r="CB253" s="127"/>
      <c r="CC253" s="127"/>
      <c r="CD253" s="127"/>
      <c r="CE253" s="127"/>
      <c r="DU253" s="115" t="str">
        <f t="shared" ref="DU253" si="2149" xml:space="preserve"> DEC2HEX(D253*8+E253*4+F253*2+G253)</f>
        <v>0</v>
      </c>
      <c r="DV253" s="115" t="str">
        <f t="shared" ref="DV253" si="2150" xml:space="preserve"> DEC2HEX(H253*8+I253*4+J253*2+K253)</f>
        <v>2</v>
      </c>
      <c r="DW253" s="115" t="str">
        <f t="shared" ref="DW253" si="2151" xml:space="preserve"> DEC2HEX(L253*8+M253*4+N253*2+O253)</f>
        <v>0</v>
      </c>
      <c r="DX253" s="115" t="str">
        <f t="shared" ref="DX253" si="2152" xml:space="preserve"> DEC2HEX(P253*8+Q253*4+R253*2+S253)</f>
        <v>0</v>
      </c>
      <c r="DY253" s="115" t="str">
        <f t="shared" ref="DY253" si="2153" xml:space="preserve"> DEC2HEX(T253*8+U253*4+V253*2+W253)</f>
        <v>0</v>
      </c>
      <c r="DZ253" s="115" t="str">
        <f t="shared" ref="DZ253" si="2154" xml:space="preserve"> DEC2HEX(X253*8+Y253*4+Z253*2+AA253)</f>
        <v>0</v>
      </c>
    </row>
    <row r="254" spans="1:130" ht="69" x14ac:dyDescent="0.35">
      <c r="A254" s="439"/>
      <c r="B254" s="230">
        <f>B252+1</f>
        <v>68</v>
      </c>
      <c r="C254" s="164" t="str">
        <f t="shared" ref="C254" si="2155" xml:space="preserve"> DEC2HEX(B254)</f>
        <v>44</v>
      </c>
      <c r="D254" s="445" t="s">
        <v>238</v>
      </c>
      <c r="E254" s="476"/>
      <c r="F254" s="476"/>
      <c r="G254" s="476"/>
      <c r="H254" s="476"/>
      <c r="I254" s="476"/>
      <c r="J254" s="476"/>
      <c r="K254" s="476"/>
      <c r="L254" s="168" t="s">
        <v>239</v>
      </c>
      <c r="M254" s="168" t="s">
        <v>240</v>
      </c>
      <c r="N254" s="168" t="s">
        <v>241</v>
      </c>
      <c r="O254" s="460" t="s">
        <v>242</v>
      </c>
      <c r="P254" s="460"/>
      <c r="Q254" s="460"/>
      <c r="R254" s="477" t="s">
        <v>378</v>
      </c>
      <c r="S254" s="477"/>
      <c r="T254" s="460" t="s">
        <v>243</v>
      </c>
      <c r="U254" s="460"/>
      <c r="V254" s="460"/>
      <c r="W254" s="460"/>
      <c r="X254" s="460" t="s">
        <v>33</v>
      </c>
      <c r="Y254" s="460"/>
      <c r="Z254" s="460"/>
      <c r="AA254" s="460"/>
      <c r="AD254" s="159" t="s">
        <v>260</v>
      </c>
      <c r="AE254" s="93">
        <f xml:space="preserve"> IF('PPG Phase Definition'!H311="",0,INDEX(REFERENCE!$A$17:$A$24,MATCH('PPG Phase Definition'!H311,REFERENCE!$B$17:$B$24,0)))</f>
        <v>0</v>
      </c>
      <c r="AF254" s="159">
        <f t="shared" si="1539"/>
        <v>0</v>
      </c>
      <c r="AG254" s="159"/>
      <c r="AH254" s="159"/>
      <c r="AI254" s="159"/>
      <c r="AJ254" s="159">
        <f t="shared" si="1540"/>
        <v>0</v>
      </c>
      <c r="AK254" s="159"/>
      <c r="AL254" s="159"/>
      <c r="AM254" s="159"/>
      <c r="AN254" s="159">
        <f t="shared" si="1541"/>
        <v>0</v>
      </c>
      <c r="AO254" s="159"/>
      <c r="AP254" s="159"/>
      <c r="AQ254" s="159"/>
      <c r="AR254" s="159">
        <f t="shared" si="1542"/>
        <v>0</v>
      </c>
      <c r="AS254" s="159"/>
      <c r="AT254" s="159"/>
      <c r="AU254" s="159"/>
      <c r="AV254" s="159">
        <f t="shared" si="1543"/>
        <v>0</v>
      </c>
      <c r="AW254" s="159"/>
      <c r="AX254" s="159"/>
      <c r="AY254" s="159"/>
      <c r="AZ254" s="159">
        <f t="shared" si="1544"/>
        <v>0</v>
      </c>
      <c r="BA254" s="159">
        <f t="shared" si="1545"/>
        <v>0</v>
      </c>
      <c r="BB254" s="159">
        <f t="shared" si="1546"/>
        <v>0</v>
      </c>
      <c r="BC254" s="159">
        <f t="shared" si="1547"/>
        <v>0</v>
      </c>
      <c r="BD254" s="159">
        <f t="shared" si="1548"/>
        <v>0</v>
      </c>
      <c r="BE254" s="159">
        <f t="shared" si="1549"/>
        <v>0</v>
      </c>
      <c r="BF254" s="159">
        <f t="shared" si="1550"/>
        <v>0</v>
      </c>
      <c r="BG254" s="159">
        <f t="shared" si="1551"/>
        <v>0</v>
      </c>
      <c r="BH254" s="159">
        <f t="shared" si="1552"/>
        <v>0</v>
      </c>
      <c r="BI254" s="159">
        <f t="shared" si="1553"/>
        <v>0</v>
      </c>
      <c r="BJ254" s="159">
        <f t="shared" si="1554"/>
        <v>0</v>
      </c>
      <c r="BK254" s="159">
        <f t="shared" si="1555"/>
        <v>0</v>
      </c>
      <c r="BL254" s="159">
        <f t="shared" si="1556"/>
        <v>0</v>
      </c>
      <c r="BM254" s="159">
        <f t="shared" si="1557"/>
        <v>0</v>
      </c>
      <c r="BN254" s="159">
        <f t="shared" si="1558"/>
        <v>0</v>
      </c>
      <c r="BO254" s="159">
        <f t="shared" si="1559"/>
        <v>0</v>
      </c>
      <c r="BP254" s="159">
        <f t="shared" si="1560"/>
        <v>0</v>
      </c>
      <c r="BQ254" s="159">
        <f t="shared" si="1561"/>
        <v>0</v>
      </c>
      <c r="BR254" s="159">
        <f t="shared" si="1562"/>
        <v>0</v>
      </c>
      <c r="BS254" s="159">
        <f t="shared" si="1563"/>
        <v>0</v>
      </c>
      <c r="BT254" s="159">
        <f t="shared" si="1564"/>
        <v>0</v>
      </c>
      <c r="BU254" s="159">
        <f t="shared" si="1565"/>
        <v>0</v>
      </c>
      <c r="BV254" s="159">
        <f t="shared" si="1566"/>
        <v>0</v>
      </c>
      <c r="BW254" s="159">
        <f t="shared" si="1567"/>
        <v>0</v>
      </c>
      <c r="BX254" s="159">
        <f t="shared" si="1568"/>
        <v>0</v>
      </c>
      <c r="DU254" s="114"/>
      <c r="DV254" s="114"/>
      <c r="DW254" s="114"/>
      <c r="DX254" s="114"/>
      <c r="DY254" s="114"/>
      <c r="DZ254" s="114"/>
    </row>
    <row r="255" spans="1:130" ht="14.75" customHeight="1" x14ac:dyDescent="0.35">
      <c r="A255" s="439"/>
      <c r="D255" s="172">
        <f t="shared" ref="D255" si="2156" xml:space="preserve"> BQ255</f>
        <v>0</v>
      </c>
      <c r="E255" s="172">
        <f t="shared" ref="E255" si="2157" xml:space="preserve"> BR255</f>
        <v>0</v>
      </c>
      <c r="F255" s="172">
        <f t="shared" ref="F255" si="2158" xml:space="preserve"> BS255</f>
        <v>0</v>
      </c>
      <c r="G255" s="172">
        <f t="shared" ref="G255" si="2159" xml:space="preserve"> BT255</f>
        <v>0</v>
      </c>
      <c r="H255" s="172">
        <f t="shared" ref="H255" si="2160" xml:space="preserve"> BU255</f>
        <v>0</v>
      </c>
      <c r="I255" s="172">
        <f t="shared" ref="I255" si="2161" xml:space="preserve"> BV255</f>
        <v>0</v>
      </c>
      <c r="J255" s="172">
        <f t="shared" ref="J255" si="2162" xml:space="preserve"> BW255</f>
        <v>0</v>
      </c>
      <c r="K255" s="172">
        <f t="shared" ref="K255" si="2163" xml:space="preserve"> BX255</f>
        <v>0</v>
      </c>
      <c r="L255" s="172">
        <f>IF('PPG Phase Definition'!S77="DIG AACM",1,IF('PPG Phase Definition'!S77="LED_DC Cancellation",1,0))</f>
        <v>0</v>
      </c>
      <c r="M255" s="172">
        <f>IF('PPG Phase Definition'!S77="ANA AACM",1,0)</f>
        <v>1</v>
      </c>
      <c r="N255" s="172">
        <f xml:space="preserve"> 'PPG Phase Definition'!U77</f>
        <v>0</v>
      </c>
      <c r="O255" s="172">
        <f t="shared" ref="O255" si="2164" xml:space="preserve"> BV254</f>
        <v>0</v>
      </c>
      <c r="P255" s="172">
        <f t="shared" ref="P255" si="2165" xml:space="preserve"> BW254</f>
        <v>0</v>
      </c>
      <c r="Q255" s="172">
        <f xml:space="preserve"> BX254</f>
        <v>0</v>
      </c>
      <c r="R255" s="172">
        <f>INT(MOD('PPG Phase Definition'!T77/2,2))</f>
        <v>0</v>
      </c>
      <c r="S255" s="172">
        <f>MOD('PPG Phase Definition'!T77,2)</f>
        <v>0</v>
      </c>
      <c r="T255" s="172">
        <f t="shared" ref="T255" si="2166" xml:space="preserve"> BU253</f>
        <v>0</v>
      </c>
      <c r="U255" s="172">
        <f t="shared" ref="U255" si="2167" xml:space="preserve"> BV253</f>
        <v>0</v>
      </c>
      <c r="V255" s="172">
        <f t="shared" ref="V255" si="2168" xml:space="preserve"> BW253</f>
        <v>0</v>
      </c>
      <c r="W255" s="172">
        <f xml:space="preserve"> BX253</f>
        <v>0</v>
      </c>
      <c r="X255" s="172">
        <f t="shared" ref="X255" si="2169" xml:space="preserve"> BU252</f>
        <v>0</v>
      </c>
      <c r="Y255" s="172">
        <f t="shared" ref="Y255" si="2170" xml:space="preserve"> BV252</f>
        <v>0</v>
      </c>
      <c r="Z255" s="172">
        <f t="shared" ref="Z255" si="2171" xml:space="preserve"> BW252</f>
        <v>0</v>
      </c>
      <c r="AA255" s="172">
        <f xml:space="preserve"> BX252</f>
        <v>0</v>
      </c>
      <c r="AD255" s="159" t="s">
        <v>261</v>
      </c>
      <c r="AE255" s="93">
        <f xml:space="preserve"> IF(OR(('PPG Phase Definition'!U77=1),('PPG Phase Definition'!$Q$2=1)),IF('PPG Phase Definition'!I311="",0,MIN(ROUND('PPG Phase Definition'!I311/'PPG Config'!$C$20*255,0),255)),IF('PPG Phase Definition'!I311="",0,MIN(ROUND('PPG Phase Definition'!I311/'PPG Config'!$C$23*255,0),255)))</f>
        <v>0</v>
      </c>
      <c r="AF255" s="159">
        <f t="shared" si="1539"/>
        <v>0</v>
      </c>
      <c r="AG255" s="159"/>
      <c r="AH255" s="159"/>
      <c r="AI255" s="159"/>
      <c r="AJ255" s="159">
        <f t="shared" si="1540"/>
        <v>0</v>
      </c>
      <c r="AK255" s="159"/>
      <c r="AL255" s="159"/>
      <c r="AM255" s="159"/>
      <c r="AN255" s="159">
        <f t="shared" si="1541"/>
        <v>0</v>
      </c>
      <c r="AO255" s="159"/>
      <c r="AP255" s="159"/>
      <c r="AQ255" s="159"/>
      <c r="AR255" s="159">
        <f t="shared" si="1542"/>
        <v>0</v>
      </c>
      <c r="AS255" s="159"/>
      <c r="AT255" s="159"/>
      <c r="AU255" s="159"/>
      <c r="AV255" s="159">
        <f t="shared" si="1543"/>
        <v>0</v>
      </c>
      <c r="AW255" s="159"/>
      <c r="AX255" s="159"/>
      <c r="AY255" s="159"/>
      <c r="AZ255" s="159">
        <f t="shared" si="1544"/>
        <v>0</v>
      </c>
      <c r="BA255" s="159">
        <f t="shared" si="1545"/>
        <v>0</v>
      </c>
      <c r="BB255" s="159">
        <f t="shared" si="1546"/>
        <v>0</v>
      </c>
      <c r="BC255" s="159">
        <f t="shared" si="1547"/>
        <v>0</v>
      </c>
      <c r="BD255" s="159">
        <f t="shared" si="1548"/>
        <v>0</v>
      </c>
      <c r="BE255" s="159">
        <f t="shared" si="1549"/>
        <v>0</v>
      </c>
      <c r="BF255" s="159">
        <f t="shared" si="1550"/>
        <v>0</v>
      </c>
      <c r="BG255" s="159">
        <f t="shared" si="1551"/>
        <v>0</v>
      </c>
      <c r="BH255" s="159">
        <f t="shared" si="1552"/>
        <v>0</v>
      </c>
      <c r="BI255" s="159">
        <f t="shared" si="1553"/>
        <v>0</v>
      </c>
      <c r="BJ255" s="159">
        <f t="shared" si="1554"/>
        <v>0</v>
      </c>
      <c r="BK255" s="159">
        <f t="shared" si="1555"/>
        <v>0</v>
      </c>
      <c r="BL255" s="159">
        <f t="shared" si="1556"/>
        <v>0</v>
      </c>
      <c r="BM255" s="159">
        <f t="shared" si="1557"/>
        <v>0</v>
      </c>
      <c r="BN255" s="159">
        <f t="shared" si="1558"/>
        <v>0</v>
      </c>
      <c r="BO255" s="159">
        <f t="shared" si="1559"/>
        <v>0</v>
      </c>
      <c r="BP255" s="159">
        <f t="shared" si="1560"/>
        <v>0</v>
      </c>
      <c r="BQ255" s="159">
        <f t="shared" si="1561"/>
        <v>0</v>
      </c>
      <c r="BR255" s="159">
        <f t="shared" si="1562"/>
        <v>0</v>
      </c>
      <c r="BS255" s="159">
        <f t="shared" si="1563"/>
        <v>0</v>
      </c>
      <c r="BT255" s="159">
        <f t="shared" si="1564"/>
        <v>0</v>
      </c>
      <c r="BU255" s="159">
        <f t="shared" si="1565"/>
        <v>0</v>
      </c>
      <c r="BV255" s="159">
        <f t="shared" si="1566"/>
        <v>0</v>
      </c>
      <c r="BW255" s="159">
        <f t="shared" si="1567"/>
        <v>0</v>
      </c>
      <c r="BX255" s="159">
        <f t="shared" si="1568"/>
        <v>0</v>
      </c>
      <c r="BY255" s="127"/>
      <c r="BZ255" s="127"/>
      <c r="CA255" s="127"/>
      <c r="CB255" s="127"/>
      <c r="CC255" s="127"/>
      <c r="CD255" s="127"/>
      <c r="CE255" s="127"/>
      <c r="CF255" s="127"/>
      <c r="CG255" s="127"/>
      <c r="CH255" s="127"/>
      <c r="CI255" s="127"/>
      <c r="CJ255" s="127"/>
      <c r="CK255" s="127"/>
      <c r="CL255" s="127"/>
      <c r="CM255" s="127"/>
      <c r="CN255" s="127"/>
      <c r="CO255" s="127"/>
      <c r="CP255" s="127"/>
      <c r="CQ255" s="127"/>
      <c r="CR255" s="127"/>
      <c r="CS255" s="127"/>
      <c r="DU255" s="115" t="str">
        <f t="shared" ref="DU255" si="2172" xml:space="preserve"> DEC2HEX(D255*8+E255*4+F255*2+G255)</f>
        <v>0</v>
      </c>
      <c r="DV255" s="115" t="str">
        <f t="shared" ref="DV255" si="2173" xml:space="preserve"> DEC2HEX(H255*8+I255*4+J255*2+K255)</f>
        <v>0</v>
      </c>
      <c r="DW255" s="115" t="str">
        <f t="shared" ref="DW255" si="2174" xml:space="preserve"> DEC2HEX(L255*8+M255*4+N255*2+O255)</f>
        <v>4</v>
      </c>
      <c r="DX255" s="115" t="str">
        <f t="shared" ref="DX255" si="2175" xml:space="preserve"> DEC2HEX(P255*8+Q255*4+R255*2+S255)</f>
        <v>0</v>
      </c>
      <c r="DY255" s="115" t="str">
        <f t="shared" ref="DY255" si="2176" xml:space="preserve"> DEC2HEX(T255*8+U255*4+V255*2+W255)</f>
        <v>0</v>
      </c>
      <c r="DZ255" s="115" t="str">
        <f t="shared" ref="DZ255" si="2177" xml:space="preserve"> DEC2HEX(X255*8+Y255*4+Z255*2+AA255)</f>
        <v>0</v>
      </c>
    </row>
    <row r="256" spans="1:130" ht="90" customHeight="1" x14ac:dyDescent="0.35">
      <c r="A256" s="439"/>
      <c r="B256" s="230">
        <f>B254+1</f>
        <v>69</v>
      </c>
      <c r="C256" s="164" t="str">
        <f t="shared" ref="C256" si="2178" xml:space="preserve"> DEC2HEX(B256)</f>
        <v>45</v>
      </c>
      <c r="D256" s="445" t="s">
        <v>244</v>
      </c>
      <c r="E256" s="445"/>
      <c r="F256" s="169" t="s">
        <v>573</v>
      </c>
      <c r="G256" s="168" t="s">
        <v>350</v>
      </c>
      <c r="H256" s="168" t="s">
        <v>572</v>
      </c>
      <c r="I256" s="478" t="s">
        <v>571</v>
      </c>
      <c r="J256" s="478"/>
      <c r="K256" s="478" t="s">
        <v>34</v>
      </c>
      <c r="L256" s="478"/>
      <c r="M256" s="169" t="s">
        <v>245</v>
      </c>
      <c r="N256" s="169" t="s">
        <v>570</v>
      </c>
      <c r="O256" s="169" t="s">
        <v>35</v>
      </c>
      <c r="P256" s="168" t="s">
        <v>377</v>
      </c>
      <c r="Q256" s="167">
        <v>0</v>
      </c>
      <c r="R256" s="167">
        <v>0</v>
      </c>
      <c r="S256" s="167">
        <v>0</v>
      </c>
      <c r="T256" s="460" t="s">
        <v>37</v>
      </c>
      <c r="U256" s="460"/>
      <c r="V256" s="460"/>
      <c r="W256" s="460"/>
      <c r="X256" s="460"/>
      <c r="Y256" s="460"/>
      <c r="Z256" s="460"/>
      <c r="AA256" s="460"/>
      <c r="AD256" s="159" t="s">
        <v>262</v>
      </c>
      <c r="AE256" s="93">
        <f xml:space="preserve"> IF('PPG Phase Definition'!T311="",0,INDEX(REFERENCE!$A$2:$A$15,MATCH('PPG Phase Definition'!T311,REFERENCE!$B$2:$B$15,0)))</f>
        <v>0</v>
      </c>
      <c r="AF256" s="159">
        <f t="shared" si="1539"/>
        <v>0</v>
      </c>
      <c r="AG256" s="159"/>
      <c r="AH256" s="159"/>
      <c r="AI256" s="159"/>
      <c r="AJ256" s="159">
        <f t="shared" si="1540"/>
        <v>0</v>
      </c>
      <c r="AK256" s="159"/>
      <c r="AL256" s="159"/>
      <c r="AM256" s="159"/>
      <c r="AN256" s="159">
        <f t="shared" si="1541"/>
        <v>0</v>
      </c>
      <c r="AO256" s="159"/>
      <c r="AP256" s="159"/>
      <c r="AQ256" s="159"/>
      <c r="AR256" s="159">
        <f t="shared" si="1542"/>
        <v>0</v>
      </c>
      <c r="AS256" s="159"/>
      <c r="AT256" s="159"/>
      <c r="AU256" s="159"/>
      <c r="AV256" s="159">
        <f t="shared" si="1543"/>
        <v>0</v>
      </c>
      <c r="AW256" s="159"/>
      <c r="AX256" s="159"/>
      <c r="AY256" s="159"/>
      <c r="AZ256" s="159">
        <f t="shared" si="1544"/>
        <v>0</v>
      </c>
      <c r="BA256" s="159">
        <f t="shared" si="1545"/>
        <v>0</v>
      </c>
      <c r="BB256" s="159">
        <f t="shared" si="1546"/>
        <v>0</v>
      </c>
      <c r="BC256" s="159">
        <f t="shared" si="1547"/>
        <v>0</v>
      </c>
      <c r="BD256" s="159">
        <f t="shared" si="1548"/>
        <v>0</v>
      </c>
      <c r="BE256" s="159">
        <f t="shared" si="1549"/>
        <v>0</v>
      </c>
      <c r="BF256" s="159">
        <f t="shared" si="1550"/>
        <v>0</v>
      </c>
      <c r="BG256" s="159">
        <f t="shared" si="1551"/>
        <v>0</v>
      </c>
      <c r="BH256" s="159">
        <f t="shared" si="1552"/>
        <v>0</v>
      </c>
      <c r="BI256" s="159">
        <f t="shared" si="1553"/>
        <v>0</v>
      </c>
      <c r="BJ256" s="159">
        <f t="shared" si="1554"/>
        <v>0</v>
      </c>
      <c r="BK256" s="159">
        <f t="shared" si="1555"/>
        <v>0</v>
      </c>
      <c r="BL256" s="159">
        <f t="shared" si="1556"/>
        <v>0</v>
      </c>
      <c r="BM256" s="159">
        <f t="shared" si="1557"/>
        <v>0</v>
      </c>
      <c r="BN256" s="159">
        <f t="shared" si="1558"/>
        <v>0</v>
      </c>
      <c r="BO256" s="159">
        <f t="shared" si="1559"/>
        <v>0</v>
      </c>
      <c r="BP256" s="159">
        <f t="shared" si="1560"/>
        <v>0</v>
      </c>
      <c r="BQ256" s="159">
        <f t="shared" si="1561"/>
        <v>0</v>
      </c>
      <c r="BR256" s="159">
        <f t="shared" si="1562"/>
        <v>0</v>
      </c>
      <c r="BS256" s="159">
        <f t="shared" si="1563"/>
        <v>0</v>
      </c>
      <c r="BT256" s="159">
        <f t="shared" si="1564"/>
        <v>0</v>
      </c>
      <c r="BU256" s="159">
        <f t="shared" si="1565"/>
        <v>0</v>
      </c>
      <c r="BV256" s="159">
        <f t="shared" si="1566"/>
        <v>0</v>
      </c>
      <c r="BW256" s="159">
        <f t="shared" si="1567"/>
        <v>0</v>
      </c>
      <c r="BX256" s="159">
        <f t="shared" si="1568"/>
        <v>0</v>
      </c>
      <c r="BY256" s="127"/>
      <c r="BZ256" s="127"/>
      <c r="CA256" s="127"/>
      <c r="CB256" s="127"/>
      <c r="CC256" s="127"/>
      <c r="CD256" s="127"/>
      <c r="CE256" s="127"/>
      <c r="DU256" s="114"/>
      <c r="DV256" s="114"/>
      <c r="DW256" s="114"/>
      <c r="DX256" s="114"/>
      <c r="DY256" s="114"/>
      <c r="DZ256" s="114"/>
    </row>
    <row r="257" spans="1:130" ht="15.5" x14ac:dyDescent="0.35">
      <c r="A257" s="439"/>
      <c r="D257" s="172">
        <f xml:space="preserve"> MOD((IF('PPG Phase Definition'!S311="",0,INDEX(REFERENCE!$L$12:$L$15,MATCH('PPG Phase Definition'!S311,REFERENCE!$M$12:$M$15,0)))-E257)/2,2)</f>
        <v>0</v>
      </c>
      <c r="E257" s="172">
        <f xml:space="preserve"> MOD(IF('PPG Phase Definition'!S311="",0,INDEX(REFERENCE!$L$12:$L$15,MATCH('PPG Phase Definition'!S311,REFERENCE!$M$12:$M$15,0))),2)</f>
        <v>0</v>
      </c>
      <c r="F257" s="156"/>
      <c r="G257" s="156"/>
      <c r="H257" s="172">
        <f>IF('PPG Phase Definition'!C77="Impedance",1,0)*IMP_MODE_EN</f>
        <v>0</v>
      </c>
      <c r="I257" s="172">
        <f xml:space="preserve"> MOD(('PPG Phase Definition'!M311-J257)/2,2)</f>
        <v>0</v>
      </c>
      <c r="J257" s="172">
        <f xml:space="preserve"> MOD('PPG Phase Definition'!M311,2)</f>
        <v>0</v>
      </c>
      <c r="K257" s="156"/>
      <c r="L257" s="156"/>
      <c r="M257" s="156"/>
      <c r="N257" s="172">
        <f xml:space="preserve"> MOD(('PPG Phase Definition'!M311-I257*2-J257)/4,2)</f>
        <v>0</v>
      </c>
      <c r="O257" s="172">
        <f xml:space="preserve"> 'PPG Phase Definition'!K311</f>
        <v>0</v>
      </c>
      <c r="P257" s="156">
        <f>IF('PPG Phase Definition'!K77="Set2",1,0)</f>
        <v>1</v>
      </c>
      <c r="Q257" s="156"/>
      <c r="R257" s="156"/>
      <c r="S257" s="156"/>
      <c r="T257" s="172">
        <f t="shared" ref="T257" si="2179" xml:space="preserve"> BQ260</f>
        <v>0</v>
      </c>
      <c r="U257" s="172">
        <f t="shared" ref="U257" si="2180" xml:space="preserve"> BR260</f>
        <v>0</v>
      </c>
      <c r="V257" s="172">
        <f t="shared" ref="V257" si="2181" xml:space="preserve"> BS260</f>
        <v>0</v>
      </c>
      <c r="W257" s="172">
        <f t="shared" ref="W257" si="2182" xml:space="preserve"> BT260</f>
        <v>0</v>
      </c>
      <c r="X257" s="172">
        <f t="shared" ref="X257" si="2183" xml:space="preserve"> BU260</f>
        <v>0</v>
      </c>
      <c r="Y257" s="172">
        <f t="shared" ref="Y257" si="2184" xml:space="preserve"> BV260</f>
        <v>0</v>
      </c>
      <c r="Z257" s="172">
        <f t="shared" ref="Z257" si="2185" xml:space="preserve"> BW260</f>
        <v>0</v>
      </c>
      <c r="AA257" s="172">
        <f xml:space="preserve"> BX260</f>
        <v>0</v>
      </c>
      <c r="AD257" s="159" t="s">
        <v>263</v>
      </c>
      <c r="AE257" s="93">
        <f xml:space="preserve"> IF('PPG Phase Definition'!U311="",0,INDEX(REFERENCE!$A$17:$A$24,MATCH('PPG Phase Definition'!U311,REFERENCE!$B$17:$B$24,0)))</f>
        <v>0</v>
      </c>
      <c r="AF257" s="159">
        <f t="shared" si="1539"/>
        <v>0</v>
      </c>
      <c r="AG257" s="159"/>
      <c r="AH257" s="159"/>
      <c r="AI257" s="159"/>
      <c r="AJ257" s="159">
        <f t="shared" si="1540"/>
        <v>0</v>
      </c>
      <c r="AK257" s="159"/>
      <c r="AL257" s="159"/>
      <c r="AM257" s="159"/>
      <c r="AN257" s="159">
        <f t="shared" si="1541"/>
        <v>0</v>
      </c>
      <c r="AO257" s="159"/>
      <c r="AP257" s="159"/>
      <c r="AQ257" s="159"/>
      <c r="AR257" s="159">
        <f t="shared" si="1542"/>
        <v>0</v>
      </c>
      <c r="AS257" s="159"/>
      <c r="AT257" s="159"/>
      <c r="AU257" s="159"/>
      <c r="AV257" s="159">
        <f t="shared" si="1543"/>
        <v>0</v>
      </c>
      <c r="AW257" s="159"/>
      <c r="AX257" s="159"/>
      <c r="AY257" s="159"/>
      <c r="AZ257" s="159">
        <f t="shared" si="1544"/>
        <v>0</v>
      </c>
      <c r="BA257" s="159">
        <f t="shared" si="1545"/>
        <v>0</v>
      </c>
      <c r="BB257" s="159">
        <f t="shared" si="1546"/>
        <v>0</v>
      </c>
      <c r="BC257" s="159">
        <f t="shared" si="1547"/>
        <v>0</v>
      </c>
      <c r="BD257" s="159">
        <f t="shared" si="1548"/>
        <v>0</v>
      </c>
      <c r="BE257" s="159">
        <f t="shared" si="1549"/>
        <v>0</v>
      </c>
      <c r="BF257" s="159">
        <f t="shared" si="1550"/>
        <v>0</v>
      </c>
      <c r="BG257" s="159">
        <f t="shared" si="1551"/>
        <v>0</v>
      </c>
      <c r="BH257" s="159">
        <f t="shared" si="1552"/>
        <v>0</v>
      </c>
      <c r="BI257" s="159">
        <f t="shared" si="1553"/>
        <v>0</v>
      </c>
      <c r="BJ257" s="159">
        <f t="shared" si="1554"/>
        <v>0</v>
      </c>
      <c r="BK257" s="159">
        <f t="shared" si="1555"/>
        <v>0</v>
      </c>
      <c r="BL257" s="159">
        <f t="shared" si="1556"/>
        <v>0</v>
      </c>
      <c r="BM257" s="159">
        <f t="shared" si="1557"/>
        <v>0</v>
      </c>
      <c r="BN257" s="159">
        <f t="shared" si="1558"/>
        <v>0</v>
      </c>
      <c r="BO257" s="159">
        <f t="shared" si="1559"/>
        <v>0</v>
      </c>
      <c r="BP257" s="159">
        <f t="shared" si="1560"/>
        <v>0</v>
      </c>
      <c r="BQ257" s="159">
        <f t="shared" si="1561"/>
        <v>0</v>
      </c>
      <c r="BR257" s="159">
        <f t="shared" si="1562"/>
        <v>0</v>
      </c>
      <c r="BS257" s="159">
        <f t="shared" si="1563"/>
        <v>0</v>
      </c>
      <c r="BT257" s="159">
        <f t="shared" si="1564"/>
        <v>0</v>
      </c>
      <c r="BU257" s="159">
        <f t="shared" si="1565"/>
        <v>0</v>
      </c>
      <c r="BV257" s="159">
        <f t="shared" si="1566"/>
        <v>0</v>
      </c>
      <c r="BW257" s="159">
        <f t="shared" si="1567"/>
        <v>0</v>
      </c>
      <c r="BX257" s="159">
        <f t="shared" si="1568"/>
        <v>0</v>
      </c>
      <c r="DU257" s="115" t="str">
        <f t="shared" ref="DU257" si="2186" xml:space="preserve"> DEC2HEX(D257*8+E257*4+F257*2+G257)</f>
        <v>0</v>
      </c>
      <c r="DV257" s="115" t="str">
        <f t="shared" ref="DV257" si="2187" xml:space="preserve"> DEC2HEX(H257*8+I257*4+J257*2+K257)</f>
        <v>0</v>
      </c>
      <c r="DW257" s="115" t="str">
        <f t="shared" ref="DW257" si="2188" xml:space="preserve"> DEC2HEX(L257*8+M257*4+N257*2+O257)</f>
        <v>0</v>
      </c>
      <c r="DX257" s="115" t="str">
        <f t="shared" ref="DX257" si="2189" xml:space="preserve"> DEC2HEX(P257*8+Q257*4+R257*2+S257)</f>
        <v>8</v>
      </c>
      <c r="DY257" s="115" t="str">
        <f t="shared" ref="DY257" si="2190" xml:space="preserve"> DEC2HEX(T257*8+U257*4+V257*2+W257)</f>
        <v>0</v>
      </c>
      <c r="DZ257" s="115" t="str">
        <f t="shared" ref="DZ257" si="2191" xml:space="preserve"> DEC2HEX(X257*8+Y257*4+Z257*2+AA257)</f>
        <v>0</v>
      </c>
    </row>
    <row r="258" spans="1:130" ht="69" x14ac:dyDescent="0.35">
      <c r="A258" s="439"/>
      <c r="B258" s="230">
        <f>B256+1</f>
        <v>70</v>
      </c>
      <c r="C258" s="164" t="str">
        <f t="shared" ref="C258" si="2192" xml:space="preserve"> DEC2HEX(B258)</f>
        <v>46</v>
      </c>
      <c r="D258" s="445" t="s">
        <v>246</v>
      </c>
      <c r="E258" s="476"/>
      <c r="F258" s="476"/>
      <c r="G258" s="476"/>
      <c r="H258" s="476"/>
      <c r="I258" s="476"/>
      <c r="J258" s="476"/>
      <c r="K258" s="476"/>
      <c r="L258" s="168" t="s">
        <v>247</v>
      </c>
      <c r="M258" s="168" t="s">
        <v>248</v>
      </c>
      <c r="N258" s="168" t="s">
        <v>249</v>
      </c>
      <c r="O258" s="460" t="s">
        <v>250</v>
      </c>
      <c r="P258" s="460"/>
      <c r="Q258" s="460"/>
      <c r="R258" s="477" t="s">
        <v>379</v>
      </c>
      <c r="S258" s="477"/>
      <c r="T258" s="460" t="s">
        <v>251</v>
      </c>
      <c r="U258" s="460"/>
      <c r="V258" s="460"/>
      <c r="W258" s="460"/>
      <c r="X258" s="167">
        <v>0</v>
      </c>
      <c r="Y258" s="167">
        <v>0</v>
      </c>
      <c r="Z258" s="167">
        <v>0</v>
      </c>
      <c r="AA258" s="167">
        <v>0</v>
      </c>
      <c r="AD258" s="159" t="s">
        <v>264</v>
      </c>
      <c r="AE258" s="93">
        <f xml:space="preserve"> IF(OR(('PPG Phase Definition'!AH77=1),('PPG Phase Definition'!$Q$2=1)),IF('PPG Phase Definition'!W311="",0,MIN(ROUND('PPG Phase Definition'!W311/'PPG Config'!$C$21*255,0),255)),IF('PPG Phase Definition'!W311="",0,MIN(ROUND('PPG Phase Definition'!W311/'PPG Config'!$C$24*255,0),255)))</f>
        <v>0</v>
      </c>
      <c r="AF258" s="159">
        <f t="shared" si="1539"/>
        <v>0</v>
      </c>
      <c r="AG258" s="159"/>
      <c r="AH258" s="159"/>
      <c r="AI258" s="159"/>
      <c r="AJ258" s="159">
        <f t="shared" si="1540"/>
        <v>0</v>
      </c>
      <c r="AK258" s="159"/>
      <c r="AL258" s="159"/>
      <c r="AM258" s="159"/>
      <c r="AN258" s="159">
        <f t="shared" si="1541"/>
        <v>0</v>
      </c>
      <c r="AO258" s="159"/>
      <c r="AP258" s="159"/>
      <c r="AQ258" s="159"/>
      <c r="AR258" s="159">
        <f t="shared" si="1542"/>
        <v>0</v>
      </c>
      <c r="AS258" s="159"/>
      <c r="AT258" s="159"/>
      <c r="AU258" s="159"/>
      <c r="AV258" s="159">
        <f t="shared" si="1543"/>
        <v>0</v>
      </c>
      <c r="AW258" s="159"/>
      <c r="AX258" s="159"/>
      <c r="AY258" s="159"/>
      <c r="AZ258" s="159">
        <f t="shared" si="1544"/>
        <v>0</v>
      </c>
      <c r="BA258" s="159">
        <f t="shared" si="1545"/>
        <v>0</v>
      </c>
      <c r="BB258" s="159">
        <f t="shared" si="1546"/>
        <v>0</v>
      </c>
      <c r="BC258" s="159">
        <f t="shared" si="1547"/>
        <v>0</v>
      </c>
      <c r="BD258" s="159">
        <f t="shared" si="1548"/>
        <v>0</v>
      </c>
      <c r="BE258" s="159">
        <f t="shared" si="1549"/>
        <v>0</v>
      </c>
      <c r="BF258" s="159">
        <f t="shared" si="1550"/>
        <v>0</v>
      </c>
      <c r="BG258" s="159">
        <f t="shared" si="1551"/>
        <v>0</v>
      </c>
      <c r="BH258" s="159">
        <f t="shared" si="1552"/>
        <v>0</v>
      </c>
      <c r="BI258" s="159">
        <f t="shared" si="1553"/>
        <v>0</v>
      </c>
      <c r="BJ258" s="159">
        <f t="shared" si="1554"/>
        <v>0</v>
      </c>
      <c r="BK258" s="159">
        <f t="shared" si="1555"/>
        <v>0</v>
      </c>
      <c r="BL258" s="159">
        <f t="shared" si="1556"/>
        <v>0</v>
      </c>
      <c r="BM258" s="159">
        <f t="shared" si="1557"/>
        <v>0</v>
      </c>
      <c r="BN258" s="159">
        <f t="shared" si="1558"/>
        <v>0</v>
      </c>
      <c r="BO258" s="159">
        <f t="shared" si="1559"/>
        <v>0</v>
      </c>
      <c r="BP258" s="159">
        <f t="shared" si="1560"/>
        <v>0</v>
      </c>
      <c r="BQ258" s="159">
        <f t="shared" si="1561"/>
        <v>0</v>
      </c>
      <c r="BR258" s="159">
        <f t="shared" si="1562"/>
        <v>0</v>
      </c>
      <c r="BS258" s="159">
        <f t="shared" si="1563"/>
        <v>0</v>
      </c>
      <c r="BT258" s="159">
        <f t="shared" si="1564"/>
        <v>0</v>
      </c>
      <c r="BU258" s="159">
        <f t="shared" si="1565"/>
        <v>0</v>
      </c>
      <c r="BV258" s="159">
        <f t="shared" si="1566"/>
        <v>0</v>
      </c>
      <c r="BW258" s="159">
        <f t="shared" si="1567"/>
        <v>0</v>
      </c>
      <c r="BX258" s="159">
        <f t="shared" si="1568"/>
        <v>0</v>
      </c>
      <c r="BY258" s="127"/>
      <c r="BZ258" s="127"/>
      <c r="CA258" s="127"/>
      <c r="CB258" s="127"/>
      <c r="CC258" s="127"/>
      <c r="CD258" s="127"/>
      <c r="CE258" s="127"/>
      <c r="CF258" s="127"/>
      <c r="CG258" s="127"/>
      <c r="CH258" s="127"/>
      <c r="CI258" s="127"/>
      <c r="CJ258" s="127"/>
      <c r="CK258" s="127"/>
      <c r="CL258" s="127"/>
      <c r="CM258" s="127"/>
      <c r="CN258" s="127"/>
      <c r="CO258" s="127"/>
      <c r="CP258" s="127"/>
      <c r="CQ258" s="127"/>
      <c r="CR258" s="127"/>
      <c r="CS258" s="127"/>
      <c r="DU258" s="114"/>
      <c r="DV258" s="114"/>
      <c r="DW258" s="114"/>
      <c r="DX258" s="114"/>
      <c r="DY258" s="114"/>
      <c r="DZ258" s="114"/>
    </row>
    <row r="259" spans="1:130" ht="15.5" x14ac:dyDescent="0.35">
      <c r="A259" s="439"/>
      <c r="D259" s="172">
        <f t="shared" ref="D259" si="2193" xml:space="preserve"> BQ258</f>
        <v>0</v>
      </c>
      <c r="E259" s="172">
        <f t="shared" ref="E259" si="2194" xml:space="preserve"> BR258</f>
        <v>0</v>
      </c>
      <c r="F259" s="172">
        <f t="shared" ref="F259" si="2195" xml:space="preserve"> BS258</f>
        <v>0</v>
      </c>
      <c r="G259" s="172">
        <f t="shared" ref="G259" si="2196" xml:space="preserve"> BT258</f>
        <v>0</v>
      </c>
      <c r="H259" s="172">
        <f t="shared" ref="H259" si="2197" xml:space="preserve"> BU258</f>
        <v>0</v>
      </c>
      <c r="I259" s="172">
        <f t="shared" ref="I259" si="2198" xml:space="preserve"> BV258</f>
        <v>0</v>
      </c>
      <c r="J259" s="172">
        <f t="shared" ref="J259" si="2199" xml:space="preserve"> BW258</f>
        <v>0</v>
      </c>
      <c r="K259" s="172">
        <f t="shared" ref="K259" si="2200" xml:space="preserve"> BX258</f>
        <v>0</v>
      </c>
      <c r="L259" s="172">
        <f>IF('PPG Phase Definition'!AF77="DIG AACM",1,IF('PPG Phase Definition'!AF77="LED_DC Cancellation",1,0))</f>
        <v>0</v>
      </c>
      <c r="M259" s="172">
        <f>IF('PPG Phase Definition'!AF77="ANA AACM",1,0)</f>
        <v>0</v>
      </c>
      <c r="N259" s="172">
        <f xml:space="preserve"> 'PPG Phase Definition'!AH77</f>
        <v>0</v>
      </c>
      <c r="O259" s="172">
        <f t="shared" ref="O259" si="2201" xml:space="preserve"> BV257</f>
        <v>0</v>
      </c>
      <c r="P259" s="172">
        <f t="shared" ref="P259" si="2202" xml:space="preserve"> BW257</f>
        <v>0</v>
      </c>
      <c r="Q259" s="172">
        <f xml:space="preserve"> BX257</f>
        <v>0</v>
      </c>
      <c r="R259" s="172">
        <f>INT(MOD('PPG Phase Definition'!AG77/2,2))</f>
        <v>0</v>
      </c>
      <c r="S259" s="172">
        <f>MOD('PPG Phase Definition'!AG77,2)</f>
        <v>0</v>
      </c>
      <c r="T259" s="172">
        <f t="shared" ref="T259" si="2203" xml:space="preserve"> BU256</f>
        <v>0</v>
      </c>
      <c r="U259" s="172">
        <f t="shared" ref="U259" si="2204" xml:space="preserve"> BV256</f>
        <v>0</v>
      </c>
      <c r="V259" s="172">
        <f t="shared" ref="V259" si="2205" xml:space="preserve"> BW256</f>
        <v>0</v>
      </c>
      <c r="W259" s="172">
        <f xml:space="preserve"> BX256</f>
        <v>0</v>
      </c>
      <c r="X259" s="194"/>
      <c r="Y259" s="194"/>
      <c r="Z259" s="194"/>
      <c r="AA259" s="194"/>
      <c r="AD259" s="159" t="s">
        <v>115</v>
      </c>
      <c r="AE259" s="93">
        <f xml:space="preserve"> IF('PPG Phase Definition'!L311="",0,INDEX(REFERENCE!$I$12:$I$23,MATCH('PPG Phase Definition'!L311,REFERENCE!$J$12:$J$23,0)))</f>
        <v>0</v>
      </c>
      <c r="AF259" s="159">
        <f t="shared" si="1539"/>
        <v>0</v>
      </c>
      <c r="AG259" s="159"/>
      <c r="AH259" s="159"/>
      <c r="AI259" s="159"/>
      <c r="AJ259" s="159">
        <f t="shared" si="1540"/>
        <v>0</v>
      </c>
      <c r="AK259" s="159"/>
      <c r="AL259" s="159"/>
      <c r="AM259" s="159"/>
      <c r="AN259" s="159">
        <f t="shared" si="1541"/>
        <v>0</v>
      </c>
      <c r="AO259" s="159"/>
      <c r="AP259" s="159"/>
      <c r="AQ259" s="159"/>
      <c r="AR259" s="159">
        <f t="shared" si="1542"/>
        <v>0</v>
      </c>
      <c r="AS259" s="159"/>
      <c r="AT259" s="159"/>
      <c r="AU259" s="159"/>
      <c r="AV259" s="159">
        <f t="shared" si="1543"/>
        <v>0</v>
      </c>
      <c r="AW259" s="159"/>
      <c r="AX259" s="159"/>
      <c r="AY259" s="159"/>
      <c r="AZ259" s="159">
        <f t="shared" si="1544"/>
        <v>0</v>
      </c>
      <c r="BA259" s="159">
        <f t="shared" si="1545"/>
        <v>0</v>
      </c>
      <c r="BB259" s="159">
        <f t="shared" si="1546"/>
        <v>0</v>
      </c>
      <c r="BC259" s="159">
        <f t="shared" si="1547"/>
        <v>0</v>
      </c>
      <c r="BD259" s="159">
        <f t="shared" si="1548"/>
        <v>0</v>
      </c>
      <c r="BE259" s="159">
        <f t="shared" si="1549"/>
        <v>0</v>
      </c>
      <c r="BF259" s="159">
        <f t="shared" si="1550"/>
        <v>0</v>
      </c>
      <c r="BG259" s="159">
        <f t="shared" si="1551"/>
        <v>0</v>
      </c>
      <c r="BH259" s="159">
        <f t="shared" si="1552"/>
        <v>0</v>
      </c>
      <c r="BI259" s="159">
        <f t="shared" si="1553"/>
        <v>0</v>
      </c>
      <c r="BJ259" s="159">
        <f t="shared" si="1554"/>
        <v>0</v>
      </c>
      <c r="BK259" s="159">
        <f t="shared" si="1555"/>
        <v>0</v>
      </c>
      <c r="BL259" s="159">
        <f t="shared" si="1556"/>
        <v>0</v>
      </c>
      <c r="BM259" s="159">
        <f t="shared" si="1557"/>
        <v>0</v>
      </c>
      <c r="BN259" s="159">
        <f t="shared" si="1558"/>
        <v>0</v>
      </c>
      <c r="BO259" s="159">
        <f t="shared" si="1559"/>
        <v>0</v>
      </c>
      <c r="BP259" s="159">
        <f t="shared" si="1560"/>
        <v>0</v>
      </c>
      <c r="BQ259" s="159">
        <f t="shared" si="1561"/>
        <v>0</v>
      </c>
      <c r="BR259" s="159">
        <f t="shared" si="1562"/>
        <v>0</v>
      </c>
      <c r="BS259" s="159">
        <f t="shared" si="1563"/>
        <v>0</v>
      </c>
      <c r="BT259" s="159">
        <f t="shared" si="1564"/>
        <v>0</v>
      </c>
      <c r="BU259" s="159">
        <f t="shared" si="1565"/>
        <v>0</v>
      </c>
      <c r="BV259" s="159">
        <f t="shared" si="1566"/>
        <v>0</v>
      </c>
      <c r="BW259" s="159">
        <f t="shared" si="1567"/>
        <v>0</v>
      </c>
      <c r="BX259" s="159">
        <f t="shared" si="1568"/>
        <v>0</v>
      </c>
      <c r="DU259" s="115" t="str">
        <f t="shared" ref="DU259" si="2206" xml:space="preserve"> DEC2HEX(D259*8+E259*4+F259*2+G259)</f>
        <v>0</v>
      </c>
      <c r="DV259" s="115" t="str">
        <f t="shared" ref="DV259" si="2207" xml:space="preserve"> DEC2HEX(H259*8+I259*4+J259*2+K259)</f>
        <v>0</v>
      </c>
      <c r="DW259" s="115" t="str">
        <f t="shared" ref="DW259" si="2208" xml:space="preserve"> DEC2HEX(L259*8+M259*4+N259*2+O259)</f>
        <v>0</v>
      </c>
      <c r="DX259" s="115" t="str">
        <f t="shared" ref="DX259" si="2209" xml:space="preserve"> DEC2HEX(P259*8+Q259*4+R259*2+S259)</f>
        <v>0</v>
      </c>
      <c r="DY259" s="115" t="str">
        <f t="shared" ref="DY259" si="2210" xml:space="preserve"> DEC2HEX(T259*8+U259*4+V259*2+W259)</f>
        <v>0</v>
      </c>
      <c r="DZ259" s="115" t="str">
        <f t="shared" ref="DZ259" si="2211" xml:space="preserve"> DEC2HEX(X259*8+Y259*4+Z259*2+AA259)</f>
        <v>0</v>
      </c>
    </row>
    <row r="260" spans="1:130" ht="43.5" customHeight="1" x14ac:dyDescent="0.35">
      <c r="A260" s="439"/>
      <c r="B260" s="230">
        <f>B258+1</f>
        <v>71</v>
      </c>
      <c r="C260" s="164" t="str">
        <f t="shared" ref="C260" si="2212" xml:space="preserve"> DEC2HEX(B260)</f>
        <v>47</v>
      </c>
      <c r="D260" s="168" t="s">
        <v>380</v>
      </c>
      <c r="E260" s="168" t="s">
        <v>381</v>
      </c>
      <c r="F260" s="167">
        <v>0</v>
      </c>
      <c r="G260" s="167">
        <v>0</v>
      </c>
      <c r="H260" s="445" t="s">
        <v>382</v>
      </c>
      <c r="I260" s="479"/>
      <c r="J260" s="479"/>
      <c r="K260" s="479"/>
      <c r="L260" s="460" t="s">
        <v>252</v>
      </c>
      <c r="M260" s="460"/>
      <c r="N260" s="460"/>
      <c r="O260" s="460"/>
      <c r="P260" s="460"/>
      <c r="Q260" s="460"/>
      <c r="R260" s="460"/>
      <c r="S260" s="460"/>
      <c r="T260" s="460" t="s">
        <v>253</v>
      </c>
      <c r="U260" s="460"/>
      <c r="V260" s="460"/>
      <c r="W260" s="460"/>
      <c r="X260" s="460"/>
      <c r="Y260" s="460"/>
      <c r="Z260" s="460"/>
      <c r="AA260" s="460"/>
      <c r="AD260" s="159" t="s">
        <v>108</v>
      </c>
      <c r="AE260" s="93">
        <f xml:space="preserve"> MAX((CEILING('PPG Phase Definition'!J311*Global!$C$14/1000,1)-1),0)</f>
        <v>0</v>
      </c>
      <c r="AF260" s="159">
        <f t="shared" si="1539"/>
        <v>0</v>
      </c>
      <c r="AG260" s="159"/>
      <c r="AH260" s="159"/>
      <c r="AI260" s="159"/>
      <c r="AJ260" s="159">
        <f t="shared" si="1540"/>
        <v>0</v>
      </c>
      <c r="AK260" s="159"/>
      <c r="AL260" s="159"/>
      <c r="AM260" s="159"/>
      <c r="AN260" s="159">
        <f t="shared" si="1541"/>
        <v>0</v>
      </c>
      <c r="AO260" s="159"/>
      <c r="AP260" s="159"/>
      <c r="AQ260" s="159"/>
      <c r="AR260" s="159">
        <f t="shared" si="1542"/>
        <v>0</v>
      </c>
      <c r="AS260" s="159"/>
      <c r="AT260" s="159"/>
      <c r="AU260" s="159"/>
      <c r="AV260" s="159">
        <f t="shared" si="1543"/>
        <v>0</v>
      </c>
      <c r="AW260" s="159"/>
      <c r="AX260" s="159"/>
      <c r="AY260" s="159"/>
      <c r="AZ260" s="159">
        <f t="shared" si="1544"/>
        <v>0</v>
      </c>
      <c r="BA260" s="159">
        <f t="shared" si="1545"/>
        <v>0</v>
      </c>
      <c r="BB260" s="159">
        <f t="shared" si="1546"/>
        <v>0</v>
      </c>
      <c r="BC260" s="159">
        <f t="shared" si="1547"/>
        <v>0</v>
      </c>
      <c r="BD260" s="159">
        <f t="shared" si="1548"/>
        <v>0</v>
      </c>
      <c r="BE260" s="159">
        <f t="shared" si="1549"/>
        <v>0</v>
      </c>
      <c r="BF260" s="159">
        <f t="shared" si="1550"/>
        <v>0</v>
      </c>
      <c r="BG260" s="159">
        <f t="shared" si="1551"/>
        <v>0</v>
      </c>
      <c r="BH260" s="159">
        <f t="shared" si="1552"/>
        <v>0</v>
      </c>
      <c r="BI260" s="159">
        <f t="shared" si="1553"/>
        <v>0</v>
      </c>
      <c r="BJ260" s="159">
        <f t="shared" si="1554"/>
        <v>0</v>
      </c>
      <c r="BK260" s="159">
        <f t="shared" si="1555"/>
        <v>0</v>
      </c>
      <c r="BL260" s="159">
        <f t="shared" si="1556"/>
        <v>0</v>
      </c>
      <c r="BM260" s="159">
        <f t="shared" si="1557"/>
        <v>0</v>
      </c>
      <c r="BN260" s="159">
        <f t="shared" si="1558"/>
        <v>0</v>
      </c>
      <c r="BO260" s="159">
        <f t="shared" si="1559"/>
        <v>0</v>
      </c>
      <c r="BP260" s="159">
        <f t="shared" si="1560"/>
        <v>0</v>
      </c>
      <c r="BQ260" s="159">
        <f t="shared" si="1561"/>
        <v>0</v>
      </c>
      <c r="BR260" s="159">
        <f t="shared" si="1562"/>
        <v>0</v>
      </c>
      <c r="BS260" s="159">
        <f t="shared" si="1563"/>
        <v>0</v>
      </c>
      <c r="BT260" s="159">
        <f t="shared" si="1564"/>
        <v>0</v>
      </c>
      <c r="BU260" s="159">
        <f t="shared" si="1565"/>
        <v>0</v>
      </c>
      <c r="BV260" s="159">
        <f t="shared" si="1566"/>
        <v>0</v>
      </c>
      <c r="BW260" s="159">
        <f t="shared" si="1567"/>
        <v>0</v>
      </c>
      <c r="BX260" s="159">
        <f t="shared" si="1568"/>
        <v>0</v>
      </c>
      <c r="BY260" s="127"/>
      <c r="BZ260" s="127"/>
      <c r="CA260" s="127"/>
      <c r="CB260" s="127"/>
      <c r="CC260" s="127"/>
      <c r="CD260" s="127"/>
      <c r="CE260" s="127"/>
      <c r="DU260" s="114"/>
      <c r="DV260" s="114"/>
      <c r="DW260" s="114"/>
      <c r="DX260" s="114"/>
      <c r="DY260" s="114"/>
      <c r="DZ260" s="114"/>
    </row>
    <row r="261" spans="1:130" ht="47" x14ac:dyDescent="0.35">
      <c r="A261" s="439"/>
      <c r="D261" s="156">
        <f>IF('PPG Phase Definition'!S77="LED_DC Cancellation",1,0)</f>
        <v>0</v>
      </c>
      <c r="E261" s="156">
        <f>IF('PPG Phase Definition'!AF77="LED_DC Cancellation",1,0)</f>
        <v>0</v>
      </c>
      <c r="F261" s="156"/>
      <c r="G261" s="156"/>
      <c r="H261" s="172">
        <f xml:space="preserve"> BU259</f>
        <v>0</v>
      </c>
      <c r="I261" s="172">
        <f xml:space="preserve"> BV259</f>
        <v>0</v>
      </c>
      <c r="J261" s="172">
        <f xml:space="preserve"> BW259</f>
        <v>0</v>
      </c>
      <c r="K261" s="172">
        <f xml:space="preserve"> BX259</f>
        <v>0</v>
      </c>
      <c r="L261" s="172">
        <f t="shared" ref="L261" si="2213">DL261</f>
        <v>0</v>
      </c>
      <c r="M261" s="172">
        <f t="shared" ref="M261" si="2214">DM261</f>
        <v>0</v>
      </c>
      <c r="N261" s="172">
        <f t="shared" ref="N261" si="2215">DN261</f>
        <v>0</v>
      </c>
      <c r="O261" s="172">
        <f t="shared" ref="O261" si="2216">DO261</f>
        <v>0</v>
      </c>
      <c r="P261" s="172">
        <f t="shared" ref="P261" si="2217">DP261</f>
        <v>0</v>
      </c>
      <c r="Q261" s="172">
        <f t="shared" ref="Q261" si="2218">DQ261</f>
        <v>0</v>
      </c>
      <c r="R261" s="172">
        <f t="shared" ref="R261" si="2219">DR261</f>
        <v>0</v>
      </c>
      <c r="S261" s="172">
        <f>DS261</f>
        <v>0</v>
      </c>
      <c r="T261" s="172">
        <f t="shared" ref="T261" si="2220" xml:space="preserve"> BQ261</f>
        <v>0</v>
      </c>
      <c r="U261" s="172">
        <f t="shared" ref="U261" si="2221" xml:space="preserve"> BR261</f>
        <v>0</v>
      </c>
      <c r="V261" s="172">
        <f t="shared" ref="V261" si="2222" xml:space="preserve"> BS261</f>
        <v>0</v>
      </c>
      <c r="W261" s="172">
        <f t="shared" ref="W261" si="2223" xml:space="preserve"> BT261</f>
        <v>0</v>
      </c>
      <c r="X261" s="172">
        <f t="shared" ref="X261" si="2224" xml:space="preserve"> BU261</f>
        <v>0</v>
      </c>
      <c r="Y261" s="172">
        <f t="shared" ref="Y261" si="2225" xml:space="preserve"> BV261</f>
        <v>0</v>
      </c>
      <c r="Z261" s="172">
        <f t="shared" ref="Z261" si="2226" xml:space="preserve"> BW261</f>
        <v>0</v>
      </c>
      <c r="AA261" s="172">
        <f xml:space="preserve"> BX261</f>
        <v>0</v>
      </c>
      <c r="AD261" s="10" t="s">
        <v>253</v>
      </c>
      <c r="AE261" s="93">
        <f xml:space="preserve"> ROUND(255*'PPG Phase Definition'!AO311/'PPG Config'!$C$8,0)</f>
        <v>0</v>
      </c>
      <c r="AF261" s="159">
        <f t="shared" si="1539"/>
        <v>0</v>
      </c>
      <c r="AG261" s="159"/>
      <c r="AH261" s="159"/>
      <c r="AI261" s="159"/>
      <c r="AJ261" s="159">
        <f t="shared" si="1540"/>
        <v>0</v>
      </c>
      <c r="AK261" s="159"/>
      <c r="AL261" s="159"/>
      <c r="AM261" s="159"/>
      <c r="AN261" s="159">
        <f t="shared" si="1541"/>
        <v>0</v>
      </c>
      <c r="AO261" s="159"/>
      <c r="AP261" s="159"/>
      <c r="AQ261" s="159"/>
      <c r="AR261" s="159">
        <f t="shared" si="1542"/>
        <v>0</v>
      </c>
      <c r="AS261" s="159"/>
      <c r="AT261" s="159"/>
      <c r="AU261" s="159"/>
      <c r="AV261" s="159">
        <f t="shared" si="1543"/>
        <v>0</v>
      </c>
      <c r="AW261" s="159"/>
      <c r="AX261" s="159"/>
      <c r="AY261" s="159"/>
      <c r="AZ261" s="159">
        <f t="shared" si="1544"/>
        <v>0</v>
      </c>
      <c r="BA261" s="159">
        <f t="shared" si="1545"/>
        <v>0</v>
      </c>
      <c r="BB261" s="159">
        <f t="shared" si="1546"/>
        <v>0</v>
      </c>
      <c r="BC261" s="159">
        <f t="shared" si="1547"/>
        <v>0</v>
      </c>
      <c r="BD261" s="159">
        <f t="shared" si="1548"/>
        <v>0</v>
      </c>
      <c r="BE261" s="159">
        <f t="shared" si="1549"/>
        <v>0</v>
      </c>
      <c r="BF261" s="159">
        <f t="shared" si="1550"/>
        <v>0</v>
      </c>
      <c r="BG261" s="159">
        <f t="shared" si="1551"/>
        <v>0</v>
      </c>
      <c r="BH261" s="159">
        <f t="shared" si="1552"/>
        <v>0</v>
      </c>
      <c r="BI261" s="159">
        <f t="shared" si="1553"/>
        <v>0</v>
      </c>
      <c r="BJ261" s="159">
        <f t="shared" si="1554"/>
        <v>0</v>
      </c>
      <c r="BK261" s="159">
        <f t="shared" si="1555"/>
        <v>0</v>
      </c>
      <c r="BL261" s="159">
        <f t="shared" si="1556"/>
        <v>0</v>
      </c>
      <c r="BM261" s="159">
        <f t="shared" si="1557"/>
        <v>0</v>
      </c>
      <c r="BN261" s="159">
        <f t="shared" si="1558"/>
        <v>0</v>
      </c>
      <c r="BO261" s="159">
        <f t="shared" si="1559"/>
        <v>0</v>
      </c>
      <c r="BP261" s="159">
        <f t="shared" si="1560"/>
        <v>0</v>
      </c>
      <c r="BQ261" s="159">
        <f t="shared" si="1561"/>
        <v>0</v>
      </c>
      <c r="BR261" s="159">
        <f t="shared" si="1562"/>
        <v>0</v>
      </c>
      <c r="BS261" s="159">
        <f t="shared" si="1563"/>
        <v>0</v>
      </c>
      <c r="BT261" s="159">
        <f t="shared" si="1564"/>
        <v>0</v>
      </c>
      <c r="BU261" s="159">
        <f t="shared" si="1565"/>
        <v>0</v>
      </c>
      <c r="BV261" s="159">
        <f t="shared" si="1566"/>
        <v>0</v>
      </c>
      <c r="BW261" s="159">
        <f t="shared" si="1567"/>
        <v>0</v>
      </c>
      <c r="BX261" s="159">
        <f t="shared" si="1568"/>
        <v>0</v>
      </c>
      <c r="BY261" s="183" t="s">
        <v>252</v>
      </c>
      <c r="BZ261" s="114">
        <f xml:space="preserve"> ROUND(255*'PPG Phase Definition'!AP311/'PPG Config'!$C$8,0)</f>
        <v>0</v>
      </c>
      <c r="CA261" s="159">
        <f t="shared" ref="CA261" si="2227" xml:space="preserve"> MOD((BZ261-CU261-16*CQ261-16^2*CM261-CI261*16^3-CE261*16^4)/16^5,16)</f>
        <v>0</v>
      </c>
      <c r="CB261" s="159"/>
      <c r="CC261" s="159"/>
      <c r="CD261" s="159"/>
      <c r="CE261" s="159">
        <f t="shared" ref="CE261" si="2228" xml:space="preserve"> MOD((BZ261-CU261-16*CQ261-16^2*CM261-CI261*16^3)/16^4,16)</f>
        <v>0</v>
      </c>
      <c r="CF261" s="159"/>
      <c r="CG261" s="159"/>
      <c r="CH261" s="159"/>
      <c r="CI261" s="159">
        <f t="shared" ref="CI261" si="2229" xml:space="preserve"> MOD((BZ261-CU261-16*CQ261-16^2*CM261)/16^3,16)</f>
        <v>0</v>
      </c>
      <c r="CJ261" s="159"/>
      <c r="CK261" s="159"/>
      <c r="CL261" s="159"/>
      <c r="CM261" s="159">
        <f t="shared" ref="CM261" si="2230" xml:space="preserve"> MOD((BZ261-CU261-16*CQ261)/16^2,16)</f>
        <v>0</v>
      </c>
      <c r="CN261" s="159"/>
      <c r="CO261" s="159"/>
      <c r="CP261" s="159"/>
      <c r="CQ261" s="159">
        <f t="shared" ref="CQ261" si="2231" xml:space="preserve"> MOD((BZ261-CU261)/16,16)</f>
        <v>0</v>
      </c>
      <c r="CR261" s="159"/>
      <c r="CS261" s="159"/>
      <c r="CT261" s="159"/>
      <c r="CU261" s="159">
        <f t="shared" ref="CU261" si="2232" xml:space="preserve"> MOD(BZ261,16)</f>
        <v>0</v>
      </c>
      <c r="CV261" s="159">
        <f t="shared" ref="CV261" si="2233" xml:space="preserve"> MOD((CA261-CY261-CX261*2-CW261*2^2)/2^3,2)</f>
        <v>0</v>
      </c>
      <c r="CW261" s="159">
        <f t="shared" ref="CW261" si="2234" xml:space="preserve"> MOD((CA261-CY261-CX261*2)/2^2,2)</f>
        <v>0</v>
      </c>
      <c r="CX261" s="159">
        <f t="shared" ref="CX261" si="2235" xml:space="preserve"> MOD((CA261-CY261)/2,2)</f>
        <v>0</v>
      </c>
      <c r="CY261" s="159">
        <f t="shared" ref="CY261" si="2236" xml:space="preserve"> MOD(CA261,2)</f>
        <v>0</v>
      </c>
      <c r="CZ261" s="159">
        <f t="shared" ref="CZ261" si="2237" xml:space="preserve"> MOD((CE261-DC261-DB261*2-DA261*2^2)/2^3,2)</f>
        <v>0</v>
      </c>
      <c r="DA261" s="159">
        <f t="shared" ref="DA261" si="2238" xml:space="preserve"> MOD((CE261-DC261-DB261*2)/2^2,2)</f>
        <v>0</v>
      </c>
      <c r="DB261" s="159">
        <f t="shared" ref="DB261" si="2239" xml:space="preserve"> MOD((CE261-DC261)/2,2)</f>
        <v>0</v>
      </c>
      <c r="DC261" s="159">
        <f t="shared" ref="DC261" si="2240" xml:space="preserve"> MOD(CE261,2)</f>
        <v>0</v>
      </c>
      <c r="DD261" s="159">
        <f t="shared" ref="DD261" si="2241" xml:space="preserve"> MOD((CI261-DG261-DF261*2-DE261*2^2)/2^3,2)</f>
        <v>0</v>
      </c>
      <c r="DE261" s="159">
        <f t="shared" ref="DE261" si="2242" xml:space="preserve"> MOD((CI261-DG261-DF261*2)/2^2,2)</f>
        <v>0</v>
      </c>
      <c r="DF261" s="159">
        <f t="shared" ref="DF261" si="2243" xml:space="preserve"> MOD((CI261-DG261)/2,2)</f>
        <v>0</v>
      </c>
      <c r="DG261" s="159">
        <f t="shared" ref="DG261" si="2244" xml:space="preserve"> MOD(CI261,2)</f>
        <v>0</v>
      </c>
      <c r="DH261" s="159">
        <f t="shared" ref="DH261" si="2245" xml:space="preserve"> MOD((CM261-DK261-DJ261*2-DI261*2^2)/2^3,2)</f>
        <v>0</v>
      </c>
      <c r="DI261" s="159">
        <f t="shared" ref="DI261" si="2246" xml:space="preserve"> MOD((CM261-DK261-DJ261*2)/2^2,2)</f>
        <v>0</v>
      </c>
      <c r="DJ261" s="159">
        <f t="shared" ref="DJ261" si="2247" xml:space="preserve"> MOD((CM261-DK261)/2,2)</f>
        <v>0</v>
      </c>
      <c r="DK261" s="159">
        <f t="shared" ref="DK261" si="2248" xml:space="preserve"> MOD(CM261,2)</f>
        <v>0</v>
      </c>
      <c r="DL261" s="159">
        <f t="shared" ref="DL261" si="2249" xml:space="preserve"> MOD((CQ261-DO261-DN261*2-DM261*2^2)/2^3,2)</f>
        <v>0</v>
      </c>
      <c r="DM261" s="159">
        <f t="shared" ref="DM261" si="2250" xml:space="preserve"> MOD((CQ261-DO261-DN261*2)/2^2,2)</f>
        <v>0</v>
      </c>
      <c r="DN261" s="159">
        <f t="shared" ref="DN261" si="2251" xml:space="preserve"> MOD((CQ261-DO261)/2,2)</f>
        <v>0</v>
      </c>
      <c r="DO261" s="159">
        <f t="shared" ref="DO261" si="2252" xml:space="preserve"> MOD(CQ261,2)</f>
        <v>0</v>
      </c>
      <c r="DP261" s="159">
        <f t="shared" ref="DP261" si="2253" xml:space="preserve"> MOD((CU261-DS261-DR261*2-DQ261*2^2)/2^3,2)</f>
        <v>0</v>
      </c>
      <c r="DQ261" s="159">
        <f t="shared" ref="DQ261" si="2254" xml:space="preserve"> MOD((CU261-DS261-DR261*2)/2^2,2)</f>
        <v>0</v>
      </c>
      <c r="DR261" s="159">
        <f t="shared" ref="DR261" si="2255" xml:space="preserve"> MOD((CU261-DS261)/2,2)</f>
        <v>0</v>
      </c>
      <c r="DS261" s="159">
        <f t="shared" ref="DS261" si="2256" xml:space="preserve"> MOD(CU261,2)</f>
        <v>0</v>
      </c>
      <c r="DU261" s="115" t="str">
        <f t="shared" ref="DU261" si="2257" xml:space="preserve"> DEC2HEX(D261*8+E261*4+F261*2+G261)</f>
        <v>0</v>
      </c>
      <c r="DV261" s="115" t="str">
        <f t="shared" ref="DV261" si="2258" xml:space="preserve"> DEC2HEX(H261*8+I261*4+J261*2+K261)</f>
        <v>0</v>
      </c>
      <c r="DW261" s="115" t="str">
        <f t="shared" ref="DW261" si="2259" xml:space="preserve"> DEC2HEX(L261*8+M261*4+N261*2+O261)</f>
        <v>0</v>
      </c>
      <c r="DX261" s="115" t="str">
        <f t="shared" ref="DX261" si="2260" xml:space="preserve"> DEC2HEX(P261*8+Q261*4+R261*2+S261)</f>
        <v>0</v>
      </c>
      <c r="DY261" s="115" t="str">
        <f t="shared" ref="DY261" si="2261" xml:space="preserve"> DEC2HEX(T261*8+U261*4+V261*2+W261)</f>
        <v>0</v>
      </c>
      <c r="DZ261" s="115" t="str">
        <f t="shared" ref="DZ261" si="2262" xml:space="preserve"> DEC2HEX(X261*8+Y261*4+Z261*2+AA261)</f>
        <v>0</v>
      </c>
    </row>
    <row r="262" spans="1:130" ht="14.75" customHeight="1" x14ac:dyDescent="0.35">
      <c r="A262" s="440">
        <f xml:space="preserve"> A252+1</f>
        <v>9</v>
      </c>
      <c r="B262" s="230">
        <f xml:space="preserve"> B260+1</f>
        <v>72</v>
      </c>
      <c r="C262" s="164" t="str">
        <f xml:space="preserve"> DEC2HEX(B262)</f>
        <v>48</v>
      </c>
      <c r="D262" s="460" t="str">
        <f>D252</f>
        <v>IN_TIA2&lt;4:1&gt;</v>
      </c>
      <c r="E262" s="460"/>
      <c r="F262" s="460"/>
      <c r="G262" s="460"/>
      <c r="H262" s="460" t="str">
        <f t="shared" ref="H262" si="2263">H252</f>
        <v>IN_TIA1&lt;4:1&gt;</v>
      </c>
      <c r="I262" s="460"/>
      <c r="J262" s="460"/>
      <c r="K262" s="460"/>
      <c r="L262" s="460" t="str">
        <f t="shared" ref="L262" si="2264">L252</f>
        <v>LED_DRV2_TX&lt;8:1&gt;</v>
      </c>
      <c r="M262" s="460"/>
      <c r="N262" s="460"/>
      <c r="O262" s="460"/>
      <c r="P262" s="460"/>
      <c r="Q262" s="460"/>
      <c r="R262" s="460"/>
      <c r="S262" s="460"/>
      <c r="T262" s="460" t="str">
        <f>T252</f>
        <v>LED_DRV1_TX&lt;8:1&gt;</v>
      </c>
      <c r="U262" s="460"/>
      <c r="V262" s="460"/>
      <c r="W262" s="460"/>
      <c r="X262" s="460"/>
      <c r="Y262" s="460"/>
      <c r="Z262" s="460"/>
      <c r="AA262" s="460"/>
      <c r="AD262" s="159" t="s">
        <v>59</v>
      </c>
      <c r="AE262" s="93">
        <f xml:space="preserve"> IF('PPG Phase Definition'!F321="",0,('PPG Phase Definition'!F321-1))</f>
        <v>0</v>
      </c>
      <c r="AF262" s="159">
        <f t="shared" si="1539"/>
        <v>0</v>
      </c>
      <c r="AG262" s="159"/>
      <c r="AH262" s="159"/>
      <c r="AI262" s="159"/>
      <c r="AJ262" s="159">
        <f t="shared" si="1540"/>
        <v>0</v>
      </c>
      <c r="AK262" s="159"/>
      <c r="AL262" s="159"/>
      <c r="AM262" s="159"/>
      <c r="AN262" s="159">
        <f t="shared" si="1541"/>
        <v>0</v>
      </c>
      <c r="AO262" s="159"/>
      <c r="AP262" s="159"/>
      <c r="AQ262" s="159"/>
      <c r="AR262" s="159">
        <f t="shared" si="1542"/>
        <v>0</v>
      </c>
      <c r="AS262" s="159"/>
      <c r="AT262" s="159"/>
      <c r="AU262" s="159"/>
      <c r="AV262" s="159">
        <f t="shared" si="1543"/>
        <v>0</v>
      </c>
      <c r="AW262" s="159"/>
      <c r="AX262" s="159"/>
      <c r="AY262" s="159"/>
      <c r="AZ262" s="159">
        <f t="shared" si="1544"/>
        <v>0</v>
      </c>
      <c r="BA262" s="159">
        <f t="shared" si="1545"/>
        <v>0</v>
      </c>
      <c r="BB262" s="159">
        <f t="shared" si="1546"/>
        <v>0</v>
      </c>
      <c r="BC262" s="159">
        <f t="shared" si="1547"/>
        <v>0</v>
      </c>
      <c r="BD262" s="159">
        <f t="shared" si="1548"/>
        <v>0</v>
      </c>
      <c r="BE262" s="159">
        <f t="shared" si="1549"/>
        <v>0</v>
      </c>
      <c r="BF262" s="159">
        <f t="shared" si="1550"/>
        <v>0</v>
      </c>
      <c r="BG262" s="159">
        <f t="shared" si="1551"/>
        <v>0</v>
      </c>
      <c r="BH262" s="159">
        <f t="shared" si="1552"/>
        <v>0</v>
      </c>
      <c r="BI262" s="159">
        <f t="shared" si="1553"/>
        <v>0</v>
      </c>
      <c r="BJ262" s="159">
        <f t="shared" si="1554"/>
        <v>0</v>
      </c>
      <c r="BK262" s="159">
        <f t="shared" si="1555"/>
        <v>0</v>
      </c>
      <c r="BL262" s="159">
        <f t="shared" si="1556"/>
        <v>0</v>
      </c>
      <c r="BM262" s="159">
        <f t="shared" si="1557"/>
        <v>0</v>
      </c>
      <c r="BN262" s="159">
        <f t="shared" si="1558"/>
        <v>0</v>
      </c>
      <c r="BO262" s="159">
        <f t="shared" si="1559"/>
        <v>0</v>
      </c>
      <c r="BP262" s="159">
        <f t="shared" si="1560"/>
        <v>0</v>
      </c>
      <c r="BQ262" s="159">
        <f t="shared" si="1561"/>
        <v>0</v>
      </c>
      <c r="BR262" s="159">
        <f t="shared" si="1562"/>
        <v>0</v>
      </c>
      <c r="BS262" s="159">
        <f t="shared" si="1563"/>
        <v>0</v>
      </c>
      <c r="BT262" s="159">
        <f t="shared" si="1564"/>
        <v>0</v>
      </c>
      <c r="BU262" s="159">
        <f t="shared" si="1565"/>
        <v>0</v>
      </c>
      <c r="BV262" s="159">
        <f t="shared" si="1566"/>
        <v>0</v>
      </c>
      <c r="BW262" s="159">
        <f t="shared" si="1567"/>
        <v>0</v>
      </c>
      <c r="BX262" s="159">
        <f t="shared" si="1568"/>
        <v>0</v>
      </c>
      <c r="DU262" s="114"/>
      <c r="DV262" s="114"/>
      <c r="DW262" s="114"/>
      <c r="DX262" s="114"/>
      <c r="DY262" s="114"/>
      <c r="DZ262" s="114"/>
    </row>
    <row r="263" spans="1:130" ht="15.5" x14ac:dyDescent="0.35">
      <c r="A263" s="439"/>
      <c r="D263" s="155">
        <f>IF('PPG Phase Definition'!Y87=1,1,0)</f>
        <v>0</v>
      </c>
      <c r="E263" s="155">
        <f>IF('PPG Phase Definition'!Z87=1,1,0)</f>
        <v>0</v>
      </c>
      <c r="F263" s="155">
        <f>IF('PPG Phase Definition'!AA87=1,1,0)</f>
        <v>0</v>
      </c>
      <c r="G263" s="155">
        <f>IF('PPG Phase Definition'!AB87=1,1,0)</f>
        <v>0</v>
      </c>
      <c r="H263" s="155">
        <f>IF('PPG Phase Definition'!L87=1,1,0)</f>
        <v>0</v>
      </c>
      <c r="I263" s="155">
        <f>IF('PPG Phase Definition'!M87=1,1,0)</f>
        <v>0</v>
      </c>
      <c r="J263" s="155">
        <f>IF('PPG Phase Definition'!N87=1,1,0)</f>
        <v>1</v>
      </c>
      <c r="K263" s="155">
        <f>IF('PPG Phase Definition'!O87=1,1,0)</f>
        <v>0</v>
      </c>
      <c r="L263" s="155">
        <f xml:space="preserve"> IF('PPG Phase Definition'!E321="TX8",1,0)</f>
        <v>0</v>
      </c>
      <c r="M263" s="155">
        <f xml:space="preserve"> IF('PPG Phase Definition'!E321="TX7",1,0)</f>
        <v>0</v>
      </c>
      <c r="N263" s="155">
        <f xml:space="preserve"> IF('PPG Phase Definition'!E321="TX6",1,0)</f>
        <v>0</v>
      </c>
      <c r="O263" s="155">
        <f xml:space="preserve"> IF('PPG Phase Definition'!E321="TX5",1,0)</f>
        <v>0</v>
      </c>
      <c r="P263" s="155">
        <f xml:space="preserve"> IF('PPG Phase Definition'!E321="TX4",1,0)</f>
        <v>0</v>
      </c>
      <c r="Q263" s="155">
        <f xml:space="preserve"> IF('PPG Phase Definition'!E321="TX3",1,0)</f>
        <v>0</v>
      </c>
      <c r="R263" s="155">
        <f xml:space="preserve"> IF('PPG Phase Definition'!E321="TX2",1,0)</f>
        <v>0</v>
      </c>
      <c r="S263" s="155">
        <f xml:space="preserve"> IF('PPG Phase Definition'!E321="TX1",1,0)</f>
        <v>0</v>
      </c>
      <c r="T263" s="155">
        <f xml:space="preserve"> IF('PPG Phase Definition'!D321="TX8",1,0)</f>
        <v>0</v>
      </c>
      <c r="U263" s="155">
        <f xml:space="preserve"> IF('PPG Phase Definition'!D321="TX7",1,0)</f>
        <v>0</v>
      </c>
      <c r="V263" s="155">
        <f xml:space="preserve"> IF('PPG Phase Definition'!D321="TX6",1,0)</f>
        <v>0</v>
      </c>
      <c r="W263" s="155">
        <f xml:space="preserve"> IF('PPG Phase Definition'!D321="TX5",1,0)</f>
        <v>0</v>
      </c>
      <c r="X263" s="155">
        <f xml:space="preserve"> IF('PPG Phase Definition'!D321="TX4",1,0)</f>
        <v>0</v>
      </c>
      <c r="Y263" s="155">
        <f xml:space="preserve"> IF('PPG Phase Definition'!D321="TX3",1,0)</f>
        <v>0</v>
      </c>
      <c r="Z263" s="155">
        <f xml:space="preserve"> IF('PPG Phase Definition'!D321="TX2",1,0)</f>
        <v>0</v>
      </c>
      <c r="AA263" s="155">
        <f xml:space="preserve"> IF('PPG Phase Definition'!D321="TX1",1,0)</f>
        <v>0</v>
      </c>
      <c r="AD263" s="159" t="s">
        <v>259</v>
      </c>
      <c r="AE263" s="93">
        <f xml:space="preserve"> IF('PPG Phase Definition'!G321="",0,INDEX(REFERENCE!$A$2:$A$15,MATCH('PPG Phase Definition'!G321,REFERENCE!$B$2:$B$15,0)))</f>
        <v>0</v>
      </c>
      <c r="AF263" s="159">
        <f t="shared" si="1539"/>
        <v>0</v>
      </c>
      <c r="AG263" s="159"/>
      <c r="AH263" s="159"/>
      <c r="AI263" s="159"/>
      <c r="AJ263" s="159">
        <f t="shared" si="1540"/>
        <v>0</v>
      </c>
      <c r="AK263" s="159"/>
      <c r="AL263" s="159"/>
      <c r="AM263" s="159"/>
      <c r="AN263" s="159">
        <f t="shared" si="1541"/>
        <v>0</v>
      </c>
      <c r="AO263" s="159"/>
      <c r="AP263" s="159"/>
      <c r="AQ263" s="159"/>
      <c r="AR263" s="159">
        <f t="shared" si="1542"/>
        <v>0</v>
      </c>
      <c r="AS263" s="159"/>
      <c r="AT263" s="159"/>
      <c r="AU263" s="159"/>
      <c r="AV263" s="159">
        <f t="shared" si="1543"/>
        <v>0</v>
      </c>
      <c r="AW263" s="159"/>
      <c r="AX263" s="159"/>
      <c r="AY263" s="159"/>
      <c r="AZ263" s="159">
        <f t="shared" si="1544"/>
        <v>0</v>
      </c>
      <c r="BA263" s="159">
        <f t="shared" si="1545"/>
        <v>0</v>
      </c>
      <c r="BB263" s="159">
        <f t="shared" si="1546"/>
        <v>0</v>
      </c>
      <c r="BC263" s="159">
        <f t="shared" si="1547"/>
        <v>0</v>
      </c>
      <c r="BD263" s="159">
        <f t="shared" si="1548"/>
        <v>0</v>
      </c>
      <c r="BE263" s="159">
        <f t="shared" si="1549"/>
        <v>0</v>
      </c>
      <c r="BF263" s="159">
        <f t="shared" si="1550"/>
        <v>0</v>
      </c>
      <c r="BG263" s="159">
        <f t="shared" si="1551"/>
        <v>0</v>
      </c>
      <c r="BH263" s="159">
        <f t="shared" si="1552"/>
        <v>0</v>
      </c>
      <c r="BI263" s="159">
        <f t="shared" si="1553"/>
        <v>0</v>
      </c>
      <c r="BJ263" s="159">
        <f t="shared" si="1554"/>
        <v>0</v>
      </c>
      <c r="BK263" s="159">
        <f t="shared" si="1555"/>
        <v>0</v>
      </c>
      <c r="BL263" s="159">
        <f t="shared" si="1556"/>
        <v>0</v>
      </c>
      <c r="BM263" s="159">
        <f t="shared" si="1557"/>
        <v>0</v>
      </c>
      <c r="BN263" s="159">
        <f t="shared" si="1558"/>
        <v>0</v>
      </c>
      <c r="BO263" s="159">
        <f t="shared" si="1559"/>
        <v>0</v>
      </c>
      <c r="BP263" s="159">
        <f t="shared" si="1560"/>
        <v>0</v>
      </c>
      <c r="BQ263" s="159">
        <f t="shared" si="1561"/>
        <v>0</v>
      </c>
      <c r="BR263" s="159">
        <f t="shared" si="1562"/>
        <v>0</v>
      </c>
      <c r="BS263" s="159">
        <f t="shared" si="1563"/>
        <v>0</v>
      </c>
      <c r="BT263" s="159">
        <f t="shared" si="1564"/>
        <v>0</v>
      </c>
      <c r="BU263" s="159">
        <f t="shared" si="1565"/>
        <v>0</v>
      </c>
      <c r="BV263" s="159">
        <f t="shared" si="1566"/>
        <v>0</v>
      </c>
      <c r="BW263" s="159">
        <f t="shared" si="1567"/>
        <v>0</v>
      </c>
      <c r="BX263" s="159">
        <f t="shared" si="1568"/>
        <v>0</v>
      </c>
      <c r="BY263" s="127"/>
      <c r="BZ263" s="127"/>
      <c r="CA263" s="127"/>
      <c r="CB263" s="127"/>
      <c r="CC263" s="127"/>
      <c r="CD263" s="127"/>
      <c r="CE263" s="127"/>
      <c r="DU263" s="115" t="str">
        <f t="shared" ref="DU263" si="2265" xml:space="preserve"> DEC2HEX(D263*8+E263*4+F263*2+G263)</f>
        <v>0</v>
      </c>
      <c r="DV263" s="115" t="str">
        <f t="shared" ref="DV263" si="2266" xml:space="preserve"> DEC2HEX(H263*8+I263*4+J263*2+K263)</f>
        <v>2</v>
      </c>
      <c r="DW263" s="115" t="str">
        <f t="shared" ref="DW263" si="2267" xml:space="preserve"> DEC2HEX(L263*8+M263*4+N263*2+O263)</f>
        <v>0</v>
      </c>
      <c r="DX263" s="115" t="str">
        <f t="shared" ref="DX263" si="2268" xml:space="preserve"> DEC2HEX(P263*8+Q263*4+R263*2+S263)</f>
        <v>0</v>
      </c>
      <c r="DY263" s="115" t="str">
        <f t="shared" ref="DY263" si="2269" xml:space="preserve"> DEC2HEX(T263*8+U263*4+V263*2+W263)</f>
        <v>0</v>
      </c>
      <c r="DZ263" s="115" t="str">
        <f t="shared" ref="DZ263" si="2270" xml:space="preserve"> DEC2HEX(X263*8+Y263*4+Z263*2+AA263)</f>
        <v>0</v>
      </c>
    </row>
    <row r="264" spans="1:130" ht="69" x14ac:dyDescent="0.35">
      <c r="A264" s="439"/>
      <c r="B264" s="230">
        <f>B262+1</f>
        <v>73</v>
      </c>
      <c r="C264" s="164" t="str">
        <f t="shared" ref="C264" si="2271" xml:space="preserve"> DEC2HEX(B264)</f>
        <v>49</v>
      </c>
      <c r="D264" s="445" t="s">
        <v>238</v>
      </c>
      <c r="E264" s="476"/>
      <c r="F264" s="476"/>
      <c r="G264" s="476"/>
      <c r="H264" s="476"/>
      <c r="I264" s="476"/>
      <c r="J264" s="476"/>
      <c r="K264" s="476"/>
      <c r="L264" s="168" t="s">
        <v>239</v>
      </c>
      <c r="M264" s="168" t="s">
        <v>240</v>
      </c>
      <c r="N264" s="168" t="s">
        <v>241</v>
      </c>
      <c r="O264" s="460" t="s">
        <v>242</v>
      </c>
      <c r="P264" s="460"/>
      <c r="Q264" s="460"/>
      <c r="R264" s="477" t="s">
        <v>378</v>
      </c>
      <c r="S264" s="477"/>
      <c r="T264" s="460" t="s">
        <v>243</v>
      </c>
      <c r="U264" s="460"/>
      <c r="V264" s="460"/>
      <c r="W264" s="460"/>
      <c r="X264" s="460" t="s">
        <v>33</v>
      </c>
      <c r="Y264" s="460"/>
      <c r="Z264" s="460"/>
      <c r="AA264" s="460"/>
      <c r="AD264" s="159" t="s">
        <v>260</v>
      </c>
      <c r="AE264" s="93">
        <f xml:space="preserve"> IF('PPG Phase Definition'!H321="",0,INDEX(REFERENCE!$A$17:$A$24,MATCH('PPG Phase Definition'!H321,REFERENCE!$B$17:$B$24,0)))</f>
        <v>0</v>
      </c>
      <c r="AF264" s="159">
        <f t="shared" si="1539"/>
        <v>0</v>
      </c>
      <c r="AG264" s="159"/>
      <c r="AH264" s="159"/>
      <c r="AI264" s="159"/>
      <c r="AJ264" s="159">
        <f t="shared" si="1540"/>
        <v>0</v>
      </c>
      <c r="AK264" s="159"/>
      <c r="AL264" s="159"/>
      <c r="AM264" s="159"/>
      <c r="AN264" s="159">
        <f t="shared" si="1541"/>
        <v>0</v>
      </c>
      <c r="AO264" s="159"/>
      <c r="AP264" s="159"/>
      <c r="AQ264" s="159"/>
      <c r="AR264" s="159">
        <f t="shared" si="1542"/>
        <v>0</v>
      </c>
      <c r="AS264" s="159"/>
      <c r="AT264" s="159"/>
      <c r="AU264" s="159"/>
      <c r="AV264" s="159">
        <f t="shared" si="1543"/>
        <v>0</v>
      </c>
      <c r="AW264" s="159"/>
      <c r="AX264" s="159"/>
      <c r="AY264" s="159"/>
      <c r="AZ264" s="159">
        <f t="shared" si="1544"/>
        <v>0</v>
      </c>
      <c r="BA264" s="159">
        <f t="shared" si="1545"/>
        <v>0</v>
      </c>
      <c r="BB264" s="159">
        <f t="shared" si="1546"/>
        <v>0</v>
      </c>
      <c r="BC264" s="159">
        <f t="shared" si="1547"/>
        <v>0</v>
      </c>
      <c r="BD264" s="159">
        <f t="shared" si="1548"/>
        <v>0</v>
      </c>
      <c r="BE264" s="159">
        <f t="shared" si="1549"/>
        <v>0</v>
      </c>
      <c r="BF264" s="159">
        <f t="shared" si="1550"/>
        <v>0</v>
      </c>
      <c r="BG264" s="159">
        <f t="shared" si="1551"/>
        <v>0</v>
      </c>
      <c r="BH264" s="159">
        <f t="shared" si="1552"/>
        <v>0</v>
      </c>
      <c r="BI264" s="159">
        <f t="shared" si="1553"/>
        <v>0</v>
      </c>
      <c r="BJ264" s="159">
        <f t="shared" si="1554"/>
        <v>0</v>
      </c>
      <c r="BK264" s="159">
        <f t="shared" si="1555"/>
        <v>0</v>
      </c>
      <c r="BL264" s="159">
        <f t="shared" si="1556"/>
        <v>0</v>
      </c>
      <c r="BM264" s="159">
        <f t="shared" si="1557"/>
        <v>0</v>
      </c>
      <c r="BN264" s="159">
        <f t="shared" si="1558"/>
        <v>0</v>
      </c>
      <c r="BO264" s="159">
        <f t="shared" si="1559"/>
        <v>0</v>
      </c>
      <c r="BP264" s="159">
        <f t="shared" si="1560"/>
        <v>0</v>
      </c>
      <c r="BQ264" s="159">
        <f t="shared" si="1561"/>
        <v>0</v>
      </c>
      <c r="BR264" s="159">
        <f t="shared" si="1562"/>
        <v>0</v>
      </c>
      <c r="BS264" s="159">
        <f t="shared" si="1563"/>
        <v>0</v>
      </c>
      <c r="BT264" s="159">
        <f t="shared" si="1564"/>
        <v>0</v>
      </c>
      <c r="BU264" s="159">
        <f t="shared" si="1565"/>
        <v>0</v>
      </c>
      <c r="BV264" s="159">
        <f t="shared" si="1566"/>
        <v>0</v>
      </c>
      <c r="BW264" s="159">
        <f t="shared" si="1567"/>
        <v>0</v>
      </c>
      <c r="BX264" s="159">
        <f t="shared" si="1568"/>
        <v>0</v>
      </c>
      <c r="DU264" s="114"/>
      <c r="DV264" s="114"/>
      <c r="DW264" s="114"/>
      <c r="DX264" s="114"/>
      <c r="DY264" s="114"/>
      <c r="DZ264" s="114"/>
    </row>
    <row r="265" spans="1:130" ht="14.75" customHeight="1" x14ac:dyDescent="0.35">
      <c r="A265" s="439"/>
      <c r="D265" s="172">
        <f t="shared" ref="D265" si="2272" xml:space="preserve"> BQ265</f>
        <v>0</v>
      </c>
      <c r="E265" s="172">
        <f t="shared" ref="E265" si="2273" xml:space="preserve"> BR265</f>
        <v>0</v>
      </c>
      <c r="F265" s="172">
        <f t="shared" ref="F265" si="2274" xml:space="preserve"> BS265</f>
        <v>0</v>
      </c>
      <c r="G265" s="172">
        <f t="shared" ref="G265" si="2275" xml:space="preserve"> BT265</f>
        <v>0</v>
      </c>
      <c r="H265" s="172">
        <f t="shared" ref="H265" si="2276" xml:space="preserve"> BU265</f>
        <v>0</v>
      </c>
      <c r="I265" s="172">
        <f t="shared" ref="I265" si="2277" xml:space="preserve"> BV265</f>
        <v>0</v>
      </c>
      <c r="J265" s="172">
        <f t="shared" ref="J265" si="2278" xml:space="preserve"> BW265</f>
        <v>0</v>
      </c>
      <c r="K265" s="172">
        <f t="shared" ref="K265" si="2279" xml:space="preserve"> BX265</f>
        <v>0</v>
      </c>
      <c r="L265" s="172">
        <f>IF('PPG Phase Definition'!S87="DIG AACM",1,IF('PPG Phase Definition'!S87="LED_DC Cancellation",1,0))</f>
        <v>0</v>
      </c>
      <c r="M265" s="172">
        <f>IF('PPG Phase Definition'!S87="ANA AACM",1,0)</f>
        <v>1</v>
      </c>
      <c r="N265" s="172">
        <f xml:space="preserve"> 'PPG Phase Definition'!U87</f>
        <v>0</v>
      </c>
      <c r="O265" s="172">
        <f t="shared" ref="O265" si="2280" xml:space="preserve"> BV264</f>
        <v>0</v>
      </c>
      <c r="P265" s="172">
        <f t="shared" ref="P265" si="2281" xml:space="preserve"> BW264</f>
        <v>0</v>
      </c>
      <c r="Q265" s="172">
        <f xml:space="preserve"> BX264</f>
        <v>0</v>
      </c>
      <c r="R265" s="172">
        <f>INT(MOD('PPG Phase Definition'!T87/2,2))</f>
        <v>0</v>
      </c>
      <c r="S265" s="172">
        <f>MOD('PPG Phase Definition'!T87,2)</f>
        <v>0</v>
      </c>
      <c r="T265" s="172">
        <f t="shared" ref="T265" si="2282" xml:space="preserve"> BU263</f>
        <v>0</v>
      </c>
      <c r="U265" s="172">
        <f t="shared" ref="U265" si="2283" xml:space="preserve"> BV263</f>
        <v>0</v>
      </c>
      <c r="V265" s="172">
        <f t="shared" ref="V265" si="2284" xml:space="preserve"> BW263</f>
        <v>0</v>
      </c>
      <c r="W265" s="172">
        <f xml:space="preserve"> BX263</f>
        <v>0</v>
      </c>
      <c r="X265" s="172">
        <f t="shared" ref="X265" si="2285" xml:space="preserve"> BU262</f>
        <v>0</v>
      </c>
      <c r="Y265" s="172">
        <f t="shared" ref="Y265" si="2286" xml:space="preserve"> BV262</f>
        <v>0</v>
      </c>
      <c r="Z265" s="172">
        <f t="shared" ref="Z265" si="2287" xml:space="preserve"> BW262</f>
        <v>0</v>
      </c>
      <c r="AA265" s="172">
        <f xml:space="preserve"> BX262</f>
        <v>0</v>
      </c>
      <c r="AD265" s="159" t="s">
        <v>261</v>
      </c>
      <c r="AE265" s="93">
        <f xml:space="preserve"> IF(OR(('PPG Phase Definition'!U87=1),('PPG Phase Definition'!$Q$2=1)),IF('PPG Phase Definition'!I321="",0,MIN(ROUND('PPG Phase Definition'!I321/'PPG Config'!$C$20*255,0),255)),IF('PPG Phase Definition'!I321="",0,MIN(ROUND('PPG Phase Definition'!I321/'PPG Config'!$C$23*255,0),255)))</f>
        <v>0</v>
      </c>
      <c r="AF265" s="159">
        <f t="shared" ref="AF265:AF271" si="2288" xml:space="preserve"> MOD((AE265-AZ265-16*AV265-16^2*AR265-AN265*16^3-AJ265*16^4)/16^5,16)</f>
        <v>0</v>
      </c>
      <c r="AG265" s="159"/>
      <c r="AH265" s="159"/>
      <c r="AI265" s="159"/>
      <c r="AJ265" s="159">
        <f t="shared" ref="AJ265:AJ271" si="2289" xml:space="preserve"> MOD((AE265-AZ265-16*AV265-16^2*AR265-AN265*16^3)/16^4,16)</f>
        <v>0</v>
      </c>
      <c r="AK265" s="159"/>
      <c r="AL265" s="159"/>
      <c r="AM265" s="159"/>
      <c r="AN265" s="159">
        <f t="shared" ref="AN265:AN271" si="2290" xml:space="preserve"> MOD((AE265-AZ265-16*AV265-16^2*AR265)/16^3,16)</f>
        <v>0</v>
      </c>
      <c r="AO265" s="159"/>
      <c r="AP265" s="159"/>
      <c r="AQ265" s="159"/>
      <c r="AR265" s="159">
        <f t="shared" ref="AR265:AR271" si="2291" xml:space="preserve"> MOD((AE265-AZ265-16*AV265)/16^2,16)</f>
        <v>0</v>
      </c>
      <c r="AS265" s="159"/>
      <c r="AT265" s="159"/>
      <c r="AU265" s="159"/>
      <c r="AV265" s="159">
        <f t="shared" ref="AV265:AV271" si="2292" xml:space="preserve"> MOD((AE265-AZ265)/16,16)</f>
        <v>0</v>
      </c>
      <c r="AW265" s="159"/>
      <c r="AX265" s="159"/>
      <c r="AY265" s="159"/>
      <c r="AZ265" s="159">
        <f t="shared" ref="AZ265:AZ271" si="2293" xml:space="preserve"> MOD(AE265,16)</f>
        <v>0</v>
      </c>
      <c r="BA265" s="159">
        <f t="shared" ref="BA265:BA271" si="2294" xml:space="preserve"> MOD((AF265-BD265-BC265*2-BB265*2^2)/2^3,2)</f>
        <v>0</v>
      </c>
      <c r="BB265" s="159">
        <f t="shared" ref="BB265:BB271" si="2295" xml:space="preserve"> MOD((AF265-BD265-BC265*2)/2^2,2)</f>
        <v>0</v>
      </c>
      <c r="BC265" s="159">
        <f t="shared" ref="BC265:BC271" si="2296" xml:space="preserve"> MOD((AF265-BD265)/2,2)</f>
        <v>0</v>
      </c>
      <c r="BD265" s="159">
        <f t="shared" ref="BD265:BD271" si="2297" xml:space="preserve"> MOD(AF265,2)</f>
        <v>0</v>
      </c>
      <c r="BE265" s="159">
        <f t="shared" ref="BE265:BE271" si="2298" xml:space="preserve"> MOD((AJ265-BH265-BG265*2-BF265*2^2)/2^3,2)</f>
        <v>0</v>
      </c>
      <c r="BF265" s="159">
        <f t="shared" ref="BF265:BF271" si="2299" xml:space="preserve"> MOD((AJ265-BH265-BG265*2)/2^2,2)</f>
        <v>0</v>
      </c>
      <c r="BG265" s="159">
        <f t="shared" ref="BG265:BG271" si="2300" xml:space="preserve"> MOD((AJ265-BH265)/2,2)</f>
        <v>0</v>
      </c>
      <c r="BH265" s="159">
        <f t="shared" ref="BH265:BH271" si="2301" xml:space="preserve"> MOD(AJ265,2)</f>
        <v>0</v>
      </c>
      <c r="BI265" s="159">
        <f t="shared" ref="BI265:BI271" si="2302" xml:space="preserve"> MOD((AN265-BL265-BK265*2-BJ265*2^2)/2^3,2)</f>
        <v>0</v>
      </c>
      <c r="BJ265" s="159">
        <f t="shared" ref="BJ265:BJ271" si="2303" xml:space="preserve"> MOD((AN265-BL265-BK265*2)/2^2,2)</f>
        <v>0</v>
      </c>
      <c r="BK265" s="159">
        <f t="shared" ref="BK265:BK271" si="2304" xml:space="preserve"> MOD((AN265-BL265)/2,2)</f>
        <v>0</v>
      </c>
      <c r="BL265" s="159">
        <f t="shared" ref="BL265:BL271" si="2305" xml:space="preserve"> MOD(AN265,2)</f>
        <v>0</v>
      </c>
      <c r="BM265" s="159">
        <f t="shared" ref="BM265:BM271" si="2306" xml:space="preserve"> MOD((AR265-BP265-BO265*2-BN265*2^2)/2^3,2)</f>
        <v>0</v>
      </c>
      <c r="BN265" s="159">
        <f t="shared" ref="BN265:BN271" si="2307" xml:space="preserve"> MOD((AR265-BP265-BO265*2)/2^2,2)</f>
        <v>0</v>
      </c>
      <c r="BO265" s="159">
        <f t="shared" ref="BO265:BO271" si="2308" xml:space="preserve"> MOD((AR265-BP265)/2,2)</f>
        <v>0</v>
      </c>
      <c r="BP265" s="159">
        <f t="shared" ref="BP265:BP271" si="2309" xml:space="preserve"> MOD(AR265,2)</f>
        <v>0</v>
      </c>
      <c r="BQ265" s="159">
        <f t="shared" ref="BQ265:BQ271" si="2310" xml:space="preserve"> MOD((AV265-BT265-BS265*2-BR265*2^2)/2^3,2)</f>
        <v>0</v>
      </c>
      <c r="BR265" s="159">
        <f t="shared" ref="BR265:BR271" si="2311" xml:space="preserve"> MOD((AV265-BT265-BS265*2)/2^2,2)</f>
        <v>0</v>
      </c>
      <c r="BS265" s="159">
        <f t="shared" ref="BS265:BS271" si="2312" xml:space="preserve"> MOD((AV265-BT265)/2,2)</f>
        <v>0</v>
      </c>
      <c r="BT265" s="159">
        <f t="shared" ref="BT265:BT271" si="2313" xml:space="preserve"> MOD(AV265,2)</f>
        <v>0</v>
      </c>
      <c r="BU265" s="159">
        <f t="shared" ref="BU265:BU271" si="2314" xml:space="preserve"> MOD((AZ265-BX265-BW265*2-BV265*2^2)/2^3,2)</f>
        <v>0</v>
      </c>
      <c r="BV265" s="159">
        <f t="shared" ref="BV265:BV271" si="2315" xml:space="preserve"> MOD((AZ265-BX265-BW265*2)/2^2,2)</f>
        <v>0</v>
      </c>
      <c r="BW265" s="159">
        <f t="shared" ref="BW265:BW271" si="2316" xml:space="preserve"> MOD((AZ265-BX265)/2,2)</f>
        <v>0</v>
      </c>
      <c r="BX265" s="159">
        <f t="shared" ref="BX265:BX271" si="2317" xml:space="preserve"> MOD(AZ265,2)</f>
        <v>0</v>
      </c>
      <c r="BY265" s="127"/>
      <c r="BZ265" s="127"/>
      <c r="CA265" s="127"/>
      <c r="CB265" s="127"/>
      <c r="CC265" s="127"/>
      <c r="CD265" s="127"/>
      <c r="CE265" s="127"/>
      <c r="CF265" s="127"/>
      <c r="CG265" s="127"/>
      <c r="CH265" s="127"/>
      <c r="CI265" s="127"/>
      <c r="CJ265" s="127"/>
      <c r="CK265" s="127"/>
      <c r="CL265" s="127"/>
      <c r="CM265" s="127"/>
      <c r="CN265" s="127"/>
      <c r="CO265" s="127"/>
      <c r="CP265" s="127"/>
      <c r="CQ265" s="127"/>
      <c r="CR265" s="127"/>
      <c r="CS265" s="127"/>
      <c r="DU265" s="115" t="str">
        <f t="shared" ref="DU265" si="2318" xml:space="preserve"> DEC2HEX(D265*8+E265*4+F265*2+G265)</f>
        <v>0</v>
      </c>
      <c r="DV265" s="115" t="str">
        <f t="shared" ref="DV265" si="2319" xml:space="preserve"> DEC2HEX(H265*8+I265*4+J265*2+K265)</f>
        <v>0</v>
      </c>
      <c r="DW265" s="115" t="str">
        <f t="shared" ref="DW265" si="2320" xml:space="preserve"> DEC2HEX(L265*8+M265*4+N265*2+O265)</f>
        <v>4</v>
      </c>
      <c r="DX265" s="115" t="str">
        <f t="shared" ref="DX265" si="2321" xml:space="preserve"> DEC2HEX(P265*8+Q265*4+R265*2+S265)</f>
        <v>0</v>
      </c>
      <c r="DY265" s="115" t="str">
        <f t="shared" ref="DY265" si="2322" xml:space="preserve"> DEC2HEX(T265*8+U265*4+V265*2+W265)</f>
        <v>0</v>
      </c>
      <c r="DZ265" s="115" t="str">
        <f t="shared" ref="DZ265" si="2323" xml:space="preserve"> DEC2HEX(X265*8+Y265*4+Z265*2+AA265)</f>
        <v>0</v>
      </c>
    </row>
    <row r="266" spans="1:130" ht="90" customHeight="1" x14ac:dyDescent="0.35">
      <c r="A266" s="439"/>
      <c r="B266" s="230">
        <f>B264+1</f>
        <v>74</v>
      </c>
      <c r="C266" s="164" t="str">
        <f t="shared" ref="C266" si="2324" xml:space="preserve"> DEC2HEX(B266)</f>
        <v>4A</v>
      </c>
      <c r="D266" s="445" t="s">
        <v>244</v>
      </c>
      <c r="E266" s="445"/>
      <c r="F266" s="169" t="s">
        <v>573</v>
      </c>
      <c r="G266" s="168" t="s">
        <v>350</v>
      </c>
      <c r="H266" s="168" t="s">
        <v>572</v>
      </c>
      <c r="I266" s="478" t="s">
        <v>571</v>
      </c>
      <c r="J266" s="478"/>
      <c r="K266" s="478" t="s">
        <v>34</v>
      </c>
      <c r="L266" s="478"/>
      <c r="M266" s="169" t="s">
        <v>245</v>
      </c>
      <c r="N266" s="169" t="s">
        <v>570</v>
      </c>
      <c r="O266" s="169" t="s">
        <v>35</v>
      </c>
      <c r="P266" s="168" t="s">
        <v>377</v>
      </c>
      <c r="Q266" s="167">
        <v>0</v>
      </c>
      <c r="R266" s="167">
        <v>0</v>
      </c>
      <c r="S266" s="167">
        <v>0</v>
      </c>
      <c r="T266" s="460" t="s">
        <v>37</v>
      </c>
      <c r="U266" s="460"/>
      <c r="V266" s="460"/>
      <c r="W266" s="460"/>
      <c r="X266" s="460"/>
      <c r="Y266" s="460"/>
      <c r="Z266" s="460"/>
      <c r="AA266" s="460"/>
      <c r="AD266" s="159" t="s">
        <v>262</v>
      </c>
      <c r="AE266" s="93">
        <f xml:space="preserve"> IF('PPG Phase Definition'!T321="",0,INDEX(REFERENCE!$A$2:$A$15,MATCH('PPG Phase Definition'!T321,REFERENCE!$B$2:$B$15,0)))</f>
        <v>0</v>
      </c>
      <c r="AF266" s="159">
        <f t="shared" si="2288"/>
        <v>0</v>
      </c>
      <c r="AG266" s="159"/>
      <c r="AH266" s="159"/>
      <c r="AI266" s="159"/>
      <c r="AJ266" s="159">
        <f t="shared" si="2289"/>
        <v>0</v>
      </c>
      <c r="AK266" s="159"/>
      <c r="AL266" s="159"/>
      <c r="AM266" s="159"/>
      <c r="AN266" s="159">
        <f t="shared" si="2290"/>
        <v>0</v>
      </c>
      <c r="AO266" s="159"/>
      <c r="AP266" s="159"/>
      <c r="AQ266" s="159"/>
      <c r="AR266" s="159">
        <f t="shared" si="2291"/>
        <v>0</v>
      </c>
      <c r="AS266" s="159"/>
      <c r="AT266" s="159"/>
      <c r="AU266" s="159"/>
      <c r="AV266" s="159">
        <f t="shared" si="2292"/>
        <v>0</v>
      </c>
      <c r="AW266" s="159"/>
      <c r="AX266" s="159"/>
      <c r="AY266" s="159"/>
      <c r="AZ266" s="159">
        <f t="shared" si="2293"/>
        <v>0</v>
      </c>
      <c r="BA266" s="159">
        <f t="shared" si="2294"/>
        <v>0</v>
      </c>
      <c r="BB266" s="159">
        <f t="shared" si="2295"/>
        <v>0</v>
      </c>
      <c r="BC266" s="159">
        <f t="shared" si="2296"/>
        <v>0</v>
      </c>
      <c r="BD266" s="159">
        <f t="shared" si="2297"/>
        <v>0</v>
      </c>
      <c r="BE266" s="159">
        <f t="shared" si="2298"/>
        <v>0</v>
      </c>
      <c r="BF266" s="159">
        <f t="shared" si="2299"/>
        <v>0</v>
      </c>
      <c r="BG266" s="159">
        <f t="shared" si="2300"/>
        <v>0</v>
      </c>
      <c r="BH266" s="159">
        <f t="shared" si="2301"/>
        <v>0</v>
      </c>
      <c r="BI266" s="159">
        <f t="shared" si="2302"/>
        <v>0</v>
      </c>
      <c r="BJ266" s="159">
        <f t="shared" si="2303"/>
        <v>0</v>
      </c>
      <c r="BK266" s="159">
        <f t="shared" si="2304"/>
        <v>0</v>
      </c>
      <c r="BL266" s="159">
        <f t="shared" si="2305"/>
        <v>0</v>
      </c>
      <c r="BM266" s="159">
        <f t="shared" si="2306"/>
        <v>0</v>
      </c>
      <c r="BN266" s="159">
        <f t="shared" si="2307"/>
        <v>0</v>
      </c>
      <c r="BO266" s="159">
        <f t="shared" si="2308"/>
        <v>0</v>
      </c>
      <c r="BP266" s="159">
        <f t="shared" si="2309"/>
        <v>0</v>
      </c>
      <c r="BQ266" s="159">
        <f t="shared" si="2310"/>
        <v>0</v>
      </c>
      <c r="BR266" s="159">
        <f t="shared" si="2311"/>
        <v>0</v>
      </c>
      <c r="BS266" s="159">
        <f t="shared" si="2312"/>
        <v>0</v>
      </c>
      <c r="BT266" s="159">
        <f t="shared" si="2313"/>
        <v>0</v>
      </c>
      <c r="BU266" s="159">
        <f t="shared" si="2314"/>
        <v>0</v>
      </c>
      <c r="BV266" s="159">
        <f t="shared" si="2315"/>
        <v>0</v>
      </c>
      <c r="BW266" s="159">
        <f t="shared" si="2316"/>
        <v>0</v>
      </c>
      <c r="BX266" s="159">
        <f t="shared" si="2317"/>
        <v>0</v>
      </c>
      <c r="BY266" s="127"/>
      <c r="BZ266" s="127"/>
      <c r="CA266" s="127"/>
      <c r="CB266" s="127"/>
      <c r="CC266" s="127"/>
      <c r="CD266" s="127"/>
      <c r="CE266" s="127"/>
      <c r="DU266" s="114"/>
      <c r="DV266" s="114"/>
      <c r="DW266" s="114"/>
      <c r="DX266" s="114"/>
      <c r="DY266" s="114"/>
      <c r="DZ266" s="114"/>
    </row>
    <row r="267" spans="1:130" ht="15.5" x14ac:dyDescent="0.35">
      <c r="A267" s="439"/>
      <c r="D267" s="172">
        <f xml:space="preserve"> MOD((IF('PPG Phase Definition'!S321="",0,INDEX(REFERENCE!$L$12:$L$15,MATCH('PPG Phase Definition'!S321,REFERENCE!$M$12:$M$15,0)))-E267)/2,2)</f>
        <v>0</v>
      </c>
      <c r="E267" s="172">
        <f xml:space="preserve"> MOD(IF('PPG Phase Definition'!S321="",0,INDEX(REFERENCE!$L$12:$L$15,MATCH('PPG Phase Definition'!S321,REFERENCE!$M$12:$M$15,0))),2)</f>
        <v>0</v>
      </c>
      <c r="F267" s="156"/>
      <c r="G267" s="156"/>
      <c r="H267" s="172">
        <f>IF('PPG Phase Definition'!C87="Impedance",1,0)*IMP_MODE_EN</f>
        <v>0</v>
      </c>
      <c r="I267" s="172">
        <f xml:space="preserve"> MOD(('PPG Phase Definition'!M321-J267)/2,2)</f>
        <v>0</v>
      </c>
      <c r="J267" s="172">
        <f xml:space="preserve"> MOD('PPG Phase Definition'!M321,2)</f>
        <v>0</v>
      </c>
      <c r="K267" s="156"/>
      <c r="L267" s="156"/>
      <c r="M267" s="156"/>
      <c r="N267" s="172">
        <f xml:space="preserve"> MOD(('PPG Phase Definition'!M321-I267*2-J267)/4,2)</f>
        <v>0</v>
      </c>
      <c r="O267" s="172">
        <f xml:space="preserve"> 'PPG Phase Definition'!K321</f>
        <v>0</v>
      </c>
      <c r="P267" s="156">
        <f>IF('PPG Phase Definition'!K87="Set2",1,0)</f>
        <v>1</v>
      </c>
      <c r="Q267" s="156"/>
      <c r="R267" s="156"/>
      <c r="S267" s="156"/>
      <c r="T267" s="172">
        <f t="shared" ref="T267" si="2325" xml:space="preserve"> BQ270</f>
        <v>0</v>
      </c>
      <c r="U267" s="172">
        <f t="shared" ref="U267" si="2326" xml:space="preserve"> BR270</f>
        <v>0</v>
      </c>
      <c r="V267" s="172">
        <f t="shared" ref="V267" si="2327" xml:space="preserve"> BS270</f>
        <v>0</v>
      </c>
      <c r="W267" s="172">
        <f t="shared" ref="W267" si="2328" xml:space="preserve"> BT270</f>
        <v>0</v>
      </c>
      <c r="X267" s="172">
        <f t="shared" ref="X267" si="2329" xml:space="preserve"> BU270</f>
        <v>0</v>
      </c>
      <c r="Y267" s="172">
        <f t="shared" ref="Y267" si="2330" xml:space="preserve"> BV270</f>
        <v>0</v>
      </c>
      <c r="Z267" s="172">
        <f t="shared" ref="Z267" si="2331" xml:space="preserve"> BW270</f>
        <v>0</v>
      </c>
      <c r="AA267" s="172">
        <f xml:space="preserve"> BX270</f>
        <v>0</v>
      </c>
      <c r="AD267" s="159" t="s">
        <v>263</v>
      </c>
      <c r="AE267" s="93">
        <f xml:space="preserve"> IF('PPG Phase Definition'!U321="",0,INDEX(REFERENCE!$A$17:$A$24,MATCH('PPG Phase Definition'!U321,REFERENCE!$B$17:$B$24,0)))</f>
        <v>0</v>
      </c>
      <c r="AF267" s="159">
        <f t="shared" si="2288"/>
        <v>0</v>
      </c>
      <c r="AG267" s="159"/>
      <c r="AH267" s="159"/>
      <c r="AI267" s="159"/>
      <c r="AJ267" s="159">
        <f t="shared" si="2289"/>
        <v>0</v>
      </c>
      <c r="AK267" s="159"/>
      <c r="AL267" s="159"/>
      <c r="AM267" s="159"/>
      <c r="AN267" s="159">
        <f t="shared" si="2290"/>
        <v>0</v>
      </c>
      <c r="AO267" s="159"/>
      <c r="AP267" s="159"/>
      <c r="AQ267" s="159"/>
      <c r="AR267" s="159">
        <f t="shared" si="2291"/>
        <v>0</v>
      </c>
      <c r="AS267" s="159"/>
      <c r="AT267" s="159"/>
      <c r="AU267" s="159"/>
      <c r="AV267" s="159">
        <f t="shared" si="2292"/>
        <v>0</v>
      </c>
      <c r="AW267" s="159"/>
      <c r="AX267" s="159"/>
      <c r="AY267" s="159"/>
      <c r="AZ267" s="159">
        <f t="shared" si="2293"/>
        <v>0</v>
      </c>
      <c r="BA267" s="159">
        <f t="shared" si="2294"/>
        <v>0</v>
      </c>
      <c r="BB267" s="159">
        <f t="shared" si="2295"/>
        <v>0</v>
      </c>
      <c r="BC267" s="159">
        <f t="shared" si="2296"/>
        <v>0</v>
      </c>
      <c r="BD267" s="159">
        <f t="shared" si="2297"/>
        <v>0</v>
      </c>
      <c r="BE267" s="159">
        <f t="shared" si="2298"/>
        <v>0</v>
      </c>
      <c r="BF267" s="159">
        <f t="shared" si="2299"/>
        <v>0</v>
      </c>
      <c r="BG267" s="159">
        <f t="shared" si="2300"/>
        <v>0</v>
      </c>
      <c r="BH267" s="159">
        <f t="shared" si="2301"/>
        <v>0</v>
      </c>
      <c r="BI267" s="159">
        <f t="shared" si="2302"/>
        <v>0</v>
      </c>
      <c r="BJ267" s="159">
        <f t="shared" si="2303"/>
        <v>0</v>
      </c>
      <c r="BK267" s="159">
        <f t="shared" si="2304"/>
        <v>0</v>
      </c>
      <c r="BL267" s="159">
        <f t="shared" si="2305"/>
        <v>0</v>
      </c>
      <c r="BM267" s="159">
        <f t="shared" si="2306"/>
        <v>0</v>
      </c>
      <c r="BN267" s="159">
        <f t="shared" si="2307"/>
        <v>0</v>
      </c>
      <c r="BO267" s="159">
        <f t="shared" si="2308"/>
        <v>0</v>
      </c>
      <c r="BP267" s="159">
        <f t="shared" si="2309"/>
        <v>0</v>
      </c>
      <c r="BQ267" s="159">
        <f t="shared" si="2310"/>
        <v>0</v>
      </c>
      <c r="BR267" s="159">
        <f t="shared" si="2311"/>
        <v>0</v>
      </c>
      <c r="BS267" s="159">
        <f t="shared" si="2312"/>
        <v>0</v>
      </c>
      <c r="BT267" s="159">
        <f t="shared" si="2313"/>
        <v>0</v>
      </c>
      <c r="BU267" s="159">
        <f t="shared" si="2314"/>
        <v>0</v>
      </c>
      <c r="BV267" s="159">
        <f t="shared" si="2315"/>
        <v>0</v>
      </c>
      <c r="BW267" s="159">
        <f t="shared" si="2316"/>
        <v>0</v>
      </c>
      <c r="BX267" s="159">
        <f t="shared" si="2317"/>
        <v>0</v>
      </c>
      <c r="DU267" s="115" t="str">
        <f t="shared" ref="DU267" si="2332" xml:space="preserve"> DEC2HEX(D267*8+E267*4+F267*2+G267)</f>
        <v>0</v>
      </c>
      <c r="DV267" s="115" t="str">
        <f t="shared" ref="DV267" si="2333" xml:space="preserve"> DEC2HEX(H267*8+I267*4+J267*2+K267)</f>
        <v>0</v>
      </c>
      <c r="DW267" s="115" t="str">
        <f t="shared" ref="DW267" si="2334" xml:space="preserve"> DEC2HEX(L267*8+M267*4+N267*2+O267)</f>
        <v>0</v>
      </c>
      <c r="DX267" s="115" t="str">
        <f t="shared" ref="DX267" si="2335" xml:space="preserve"> DEC2HEX(P267*8+Q267*4+R267*2+S267)</f>
        <v>8</v>
      </c>
      <c r="DY267" s="115" t="str">
        <f t="shared" ref="DY267" si="2336" xml:space="preserve"> DEC2HEX(T267*8+U267*4+V267*2+W267)</f>
        <v>0</v>
      </c>
      <c r="DZ267" s="115" t="str">
        <f t="shared" ref="DZ267" si="2337" xml:space="preserve"> DEC2HEX(X267*8+Y267*4+Z267*2+AA267)</f>
        <v>0</v>
      </c>
    </row>
    <row r="268" spans="1:130" ht="69" x14ac:dyDescent="0.35">
      <c r="A268" s="439"/>
      <c r="B268" s="230">
        <f>B266+1</f>
        <v>75</v>
      </c>
      <c r="C268" s="164" t="str">
        <f t="shared" ref="C268" si="2338" xml:space="preserve"> DEC2HEX(B268)</f>
        <v>4B</v>
      </c>
      <c r="D268" s="445" t="s">
        <v>246</v>
      </c>
      <c r="E268" s="476"/>
      <c r="F268" s="476"/>
      <c r="G268" s="476"/>
      <c r="H268" s="476"/>
      <c r="I268" s="476"/>
      <c r="J268" s="476"/>
      <c r="K268" s="476"/>
      <c r="L268" s="168" t="s">
        <v>247</v>
      </c>
      <c r="M268" s="168" t="s">
        <v>248</v>
      </c>
      <c r="N268" s="168" t="s">
        <v>249</v>
      </c>
      <c r="O268" s="460" t="s">
        <v>250</v>
      </c>
      <c r="P268" s="460"/>
      <c r="Q268" s="460"/>
      <c r="R268" s="477" t="s">
        <v>379</v>
      </c>
      <c r="S268" s="477"/>
      <c r="T268" s="460" t="s">
        <v>251</v>
      </c>
      <c r="U268" s="460"/>
      <c r="V268" s="460"/>
      <c r="W268" s="460"/>
      <c r="X268" s="167">
        <v>0</v>
      </c>
      <c r="Y268" s="167">
        <v>0</v>
      </c>
      <c r="Z268" s="167">
        <v>0</v>
      </c>
      <c r="AA268" s="167">
        <v>0</v>
      </c>
      <c r="AD268" s="159" t="s">
        <v>264</v>
      </c>
      <c r="AE268" s="93">
        <f xml:space="preserve"> IF(OR(('PPG Phase Definition'!AH87=1),('PPG Phase Definition'!$Q$2=1)),IF('PPG Phase Definition'!W321="",0,MIN(ROUND('PPG Phase Definition'!W321/'PPG Config'!$C$21*255,0),255)),IF('PPG Phase Definition'!W321="",0,MIN(ROUND('PPG Phase Definition'!W321/'PPG Config'!$C$24*255,0),255)))</f>
        <v>0</v>
      </c>
      <c r="AF268" s="159">
        <f t="shared" si="2288"/>
        <v>0</v>
      </c>
      <c r="AG268" s="159"/>
      <c r="AH268" s="159"/>
      <c r="AI268" s="159"/>
      <c r="AJ268" s="159">
        <f t="shared" si="2289"/>
        <v>0</v>
      </c>
      <c r="AK268" s="159"/>
      <c r="AL268" s="159"/>
      <c r="AM268" s="159"/>
      <c r="AN268" s="159">
        <f t="shared" si="2290"/>
        <v>0</v>
      </c>
      <c r="AO268" s="159"/>
      <c r="AP268" s="159"/>
      <c r="AQ268" s="159"/>
      <c r="AR268" s="159">
        <f t="shared" si="2291"/>
        <v>0</v>
      </c>
      <c r="AS268" s="159"/>
      <c r="AT268" s="159"/>
      <c r="AU268" s="159"/>
      <c r="AV268" s="159">
        <f t="shared" si="2292"/>
        <v>0</v>
      </c>
      <c r="AW268" s="159"/>
      <c r="AX268" s="159"/>
      <c r="AY268" s="159"/>
      <c r="AZ268" s="159">
        <f t="shared" si="2293"/>
        <v>0</v>
      </c>
      <c r="BA268" s="159">
        <f t="shared" si="2294"/>
        <v>0</v>
      </c>
      <c r="BB268" s="159">
        <f t="shared" si="2295"/>
        <v>0</v>
      </c>
      <c r="BC268" s="159">
        <f t="shared" si="2296"/>
        <v>0</v>
      </c>
      <c r="BD268" s="159">
        <f t="shared" si="2297"/>
        <v>0</v>
      </c>
      <c r="BE268" s="159">
        <f t="shared" si="2298"/>
        <v>0</v>
      </c>
      <c r="BF268" s="159">
        <f t="shared" si="2299"/>
        <v>0</v>
      </c>
      <c r="BG268" s="159">
        <f t="shared" si="2300"/>
        <v>0</v>
      </c>
      <c r="BH268" s="159">
        <f t="shared" si="2301"/>
        <v>0</v>
      </c>
      <c r="BI268" s="159">
        <f t="shared" si="2302"/>
        <v>0</v>
      </c>
      <c r="BJ268" s="159">
        <f t="shared" si="2303"/>
        <v>0</v>
      </c>
      <c r="BK268" s="159">
        <f t="shared" si="2304"/>
        <v>0</v>
      </c>
      <c r="BL268" s="159">
        <f t="shared" si="2305"/>
        <v>0</v>
      </c>
      <c r="BM268" s="159">
        <f t="shared" si="2306"/>
        <v>0</v>
      </c>
      <c r="BN268" s="159">
        <f t="shared" si="2307"/>
        <v>0</v>
      </c>
      <c r="BO268" s="159">
        <f t="shared" si="2308"/>
        <v>0</v>
      </c>
      <c r="BP268" s="159">
        <f t="shared" si="2309"/>
        <v>0</v>
      </c>
      <c r="BQ268" s="159">
        <f t="shared" si="2310"/>
        <v>0</v>
      </c>
      <c r="BR268" s="159">
        <f t="shared" si="2311"/>
        <v>0</v>
      </c>
      <c r="BS268" s="159">
        <f t="shared" si="2312"/>
        <v>0</v>
      </c>
      <c r="BT268" s="159">
        <f t="shared" si="2313"/>
        <v>0</v>
      </c>
      <c r="BU268" s="159">
        <f t="shared" si="2314"/>
        <v>0</v>
      </c>
      <c r="BV268" s="159">
        <f t="shared" si="2315"/>
        <v>0</v>
      </c>
      <c r="BW268" s="159">
        <f t="shared" si="2316"/>
        <v>0</v>
      </c>
      <c r="BX268" s="159">
        <f t="shared" si="2317"/>
        <v>0</v>
      </c>
      <c r="BY268" s="127"/>
      <c r="BZ268" s="127"/>
      <c r="CA268" s="127"/>
      <c r="CB268" s="127"/>
      <c r="CC268" s="127"/>
      <c r="CD268" s="127"/>
      <c r="CE268" s="127"/>
      <c r="CF268" s="127"/>
      <c r="CG268" s="127"/>
      <c r="CH268" s="127"/>
      <c r="CI268" s="127"/>
      <c r="CJ268" s="127"/>
      <c r="CK268" s="127"/>
      <c r="CL268" s="127"/>
      <c r="CM268" s="127"/>
      <c r="CN268" s="127"/>
      <c r="CO268" s="127"/>
      <c r="CP268" s="127"/>
      <c r="CQ268" s="127"/>
      <c r="CR268" s="127"/>
      <c r="CS268" s="127"/>
      <c r="DU268" s="114"/>
      <c r="DV268" s="114"/>
      <c r="DW268" s="114"/>
      <c r="DX268" s="114"/>
      <c r="DY268" s="114"/>
      <c r="DZ268" s="114"/>
    </row>
    <row r="269" spans="1:130" ht="15.5" x14ac:dyDescent="0.35">
      <c r="A269" s="439"/>
      <c r="D269" s="172">
        <f t="shared" ref="D269" si="2339" xml:space="preserve"> BQ268</f>
        <v>0</v>
      </c>
      <c r="E269" s="172">
        <f t="shared" ref="E269" si="2340" xml:space="preserve"> BR268</f>
        <v>0</v>
      </c>
      <c r="F269" s="172">
        <f t="shared" ref="F269" si="2341" xml:space="preserve"> BS268</f>
        <v>0</v>
      </c>
      <c r="G269" s="172">
        <f t="shared" ref="G269" si="2342" xml:space="preserve"> BT268</f>
        <v>0</v>
      </c>
      <c r="H269" s="172">
        <f t="shared" ref="H269" si="2343" xml:space="preserve"> BU268</f>
        <v>0</v>
      </c>
      <c r="I269" s="172">
        <f t="shared" ref="I269" si="2344" xml:space="preserve"> BV268</f>
        <v>0</v>
      </c>
      <c r="J269" s="172">
        <f t="shared" ref="J269" si="2345" xml:space="preserve"> BW268</f>
        <v>0</v>
      </c>
      <c r="K269" s="172">
        <f t="shared" ref="K269" si="2346" xml:space="preserve"> BX268</f>
        <v>0</v>
      </c>
      <c r="L269" s="172">
        <f>IF('PPG Phase Definition'!AF87="DIG AACM",1,IF('PPG Phase Definition'!AF87="LED_DC Cancellation",1,0))</f>
        <v>0</v>
      </c>
      <c r="M269" s="172">
        <f>IF('PPG Phase Definition'!AF87="ANA AACM",1,0)</f>
        <v>0</v>
      </c>
      <c r="N269" s="172">
        <f xml:space="preserve"> 'PPG Phase Definition'!AH87</f>
        <v>0</v>
      </c>
      <c r="O269" s="172">
        <f t="shared" ref="O269" si="2347" xml:space="preserve"> BV267</f>
        <v>0</v>
      </c>
      <c r="P269" s="172">
        <f t="shared" ref="P269" si="2348" xml:space="preserve"> BW267</f>
        <v>0</v>
      </c>
      <c r="Q269" s="172">
        <f xml:space="preserve"> BX267</f>
        <v>0</v>
      </c>
      <c r="R269" s="172">
        <f>INT(MOD('PPG Phase Definition'!AG87/2,2))</f>
        <v>0</v>
      </c>
      <c r="S269" s="172">
        <f>MOD('PPG Phase Definition'!AG87,2)</f>
        <v>0</v>
      </c>
      <c r="T269" s="172">
        <f t="shared" ref="T269" si="2349" xml:space="preserve"> BU266</f>
        <v>0</v>
      </c>
      <c r="U269" s="172">
        <f t="shared" ref="U269" si="2350" xml:space="preserve"> BV266</f>
        <v>0</v>
      </c>
      <c r="V269" s="172">
        <f t="shared" ref="V269" si="2351" xml:space="preserve"> BW266</f>
        <v>0</v>
      </c>
      <c r="W269" s="172">
        <f xml:space="preserve"> BX266</f>
        <v>0</v>
      </c>
      <c r="X269" s="194"/>
      <c r="Y269" s="194"/>
      <c r="Z269" s="194"/>
      <c r="AA269" s="194"/>
      <c r="AD269" s="159" t="s">
        <v>115</v>
      </c>
      <c r="AE269" s="93">
        <f xml:space="preserve"> IF('PPG Phase Definition'!L321="",0,INDEX(REFERENCE!$I$12:$I$23,MATCH('PPG Phase Definition'!L321,REFERENCE!$J$12:$J$23,0)))</f>
        <v>0</v>
      </c>
      <c r="AF269" s="159">
        <f t="shared" si="2288"/>
        <v>0</v>
      </c>
      <c r="AG269" s="159"/>
      <c r="AH269" s="159"/>
      <c r="AI269" s="159"/>
      <c r="AJ269" s="159">
        <f t="shared" si="2289"/>
        <v>0</v>
      </c>
      <c r="AK269" s="159"/>
      <c r="AL269" s="159"/>
      <c r="AM269" s="159"/>
      <c r="AN269" s="159">
        <f t="shared" si="2290"/>
        <v>0</v>
      </c>
      <c r="AO269" s="159"/>
      <c r="AP269" s="159"/>
      <c r="AQ269" s="159"/>
      <c r="AR269" s="159">
        <f t="shared" si="2291"/>
        <v>0</v>
      </c>
      <c r="AS269" s="159"/>
      <c r="AT269" s="159"/>
      <c r="AU269" s="159"/>
      <c r="AV269" s="159">
        <f t="shared" si="2292"/>
        <v>0</v>
      </c>
      <c r="AW269" s="159"/>
      <c r="AX269" s="159"/>
      <c r="AY269" s="159"/>
      <c r="AZ269" s="159">
        <f t="shared" si="2293"/>
        <v>0</v>
      </c>
      <c r="BA269" s="159">
        <f t="shared" si="2294"/>
        <v>0</v>
      </c>
      <c r="BB269" s="159">
        <f t="shared" si="2295"/>
        <v>0</v>
      </c>
      <c r="BC269" s="159">
        <f t="shared" si="2296"/>
        <v>0</v>
      </c>
      <c r="BD269" s="159">
        <f t="shared" si="2297"/>
        <v>0</v>
      </c>
      <c r="BE269" s="159">
        <f t="shared" si="2298"/>
        <v>0</v>
      </c>
      <c r="BF269" s="159">
        <f t="shared" si="2299"/>
        <v>0</v>
      </c>
      <c r="BG269" s="159">
        <f t="shared" si="2300"/>
        <v>0</v>
      </c>
      <c r="BH269" s="159">
        <f t="shared" si="2301"/>
        <v>0</v>
      </c>
      <c r="BI269" s="159">
        <f t="shared" si="2302"/>
        <v>0</v>
      </c>
      <c r="BJ269" s="159">
        <f t="shared" si="2303"/>
        <v>0</v>
      </c>
      <c r="BK269" s="159">
        <f t="shared" si="2304"/>
        <v>0</v>
      </c>
      <c r="BL269" s="159">
        <f t="shared" si="2305"/>
        <v>0</v>
      </c>
      <c r="BM269" s="159">
        <f t="shared" si="2306"/>
        <v>0</v>
      </c>
      <c r="BN269" s="159">
        <f t="shared" si="2307"/>
        <v>0</v>
      </c>
      <c r="BO269" s="159">
        <f t="shared" si="2308"/>
        <v>0</v>
      </c>
      <c r="BP269" s="159">
        <f t="shared" si="2309"/>
        <v>0</v>
      </c>
      <c r="BQ269" s="159">
        <f t="shared" si="2310"/>
        <v>0</v>
      </c>
      <c r="BR269" s="159">
        <f t="shared" si="2311"/>
        <v>0</v>
      </c>
      <c r="BS269" s="159">
        <f t="shared" si="2312"/>
        <v>0</v>
      </c>
      <c r="BT269" s="159">
        <f t="shared" si="2313"/>
        <v>0</v>
      </c>
      <c r="BU269" s="159">
        <f t="shared" si="2314"/>
        <v>0</v>
      </c>
      <c r="BV269" s="159">
        <f t="shared" si="2315"/>
        <v>0</v>
      </c>
      <c r="BW269" s="159">
        <f t="shared" si="2316"/>
        <v>0</v>
      </c>
      <c r="BX269" s="159">
        <f t="shared" si="2317"/>
        <v>0</v>
      </c>
      <c r="DU269" s="115" t="str">
        <f t="shared" ref="DU269" si="2352" xml:space="preserve"> DEC2HEX(D269*8+E269*4+F269*2+G269)</f>
        <v>0</v>
      </c>
      <c r="DV269" s="115" t="str">
        <f t="shared" ref="DV269" si="2353" xml:space="preserve"> DEC2HEX(H269*8+I269*4+J269*2+K269)</f>
        <v>0</v>
      </c>
      <c r="DW269" s="115" t="str">
        <f t="shared" ref="DW269" si="2354" xml:space="preserve"> DEC2HEX(L269*8+M269*4+N269*2+O269)</f>
        <v>0</v>
      </c>
      <c r="DX269" s="115" t="str">
        <f t="shared" ref="DX269" si="2355" xml:space="preserve"> DEC2HEX(P269*8+Q269*4+R269*2+S269)</f>
        <v>0</v>
      </c>
      <c r="DY269" s="115" t="str">
        <f t="shared" ref="DY269" si="2356" xml:space="preserve"> DEC2HEX(T269*8+U269*4+V269*2+W269)</f>
        <v>0</v>
      </c>
      <c r="DZ269" s="115" t="str">
        <f t="shared" ref="DZ269" si="2357" xml:space="preserve"> DEC2HEX(X269*8+Y269*4+Z269*2+AA269)</f>
        <v>0</v>
      </c>
    </row>
    <row r="270" spans="1:130" ht="43.5" customHeight="1" x14ac:dyDescent="0.35">
      <c r="A270" s="439"/>
      <c r="B270" s="230">
        <f>B268+1</f>
        <v>76</v>
      </c>
      <c r="C270" s="164" t="str">
        <f t="shared" ref="C270" si="2358" xml:space="preserve"> DEC2HEX(B270)</f>
        <v>4C</v>
      </c>
      <c r="D270" s="168" t="s">
        <v>380</v>
      </c>
      <c r="E270" s="168" t="s">
        <v>381</v>
      </c>
      <c r="F270" s="167">
        <v>0</v>
      </c>
      <c r="G270" s="167">
        <v>0</v>
      </c>
      <c r="H270" s="445" t="s">
        <v>382</v>
      </c>
      <c r="I270" s="479"/>
      <c r="J270" s="479"/>
      <c r="K270" s="479"/>
      <c r="L270" s="460" t="s">
        <v>252</v>
      </c>
      <c r="M270" s="460"/>
      <c r="N270" s="460"/>
      <c r="O270" s="460"/>
      <c r="P270" s="460"/>
      <c r="Q270" s="460"/>
      <c r="R270" s="460"/>
      <c r="S270" s="460"/>
      <c r="T270" s="460" t="s">
        <v>253</v>
      </c>
      <c r="U270" s="460"/>
      <c r="V270" s="460"/>
      <c r="W270" s="460"/>
      <c r="X270" s="460"/>
      <c r="Y270" s="460"/>
      <c r="Z270" s="460"/>
      <c r="AA270" s="460"/>
      <c r="AD270" s="159" t="s">
        <v>108</v>
      </c>
      <c r="AE270" s="93">
        <f xml:space="preserve"> MAX((CEILING('PPG Phase Definition'!J321*Global!$C$14/1000,1)-1),0)</f>
        <v>0</v>
      </c>
      <c r="AF270" s="159">
        <f t="shared" si="2288"/>
        <v>0</v>
      </c>
      <c r="AG270" s="159"/>
      <c r="AH270" s="159"/>
      <c r="AI270" s="159"/>
      <c r="AJ270" s="159">
        <f t="shared" si="2289"/>
        <v>0</v>
      </c>
      <c r="AK270" s="159"/>
      <c r="AL270" s="159"/>
      <c r="AM270" s="159"/>
      <c r="AN270" s="159">
        <f t="shared" si="2290"/>
        <v>0</v>
      </c>
      <c r="AO270" s="159"/>
      <c r="AP270" s="159"/>
      <c r="AQ270" s="159"/>
      <c r="AR270" s="159">
        <f t="shared" si="2291"/>
        <v>0</v>
      </c>
      <c r="AS270" s="159"/>
      <c r="AT270" s="159"/>
      <c r="AU270" s="159"/>
      <c r="AV270" s="159">
        <f t="shared" si="2292"/>
        <v>0</v>
      </c>
      <c r="AW270" s="159"/>
      <c r="AX270" s="159"/>
      <c r="AY270" s="159"/>
      <c r="AZ270" s="159">
        <f t="shared" si="2293"/>
        <v>0</v>
      </c>
      <c r="BA270" s="159">
        <f t="shared" si="2294"/>
        <v>0</v>
      </c>
      <c r="BB270" s="159">
        <f t="shared" si="2295"/>
        <v>0</v>
      </c>
      <c r="BC270" s="159">
        <f t="shared" si="2296"/>
        <v>0</v>
      </c>
      <c r="BD270" s="159">
        <f t="shared" si="2297"/>
        <v>0</v>
      </c>
      <c r="BE270" s="159">
        <f t="shared" si="2298"/>
        <v>0</v>
      </c>
      <c r="BF270" s="159">
        <f t="shared" si="2299"/>
        <v>0</v>
      </c>
      <c r="BG270" s="159">
        <f t="shared" si="2300"/>
        <v>0</v>
      </c>
      <c r="BH270" s="159">
        <f t="shared" si="2301"/>
        <v>0</v>
      </c>
      <c r="BI270" s="159">
        <f t="shared" si="2302"/>
        <v>0</v>
      </c>
      <c r="BJ270" s="159">
        <f t="shared" si="2303"/>
        <v>0</v>
      </c>
      <c r="BK270" s="159">
        <f t="shared" si="2304"/>
        <v>0</v>
      </c>
      <c r="BL270" s="159">
        <f t="shared" si="2305"/>
        <v>0</v>
      </c>
      <c r="BM270" s="159">
        <f t="shared" si="2306"/>
        <v>0</v>
      </c>
      <c r="BN270" s="159">
        <f t="shared" si="2307"/>
        <v>0</v>
      </c>
      <c r="BO270" s="159">
        <f t="shared" si="2308"/>
        <v>0</v>
      </c>
      <c r="BP270" s="159">
        <f t="shared" si="2309"/>
        <v>0</v>
      </c>
      <c r="BQ270" s="159">
        <f t="shared" si="2310"/>
        <v>0</v>
      </c>
      <c r="BR270" s="159">
        <f t="shared" si="2311"/>
        <v>0</v>
      </c>
      <c r="BS270" s="159">
        <f t="shared" si="2312"/>
        <v>0</v>
      </c>
      <c r="BT270" s="159">
        <f t="shared" si="2313"/>
        <v>0</v>
      </c>
      <c r="BU270" s="159">
        <f t="shared" si="2314"/>
        <v>0</v>
      </c>
      <c r="BV270" s="159">
        <f t="shared" si="2315"/>
        <v>0</v>
      </c>
      <c r="BW270" s="159">
        <f t="shared" si="2316"/>
        <v>0</v>
      </c>
      <c r="BX270" s="159">
        <f t="shared" si="2317"/>
        <v>0</v>
      </c>
      <c r="BY270" s="127"/>
      <c r="BZ270" s="127"/>
      <c r="CA270" s="127"/>
      <c r="CB270" s="127"/>
      <c r="CC270" s="127"/>
      <c r="CD270" s="127"/>
      <c r="CE270" s="127"/>
      <c r="DU270" s="114"/>
      <c r="DV270" s="114"/>
      <c r="DW270" s="114"/>
      <c r="DX270" s="114"/>
      <c r="DY270" s="114"/>
      <c r="DZ270" s="114"/>
    </row>
    <row r="271" spans="1:130" ht="47" x14ac:dyDescent="0.35">
      <c r="A271" s="439"/>
      <c r="D271" s="156">
        <f>IF('PPG Phase Definition'!S87="LED_DC Cancellation",1,0)</f>
        <v>0</v>
      </c>
      <c r="E271" s="156">
        <f>IF('PPG Phase Definition'!AF87="LED_DC Cancellation",1,0)</f>
        <v>0</v>
      </c>
      <c r="F271" s="156"/>
      <c r="G271" s="156"/>
      <c r="H271" s="172">
        <f xml:space="preserve"> BU269</f>
        <v>0</v>
      </c>
      <c r="I271" s="172">
        <f xml:space="preserve"> BV269</f>
        <v>0</v>
      </c>
      <c r="J271" s="172">
        <f xml:space="preserve"> BW269</f>
        <v>0</v>
      </c>
      <c r="K271" s="172">
        <f xml:space="preserve"> BX269</f>
        <v>0</v>
      </c>
      <c r="L271" s="172">
        <f t="shared" ref="L271" si="2359">DL271</f>
        <v>0</v>
      </c>
      <c r="M271" s="172">
        <f t="shared" ref="M271" si="2360">DM271</f>
        <v>0</v>
      </c>
      <c r="N271" s="172">
        <f t="shared" ref="N271" si="2361">DN271</f>
        <v>0</v>
      </c>
      <c r="O271" s="172">
        <f t="shared" ref="O271" si="2362">DO271</f>
        <v>0</v>
      </c>
      <c r="P271" s="172">
        <f t="shared" ref="P271" si="2363">DP271</f>
        <v>0</v>
      </c>
      <c r="Q271" s="172">
        <f t="shared" ref="Q271" si="2364">DQ271</f>
        <v>0</v>
      </c>
      <c r="R271" s="172">
        <f t="shared" ref="R271" si="2365">DR271</f>
        <v>0</v>
      </c>
      <c r="S271" s="172">
        <f>DS271</f>
        <v>0</v>
      </c>
      <c r="T271" s="172">
        <f t="shared" ref="T271" si="2366" xml:space="preserve"> BQ271</f>
        <v>0</v>
      </c>
      <c r="U271" s="172">
        <f t="shared" ref="U271" si="2367" xml:space="preserve"> BR271</f>
        <v>0</v>
      </c>
      <c r="V271" s="172">
        <f t="shared" ref="V271" si="2368" xml:space="preserve"> BS271</f>
        <v>0</v>
      </c>
      <c r="W271" s="172">
        <f t="shared" ref="W271" si="2369" xml:space="preserve"> BT271</f>
        <v>0</v>
      </c>
      <c r="X271" s="172">
        <f t="shared" ref="X271" si="2370" xml:space="preserve"> BU271</f>
        <v>0</v>
      </c>
      <c r="Y271" s="172">
        <f t="shared" ref="Y271" si="2371" xml:space="preserve"> BV271</f>
        <v>0</v>
      </c>
      <c r="Z271" s="172">
        <f t="shared" ref="Z271" si="2372" xml:space="preserve"> BW271</f>
        <v>0</v>
      </c>
      <c r="AA271" s="172">
        <f xml:space="preserve"> BX271</f>
        <v>0</v>
      </c>
      <c r="AD271" s="10" t="s">
        <v>253</v>
      </c>
      <c r="AE271" s="93">
        <f xml:space="preserve"> ROUND(255*'PPG Phase Definition'!AO321/'PPG Config'!$C$8,0)</f>
        <v>0</v>
      </c>
      <c r="AF271" s="159">
        <f t="shared" si="2288"/>
        <v>0</v>
      </c>
      <c r="AG271" s="159"/>
      <c r="AH271" s="159"/>
      <c r="AI271" s="159"/>
      <c r="AJ271" s="159">
        <f t="shared" si="2289"/>
        <v>0</v>
      </c>
      <c r="AK271" s="159"/>
      <c r="AL271" s="159"/>
      <c r="AM271" s="159"/>
      <c r="AN271" s="159">
        <f t="shared" si="2290"/>
        <v>0</v>
      </c>
      <c r="AO271" s="159"/>
      <c r="AP271" s="159"/>
      <c r="AQ271" s="159"/>
      <c r="AR271" s="159">
        <f t="shared" si="2291"/>
        <v>0</v>
      </c>
      <c r="AS271" s="159"/>
      <c r="AT271" s="159"/>
      <c r="AU271" s="159"/>
      <c r="AV271" s="159">
        <f t="shared" si="2292"/>
        <v>0</v>
      </c>
      <c r="AW271" s="159"/>
      <c r="AX271" s="159"/>
      <c r="AY271" s="159"/>
      <c r="AZ271" s="159">
        <f t="shared" si="2293"/>
        <v>0</v>
      </c>
      <c r="BA271" s="159">
        <f t="shared" si="2294"/>
        <v>0</v>
      </c>
      <c r="BB271" s="159">
        <f t="shared" si="2295"/>
        <v>0</v>
      </c>
      <c r="BC271" s="159">
        <f t="shared" si="2296"/>
        <v>0</v>
      </c>
      <c r="BD271" s="159">
        <f t="shared" si="2297"/>
        <v>0</v>
      </c>
      <c r="BE271" s="159">
        <f t="shared" si="2298"/>
        <v>0</v>
      </c>
      <c r="BF271" s="159">
        <f t="shared" si="2299"/>
        <v>0</v>
      </c>
      <c r="BG271" s="159">
        <f t="shared" si="2300"/>
        <v>0</v>
      </c>
      <c r="BH271" s="159">
        <f t="shared" si="2301"/>
        <v>0</v>
      </c>
      <c r="BI271" s="159">
        <f t="shared" si="2302"/>
        <v>0</v>
      </c>
      <c r="BJ271" s="159">
        <f t="shared" si="2303"/>
        <v>0</v>
      </c>
      <c r="BK271" s="159">
        <f t="shared" si="2304"/>
        <v>0</v>
      </c>
      <c r="BL271" s="159">
        <f t="shared" si="2305"/>
        <v>0</v>
      </c>
      <c r="BM271" s="159">
        <f t="shared" si="2306"/>
        <v>0</v>
      </c>
      <c r="BN271" s="159">
        <f t="shared" si="2307"/>
        <v>0</v>
      </c>
      <c r="BO271" s="159">
        <f t="shared" si="2308"/>
        <v>0</v>
      </c>
      <c r="BP271" s="159">
        <f t="shared" si="2309"/>
        <v>0</v>
      </c>
      <c r="BQ271" s="159">
        <f t="shared" si="2310"/>
        <v>0</v>
      </c>
      <c r="BR271" s="159">
        <f t="shared" si="2311"/>
        <v>0</v>
      </c>
      <c r="BS271" s="159">
        <f t="shared" si="2312"/>
        <v>0</v>
      </c>
      <c r="BT271" s="159">
        <f t="shared" si="2313"/>
        <v>0</v>
      </c>
      <c r="BU271" s="159">
        <f t="shared" si="2314"/>
        <v>0</v>
      </c>
      <c r="BV271" s="159">
        <f t="shared" si="2315"/>
        <v>0</v>
      </c>
      <c r="BW271" s="159">
        <f t="shared" si="2316"/>
        <v>0</v>
      </c>
      <c r="BX271" s="159">
        <f t="shared" si="2317"/>
        <v>0</v>
      </c>
      <c r="BY271" s="183" t="s">
        <v>252</v>
      </c>
      <c r="BZ271" s="114">
        <f xml:space="preserve"> ROUND(255*'PPG Phase Definition'!AP321/'PPG Config'!$C$8,0)</f>
        <v>0</v>
      </c>
      <c r="CA271" s="159">
        <f t="shared" ref="CA271" si="2373" xml:space="preserve"> MOD((BZ271-CU271-16*CQ271-16^2*CM271-CI271*16^3-CE271*16^4)/16^5,16)</f>
        <v>0</v>
      </c>
      <c r="CB271" s="159"/>
      <c r="CC271" s="159"/>
      <c r="CD271" s="159"/>
      <c r="CE271" s="159">
        <f t="shared" ref="CE271" si="2374" xml:space="preserve"> MOD((BZ271-CU271-16*CQ271-16^2*CM271-CI271*16^3)/16^4,16)</f>
        <v>0</v>
      </c>
      <c r="CF271" s="159"/>
      <c r="CG271" s="159"/>
      <c r="CH271" s="159"/>
      <c r="CI271" s="159">
        <f t="shared" ref="CI271" si="2375" xml:space="preserve"> MOD((BZ271-CU271-16*CQ271-16^2*CM271)/16^3,16)</f>
        <v>0</v>
      </c>
      <c r="CJ271" s="159"/>
      <c r="CK271" s="159"/>
      <c r="CL271" s="159"/>
      <c r="CM271" s="159">
        <f t="shared" ref="CM271" si="2376" xml:space="preserve"> MOD((BZ271-CU271-16*CQ271)/16^2,16)</f>
        <v>0</v>
      </c>
      <c r="CN271" s="159"/>
      <c r="CO271" s="159"/>
      <c r="CP271" s="159"/>
      <c r="CQ271" s="159">
        <f t="shared" ref="CQ271" si="2377" xml:space="preserve"> MOD((BZ271-CU271)/16,16)</f>
        <v>0</v>
      </c>
      <c r="CR271" s="159"/>
      <c r="CS271" s="159"/>
      <c r="CT271" s="159"/>
      <c r="CU271" s="159">
        <f t="shared" ref="CU271" si="2378" xml:space="preserve"> MOD(BZ271,16)</f>
        <v>0</v>
      </c>
      <c r="CV271" s="159">
        <f t="shared" ref="CV271" si="2379" xml:space="preserve"> MOD((CA271-CY271-CX271*2-CW271*2^2)/2^3,2)</f>
        <v>0</v>
      </c>
      <c r="CW271" s="159">
        <f t="shared" ref="CW271" si="2380" xml:space="preserve"> MOD((CA271-CY271-CX271*2)/2^2,2)</f>
        <v>0</v>
      </c>
      <c r="CX271" s="159">
        <f t="shared" ref="CX271" si="2381" xml:space="preserve"> MOD((CA271-CY271)/2,2)</f>
        <v>0</v>
      </c>
      <c r="CY271" s="159">
        <f t="shared" ref="CY271" si="2382" xml:space="preserve"> MOD(CA271,2)</f>
        <v>0</v>
      </c>
      <c r="CZ271" s="159">
        <f t="shared" ref="CZ271" si="2383" xml:space="preserve"> MOD((CE271-DC271-DB271*2-DA271*2^2)/2^3,2)</f>
        <v>0</v>
      </c>
      <c r="DA271" s="159">
        <f t="shared" ref="DA271" si="2384" xml:space="preserve"> MOD((CE271-DC271-DB271*2)/2^2,2)</f>
        <v>0</v>
      </c>
      <c r="DB271" s="159">
        <f t="shared" ref="DB271" si="2385" xml:space="preserve"> MOD((CE271-DC271)/2,2)</f>
        <v>0</v>
      </c>
      <c r="DC271" s="159">
        <f t="shared" ref="DC271" si="2386" xml:space="preserve"> MOD(CE271,2)</f>
        <v>0</v>
      </c>
      <c r="DD271" s="159">
        <f t="shared" ref="DD271" si="2387" xml:space="preserve"> MOD((CI271-DG271-DF271*2-DE271*2^2)/2^3,2)</f>
        <v>0</v>
      </c>
      <c r="DE271" s="159">
        <f t="shared" ref="DE271" si="2388" xml:space="preserve"> MOD((CI271-DG271-DF271*2)/2^2,2)</f>
        <v>0</v>
      </c>
      <c r="DF271" s="159">
        <f t="shared" ref="DF271" si="2389" xml:space="preserve"> MOD((CI271-DG271)/2,2)</f>
        <v>0</v>
      </c>
      <c r="DG271" s="159">
        <f t="shared" ref="DG271" si="2390" xml:space="preserve"> MOD(CI271,2)</f>
        <v>0</v>
      </c>
      <c r="DH271" s="159">
        <f t="shared" ref="DH271" si="2391" xml:space="preserve"> MOD((CM271-DK271-DJ271*2-DI271*2^2)/2^3,2)</f>
        <v>0</v>
      </c>
      <c r="DI271" s="159">
        <f t="shared" ref="DI271" si="2392" xml:space="preserve"> MOD((CM271-DK271-DJ271*2)/2^2,2)</f>
        <v>0</v>
      </c>
      <c r="DJ271" s="159">
        <f t="shared" ref="DJ271" si="2393" xml:space="preserve"> MOD((CM271-DK271)/2,2)</f>
        <v>0</v>
      </c>
      <c r="DK271" s="159">
        <f t="shared" ref="DK271" si="2394" xml:space="preserve"> MOD(CM271,2)</f>
        <v>0</v>
      </c>
      <c r="DL271" s="159">
        <f t="shared" ref="DL271" si="2395" xml:space="preserve"> MOD((CQ271-DO271-DN271*2-DM271*2^2)/2^3,2)</f>
        <v>0</v>
      </c>
      <c r="DM271" s="159">
        <f t="shared" ref="DM271" si="2396" xml:space="preserve"> MOD((CQ271-DO271-DN271*2)/2^2,2)</f>
        <v>0</v>
      </c>
      <c r="DN271" s="159">
        <f t="shared" ref="DN271" si="2397" xml:space="preserve"> MOD((CQ271-DO271)/2,2)</f>
        <v>0</v>
      </c>
      <c r="DO271" s="159">
        <f t="shared" ref="DO271" si="2398" xml:space="preserve"> MOD(CQ271,2)</f>
        <v>0</v>
      </c>
      <c r="DP271" s="159">
        <f t="shared" ref="DP271" si="2399" xml:space="preserve"> MOD((CU271-DS271-DR271*2-DQ271*2^2)/2^3,2)</f>
        <v>0</v>
      </c>
      <c r="DQ271" s="159">
        <f t="shared" ref="DQ271" si="2400" xml:space="preserve"> MOD((CU271-DS271-DR271*2)/2^2,2)</f>
        <v>0</v>
      </c>
      <c r="DR271" s="159">
        <f t="shared" ref="DR271" si="2401" xml:space="preserve"> MOD((CU271-DS271)/2,2)</f>
        <v>0</v>
      </c>
      <c r="DS271" s="159">
        <f t="shared" ref="DS271" si="2402" xml:space="preserve"> MOD(CU271,2)</f>
        <v>0</v>
      </c>
      <c r="DU271" s="115" t="str">
        <f t="shared" ref="DU271" si="2403" xml:space="preserve"> DEC2HEX(D271*8+E271*4+F271*2+G271)</f>
        <v>0</v>
      </c>
      <c r="DV271" s="115" t="str">
        <f t="shared" ref="DV271" si="2404" xml:space="preserve"> DEC2HEX(H271*8+I271*4+J271*2+K271)</f>
        <v>0</v>
      </c>
      <c r="DW271" s="115" t="str">
        <f t="shared" ref="DW271" si="2405" xml:space="preserve"> DEC2HEX(L271*8+M271*4+N271*2+O271)</f>
        <v>0</v>
      </c>
      <c r="DX271" s="115" t="str">
        <f t="shared" ref="DX271" si="2406" xml:space="preserve"> DEC2HEX(P271*8+Q271*4+R271*2+S271)</f>
        <v>0</v>
      </c>
      <c r="DY271" s="115" t="str">
        <f t="shared" ref="DY271" si="2407" xml:space="preserve"> DEC2HEX(T271*8+U271*4+V271*2+W271)</f>
        <v>0</v>
      </c>
      <c r="DZ271" s="115" t="str">
        <f t="shared" ref="DZ271" si="2408" xml:space="preserve"> DEC2HEX(X271*8+Y271*4+Z271*2+AA271)</f>
        <v>0</v>
      </c>
    </row>
    <row r="272" spans="1:130" ht="14.75" customHeight="1" x14ac:dyDescent="0.35">
      <c r="A272" s="440">
        <f xml:space="preserve"> A262+1</f>
        <v>10</v>
      </c>
      <c r="B272" s="230">
        <f xml:space="preserve"> B270+1</f>
        <v>77</v>
      </c>
      <c r="C272" s="164" t="str">
        <f xml:space="preserve"> DEC2HEX(B272)</f>
        <v>4D</v>
      </c>
      <c r="D272" s="460" t="str">
        <f>D262</f>
        <v>IN_TIA2&lt;4:1&gt;</v>
      </c>
      <c r="E272" s="460"/>
      <c r="F272" s="460"/>
      <c r="G272" s="460"/>
      <c r="H272" s="460" t="str">
        <f t="shared" ref="H272" si="2409">H262</f>
        <v>IN_TIA1&lt;4:1&gt;</v>
      </c>
      <c r="I272" s="460"/>
      <c r="J272" s="460"/>
      <c r="K272" s="460"/>
      <c r="L272" s="460" t="str">
        <f t="shared" ref="L272" si="2410">L262</f>
        <v>LED_DRV2_TX&lt;8:1&gt;</v>
      </c>
      <c r="M272" s="460"/>
      <c r="N272" s="460"/>
      <c r="O272" s="460"/>
      <c r="P272" s="460"/>
      <c r="Q272" s="460"/>
      <c r="R272" s="460"/>
      <c r="S272" s="460"/>
      <c r="T272" s="460" t="str">
        <f>T262</f>
        <v>LED_DRV1_TX&lt;8:1&gt;</v>
      </c>
      <c r="U272" s="460"/>
      <c r="V272" s="460"/>
      <c r="W272" s="460"/>
      <c r="X272" s="460"/>
      <c r="Y272" s="460"/>
      <c r="Z272" s="460"/>
      <c r="AA272" s="460"/>
      <c r="AD272" s="159" t="s">
        <v>59</v>
      </c>
      <c r="AE272" s="93">
        <f xml:space="preserve"> IF('PPG Phase Definition'!F331="",0,('PPG Phase Definition'!F331-1))</f>
        <v>0</v>
      </c>
      <c r="AF272" s="159">
        <f t="shared" ref="AF272:AF328" si="2411" xml:space="preserve"> MOD((AE272-AZ272-16*AV272-16^2*AR272-AN272*16^3-AJ272*16^4)/16^5,16)</f>
        <v>0</v>
      </c>
      <c r="AG272" s="159"/>
      <c r="AH272" s="159"/>
      <c r="AI272" s="159"/>
      <c r="AJ272" s="159">
        <f t="shared" ref="AJ272:AJ328" si="2412" xml:space="preserve"> MOD((AE272-AZ272-16*AV272-16^2*AR272-AN272*16^3)/16^4,16)</f>
        <v>0</v>
      </c>
      <c r="AK272" s="159"/>
      <c r="AL272" s="159"/>
      <c r="AM272" s="159"/>
      <c r="AN272" s="159">
        <f t="shared" ref="AN272:AN328" si="2413" xml:space="preserve"> MOD((AE272-AZ272-16*AV272-16^2*AR272)/16^3,16)</f>
        <v>0</v>
      </c>
      <c r="AO272" s="159"/>
      <c r="AP272" s="159"/>
      <c r="AQ272" s="159"/>
      <c r="AR272" s="159">
        <f t="shared" ref="AR272:AR328" si="2414" xml:space="preserve"> MOD((AE272-AZ272-16*AV272)/16^2,16)</f>
        <v>0</v>
      </c>
      <c r="AS272" s="159"/>
      <c r="AT272" s="159"/>
      <c r="AU272" s="159"/>
      <c r="AV272" s="159">
        <f t="shared" ref="AV272:AV328" si="2415" xml:space="preserve"> MOD((AE272-AZ272)/16,16)</f>
        <v>0</v>
      </c>
      <c r="AW272" s="159"/>
      <c r="AX272" s="159"/>
      <c r="AY272" s="159"/>
      <c r="AZ272" s="159">
        <f t="shared" ref="AZ272:AZ328" si="2416" xml:space="preserve"> MOD(AE272,16)</f>
        <v>0</v>
      </c>
      <c r="BA272" s="159">
        <f t="shared" ref="BA272:BA328" si="2417" xml:space="preserve"> MOD((AF272-BD272-BC272*2-BB272*2^2)/2^3,2)</f>
        <v>0</v>
      </c>
      <c r="BB272" s="159">
        <f t="shared" ref="BB272:BB328" si="2418" xml:space="preserve"> MOD((AF272-BD272-BC272*2)/2^2,2)</f>
        <v>0</v>
      </c>
      <c r="BC272" s="159">
        <f t="shared" ref="BC272:BC328" si="2419" xml:space="preserve"> MOD((AF272-BD272)/2,2)</f>
        <v>0</v>
      </c>
      <c r="BD272" s="159">
        <f t="shared" ref="BD272:BD328" si="2420" xml:space="preserve"> MOD(AF272,2)</f>
        <v>0</v>
      </c>
      <c r="BE272" s="159">
        <f t="shared" ref="BE272:BE328" si="2421" xml:space="preserve"> MOD((AJ272-BH272-BG272*2-BF272*2^2)/2^3,2)</f>
        <v>0</v>
      </c>
      <c r="BF272" s="159">
        <f t="shared" ref="BF272:BF328" si="2422" xml:space="preserve"> MOD((AJ272-BH272-BG272*2)/2^2,2)</f>
        <v>0</v>
      </c>
      <c r="BG272" s="159">
        <f t="shared" ref="BG272:BG328" si="2423" xml:space="preserve"> MOD((AJ272-BH272)/2,2)</f>
        <v>0</v>
      </c>
      <c r="BH272" s="159">
        <f t="shared" ref="BH272:BH328" si="2424" xml:space="preserve"> MOD(AJ272,2)</f>
        <v>0</v>
      </c>
      <c r="BI272" s="159">
        <f t="shared" ref="BI272:BI328" si="2425" xml:space="preserve"> MOD((AN272-BL272-BK272*2-BJ272*2^2)/2^3,2)</f>
        <v>0</v>
      </c>
      <c r="BJ272" s="159">
        <f t="shared" ref="BJ272:BJ328" si="2426" xml:space="preserve"> MOD((AN272-BL272-BK272*2)/2^2,2)</f>
        <v>0</v>
      </c>
      <c r="BK272" s="159">
        <f t="shared" ref="BK272:BK328" si="2427" xml:space="preserve"> MOD((AN272-BL272)/2,2)</f>
        <v>0</v>
      </c>
      <c r="BL272" s="159">
        <f t="shared" ref="BL272:BL328" si="2428" xml:space="preserve"> MOD(AN272,2)</f>
        <v>0</v>
      </c>
      <c r="BM272" s="159">
        <f t="shared" ref="BM272:BM328" si="2429" xml:space="preserve"> MOD((AR272-BP272-BO272*2-BN272*2^2)/2^3,2)</f>
        <v>0</v>
      </c>
      <c r="BN272" s="159">
        <f t="shared" ref="BN272:BN328" si="2430" xml:space="preserve"> MOD((AR272-BP272-BO272*2)/2^2,2)</f>
        <v>0</v>
      </c>
      <c r="BO272" s="159">
        <f t="shared" ref="BO272:BO328" si="2431" xml:space="preserve"> MOD((AR272-BP272)/2,2)</f>
        <v>0</v>
      </c>
      <c r="BP272" s="159">
        <f t="shared" ref="BP272:BP328" si="2432" xml:space="preserve"> MOD(AR272,2)</f>
        <v>0</v>
      </c>
      <c r="BQ272" s="159">
        <f t="shared" ref="BQ272:BQ328" si="2433" xml:space="preserve"> MOD((AV272-BT272-BS272*2-BR272*2^2)/2^3,2)</f>
        <v>0</v>
      </c>
      <c r="BR272" s="159">
        <f t="shared" ref="BR272:BR328" si="2434" xml:space="preserve"> MOD((AV272-BT272-BS272*2)/2^2,2)</f>
        <v>0</v>
      </c>
      <c r="BS272" s="159">
        <f t="shared" ref="BS272:BS328" si="2435" xml:space="preserve"> MOD((AV272-BT272)/2,2)</f>
        <v>0</v>
      </c>
      <c r="BT272" s="159">
        <f t="shared" ref="BT272:BT328" si="2436" xml:space="preserve"> MOD(AV272,2)</f>
        <v>0</v>
      </c>
      <c r="BU272" s="159">
        <f t="shared" ref="BU272:BU328" si="2437" xml:space="preserve"> MOD((AZ272-BX272-BW272*2-BV272*2^2)/2^3,2)</f>
        <v>0</v>
      </c>
      <c r="BV272" s="159">
        <f t="shared" ref="BV272:BV328" si="2438" xml:space="preserve"> MOD((AZ272-BX272-BW272*2)/2^2,2)</f>
        <v>0</v>
      </c>
      <c r="BW272" s="159">
        <f t="shared" ref="BW272:BW328" si="2439" xml:space="preserve"> MOD((AZ272-BX272)/2,2)</f>
        <v>0</v>
      </c>
      <c r="BX272" s="159">
        <f t="shared" ref="BX272:BX328" si="2440" xml:space="preserve"> MOD(AZ272,2)</f>
        <v>0</v>
      </c>
      <c r="DU272" s="114"/>
      <c r="DV272" s="114"/>
      <c r="DW272" s="114"/>
      <c r="DX272" s="114"/>
      <c r="DY272" s="114"/>
      <c r="DZ272" s="114"/>
    </row>
    <row r="273" spans="1:130" ht="15.5" x14ac:dyDescent="0.35">
      <c r="A273" s="439"/>
      <c r="D273" s="155">
        <f>IF('PPG Phase Definition'!Y97=1,1,0)</f>
        <v>0</v>
      </c>
      <c r="E273" s="155">
        <f>IF('PPG Phase Definition'!Z97=1,1,0)</f>
        <v>0</v>
      </c>
      <c r="F273" s="155">
        <f>IF('PPG Phase Definition'!AA97=1,1,0)</f>
        <v>0</v>
      </c>
      <c r="G273" s="155">
        <f>IF('PPG Phase Definition'!AB97=1,1,0)</f>
        <v>0</v>
      </c>
      <c r="H273" s="155">
        <f>IF('PPG Phase Definition'!L97=1,1,0)</f>
        <v>0</v>
      </c>
      <c r="I273" s="155">
        <f>IF('PPG Phase Definition'!M97=1,1,0)</f>
        <v>0</v>
      </c>
      <c r="J273" s="155">
        <f>IF('PPG Phase Definition'!N97=1,1,0)</f>
        <v>1</v>
      </c>
      <c r="K273" s="155">
        <f>IF('PPG Phase Definition'!O97=1,1,0)</f>
        <v>0</v>
      </c>
      <c r="L273" s="155">
        <f xml:space="preserve"> IF('PPG Phase Definition'!E331="TX8",1,0)</f>
        <v>0</v>
      </c>
      <c r="M273" s="155">
        <f xml:space="preserve"> IF('PPG Phase Definition'!E331="TX7",1,0)</f>
        <v>0</v>
      </c>
      <c r="N273" s="155">
        <f xml:space="preserve"> IF('PPG Phase Definition'!E331="TX6",1,0)</f>
        <v>0</v>
      </c>
      <c r="O273" s="155">
        <f xml:space="preserve"> IF('PPG Phase Definition'!E331="TX5",1,0)</f>
        <v>0</v>
      </c>
      <c r="P273" s="155">
        <f xml:space="preserve"> IF('PPG Phase Definition'!E331="TX4",1,0)</f>
        <v>0</v>
      </c>
      <c r="Q273" s="155">
        <f xml:space="preserve"> IF('PPG Phase Definition'!E331="TX3",1,0)</f>
        <v>0</v>
      </c>
      <c r="R273" s="155">
        <f xml:space="preserve"> IF('PPG Phase Definition'!E331="TX2",1,0)</f>
        <v>0</v>
      </c>
      <c r="S273" s="155">
        <f xml:space="preserve"> IF('PPG Phase Definition'!E331="TX1",1,0)</f>
        <v>0</v>
      </c>
      <c r="T273" s="155">
        <f xml:space="preserve"> IF('PPG Phase Definition'!D331="TX8",1,0)</f>
        <v>0</v>
      </c>
      <c r="U273" s="155">
        <f xml:space="preserve"> IF('PPG Phase Definition'!D331="TX7",1,0)</f>
        <v>0</v>
      </c>
      <c r="V273" s="155">
        <f xml:space="preserve"> IF('PPG Phase Definition'!D331="TX6",1,0)</f>
        <v>0</v>
      </c>
      <c r="W273" s="155">
        <f xml:space="preserve"> IF('PPG Phase Definition'!D331="TX5",1,0)</f>
        <v>0</v>
      </c>
      <c r="X273" s="155">
        <f xml:space="preserve"> IF('PPG Phase Definition'!D331="TX4",1,0)</f>
        <v>0</v>
      </c>
      <c r="Y273" s="155">
        <f xml:space="preserve"> IF('PPG Phase Definition'!D331="TX3",1,0)</f>
        <v>0</v>
      </c>
      <c r="Z273" s="155">
        <f xml:space="preserve"> IF('PPG Phase Definition'!D331="TX2",1,0)</f>
        <v>0</v>
      </c>
      <c r="AA273" s="155">
        <f xml:space="preserve"> IF('PPG Phase Definition'!D331="TX1",1,0)</f>
        <v>0</v>
      </c>
      <c r="AD273" s="159" t="s">
        <v>259</v>
      </c>
      <c r="AE273" s="93">
        <f xml:space="preserve"> IF('PPG Phase Definition'!G331="",0,INDEX(REFERENCE!$A$2:$A$15,MATCH('PPG Phase Definition'!G331,REFERENCE!$B$2:$B$15,0)))</f>
        <v>0</v>
      </c>
      <c r="AF273" s="159">
        <f t="shared" si="2411"/>
        <v>0</v>
      </c>
      <c r="AG273" s="159"/>
      <c r="AH273" s="159"/>
      <c r="AI273" s="159"/>
      <c r="AJ273" s="159">
        <f t="shared" si="2412"/>
        <v>0</v>
      </c>
      <c r="AK273" s="159"/>
      <c r="AL273" s="159"/>
      <c r="AM273" s="159"/>
      <c r="AN273" s="159">
        <f t="shared" si="2413"/>
        <v>0</v>
      </c>
      <c r="AO273" s="159"/>
      <c r="AP273" s="159"/>
      <c r="AQ273" s="159"/>
      <c r="AR273" s="159">
        <f t="shared" si="2414"/>
        <v>0</v>
      </c>
      <c r="AS273" s="159"/>
      <c r="AT273" s="159"/>
      <c r="AU273" s="159"/>
      <c r="AV273" s="159">
        <f t="shared" si="2415"/>
        <v>0</v>
      </c>
      <c r="AW273" s="159"/>
      <c r="AX273" s="159"/>
      <c r="AY273" s="159"/>
      <c r="AZ273" s="159">
        <f t="shared" si="2416"/>
        <v>0</v>
      </c>
      <c r="BA273" s="159">
        <f t="shared" si="2417"/>
        <v>0</v>
      </c>
      <c r="BB273" s="159">
        <f t="shared" si="2418"/>
        <v>0</v>
      </c>
      <c r="BC273" s="159">
        <f t="shared" si="2419"/>
        <v>0</v>
      </c>
      <c r="BD273" s="159">
        <f t="shared" si="2420"/>
        <v>0</v>
      </c>
      <c r="BE273" s="159">
        <f t="shared" si="2421"/>
        <v>0</v>
      </c>
      <c r="BF273" s="159">
        <f t="shared" si="2422"/>
        <v>0</v>
      </c>
      <c r="BG273" s="159">
        <f t="shared" si="2423"/>
        <v>0</v>
      </c>
      <c r="BH273" s="159">
        <f t="shared" si="2424"/>
        <v>0</v>
      </c>
      <c r="BI273" s="159">
        <f t="shared" si="2425"/>
        <v>0</v>
      </c>
      <c r="BJ273" s="159">
        <f t="shared" si="2426"/>
        <v>0</v>
      </c>
      <c r="BK273" s="159">
        <f t="shared" si="2427"/>
        <v>0</v>
      </c>
      <c r="BL273" s="159">
        <f t="shared" si="2428"/>
        <v>0</v>
      </c>
      <c r="BM273" s="159">
        <f t="shared" si="2429"/>
        <v>0</v>
      </c>
      <c r="BN273" s="159">
        <f t="shared" si="2430"/>
        <v>0</v>
      </c>
      <c r="BO273" s="159">
        <f t="shared" si="2431"/>
        <v>0</v>
      </c>
      <c r="BP273" s="159">
        <f t="shared" si="2432"/>
        <v>0</v>
      </c>
      <c r="BQ273" s="159">
        <f t="shared" si="2433"/>
        <v>0</v>
      </c>
      <c r="BR273" s="159">
        <f t="shared" si="2434"/>
        <v>0</v>
      </c>
      <c r="BS273" s="159">
        <f t="shared" si="2435"/>
        <v>0</v>
      </c>
      <c r="BT273" s="159">
        <f t="shared" si="2436"/>
        <v>0</v>
      </c>
      <c r="BU273" s="159">
        <f t="shared" si="2437"/>
        <v>0</v>
      </c>
      <c r="BV273" s="159">
        <f t="shared" si="2438"/>
        <v>0</v>
      </c>
      <c r="BW273" s="159">
        <f t="shared" si="2439"/>
        <v>0</v>
      </c>
      <c r="BX273" s="159">
        <f t="shared" si="2440"/>
        <v>0</v>
      </c>
      <c r="BY273" s="127"/>
      <c r="BZ273" s="127"/>
      <c r="CA273" s="127"/>
      <c r="CB273" s="127"/>
      <c r="CC273" s="127"/>
      <c r="CD273" s="127"/>
      <c r="CE273" s="127"/>
      <c r="DU273" s="115" t="str">
        <f t="shared" ref="DU273" si="2441" xml:space="preserve"> DEC2HEX(D273*8+E273*4+F273*2+G273)</f>
        <v>0</v>
      </c>
      <c r="DV273" s="115" t="str">
        <f t="shared" ref="DV273" si="2442" xml:space="preserve"> DEC2HEX(H273*8+I273*4+J273*2+K273)</f>
        <v>2</v>
      </c>
      <c r="DW273" s="115" t="str">
        <f t="shared" ref="DW273" si="2443" xml:space="preserve"> DEC2HEX(L273*8+M273*4+N273*2+O273)</f>
        <v>0</v>
      </c>
      <c r="DX273" s="115" t="str">
        <f t="shared" ref="DX273" si="2444" xml:space="preserve"> DEC2HEX(P273*8+Q273*4+R273*2+S273)</f>
        <v>0</v>
      </c>
      <c r="DY273" s="115" t="str">
        <f t="shared" ref="DY273" si="2445" xml:space="preserve"> DEC2HEX(T273*8+U273*4+V273*2+W273)</f>
        <v>0</v>
      </c>
      <c r="DZ273" s="115" t="str">
        <f t="shared" ref="DZ273" si="2446" xml:space="preserve"> DEC2HEX(X273*8+Y273*4+Z273*2+AA273)</f>
        <v>0</v>
      </c>
    </row>
    <row r="274" spans="1:130" ht="69" x14ac:dyDescent="0.35">
      <c r="A274" s="439"/>
      <c r="B274" s="230">
        <f>B272+1</f>
        <v>78</v>
      </c>
      <c r="C274" s="164" t="str">
        <f t="shared" ref="C274" si="2447" xml:space="preserve"> DEC2HEX(B274)</f>
        <v>4E</v>
      </c>
      <c r="D274" s="445" t="s">
        <v>238</v>
      </c>
      <c r="E274" s="476"/>
      <c r="F274" s="476"/>
      <c r="G274" s="476"/>
      <c r="H274" s="476"/>
      <c r="I274" s="476"/>
      <c r="J274" s="476"/>
      <c r="K274" s="476"/>
      <c r="L274" s="168" t="s">
        <v>239</v>
      </c>
      <c r="M274" s="168" t="s">
        <v>240</v>
      </c>
      <c r="N274" s="168" t="s">
        <v>241</v>
      </c>
      <c r="O274" s="460" t="s">
        <v>242</v>
      </c>
      <c r="P274" s="460"/>
      <c r="Q274" s="460"/>
      <c r="R274" s="477" t="s">
        <v>378</v>
      </c>
      <c r="S274" s="477"/>
      <c r="T274" s="460" t="s">
        <v>243</v>
      </c>
      <c r="U274" s="460"/>
      <c r="V274" s="460"/>
      <c r="W274" s="460"/>
      <c r="X274" s="460" t="s">
        <v>33</v>
      </c>
      <c r="Y274" s="460"/>
      <c r="Z274" s="460"/>
      <c r="AA274" s="460"/>
      <c r="AD274" s="159" t="s">
        <v>260</v>
      </c>
      <c r="AE274" s="93">
        <f xml:space="preserve"> IF('PPG Phase Definition'!H331="",0,INDEX(REFERENCE!$A$17:$A$24,MATCH('PPG Phase Definition'!H331,REFERENCE!$B$17:$B$24,0)))</f>
        <v>0</v>
      </c>
      <c r="AF274" s="159">
        <f t="shared" si="2411"/>
        <v>0</v>
      </c>
      <c r="AG274" s="159"/>
      <c r="AH274" s="159"/>
      <c r="AI274" s="159"/>
      <c r="AJ274" s="159">
        <f t="shared" si="2412"/>
        <v>0</v>
      </c>
      <c r="AK274" s="159"/>
      <c r="AL274" s="159"/>
      <c r="AM274" s="159"/>
      <c r="AN274" s="159">
        <f t="shared" si="2413"/>
        <v>0</v>
      </c>
      <c r="AO274" s="159"/>
      <c r="AP274" s="159"/>
      <c r="AQ274" s="159"/>
      <c r="AR274" s="159">
        <f t="shared" si="2414"/>
        <v>0</v>
      </c>
      <c r="AS274" s="159"/>
      <c r="AT274" s="159"/>
      <c r="AU274" s="159"/>
      <c r="AV274" s="159">
        <f t="shared" si="2415"/>
        <v>0</v>
      </c>
      <c r="AW274" s="159"/>
      <c r="AX274" s="159"/>
      <c r="AY274" s="159"/>
      <c r="AZ274" s="159">
        <f t="shared" si="2416"/>
        <v>0</v>
      </c>
      <c r="BA274" s="159">
        <f t="shared" si="2417"/>
        <v>0</v>
      </c>
      <c r="BB274" s="159">
        <f t="shared" si="2418"/>
        <v>0</v>
      </c>
      <c r="BC274" s="159">
        <f t="shared" si="2419"/>
        <v>0</v>
      </c>
      <c r="BD274" s="159">
        <f t="shared" si="2420"/>
        <v>0</v>
      </c>
      <c r="BE274" s="159">
        <f t="shared" si="2421"/>
        <v>0</v>
      </c>
      <c r="BF274" s="159">
        <f t="shared" si="2422"/>
        <v>0</v>
      </c>
      <c r="BG274" s="159">
        <f t="shared" si="2423"/>
        <v>0</v>
      </c>
      <c r="BH274" s="159">
        <f t="shared" si="2424"/>
        <v>0</v>
      </c>
      <c r="BI274" s="159">
        <f t="shared" si="2425"/>
        <v>0</v>
      </c>
      <c r="BJ274" s="159">
        <f t="shared" si="2426"/>
        <v>0</v>
      </c>
      <c r="BK274" s="159">
        <f t="shared" si="2427"/>
        <v>0</v>
      </c>
      <c r="BL274" s="159">
        <f t="shared" si="2428"/>
        <v>0</v>
      </c>
      <c r="BM274" s="159">
        <f t="shared" si="2429"/>
        <v>0</v>
      </c>
      <c r="BN274" s="159">
        <f t="shared" si="2430"/>
        <v>0</v>
      </c>
      <c r="BO274" s="159">
        <f t="shared" si="2431"/>
        <v>0</v>
      </c>
      <c r="BP274" s="159">
        <f t="shared" si="2432"/>
        <v>0</v>
      </c>
      <c r="BQ274" s="159">
        <f t="shared" si="2433"/>
        <v>0</v>
      </c>
      <c r="BR274" s="159">
        <f t="shared" si="2434"/>
        <v>0</v>
      </c>
      <c r="BS274" s="159">
        <f t="shared" si="2435"/>
        <v>0</v>
      </c>
      <c r="BT274" s="159">
        <f t="shared" si="2436"/>
        <v>0</v>
      </c>
      <c r="BU274" s="159">
        <f t="shared" si="2437"/>
        <v>0</v>
      </c>
      <c r="BV274" s="159">
        <f t="shared" si="2438"/>
        <v>0</v>
      </c>
      <c r="BW274" s="159">
        <f t="shared" si="2439"/>
        <v>0</v>
      </c>
      <c r="BX274" s="159">
        <f t="shared" si="2440"/>
        <v>0</v>
      </c>
      <c r="DU274" s="114"/>
      <c r="DV274" s="114"/>
      <c r="DW274" s="114"/>
      <c r="DX274" s="114"/>
      <c r="DY274" s="114"/>
      <c r="DZ274" s="114"/>
    </row>
    <row r="275" spans="1:130" ht="14.75" customHeight="1" x14ac:dyDescent="0.35">
      <c r="A275" s="439"/>
      <c r="D275" s="172">
        <f t="shared" ref="D275" si="2448" xml:space="preserve"> BQ275</f>
        <v>0</v>
      </c>
      <c r="E275" s="172">
        <f t="shared" ref="E275" si="2449" xml:space="preserve"> BR275</f>
        <v>0</v>
      </c>
      <c r="F275" s="172">
        <f t="shared" ref="F275" si="2450" xml:space="preserve"> BS275</f>
        <v>0</v>
      </c>
      <c r="G275" s="172">
        <f t="shared" ref="G275" si="2451" xml:space="preserve"> BT275</f>
        <v>0</v>
      </c>
      <c r="H275" s="172">
        <f t="shared" ref="H275" si="2452" xml:space="preserve"> BU275</f>
        <v>0</v>
      </c>
      <c r="I275" s="172">
        <f t="shared" ref="I275" si="2453" xml:space="preserve"> BV275</f>
        <v>0</v>
      </c>
      <c r="J275" s="172">
        <f t="shared" ref="J275" si="2454" xml:space="preserve"> BW275</f>
        <v>0</v>
      </c>
      <c r="K275" s="172">
        <f t="shared" ref="K275" si="2455" xml:space="preserve"> BX275</f>
        <v>0</v>
      </c>
      <c r="L275" s="172">
        <f>IF('PPG Phase Definition'!S97="DIG AACM",1,IF('PPG Phase Definition'!S97="LED_DC Cancellation",1,0))</f>
        <v>0</v>
      </c>
      <c r="M275" s="172">
        <f>IF('PPG Phase Definition'!S97="ANA AACM",1,0)</f>
        <v>1</v>
      </c>
      <c r="N275" s="172">
        <f xml:space="preserve"> 'PPG Phase Definition'!U97</f>
        <v>0</v>
      </c>
      <c r="O275" s="172">
        <f t="shared" ref="O275" si="2456" xml:space="preserve"> BV274</f>
        <v>0</v>
      </c>
      <c r="P275" s="172">
        <f t="shared" ref="P275" si="2457" xml:space="preserve"> BW274</f>
        <v>0</v>
      </c>
      <c r="Q275" s="172">
        <f xml:space="preserve"> BX274</f>
        <v>0</v>
      </c>
      <c r="R275" s="172">
        <f>INT(MOD('PPG Phase Definition'!T97/2,2))</f>
        <v>0</v>
      </c>
      <c r="S275" s="172">
        <f>MOD('PPG Phase Definition'!T97,2)</f>
        <v>0</v>
      </c>
      <c r="T275" s="172">
        <f t="shared" ref="T275" si="2458" xml:space="preserve"> BU273</f>
        <v>0</v>
      </c>
      <c r="U275" s="172">
        <f t="shared" ref="U275" si="2459" xml:space="preserve"> BV273</f>
        <v>0</v>
      </c>
      <c r="V275" s="172">
        <f t="shared" ref="V275" si="2460" xml:space="preserve"> BW273</f>
        <v>0</v>
      </c>
      <c r="W275" s="172">
        <f xml:space="preserve"> BX273</f>
        <v>0</v>
      </c>
      <c r="X275" s="172">
        <f t="shared" ref="X275" si="2461" xml:space="preserve"> BU272</f>
        <v>0</v>
      </c>
      <c r="Y275" s="172">
        <f t="shared" ref="Y275" si="2462" xml:space="preserve"> BV272</f>
        <v>0</v>
      </c>
      <c r="Z275" s="172">
        <f t="shared" ref="Z275" si="2463" xml:space="preserve"> BW272</f>
        <v>0</v>
      </c>
      <c r="AA275" s="172">
        <f xml:space="preserve"> BX272</f>
        <v>0</v>
      </c>
      <c r="AD275" s="159" t="s">
        <v>261</v>
      </c>
      <c r="AE275" s="93">
        <f xml:space="preserve"> IF(OR(('PPG Phase Definition'!U97=1),('PPG Phase Definition'!$Q$2=1)),IF('PPG Phase Definition'!I331="",0,MIN(ROUND('PPG Phase Definition'!I331/'PPG Config'!$C$20*255,0),255)),IF('PPG Phase Definition'!I331="",0,MIN(ROUND('PPG Phase Definition'!I331/'PPG Config'!$C$23*255,0),255)))</f>
        <v>0</v>
      </c>
      <c r="AF275" s="159">
        <f t="shared" si="2411"/>
        <v>0</v>
      </c>
      <c r="AG275" s="159"/>
      <c r="AH275" s="159"/>
      <c r="AI275" s="159"/>
      <c r="AJ275" s="159">
        <f t="shared" si="2412"/>
        <v>0</v>
      </c>
      <c r="AK275" s="159"/>
      <c r="AL275" s="159"/>
      <c r="AM275" s="159"/>
      <c r="AN275" s="159">
        <f t="shared" si="2413"/>
        <v>0</v>
      </c>
      <c r="AO275" s="159"/>
      <c r="AP275" s="159"/>
      <c r="AQ275" s="159"/>
      <c r="AR275" s="159">
        <f t="shared" si="2414"/>
        <v>0</v>
      </c>
      <c r="AS275" s="159"/>
      <c r="AT275" s="159"/>
      <c r="AU275" s="159"/>
      <c r="AV275" s="159">
        <f t="shared" si="2415"/>
        <v>0</v>
      </c>
      <c r="AW275" s="159"/>
      <c r="AX275" s="159"/>
      <c r="AY275" s="159"/>
      <c r="AZ275" s="159">
        <f t="shared" si="2416"/>
        <v>0</v>
      </c>
      <c r="BA275" s="159">
        <f t="shared" si="2417"/>
        <v>0</v>
      </c>
      <c r="BB275" s="159">
        <f t="shared" si="2418"/>
        <v>0</v>
      </c>
      <c r="BC275" s="159">
        <f t="shared" si="2419"/>
        <v>0</v>
      </c>
      <c r="BD275" s="159">
        <f t="shared" si="2420"/>
        <v>0</v>
      </c>
      <c r="BE275" s="159">
        <f t="shared" si="2421"/>
        <v>0</v>
      </c>
      <c r="BF275" s="159">
        <f t="shared" si="2422"/>
        <v>0</v>
      </c>
      <c r="BG275" s="159">
        <f t="shared" si="2423"/>
        <v>0</v>
      </c>
      <c r="BH275" s="159">
        <f t="shared" si="2424"/>
        <v>0</v>
      </c>
      <c r="BI275" s="159">
        <f t="shared" si="2425"/>
        <v>0</v>
      </c>
      <c r="BJ275" s="159">
        <f t="shared" si="2426"/>
        <v>0</v>
      </c>
      <c r="BK275" s="159">
        <f t="shared" si="2427"/>
        <v>0</v>
      </c>
      <c r="BL275" s="159">
        <f t="shared" si="2428"/>
        <v>0</v>
      </c>
      <c r="BM275" s="159">
        <f t="shared" si="2429"/>
        <v>0</v>
      </c>
      <c r="BN275" s="159">
        <f t="shared" si="2430"/>
        <v>0</v>
      </c>
      <c r="BO275" s="159">
        <f t="shared" si="2431"/>
        <v>0</v>
      </c>
      <c r="BP275" s="159">
        <f t="shared" si="2432"/>
        <v>0</v>
      </c>
      <c r="BQ275" s="159">
        <f t="shared" si="2433"/>
        <v>0</v>
      </c>
      <c r="BR275" s="159">
        <f t="shared" si="2434"/>
        <v>0</v>
      </c>
      <c r="BS275" s="159">
        <f t="shared" si="2435"/>
        <v>0</v>
      </c>
      <c r="BT275" s="159">
        <f t="shared" si="2436"/>
        <v>0</v>
      </c>
      <c r="BU275" s="159">
        <f t="shared" si="2437"/>
        <v>0</v>
      </c>
      <c r="BV275" s="159">
        <f t="shared" si="2438"/>
        <v>0</v>
      </c>
      <c r="BW275" s="159">
        <f t="shared" si="2439"/>
        <v>0</v>
      </c>
      <c r="BX275" s="159">
        <f t="shared" si="2440"/>
        <v>0</v>
      </c>
      <c r="BY275" s="127"/>
      <c r="BZ275" s="127"/>
      <c r="CA275" s="127"/>
      <c r="CB275" s="127"/>
      <c r="CC275" s="127"/>
      <c r="CD275" s="127"/>
      <c r="CE275" s="127"/>
      <c r="CF275" s="127"/>
      <c r="CG275" s="127"/>
      <c r="CH275" s="127"/>
      <c r="CI275" s="127"/>
      <c r="CJ275" s="127"/>
      <c r="CK275" s="127"/>
      <c r="CL275" s="127"/>
      <c r="CM275" s="127"/>
      <c r="CN275" s="127"/>
      <c r="CO275" s="127"/>
      <c r="CP275" s="127"/>
      <c r="CQ275" s="127"/>
      <c r="CR275" s="127"/>
      <c r="CS275" s="127"/>
      <c r="DU275" s="115" t="str">
        <f t="shared" ref="DU275" si="2464" xml:space="preserve"> DEC2HEX(D275*8+E275*4+F275*2+G275)</f>
        <v>0</v>
      </c>
      <c r="DV275" s="115" t="str">
        <f t="shared" ref="DV275" si="2465" xml:space="preserve"> DEC2HEX(H275*8+I275*4+J275*2+K275)</f>
        <v>0</v>
      </c>
      <c r="DW275" s="115" t="str">
        <f t="shared" ref="DW275" si="2466" xml:space="preserve"> DEC2HEX(L275*8+M275*4+N275*2+O275)</f>
        <v>4</v>
      </c>
      <c r="DX275" s="115" t="str">
        <f t="shared" ref="DX275" si="2467" xml:space="preserve"> DEC2HEX(P275*8+Q275*4+R275*2+S275)</f>
        <v>0</v>
      </c>
      <c r="DY275" s="115" t="str">
        <f t="shared" ref="DY275" si="2468" xml:space="preserve"> DEC2HEX(T275*8+U275*4+V275*2+W275)</f>
        <v>0</v>
      </c>
      <c r="DZ275" s="115" t="str">
        <f t="shared" ref="DZ275" si="2469" xml:space="preserve"> DEC2HEX(X275*8+Y275*4+Z275*2+AA275)</f>
        <v>0</v>
      </c>
    </row>
    <row r="276" spans="1:130" ht="90" customHeight="1" x14ac:dyDescent="0.35">
      <c r="A276" s="439"/>
      <c r="B276" s="230">
        <f>B274+1</f>
        <v>79</v>
      </c>
      <c r="C276" s="164" t="str">
        <f t="shared" ref="C276" si="2470" xml:space="preserve"> DEC2HEX(B276)</f>
        <v>4F</v>
      </c>
      <c r="D276" s="445" t="s">
        <v>244</v>
      </c>
      <c r="E276" s="445"/>
      <c r="F276" s="169" t="s">
        <v>573</v>
      </c>
      <c r="G276" s="168" t="s">
        <v>350</v>
      </c>
      <c r="H276" s="168" t="s">
        <v>572</v>
      </c>
      <c r="I276" s="478" t="s">
        <v>571</v>
      </c>
      <c r="J276" s="478"/>
      <c r="K276" s="478" t="s">
        <v>34</v>
      </c>
      <c r="L276" s="478"/>
      <c r="M276" s="169" t="s">
        <v>245</v>
      </c>
      <c r="N276" s="169" t="s">
        <v>570</v>
      </c>
      <c r="O276" s="169" t="s">
        <v>35</v>
      </c>
      <c r="P276" s="168" t="s">
        <v>377</v>
      </c>
      <c r="Q276" s="167">
        <v>0</v>
      </c>
      <c r="R276" s="167">
        <v>0</v>
      </c>
      <c r="S276" s="167">
        <v>0</v>
      </c>
      <c r="T276" s="460" t="s">
        <v>37</v>
      </c>
      <c r="U276" s="460"/>
      <c r="V276" s="460"/>
      <c r="W276" s="460"/>
      <c r="X276" s="460"/>
      <c r="Y276" s="460"/>
      <c r="Z276" s="460"/>
      <c r="AA276" s="460"/>
      <c r="AD276" s="159" t="s">
        <v>262</v>
      </c>
      <c r="AE276" s="93">
        <f xml:space="preserve"> IF('PPG Phase Definition'!T331="",0,INDEX(REFERENCE!$A$2:$A$15,MATCH('PPG Phase Definition'!T331,REFERENCE!$B$2:$B$15,0)))</f>
        <v>0</v>
      </c>
      <c r="AF276" s="159">
        <f t="shared" si="2411"/>
        <v>0</v>
      </c>
      <c r="AG276" s="159"/>
      <c r="AH276" s="159"/>
      <c r="AI276" s="159"/>
      <c r="AJ276" s="159">
        <f t="shared" si="2412"/>
        <v>0</v>
      </c>
      <c r="AK276" s="159"/>
      <c r="AL276" s="159"/>
      <c r="AM276" s="159"/>
      <c r="AN276" s="159">
        <f t="shared" si="2413"/>
        <v>0</v>
      </c>
      <c r="AO276" s="159"/>
      <c r="AP276" s="159"/>
      <c r="AQ276" s="159"/>
      <c r="AR276" s="159">
        <f t="shared" si="2414"/>
        <v>0</v>
      </c>
      <c r="AS276" s="159"/>
      <c r="AT276" s="159"/>
      <c r="AU276" s="159"/>
      <c r="AV276" s="159">
        <f t="shared" si="2415"/>
        <v>0</v>
      </c>
      <c r="AW276" s="159"/>
      <c r="AX276" s="159"/>
      <c r="AY276" s="159"/>
      <c r="AZ276" s="159">
        <f t="shared" si="2416"/>
        <v>0</v>
      </c>
      <c r="BA276" s="159">
        <f t="shared" si="2417"/>
        <v>0</v>
      </c>
      <c r="BB276" s="159">
        <f t="shared" si="2418"/>
        <v>0</v>
      </c>
      <c r="BC276" s="159">
        <f t="shared" si="2419"/>
        <v>0</v>
      </c>
      <c r="BD276" s="159">
        <f t="shared" si="2420"/>
        <v>0</v>
      </c>
      <c r="BE276" s="159">
        <f t="shared" si="2421"/>
        <v>0</v>
      </c>
      <c r="BF276" s="159">
        <f t="shared" si="2422"/>
        <v>0</v>
      </c>
      <c r="BG276" s="159">
        <f t="shared" si="2423"/>
        <v>0</v>
      </c>
      <c r="BH276" s="159">
        <f t="shared" si="2424"/>
        <v>0</v>
      </c>
      <c r="BI276" s="159">
        <f t="shared" si="2425"/>
        <v>0</v>
      </c>
      <c r="BJ276" s="159">
        <f t="shared" si="2426"/>
        <v>0</v>
      </c>
      <c r="BK276" s="159">
        <f t="shared" si="2427"/>
        <v>0</v>
      </c>
      <c r="BL276" s="159">
        <f t="shared" si="2428"/>
        <v>0</v>
      </c>
      <c r="BM276" s="159">
        <f t="shared" si="2429"/>
        <v>0</v>
      </c>
      <c r="BN276" s="159">
        <f t="shared" si="2430"/>
        <v>0</v>
      </c>
      <c r="BO276" s="159">
        <f t="shared" si="2431"/>
        <v>0</v>
      </c>
      <c r="BP276" s="159">
        <f t="shared" si="2432"/>
        <v>0</v>
      </c>
      <c r="BQ276" s="159">
        <f t="shared" si="2433"/>
        <v>0</v>
      </c>
      <c r="BR276" s="159">
        <f t="shared" si="2434"/>
        <v>0</v>
      </c>
      <c r="BS276" s="159">
        <f t="shared" si="2435"/>
        <v>0</v>
      </c>
      <c r="BT276" s="159">
        <f t="shared" si="2436"/>
        <v>0</v>
      </c>
      <c r="BU276" s="159">
        <f t="shared" si="2437"/>
        <v>0</v>
      </c>
      <c r="BV276" s="159">
        <f t="shared" si="2438"/>
        <v>0</v>
      </c>
      <c r="BW276" s="159">
        <f t="shared" si="2439"/>
        <v>0</v>
      </c>
      <c r="BX276" s="159">
        <f t="shared" si="2440"/>
        <v>0</v>
      </c>
      <c r="BY276" s="127"/>
      <c r="BZ276" s="127"/>
      <c r="CA276" s="127"/>
      <c r="CB276" s="127"/>
      <c r="CC276" s="127"/>
      <c r="CD276" s="127"/>
      <c r="CE276" s="127"/>
      <c r="DU276" s="114"/>
      <c r="DV276" s="114"/>
      <c r="DW276" s="114"/>
      <c r="DX276" s="114"/>
      <c r="DY276" s="114"/>
      <c r="DZ276" s="114"/>
    </row>
    <row r="277" spans="1:130" ht="15.5" x14ac:dyDescent="0.35">
      <c r="A277" s="439"/>
      <c r="D277" s="172">
        <f xml:space="preserve"> MOD((IF('PPG Phase Definition'!S331="",0,INDEX(REFERENCE!$L$12:$L$15,MATCH('PPG Phase Definition'!S331,REFERENCE!$M$12:$M$15,0)))-E277)/2,2)</f>
        <v>0</v>
      </c>
      <c r="E277" s="172">
        <f xml:space="preserve"> MOD(IF('PPG Phase Definition'!S331="",0,INDEX(REFERENCE!$L$12:$L$15,MATCH('PPG Phase Definition'!S331,REFERENCE!$M$12:$M$15,0))),2)</f>
        <v>0</v>
      </c>
      <c r="F277" s="156"/>
      <c r="G277" s="156"/>
      <c r="H277" s="172">
        <f>IF('PPG Phase Definition'!C97="Impedance",1,0)*IMP_MODE_EN</f>
        <v>0</v>
      </c>
      <c r="I277" s="172">
        <f xml:space="preserve"> MOD(('PPG Phase Definition'!M331-J277)/2,2)</f>
        <v>0</v>
      </c>
      <c r="J277" s="172">
        <f xml:space="preserve"> MOD('PPG Phase Definition'!M331,2)</f>
        <v>0</v>
      </c>
      <c r="K277" s="156"/>
      <c r="L277" s="156"/>
      <c r="M277" s="156"/>
      <c r="N277" s="172">
        <f xml:space="preserve"> MOD(('PPG Phase Definition'!M331-I277*2-J277)/4,2)</f>
        <v>0</v>
      </c>
      <c r="O277" s="172">
        <f xml:space="preserve"> 'PPG Phase Definition'!K331</f>
        <v>0</v>
      </c>
      <c r="P277" s="156">
        <f>IF('PPG Phase Definition'!K97="Set2",1,0)</f>
        <v>1</v>
      </c>
      <c r="Q277" s="156"/>
      <c r="R277" s="156"/>
      <c r="S277" s="156"/>
      <c r="T277" s="172">
        <f t="shared" ref="T277" si="2471" xml:space="preserve"> BQ280</f>
        <v>0</v>
      </c>
      <c r="U277" s="172">
        <f t="shared" ref="U277" si="2472" xml:space="preserve"> BR280</f>
        <v>0</v>
      </c>
      <c r="V277" s="172">
        <f t="shared" ref="V277" si="2473" xml:space="preserve"> BS280</f>
        <v>0</v>
      </c>
      <c r="W277" s="172">
        <f t="shared" ref="W277" si="2474" xml:space="preserve"> BT280</f>
        <v>0</v>
      </c>
      <c r="X277" s="172">
        <f t="shared" ref="X277" si="2475" xml:space="preserve"> BU280</f>
        <v>0</v>
      </c>
      <c r="Y277" s="172">
        <f t="shared" ref="Y277" si="2476" xml:space="preserve"> BV280</f>
        <v>0</v>
      </c>
      <c r="Z277" s="172">
        <f t="shared" ref="Z277" si="2477" xml:space="preserve"> BW280</f>
        <v>0</v>
      </c>
      <c r="AA277" s="172">
        <f xml:space="preserve"> BX280</f>
        <v>0</v>
      </c>
      <c r="AD277" s="159" t="s">
        <v>263</v>
      </c>
      <c r="AE277" s="93">
        <f xml:space="preserve"> IF('PPG Phase Definition'!U331="",0,INDEX(REFERENCE!$A$17:$A$24,MATCH('PPG Phase Definition'!U331,REFERENCE!$B$17:$B$24,0)))</f>
        <v>0</v>
      </c>
      <c r="AF277" s="159">
        <f t="shared" si="2411"/>
        <v>0</v>
      </c>
      <c r="AG277" s="159"/>
      <c r="AH277" s="159"/>
      <c r="AI277" s="159"/>
      <c r="AJ277" s="159">
        <f t="shared" si="2412"/>
        <v>0</v>
      </c>
      <c r="AK277" s="159"/>
      <c r="AL277" s="159"/>
      <c r="AM277" s="159"/>
      <c r="AN277" s="159">
        <f t="shared" si="2413"/>
        <v>0</v>
      </c>
      <c r="AO277" s="159"/>
      <c r="AP277" s="159"/>
      <c r="AQ277" s="159"/>
      <c r="AR277" s="159">
        <f t="shared" si="2414"/>
        <v>0</v>
      </c>
      <c r="AS277" s="159"/>
      <c r="AT277" s="159"/>
      <c r="AU277" s="159"/>
      <c r="AV277" s="159">
        <f t="shared" si="2415"/>
        <v>0</v>
      </c>
      <c r="AW277" s="159"/>
      <c r="AX277" s="159"/>
      <c r="AY277" s="159"/>
      <c r="AZ277" s="159">
        <f t="shared" si="2416"/>
        <v>0</v>
      </c>
      <c r="BA277" s="159">
        <f t="shared" si="2417"/>
        <v>0</v>
      </c>
      <c r="BB277" s="159">
        <f t="shared" si="2418"/>
        <v>0</v>
      </c>
      <c r="BC277" s="159">
        <f t="shared" si="2419"/>
        <v>0</v>
      </c>
      <c r="BD277" s="159">
        <f t="shared" si="2420"/>
        <v>0</v>
      </c>
      <c r="BE277" s="159">
        <f t="shared" si="2421"/>
        <v>0</v>
      </c>
      <c r="BF277" s="159">
        <f t="shared" si="2422"/>
        <v>0</v>
      </c>
      <c r="BG277" s="159">
        <f t="shared" si="2423"/>
        <v>0</v>
      </c>
      <c r="BH277" s="159">
        <f t="shared" si="2424"/>
        <v>0</v>
      </c>
      <c r="BI277" s="159">
        <f t="shared" si="2425"/>
        <v>0</v>
      </c>
      <c r="BJ277" s="159">
        <f t="shared" si="2426"/>
        <v>0</v>
      </c>
      <c r="BK277" s="159">
        <f t="shared" si="2427"/>
        <v>0</v>
      </c>
      <c r="BL277" s="159">
        <f t="shared" si="2428"/>
        <v>0</v>
      </c>
      <c r="BM277" s="159">
        <f t="shared" si="2429"/>
        <v>0</v>
      </c>
      <c r="BN277" s="159">
        <f t="shared" si="2430"/>
        <v>0</v>
      </c>
      <c r="BO277" s="159">
        <f t="shared" si="2431"/>
        <v>0</v>
      </c>
      <c r="BP277" s="159">
        <f t="shared" si="2432"/>
        <v>0</v>
      </c>
      <c r="BQ277" s="159">
        <f t="shared" si="2433"/>
        <v>0</v>
      </c>
      <c r="BR277" s="159">
        <f t="shared" si="2434"/>
        <v>0</v>
      </c>
      <c r="BS277" s="159">
        <f t="shared" si="2435"/>
        <v>0</v>
      </c>
      <c r="BT277" s="159">
        <f t="shared" si="2436"/>
        <v>0</v>
      </c>
      <c r="BU277" s="159">
        <f t="shared" si="2437"/>
        <v>0</v>
      </c>
      <c r="BV277" s="159">
        <f t="shared" si="2438"/>
        <v>0</v>
      </c>
      <c r="BW277" s="159">
        <f t="shared" si="2439"/>
        <v>0</v>
      </c>
      <c r="BX277" s="159">
        <f t="shared" si="2440"/>
        <v>0</v>
      </c>
      <c r="DU277" s="115" t="str">
        <f t="shared" ref="DU277" si="2478" xml:space="preserve"> DEC2HEX(D277*8+E277*4+F277*2+G277)</f>
        <v>0</v>
      </c>
      <c r="DV277" s="115" t="str">
        <f t="shared" ref="DV277" si="2479" xml:space="preserve"> DEC2HEX(H277*8+I277*4+J277*2+K277)</f>
        <v>0</v>
      </c>
      <c r="DW277" s="115" t="str">
        <f t="shared" ref="DW277" si="2480" xml:space="preserve"> DEC2HEX(L277*8+M277*4+N277*2+O277)</f>
        <v>0</v>
      </c>
      <c r="DX277" s="115" t="str">
        <f t="shared" ref="DX277" si="2481" xml:space="preserve"> DEC2HEX(P277*8+Q277*4+R277*2+S277)</f>
        <v>8</v>
      </c>
      <c r="DY277" s="115" t="str">
        <f t="shared" ref="DY277" si="2482" xml:space="preserve"> DEC2HEX(T277*8+U277*4+V277*2+W277)</f>
        <v>0</v>
      </c>
      <c r="DZ277" s="115" t="str">
        <f t="shared" ref="DZ277" si="2483" xml:space="preserve"> DEC2HEX(X277*8+Y277*4+Z277*2+AA277)</f>
        <v>0</v>
      </c>
    </row>
    <row r="278" spans="1:130" ht="69" x14ac:dyDescent="0.35">
      <c r="A278" s="439"/>
      <c r="B278" s="230">
        <f>B276+1</f>
        <v>80</v>
      </c>
      <c r="C278" s="164" t="str">
        <f t="shared" ref="C278" si="2484" xml:space="preserve"> DEC2HEX(B278)</f>
        <v>50</v>
      </c>
      <c r="D278" s="445" t="s">
        <v>246</v>
      </c>
      <c r="E278" s="476"/>
      <c r="F278" s="476"/>
      <c r="G278" s="476"/>
      <c r="H278" s="476"/>
      <c r="I278" s="476"/>
      <c r="J278" s="476"/>
      <c r="K278" s="476"/>
      <c r="L278" s="168" t="s">
        <v>247</v>
      </c>
      <c r="M278" s="168" t="s">
        <v>248</v>
      </c>
      <c r="N278" s="168" t="s">
        <v>249</v>
      </c>
      <c r="O278" s="460" t="s">
        <v>250</v>
      </c>
      <c r="P278" s="460"/>
      <c r="Q278" s="460"/>
      <c r="R278" s="477" t="s">
        <v>379</v>
      </c>
      <c r="S278" s="477"/>
      <c r="T278" s="460" t="s">
        <v>251</v>
      </c>
      <c r="U278" s="460"/>
      <c r="V278" s="460"/>
      <c r="W278" s="460"/>
      <c r="X278" s="167">
        <v>0</v>
      </c>
      <c r="Y278" s="167">
        <v>0</v>
      </c>
      <c r="Z278" s="167">
        <v>0</v>
      </c>
      <c r="AA278" s="167">
        <v>0</v>
      </c>
      <c r="AD278" s="159" t="s">
        <v>264</v>
      </c>
      <c r="AE278" s="93">
        <f xml:space="preserve"> IF(OR(('PPG Phase Definition'!AH97=1),('PPG Phase Definition'!$Q$2=1)),IF('PPG Phase Definition'!W331="",0,MIN(ROUND('PPG Phase Definition'!W331/'PPG Config'!$C$21*255,0),255)),IF('PPG Phase Definition'!W331="",0,MIN(ROUND('PPG Phase Definition'!W331/'PPG Config'!$C$24*255,0),255)))</f>
        <v>0</v>
      </c>
      <c r="AF278" s="159">
        <f t="shared" si="2411"/>
        <v>0</v>
      </c>
      <c r="AG278" s="159"/>
      <c r="AH278" s="159"/>
      <c r="AI278" s="159"/>
      <c r="AJ278" s="159">
        <f t="shared" si="2412"/>
        <v>0</v>
      </c>
      <c r="AK278" s="159"/>
      <c r="AL278" s="159"/>
      <c r="AM278" s="159"/>
      <c r="AN278" s="159">
        <f t="shared" si="2413"/>
        <v>0</v>
      </c>
      <c r="AO278" s="159"/>
      <c r="AP278" s="159"/>
      <c r="AQ278" s="159"/>
      <c r="AR278" s="159">
        <f t="shared" si="2414"/>
        <v>0</v>
      </c>
      <c r="AS278" s="159"/>
      <c r="AT278" s="159"/>
      <c r="AU278" s="159"/>
      <c r="AV278" s="159">
        <f t="shared" si="2415"/>
        <v>0</v>
      </c>
      <c r="AW278" s="159"/>
      <c r="AX278" s="159"/>
      <c r="AY278" s="159"/>
      <c r="AZ278" s="159">
        <f t="shared" si="2416"/>
        <v>0</v>
      </c>
      <c r="BA278" s="159">
        <f t="shared" si="2417"/>
        <v>0</v>
      </c>
      <c r="BB278" s="159">
        <f t="shared" si="2418"/>
        <v>0</v>
      </c>
      <c r="BC278" s="159">
        <f t="shared" si="2419"/>
        <v>0</v>
      </c>
      <c r="BD278" s="159">
        <f t="shared" si="2420"/>
        <v>0</v>
      </c>
      <c r="BE278" s="159">
        <f t="shared" si="2421"/>
        <v>0</v>
      </c>
      <c r="BF278" s="159">
        <f t="shared" si="2422"/>
        <v>0</v>
      </c>
      <c r="BG278" s="159">
        <f t="shared" si="2423"/>
        <v>0</v>
      </c>
      <c r="BH278" s="159">
        <f t="shared" si="2424"/>
        <v>0</v>
      </c>
      <c r="BI278" s="159">
        <f t="shared" si="2425"/>
        <v>0</v>
      </c>
      <c r="BJ278" s="159">
        <f t="shared" si="2426"/>
        <v>0</v>
      </c>
      <c r="BK278" s="159">
        <f t="shared" si="2427"/>
        <v>0</v>
      </c>
      <c r="BL278" s="159">
        <f t="shared" si="2428"/>
        <v>0</v>
      </c>
      <c r="BM278" s="159">
        <f t="shared" si="2429"/>
        <v>0</v>
      </c>
      <c r="BN278" s="159">
        <f t="shared" si="2430"/>
        <v>0</v>
      </c>
      <c r="BO278" s="159">
        <f t="shared" si="2431"/>
        <v>0</v>
      </c>
      <c r="BP278" s="159">
        <f t="shared" si="2432"/>
        <v>0</v>
      </c>
      <c r="BQ278" s="159">
        <f t="shared" si="2433"/>
        <v>0</v>
      </c>
      <c r="BR278" s="159">
        <f t="shared" si="2434"/>
        <v>0</v>
      </c>
      <c r="BS278" s="159">
        <f t="shared" si="2435"/>
        <v>0</v>
      </c>
      <c r="BT278" s="159">
        <f t="shared" si="2436"/>
        <v>0</v>
      </c>
      <c r="BU278" s="159">
        <f t="shared" si="2437"/>
        <v>0</v>
      </c>
      <c r="BV278" s="159">
        <f t="shared" si="2438"/>
        <v>0</v>
      </c>
      <c r="BW278" s="159">
        <f t="shared" si="2439"/>
        <v>0</v>
      </c>
      <c r="BX278" s="159">
        <f t="shared" si="2440"/>
        <v>0</v>
      </c>
      <c r="BY278" s="127"/>
      <c r="BZ278" s="127"/>
      <c r="CA278" s="127"/>
      <c r="CB278" s="127"/>
      <c r="CC278" s="127"/>
      <c r="CD278" s="127"/>
      <c r="CE278" s="127"/>
      <c r="CF278" s="127"/>
      <c r="CG278" s="127"/>
      <c r="CH278" s="127"/>
      <c r="CI278" s="127"/>
      <c r="CJ278" s="127"/>
      <c r="CK278" s="127"/>
      <c r="CL278" s="127"/>
      <c r="CM278" s="127"/>
      <c r="CN278" s="127"/>
      <c r="CO278" s="127"/>
      <c r="CP278" s="127"/>
      <c r="CQ278" s="127"/>
      <c r="CR278" s="127"/>
      <c r="CS278" s="127"/>
      <c r="DU278" s="114"/>
      <c r="DV278" s="114"/>
      <c r="DW278" s="114"/>
      <c r="DX278" s="114"/>
      <c r="DY278" s="114"/>
      <c r="DZ278" s="114"/>
    </row>
    <row r="279" spans="1:130" ht="15.5" x14ac:dyDescent="0.35">
      <c r="A279" s="439"/>
      <c r="D279" s="172">
        <f t="shared" ref="D279" si="2485" xml:space="preserve"> BQ278</f>
        <v>0</v>
      </c>
      <c r="E279" s="172">
        <f t="shared" ref="E279" si="2486" xml:space="preserve"> BR278</f>
        <v>0</v>
      </c>
      <c r="F279" s="172">
        <f t="shared" ref="F279" si="2487" xml:space="preserve"> BS278</f>
        <v>0</v>
      </c>
      <c r="G279" s="172">
        <f t="shared" ref="G279" si="2488" xml:space="preserve"> BT278</f>
        <v>0</v>
      </c>
      <c r="H279" s="172">
        <f t="shared" ref="H279" si="2489" xml:space="preserve"> BU278</f>
        <v>0</v>
      </c>
      <c r="I279" s="172">
        <f t="shared" ref="I279" si="2490" xml:space="preserve"> BV278</f>
        <v>0</v>
      </c>
      <c r="J279" s="172">
        <f t="shared" ref="J279" si="2491" xml:space="preserve"> BW278</f>
        <v>0</v>
      </c>
      <c r="K279" s="172">
        <f t="shared" ref="K279" si="2492" xml:space="preserve"> BX278</f>
        <v>0</v>
      </c>
      <c r="L279" s="172">
        <f>IF('PPG Phase Definition'!AF97="DIG AACM",1,IF('PPG Phase Definition'!AF97="LED_DC Cancellation",1,0))</f>
        <v>0</v>
      </c>
      <c r="M279" s="172">
        <f>IF('PPG Phase Definition'!AF97="ANA AACM",1,0)</f>
        <v>0</v>
      </c>
      <c r="N279" s="172">
        <f xml:space="preserve"> 'PPG Phase Definition'!AH97</f>
        <v>0</v>
      </c>
      <c r="O279" s="172">
        <f t="shared" ref="O279" si="2493" xml:space="preserve"> BV277</f>
        <v>0</v>
      </c>
      <c r="P279" s="172">
        <f t="shared" ref="P279" si="2494" xml:space="preserve"> BW277</f>
        <v>0</v>
      </c>
      <c r="Q279" s="172">
        <f xml:space="preserve"> BX277</f>
        <v>0</v>
      </c>
      <c r="R279" s="172">
        <f>INT(MOD('PPG Phase Definition'!AG97/2,2))</f>
        <v>0</v>
      </c>
      <c r="S279" s="172">
        <f>MOD('PPG Phase Definition'!AG97,2)</f>
        <v>0</v>
      </c>
      <c r="T279" s="172">
        <f t="shared" ref="T279" si="2495" xml:space="preserve"> BU276</f>
        <v>0</v>
      </c>
      <c r="U279" s="172">
        <f t="shared" ref="U279" si="2496" xml:space="preserve"> BV276</f>
        <v>0</v>
      </c>
      <c r="V279" s="172">
        <f t="shared" ref="V279" si="2497" xml:space="preserve"> BW276</f>
        <v>0</v>
      </c>
      <c r="W279" s="172">
        <f xml:space="preserve"> BX276</f>
        <v>0</v>
      </c>
      <c r="X279" s="194"/>
      <c r="Y279" s="194"/>
      <c r="Z279" s="194"/>
      <c r="AA279" s="194"/>
      <c r="AD279" s="159" t="s">
        <v>115</v>
      </c>
      <c r="AE279" s="93">
        <f xml:space="preserve"> IF('PPG Phase Definition'!L331="",0,INDEX(REFERENCE!$I$12:$I$23,MATCH('PPG Phase Definition'!L331,REFERENCE!$J$12:$J$23,0)))</f>
        <v>0</v>
      </c>
      <c r="AF279" s="159">
        <f t="shared" si="2411"/>
        <v>0</v>
      </c>
      <c r="AG279" s="159"/>
      <c r="AH279" s="159"/>
      <c r="AI279" s="159"/>
      <c r="AJ279" s="159">
        <f t="shared" si="2412"/>
        <v>0</v>
      </c>
      <c r="AK279" s="159"/>
      <c r="AL279" s="159"/>
      <c r="AM279" s="159"/>
      <c r="AN279" s="159">
        <f t="shared" si="2413"/>
        <v>0</v>
      </c>
      <c r="AO279" s="159"/>
      <c r="AP279" s="159"/>
      <c r="AQ279" s="159"/>
      <c r="AR279" s="159">
        <f t="shared" si="2414"/>
        <v>0</v>
      </c>
      <c r="AS279" s="159"/>
      <c r="AT279" s="159"/>
      <c r="AU279" s="159"/>
      <c r="AV279" s="159">
        <f t="shared" si="2415"/>
        <v>0</v>
      </c>
      <c r="AW279" s="159"/>
      <c r="AX279" s="159"/>
      <c r="AY279" s="159"/>
      <c r="AZ279" s="159">
        <f t="shared" si="2416"/>
        <v>0</v>
      </c>
      <c r="BA279" s="159">
        <f t="shared" si="2417"/>
        <v>0</v>
      </c>
      <c r="BB279" s="159">
        <f t="shared" si="2418"/>
        <v>0</v>
      </c>
      <c r="BC279" s="159">
        <f t="shared" si="2419"/>
        <v>0</v>
      </c>
      <c r="BD279" s="159">
        <f t="shared" si="2420"/>
        <v>0</v>
      </c>
      <c r="BE279" s="159">
        <f t="shared" si="2421"/>
        <v>0</v>
      </c>
      <c r="BF279" s="159">
        <f t="shared" si="2422"/>
        <v>0</v>
      </c>
      <c r="BG279" s="159">
        <f t="shared" si="2423"/>
        <v>0</v>
      </c>
      <c r="BH279" s="159">
        <f t="shared" si="2424"/>
        <v>0</v>
      </c>
      <c r="BI279" s="159">
        <f t="shared" si="2425"/>
        <v>0</v>
      </c>
      <c r="BJ279" s="159">
        <f t="shared" si="2426"/>
        <v>0</v>
      </c>
      <c r="BK279" s="159">
        <f t="shared" si="2427"/>
        <v>0</v>
      </c>
      <c r="BL279" s="159">
        <f t="shared" si="2428"/>
        <v>0</v>
      </c>
      <c r="BM279" s="159">
        <f t="shared" si="2429"/>
        <v>0</v>
      </c>
      <c r="BN279" s="159">
        <f t="shared" si="2430"/>
        <v>0</v>
      </c>
      <c r="BO279" s="159">
        <f t="shared" si="2431"/>
        <v>0</v>
      </c>
      <c r="BP279" s="159">
        <f t="shared" si="2432"/>
        <v>0</v>
      </c>
      <c r="BQ279" s="159">
        <f t="shared" si="2433"/>
        <v>0</v>
      </c>
      <c r="BR279" s="159">
        <f t="shared" si="2434"/>
        <v>0</v>
      </c>
      <c r="BS279" s="159">
        <f t="shared" si="2435"/>
        <v>0</v>
      </c>
      <c r="BT279" s="159">
        <f t="shared" si="2436"/>
        <v>0</v>
      </c>
      <c r="BU279" s="159">
        <f t="shared" si="2437"/>
        <v>0</v>
      </c>
      <c r="BV279" s="159">
        <f t="shared" si="2438"/>
        <v>0</v>
      </c>
      <c r="BW279" s="159">
        <f t="shared" si="2439"/>
        <v>0</v>
      </c>
      <c r="BX279" s="159">
        <f t="shared" si="2440"/>
        <v>0</v>
      </c>
      <c r="DU279" s="115" t="str">
        <f t="shared" ref="DU279" si="2498" xml:space="preserve"> DEC2HEX(D279*8+E279*4+F279*2+G279)</f>
        <v>0</v>
      </c>
      <c r="DV279" s="115" t="str">
        <f t="shared" ref="DV279" si="2499" xml:space="preserve"> DEC2HEX(H279*8+I279*4+J279*2+K279)</f>
        <v>0</v>
      </c>
      <c r="DW279" s="115" t="str">
        <f t="shared" ref="DW279" si="2500" xml:space="preserve"> DEC2HEX(L279*8+M279*4+N279*2+O279)</f>
        <v>0</v>
      </c>
      <c r="DX279" s="115" t="str">
        <f t="shared" ref="DX279" si="2501" xml:space="preserve"> DEC2HEX(P279*8+Q279*4+R279*2+S279)</f>
        <v>0</v>
      </c>
      <c r="DY279" s="115" t="str">
        <f t="shared" ref="DY279" si="2502" xml:space="preserve"> DEC2HEX(T279*8+U279*4+V279*2+W279)</f>
        <v>0</v>
      </c>
      <c r="DZ279" s="115" t="str">
        <f t="shared" ref="DZ279" si="2503" xml:space="preserve"> DEC2HEX(X279*8+Y279*4+Z279*2+AA279)</f>
        <v>0</v>
      </c>
    </row>
    <row r="280" spans="1:130" ht="43.5" customHeight="1" x14ac:dyDescent="0.35">
      <c r="A280" s="439"/>
      <c r="B280" s="230">
        <f>B278+1</f>
        <v>81</v>
      </c>
      <c r="C280" s="164" t="str">
        <f t="shared" ref="C280" si="2504" xml:space="preserve"> DEC2HEX(B280)</f>
        <v>51</v>
      </c>
      <c r="D280" s="168" t="s">
        <v>380</v>
      </c>
      <c r="E280" s="168" t="s">
        <v>381</v>
      </c>
      <c r="F280" s="167">
        <v>0</v>
      </c>
      <c r="G280" s="167">
        <v>0</v>
      </c>
      <c r="H280" s="445" t="s">
        <v>382</v>
      </c>
      <c r="I280" s="479"/>
      <c r="J280" s="479"/>
      <c r="K280" s="479"/>
      <c r="L280" s="460" t="s">
        <v>252</v>
      </c>
      <c r="M280" s="460"/>
      <c r="N280" s="460"/>
      <c r="O280" s="460"/>
      <c r="P280" s="460"/>
      <c r="Q280" s="460"/>
      <c r="R280" s="460"/>
      <c r="S280" s="460"/>
      <c r="T280" s="460" t="s">
        <v>253</v>
      </c>
      <c r="U280" s="460"/>
      <c r="V280" s="460"/>
      <c r="W280" s="460"/>
      <c r="X280" s="460"/>
      <c r="Y280" s="460"/>
      <c r="Z280" s="460"/>
      <c r="AA280" s="460"/>
      <c r="AD280" s="159" t="s">
        <v>108</v>
      </c>
      <c r="AE280" s="93">
        <f xml:space="preserve"> MAX((CEILING('PPG Phase Definition'!J331*Global!$C$14/1000,1)-1),0)</f>
        <v>0</v>
      </c>
      <c r="AF280" s="159">
        <f t="shared" si="2411"/>
        <v>0</v>
      </c>
      <c r="AG280" s="159"/>
      <c r="AH280" s="159"/>
      <c r="AI280" s="159"/>
      <c r="AJ280" s="159">
        <f t="shared" si="2412"/>
        <v>0</v>
      </c>
      <c r="AK280" s="159"/>
      <c r="AL280" s="159"/>
      <c r="AM280" s="159"/>
      <c r="AN280" s="159">
        <f t="shared" si="2413"/>
        <v>0</v>
      </c>
      <c r="AO280" s="159"/>
      <c r="AP280" s="159"/>
      <c r="AQ280" s="159"/>
      <c r="AR280" s="159">
        <f t="shared" si="2414"/>
        <v>0</v>
      </c>
      <c r="AS280" s="159"/>
      <c r="AT280" s="159"/>
      <c r="AU280" s="159"/>
      <c r="AV280" s="159">
        <f t="shared" si="2415"/>
        <v>0</v>
      </c>
      <c r="AW280" s="159"/>
      <c r="AX280" s="159"/>
      <c r="AY280" s="159"/>
      <c r="AZ280" s="159">
        <f t="shared" si="2416"/>
        <v>0</v>
      </c>
      <c r="BA280" s="159">
        <f t="shared" si="2417"/>
        <v>0</v>
      </c>
      <c r="BB280" s="159">
        <f t="shared" si="2418"/>
        <v>0</v>
      </c>
      <c r="BC280" s="159">
        <f t="shared" si="2419"/>
        <v>0</v>
      </c>
      <c r="BD280" s="159">
        <f t="shared" si="2420"/>
        <v>0</v>
      </c>
      <c r="BE280" s="159">
        <f t="shared" si="2421"/>
        <v>0</v>
      </c>
      <c r="BF280" s="159">
        <f t="shared" si="2422"/>
        <v>0</v>
      </c>
      <c r="BG280" s="159">
        <f t="shared" si="2423"/>
        <v>0</v>
      </c>
      <c r="BH280" s="159">
        <f t="shared" si="2424"/>
        <v>0</v>
      </c>
      <c r="BI280" s="159">
        <f t="shared" si="2425"/>
        <v>0</v>
      </c>
      <c r="BJ280" s="159">
        <f t="shared" si="2426"/>
        <v>0</v>
      </c>
      <c r="BK280" s="159">
        <f t="shared" si="2427"/>
        <v>0</v>
      </c>
      <c r="BL280" s="159">
        <f t="shared" si="2428"/>
        <v>0</v>
      </c>
      <c r="BM280" s="159">
        <f t="shared" si="2429"/>
        <v>0</v>
      </c>
      <c r="BN280" s="159">
        <f t="shared" si="2430"/>
        <v>0</v>
      </c>
      <c r="BO280" s="159">
        <f t="shared" si="2431"/>
        <v>0</v>
      </c>
      <c r="BP280" s="159">
        <f t="shared" si="2432"/>
        <v>0</v>
      </c>
      <c r="BQ280" s="159">
        <f t="shared" si="2433"/>
        <v>0</v>
      </c>
      <c r="BR280" s="159">
        <f t="shared" si="2434"/>
        <v>0</v>
      </c>
      <c r="BS280" s="159">
        <f t="shared" si="2435"/>
        <v>0</v>
      </c>
      <c r="BT280" s="159">
        <f t="shared" si="2436"/>
        <v>0</v>
      </c>
      <c r="BU280" s="159">
        <f t="shared" si="2437"/>
        <v>0</v>
      </c>
      <c r="BV280" s="159">
        <f t="shared" si="2438"/>
        <v>0</v>
      </c>
      <c r="BW280" s="159">
        <f t="shared" si="2439"/>
        <v>0</v>
      </c>
      <c r="BX280" s="159">
        <f t="shared" si="2440"/>
        <v>0</v>
      </c>
      <c r="BY280" s="127"/>
      <c r="BZ280" s="127"/>
      <c r="CA280" s="127"/>
      <c r="CB280" s="127"/>
      <c r="CC280" s="127"/>
      <c r="CD280" s="127"/>
      <c r="CE280" s="127"/>
      <c r="DU280" s="114"/>
      <c r="DV280" s="114"/>
      <c r="DW280" s="114"/>
      <c r="DX280" s="114"/>
      <c r="DY280" s="114"/>
      <c r="DZ280" s="114"/>
    </row>
    <row r="281" spans="1:130" ht="47" x14ac:dyDescent="0.35">
      <c r="A281" s="439"/>
      <c r="D281" s="156">
        <f>IF('PPG Phase Definition'!S97="LED_DC Cancellation",1,0)</f>
        <v>0</v>
      </c>
      <c r="E281" s="156">
        <f>IF('PPG Phase Definition'!AF97="LED_DC Cancellation",1,0)</f>
        <v>0</v>
      </c>
      <c r="F281" s="156"/>
      <c r="G281" s="156"/>
      <c r="H281" s="172">
        <f xml:space="preserve"> BU279</f>
        <v>0</v>
      </c>
      <c r="I281" s="172">
        <f xml:space="preserve"> BV279</f>
        <v>0</v>
      </c>
      <c r="J281" s="172">
        <f xml:space="preserve"> BW279</f>
        <v>0</v>
      </c>
      <c r="K281" s="172">
        <f xml:space="preserve"> BX279</f>
        <v>0</v>
      </c>
      <c r="L281" s="172">
        <f t="shared" ref="L281" si="2505">DL281</f>
        <v>0</v>
      </c>
      <c r="M281" s="172">
        <f t="shared" ref="M281" si="2506">DM281</f>
        <v>0</v>
      </c>
      <c r="N281" s="172">
        <f t="shared" ref="N281" si="2507">DN281</f>
        <v>0</v>
      </c>
      <c r="O281" s="172">
        <f t="shared" ref="O281" si="2508">DO281</f>
        <v>0</v>
      </c>
      <c r="P281" s="172">
        <f t="shared" ref="P281" si="2509">DP281</f>
        <v>0</v>
      </c>
      <c r="Q281" s="172">
        <f t="shared" ref="Q281" si="2510">DQ281</f>
        <v>0</v>
      </c>
      <c r="R281" s="172">
        <f t="shared" ref="R281" si="2511">DR281</f>
        <v>0</v>
      </c>
      <c r="S281" s="172">
        <f>DS281</f>
        <v>0</v>
      </c>
      <c r="T281" s="172">
        <f t="shared" ref="T281" si="2512" xml:space="preserve"> BQ281</f>
        <v>0</v>
      </c>
      <c r="U281" s="172">
        <f t="shared" ref="U281" si="2513" xml:space="preserve"> BR281</f>
        <v>0</v>
      </c>
      <c r="V281" s="172">
        <f t="shared" ref="V281" si="2514" xml:space="preserve"> BS281</f>
        <v>0</v>
      </c>
      <c r="W281" s="172">
        <f t="shared" ref="W281" si="2515" xml:space="preserve"> BT281</f>
        <v>0</v>
      </c>
      <c r="X281" s="172">
        <f t="shared" ref="X281" si="2516" xml:space="preserve"> BU281</f>
        <v>0</v>
      </c>
      <c r="Y281" s="172">
        <f t="shared" ref="Y281" si="2517" xml:space="preserve"> BV281</f>
        <v>0</v>
      </c>
      <c r="Z281" s="172">
        <f t="shared" ref="Z281" si="2518" xml:space="preserve"> BW281</f>
        <v>0</v>
      </c>
      <c r="AA281" s="172">
        <f xml:space="preserve"> BX281</f>
        <v>0</v>
      </c>
      <c r="AD281" s="10" t="s">
        <v>253</v>
      </c>
      <c r="AE281" s="93">
        <f xml:space="preserve"> ROUND(255*'PPG Phase Definition'!AO331/'PPG Config'!$C$8,0)</f>
        <v>0</v>
      </c>
      <c r="AF281" s="159">
        <f t="shared" si="2411"/>
        <v>0</v>
      </c>
      <c r="AG281" s="159"/>
      <c r="AH281" s="159"/>
      <c r="AI281" s="159"/>
      <c r="AJ281" s="159">
        <f t="shared" si="2412"/>
        <v>0</v>
      </c>
      <c r="AK281" s="159"/>
      <c r="AL281" s="159"/>
      <c r="AM281" s="159"/>
      <c r="AN281" s="159">
        <f t="shared" si="2413"/>
        <v>0</v>
      </c>
      <c r="AO281" s="159"/>
      <c r="AP281" s="159"/>
      <c r="AQ281" s="159"/>
      <c r="AR281" s="159">
        <f t="shared" si="2414"/>
        <v>0</v>
      </c>
      <c r="AS281" s="159"/>
      <c r="AT281" s="159"/>
      <c r="AU281" s="159"/>
      <c r="AV281" s="159">
        <f t="shared" si="2415"/>
        <v>0</v>
      </c>
      <c r="AW281" s="159"/>
      <c r="AX281" s="159"/>
      <c r="AY281" s="159"/>
      <c r="AZ281" s="159">
        <f t="shared" si="2416"/>
        <v>0</v>
      </c>
      <c r="BA281" s="159">
        <f t="shared" si="2417"/>
        <v>0</v>
      </c>
      <c r="BB281" s="159">
        <f t="shared" si="2418"/>
        <v>0</v>
      </c>
      <c r="BC281" s="159">
        <f t="shared" si="2419"/>
        <v>0</v>
      </c>
      <c r="BD281" s="159">
        <f t="shared" si="2420"/>
        <v>0</v>
      </c>
      <c r="BE281" s="159">
        <f t="shared" si="2421"/>
        <v>0</v>
      </c>
      <c r="BF281" s="159">
        <f t="shared" si="2422"/>
        <v>0</v>
      </c>
      <c r="BG281" s="159">
        <f t="shared" si="2423"/>
        <v>0</v>
      </c>
      <c r="BH281" s="159">
        <f t="shared" si="2424"/>
        <v>0</v>
      </c>
      <c r="BI281" s="159">
        <f t="shared" si="2425"/>
        <v>0</v>
      </c>
      <c r="BJ281" s="159">
        <f t="shared" si="2426"/>
        <v>0</v>
      </c>
      <c r="BK281" s="159">
        <f t="shared" si="2427"/>
        <v>0</v>
      </c>
      <c r="BL281" s="159">
        <f t="shared" si="2428"/>
        <v>0</v>
      </c>
      <c r="BM281" s="159">
        <f t="shared" si="2429"/>
        <v>0</v>
      </c>
      <c r="BN281" s="159">
        <f t="shared" si="2430"/>
        <v>0</v>
      </c>
      <c r="BO281" s="159">
        <f t="shared" si="2431"/>
        <v>0</v>
      </c>
      <c r="BP281" s="159">
        <f t="shared" si="2432"/>
        <v>0</v>
      </c>
      <c r="BQ281" s="159">
        <f t="shared" si="2433"/>
        <v>0</v>
      </c>
      <c r="BR281" s="159">
        <f t="shared" si="2434"/>
        <v>0</v>
      </c>
      <c r="BS281" s="159">
        <f t="shared" si="2435"/>
        <v>0</v>
      </c>
      <c r="BT281" s="159">
        <f t="shared" si="2436"/>
        <v>0</v>
      </c>
      <c r="BU281" s="159">
        <f t="shared" si="2437"/>
        <v>0</v>
      </c>
      <c r="BV281" s="159">
        <f t="shared" si="2438"/>
        <v>0</v>
      </c>
      <c r="BW281" s="159">
        <f t="shared" si="2439"/>
        <v>0</v>
      </c>
      <c r="BX281" s="159">
        <f t="shared" si="2440"/>
        <v>0</v>
      </c>
      <c r="BY281" s="183" t="s">
        <v>252</v>
      </c>
      <c r="BZ281" s="114">
        <f xml:space="preserve"> ROUND(255*'PPG Phase Definition'!AP331/'PPG Config'!$C$8,0)</f>
        <v>0</v>
      </c>
      <c r="CA281" s="159">
        <f t="shared" ref="CA281" si="2519" xml:space="preserve"> MOD((BZ281-CU281-16*CQ281-16^2*CM281-CI281*16^3-CE281*16^4)/16^5,16)</f>
        <v>0</v>
      </c>
      <c r="CB281" s="159"/>
      <c r="CC281" s="159"/>
      <c r="CD281" s="159"/>
      <c r="CE281" s="159">
        <f t="shared" ref="CE281" si="2520" xml:space="preserve"> MOD((BZ281-CU281-16*CQ281-16^2*CM281-CI281*16^3)/16^4,16)</f>
        <v>0</v>
      </c>
      <c r="CF281" s="159"/>
      <c r="CG281" s="159"/>
      <c r="CH281" s="159"/>
      <c r="CI281" s="159">
        <f t="shared" ref="CI281" si="2521" xml:space="preserve"> MOD((BZ281-CU281-16*CQ281-16^2*CM281)/16^3,16)</f>
        <v>0</v>
      </c>
      <c r="CJ281" s="159"/>
      <c r="CK281" s="159"/>
      <c r="CL281" s="159"/>
      <c r="CM281" s="159">
        <f t="shared" ref="CM281" si="2522" xml:space="preserve"> MOD((BZ281-CU281-16*CQ281)/16^2,16)</f>
        <v>0</v>
      </c>
      <c r="CN281" s="159"/>
      <c r="CO281" s="159"/>
      <c r="CP281" s="159"/>
      <c r="CQ281" s="159">
        <f t="shared" ref="CQ281" si="2523" xml:space="preserve"> MOD((BZ281-CU281)/16,16)</f>
        <v>0</v>
      </c>
      <c r="CR281" s="159"/>
      <c r="CS281" s="159"/>
      <c r="CT281" s="159"/>
      <c r="CU281" s="159">
        <f t="shared" ref="CU281" si="2524" xml:space="preserve"> MOD(BZ281,16)</f>
        <v>0</v>
      </c>
      <c r="CV281" s="159">
        <f t="shared" ref="CV281" si="2525" xml:space="preserve"> MOD((CA281-CY281-CX281*2-CW281*2^2)/2^3,2)</f>
        <v>0</v>
      </c>
      <c r="CW281" s="159">
        <f t="shared" ref="CW281" si="2526" xml:space="preserve"> MOD((CA281-CY281-CX281*2)/2^2,2)</f>
        <v>0</v>
      </c>
      <c r="CX281" s="159">
        <f t="shared" ref="CX281" si="2527" xml:space="preserve"> MOD((CA281-CY281)/2,2)</f>
        <v>0</v>
      </c>
      <c r="CY281" s="159">
        <f t="shared" ref="CY281" si="2528" xml:space="preserve"> MOD(CA281,2)</f>
        <v>0</v>
      </c>
      <c r="CZ281" s="159">
        <f t="shared" ref="CZ281" si="2529" xml:space="preserve"> MOD((CE281-DC281-DB281*2-DA281*2^2)/2^3,2)</f>
        <v>0</v>
      </c>
      <c r="DA281" s="159">
        <f t="shared" ref="DA281" si="2530" xml:space="preserve"> MOD((CE281-DC281-DB281*2)/2^2,2)</f>
        <v>0</v>
      </c>
      <c r="DB281" s="159">
        <f t="shared" ref="DB281" si="2531" xml:space="preserve"> MOD((CE281-DC281)/2,2)</f>
        <v>0</v>
      </c>
      <c r="DC281" s="159">
        <f t="shared" ref="DC281" si="2532" xml:space="preserve"> MOD(CE281,2)</f>
        <v>0</v>
      </c>
      <c r="DD281" s="159">
        <f t="shared" ref="DD281" si="2533" xml:space="preserve"> MOD((CI281-DG281-DF281*2-DE281*2^2)/2^3,2)</f>
        <v>0</v>
      </c>
      <c r="DE281" s="159">
        <f t="shared" ref="DE281" si="2534" xml:space="preserve"> MOD((CI281-DG281-DF281*2)/2^2,2)</f>
        <v>0</v>
      </c>
      <c r="DF281" s="159">
        <f t="shared" ref="DF281" si="2535" xml:space="preserve"> MOD((CI281-DG281)/2,2)</f>
        <v>0</v>
      </c>
      <c r="DG281" s="159">
        <f t="shared" ref="DG281" si="2536" xml:space="preserve"> MOD(CI281,2)</f>
        <v>0</v>
      </c>
      <c r="DH281" s="159">
        <f t="shared" ref="DH281" si="2537" xml:space="preserve"> MOD((CM281-DK281-DJ281*2-DI281*2^2)/2^3,2)</f>
        <v>0</v>
      </c>
      <c r="DI281" s="159">
        <f t="shared" ref="DI281" si="2538" xml:space="preserve"> MOD((CM281-DK281-DJ281*2)/2^2,2)</f>
        <v>0</v>
      </c>
      <c r="DJ281" s="159">
        <f t="shared" ref="DJ281" si="2539" xml:space="preserve"> MOD((CM281-DK281)/2,2)</f>
        <v>0</v>
      </c>
      <c r="DK281" s="159">
        <f t="shared" ref="DK281" si="2540" xml:space="preserve"> MOD(CM281,2)</f>
        <v>0</v>
      </c>
      <c r="DL281" s="159">
        <f t="shared" ref="DL281" si="2541" xml:space="preserve"> MOD((CQ281-DO281-DN281*2-DM281*2^2)/2^3,2)</f>
        <v>0</v>
      </c>
      <c r="DM281" s="159">
        <f t="shared" ref="DM281" si="2542" xml:space="preserve"> MOD((CQ281-DO281-DN281*2)/2^2,2)</f>
        <v>0</v>
      </c>
      <c r="DN281" s="159">
        <f t="shared" ref="DN281" si="2543" xml:space="preserve"> MOD((CQ281-DO281)/2,2)</f>
        <v>0</v>
      </c>
      <c r="DO281" s="159">
        <f t="shared" ref="DO281" si="2544" xml:space="preserve"> MOD(CQ281,2)</f>
        <v>0</v>
      </c>
      <c r="DP281" s="159">
        <f t="shared" ref="DP281" si="2545" xml:space="preserve"> MOD((CU281-DS281-DR281*2-DQ281*2^2)/2^3,2)</f>
        <v>0</v>
      </c>
      <c r="DQ281" s="159">
        <f t="shared" ref="DQ281" si="2546" xml:space="preserve"> MOD((CU281-DS281-DR281*2)/2^2,2)</f>
        <v>0</v>
      </c>
      <c r="DR281" s="159">
        <f t="shared" ref="DR281" si="2547" xml:space="preserve"> MOD((CU281-DS281)/2,2)</f>
        <v>0</v>
      </c>
      <c r="DS281" s="159">
        <f t="shared" ref="DS281" si="2548" xml:space="preserve"> MOD(CU281,2)</f>
        <v>0</v>
      </c>
      <c r="DU281" s="115" t="str">
        <f t="shared" ref="DU281" si="2549" xml:space="preserve"> DEC2HEX(D281*8+E281*4+F281*2+G281)</f>
        <v>0</v>
      </c>
      <c r="DV281" s="115" t="str">
        <f t="shared" ref="DV281" si="2550" xml:space="preserve"> DEC2HEX(H281*8+I281*4+J281*2+K281)</f>
        <v>0</v>
      </c>
      <c r="DW281" s="115" t="str">
        <f t="shared" ref="DW281" si="2551" xml:space="preserve"> DEC2HEX(L281*8+M281*4+N281*2+O281)</f>
        <v>0</v>
      </c>
      <c r="DX281" s="115" t="str">
        <f t="shared" ref="DX281" si="2552" xml:space="preserve"> DEC2HEX(P281*8+Q281*4+R281*2+S281)</f>
        <v>0</v>
      </c>
      <c r="DY281" s="115" t="str">
        <f t="shared" ref="DY281" si="2553" xml:space="preserve"> DEC2HEX(T281*8+U281*4+V281*2+W281)</f>
        <v>0</v>
      </c>
      <c r="DZ281" s="115" t="str">
        <f t="shared" ref="DZ281" si="2554" xml:space="preserve"> DEC2HEX(X281*8+Y281*4+Z281*2+AA281)</f>
        <v>0</v>
      </c>
    </row>
    <row r="282" spans="1:130" ht="14.75" customHeight="1" x14ac:dyDescent="0.35">
      <c r="A282" s="440">
        <f xml:space="preserve"> A272+1</f>
        <v>11</v>
      </c>
      <c r="B282" s="230">
        <f xml:space="preserve"> B280+1</f>
        <v>82</v>
      </c>
      <c r="C282" s="164" t="str">
        <f xml:space="preserve"> DEC2HEX(B282)</f>
        <v>52</v>
      </c>
      <c r="D282" s="460" t="str">
        <f>D272</f>
        <v>IN_TIA2&lt;4:1&gt;</v>
      </c>
      <c r="E282" s="460"/>
      <c r="F282" s="460"/>
      <c r="G282" s="460"/>
      <c r="H282" s="460" t="str">
        <f t="shared" ref="H282" si="2555">H272</f>
        <v>IN_TIA1&lt;4:1&gt;</v>
      </c>
      <c r="I282" s="460"/>
      <c r="J282" s="460"/>
      <c r="K282" s="460"/>
      <c r="L282" s="460" t="str">
        <f t="shared" ref="L282" si="2556">L272</f>
        <v>LED_DRV2_TX&lt;8:1&gt;</v>
      </c>
      <c r="M282" s="460"/>
      <c r="N282" s="460"/>
      <c r="O282" s="460"/>
      <c r="P282" s="460"/>
      <c r="Q282" s="460"/>
      <c r="R282" s="460"/>
      <c r="S282" s="460"/>
      <c r="T282" s="460" t="str">
        <f>T272</f>
        <v>LED_DRV1_TX&lt;8:1&gt;</v>
      </c>
      <c r="U282" s="460"/>
      <c r="V282" s="460"/>
      <c r="W282" s="460"/>
      <c r="X282" s="460"/>
      <c r="Y282" s="460"/>
      <c r="Z282" s="460"/>
      <c r="AA282" s="460"/>
      <c r="AD282" s="159" t="s">
        <v>59</v>
      </c>
      <c r="AE282" s="93">
        <f xml:space="preserve"> IF('PPG Phase Definition'!F341="",0,('PPG Phase Definition'!F341-1))</f>
        <v>0</v>
      </c>
      <c r="AF282" s="159">
        <f t="shared" si="2411"/>
        <v>0</v>
      </c>
      <c r="AG282" s="159"/>
      <c r="AH282" s="159"/>
      <c r="AI282" s="159"/>
      <c r="AJ282" s="159">
        <f t="shared" si="2412"/>
        <v>0</v>
      </c>
      <c r="AK282" s="159"/>
      <c r="AL282" s="159"/>
      <c r="AM282" s="159"/>
      <c r="AN282" s="159">
        <f t="shared" si="2413"/>
        <v>0</v>
      </c>
      <c r="AO282" s="159"/>
      <c r="AP282" s="159"/>
      <c r="AQ282" s="159"/>
      <c r="AR282" s="159">
        <f t="shared" si="2414"/>
        <v>0</v>
      </c>
      <c r="AS282" s="159"/>
      <c r="AT282" s="159"/>
      <c r="AU282" s="159"/>
      <c r="AV282" s="159">
        <f t="shared" si="2415"/>
        <v>0</v>
      </c>
      <c r="AW282" s="159"/>
      <c r="AX282" s="159"/>
      <c r="AY282" s="159"/>
      <c r="AZ282" s="159">
        <f t="shared" si="2416"/>
        <v>0</v>
      </c>
      <c r="BA282" s="159">
        <f t="shared" si="2417"/>
        <v>0</v>
      </c>
      <c r="BB282" s="159">
        <f t="shared" si="2418"/>
        <v>0</v>
      </c>
      <c r="BC282" s="159">
        <f t="shared" si="2419"/>
        <v>0</v>
      </c>
      <c r="BD282" s="159">
        <f t="shared" si="2420"/>
        <v>0</v>
      </c>
      <c r="BE282" s="159">
        <f t="shared" si="2421"/>
        <v>0</v>
      </c>
      <c r="BF282" s="159">
        <f t="shared" si="2422"/>
        <v>0</v>
      </c>
      <c r="BG282" s="159">
        <f t="shared" si="2423"/>
        <v>0</v>
      </c>
      <c r="BH282" s="159">
        <f t="shared" si="2424"/>
        <v>0</v>
      </c>
      <c r="BI282" s="159">
        <f t="shared" si="2425"/>
        <v>0</v>
      </c>
      <c r="BJ282" s="159">
        <f t="shared" si="2426"/>
        <v>0</v>
      </c>
      <c r="BK282" s="159">
        <f t="shared" si="2427"/>
        <v>0</v>
      </c>
      <c r="BL282" s="159">
        <f t="shared" si="2428"/>
        <v>0</v>
      </c>
      <c r="BM282" s="159">
        <f t="shared" si="2429"/>
        <v>0</v>
      </c>
      <c r="BN282" s="159">
        <f t="shared" si="2430"/>
        <v>0</v>
      </c>
      <c r="BO282" s="159">
        <f t="shared" si="2431"/>
        <v>0</v>
      </c>
      <c r="BP282" s="159">
        <f t="shared" si="2432"/>
        <v>0</v>
      </c>
      <c r="BQ282" s="159">
        <f t="shared" si="2433"/>
        <v>0</v>
      </c>
      <c r="BR282" s="159">
        <f t="shared" si="2434"/>
        <v>0</v>
      </c>
      <c r="BS282" s="159">
        <f t="shared" si="2435"/>
        <v>0</v>
      </c>
      <c r="BT282" s="159">
        <f t="shared" si="2436"/>
        <v>0</v>
      </c>
      <c r="BU282" s="159">
        <f t="shared" si="2437"/>
        <v>0</v>
      </c>
      <c r="BV282" s="159">
        <f t="shared" si="2438"/>
        <v>0</v>
      </c>
      <c r="BW282" s="159">
        <f t="shared" si="2439"/>
        <v>0</v>
      </c>
      <c r="BX282" s="159">
        <f t="shared" si="2440"/>
        <v>0</v>
      </c>
      <c r="DU282" s="114"/>
      <c r="DV282" s="114"/>
      <c r="DW282" s="114"/>
      <c r="DX282" s="114"/>
      <c r="DY282" s="114"/>
      <c r="DZ282" s="114"/>
    </row>
    <row r="283" spans="1:130" ht="15.5" x14ac:dyDescent="0.35">
      <c r="A283" s="439"/>
      <c r="D283" s="155">
        <f>IF('PPG Phase Definition'!Y107=1,1,0)</f>
        <v>0</v>
      </c>
      <c r="E283" s="155">
        <f>IF('PPG Phase Definition'!Z107=1,1,0)</f>
        <v>0</v>
      </c>
      <c r="F283" s="155">
        <f>IF('PPG Phase Definition'!AA107=1,1,0)</f>
        <v>0</v>
      </c>
      <c r="G283" s="155">
        <f>IF('PPG Phase Definition'!AB107=1,1,0)</f>
        <v>0</v>
      </c>
      <c r="H283" s="155">
        <f>IF('PPG Phase Definition'!L107=1,1,0)</f>
        <v>0</v>
      </c>
      <c r="I283" s="155">
        <f>IF('PPG Phase Definition'!M107=1,1,0)</f>
        <v>0</v>
      </c>
      <c r="J283" s="155">
        <f>IF('PPG Phase Definition'!N107=1,1,0)</f>
        <v>0</v>
      </c>
      <c r="K283" s="155">
        <f>IF('PPG Phase Definition'!O107=1,1,0)</f>
        <v>0</v>
      </c>
      <c r="L283" s="155">
        <f xml:space="preserve"> IF('PPG Phase Definition'!E341="TX8",1,0)</f>
        <v>0</v>
      </c>
      <c r="M283" s="155">
        <f xml:space="preserve"> IF('PPG Phase Definition'!E341="TX7",1,0)</f>
        <v>0</v>
      </c>
      <c r="N283" s="155">
        <f xml:space="preserve"> IF('PPG Phase Definition'!E341="TX6",1,0)</f>
        <v>0</v>
      </c>
      <c r="O283" s="155">
        <f xml:space="preserve"> IF('PPG Phase Definition'!E341="TX5",1,0)</f>
        <v>0</v>
      </c>
      <c r="P283" s="155">
        <f xml:space="preserve"> IF('PPG Phase Definition'!E341="TX4",1,0)</f>
        <v>0</v>
      </c>
      <c r="Q283" s="155">
        <f xml:space="preserve"> IF('PPG Phase Definition'!E341="TX3",1,0)</f>
        <v>0</v>
      </c>
      <c r="R283" s="155">
        <f xml:space="preserve"> IF('PPG Phase Definition'!E341="TX2",1,0)</f>
        <v>0</v>
      </c>
      <c r="S283" s="155">
        <f xml:space="preserve"> IF('PPG Phase Definition'!E341="TX1",1,0)</f>
        <v>0</v>
      </c>
      <c r="T283" s="155">
        <f xml:space="preserve"> IF('PPG Phase Definition'!D341="TX8",1,0)</f>
        <v>0</v>
      </c>
      <c r="U283" s="155">
        <f xml:space="preserve"> IF('PPG Phase Definition'!D341="TX7",1,0)</f>
        <v>0</v>
      </c>
      <c r="V283" s="155">
        <f xml:space="preserve"> IF('PPG Phase Definition'!D341="TX6",1,0)</f>
        <v>0</v>
      </c>
      <c r="W283" s="155">
        <f xml:space="preserve"> IF('PPG Phase Definition'!D341="TX5",1,0)</f>
        <v>0</v>
      </c>
      <c r="X283" s="155">
        <f xml:space="preserve"> IF('PPG Phase Definition'!D341="TX4",1,0)</f>
        <v>0</v>
      </c>
      <c r="Y283" s="155">
        <f xml:space="preserve"> IF('PPG Phase Definition'!D341="TX3",1,0)</f>
        <v>0</v>
      </c>
      <c r="Z283" s="155">
        <f xml:space="preserve"> IF('PPG Phase Definition'!D341="TX2",1,0)</f>
        <v>0</v>
      </c>
      <c r="AA283" s="155">
        <f xml:space="preserve"> IF('PPG Phase Definition'!D341="TX1",1,0)</f>
        <v>0</v>
      </c>
      <c r="AD283" s="159" t="s">
        <v>259</v>
      </c>
      <c r="AE283" s="93">
        <f xml:space="preserve"> IF('PPG Phase Definition'!G341="",0,INDEX(REFERENCE!$A$2:$A$15,MATCH('PPG Phase Definition'!G341,REFERENCE!$B$2:$B$15,0)))</f>
        <v>0</v>
      </c>
      <c r="AF283" s="159">
        <f t="shared" si="2411"/>
        <v>0</v>
      </c>
      <c r="AG283" s="159"/>
      <c r="AH283" s="159"/>
      <c r="AI283" s="159"/>
      <c r="AJ283" s="159">
        <f t="shared" si="2412"/>
        <v>0</v>
      </c>
      <c r="AK283" s="159"/>
      <c r="AL283" s="159"/>
      <c r="AM283" s="159"/>
      <c r="AN283" s="159">
        <f t="shared" si="2413"/>
        <v>0</v>
      </c>
      <c r="AO283" s="159"/>
      <c r="AP283" s="159"/>
      <c r="AQ283" s="159"/>
      <c r="AR283" s="159">
        <f t="shared" si="2414"/>
        <v>0</v>
      </c>
      <c r="AS283" s="159"/>
      <c r="AT283" s="159"/>
      <c r="AU283" s="159"/>
      <c r="AV283" s="159">
        <f t="shared" si="2415"/>
        <v>0</v>
      </c>
      <c r="AW283" s="159"/>
      <c r="AX283" s="159"/>
      <c r="AY283" s="159"/>
      <c r="AZ283" s="159">
        <f t="shared" si="2416"/>
        <v>0</v>
      </c>
      <c r="BA283" s="159">
        <f t="shared" si="2417"/>
        <v>0</v>
      </c>
      <c r="BB283" s="159">
        <f t="shared" si="2418"/>
        <v>0</v>
      </c>
      <c r="BC283" s="159">
        <f t="shared" si="2419"/>
        <v>0</v>
      </c>
      <c r="BD283" s="159">
        <f t="shared" si="2420"/>
        <v>0</v>
      </c>
      <c r="BE283" s="159">
        <f t="shared" si="2421"/>
        <v>0</v>
      </c>
      <c r="BF283" s="159">
        <f t="shared" si="2422"/>
        <v>0</v>
      </c>
      <c r="BG283" s="159">
        <f t="shared" si="2423"/>
        <v>0</v>
      </c>
      <c r="BH283" s="159">
        <f t="shared" si="2424"/>
        <v>0</v>
      </c>
      <c r="BI283" s="159">
        <f t="shared" si="2425"/>
        <v>0</v>
      </c>
      <c r="BJ283" s="159">
        <f t="shared" si="2426"/>
        <v>0</v>
      </c>
      <c r="BK283" s="159">
        <f t="shared" si="2427"/>
        <v>0</v>
      </c>
      <c r="BL283" s="159">
        <f t="shared" si="2428"/>
        <v>0</v>
      </c>
      <c r="BM283" s="159">
        <f t="shared" si="2429"/>
        <v>0</v>
      </c>
      <c r="BN283" s="159">
        <f t="shared" si="2430"/>
        <v>0</v>
      </c>
      <c r="BO283" s="159">
        <f t="shared" si="2431"/>
        <v>0</v>
      </c>
      <c r="BP283" s="159">
        <f t="shared" si="2432"/>
        <v>0</v>
      </c>
      <c r="BQ283" s="159">
        <f t="shared" si="2433"/>
        <v>0</v>
      </c>
      <c r="BR283" s="159">
        <f t="shared" si="2434"/>
        <v>0</v>
      </c>
      <c r="BS283" s="159">
        <f t="shared" si="2435"/>
        <v>0</v>
      </c>
      <c r="BT283" s="159">
        <f t="shared" si="2436"/>
        <v>0</v>
      </c>
      <c r="BU283" s="159">
        <f t="shared" si="2437"/>
        <v>0</v>
      </c>
      <c r="BV283" s="159">
        <f t="shared" si="2438"/>
        <v>0</v>
      </c>
      <c r="BW283" s="159">
        <f t="shared" si="2439"/>
        <v>0</v>
      </c>
      <c r="BX283" s="159">
        <f t="shared" si="2440"/>
        <v>0</v>
      </c>
      <c r="BY283" s="127"/>
      <c r="BZ283" s="127"/>
      <c r="CA283" s="127"/>
      <c r="CB283" s="127"/>
      <c r="CC283" s="127"/>
      <c r="CD283" s="127"/>
      <c r="CE283" s="127"/>
      <c r="DU283" s="115" t="str">
        <f t="shared" ref="DU283" si="2557" xml:space="preserve"> DEC2HEX(D283*8+E283*4+F283*2+G283)</f>
        <v>0</v>
      </c>
      <c r="DV283" s="115" t="str">
        <f t="shared" ref="DV283" si="2558" xml:space="preserve"> DEC2HEX(H283*8+I283*4+J283*2+K283)</f>
        <v>0</v>
      </c>
      <c r="DW283" s="115" t="str">
        <f t="shared" ref="DW283" si="2559" xml:space="preserve"> DEC2HEX(L283*8+M283*4+N283*2+O283)</f>
        <v>0</v>
      </c>
      <c r="DX283" s="115" t="str">
        <f t="shared" ref="DX283" si="2560" xml:space="preserve"> DEC2HEX(P283*8+Q283*4+R283*2+S283)</f>
        <v>0</v>
      </c>
      <c r="DY283" s="115" t="str">
        <f t="shared" ref="DY283" si="2561" xml:space="preserve"> DEC2HEX(T283*8+U283*4+V283*2+W283)</f>
        <v>0</v>
      </c>
      <c r="DZ283" s="115" t="str">
        <f t="shared" ref="DZ283" si="2562" xml:space="preserve"> DEC2HEX(X283*8+Y283*4+Z283*2+AA283)</f>
        <v>0</v>
      </c>
    </row>
    <row r="284" spans="1:130" ht="69" x14ac:dyDescent="0.35">
      <c r="A284" s="439"/>
      <c r="B284" s="230">
        <f>B282+1</f>
        <v>83</v>
      </c>
      <c r="C284" s="164" t="str">
        <f t="shared" ref="C284" si="2563" xml:space="preserve"> DEC2HEX(B284)</f>
        <v>53</v>
      </c>
      <c r="D284" s="445" t="s">
        <v>238</v>
      </c>
      <c r="E284" s="476"/>
      <c r="F284" s="476"/>
      <c r="G284" s="476"/>
      <c r="H284" s="476"/>
      <c r="I284" s="476"/>
      <c r="J284" s="476"/>
      <c r="K284" s="476"/>
      <c r="L284" s="168" t="s">
        <v>239</v>
      </c>
      <c r="M284" s="168" t="s">
        <v>240</v>
      </c>
      <c r="N284" s="168" t="s">
        <v>241</v>
      </c>
      <c r="O284" s="460" t="s">
        <v>242</v>
      </c>
      <c r="P284" s="460"/>
      <c r="Q284" s="460"/>
      <c r="R284" s="477" t="s">
        <v>378</v>
      </c>
      <c r="S284" s="477"/>
      <c r="T284" s="460" t="s">
        <v>243</v>
      </c>
      <c r="U284" s="460"/>
      <c r="V284" s="460"/>
      <c r="W284" s="460"/>
      <c r="X284" s="460" t="s">
        <v>33</v>
      </c>
      <c r="Y284" s="460"/>
      <c r="Z284" s="460"/>
      <c r="AA284" s="460"/>
      <c r="AD284" s="159" t="s">
        <v>260</v>
      </c>
      <c r="AE284" s="93">
        <f xml:space="preserve"> IF('PPG Phase Definition'!H341="",0,INDEX(REFERENCE!$A$17:$A$24,MATCH('PPG Phase Definition'!H341,REFERENCE!$B$17:$B$24,0)))</f>
        <v>0</v>
      </c>
      <c r="AF284" s="159">
        <f t="shared" si="2411"/>
        <v>0</v>
      </c>
      <c r="AG284" s="159"/>
      <c r="AH284" s="159"/>
      <c r="AI284" s="159"/>
      <c r="AJ284" s="159">
        <f t="shared" si="2412"/>
        <v>0</v>
      </c>
      <c r="AK284" s="159"/>
      <c r="AL284" s="159"/>
      <c r="AM284" s="159"/>
      <c r="AN284" s="159">
        <f t="shared" si="2413"/>
        <v>0</v>
      </c>
      <c r="AO284" s="159"/>
      <c r="AP284" s="159"/>
      <c r="AQ284" s="159"/>
      <c r="AR284" s="159">
        <f t="shared" si="2414"/>
        <v>0</v>
      </c>
      <c r="AS284" s="159"/>
      <c r="AT284" s="159"/>
      <c r="AU284" s="159"/>
      <c r="AV284" s="159">
        <f t="shared" si="2415"/>
        <v>0</v>
      </c>
      <c r="AW284" s="159"/>
      <c r="AX284" s="159"/>
      <c r="AY284" s="159"/>
      <c r="AZ284" s="159">
        <f t="shared" si="2416"/>
        <v>0</v>
      </c>
      <c r="BA284" s="159">
        <f t="shared" si="2417"/>
        <v>0</v>
      </c>
      <c r="BB284" s="159">
        <f t="shared" si="2418"/>
        <v>0</v>
      </c>
      <c r="BC284" s="159">
        <f t="shared" si="2419"/>
        <v>0</v>
      </c>
      <c r="BD284" s="159">
        <f t="shared" si="2420"/>
        <v>0</v>
      </c>
      <c r="BE284" s="159">
        <f t="shared" si="2421"/>
        <v>0</v>
      </c>
      <c r="BF284" s="159">
        <f t="shared" si="2422"/>
        <v>0</v>
      </c>
      <c r="BG284" s="159">
        <f t="shared" si="2423"/>
        <v>0</v>
      </c>
      <c r="BH284" s="159">
        <f t="shared" si="2424"/>
        <v>0</v>
      </c>
      <c r="BI284" s="159">
        <f t="shared" si="2425"/>
        <v>0</v>
      </c>
      <c r="BJ284" s="159">
        <f t="shared" si="2426"/>
        <v>0</v>
      </c>
      <c r="BK284" s="159">
        <f t="shared" si="2427"/>
        <v>0</v>
      </c>
      <c r="BL284" s="159">
        <f t="shared" si="2428"/>
        <v>0</v>
      </c>
      <c r="BM284" s="159">
        <f t="shared" si="2429"/>
        <v>0</v>
      </c>
      <c r="BN284" s="159">
        <f t="shared" si="2430"/>
        <v>0</v>
      </c>
      <c r="BO284" s="159">
        <f t="shared" si="2431"/>
        <v>0</v>
      </c>
      <c r="BP284" s="159">
        <f t="shared" si="2432"/>
        <v>0</v>
      </c>
      <c r="BQ284" s="159">
        <f t="shared" si="2433"/>
        <v>0</v>
      </c>
      <c r="BR284" s="159">
        <f t="shared" si="2434"/>
        <v>0</v>
      </c>
      <c r="BS284" s="159">
        <f t="shared" si="2435"/>
        <v>0</v>
      </c>
      <c r="BT284" s="159">
        <f t="shared" si="2436"/>
        <v>0</v>
      </c>
      <c r="BU284" s="159">
        <f t="shared" si="2437"/>
        <v>0</v>
      </c>
      <c r="BV284" s="159">
        <f t="shared" si="2438"/>
        <v>0</v>
      </c>
      <c r="BW284" s="159">
        <f t="shared" si="2439"/>
        <v>0</v>
      </c>
      <c r="BX284" s="159">
        <f t="shared" si="2440"/>
        <v>0</v>
      </c>
      <c r="DU284" s="114"/>
      <c r="DV284" s="114"/>
      <c r="DW284" s="114"/>
      <c r="DX284" s="114"/>
      <c r="DY284" s="114"/>
      <c r="DZ284" s="114"/>
    </row>
    <row r="285" spans="1:130" ht="14.75" customHeight="1" x14ac:dyDescent="0.35">
      <c r="A285" s="439"/>
      <c r="D285" s="172">
        <f t="shared" ref="D285" si="2564" xml:space="preserve"> BQ285</f>
        <v>0</v>
      </c>
      <c r="E285" s="172">
        <f t="shared" ref="E285" si="2565" xml:space="preserve"> BR285</f>
        <v>0</v>
      </c>
      <c r="F285" s="172">
        <f t="shared" ref="F285" si="2566" xml:space="preserve"> BS285</f>
        <v>0</v>
      </c>
      <c r="G285" s="172">
        <f t="shared" ref="G285" si="2567" xml:space="preserve"> BT285</f>
        <v>0</v>
      </c>
      <c r="H285" s="172">
        <f t="shared" ref="H285" si="2568" xml:space="preserve"> BU285</f>
        <v>0</v>
      </c>
      <c r="I285" s="172">
        <f t="shared" ref="I285" si="2569" xml:space="preserve"> BV285</f>
        <v>0</v>
      </c>
      <c r="J285" s="172">
        <f t="shared" ref="J285" si="2570" xml:space="preserve"> BW285</f>
        <v>0</v>
      </c>
      <c r="K285" s="172">
        <f t="shared" ref="K285" si="2571" xml:space="preserve"> BX285</f>
        <v>0</v>
      </c>
      <c r="L285" s="172">
        <f>IF('PPG Phase Definition'!S107="DIG AACM",1,IF('PPG Phase Definition'!S107="LED_DC Cancellation",1,0))</f>
        <v>0</v>
      </c>
      <c r="M285" s="172">
        <f>IF('PPG Phase Definition'!S107="ANA AACM",1,0)</f>
        <v>0</v>
      </c>
      <c r="N285" s="172">
        <f xml:space="preserve"> 'PPG Phase Definition'!U107</f>
        <v>1</v>
      </c>
      <c r="O285" s="172">
        <f t="shared" ref="O285" si="2572" xml:space="preserve"> BV284</f>
        <v>0</v>
      </c>
      <c r="P285" s="172">
        <f t="shared" ref="P285" si="2573" xml:space="preserve"> BW284</f>
        <v>0</v>
      </c>
      <c r="Q285" s="172">
        <f xml:space="preserve"> BX284</f>
        <v>0</v>
      </c>
      <c r="R285" s="172">
        <f>INT(MOD('PPG Phase Definition'!T107/2,2))</f>
        <v>0</v>
      </c>
      <c r="S285" s="172">
        <f>MOD('PPG Phase Definition'!T107,2)</f>
        <v>0</v>
      </c>
      <c r="T285" s="172">
        <f t="shared" ref="T285" si="2574" xml:space="preserve"> BU283</f>
        <v>0</v>
      </c>
      <c r="U285" s="172">
        <f t="shared" ref="U285" si="2575" xml:space="preserve"> BV283</f>
        <v>0</v>
      </c>
      <c r="V285" s="172">
        <f t="shared" ref="V285" si="2576" xml:space="preserve"> BW283</f>
        <v>0</v>
      </c>
      <c r="W285" s="172">
        <f xml:space="preserve"> BX283</f>
        <v>0</v>
      </c>
      <c r="X285" s="172">
        <f t="shared" ref="X285" si="2577" xml:space="preserve"> BU282</f>
        <v>0</v>
      </c>
      <c r="Y285" s="172">
        <f t="shared" ref="Y285" si="2578" xml:space="preserve"> BV282</f>
        <v>0</v>
      </c>
      <c r="Z285" s="172">
        <f t="shared" ref="Z285" si="2579" xml:space="preserve"> BW282</f>
        <v>0</v>
      </c>
      <c r="AA285" s="172">
        <f xml:space="preserve"> BX282</f>
        <v>0</v>
      </c>
      <c r="AD285" s="159" t="s">
        <v>261</v>
      </c>
      <c r="AE285" s="93">
        <f xml:space="preserve"> IF(OR(('PPG Phase Definition'!U107=1),('PPG Phase Definition'!$Q$2=1)),IF('PPG Phase Definition'!I341="",0,MIN(ROUND('PPG Phase Definition'!I341/'PPG Config'!$C$20*255,0),255)),IF('PPG Phase Definition'!I341="",0,MIN(ROUND('PPG Phase Definition'!I341/'PPG Config'!$C$23*255,0),255)))</f>
        <v>0</v>
      </c>
      <c r="AF285" s="159">
        <f t="shared" si="2411"/>
        <v>0</v>
      </c>
      <c r="AG285" s="159"/>
      <c r="AH285" s="159"/>
      <c r="AI285" s="159"/>
      <c r="AJ285" s="159">
        <f t="shared" si="2412"/>
        <v>0</v>
      </c>
      <c r="AK285" s="159"/>
      <c r="AL285" s="159"/>
      <c r="AM285" s="159"/>
      <c r="AN285" s="159">
        <f t="shared" si="2413"/>
        <v>0</v>
      </c>
      <c r="AO285" s="159"/>
      <c r="AP285" s="159"/>
      <c r="AQ285" s="159"/>
      <c r="AR285" s="159">
        <f t="shared" si="2414"/>
        <v>0</v>
      </c>
      <c r="AS285" s="159"/>
      <c r="AT285" s="159"/>
      <c r="AU285" s="159"/>
      <c r="AV285" s="159">
        <f t="shared" si="2415"/>
        <v>0</v>
      </c>
      <c r="AW285" s="159"/>
      <c r="AX285" s="159"/>
      <c r="AY285" s="159"/>
      <c r="AZ285" s="159">
        <f t="shared" si="2416"/>
        <v>0</v>
      </c>
      <c r="BA285" s="159">
        <f t="shared" si="2417"/>
        <v>0</v>
      </c>
      <c r="BB285" s="159">
        <f t="shared" si="2418"/>
        <v>0</v>
      </c>
      <c r="BC285" s="159">
        <f t="shared" si="2419"/>
        <v>0</v>
      </c>
      <c r="BD285" s="159">
        <f t="shared" si="2420"/>
        <v>0</v>
      </c>
      <c r="BE285" s="159">
        <f t="shared" si="2421"/>
        <v>0</v>
      </c>
      <c r="BF285" s="159">
        <f t="shared" si="2422"/>
        <v>0</v>
      </c>
      <c r="BG285" s="159">
        <f t="shared" si="2423"/>
        <v>0</v>
      </c>
      <c r="BH285" s="159">
        <f t="shared" si="2424"/>
        <v>0</v>
      </c>
      <c r="BI285" s="159">
        <f t="shared" si="2425"/>
        <v>0</v>
      </c>
      <c r="BJ285" s="159">
        <f t="shared" si="2426"/>
        <v>0</v>
      </c>
      <c r="BK285" s="159">
        <f t="shared" si="2427"/>
        <v>0</v>
      </c>
      <c r="BL285" s="159">
        <f t="shared" si="2428"/>
        <v>0</v>
      </c>
      <c r="BM285" s="159">
        <f t="shared" si="2429"/>
        <v>0</v>
      </c>
      <c r="BN285" s="159">
        <f t="shared" si="2430"/>
        <v>0</v>
      </c>
      <c r="BO285" s="159">
        <f t="shared" si="2431"/>
        <v>0</v>
      </c>
      <c r="BP285" s="159">
        <f t="shared" si="2432"/>
        <v>0</v>
      </c>
      <c r="BQ285" s="159">
        <f t="shared" si="2433"/>
        <v>0</v>
      </c>
      <c r="BR285" s="159">
        <f t="shared" si="2434"/>
        <v>0</v>
      </c>
      <c r="BS285" s="159">
        <f t="shared" si="2435"/>
        <v>0</v>
      </c>
      <c r="BT285" s="159">
        <f t="shared" si="2436"/>
        <v>0</v>
      </c>
      <c r="BU285" s="159">
        <f t="shared" si="2437"/>
        <v>0</v>
      </c>
      <c r="BV285" s="159">
        <f t="shared" si="2438"/>
        <v>0</v>
      </c>
      <c r="BW285" s="159">
        <f t="shared" si="2439"/>
        <v>0</v>
      </c>
      <c r="BX285" s="159">
        <f t="shared" si="2440"/>
        <v>0</v>
      </c>
      <c r="BY285" s="127"/>
      <c r="BZ285" s="127"/>
      <c r="CA285" s="127"/>
      <c r="CB285" s="127"/>
      <c r="CC285" s="127"/>
      <c r="CD285" s="127"/>
      <c r="CE285" s="127"/>
      <c r="CF285" s="127"/>
      <c r="CG285" s="127"/>
      <c r="CH285" s="127"/>
      <c r="CI285" s="127"/>
      <c r="CJ285" s="127"/>
      <c r="CK285" s="127"/>
      <c r="CL285" s="127"/>
      <c r="CM285" s="127"/>
      <c r="CN285" s="127"/>
      <c r="CO285" s="127"/>
      <c r="CP285" s="127"/>
      <c r="CQ285" s="127"/>
      <c r="CR285" s="127"/>
      <c r="CS285" s="127"/>
      <c r="DU285" s="115" t="str">
        <f t="shared" ref="DU285" si="2580" xml:space="preserve"> DEC2HEX(D285*8+E285*4+F285*2+G285)</f>
        <v>0</v>
      </c>
      <c r="DV285" s="115" t="str">
        <f t="shared" ref="DV285" si="2581" xml:space="preserve"> DEC2HEX(H285*8+I285*4+J285*2+K285)</f>
        <v>0</v>
      </c>
      <c r="DW285" s="115" t="str">
        <f t="shared" ref="DW285" si="2582" xml:space="preserve"> DEC2HEX(L285*8+M285*4+N285*2+O285)</f>
        <v>2</v>
      </c>
      <c r="DX285" s="115" t="str">
        <f t="shared" ref="DX285" si="2583" xml:space="preserve"> DEC2HEX(P285*8+Q285*4+R285*2+S285)</f>
        <v>0</v>
      </c>
      <c r="DY285" s="115" t="str">
        <f t="shared" ref="DY285" si="2584" xml:space="preserve"> DEC2HEX(T285*8+U285*4+V285*2+W285)</f>
        <v>0</v>
      </c>
      <c r="DZ285" s="115" t="str">
        <f t="shared" ref="DZ285" si="2585" xml:space="preserve"> DEC2HEX(X285*8+Y285*4+Z285*2+AA285)</f>
        <v>0</v>
      </c>
    </row>
    <row r="286" spans="1:130" ht="90" customHeight="1" x14ac:dyDescent="0.35">
      <c r="A286" s="439"/>
      <c r="B286" s="230">
        <f>B284+1</f>
        <v>84</v>
      </c>
      <c r="C286" s="164" t="str">
        <f t="shared" ref="C286" si="2586" xml:space="preserve"> DEC2HEX(B286)</f>
        <v>54</v>
      </c>
      <c r="D286" s="445" t="s">
        <v>244</v>
      </c>
      <c r="E286" s="445"/>
      <c r="F286" s="169" t="s">
        <v>573</v>
      </c>
      <c r="G286" s="168" t="s">
        <v>350</v>
      </c>
      <c r="H286" s="168" t="s">
        <v>572</v>
      </c>
      <c r="I286" s="478" t="s">
        <v>571</v>
      </c>
      <c r="J286" s="478"/>
      <c r="K286" s="478" t="s">
        <v>34</v>
      </c>
      <c r="L286" s="478"/>
      <c r="M286" s="169" t="s">
        <v>245</v>
      </c>
      <c r="N286" s="169" t="s">
        <v>570</v>
      </c>
      <c r="O286" s="169" t="s">
        <v>35</v>
      </c>
      <c r="P286" s="168" t="s">
        <v>377</v>
      </c>
      <c r="Q286" s="167">
        <v>0</v>
      </c>
      <c r="R286" s="167">
        <v>0</v>
      </c>
      <c r="S286" s="167">
        <v>0</v>
      </c>
      <c r="T286" s="460" t="s">
        <v>37</v>
      </c>
      <c r="U286" s="460"/>
      <c r="V286" s="460"/>
      <c r="W286" s="460"/>
      <c r="X286" s="460"/>
      <c r="Y286" s="460"/>
      <c r="Z286" s="460"/>
      <c r="AA286" s="460"/>
      <c r="AD286" s="159" t="s">
        <v>262</v>
      </c>
      <c r="AE286" s="93">
        <f xml:space="preserve"> IF('PPG Phase Definition'!T341="",0,INDEX(REFERENCE!$A$2:$A$15,MATCH('PPG Phase Definition'!T341,REFERENCE!$B$2:$B$15,0)))</f>
        <v>0</v>
      </c>
      <c r="AF286" s="159">
        <f t="shared" si="2411"/>
        <v>0</v>
      </c>
      <c r="AG286" s="159"/>
      <c r="AH286" s="159"/>
      <c r="AI286" s="159"/>
      <c r="AJ286" s="159">
        <f t="shared" si="2412"/>
        <v>0</v>
      </c>
      <c r="AK286" s="159"/>
      <c r="AL286" s="159"/>
      <c r="AM286" s="159"/>
      <c r="AN286" s="159">
        <f t="shared" si="2413"/>
        <v>0</v>
      </c>
      <c r="AO286" s="159"/>
      <c r="AP286" s="159"/>
      <c r="AQ286" s="159"/>
      <c r="AR286" s="159">
        <f t="shared" si="2414"/>
        <v>0</v>
      </c>
      <c r="AS286" s="159"/>
      <c r="AT286" s="159"/>
      <c r="AU286" s="159"/>
      <c r="AV286" s="159">
        <f t="shared" si="2415"/>
        <v>0</v>
      </c>
      <c r="AW286" s="159"/>
      <c r="AX286" s="159"/>
      <c r="AY286" s="159"/>
      <c r="AZ286" s="159">
        <f t="shared" si="2416"/>
        <v>0</v>
      </c>
      <c r="BA286" s="159">
        <f t="shared" si="2417"/>
        <v>0</v>
      </c>
      <c r="BB286" s="159">
        <f t="shared" si="2418"/>
        <v>0</v>
      </c>
      <c r="BC286" s="159">
        <f t="shared" si="2419"/>
        <v>0</v>
      </c>
      <c r="BD286" s="159">
        <f t="shared" si="2420"/>
        <v>0</v>
      </c>
      <c r="BE286" s="159">
        <f t="shared" si="2421"/>
        <v>0</v>
      </c>
      <c r="BF286" s="159">
        <f t="shared" si="2422"/>
        <v>0</v>
      </c>
      <c r="BG286" s="159">
        <f t="shared" si="2423"/>
        <v>0</v>
      </c>
      <c r="BH286" s="159">
        <f t="shared" si="2424"/>
        <v>0</v>
      </c>
      <c r="BI286" s="159">
        <f t="shared" si="2425"/>
        <v>0</v>
      </c>
      <c r="BJ286" s="159">
        <f t="shared" si="2426"/>
        <v>0</v>
      </c>
      <c r="BK286" s="159">
        <f t="shared" si="2427"/>
        <v>0</v>
      </c>
      <c r="BL286" s="159">
        <f t="shared" si="2428"/>
        <v>0</v>
      </c>
      <c r="BM286" s="159">
        <f t="shared" si="2429"/>
        <v>0</v>
      </c>
      <c r="BN286" s="159">
        <f t="shared" si="2430"/>
        <v>0</v>
      </c>
      <c r="BO286" s="159">
        <f t="shared" si="2431"/>
        <v>0</v>
      </c>
      <c r="BP286" s="159">
        <f t="shared" si="2432"/>
        <v>0</v>
      </c>
      <c r="BQ286" s="159">
        <f t="shared" si="2433"/>
        <v>0</v>
      </c>
      <c r="BR286" s="159">
        <f t="shared" si="2434"/>
        <v>0</v>
      </c>
      <c r="BS286" s="159">
        <f t="shared" si="2435"/>
        <v>0</v>
      </c>
      <c r="BT286" s="159">
        <f t="shared" si="2436"/>
        <v>0</v>
      </c>
      <c r="BU286" s="159">
        <f t="shared" si="2437"/>
        <v>0</v>
      </c>
      <c r="BV286" s="159">
        <f t="shared" si="2438"/>
        <v>0</v>
      </c>
      <c r="BW286" s="159">
        <f t="shared" si="2439"/>
        <v>0</v>
      </c>
      <c r="BX286" s="159">
        <f t="shared" si="2440"/>
        <v>0</v>
      </c>
      <c r="BY286" s="127"/>
      <c r="BZ286" s="127"/>
      <c r="CA286" s="127"/>
      <c r="CB286" s="127"/>
      <c r="CC286" s="127"/>
      <c r="CD286" s="127"/>
      <c r="CE286" s="127"/>
      <c r="DU286" s="114"/>
      <c r="DV286" s="114"/>
      <c r="DW286" s="114"/>
      <c r="DX286" s="114"/>
      <c r="DY286" s="114"/>
      <c r="DZ286" s="114"/>
    </row>
    <row r="287" spans="1:130" ht="15.5" x14ac:dyDescent="0.35">
      <c r="A287" s="439"/>
      <c r="D287" s="172">
        <f xml:space="preserve"> MOD((IF('PPG Phase Definition'!S341="",0,INDEX(REFERENCE!$L$12:$L$15,MATCH('PPG Phase Definition'!S341,REFERENCE!$M$12:$M$15,0)))-E287)/2,2)</f>
        <v>0</v>
      </c>
      <c r="E287" s="172">
        <f xml:space="preserve"> MOD(IF('PPG Phase Definition'!S341="",0,INDEX(REFERENCE!$L$12:$L$15,MATCH('PPG Phase Definition'!S341,REFERENCE!$M$12:$M$15,0))),2)</f>
        <v>0</v>
      </c>
      <c r="F287" s="156"/>
      <c r="G287" s="156"/>
      <c r="H287" s="172">
        <f>IF('PPG Phase Definition'!C107="Impedance",1,0)*IMP_MODE_EN</f>
        <v>0</v>
      </c>
      <c r="I287" s="172">
        <f xml:space="preserve"> MOD(('PPG Phase Definition'!M341-J287)/2,2)</f>
        <v>0</v>
      </c>
      <c r="J287" s="172">
        <f xml:space="preserve"> MOD('PPG Phase Definition'!M341,2)</f>
        <v>0</v>
      </c>
      <c r="K287" s="156"/>
      <c r="L287" s="156"/>
      <c r="M287" s="156"/>
      <c r="N287" s="172">
        <f xml:space="preserve"> MOD(('PPG Phase Definition'!M341-I287*2-J287)/4,2)</f>
        <v>0</v>
      </c>
      <c r="O287" s="172">
        <f xml:space="preserve"> 'PPG Phase Definition'!K341</f>
        <v>0</v>
      </c>
      <c r="P287" s="156">
        <f>IF('PPG Phase Definition'!K107="Set2",1,0)</f>
        <v>0</v>
      </c>
      <c r="Q287" s="156"/>
      <c r="R287" s="156"/>
      <c r="S287" s="156"/>
      <c r="T287" s="172">
        <f t="shared" ref="T287" si="2587" xml:space="preserve"> BQ290</f>
        <v>0</v>
      </c>
      <c r="U287" s="172">
        <f t="shared" ref="U287" si="2588" xml:space="preserve"> BR290</f>
        <v>0</v>
      </c>
      <c r="V287" s="172">
        <f t="shared" ref="V287" si="2589" xml:space="preserve"> BS290</f>
        <v>0</v>
      </c>
      <c r="W287" s="172">
        <f t="shared" ref="W287" si="2590" xml:space="preserve"> BT290</f>
        <v>0</v>
      </c>
      <c r="X287" s="172">
        <f t="shared" ref="X287" si="2591" xml:space="preserve"> BU290</f>
        <v>0</v>
      </c>
      <c r="Y287" s="172">
        <f t="shared" ref="Y287" si="2592" xml:space="preserve"> BV290</f>
        <v>0</v>
      </c>
      <c r="Z287" s="172">
        <f t="shared" ref="Z287" si="2593" xml:space="preserve"> BW290</f>
        <v>0</v>
      </c>
      <c r="AA287" s="172">
        <f xml:space="preserve"> BX290</f>
        <v>0</v>
      </c>
      <c r="AD287" s="159" t="s">
        <v>263</v>
      </c>
      <c r="AE287" s="93">
        <f xml:space="preserve"> IF('PPG Phase Definition'!U341="",0,INDEX(REFERENCE!$A$17:$A$24,MATCH('PPG Phase Definition'!U341,REFERENCE!$B$17:$B$24,0)))</f>
        <v>0</v>
      </c>
      <c r="AF287" s="159">
        <f t="shared" si="2411"/>
        <v>0</v>
      </c>
      <c r="AG287" s="159"/>
      <c r="AH287" s="159"/>
      <c r="AI287" s="159"/>
      <c r="AJ287" s="159">
        <f t="shared" si="2412"/>
        <v>0</v>
      </c>
      <c r="AK287" s="159"/>
      <c r="AL287" s="159"/>
      <c r="AM287" s="159"/>
      <c r="AN287" s="159">
        <f t="shared" si="2413"/>
        <v>0</v>
      </c>
      <c r="AO287" s="159"/>
      <c r="AP287" s="159"/>
      <c r="AQ287" s="159"/>
      <c r="AR287" s="159">
        <f t="shared" si="2414"/>
        <v>0</v>
      </c>
      <c r="AS287" s="159"/>
      <c r="AT287" s="159"/>
      <c r="AU287" s="159"/>
      <c r="AV287" s="159">
        <f t="shared" si="2415"/>
        <v>0</v>
      </c>
      <c r="AW287" s="159"/>
      <c r="AX287" s="159"/>
      <c r="AY287" s="159"/>
      <c r="AZ287" s="159">
        <f t="shared" si="2416"/>
        <v>0</v>
      </c>
      <c r="BA287" s="159">
        <f t="shared" si="2417"/>
        <v>0</v>
      </c>
      <c r="BB287" s="159">
        <f t="shared" si="2418"/>
        <v>0</v>
      </c>
      <c r="BC287" s="159">
        <f t="shared" si="2419"/>
        <v>0</v>
      </c>
      <c r="BD287" s="159">
        <f t="shared" si="2420"/>
        <v>0</v>
      </c>
      <c r="BE287" s="159">
        <f t="shared" si="2421"/>
        <v>0</v>
      </c>
      <c r="BF287" s="159">
        <f t="shared" si="2422"/>
        <v>0</v>
      </c>
      <c r="BG287" s="159">
        <f t="shared" si="2423"/>
        <v>0</v>
      </c>
      <c r="BH287" s="159">
        <f t="shared" si="2424"/>
        <v>0</v>
      </c>
      <c r="BI287" s="159">
        <f t="shared" si="2425"/>
        <v>0</v>
      </c>
      <c r="BJ287" s="159">
        <f t="shared" si="2426"/>
        <v>0</v>
      </c>
      <c r="BK287" s="159">
        <f t="shared" si="2427"/>
        <v>0</v>
      </c>
      <c r="BL287" s="159">
        <f t="shared" si="2428"/>
        <v>0</v>
      </c>
      <c r="BM287" s="159">
        <f t="shared" si="2429"/>
        <v>0</v>
      </c>
      <c r="BN287" s="159">
        <f t="shared" si="2430"/>
        <v>0</v>
      </c>
      <c r="BO287" s="159">
        <f t="shared" si="2431"/>
        <v>0</v>
      </c>
      <c r="BP287" s="159">
        <f t="shared" si="2432"/>
        <v>0</v>
      </c>
      <c r="BQ287" s="159">
        <f t="shared" si="2433"/>
        <v>0</v>
      </c>
      <c r="BR287" s="159">
        <f t="shared" si="2434"/>
        <v>0</v>
      </c>
      <c r="BS287" s="159">
        <f t="shared" si="2435"/>
        <v>0</v>
      </c>
      <c r="BT287" s="159">
        <f t="shared" si="2436"/>
        <v>0</v>
      </c>
      <c r="BU287" s="159">
        <f t="shared" si="2437"/>
        <v>0</v>
      </c>
      <c r="BV287" s="159">
        <f t="shared" si="2438"/>
        <v>0</v>
      </c>
      <c r="BW287" s="159">
        <f t="shared" si="2439"/>
        <v>0</v>
      </c>
      <c r="BX287" s="159">
        <f t="shared" si="2440"/>
        <v>0</v>
      </c>
      <c r="DU287" s="115" t="str">
        <f t="shared" ref="DU287" si="2594" xml:space="preserve"> DEC2HEX(D287*8+E287*4+F287*2+G287)</f>
        <v>0</v>
      </c>
      <c r="DV287" s="115" t="str">
        <f t="shared" ref="DV287" si="2595" xml:space="preserve"> DEC2HEX(H287*8+I287*4+J287*2+K287)</f>
        <v>0</v>
      </c>
      <c r="DW287" s="115" t="str">
        <f t="shared" ref="DW287" si="2596" xml:space="preserve"> DEC2HEX(L287*8+M287*4+N287*2+O287)</f>
        <v>0</v>
      </c>
      <c r="DX287" s="115" t="str">
        <f t="shared" ref="DX287" si="2597" xml:space="preserve"> DEC2HEX(P287*8+Q287*4+R287*2+S287)</f>
        <v>0</v>
      </c>
      <c r="DY287" s="115" t="str">
        <f t="shared" ref="DY287" si="2598" xml:space="preserve"> DEC2HEX(T287*8+U287*4+V287*2+W287)</f>
        <v>0</v>
      </c>
      <c r="DZ287" s="115" t="str">
        <f t="shared" ref="DZ287" si="2599" xml:space="preserve"> DEC2HEX(X287*8+Y287*4+Z287*2+AA287)</f>
        <v>0</v>
      </c>
    </row>
    <row r="288" spans="1:130" ht="69" x14ac:dyDescent="0.35">
      <c r="A288" s="439"/>
      <c r="B288" s="230">
        <f>B286+1</f>
        <v>85</v>
      </c>
      <c r="C288" s="164" t="str">
        <f t="shared" ref="C288" si="2600" xml:space="preserve"> DEC2HEX(B288)</f>
        <v>55</v>
      </c>
      <c r="D288" s="445" t="s">
        <v>246</v>
      </c>
      <c r="E288" s="476"/>
      <c r="F288" s="476"/>
      <c r="G288" s="476"/>
      <c r="H288" s="476"/>
      <c r="I288" s="476"/>
      <c r="J288" s="476"/>
      <c r="K288" s="476"/>
      <c r="L288" s="168" t="s">
        <v>247</v>
      </c>
      <c r="M288" s="168" t="s">
        <v>248</v>
      </c>
      <c r="N288" s="168" t="s">
        <v>249</v>
      </c>
      <c r="O288" s="460" t="s">
        <v>250</v>
      </c>
      <c r="P288" s="460"/>
      <c r="Q288" s="460"/>
      <c r="R288" s="477" t="s">
        <v>379</v>
      </c>
      <c r="S288" s="477"/>
      <c r="T288" s="460" t="s">
        <v>251</v>
      </c>
      <c r="U288" s="460"/>
      <c r="V288" s="460"/>
      <c r="W288" s="460"/>
      <c r="X288" s="167">
        <v>0</v>
      </c>
      <c r="Y288" s="167">
        <v>0</v>
      </c>
      <c r="Z288" s="167">
        <v>0</v>
      </c>
      <c r="AA288" s="167">
        <v>0</v>
      </c>
      <c r="AD288" s="159" t="s">
        <v>264</v>
      </c>
      <c r="AE288" s="93">
        <f xml:space="preserve"> IF(OR(('PPG Phase Definition'!AH107=1),('PPG Phase Definition'!$Q$2=1)),IF('PPG Phase Definition'!W341="",0,MIN(ROUND('PPG Phase Definition'!W341/'PPG Config'!$C$21*255,0),255)),IF('PPG Phase Definition'!W341="",0,MIN(ROUND('PPG Phase Definition'!W341/'PPG Config'!$C$24*255,0),255)))</f>
        <v>0</v>
      </c>
      <c r="AF288" s="159">
        <f t="shared" si="2411"/>
        <v>0</v>
      </c>
      <c r="AG288" s="159"/>
      <c r="AH288" s="159"/>
      <c r="AI288" s="159"/>
      <c r="AJ288" s="159">
        <f t="shared" si="2412"/>
        <v>0</v>
      </c>
      <c r="AK288" s="159"/>
      <c r="AL288" s="159"/>
      <c r="AM288" s="159"/>
      <c r="AN288" s="159">
        <f t="shared" si="2413"/>
        <v>0</v>
      </c>
      <c r="AO288" s="159"/>
      <c r="AP288" s="159"/>
      <c r="AQ288" s="159"/>
      <c r="AR288" s="159">
        <f t="shared" si="2414"/>
        <v>0</v>
      </c>
      <c r="AS288" s="159"/>
      <c r="AT288" s="159"/>
      <c r="AU288" s="159"/>
      <c r="AV288" s="159">
        <f t="shared" si="2415"/>
        <v>0</v>
      </c>
      <c r="AW288" s="159"/>
      <c r="AX288" s="159"/>
      <c r="AY288" s="159"/>
      <c r="AZ288" s="159">
        <f t="shared" si="2416"/>
        <v>0</v>
      </c>
      <c r="BA288" s="159">
        <f t="shared" si="2417"/>
        <v>0</v>
      </c>
      <c r="BB288" s="159">
        <f t="shared" si="2418"/>
        <v>0</v>
      </c>
      <c r="BC288" s="159">
        <f t="shared" si="2419"/>
        <v>0</v>
      </c>
      <c r="BD288" s="159">
        <f t="shared" si="2420"/>
        <v>0</v>
      </c>
      <c r="BE288" s="159">
        <f t="shared" si="2421"/>
        <v>0</v>
      </c>
      <c r="BF288" s="159">
        <f t="shared" si="2422"/>
        <v>0</v>
      </c>
      <c r="BG288" s="159">
        <f t="shared" si="2423"/>
        <v>0</v>
      </c>
      <c r="BH288" s="159">
        <f t="shared" si="2424"/>
        <v>0</v>
      </c>
      <c r="BI288" s="159">
        <f t="shared" si="2425"/>
        <v>0</v>
      </c>
      <c r="BJ288" s="159">
        <f t="shared" si="2426"/>
        <v>0</v>
      </c>
      <c r="BK288" s="159">
        <f t="shared" si="2427"/>
        <v>0</v>
      </c>
      <c r="BL288" s="159">
        <f t="shared" si="2428"/>
        <v>0</v>
      </c>
      <c r="BM288" s="159">
        <f t="shared" si="2429"/>
        <v>0</v>
      </c>
      <c r="BN288" s="159">
        <f t="shared" si="2430"/>
        <v>0</v>
      </c>
      <c r="BO288" s="159">
        <f t="shared" si="2431"/>
        <v>0</v>
      </c>
      <c r="BP288" s="159">
        <f t="shared" si="2432"/>
        <v>0</v>
      </c>
      <c r="BQ288" s="159">
        <f t="shared" si="2433"/>
        <v>0</v>
      </c>
      <c r="BR288" s="159">
        <f t="shared" si="2434"/>
        <v>0</v>
      </c>
      <c r="BS288" s="159">
        <f t="shared" si="2435"/>
        <v>0</v>
      </c>
      <c r="BT288" s="159">
        <f t="shared" si="2436"/>
        <v>0</v>
      </c>
      <c r="BU288" s="159">
        <f t="shared" si="2437"/>
        <v>0</v>
      </c>
      <c r="BV288" s="159">
        <f t="shared" si="2438"/>
        <v>0</v>
      </c>
      <c r="BW288" s="159">
        <f t="shared" si="2439"/>
        <v>0</v>
      </c>
      <c r="BX288" s="159">
        <f t="shared" si="2440"/>
        <v>0</v>
      </c>
      <c r="BY288" s="127"/>
      <c r="BZ288" s="127"/>
      <c r="CA288" s="127"/>
      <c r="CB288" s="127"/>
      <c r="CC288" s="127"/>
      <c r="CD288" s="127"/>
      <c r="CE288" s="127"/>
      <c r="CF288" s="127"/>
      <c r="CG288" s="127"/>
      <c r="CH288" s="127"/>
      <c r="CI288" s="127"/>
      <c r="CJ288" s="127"/>
      <c r="CK288" s="127"/>
      <c r="CL288" s="127"/>
      <c r="CM288" s="127"/>
      <c r="CN288" s="127"/>
      <c r="CO288" s="127"/>
      <c r="CP288" s="127"/>
      <c r="CQ288" s="127"/>
      <c r="CR288" s="127"/>
      <c r="CS288" s="127"/>
      <c r="DU288" s="114"/>
      <c r="DV288" s="114"/>
      <c r="DW288" s="114"/>
      <c r="DX288" s="114"/>
      <c r="DY288" s="114"/>
      <c r="DZ288" s="114"/>
    </row>
    <row r="289" spans="1:130" ht="15.5" x14ac:dyDescent="0.35">
      <c r="A289" s="439"/>
      <c r="D289" s="172">
        <f t="shared" ref="D289" si="2601" xml:space="preserve"> BQ288</f>
        <v>0</v>
      </c>
      <c r="E289" s="172">
        <f t="shared" ref="E289" si="2602" xml:space="preserve"> BR288</f>
        <v>0</v>
      </c>
      <c r="F289" s="172">
        <f t="shared" ref="F289" si="2603" xml:space="preserve"> BS288</f>
        <v>0</v>
      </c>
      <c r="G289" s="172">
        <f t="shared" ref="G289" si="2604" xml:space="preserve"> BT288</f>
        <v>0</v>
      </c>
      <c r="H289" s="172">
        <f t="shared" ref="H289" si="2605" xml:space="preserve"> BU288</f>
        <v>0</v>
      </c>
      <c r="I289" s="172">
        <f t="shared" ref="I289" si="2606" xml:space="preserve"> BV288</f>
        <v>0</v>
      </c>
      <c r="J289" s="172">
        <f t="shared" ref="J289" si="2607" xml:space="preserve"> BW288</f>
        <v>0</v>
      </c>
      <c r="K289" s="172">
        <f t="shared" ref="K289" si="2608" xml:space="preserve"> BX288</f>
        <v>0</v>
      </c>
      <c r="L289" s="172">
        <f>IF('PPG Phase Definition'!AF107="DIG AACM",1,IF('PPG Phase Definition'!AF107="LED_DC Cancellation",1,0))</f>
        <v>0</v>
      </c>
      <c r="M289" s="172">
        <f>IF('PPG Phase Definition'!AF107="ANA AACM",1,0)</f>
        <v>0</v>
      </c>
      <c r="N289" s="172">
        <f xml:space="preserve"> 'PPG Phase Definition'!AH107</f>
        <v>0</v>
      </c>
      <c r="O289" s="172">
        <f t="shared" ref="O289" si="2609" xml:space="preserve"> BV287</f>
        <v>0</v>
      </c>
      <c r="P289" s="172">
        <f t="shared" ref="P289" si="2610" xml:space="preserve"> BW287</f>
        <v>0</v>
      </c>
      <c r="Q289" s="172">
        <f xml:space="preserve"> BX287</f>
        <v>0</v>
      </c>
      <c r="R289" s="172">
        <f>INT(MOD('PPG Phase Definition'!AG107/2,2))</f>
        <v>0</v>
      </c>
      <c r="S289" s="172">
        <f>MOD('PPG Phase Definition'!AG107,2)</f>
        <v>0</v>
      </c>
      <c r="T289" s="172">
        <f t="shared" ref="T289" si="2611" xml:space="preserve"> BU286</f>
        <v>0</v>
      </c>
      <c r="U289" s="172">
        <f t="shared" ref="U289" si="2612" xml:space="preserve"> BV286</f>
        <v>0</v>
      </c>
      <c r="V289" s="172">
        <f t="shared" ref="V289" si="2613" xml:space="preserve"> BW286</f>
        <v>0</v>
      </c>
      <c r="W289" s="172">
        <f xml:space="preserve"> BX286</f>
        <v>0</v>
      </c>
      <c r="X289" s="194"/>
      <c r="Y289" s="194"/>
      <c r="Z289" s="194"/>
      <c r="AA289" s="194"/>
      <c r="AD289" s="159" t="s">
        <v>115</v>
      </c>
      <c r="AE289" s="93">
        <f xml:space="preserve"> IF('PPG Phase Definition'!L341="",0,INDEX(REFERENCE!$I$12:$I$23,MATCH('PPG Phase Definition'!L341,REFERENCE!$J$12:$J$23,0)))</f>
        <v>0</v>
      </c>
      <c r="AF289" s="159">
        <f t="shared" si="2411"/>
        <v>0</v>
      </c>
      <c r="AG289" s="159"/>
      <c r="AH289" s="159"/>
      <c r="AI289" s="159"/>
      <c r="AJ289" s="159">
        <f t="shared" si="2412"/>
        <v>0</v>
      </c>
      <c r="AK289" s="159"/>
      <c r="AL289" s="159"/>
      <c r="AM289" s="159"/>
      <c r="AN289" s="159">
        <f t="shared" si="2413"/>
        <v>0</v>
      </c>
      <c r="AO289" s="159"/>
      <c r="AP289" s="159"/>
      <c r="AQ289" s="159"/>
      <c r="AR289" s="159">
        <f t="shared" si="2414"/>
        <v>0</v>
      </c>
      <c r="AS289" s="159"/>
      <c r="AT289" s="159"/>
      <c r="AU289" s="159"/>
      <c r="AV289" s="159">
        <f t="shared" si="2415"/>
        <v>0</v>
      </c>
      <c r="AW289" s="159"/>
      <c r="AX289" s="159"/>
      <c r="AY289" s="159"/>
      <c r="AZ289" s="159">
        <f t="shared" si="2416"/>
        <v>0</v>
      </c>
      <c r="BA289" s="159">
        <f t="shared" si="2417"/>
        <v>0</v>
      </c>
      <c r="BB289" s="159">
        <f t="shared" si="2418"/>
        <v>0</v>
      </c>
      <c r="BC289" s="159">
        <f t="shared" si="2419"/>
        <v>0</v>
      </c>
      <c r="BD289" s="159">
        <f t="shared" si="2420"/>
        <v>0</v>
      </c>
      <c r="BE289" s="159">
        <f t="shared" si="2421"/>
        <v>0</v>
      </c>
      <c r="BF289" s="159">
        <f t="shared" si="2422"/>
        <v>0</v>
      </c>
      <c r="BG289" s="159">
        <f t="shared" si="2423"/>
        <v>0</v>
      </c>
      <c r="BH289" s="159">
        <f t="shared" si="2424"/>
        <v>0</v>
      </c>
      <c r="BI289" s="159">
        <f t="shared" si="2425"/>
        <v>0</v>
      </c>
      <c r="BJ289" s="159">
        <f t="shared" si="2426"/>
        <v>0</v>
      </c>
      <c r="BK289" s="159">
        <f t="shared" si="2427"/>
        <v>0</v>
      </c>
      <c r="BL289" s="159">
        <f t="shared" si="2428"/>
        <v>0</v>
      </c>
      <c r="BM289" s="159">
        <f t="shared" si="2429"/>
        <v>0</v>
      </c>
      <c r="BN289" s="159">
        <f t="shared" si="2430"/>
        <v>0</v>
      </c>
      <c r="BO289" s="159">
        <f t="shared" si="2431"/>
        <v>0</v>
      </c>
      <c r="BP289" s="159">
        <f t="shared" si="2432"/>
        <v>0</v>
      </c>
      <c r="BQ289" s="159">
        <f t="shared" si="2433"/>
        <v>0</v>
      </c>
      <c r="BR289" s="159">
        <f t="shared" si="2434"/>
        <v>0</v>
      </c>
      <c r="BS289" s="159">
        <f t="shared" si="2435"/>
        <v>0</v>
      </c>
      <c r="BT289" s="159">
        <f t="shared" si="2436"/>
        <v>0</v>
      </c>
      <c r="BU289" s="159">
        <f t="shared" si="2437"/>
        <v>0</v>
      </c>
      <c r="BV289" s="159">
        <f t="shared" si="2438"/>
        <v>0</v>
      </c>
      <c r="BW289" s="159">
        <f t="shared" si="2439"/>
        <v>0</v>
      </c>
      <c r="BX289" s="159">
        <f t="shared" si="2440"/>
        <v>0</v>
      </c>
      <c r="DU289" s="115" t="str">
        <f t="shared" ref="DU289" si="2614" xml:space="preserve"> DEC2HEX(D289*8+E289*4+F289*2+G289)</f>
        <v>0</v>
      </c>
      <c r="DV289" s="115" t="str">
        <f t="shared" ref="DV289" si="2615" xml:space="preserve"> DEC2HEX(H289*8+I289*4+J289*2+K289)</f>
        <v>0</v>
      </c>
      <c r="DW289" s="115" t="str">
        <f t="shared" ref="DW289" si="2616" xml:space="preserve"> DEC2HEX(L289*8+M289*4+N289*2+O289)</f>
        <v>0</v>
      </c>
      <c r="DX289" s="115" t="str">
        <f t="shared" ref="DX289" si="2617" xml:space="preserve"> DEC2HEX(P289*8+Q289*4+R289*2+S289)</f>
        <v>0</v>
      </c>
      <c r="DY289" s="115" t="str">
        <f t="shared" ref="DY289" si="2618" xml:space="preserve"> DEC2HEX(T289*8+U289*4+V289*2+W289)</f>
        <v>0</v>
      </c>
      <c r="DZ289" s="115" t="str">
        <f t="shared" ref="DZ289" si="2619" xml:space="preserve"> DEC2HEX(X289*8+Y289*4+Z289*2+AA289)</f>
        <v>0</v>
      </c>
    </row>
    <row r="290" spans="1:130" ht="43.5" customHeight="1" x14ac:dyDescent="0.35">
      <c r="A290" s="439"/>
      <c r="B290" s="230">
        <f>B288+1</f>
        <v>86</v>
      </c>
      <c r="C290" s="164" t="str">
        <f t="shared" ref="C290" si="2620" xml:space="preserve"> DEC2HEX(B290)</f>
        <v>56</v>
      </c>
      <c r="D290" s="168" t="s">
        <v>380</v>
      </c>
      <c r="E290" s="168" t="s">
        <v>381</v>
      </c>
      <c r="F290" s="167">
        <v>0</v>
      </c>
      <c r="G290" s="167">
        <v>0</v>
      </c>
      <c r="H290" s="445" t="s">
        <v>382</v>
      </c>
      <c r="I290" s="479"/>
      <c r="J290" s="479"/>
      <c r="K290" s="479"/>
      <c r="L290" s="460" t="s">
        <v>252</v>
      </c>
      <c r="M290" s="460"/>
      <c r="N290" s="460"/>
      <c r="O290" s="460"/>
      <c r="P290" s="460"/>
      <c r="Q290" s="460"/>
      <c r="R290" s="460"/>
      <c r="S290" s="460"/>
      <c r="T290" s="460" t="s">
        <v>253</v>
      </c>
      <c r="U290" s="460"/>
      <c r="V290" s="460"/>
      <c r="W290" s="460"/>
      <c r="X290" s="460"/>
      <c r="Y290" s="460"/>
      <c r="Z290" s="460"/>
      <c r="AA290" s="460"/>
      <c r="AD290" s="159" t="s">
        <v>108</v>
      </c>
      <c r="AE290" s="93">
        <f xml:space="preserve"> MAX((CEILING('PPG Phase Definition'!J341*Global!$C$14/1000,1)-1),0)</f>
        <v>0</v>
      </c>
      <c r="AF290" s="159">
        <f t="shared" si="2411"/>
        <v>0</v>
      </c>
      <c r="AG290" s="159"/>
      <c r="AH290" s="159"/>
      <c r="AI290" s="159"/>
      <c r="AJ290" s="159">
        <f t="shared" si="2412"/>
        <v>0</v>
      </c>
      <c r="AK290" s="159"/>
      <c r="AL290" s="159"/>
      <c r="AM290" s="159"/>
      <c r="AN290" s="159">
        <f t="shared" si="2413"/>
        <v>0</v>
      </c>
      <c r="AO290" s="159"/>
      <c r="AP290" s="159"/>
      <c r="AQ290" s="159"/>
      <c r="AR290" s="159">
        <f t="shared" si="2414"/>
        <v>0</v>
      </c>
      <c r="AS290" s="159"/>
      <c r="AT290" s="159"/>
      <c r="AU290" s="159"/>
      <c r="AV290" s="159">
        <f t="shared" si="2415"/>
        <v>0</v>
      </c>
      <c r="AW290" s="159"/>
      <c r="AX290" s="159"/>
      <c r="AY290" s="159"/>
      <c r="AZ290" s="159">
        <f t="shared" si="2416"/>
        <v>0</v>
      </c>
      <c r="BA290" s="159">
        <f t="shared" si="2417"/>
        <v>0</v>
      </c>
      <c r="BB290" s="159">
        <f t="shared" si="2418"/>
        <v>0</v>
      </c>
      <c r="BC290" s="159">
        <f t="shared" si="2419"/>
        <v>0</v>
      </c>
      <c r="BD290" s="159">
        <f t="shared" si="2420"/>
        <v>0</v>
      </c>
      <c r="BE290" s="159">
        <f t="shared" si="2421"/>
        <v>0</v>
      </c>
      <c r="BF290" s="159">
        <f t="shared" si="2422"/>
        <v>0</v>
      </c>
      <c r="BG290" s="159">
        <f t="shared" si="2423"/>
        <v>0</v>
      </c>
      <c r="BH290" s="159">
        <f t="shared" si="2424"/>
        <v>0</v>
      </c>
      <c r="BI290" s="159">
        <f t="shared" si="2425"/>
        <v>0</v>
      </c>
      <c r="BJ290" s="159">
        <f t="shared" si="2426"/>
        <v>0</v>
      </c>
      <c r="BK290" s="159">
        <f t="shared" si="2427"/>
        <v>0</v>
      </c>
      <c r="BL290" s="159">
        <f t="shared" si="2428"/>
        <v>0</v>
      </c>
      <c r="BM290" s="159">
        <f t="shared" si="2429"/>
        <v>0</v>
      </c>
      <c r="BN290" s="159">
        <f t="shared" si="2430"/>
        <v>0</v>
      </c>
      <c r="BO290" s="159">
        <f t="shared" si="2431"/>
        <v>0</v>
      </c>
      <c r="BP290" s="159">
        <f t="shared" si="2432"/>
        <v>0</v>
      </c>
      <c r="BQ290" s="159">
        <f t="shared" si="2433"/>
        <v>0</v>
      </c>
      <c r="BR290" s="159">
        <f t="shared" si="2434"/>
        <v>0</v>
      </c>
      <c r="BS290" s="159">
        <f t="shared" si="2435"/>
        <v>0</v>
      </c>
      <c r="BT290" s="159">
        <f t="shared" si="2436"/>
        <v>0</v>
      </c>
      <c r="BU290" s="159">
        <f t="shared" si="2437"/>
        <v>0</v>
      </c>
      <c r="BV290" s="159">
        <f t="shared" si="2438"/>
        <v>0</v>
      </c>
      <c r="BW290" s="159">
        <f t="shared" si="2439"/>
        <v>0</v>
      </c>
      <c r="BX290" s="159">
        <f t="shared" si="2440"/>
        <v>0</v>
      </c>
      <c r="BY290" s="127"/>
      <c r="BZ290" s="127"/>
      <c r="CA290" s="127"/>
      <c r="CB290" s="127"/>
      <c r="CC290" s="127"/>
      <c r="CD290" s="127"/>
      <c r="CE290" s="127"/>
      <c r="DU290" s="114"/>
      <c r="DV290" s="114"/>
      <c r="DW290" s="114"/>
      <c r="DX290" s="114"/>
      <c r="DY290" s="114"/>
      <c r="DZ290" s="114"/>
    </row>
    <row r="291" spans="1:130" ht="47" x14ac:dyDescent="0.35">
      <c r="A291" s="439"/>
      <c r="D291" s="156">
        <f>IF('PPG Phase Definition'!S107="LED_DC Cancellation",1,0)</f>
        <v>0</v>
      </c>
      <c r="E291" s="156">
        <f>IF('PPG Phase Definition'!AF107="LED_DC Cancellation",1,0)</f>
        <v>0</v>
      </c>
      <c r="F291" s="156"/>
      <c r="G291" s="156"/>
      <c r="H291" s="172">
        <f xml:space="preserve"> BU289</f>
        <v>0</v>
      </c>
      <c r="I291" s="172">
        <f xml:space="preserve"> BV289</f>
        <v>0</v>
      </c>
      <c r="J291" s="172">
        <f xml:space="preserve"> BW289</f>
        <v>0</v>
      </c>
      <c r="K291" s="172">
        <f xml:space="preserve"> BX289</f>
        <v>0</v>
      </c>
      <c r="L291" s="172">
        <f t="shared" ref="L291" si="2621">DL291</f>
        <v>0</v>
      </c>
      <c r="M291" s="172">
        <f t="shared" ref="M291" si="2622">DM291</f>
        <v>0</v>
      </c>
      <c r="N291" s="172">
        <f t="shared" ref="N291" si="2623">DN291</f>
        <v>0</v>
      </c>
      <c r="O291" s="172">
        <f t="shared" ref="O291" si="2624">DO291</f>
        <v>0</v>
      </c>
      <c r="P291" s="172">
        <f t="shared" ref="P291" si="2625">DP291</f>
        <v>0</v>
      </c>
      <c r="Q291" s="172">
        <f t="shared" ref="Q291" si="2626">DQ291</f>
        <v>0</v>
      </c>
      <c r="R291" s="172">
        <f t="shared" ref="R291" si="2627">DR291</f>
        <v>0</v>
      </c>
      <c r="S291" s="172">
        <f>DS291</f>
        <v>0</v>
      </c>
      <c r="T291" s="172">
        <f t="shared" ref="T291" si="2628" xml:space="preserve"> BQ291</f>
        <v>0</v>
      </c>
      <c r="U291" s="172">
        <f t="shared" ref="U291" si="2629" xml:space="preserve"> BR291</f>
        <v>0</v>
      </c>
      <c r="V291" s="172">
        <f t="shared" ref="V291" si="2630" xml:space="preserve"> BS291</f>
        <v>0</v>
      </c>
      <c r="W291" s="172">
        <f t="shared" ref="W291" si="2631" xml:space="preserve"> BT291</f>
        <v>0</v>
      </c>
      <c r="X291" s="172">
        <f t="shared" ref="X291" si="2632" xml:space="preserve"> BU291</f>
        <v>0</v>
      </c>
      <c r="Y291" s="172">
        <f t="shared" ref="Y291" si="2633" xml:space="preserve"> BV291</f>
        <v>0</v>
      </c>
      <c r="Z291" s="172">
        <f t="shared" ref="Z291" si="2634" xml:space="preserve"> BW291</f>
        <v>0</v>
      </c>
      <c r="AA291" s="172">
        <f xml:space="preserve"> BX291</f>
        <v>0</v>
      </c>
      <c r="AD291" s="10" t="s">
        <v>253</v>
      </c>
      <c r="AE291" s="93">
        <f xml:space="preserve"> ROUND(255*'PPG Phase Definition'!AO341/'PPG Config'!$C$8,0)</f>
        <v>0</v>
      </c>
      <c r="AF291" s="159">
        <f t="shared" si="2411"/>
        <v>0</v>
      </c>
      <c r="AG291" s="159"/>
      <c r="AH291" s="159"/>
      <c r="AI291" s="159"/>
      <c r="AJ291" s="159">
        <f t="shared" si="2412"/>
        <v>0</v>
      </c>
      <c r="AK291" s="159"/>
      <c r="AL291" s="159"/>
      <c r="AM291" s="159"/>
      <c r="AN291" s="159">
        <f t="shared" si="2413"/>
        <v>0</v>
      </c>
      <c r="AO291" s="159"/>
      <c r="AP291" s="159"/>
      <c r="AQ291" s="159"/>
      <c r="AR291" s="159">
        <f t="shared" si="2414"/>
        <v>0</v>
      </c>
      <c r="AS291" s="159"/>
      <c r="AT291" s="159"/>
      <c r="AU291" s="159"/>
      <c r="AV291" s="159">
        <f t="shared" si="2415"/>
        <v>0</v>
      </c>
      <c r="AW291" s="159"/>
      <c r="AX291" s="159"/>
      <c r="AY291" s="159"/>
      <c r="AZ291" s="159">
        <f t="shared" si="2416"/>
        <v>0</v>
      </c>
      <c r="BA291" s="159">
        <f t="shared" si="2417"/>
        <v>0</v>
      </c>
      <c r="BB291" s="159">
        <f t="shared" si="2418"/>
        <v>0</v>
      </c>
      <c r="BC291" s="159">
        <f t="shared" si="2419"/>
        <v>0</v>
      </c>
      <c r="BD291" s="159">
        <f t="shared" si="2420"/>
        <v>0</v>
      </c>
      <c r="BE291" s="159">
        <f t="shared" si="2421"/>
        <v>0</v>
      </c>
      <c r="BF291" s="159">
        <f t="shared" si="2422"/>
        <v>0</v>
      </c>
      <c r="BG291" s="159">
        <f t="shared" si="2423"/>
        <v>0</v>
      </c>
      <c r="BH291" s="159">
        <f t="shared" si="2424"/>
        <v>0</v>
      </c>
      <c r="BI291" s="159">
        <f t="shared" si="2425"/>
        <v>0</v>
      </c>
      <c r="BJ291" s="159">
        <f t="shared" si="2426"/>
        <v>0</v>
      </c>
      <c r="BK291" s="159">
        <f t="shared" si="2427"/>
        <v>0</v>
      </c>
      <c r="BL291" s="159">
        <f t="shared" si="2428"/>
        <v>0</v>
      </c>
      <c r="BM291" s="159">
        <f t="shared" si="2429"/>
        <v>0</v>
      </c>
      <c r="BN291" s="159">
        <f t="shared" si="2430"/>
        <v>0</v>
      </c>
      <c r="BO291" s="159">
        <f t="shared" si="2431"/>
        <v>0</v>
      </c>
      <c r="BP291" s="159">
        <f t="shared" si="2432"/>
        <v>0</v>
      </c>
      <c r="BQ291" s="159">
        <f t="shared" si="2433"/>
        <v>0</v>
      </c>
      <c r="BR291" s="159">
        <f t="shared" si="2434"/>
        <v>0</v>
      </c>
      <c r="BS291" s="159">
        <f t="shared" si="2435"/>
        <v>0</v>
      </c>
      <c r="BT291" s="159">
        <f t="shared" si="2436"/>
        <v>0</v>
      </c>
      <c r="BU291" s="159">
        <f t="shared" si="2437"/>
        <v>0</v>
      </c>
      <c r="BV291" s="159">
        <f t="shared" si="2438"/>
        <v>0</v>
      </c>
      <c r="BW291" s="159">
        <f t="shared" si="2439"/>
        <v>0</v>
      </c>
      <c r="BX291" s="159">
        <f t="shared" si="2440"/>
        <v>0</v>
      </c>
      <c r="BY291" s="183" t="s">
        <v>252</v>
      </c>
      <c r="BZ291" s="114">
        <f xml:space="preserve"> ROUND(255*'PPG Phase Definition'!AP341/'PPG Config'!$C$8,0)</f>
        <v>0</v>
      </c>
      <c r="CA291" s="159">
        <f t="shared" ref="CA291" si="2635" xml:space="preserve"> MOD((BZ291-CU291-16*CQ291-16^2*CM291-CI291*16^3-CE291*16^4)/16^5,16)</f>
        <v>0</v>
      </c>
      <c r="CB291" s="159"/>
      <c r="CC291" s="159"/>
      <c r="CD291" s="159"/>
      <c r="CE291" s="159">
        <f t="shared" ref="CE291" si="2636" xml:space="preserve"> MOD((BZ291-CU291-16*CQ291-16^2*CM291-CI291*16^3)/16^4,16)</f>
        <v>0</v>
      </c>
      <c r="CF291" s="159"/>
      <c r="CG291" s="159"/>
      <c r="CH291" s="159"/>
      <c r="CI291" s="159">
        <f t="shared" ref="CI291" si="2637" xml:space="preserve"> MOD((BZ291-CU291-16*CQ291-16^2*CM291)/16^3,16)</f>
        <v>0</v>
      </c>
      <c r="CJ291" s="159"/>
      <c r="CK291" s="159"/>
      <c r="CL291" s="159"/>
      <c r="CM291" s="159">
        <f t="shared" ref="CM291" si="2638" xml:space="preserve"> MOD((BZ291-CU291-16*CQ291)/16^2,16)</f>
        <v>0</v>
      </c>
      <c r="CN291" s="159"/>
      <c r="CO291" s="159"/>
      <c r="CP291" s="159"/>
      <c r="CQ291" s="159">
        <f t="shared" ref="CQ291" si="2639" xml:space="preserve"> MOD((BZ291-CU291)/16,16)</f>
        <v>0</v>
      </c>
      <c r="CR291" s="159"/>
      <c r="CS291" s="159"/>
      <c r="CT291" s="159"/>
      <c r="CU291" s="159">
        <f t="shared" ref="CU291" si="2640" xml:space="preserve"> MOD(BZ291,16)</f>
        <v>0</v>
      </c>
      <c r="CV291" s="159">
        <f t="shared" ref="CV291" si="2641" xml:space="preserve"> MOD((CA291-CY291-CX291*2-CW291*2^2)/2^3,2)</f>
        <v>0</v>
      </c>
      <c r="CW291" s="159">
        <f t="shared" ref="CW291" si="2642" xml:space="preserve"> MOD((CA291-CY291-CX291*2)/2^2,2)</f>
        <v>0</v>
      </c>
      <c r="CX291" s="159">
        <f t="shared" ref="CX291" si="2643" xml:space="preserve"> MOD((CA291-CY291)/2,2)</f>
        <v>0</v>
      </c>
      <c r="CY291" s="159">
        <f t="shared" ref="CY291" si="2644" xml:space="preserve"> MOD(CA291,2)</f>
        <v>0</v>
      </c>
      <c r="CZ291" s="159">
        <f t="shared" ref="CZ291" si="2645" xml:space="preserve"> MOD((CE291-DC291-DB291*2-DA291*2^2)/2^3,2)</f>
        <v>0</v>
      </c>
      <c r="DA291" s="159">
        <f t="shared" ref="DA291" si="2646" xml:space="preserve"> MOD((CE291-DC291-DB291*2)/2^2,2)</f>
        <v>0</v>
      </c>
      <c r="DB291" s="159">
        <f t="shared" ref="DB291" si="2647" xml:space="preserve"> MOD((CE291-DC291)/2,2)</f>
        <v>0</v>
      </c>
      <c r="DC291" s="159">
        <f t="shared" ref="DC291" si="2648" xml:space="preserve"> MOD(CE291,2)</f>
        <v>0</v>
      </c>
      <c r="DD291" s="159">
        <f t="shared" ref="DD291" si="2649" xml:space="preserve"> MOD((CI291-DG291-DF291*2-DE291*2^2)/2^3,2)</f>
        <v>0</v>
      </c>
      <c r="DE291" s="159">
        <f t="shared" ref="DE291" si="2650" xml:space="preserve"> MOD((CI291-DG291-DF291*2)/2^2,2)</f>
        <v>0</v>
      </c>
      <c r="DF291" s="159">
        <f t="shared" ref="DF291" si="2651" xml:space="preserve"> MOD((CI291-DG291)/2,2)</f>
        <v>0</v>
      </c>
      <c r="DG291" s="159">
        <f t="shared" ref="DG291" si="2652" xml:space="preserve"> MOD(CI291,2)</f>
        <v>0</v>
      </c>
      <c r="DH291" s="159">
        <f t="shared" ref="DH291" si="2653" xml:space="preserve"> MOD((CM291-DK291-DJ291*2-DI291*2^2)/2^3,2)</f>
        <v>0</v>
      </c>
      <c r="DI291" s="159">
        <f t="shared" ref="DI291" si="2654" xml:space="preserve"> MOD((CM291-DK291-DJ291*2)/2^2,2)</f>
        <v>0</v>
      </c>
      <c r="DJ291" s="159">
        <f t="shared" ref="DJ291" si="2655" xml:space="preserve"> MOD((CM291-DK291)/2,2)</f>
        <v>0</v>
      </c>
      <c r="DK291" s="159">
        <f t="shared" ref="DK291" si="2656" xml:space="preserve"> MOD(CM291,2)</f>
        <v>0</v>
      </c>
      <c r="DL291" s="159">
        <f t="shared" ref="DL291" si="2657" xml:space="preserve"> MOD((CQ291-DO291-DN291*2-DM291*2^2)/2^3,2)</f>
        <v>0</v>
      </c>
      <c r="DM291" s="159">
        <f t="shared" ref="DM291" si="2658" xml:space="preserve"> MOD((CQ291-DO291-DN291*2)/2^2,2)</f>
        <v>0</v>
      </c>
      <c r="DN291" s="159">
        <f t="shared" ref="DN291" si="2659" xml:space="preserve"> MOD((CQ291-DO291)/2,2)</f>
        <v>0</v>
      </c>
      <c r="DO291" s="159">
        <f t="shared" ref="DO291" si="2660" xml:space="preserve"> MOD(CQ291,2)</f>
        <v>0</v>
      </c>
      <c r="DP291" s="159">
        <f t="shared" ref="DP291" si="2661" xml:space="preserve"> MOD((CU291-DS291-DR291*2-DQ291*2^2)/2^3,2)</f>
        <v>0</v>
      </c>
      <c r="DQ291" s="159">
        <f t="shared" ref="DQ291" si="2662" xml:space="preserve"> MOD((CU291-DS291-DR291*2)/2^2,2)</f>
        <v>0</v>
      </c>
      <c r="DR291" s="159">
        <f t="shared" ref="DR291" si="2663" xml:space="preserve"> MOD((CU291-DS291)/2,2)</f>
        <v>0</v>
      </c>
      <c r="DS291" s="159">
        <f t="shared" ref="DS291" si="2664" xml:space="preserve"> MOD(CU291,2)</f>
        <v>0</v>
      </c>
      <c r="DU291" s="115" t="str">
        <f t="shared" ref="DU291" si="2665" xml:space="preserve"> DEC2HEX(D291*8+E291*4+F291*2+G291)</f>
        <v>0</v>
      </c>
      <c r="DV291" s="115" t="str">
        <f t="shared" ref="DV291" si="2666" xml:space="preserve"> DEC2HEX(H291*8+I291*4+J291*2+K291)</f>
        <v>0</v>
      </c>
      <c r="DW291" s="115" t="str">
        <f t="shared" ref="DW291" si="2667" xml:space="preserve"> DEC2HEX(L291*8+M291*4+N291*2+O291)</f>
        <v>0</v>
      </c>
      <c r="DX291" s="115" t="str">
        <f t="shared" ref="DX291" si="2668" xml:space="preserve"> DEC2HEX(P291*8+Q291*4+R291*2+S291)</f>
        <v>0</v>
      </c>
      <c r="DY291" s="115" t="str">
        <f t="shared" ref="DY291" si="2669" xml:space="preserve"> DEC2HEX(T291*8+U291*4+V291*2+W291)</f>
        <v>0</v>
      </c>
      <c r="DZ291" s="115" t="str">
        <f t="shared" ref="DZ291" si="2670" xml:space="preserve"> DEC2HEX(X291*8+Y291*4+Z291*2+AA291)</f>
        <v>0</v>
      </c>
    </row>
    <row r="292" spans="1:130" ht="14.75" customHeight="1" x14ac:dyDescent="0.35">
      <c r="A292" s="440">
        <f xml:space="preserve"> A282+1</f>
        <v>12</v>
      </c>
      <c r="B292" s="230">
        <f xml:space="preserve"> B290+1</f>
        <v>87</v>
      </c>
      <c r="C292" s="164" t="str">
        <f xml:space="preserve"> DEC2HEX(B292)</f>
        <v>57</v>
      </c>
      <c r="D292" s="460" t="str">
        <f>D282</f>
        <v>IN_TIA2&lt;4:1&gt;</v>
      </c>
      <c r="E292" s="460"/>
      <c r="F292" s="460"/>
      <c r="G292" s="460"/>
      <c r="H292" s="460" t="str">
        <f t="shared" ref="H292" si="2671">H282</f>
        <v>IN_TIA1&lt;4:1&gt;</v>
      </c>
      <c r="I292" s="460"/>
      <c r="J292" s="460"/>
      <c r="K292" s="460"/>
      <c r="L292" s="460" t="str">
        <f t="shared" ref="L292" si="2672">L282</f>
        <v>LED_DRV2_TX&lt;8:1&gt;</v>
      </c>
      <c r="M292" s="460"/>
      <c r="N292" s="460"/>
      <c r="O292" s="460"/>
      <c r="P292" s="460"/>
      <c r="Q292" s="460"/>
      <c r="R292" s="460"/>
      <c r="S292" s="460"/>
      <c r="T292" s="460" t="str">
        <f>T282</f>
        <v>LED_DRV1_TX&lt;8:1&gt;</v>
      </c>
      <c r="U292" s="460"/>
      <c r="V292" s="460"/>
      <c r="W292" s="460"/>
      <c r="X292" s="460"/>
      <c r="Y292" s="460"/>
      <c r="Z292" s="460"/>
      <c r="AA292" s="460"/>
      <c r="AD292" s="159" t="s">
        <v>59</v>
      </c>
      <c r="AE292" s="93">
        <f xml:space="preserve"> IF('PPG Phase Definition'!F351="",0,('PPG Phase Definition'!F351-1))</f>
        <v>0</v>
      </c>
      <c r="AF292" s="159">
        <f t="shared" si="2411"/>
        <v>0</v>
      </c>
      <c r="AG292" s="159"/>
      <c r="AH292" s="159"/>
      <c r="AI292" s="159"/>
      <c r="AJ292" s="159">
        <f t="shared" si="2412"/>
        <v>0</v>
      </c>
      <c r="AK292" s="159"/>
      <c r="AL292" s="159"/>
      <c r="AM292" s="159"/>
      <c r="AN292" s="159">
        <f t="shared" si="2413"/>
        <v>0</v>
      </c>
      <c r="AO292" s="159"/>
      <c r="AP292" s="159"/>
      <c r="AQ292" s="159"/>
      <c r="AR292" s="159">
        <f t="shared" si="2414"/>
        <v>0</v>
      </c>
      <c r="AS292" s="159"/>
      <c r="AT292" s="159"/>
      <c r="AU292" s="159"/>
      <c r="AV292" s="159">
        <f t="shared" si="2415"/>
        <v>0</v>
      </c>
      <c r="AW292" s="159"/>
      <c r="AX292" s="159"/>
      <c r="AY292" s="159"/>
      <c r="AZ292" s="159">
        <f t="shared" si="2416"/>
        <v>0</v>
      </c>
      <c r="BA292" s="159">
        <f t="shared" si="2417"/>
        <v>0</v>
      </c>
      <c r="BB292" s="159">
        <f t="shared" si="2418"/>
        <v>0</v>
      </c>
      <c r="BC292" s="159">
        <f t="shared" si="2419"/>
        <v>0</v>
      </c>
      <c r="BD292" s="159">
        <f t="shared" si="2420"/>
        <v>0</v>
      </c>
      <c r="BE292" s="159">
        <f t="shared" si="2421"/>
        <v>0</v>
      </c>
      <c r="BF292" s="159">
        <f t="shared" si="2422"/>
        <v>0</v>
      </c>
      <c r="BG292" s="159">
        <f t="shared" si="2423"/>
        <v>0</v>
      </c>
      <c r="BH292" s="159">
        <f t="shared" si="2424"/>
        <v>0</v>
      </c>
      <c r="BI292" s="159">
        <f t="shared" si="2425"/>
        <v>0</v>
      </c>
      <c r="BJ292" s="159">
        <f t="shared" si="2426"/>
        <v>0</v>
      </c>
      <c r="BK292" s="159">
        <f t="shared" si="2427"/>
        <v>0</v>
      </c>
      <c r="BL292" s="159">
        <f t="shared" si="2428"/>
        <v>0</v>
      </c>
      <c r="BM292" s="159">
        <f t="shared" si="2429"/>
        <v>0</v>
      </c>
      <c r="BN292" s="159">
        <f t="shared" si="2430"/>
        <v>0</v>
      </c>
      <c r="BO292" s="159">
        <f t="shared" si="2431"/>
        <v>0</v>
      </c>
      <c r="BP292" s="159">
        <f t="shared" si="2432"/>
        <v>0</v>
      </c>
      <c r="BQ292" s="159">
        <f t="shared" si="2433"/>
        <v>0</v>
      </c>
      <c r="BR292" s="159">
        <f t="shared" si="2434"/>
        <v>0</v>
      </c>
      <c r="BS292" s="159">
        <f t="shared" si="2435"/>
        <v>0</v>
      </c>
      <c r="BT292" s="159">
        <f t="shared" si="2436"/>
        <v>0</v>
      </c>
      <c r="BU292" s="159">
        <f t="shared" si="2437"/>
        <v>0</v>
      </c>
      <c r="BV292" s="159">
        <f t="shared" si="2438"/>
        <v>0</v>
      </c>
      <c r="BW292" s="159">
        <f t="shared" si="2439"/>
        <v>0</v>
      </c>
      <c r="BX292" s="159">
        <f t="shared" si="2440"/>
        <v>0</v>
      </c>
      <c r="DU292" s="114"/>
      <c r="DV292" s="114"/>
      <c r="DW292" s="114"/>
      <c r="DX292" s="114"/>
      <c r="DY292" s="114"/>
      <c r="DZ292" s="114"/>
    </row>
    <row r="293" spans="1:130" ht="15.5" x14ac:dyDescent="0.35">
      <c r="A293" s="439"/>
      <c r="D293" s="155">
        <f>IF('PPG Phase Definition'!Y117=1,1,0)</f>
        <v>0</v>
      </c>
      <c r="E293" s="155">
        <f>IF('PPG Phase Definition'!Z117=1,1,0)</f>
        <v>0</v>
      </c>
      <c r="F293" s="155">
        <f>IF('PPG Phase Definition'!AA117=1,1,0)</f>
        <v>0</v>
      </c>
      <c r="G293" s="155">
        <f>IF('PPG Phase Definition'!AB117=1,1,0)</f>
        <v>0</v>
      </c>
      <c r="H293" s="155">
        <f>IF('PPG Phase Definition'!L117=1,1,0)</f>
        <v>0</v>
      </c>
      <c r="I293" s="155">
        <f>IF('PPG Phase Definition'!M117=1,1,0)</f>
        <v>0</v>
      </c>
      <c r="J293" s="155">
        <f>IF('PPG Phase Definition'!N117=1,1,0)</f>
        <v>0</v>
      </c>
      <c r="K293" s="155">
        <f>IF('PPG Phase Definition'!O117=1,1,0)</f>
        <v>1</v>
      </c>
      <c r="L293" s="155">
        <f xml:space="preserve"> IF('PPG Phase Definition'!E351="TX8",1,0)</f>
        <v>0</v>
      </c>
      <c r="M293" s="155">
        <f xml:space="preserve"> IF('PPG Phase Definition'!E351="TX7",1,0)</f>
        <v>0</v>
      </c>
      <c r="N293" s="155">
        <f xml:space="preserve"> IF('PPG Phase Definition'!E351="TX6",1,0)</f>
        <v>0</v>
      </c>
      <c r="O293" s="155">
        <f xml:space="preserve"> IF('PPG Phase Definition'!E351="TX5",1,0)</f>
        <v>0</v>
      </c>
      <c r="P293" s="155">
        <f xml:space="preserve"> IF('PPG Phase Definition'!E351="TX4",1,0)</f>
        <v>0</v>
      </c>
      <c r="Q293" s="155">
        <f xml:space="preserve"> IF('PPG Phase Definition'!E351="TX3",1,0)</f>
        <v>0</v>
      </c>
      <c r="R293" s="155">
        <f xml:space="preserve"> IF('PPG Phase Definition'!E351="TX2",1,0)</f>
        <v>0</v>
      </c>
      <c r="S293" s="155">
        <f xml:space="preserve"> IF('PPG Phase Definition'!E351="TX1",1,0)</f>
        <v>0</v>
      </c>
      <c r="T293" s="155">
        <f xml:space="preserve"> IF('PPG Phase Definition'!D351="TX8",1,0)</f>
        <v>0</v>
      </c>
      <c r="U293" s="155">
        <f xml:space="preserve"> IF('PPG Phase Definition'!D351="TX7",1,0)</f>
        <v>0</v>
      </c>
      <c r="V293" s="155">
        <f xml:space="preserve"> IF('PPG Phase Definition'!D351="TX6",1,0)</f>
        <v>0</v>
      </c>
      <c r="W293" s="155">
        <f xml:space="preserve"> IF('PPG Phase Definition'!D351="TX5",1,0)</f>
        <v>0</v>
      </c>
      <c r="X293" s="155">
        <f xml:space="preserve"> IF('PPG Phase Definition'!D351="TX4",1,0)</f>
        <v>0</v>
      </c>
      <c r="Y293" s="155">
        <f xml:space="preserve"> IF('PPG Phase Definition'!D351="TX3",1,0)</f>
        <v>0</v>
      </c>
      <c r="Z293" s="155">
        <f xml:space="preserve"> IF('PPG Phase Definition'!D351="TX2",1,0)</f>
        <v>0</v>
      </c>
      <c r="AA293" s="155">
        <f xml:space="preserve"> IF('PPG Phase Definition'!D351="TX1",1,0)</f>
        <v>0</v>
      </c>
      <c r="AD293" s="159" t="s">
        <v>259</v>
      </c>
      <c r="AE293" s="93">
        <f xml:space="preserve"> IF('PPG Phase Definition'!G351="",0,INDEX(REFERENCE!$A$2:$A$15,MATCH('PPG Phase Definition'!G351,REFERENCE!$B$2:$B$15,0)))</f>
        <v>0</v>
      </c>
      <c r="AF293" s="159">
        <f t="shared" si="2411"/>
        <v>0</v>
      </c>
      <c r="AG293" s="159"/>
      <c r="AH293" s="159"/>
      <c r="AI293" s="159"/>
      <c r="AJ293" s="159">
        <f t="shared" si="2412"/>
        <v>0</v>
      </c>
      <c r="AK293" s="159"/>
      <c r="AL293" s="159"/>
      <c r="AM293" s="159"/>
      <c r="AN293" s="159">
        <f t="shared" si="2413"/>
        <v>0</v>
      </c>
      <c r="AO293" s="159"/>
      <c r="AP293" s="159"/>
      <c r="AQ293" s="159"/>
      <c r="AR293" s="159">
        <f t="shared" si="2414"/>
        <v>0</v>
      </c>
      <c r="AS293" s="159"/>
      <c r="AT293" s="159"/>
      <c r="AU293" s="159"/>
      <c r="AV293" s="159">
        <f t="shared" si="2415"/>
        <v>0</v>
      </c>
      <c r="AW293" s="159"/>
      <c r="AX293" s="159"/>
      <c r="AY293" s="159"/>
      <c r="AZ293" s="159">
        <f t="shared" si="2416"/>
        <v>0</v>
      </c>
      <c r="BA293" s="159">
        <f t="shared" si="2417"/>
        <v>0</v>
      </c>
      <c r="BB293" s="159">
        <f t="shared" si="2418"/>
        <v>0</v>
      </c>
      <c r="BC293" s="159">
        <f t="shared" si="2419"/>
        <v>0</v>
      </c>
      <c r="BD293" s="159">
        <f t="shared" si="2420"/>
        <v>0</v>
      </c>
      <c r="BE293" s="159">
        <f t="shared" si="2421"/>
        <v>0</v>
      </c>
      <c r="BF293" s="159">
        <f t="shared" si="2422"/>
        <v>0</v>
      </c>
      <c r="BG293" s="159">
        <f t="shared" si="2423"/>
        <v>0</v>
      </c>
      <c r="BH293" s="159">
        <f t="shared" si="2424"/>
        <v>0</v>
      </c>
      <c r="BI293" s="159">
        <f t="shared" si="2425"/>
        <v>0</v>
      </c>
      <c r="BJ293" s="159">
        <f t="shared" si="2426"/>
        <v>0</v>
      </c>
      <c r="BK293" s="159">
        <f t="shared" si="2427"/>
        <v>0</v>
      </c>
      <c r="BL293" s="159">
        <f t="shared" si="2428"/>
        <v>0</v>
      </c>
      <c r="BM293" s="159">
        <f t="shared" si="2429"/>
        <v>0</v>
      </c>
      <c r="BN293" s="159">
        <f t="shared" si="2430"/>
        <v>0</v>
      </c>
      <c r="BO293" s="159">
        <f t="shared" si="2431"/>
        <v>0</v>
      </c>
      <c r="BP293" s="159">
        <f t="shared" si="2432"/>
        <v>0</v>
      </c>
      <c r="BQ293" s="159">
        <f t="shared" si="2433"/>
        <v>0</v>
      </c>
      <c r="BR293" s="159">
        <f t="shared" si="2434"/>
        <v>0</v>
      </c>
      <c r="BS293" s="159">
        <f t="shared" si="2435"/>
        <v>0</v>
      </c>
      <c r="BT293" s="159">
        <f t="shared" si="2436"/>
        <v>0</v>
      </c>
      <c r="BU293" s="159">
        <f t="shared" si="2437"/>
        <v>0</v>
      </c>
      <c r="BV293" s="159">
        <f t="shared" si="2438"/>
        <v>0</v>
      </c>
      <c r="BW293" s="159">
        <f t="shared" si="2439"/>
        <v>0</v>
      </c>
      <c r="BX293" s="159">
        <f t="shared" si="2440"/>
        <v>0</v>
      </c>
      <c r="BY293" s="127"/>
      <c r="BZ293" s="127"/>
      <c r="CA293" s="127"/>
      <c r="CB293" s="127"/>
      <c r="CC293" s="127"/>
      <c r="CD293" s="127"/>
      <c r="CE293" s="127"/>
      <c r="DU293" s="115" t="str">
        <f t="shared" ref="DU293" si="2673" xml:space="preserve"> DEC2HEX(D293*8+E293*4+F293*2+G293)</f>
        <v>0</v>
      </c>
      <c r="DV293" s="115" t="str">
        <f t="shared" ref="DV293" si="2674" xml:space="preserve"> DEC2HEX(H293*8+I293*4+J293*2+K293)</f>
        <v>1</v>
      </c>
      <c r="DW293" s="115" t="str">
        <f t="shared" ref="DW293" si="2675" xml:space="preserve"> DEC2HEX(L293*8+M293*4+N293*2+O293)</f>
        <v>0</v>
      </c>
      <c r="DX293" s="115" t="str">
        <f t="shared" ref="DX293" si="2676" xml:space="preserve"> DEC2HEX(P293*8+Q293*4+R293*2+S293)</f>
        <v>0</v>
      </c>
      <c r="DY293" s="115" t="str">
        <f t="shared" ref="DY293" si="2677" xml:space="preserve"> DEC2HEX(T293*8+U293*4+V293*2+W293)</f>
        <v>0</v>
      </c>
      <c r="DZ293" s="115" t="str">
        <f t="shared" ref="DZ293" si="2678" xml:space="preserve"> DEC2HEX(X293*8+Y293*4+Z293*2+AA293)</f>
        <v>0</v>
      </c>
    </row>
    <row r="294" spans="1:130" ht="69" x14ac:dyDescent="0.35">
      <c r="A294" s="439"/>
      <c r="B294" s="230">
        <f>B292+1</f>
        <v>88</v>
      </c>
      <c r="C294" s="164" t="str">
        <f t="shared" ref="C294" si="2679" xml:space="preserve"> DEC2HEX(B294)</f>
        <v>58</v>
      </c>
      <c r="D294" s="445" t="s">
        <v>238</v>
      </c>
      <c r="E294" s="476"/>
      <c r="F294" s="476"/>
      <c r="G294" s="476"/>
      <c r="H294" s="476"/>
      <c r="I294" s="476"/>
      <c r="J294" s="476"/>
      <c r="K294" s="476"/>
      <c r="L294" s="168" t="s">
        <v>239</v>
      </c>
      <c r="M294" s="168" t="s">
        <v>240</v>
      </c>
      <c r="N294" s="168" t="s">
        <v>241</v>
      </c>
      <c r="O294" s="460" t="s">
        <v>242</v>
      </c>
      <c r="P294" s="460"/>
      <c r="Q294" s="460"/>
      <c r="R294" s="477" t="s">
        <v>378</v>
      </c>
      <c r="S294" s="477"/>
      <c r="T294" s="460" t="s">
        <v>243</v>
      </c>
      <c r="U294" s="460"/>
      <c r="V294" s="460"/>
      <c r="W294" s="460"/>
      <c r="X294" s="460" t="s">
        <v>33</v>
      </c>
      <c r="Y294" s="460"/>
      <c r="Z294" s="460"/>
      <c r="AA294" s="460"/>
      <c r="AD294" s="159" t="s">
        <v>260</v>
      </c>
      <c r="AE294" s="93">
        <f xml:space="preserve"> IF('PPG Phase Definition'!H351="",0,INDEX(REFERENCE!$A$17:$A$24,MATCH('PPG Phase Definition'!H351,REFERENCE!$B$17:$B$24,0)))</f>
        <v>0</v>
      </c>
      <c r="AF294" s="159">
        <f t="shared" si="2411"/>
        <v>0</v>
      </c>
      <c r="AG294" s="159"/>
      <c r="AH294" s="159"/>
      <c r="AI294" s="159"/>
      <c r="AJ294" s="159">
        <f t="shared" si="2412"/>
        <v>0</v>
      </c>
      <c r="AK294" s="159"/>
      <c r="AL294" s="159"/>
      <c r="AM294" s="159"/>
      <c r="AN294" s="159">
        <f t="shared" si="2413"/>
        <v>0</v>
      </c>
      <c r="AO294" s="159"/>
      <c r="AP294" s="159"/>
      <c r="AQ294" s="159"/>
      <c r="AR294" s="159">
        <f t="shared" si="2414"/>
        <v>0</v>
      </c>
      <c r="AS294" s="159"/>
      <c r="AT294" s="159"/>
      <c r="AU294" s="159"/>
      <c r="AV294" s="159">
        <f t="shared" si="2415"/>
        <v>0</v>
      </c>
      <c r="AW294" s="159"/>
      <c r="AX294" s="159"/>
      <c r="AY294" s="159"/>
      <c r="AZ294" s="159">
        <f t="shared" si="2416"/>
        <v>0</v>
      </c>
      <c r="BA294" s="159">
        <f t="shared" si="2417"/>
        <v>0</v>
      </c>
      <c r="BB294" s="159">
        <f t="shared" si="2418"/>
        <v>0</v>
      </c>
      <c r="BC294" s="159">
        <f t="shared" si="2419"/>
        <v>0</v>
      </c>
      <c r="BD294" s="159">
        <f t="shared" si="2420"/>
        <v>0</v>
      </c>
      <c r="BE294" s="159">
        <f t="shared" si="2421"/>
        <v>0</v>
      </c>
      <c r="BF294" s="159">
        <f t="shared" si="2422"/>
        <v>0</v>
      </c>
      <c r="BG294" s="159">
        <f t="shared" si="2423"/>
        <v>0</v>
      </c>
      <c r="BH294" s="159">
        <f t="shared" si="2424"/>
        <v>0</v>
      </c>
      <c r="BI294" s="159">
        <f t="shared" si="2425"/>
        <v>0</v>
      </c>
      <c r="BJ294" s="159">
        <f t="shared" si="2426"/>
        <v>0</v>
      </c>
      <c r="BK294" s="159">
        <f t="shared" si="2427"/>
        <v>0</v>
      </c>
      <c r="BL294" s="159">
        <f t="shared" si="2428"/>
        <v>0</v>
      </c>
      <c r="BM294" s="159">
        <f t="shared" si="2429"/>
        <v>0</v>
      </c>
      <c r="BN294" s="159">
        <f t="shared" si="2430"/>
        <v>0</v>
      </c>
      <c r="BO294" s="159">
        <f t="shared" si="2431"/>
        <v>0</v>
      </c>
      <c r="BP294" s="159">
        <f t="shared" si="2432"/>
        <v>0</v>
      </c>
      <c r="BQ294" s="159">
        <f t="shared" si="2433"/>
        <v>0</v>
      </c>
      <c r="BR294" s="159">
        <f t="shared" si="2434"/>
        <v>0</v>
      </c>
      <c r="BS294" s="159">
        <f t="shared" si="2435"/>
        <v>0</v>
      </c>
      <c r="BT294" s="159">
        <f t="shared" si="2436"/>
        <v>0</v>
      </c>
      <c r="BU294" s="159">
        <f t="shared" si="2437"/>
        <v>0</v>
      </c>
      <c r="BV294" s="159">
        <f t="shared" si="2438"/>
        <v>0</v>
      </c>
      <c r="BW294" s="159">
        <f t="shared" si="2439"/>
        <v>0</v>
      </c>
      <c r="BX294" s="159">
        <f t="shared" si="2440"/>
        <v>0</v>
      </c>
      <c r="DU294" s="114"/>
      <c r="DV294" s="114"/>
      <c r="DW294" s="114"/>
      <c r="DX294" s="114"/>
      <c r="DY294" s="114"/>
      <c r="DZ294" s="114"/>
    </row>
    <row r="295" spans="1:130" ht="14.75" customHeight="1" x14ac:dyDescent="0.35">
      <c r="A295" s="439"/>
      <c r="D295" s="172">
        <f t="shared" ref="D295" si="2680" xml:space="preserve"> BQ295</f>
        <v>0</v>
      </c>
      <c r="E295" s="172">
        <f t="shared" ref="E295" si="2681" xml:space="preserve"> BR295</f>
        <v>0</v>
      </c>
      <c r="F295" s="172">
        <f t="shared" ref="F295" si="2682" xml:space="preserve"> BS295</f>
        <v>0</v>
      </c>
      <c r="G295" s="172">
        <f t="shared" ref="G295" si="2683" xml:space="preserve"> BT295</f>
        <v>0</v>
      </c>
      <c r="H295" s="172">
        <f t="shared" ref="H295" si="2684" xml:space="preserve"> BU295</f>
        <v>0</v>
      </c>
      <c r="I295" s="172">
        <f t="shared" ref="I295" si="2685" xml:space="preserve"> BV295</f>
        <v>0</v>
      </c>
      <c r="J295" s="172">
        <f t="shared" ref="J295" si="2686" xml:space="preserve"> BW295</f>
        <v>0</v>
      </c>
      <c r="K295" s="172">
        <f t="shared" ref="K295" si="2687" xml:space="preserve"> BX295</f>
        <v>0</v>
      </c>
      <c r="L295" s="172">
        <f>IF('PPG Phase Definition'!S117="DIG AACM",1,IF('PPG Phase Definition'!S117="LED_DC Cancellation",1,0))</f>
        <v>0</v>
      </c>
      <c r="M295" s="172">
        <f>IF('PPG Phase Definition'!S117="ANA AACM",1,0)</f>
        <v>0</v>
      </c>
      <c r="N295" s="172">
        <f xml:space="preserve"> 'PPG Phase Definition'!U117</f>
        <v>1</v>
      </c>
      <c r="O295" s="172">
        <f t="shared" ref="O295" si="2688" xml:space="preserve"> BV294</f>
        <v>0</v>
      </c>
      <c r="P295" s="172">
        <f t="shared" ref="P295" si="2689" xml:space="preserve"> BW294</f>
        <v>0</v>
      </c>
      <c r="Q295" s="172">
        <f xml:space="preserve"> BX294</f>
        <v>0</v>
      </c>
      <c r="R295" s="172">
        <f>INT(MOD('PPG Phase Definition'!T117/2,2))</f>
        <v>0</v>
      </c>
      <c r="S295" s="172">
        <f>MOD('PPG Phase Definition'!T117,2)</f>
        <v>0</v>
      </c>
      <c r="T295" s="172">
        <f t="shared" ref="T295" si="2690" xml:space="preserve"> BU293</f>
        <v>0</v>
      </c>
      <c r="U295" s="172">
        <f t="shared" ref="U295" si="2691" xml:space="preserve"> BV293</f>
        <v>0</v>
      </c>
      <c r="V295" s="172">
        <f t="shared" ref="V295" si="2692" xml:space="preserve"> BW293</f>
        <v>0</v>
      </c>
      <c r="W295" s="172">
        <f xml:space="preserve"> BX293</f>
        <v>0</v>
      </c>
      <c r="X295" s="172">
        <f t="shared" ref="X295" si="2693" xml:space="preserve"> BU292</f>
        <v>0</v>
      </c>
      <c r="Y295" s="172">
        <f t="shared" ref="Y295" si="2694" xml:space="preserve"> BV292</f>
        <v>0</v>
      </c>
      <c r="Z295" s="172">
        <f t="shared" ref="Z295" si="2695" xml:space="preserve"> BW292</f>
        <v>0</v>
      </c>
      <c r="AA295" s="172">
        <f xml:space="preserve"> BX292</f>
        <v>0</v>
      </c>
      <c r="AD295" s="159" t="s">
        <v>261</v>
      </c>
      <c r="AE295" s="93">
        <f xml:space="preserve"> IF(OR(('PPG Phase Definition'!U117=1),('PPG Phase Definition'!$Q$2=1)),IF('PPG Phase Definition'!I351="",0,MIN(ROUND('PPG Phase Definition'!I351/'PPG Config'!$C$20*255,0),255)),IF('PPG Phase Definition'!I351="",0,MIN(ROUND('PPG Phase Definition'!I351/'PPG Config'!$C$23*255,0),255)))</f>
        <v>0</v>
      </c>
      <c r="AF295" s="159">
        <f t="shared" si="2411"/>
        <v>0</v>
      </c>
      <c r="AG295" s="159"/>
      <c r="AH295" s="159"/>
      <c r="AI295" s="159"/>
      <c r="AJ295" s="159">
        <f t="shared" si="2412"/>
        <v>0</v>
      </c>
      <c r="AK295" s="159"/>
      <c r="AL295" s="159"/>
      <c r="AM295" s="159"/>
      <c r="AN295" s="159">
        <f t="shared" si="2413"/>
        <v>0</v>
      </c>
      <c r="AO295" s="159"/>
      <c r="AP295" s="159"/>
      <c r="AQ295" s="159"/>
      <c r="AR295" s="159">
        <f t="shared" si="2414"/>
        <v>0</v>
      </c>
      <c r="AS295" s="159"/>
      <c r="AT295" s="159"/>
      <c r="AU295" s="159"/>
      <c r="AV295" s="159">
        <f t="shared" si="2415"/>
        <v>0</v>
      </c>
      <c r="AW295" s="159"/>
      <c r="AX295" s="159"/>
      <c r="AY295" s="159"/>
      <c r="AZ295" s="159">
        <f t="shared" si="2416"/>
        <v>0</v>
      </c>
      <c r="BA295" s="159">
        <f t="shared" si="2417"/>
        <v>0</v>
      </c>
      <c r="BB295" s="159">
        <f t="shared" si="2418"/>
        <v>0</v>
      </c>
      <c r="BC295" s="159">
        <f t="shared" si="2419"/>
        <v>0</v>
      </c>
      <c r="BD295" s="159">
        <f t="shared" si="2420"/>
        <v>0</v>
      </c>
      <c r="BE295" s="159">
        <f t="shared" si="2421"/>
        <v>0</v>
      </c>
      <c r="BF295" s="159">
        <f t="shared" si="2422"/>
        <v>0</v>
      </c>
      <c r="BG295" s="159">
        <f t="shared" si="2423"/>
        <v>0</v>
      </c>
      <c r="BH295" s="159">
        <f t="shared" si="2424"/>
        <v>0</v>
      </c>
      <c r="BI295" s="159">
        <f t="shared" si="2425"/>
        <v>0</v>
      </c>
      <c r="BJ295" s="159">
        <f t="shared" si="2426"/>
        <v>0</v>
      </c>
      <c r="BK295" s="159">
        <f t="shared" si="2427"/>
        <v>0</v>
      </c>
      <c r="BL295" s="159">
        <f t="shared" si="2428"/>
        <v>0</v>
      </c>
      <c r="BM295" s="159">
        <f t="shared" si="2429"/>
        <v>0</v>
      </c>
      <c r="BN295" s="159">
        <f t="shared" si="2430"/>
        <v>0</v>
      </c>
      <c r="BO295" s="159">
        <f t="shared" si="2431"/>
        <v>0</v>
      </c>
      <c r="BP295" s="159">
        <f t="shared" si="2432"/>
        <v>0</v>
      </c>
      <c r="BQ295" s="159">
        <f t="shared" si="2433"/>
        <v>0</v>
      </c>
      <c r="BR295" s="159">
        <f t="shared" si="2434"/>
        <v>0</v>
      </c>
      <c r="BS295" s="159">
        <f t="shared" si="2435"/>
        <v>0</v>
      </c>
      <c r="BT295" s="159">
        <f t="shared" si="2436"/>
        <v>0</v>
      </c>
      <c r="BU295" s="159">
        <f t="shared" si="2437"/>
        <v>0</v>
      </c>
      <c r="BV295" s="159">
        <f t="shared" si="2438"/>
        <v>0</v>
      </c>
      <c r="BW295" s="159">
        <f t="shared" si="2439"/>
        <v>0</v>
      </c>
      <c r="BX295" s="159">
        <f t="shared" si="2440"/>
        <v>0</v>
      </c>
      <c r="BY295" s="127"/>
      <c r="BZ295" s="127"/>
      <c r="CA295" s="127"/>
      <c r="CB295" s="127"/>
      <c r="CC295" s="127"/>
      <c r="CD295" s="127"/>
      <c r="CE295" s="127"/>
      <c r="CF295" s="127"/>
      <c r="CG295" s="127"/>
      <c r="CH295" s="127"/>
      <c r="CI295" s="127"/>
      <c r="CJ295" s="127"/>
      <c r="CK295" s="127"/>
      <c r="CL295" s="127"/>
      <c r="CM295" s="127"/>
      <c r="CN295" s="127"/>
      <c r="CO295" s="127"/>
      <c r="CP295" s="127"/>
      <c r="CQ295" s="127"/>
      <c r="CR295" s="127"/>
      <c r="CS295" s="127"/>
      <c r="DU295" s="115" t="str">
        <f t="shared" ref="DU295" si="2696" xml:space="preserve"> DEC2HEX(D295*8+E295*4+F295*2+G295)</f>
        <v>0</v>
      </c>
      <c r="DV295" s="115" t="str">
        <f t="shared" ref="DV295" si="2697" xml:space="preserve"> DEC2HEX(H295*8+I295*4+J295*2+K295)</f>
        <v>0</v>
      </c>
      <c r="DW295" s="115" t="str">
        <f t="shared" ref="DW295" si="2698" xml:space="preserve"> DEC2HEX(L295*8+M295*4+N295*2+O295)</f>
        <v>2</v>
      </c>
      <c r="DX295" s="115" t="str">
        <f t="shared" ref="DX295" si="2699" xml:space="preserve"> DEC2HEX(P295*8+Q295*4+R295*2+S295)</f>
        <v>0</v>
      </c>
      <c r="DY295" s="115" t="str">
        <f t="shared" ref="DY295" si="2700" xml:space="preserve"> DEC2HEX(T295*8+U295*4+V295*2+W295)</f>
        <v>0</v>
      </c>
      <c r="DZ295" s="115" t="str">
        <f t="shared" ref="DZ295" si="2701" xml:space="preserve"> DEC2HEX(X295*8+Y295*4+Z295*2+AA295)</f>
        <v>0</v>
      </c>
    </row>
    <row r="296" spans="1:130" ht="90" customHeight="1" x14ac:dyDescent="0.35">
      <c r="A296" s="439"/>
      <c r="B296" s="230">
        <f>B294+1</f>
        <v>89</v>
      </c>
      <c r="C296" s="164" t="str">
        <f t="shared" ref="C296" si="2702" xml:space="preserve"> DEC2HEX(B296)</f>
        <v>59</v>
      </c>
      <c r="D296" s="445" t="s">
        <v>244</v>
      </c>
      <c r="E296" s="445"/>
      <c r="F296" s="169" t="s">
        <v>573</v>
      </c>
      <c r="G296" s="168" t="s">
        <v>350</v>
      </c>
      <c r="H296" s="168" t="s">
        <v>572</v>
      </c>
      <c r="I296" s="478" t="s">
        <v>571</v>
      </c>
      <c r="J296" s="478"/>
      <c r="K296" s="478" t="s">
        <v>34</v>
      </c>
      <c r="L296" s="478"/>
      <c r="M296" s="169" t="s">
        <v>245</v>
      </c>
      <c r="N296" s="169" t="s">
        <v>570</v>
      </c>
      <c r="O296" s="169" t="s">
        <v>35</v>
      </c>
      <c r="P296" s="168" t="s">
        <v>377</v>
      </c>
      <c r="Q296" s="167">
        <v>0</v>
      </c>
      <c r="R296" s="167">
        <v>0</v>
      </c>
      <c r="S296" s="167">
        <v>0</v>
      </c>
      <c r="T296" s="460" t="s">
        <v>37</v>
      </c>
      <c r="U296" s="460"/>
      <c r="V296" s="460"/>
      <c r="W296" s="460"/>
      <c r="X296" s="460"/>
      <c r="Y296" s="460"/>
      <c r="Z296" s="460"/>
      <c r="AA296" s="460"/>
      <c r="AD296" s="159" t="s">
        <v>262</v>
      </c>
      <c r="AE296" s="93">
        <f xml:space="preserve"> IF('PPG Phase Definition'!T351="",0,INDEX(REFERENCE!$A$2:$A$15,MATCH('PPG Phase Definition'!T351,REFERENCE!$B$2:$B$15,0)))</f>
        <v>0</v>
      </c>
      <c r="AF296" s="159">
        <f t="shared" si="2411"/>
        <v>0</v>
      </c>
      <c r="AG296" s="159"/>
      <c r="AH296" s="159"/>
      <c r="AI296" s="159"/>
      <c r="AJ296" s="159">
        <f t="shared" si="2412"/>
        <v>0</v>
      </c>
      <c r="AK296" s="159"/>
      <c r="AL296" s="159"/>
      <c r="AM296" s="159"/>
      <c r="AN296" s="159">
        <f t="shared" si="2413"/>
        <v>0</v>
      </c>
      <c r="AO296" s="159"/>
      <c r="AP296" s="159"/>
      <c r="AQ296" s="159"/>
      <c r="AR296" s="159">
        <f t="shared" si="2414"/>
        <v>0</v>
      </c>
      <c r="AS296" s="159"/>
      <c r="AT296" s="159"/>
      <c r="AU296" s="159"/>
      <c r="AV296" s="159">
        <f t="shared" si="2415"/>
        <v>0</v>
      </c>
      <c r="AW296" s="159"/>
      <c r="AX296" s="159"/>
      <c r="AY296" s="159"/>
      <c r="AZ296" s="159">
        <f t="shared" si="2416"/>
        <v>0</v>
      </c>
      <c r="BA296" s="159">
        <f t="shared" si="2417"/>
        <v>0</v>
      </c>
      <c r="BB296" s="159">
        <f t="shared" si="2418"/>
        <v>0</v>
      </c>
      <c r="BC296" s="159">
        <f t="shared" si="2419"/>
        <v>0</v>
      </c>
      <c r="BD296" s="159">
        <f t="shared" si="2420"/>
        <v>0</v>
      </c>
      <c r="BE296" s="159">
        <f t="shared" si="2421"/>
        <v>0</v>
      </c>
      <c r="BF296" s="159">
        <f t="shared" si="2422"/>
        <v>0</v>
      </c>
      <c r="BG296" s="159">
        <f t="shared" si="2423"/>
        <v>0</v>
      </c>
      <c r="BH296" s="159">
        <f t="shared" si="2424"/>
        <v>0</v>
      </c>
      <c r="BI296" s="159">
        <f t="shared" si="2425"/>
        <v>0</v>
      </c>
      <c r="BJ296" s="159">
        <f t="shared" si="2426"/>
        <v>0</v>
      </c>
      <c r="BK296" s="159">
        <f t="shared" si="2427"/>
        <v>0</v>
      </c>
      <c r="BL296" s="159">
        <f t="shared" si="2428"/>
        <v>0</v>
      </c>
      <c r="BM296" s="159">
        <f t="shared" si="2429"/>
        <v>0</v>
      </c>
      <c r="BN296" s="159">
        <f t="shared" si="2430"/>
        <v>0</v>
      </c>
      <c r="BO296" s="159">
        <f t="shared" si="2431"/>
        <v>0</v>
      </c>
      <c r="BP296" s="159">
        <f t="shared" si="2432"/>
        <v>0</v>
      </c>
      <c r="BQ296" s="159">
        <f t="shared" si="2433"/>
        <v>0</v>
      </c>
      <c r="BR296" s="159">
        <f t="shared" si="2434"/>
        <v>0</v>
      </c>
      <c r="BS296" s="159">
        <f t="shared" si="2435"/>
        <v>0</v>
      </c>
      <c r="BT296" s="159">
        <f t="shared" si="2436"/>
        <v>0</v>
      </c>
      <c r="BU296" s="159">
        <f t="shared" si="2437"/>
        <v>0</v>
      </c>
      <c r="BV296" s="159">
        <f t="shared" si="2438"/>
        <v>0</v>
      </c>
      <c r="BW296" s="159">
        <f t="shared" si="2439"/>
        <v>0</v>
      </c>
      <c r="BX296" s="159">
        <f t="shared" si="2440"/>
        <v>0</v>
      </c>
      <c r="BY296" s="127"/>
      <c r="BZ296" s="127"/>
      <c r="CA296" s="127"/>
      <c r="CB296" s="127"/>
      <c r="CC296" s="127"/>
      <c r="CD296" s="127"/>
      <c r="CE296" s="127"/>
      <c r="DU296" s="114"/>
      <c r="DV296" s="114"/>
      <c r="DW296" s="114"/>
      <c r="DX296" s="114"/>
      <c r="DY296" s="114"/>
      <c r="DZ296" s="114"/>
    </row>
    <row r="297" spans="1:130" ht="15.5" x14ac:dyDescent="0.35">
      <c r="A297" s="439"/>
      <c r="D297" s="172">
        <f xml:space="preserve"> MOD((IF('PPG Phase Definition'!S351="",0,INDEX(REFERENCE!$L$12:$L$15,MATCH('PPG Phase Definition'!S351,REFERENCE!$M$12:$M$15,0)))-E297)/2,2)</f>
        <v>0</v>
      </c>
      <c r="E297" s="172">
        <f xml:space="preserve"> MOD(IF('PPG Phase Definition'!S351="",0,INDEX(REFERENCE!$L$12:$L$15,MATCH('PPG Phase Definition'!S351,REFERENCE!$M$12:$M$15,0))),2)</f>
        <v>0</v>
      </c>
      <c r="F297" s="156"/>
      <c r="G297" s="156"/>
      <c r="H297" s="172">
        <f>IF('PPG Phase Definition'!C117="Impedance",1,0)*IMP_MODE_EN</f>
        <v>0</v>
      </c>
      <c r="I297" s="172">
        <f xml:space="preserve"> MOD(('PPG Phase Definition'!M351-J297)/2,2)</f>
        <v>0</v>
      </c>
      <c r="J297" s="172">
        <f xml:space="preserve"> MOD('PPG Phase Definition'!M351,2)</f>
        <v>0</v>
      </c>
      <c r="K297" s="156"/>
      <c r="L297" s="156"/>
      <c r="M297" s="156"/>
      <c r="N297" s="172">
        <f xml:space="preserve"> MOD(('PPG Phase Definition'!M351-I297*2-J297)/4,2)</f>
        <v>0</v>
      </c>
      <c r="O297" s="172">
        <f xml:space="preserve"> 'PPG Phase Definition'!K351</f>
        <v>0</v>
      </c>
      <c r="P297" s="156">
        <f>IF('PPG Phase Definition'!K117="Set2",1,0)</f>
        <v>0</v>
      </c>
      <c r="Q297" s="156"/>
      <c r="R297" s="156"/>
      <c r="S297" s="156"/>
      <c r="T297" s="172">
        <f t="shared" ref="T297" si="2703" xml:space="preserve"> BQ300</f>
        <v>0</v>
      </c>
      <c r="U297" s="172">
        <f t="shared" ref="U297" si="2704" xml:space="preserve"> BR300</f>
        <v>0</v>
      </c>
      <c r="V297" s="172">
        <f t="shared" ref="V297" si="2705" xml:space="preserve"> BS300</f>
        <v>0</v>
      </c>
      <c r="W297" s="172">
        <f t="shared" ref="W297" si="2706" xml:space="preserve"> BT300</f>
        <v>0</v>
      </c>
      <c r="X297" s="172">
        <f t="shared" ref="X297" si="2707" xml:space="preserve"> BU300</f>
        <v>0</v>
      </c>
      <c r="Y297" s="172">
        <f t="shared" ref="Y297" si="2708" xml:space="preserve"> BV300</f>
        <v>0</v>
      </c>
      <c r="Z297" s="172">
        <f t="shared" ref="Z297" si="2709" xml:space="preserve"> BW300</f>
        <v>0</v>
      </c>
      <c r="AA297" s="172">
        <f xml:space="preserve"> BX300</f>
        <v>0</v>
      </c>
      <c r="AD297" s="159" t="s">
        <v>263</v>
      </c>
      <c r="AE297" s="93">
        <f xml:space="preserve"> IF('PPG Phase Definition'!U351="",0,INDEX(REFERENCE!$A$17:$A$24,MATCH('PPG Phase Definition'!U351,REFERENCE!$B$17:$B$24,0)))</f>
        <v>0</v>
      </c>
      <c r="AF297" s="159">
        <f t="shared" si="2411"/>
        <v>0</v>
      </c>
      <c r="AG297" s="159"/>
      <c r="AH297" s="159"/>
      <c r="AI297" s="159"/>
      <c r="AJ297" s="159">
        <f t="shared" si="2412"/>
        <v>0</v>
      </c>
      <c r="AK297" s="159"/>
      <c r="AL297" s="159"/>
      <c r="AM297" s="159"/>
      <c r="AN297" s="159">
        <f t="shared" si="2413"/>
        <v>0</v>
      </c>
      <c r="AO297" s="159"/>
      <c r="AP297" s="159"/>
      <c r="AQ297" s="159"/>
      <c r="AR297" s="159">
        <f t="shared" si="2414"/>
        <v>0</v>
      </c>
      <c r="AS297" s="159"/>
      <c r="AT297" s="159"/>
      <c r="AU297" s="159"/>
      <c r="AV297" s="159">
        <f t="shared" si="2415"/>
        <v>0</v>
      </c>
      <c r="AW297" s="159"/>
      <c r="AX297" s="159"/>
      <c r="AY297" s="159"/>
      <c r="AZ297" s="159">
        <f t="shared" si="2416"/>
        <v>0</v>
      </c>
      <c r="BA297" s="159">
        <f t="shared" si="2417"/>
        <v>0</v>
      </c>
      <c r="BB297" s="159">
        <f t="shared" si="2418"/>
        <v>0</v>
      </c>
      <c r="BC297" s="159">
        <f t="shared" si="2419"/>
        <v>0</v>
      </c>
      <c r="BD297" s="159">
        <f t="shared" si="2420"/>
        <v>0</v>
      </c>
      <c r="BE297" s="159">
        <f t="shared" si="2421"/>
        <v>0</v>
      </c>
      <c r="BF297" s="159">
        <f t="shared" si="2422"/>
        <v>0</v>
      </c>
      <c r="BG297" s="159">
        <f t="shared" si="2423"/>
        <v>0</v>
      </c>
      <c r="BH297" s="159">
        <f t="shared" si="2424"/>
        <v>0</v>
      </c>
      <c r="BI297" s="159">
        <f t="shared" si="2425"/>
        <v>0</v>
      </c>
      <c r="BJ297" s="159">
        <f t="shared" si="2426"/>
        <v>0</v>
      </c>
      <c r="BK297" s="159">
        <f t="shared" si="2427"/>
        <v>0</v>
      </c>
      <c r="BL297" s="159">
        <f t="shared" si="2428"/>
        <v>0</v>
      </c>
      <c r="BM297" s="159">
        <f t="shared" si="2429"/>
        <v>0</v>
      </c>
      <c r="BN297" s="159">
        <f t="shared" si="2430"/>
        <v>0</v>
      </c>
      <c r="BO297" s="159">
        <f t="shared" si="2431"/>
        <v>0</v>
      </c>
      <c r="BP297" s="159">
        <f t="shared" si="2432"/>
        <v>0</v>
      </c>
      <c r="BQ297" s="159">
        <f t="shared" si="2433"/>
        <v>0</v>
      </c>
      <c r="BR297" s="159">
        <f t="shared" si="2434"/>
        <v>0</v>
      </c>
      <c r="BS297" s="159">
        <f t="shared" si="2435"/>
        <v>0</v>
      </c>
      <c r="BT297" s="159">
        <f t="shared" si="2436"/>
        <v>0</v>
      </c>
      <c r="BU297" s="159">
        <f t="shared" si="2437"/>
        <v>0</v>
      </c>
      <c r="BV297" s="159">
        <f t="shared" si="2438"/>
        <v>0</v>
      </c>
      <c r="BW297" s="159">
        <f t="shared" si="2439"/>
        <v>0</v>
      </c>
      <c r="BX297" s="159">
        <f t="shared" si="2440"/>
        <v>0</v>
      </c>
      <c r="DU297" s="115" t="str">
        <f t="shared" ref="DU297" si="2710" xml:space="preserve"> DEC2HEX(D297*8+E297*4+F297*2+G297)</f>
        <v>0</v>
      </c>
      <c r="DV297" s="115" t="str">
        <f t="shared" ref="DV297" si="2711" xml:space="preserve"> DEC2HEX(H297*8+I297*4+J297*2+K297)</f>
        <v>0</v>
      </c>
      <c r="DW297" s="115" t="str">
        <f t="shared" ref="DW297" si="2712" xml:space="preserve"> DEC2HEX(L297*8+M297*4+N297*2+O297)</f>
        <v>0</v>
      </c>
      <c r="DX297" s="115" t="str">
        <f t="shared" ref="DX297" si="2713" xml:space="preserve"> DEC2HEX(P297*8+Q297*4+R297*2+S297)</f>
        <v>0</v>
      </c>
      <c r="DY297" s="115" t="str">
        <f t="shared" ref="DY297" si="2714" xml:space="preserve"> DEC2HEX(T297*8+U297*4+V297*2+W297)</f>
        <v>0</v>
      </c>
      <c r="DZ297" s="115" t="str">
        <f t="shared" ref="DZ297" si="2715" xml:space="preserve"> DEC2HEX(X297*8+Y297*4+Z297*2+AA297)</f>
        <v>0</v>
      </c>
    </row>
    <row r="298" spans="1:130" ht="69" x14ac:dyDescent="0.35">
      <c r="A298" s="439"/>
      <c r="B298" s="230">
        <f>B296+1</f>
        <v>90</v>
      </c>
      <c r="C298" s="164" t="str">
        <f t="shared" ref="C298" si="2716" xml:space="preserve"> DEC2HEX(B298)</f>
        <v>5A</v>
      </c>
      <c r="D298" s="445" t="s">
        <v>246</v>
      </c>
      <c r="E298" s="476"/>
      <c r="F298" s="476"/>
      <c r="G298" s="476"/>
      <c r="H298" s="476"/>
      <c r="I298" s="476"/>
      <c r="J298" s="476"/>
      <c r="K298" s="476"/>
      <c r="L298" s="168" t="s">
        <v>247</v>
      </c>
      <c r="M298" s="168" t="s">
        <v>248</v>
      </c>
      <c r="N298" s="168" t="s">
        <v>249</v>
      </c>
      <c r="O298" s="460" t="s">
        <v>250</v>
      </c>
      <c r="P298" s="460"/>
      <c r="Q298" s="460"/>
      <c r="R298" s="477" t="s">
        <v>379</v>
      </c>
      <c r="S298" s="477"/>
      <c r="T298" s="460" t="s">
        <v>251</v>
      </c>
      <c r="U298" s="460"/>
      <c r="V298" s="460"/>
      <c r="W298" s="460"/>
      <c r="X298" s="167">
        <v>0</v>
      </c>
      <c r="Y298" s="167">
        <v>0</v>
      </c>
      <c r="Z298" s="167">
        <v>0</v>
      </c>
      <c r="AA298" s="167">
        <v>0</v>
      </c>
      <c r="AD298" s="159" t="s">
        <v>264</v>
      </c>
      <c r="AE298" s="93">
        <f xml:space="preserve"> IF(OR(('PPG Phase Definition'!AH117=1),('PPG Phase Definition'!$Q$2=1)),IF('PPG Phase Definition'!W351="",0,MIN(ROUND('PPG Phase Definition'!W351/'PPG Config'!$C$21*255,0),255)),IF('PPG Phase Definition'!W351="",0,MIN(ROUND('PPG Phase Definition'!W351/'PPG Config'!$C$24*255,0),255)))</f>
        <v>0</v>
      </c>
      <c r="AF298" s="159">
        <f t="shared" si="2411"/>
        <v>0</v>
      </c>
      <c r="AG298" s="159"/>
      <c r="AH298" s="159"/>
      <c r="AI298" s="159"/>
      <c r="AJ298" s="159">
        <f t="shared" si="2412"/>
        <v>0</v>
      </c>
      <c r="AK298" s="159"/>
      <c r="AL298" s="159"/>
      <c r="AM298" s="159"/>
      <c r="AN298" s="159">
        <f t="shared" si="2413"/>
        <v>0</v>
      </c>
      <c r="AO298" s="159"/>
      <c r="AP298" s="159"/>
      <c r="AQ298" s="159"/>
      <c r="AR298" s="159">
        <f t="shared" si="2414"/>
        <v>0</v>
      </c>
      <c r="AS298" s="159"/>
      <c r="AT298" s="159"/>
      <c r="AU298" s="159"/>
      <c r="AV298" s="159">
        <f t="shared" si="2415"/>
        <v>0</v>
      </c>
      <c r="AW298" s="159"/>
      <c r="AX298" s="159"/>
      <c r="AY298" s="159"/>
      <c r="AZ298" s="159">
        <f t="shared" si="2416"/>
        <v>0</v>
      </c>
      <c r="BA298" s="159">
        <f t="shared" si="2417"/>
        <v>0</v>
      </c>
      <c r="BB298" s="159">
        <f t="shared" si="2418"/>
        <v>0</v>
      </c>
      <c r="BC298" s="159">
        <f t="shared" si="2419"/>
        <v>0</v>
      </c>
      <c r="BD298" s="159">
        <f t="shared" si="2420"/>
        <v>0</v>
      </c>
      <c r="BE298" s="159">
        <f t="shared" si="2421"/>
        <v>0</v>
      </c>
      <c r="BF298" s="159">
        <f t="shared" si="2422"/>
        <v>0</v>
      </c>
      <c r="BG298" s="159">
        <f t="shared" si="2423"/>
        <v>0</v>
      </c>
      <c r="BH298" s="159">
        <f t="shared" si="2424"/>
        <v>0</v>
      </c>
      <c r="BI298" s="159">
        <f t="shared" si="2425"/>
        <v>0</v>
      </c>
      <c r="BJ298" s="159">
        <f t="shared" si="2426"/>
        <v>0</v>
      </c>
      <c r="BK298" s="159">
        <f t="shared" si="2427"/>
        <v>0</v>
      </c>
      <c r="BL298" s="159">
        <f t="shared" si="2428"/>
        <v>0</v>
      </c>
      <c r="BM298" s="159">
        <f t="shared" si="2429"/>
        <v>0</v>
      </c>
      <c r="BN298" s="159">
        <f t="shared" si="2430"/>
        <v>0</v>
      </c>
      <c r="BO298" s="159">
        <f t="shared" si="2431"/>
        <v>0</v>
      </c>
      <c r="BP298" s="159">
        <f t="shared" si="2432"/>
        <v>0</v>
      </c>
      <c r="BQ298" s="159">
        <f t="shared" si="2433"/>
        <v>0</v>
      </c>
      <c r="BR298" s="159">
        <f t="shared" si="2434"/>
        <v>0</v>
      </c>
      <c r="BS298" s="159">
        <f t="shared" si="2435"/>
        <v>0</v>
      </c>
      <c r="BT298" s="159">
        <f t="shared" si="2436"/>
        <v>0</v>
      </c>
      <c r="BU298" s="159">
        <f t="shared" si="2437"/>
        <v>0</v>
      </c>
      <c r="BV298" s="159">
        <f t="shared" si="2438"/>
        <v>0</v>
      </c>
      <c r="BW298" s="159">
        <f t="shared" si="2439"/>
        <v>0</v>
      </c>
      <c r="BX298" s="159">
        <f t="shared" si="2440"/>
        <v>0</v>
      </c>
      <c r="BY298" s="127"/>
      <c r="BZ298" s="127"/>
      <c r="CA298" s="127"/>
      <c r="CB298" s="127"/>
      <c r="CC298" s="127"/>
      <c r="CD298" s="127"/>
      <c r="CE298" s="127"/>
      <c r="CF298" s="127"/>
      <c r="CG298" s="127"/>
      <c r="CH298" s="127"/>
      <c r="CI298" s="127"/>
      <c r="CJ298" s="127"/>
      <c r="CK298" s="127"/>
      <c r="CL298" s="127"/>
      <c r="CM298" s="127"/>
      <c r="CN298" s="127"/>
      <c r="CO298" s="127"/>
      <c r="CP298" s="127"/>
      <c r="CQ298" s="127"/>
      <c r="CR298" s="127"/>
      <c r="CS298" s="127"/>
      <c r="DU298" s="114"/>
      <c r="DV298" s="114"/>
      <c r="DW298" s="114"/>
      <c r="DX298" s="114"/>
      <c r="DY298" s="114"/>
      <c r="DZ298" s="114"/>
    </row>
    <row r="299" spans="1:130" ht="15.5" x14ac:dyDescent="0.35">
      <c r="A299" s="439"/>
      <c r="D299" s="172">
        <f t="shared" ref="D299" si="2717" xml:space="preserve"> BQ298</f>
        <v>0</v>
      </c>
      <c r="E299" s="172">
        <f t="shared" ref="E299" si="2718" xml:space="preserve"> BR298</f>
        <v>0</v>
      </c>
      <c r="F299" s="172">
        <f t="shared" ref="F299" si="2719" xml:space="preserve"> BS298</f>
        <v>0</v>
      </c>
      <c r="G299" s="172">
        <f t="shared" ref="G299" si="2720" xml:space="preserve"> BT298</f>
        <v>0</v>
      </c>
      <c r="H299" s="172">
        <f t="shared" ref="H299" si="2721" xml:space="preserve"> BU298</f>
        <v>0</v>
      </c>
      <c r="I299" s="172">
        <f t="shared" ref="I299" si="2722" xml:space="preserve"> BV298</f>
        <v>0</v>
      </c>
      <c r="J299" s="172">
        <f t="shared" ref="J299" si="2723" xml:space="preserve"> BW298</f>
        <v>0</v>
      </c>
      <c r="K299" s="172">
        <f t="shared" ref="K299" si="2724" xml:space="preserve"> BX298</f>
        <v>0</v>
      </c>
      <c r="L299" s="172">
        <f>IF('PPG Phase Definition'!AF117="DIG AACM",1,IF('PPG Phase Definition'!AF117="LED_DC Cancellation",1,0))</f>
        <v>0</v>
      </c>
      <c r="M299" s="172">
        <f>IF('PPG Phase Definition'!AF117="ANA AACM",1,0)</f>
        <v>0</v>
      </c>
      <c r="N299" s="172">
        <f xml:space="preserve"> 'PPG Phase Definition'!AH117</f>
        <v>0</v>
      </c>
      <c r="O299" s="172">
        <f t="shared" ref="O299" si="2725" xml:space="preserve"> BV297</f>
        <v>0</v>
      </c>
      <c r="P299" s="172">
        <f t="shared" ref="P299" si="2726" xml:space="preserve"> BW297</f>
        <v>0</v>
      </c>
      <c r="Q299" s="172">
        <f xml:space="preserve"> BX297</f>
        <v>0</v>
      </c>
      <c r="R299" s="172">
        <f>INT(MOD('PPG Phase Definition'!AG117/2,2))</f>
        <v>0</v>
      </c>
      <c r="S299" s="172">
        <f>MOD('PPG Phase Definition'!AG117,2)</f>
        <v>0</v>
      </c>
      <c r="T299" s="172">
        <f t="shared" ref="T299" si="2727" xml:space="preserve"> BU296</f>
        <v>0</v>
      </c>
      <c r="U299" s="172">
        <f t="shared" ref="U299" si="2728" xml:space="preserve"> BV296</f>
        <v>0</v>
      </c>
      <c r="V299" s="172">
        <f t="shared" ref="V299" si="2729" xml:space="preserve"> BW296</f>
        <v>0</v>
      </c>
      <c r="W299" s="172">
        <f xml:space="preserve"> BX296</f>
        <v>0</v>
      </c>
      <c r="X299" s="194"/>
      <c r="Y299" s="194"/>
      <c r="Z299" s="194"/>
      <c r="AA299" s="194"/>
      <c r="AD299" s="159" t="s">
        <v>115</v>
      </c>
      <c r="AE299" s="93">
        <f xml:space="preserve"> IF('PPG Phase Definition'!L351="",0,INDEX(REFERENCE!$I$12:$I$23,MATCH('PPG Phase Definition'!L351,REFERENCE!$J$12:$J$23,0)))</f>
        <v>0</v>
      </c>
      <c r="AF299" s="159">
        <f t="shared" si="2411"/>
        <v>0</v>
      </c>
      <c r="AG299" s="159"/>
      <c r="AH299" s="159"/>
      <c r="AI299" s="159"/>
      <c r="AJ299" s="159">
        <f t="shared" si="2412"/>
        <v>0</v>
      </c>
      <c r="AK299" s="159"/>
      <c r="AL299" s="159"/>
      <c r="AM299" s="159"/>
      <c r="AN299" s="159">
        <f t="shared" si="2413"/>
        <v>0</v>
      </c>
      <c r="AO299" s="159"/>
      <c r="AP299" s="159"/>
      <c r="AQ299" s="159"/>
      <c r="AR299" s="159">
        <f t="shared" si="2414"/>
        <v>0</v>
      </c>
      <c r="AS299" s="159"/>
      <c r="AT299" s="159"/>
      <c r="AU299" s="159"/>
      <c r="AV299" s="159">
        <f t="shared" si="2415"/>
        <v>0</v>
      </c>
      <c r="AW299" s="159"/>
      <c r="AX299" s="159"/>
      <c r="AY299" s="159"/>
      <c r="AZ299" s="159">
        <f t="shared" si="2416"/>
        <v>0</v>
      </c>
      <c r="BA299" s="159">
        <f t="shared" si="2417"/>
        <v>0</v>
      </c>
      <c r="BB299" s="159">
        <f t="shared" si="2418"/>
        <v>0</v>
      </c>
      <c r="BC299" s="159">
        <f t="shared" si="2419"/>
        <v>0</v>
      </c>
      <c r="BD299" s="159">
        <f t="shared" si="2420"/>
        <v>0</v>
      </c>
      <c r="BE299" s="159">
        <f t="shared" si="2421"/>
        <v>0</v>
      </c>
      <c r="BF299" s="159">
        <f t="shared" si="2422"/>
        <v>0</v>
      </c>
      <c r="BG299" s="159">
        <f t="shared" si="2423"/>
        <v>0</v>
      </c>
      <c r="BH299" s="159">
        <f t="shared" si="2424"/>
        <v>0</v>
      </c>
      <c r="BI299" s="159">
        <f t="shared" si="2425"/>
        <v>0</v>
      </c>
      <c r="BJ299" s="159">
        <f t="shared" si="2426"/>
        <v>0</v>
      </c>
      <c r="BK299" s="159">
        <f t="shared" si="2427"/>
        <v>0</v>
      </c>
      <c r="BL299" s="159">
        <f t="shared" si="2428"/>
        <v>0</v>
      </c>
      <c r="BM299" s="159">
        <f t="shared" si="2429"/>
        <v>0</v>
      </c>
      <c r="BN299" s="159">
        <f t="shared" si="2430"/>
        <v>0</v>
      </c>
      <c r="BO299" s="159">
        <f t="shared" si="2431"/>
        <v>0</v>
      </c>
      <c r="BP299" s="159">
        <f t="shared" si="2432"/>
        <v>0</v>
      </c>
      <c r="BQ299" s="159">
        <f t="shared" si="2433"/>
        <v>0</v>
      </c>
      <c r="BR299" s="159">
        <f t="shared" si="2434"/>
        <v>0</v>
      </c>
      <c r="BS299" s="159">
        <f t="shared" si="2435"/>
        <v>0</v>
      </c>
      <c r="BT299" s="159">
        <f t="shared" si="2436"/>
        <v>0</v>
      </c>
      <c r="BU299" s="159">
        <f t="shared" si="2437"/>
        <v>0</v>
      </c>
      <c r="BV299" s="159">
        <f t="shared" si="2438"/>
        <v>0</v>
      </c>
      <c r="BW299" s="159">
        <f t="shared" si="2439"/>
        <v>0</v>
      </c>
      <c r="BX299" s="159">
        <f t="shared" si="2440"/>
        <v>0</v>
      </c>
      <c r="DU299" s="115" t="str">
        <f t="shared" ref="DU299" si="2730" xml:space="preserve"> DEC2HEX(D299*8+E299*4+F299*2+G299)</f>
        <v>0</v>
      </c>
      <c r="DV299" s="115" t="str">
        <f t="shared" ref="DV299" si="2731" xml:space="preserve"> DEC2HEX(H299*8+I299*4+J299*2+K299)</f>
        <v>0</v>
      </c>
      <c r="DW299" s="115" t="str">
        <f t="shared" ref="DW299" si="2732" xml:space="preserve"> DEC2HEX(L299*8+M299*4+N299*2+O299)</f>
        <v>0</v>
      </c>
      <c r="DX299" s="115" t="str">
        <f t="shared" ref="DX299" si="2733" xml:space="preserve"> DEC2HEX(P299*8+Q299*4+R299*2+S299)</f>
        <v>0</v>
      </c>
      <c r="DY299" s="115" t="str">
        <f t="shared" ref="DY299" si="2734" xml:space="preserve"> DEC2HEX(T299*8+U299*4+V299*2+W299)</f>
        <v>0</v>
      </c>
      <c r="DZ299" s="115" t="str">
        <f t="shared" ref="DZ299" si="2735" xml:space="preserve"> DEC2HEX(X299*8+Y299*4+Z299*2+AA299)</f>
        <v>0</v>
      </c>
    </row>
    <row r="300" spans="1:130" ht="43.5" customHeight="1" x14ac:dyDescent="0.35">
      <c r="A300" s="439"/>
      <c r="B300" s="230">
        <f>B298+1</f>
        <v>91</v>
      </c>
      <c r="C300" s="164" t="str">
        <f t="shared" ref="C300" si="2736" xml:space="preserve"> DEC2HEX(B300)</f>
        <v>5B</v>
      </c>
      <c r="D300" s="168" t="s">
        <v>380</v>
      </c>
      <c r="E300" s="168" t="s">
        <v>381</v>
      </c>
      <c r="F300" s="167">
        <v>0</v>
      </c>
      <c r="G300" s="167">
        <v>0</v>
      </c>
      <c r="H300" s="445" t="s">
        <v>382</v>
      </c>
      <c r="I300" s="479"/>
      <c r="J300" s="479"/>
      <c r="K300" s="479"/>
      <c r="L300" s="460" t="s">
        <v>252</v>
      </c>
      <c r="M300" s="460"/>
      <c r="N300" s="460"/>
      <c r="O300" s="460"/>
      <c r="P300" s="460"/>
      <c r="Q300" s="460"/>
      <c r="R300" s="460"/>
      <c r="S300" s="460"/>
      <c r="T300" s="460" t="s">
        <v>253</v>
      </c>
      <c r="U300" s="460"/>
      <c r="V300" s="460"/>
      <c r="W300" s="460"/>
      <c r="X300" s="460"/>
      <c r="Y300" s="460"/>
      <c r="Z300" s="460"/>
      <c r="AA300" s="460"/>
      <c r="AD300" s="159" t="s">
        <v>108</v>
      </c>
      <c r="AE300" s="93">
        <f xml:space="preserve"> MAX((CEILING('PPG Phase Definition'!J351*Global!$C$14/1000,1)-1),0)</f>
        <v>0</v>
      </c>
      <c r="AF300" s="159">
        <f t="shared" si="2411"/>
        <v>0</v>
      </c>
      <c r="AG300" s="159"/>
      <c r="AH300" s="159"/>
      <c r="AI300" s="159"/>
      <c r="AJ300" s="159">
        <f t="shared" si="2412"/>
        <v>0</v>
      </c>
      <c r="AK300" s="159"/>
      <c r="AL300" s="159"/>
      <c r="AM300" s="159"/>
      <c r="AN300" s="159">
        <f t="shared" si="2413"/>
        <v>0</v>
      </c>
      <c r="AO300" s="159"/>
      <c r="AP300" s="159"/>
      <c r="AQ300" s="159"/>
      <c r="AR300" s="159">
        <f t="shared" si="2414"/>
        <v>0</v>
      </c>
      <c r="AS300" s="159"/>
      <c r="AT300" s="159"/>
      <c r="AU300" s="159"/>
      <c r="AV300" s="159">
        <f t="shared" si="2415"/>
        <v>0</v>
      </c>
      <c r="AW300" s="159"/>
      <c r="AX300" s="159"/>
      <c r="AY300" s="159"/>
      <c r="AZ300" s="159">
        <f t="shared" si="2416"/>
        <v>0</v>
      </c>
      <c r="BA300" s="159">
        <f t="shared" si="2417"/>
        <v>0</v>
      </c>
      <c r="BB300" s="159">
        <f t="shared" si="2418"/>
        <v>0</v>
      </c>
      <c r="BC300" s="159">
        <f t="shared" si="2419"/>
        <v>0</v>
      </c>
      <c r="BD300" s="159">
        <f t="shared" si="2420"/>
        <v>0</v>
      </c>
      <c r="BE300" s="159">
        <f t="shared" si="2421"/>
        <v>0</v>
      </c>
      <c r="BF300" s="159">
        <f t="shared" si="2422"/>
        <v>0</v>
      </c>
      <c r="BG300" s="159">
        <f t="shared" si="2423"/>
        <v>0</v>
      </c>
      <c r="BH300" s="159">
        <f t="shared" si="2424"/>
        <v>0</v>
      </c>
      <c r="BI300" s="159">
        <f t="shared" si="2425"/>
        <v>0</v>
      </c>
      <c r="BJ300" s="159">
        <f t="shared" si="2426"/>
        <v>0</v>
      </c>
      <c r="BK300" s="159">
        <f t="shared" si="2427"/>
        <v>0</v>
      </c>
      <c r="BL300" s="159">
        <f t="shared" si="2428"/>
        <v>0</v>
      </c>
      <c r="BM300" s="159">
        <f t="shared" si="2429"/>
        <v>0</v>
      </c>
      <c r="BN300" s="159">
        <f t="shared" si="2430"/>
        <v>0</v>
      </c>
      <c r="BO300" s="159">
        <f t="shared" si="2431"/>
        <v>0</v>
      </c>
      <c r="BP300" s="159">
        <f t="shared" si="2432"/>
        <v>0</v>
      </c>
      <c r="BQ300" s="159">
        <f t="shared" si="2433"/>
        <v>0</v>
      </c>
      <c r="BR300" s="159">
        <f t="shared" si="2434"/>
        <v>0</v>
      </c>
      <c r="BS300" s="159">
        <f t="shared" si="2435"/>
        <v>0</v>
      </c>
      <c r="BT300" s="159">
        <f t="shared" si="2436"/>
        <v>0</v>
      </c>
      <c r="BU300" s="159">
        <f t="shared" si="2437"/>
        <v>0</v>
      </c>
      <c r="BV300" s="159">
        <f t="shared" si="2438"/>
        <v>0</v>
      </c>
      <c r="BW300" s="159">
        <f t="shared" si="2439"/>
        <v>0</v>
      </c>
      <c r="BX300" s="159">
        <f t="shared" si="2440"/>
        <v>0</v>
      </c>
      <c r="BY300" s="127"/>
      <c r="BZ300" s="127"/>
      <c r="CA300" s="127"/>
      <c r="CB300" s="127"/>
      <c r="CC300" s="127"/>
      <c r="CD300" s="127"/>
      <c r="CE300" s="127"/>
      <c r="DU300" s="114"/>
      <c r="DV300" s="114"/>
      <c r="DW300" s="114"/>
      <c r="DX300" s="114"/>
      <c r="DY300" s="114"/>
      <c r="DZ300" s="114"/>
    </row>
    <row r="301" spans="1:130" ht="47" x14ac:dyDescent="0.35">
      <c r="A301" s="439"/>
      <c r="D301" s="156">
        <f>IF('PPG Phase Definition'!S117="LED_DC Cancellation",1,0)</f>
        <v>0</v>
      </c>
      <c r="E301" s="156">
        <f>IF('PPG Phase Definition'!AF117="LED_DC Cancellation",1,0)</f>
        <v>0</v>
      </c>
      <c r="F301" s="156"/>
      <c r="G301" s="156"/>
      <c r="H301" s="172">
        <f xml:space="preserve"> BU299</f>
        <v>0</v>
      </c>
      <c r="I301" s="172">
        <f xml:space="preserve"> BV299</f>
        <v>0</v>
      </c>
      <c r="J301" s="172">
        <f xml:space="preserve"> BW299</f>
        <v>0</v>
      </c>
      <c r="K301" s="172">
        <f xml:space="preserve"> BX299</f>
        <v>0</v>
      </c>
      <c r="L301" s="172">
        <f t="shared" ref="L301" si="2737">DL301</f>
        <v>0</v>
      </c>
      <c r="M301" s="172">
        <f t="shared" ref="M301" si="2738">DM301</f>
        <v>0</v>
      </c>
      <c r="N301" s="172">
        <f t="shared" ref="N301" si="2739">DN301</f>
        <v>0</v>
      </c>
      <c r="O301" s="172">
        <f t="shared" ref="O301" si="2740">DO301</f>
        <v>0</v>
      </c>
      <c r="P301" s="172">
        <f t="shared" ref="P301" si="2741">DP301</f>
        <v>0</v>
      </c>
      <c r="Q301" s="172">
        <f t="shared" ref="Q301" si="2742">DQ301</f>
        <v>0</v>
      </c>
      <c r="R301" s="172">
        <f t="shared" ref="R301" si="2743">DR301</f>
        <v>0</v>
      </c>
      <c r="S301" s="172">
        <f>DS301</f>
        <v>0</v>
      </c>
      <c r="T301" s="172">
        <f t="shared" ref="T301" si="2744" xml:space="preserve"> BQ301</f>
        <v>0</v>
      </c>
      <c r="U301" s="172">
        <f t="shared" ref="U301" si="2745" xml:space="preserve"> BR301</f>
        <v>0</v>
      </c>
      <c r="V301" s="172">
        <f t="shared" ref="V301" si="2746" xml:space="preserve"> BS301</f>
        <v>0</v>
      </c>
      <c r="W301" s="172">
        <f t="shared" ref="W301" si="2747" xml:space="preserve"> BT301</f>
        <v>0</v>
      </c>
      <c r="X301" s="172">
        <f t="shared" ref="X301" si="2748" xml:space="preserve"> BU301</f>
        <v>0</v>
      </c>
      <c r="Y301" s="172">
        <f t="shared" ref="Y301" si="2749" xml:space="preserve"> BV301</f>
        <v>0</v>
      </c>
      <c r="Z301" s="172">
        <f t="shared" ref="Z301" si="2750" xml:space="preserve"> BW301</f>
        <v>0</v>
      </c>
      <c r="AA301" s="172">
        <f xml:space="preserve"> BX301</f>
        <v>0</v>
      </c>
      <c r="AD301" s="10" t="s">
        <v>253</v>
      </c>
      <c r="AE301" s="93">
        <f xml:space="preserve"> ROUND(255*'PPG Phase Definition'!AO351/'PPG Config'!$C$8,0)</f>
        <v>0</v>
      </c>
      <c r="AF301" s="159">
        <f t="shared" si="2411"/>
        <v>0</v>
      </c>
      <c r="AG301" s="159"/>
      <c r="AH301" s="159"/>
      <c r="AI301" s="159"/>
      <c r="AJ301" s="159">
        <f t="shared" si="2412"/>
        <v>0</v>
      </c>
      <c r="AK301" s="159"/>
      <c r="AL301" s="159"/>
      <c r="AM301" s="159"/>
      <c r="AN301" s="159">
        <f t="shared" si="2413"/>
        <v>0</v>
      </c>
      <c r="AO301" s="159"/>
      <c r="AP301" s="159"/>
      <c r="AQ301" s="159"/>
      <c r="AR301" s="159">
        <f t="shared" si="2414"/>
        <v>0</v>
      </c>
      <c r="AS301" s="159"/>
      <c r="AT301" s="159"/>
      <c r="AU301" s="159"/>
      <c r="AV301" s="159">
        <f t="shared" si="2415"/>
        <v>0</v>
      </c>
      <c r="AW301" s="159"/>
      <c r="AX301" s="159"/>
      <c r="AY301" s="159"/>
      <c r="AZ301" s="159">
        <f t="shared" si="2416"/>
        <v>0</v>
      </c>
      <c r="BA301" s="159">
        <f t="shared" si="2417"/>
        <v>0</v>
      </c>
      <c r="BB301" s="159">
        <f t="shared" si="2418"/>
        <v>0</v>
      </c>
      <c r="BC301" s="159">
        <f t="shared" si="2419"/>
        <v>0</v>
      </c>
      <c r="BD301" s="159">
        <f t="shared" si="2420"/>
        <v>0</v>
      </c>
      <c r="BE301" s="159">
        <f t="shared" si="2421"/>
        <v>0</v>
      </c>
      <c r="BF301" s="159">
        <f t="shared" si="2422"/>
        <v>0</v>
      </c>
      <c r="BG301" s="159">
        <f t="shared" si="2423"/>
        <v>0</v>
      </c>
      <c r="BH301" s="159">
        <f t="shared" si="2424"/>
        <v>0</v>
      </c>
      <c r="BI301" s="159">
        <f t="shared" si="2425"/>
        <v>0</v>
      </c>
      <c r="BJ301" s="159">
        <f t="shared" si="2426"/>
        <v>0</v>
      </c>
      <c r="BK301" s="159">
        <f t="shared" si="2427"/>
        <v>0</v>
      </c>
      <c r="BL301" s="159">
        <f t="shared" si="2428"/>
        <v>0</v>
      </c>
      <c r="BM301" s="159">
        <f t="shared" si="2429"/>
        <v>0</v>
      </c>
      <c r="BN301" s="159">
        <f t="shared" si="2430"/>
        <v>0</v>
      </c>
      <c r="BO301" s="159">
        <f t="shared" si="2431"/>
        <v>0</v>
      </c>
      <c r="BP301" s="159">
        <f t="shared" si="2432"/>
        <v>0</v>
      </c>
      <c r="BQ301" s="159">
        <f t="shared" si="2433"/>
        <v>0</v>
      </c>
      <c r="BR301" s="159">
        <f t="shared" si="2434"/>
        <v>0</v>
      </c>
      <c r="BS301" s="159">
        <f t="shared" si="2435"/>
        <v>0</v>
      </c>
      <c r="BT301" s="159">
        <f t="shared" si="2436"/>
        <v>0</v>
      </c>
      <c r="BU301" s="159">
        <f t="shared" si="2437"/>
        <v>0</v>
      </c>
      <c r="BV301" s="159">
        <f t="shared" si="2438"/>
        <v>0</v>
      </c>
      <c r="BW301" s="159">
        <f t="shared" si="2439"/>
        <v>0</v>
      </c>
      <c r="BX301" s="159">
        <f t="shared" si="2440"/>
        <v>0</v>
      </c>
      <c r="BY301" s="183" t="s">
        <v>252</v>
      </c>
      <c r="BZ301" s="114">
        <f xml:space="preserve"> ROUND(255*'PPG Phase Definition'!AP351/'PPG Config'!$C$8,0)</f>
        <v>0</v>
      </c>
      <c r="CA301" s="159">
        <f t="shared" ref="CA301" si="2751" xml:space="preserve"> MOD((BZ301-CU301-16*CQ301-16^2*CM301-CI301*16^3-CE301*16^4)/16^5,16)</f>
        <v>0</v>
      </c>
      <c r="CB301" s="159"/>
      <c r="CC301" s="159"/>
      <c r="CD301" s="159"/>
      <c r="CE301" s="159">
        <f t="shared" ref="CE301" si="2752" xml:space="preserve"> MOD((BZ301-CU301-16*CQ301-16^2*CM301-CI301*16^3)/16^4,16)</f>
        <v>0</v>
      </c>
      <c r="CF301" s="159"/>
      <c r="CG301" s="159"/>
      <c r="CH301" s="159"/>
      <c r="CI301" s="159">
        <f t="shared" ref="CI301" si="2753" xml:space="preserve"> MOD((BZ301-CU301-16*CQ301-16^2*CM301)/16^3,16)</f>
        <v>0</v>
      </c>
      <c r="CJ301" s="159"/>
      <c r="CK301" s="159"/>
      <c r="CL301" s="159"/>
      <c r="CM301" s="159">
        <f t="shared" ref="CM301" si="2754" xml:space="preserve"> MOD((BZ301-CU301-16*CQ301)/16^2,16)</f>
        <v>0</v>
      </c>
      <c r="CN301" s="159"/>
      <c r="CO301" s="159"/>
      <c r="CP301" s="159"/>
      <c r="CQ301" s="159">
        <f t="shared" ref="CQ301" si="2755" xml:space="preserve"> MOD((BZ301-CU301)/16,16)</f>
        <v>0</v>
      </c>
      <c r="CR301" s="159"/>
      <c r="CS301" s="159"/>
      <c r="CT301" s="159"/>
      <c r="CU301" s="159">
        <f t="shared" ref="CU301" si="2756" xml:space="preserve"> MOD(BZ301,16)</f>
        <v>0</v>
      </c>
      <c r="CV301" s="159">
        <f t="shared" ref="CV301" si="2757" xml:space="preserve"> MOD((CA301-CY301-CX301*2-CW301*2^2)/2^3,2)</f>
        <v>0</v>
      </c>
      <c r="CW301" s="159">
        <f t="shared" ref="CW301" si="2758" xml:space="preserve"> MOD((CA301-CY301-CX301*2)/2^2,2)</f>
        <v>0</v>
      </c>
      <c r="CX301" s="159">
        <f t="shared" ref="CX301" si="2759" xml:space="preserve"> MOD((CA301-CY301)/2,2)</f>
        <v>0</v>
      </c>
      <c r="CY301" s="159">
        <f t="shared" ref="CY301" si="2760" xml:space="preserve"> MOD(CA301,2)</f>
        <v>0</v>
      </c>
      <c r="CZ301" s="159">
        <f t="shared" ref="CZ301" si="2761" xml:space="preserve"> MOD((CE301-DC301-DB301*2-DA301*2^2)/2^3,2)</f>
        <v>0</v>
      </c>
      <c r="DA301" s="159">
        <f t="shared" ref="DA301" si="2762" xml:space="preserve"> MOD((CE301-DC301-DB301*2)/2^2,2)</f>
        <v>0</v>
      </c>
      <c r="DB301" s="159">
        <f t="shared" ref="DB301" si="2763" xml:space="preserve"> MOD((CE301-DC301)/2,2)</f>
        <v>0</v>
      </c>
      <c r="DC301" s="159">
        <f t="shared" ref="DC301" si="2764" xml:space="preserve"> MOD(CE301,2)</f>
        <v>0</v>
      </c>
      <c r="DD301" s="159">
        <f t="shared" ref="DD301" si="2765" xml:space="preserve"> MOD((CI301-DG301-DF301*2-DE301*2^2)/2^3,2)</f>
        <v>0</v>
      </c>
      <c r="DE301" s="159">
        <f t="shared" ref="DE301" si="2766" xml:space="preserve"> MOD((CI301-DG301-DF301*2)/2^2,2)</f>
        <v>0</v>
      </c>
      <c r="DF301" s="159">
        <f t="shared" ref="DF301" si="2767" xml:space="preserve"> MOD((CI301-DG301)/2,2)</f>
        <v>0</v>
      </c>
      <c r="DG301" s="159">
        <f t="shared" ref="DG301" si="2768" xml:space="preserve"> MOD(CI301,2)</f>
        <v>0</v>
      </c>
      <c r="DH301" s="159">
        <f t="shared" ref="DH301" si="2769" xml:space="preserve"> MOD((CM301-DK301-DJ301*2-DI301*2^2)/2^3,2)</f>
        <v>0</v>
      </c>
      <c r="DI301" s="159">
        <f t="shared" ref="DI301" si="2770" xml:space="preserve"> MOD((CM301-DK301-DJ301*2)/2^2,2)</f>
        <v>0</v>
      </c>
      <c r="DJ301" s="159">
        <f t="shared" ref="DJ301" si="2771" xml:space="preserve"> MOD((CM301-DK301)/2,2)</f>
        <v>0</v>
      </c>
      <c r="DK301" s="159">
        <f t="shared" ref="DK301" si="2772" xml:space="preserve"> MOD(CM301,2)</f>
        <v>0</v>
      </c>
      <c r="DL301" s="159">
        <f t="shared" ref="DL301" si="2773" xml:space="preserve"> MOD((CQ301-DO301-DN301*2-DM301*2^2)/2^3,2)</f>
        <v>0</v>
      </c>
      <c r="DM301" s="159">
        <f t="shared" ref="DM301" si="2774" xml:space="preserve"> MOD((CQ301-DO301-DN301*2)/2^2,2)</f>
        <v>0</v>
      </c>
      <c r="DN301" s="159">
        <f t="shared" ref="DN301" si="2775" xml:space="preserve"> MOD((CQ301-DO301)/2,2)</f>
        <v>0</v>
      </c>
      <c r="DO301" s="159">
        <f t="shared" ref="DO301" si="2776" xml:space="preserve"> MOD(CQ301,2)</f>
        <v>0</v>
      </c>
      <c r="DP301" s="159">
        <f t="shared" ref="DP301" si="2777" xml:space="preserve"> MOD((CU301-DS301-DR301*2-DQ301*2^2)/2^3,2)</f>
        <v>0</v>
      </c>
      <c r="DQ301" s="159">
        <f t="shared" ref="DQ301" si="2778" xml:space="preserve"> MOD((CU301-DS301-DR301*2)/2^2,2)</f>
        <v>0</v>
      </c>
      <c r="DR301" s="159">
        <f t="shared" ref="DR301" si="2779" xml:space="preserve"> MOD((CU301-DS301)/2,2)</f>
        <v>0</v>
      </c>
      <c r="DS301" s="159">
        <f t="shared" ref="DS301" si="2780" xml:space="preserve"> MOD(CU301,2)</f>
        <v>0</v>
      </c>
      <c r="DU301" s="115" t="str">
        <f t="shared" ref="DU301" si="2781" xml:space="preserve"> DEC2HEX(D301*8+E301*4+F301*2+G301)</f>
        <v>0</v>
      </c>
      <c r="DV301" s="115" t="str">
        <f t="shared" ref="DV301" si="2782" xml:space="preserve"> DEC2HEX(H301*8+I301*4+J301*2+K301)</f>
        <v>0</v>
      </c>
      <c r="DW301" s="115" t="str">
        <f t="shared" ref="DW301" si="2783" xml:space="preserve"> DEC2HEX(L301*8+M301*4+N301*2+O301)</f>
        <v>0</v>
      </c>
      <c r="DX301" s="115" t="str">
        <f t="shared" ref="DX301" si="2784" xml:space="preserve"> DEC2HEX(P301*8+Q301*4+R301*2+S301)</f>
        <v>0</v>
      </c>
      <c r="DY301" s="115" t="str">
        <f t="shared" ref="DY301" si="2785" xml:space="preserve"> DEC2HEX(T301*8+U301*4+V301*2+W301)</f>
        <v>0</v>
      </c>
      <c r="DZ301" s="115" t="str">
        <f t="shared" ref="DZ301" si="2786" xml:space="preserve"> DEC2HEX(X301*8+Y301*4+Z301*2+AA301)</f>
        <v>0</v>
      </c>
    </row>
    <row r="302" spans="1:130" ht="14.75" customHeight="1" x14ac:dyDescent="0.35">
      <c r="A302" s="440">
        <f xml:space="preserve"> A292+1</f>
        <v>13</v>
      </c>
      <c r="B302" s="230">
        <f xml:space="preserve"> B300+1</f>
        <v>92</v>
      </c>
      <c r="C302" s="164" t="str">
        <f xml:space="preserve"> DEC2HEX(B302)</f>
        <v>5C</v>
      </c>
      <c r="D302" s="460" t="str">
        <f>D292</f>
        <v>IN_TIA2&lt;4:1&gt;</v>
      </c>
      <c r="E302" s="460"/>
      <c r="F302" s="460"/>
      <c r="G302" s="460"/>
      <c r="H302" s="460" t="str">
        <f t="shared" ref="H302" si="2787">H292</f>
        <v>IN_TIA1&lt;4:1&gt;</v>
      </c>
      <c r="I302" s="460"/>
      <c r="J302" s="460"/>
      <c r="K302" s="460"/>
      <c r="L302" s="460" t="str">
        <f t="shared" ref="L302" si="2788">L292</f>
        <v>LED_DRV2_TX&lt;8:1&gt;</v>
      </c>
      <c r="M302" s="460"/>
      <c r="N302" s="460"/>
      <c r="O302" s="460"/>
      <c r="P302" s="460"/>
      <c r="Q302" s="460"/>
      <c r="R302" s="460"/>
      <c r="S302" s="460"/>
      <c r="T302" s="460" t="str">
        <f>T292</f>
        <v>LED_DRV1_TX&lt;8:1&gt;</v>
      </c>
      <c r="U302" s="460"/>
      <c r="V302" s="460"/>
      <c r="W302" s="460"/>
      <c r="X302" s="460"/>
      <c r="Y302" s="460"/>
      <c r="Z302" s="460"/>
      <c r="AA302" s="460"/>
      <c r="AD302" s="159" t="s">
        <v>59</v>
      </c>
      <c r="AE302" s="93">
        <f xml:space="preserve"> IF('PPG Phase Definition'!F361="",0,('PPG Phase Definition'!F361-1))</f>
        <v>0</v>
      </c>
      <c r="AF302" s="159">
        <f t="shared" si="2411"/>
        <v>0</v>
      </c>
      <c r="AG302" s="159"/>
      <c r="AH302" s="159"/>
      <c r="AI302" s="159"/>
      <c r="AJ302" s="159">
        <f t="shared" si="2412"/>
        <v>0</v>
      </c>
      <c r="AK302" s="159"/>
      <c r="AL302" s="159"/>
      <c r="AM302" s="159"/>
      <c r="AN302" s="159">
        <f t="shared" si="2413"/>
        <v>0</v>
      </c>
      <c r="AO302" s="159"/>
      <c r="AP302" s="159"/>
      <c r="AQ302" s="159"/>
      <c r="AR302" s="159">
        <f t="shared" si="2414"/>
        <v>0</v>
      </c>
      <c r="AS302" s="159"/>
      <c r="AT302" s="159"/>
      <c r="AU302" s="159"/>
      <c r="AV302" s="159">
        <f t="shared" si="2415"/>
        <v>0</v>
      </c>
      <c r="AW302" s="159"/>
      <c r="AX302" s="159"/>
      <c r="AY302" s="159"/>
      <c r="AZ302" s="159">
        <f t="shared" si="2416"/>
        <v>0</v>
      </c>
      <c r="BA302" s="159">
        <f t="shared" si="2417"/>
        <v>0</v>
      </c>
      <c r="BB302" s="159">
        <f t="shared" si="2418"/>
        <v>0</v>
      </c>
      <c r="BC302" s="159">
        <f t="shared" si="2419"/>
        <v>0</v>
      </c>
      <c r="BD302" s="159">
        <f t="shared" si="2420"/>
        <v>0</v>
      </c>
      <c r="BE302" s="159">
        <f t="shared" si="2421"/>
        <v>0</v>
      </c>
      <c r="BF302" s="159">
        <f t="shared" si="2422"/>
        <v>0</v>
      </c>
      <c r="BG302" s="159">
        <f t="shared" si="2423"/>
        <v>0</v>
      </c>
      <c r="BH302" s="159">
        <f t="shared" si="2424"/>
        <v>0</v>
      </c>
      <c r="BI302" s="159">
        <f t="shared" si="2425"/>
        <v>0</v>
      </c>
      <c r="BJ302" s="159">
        <f t="shared" si="2426"/>
        <v>0</v>
      </c>
      <c r="BK302" s="159">
        <f t="shared" si="2427"/>
        <v>0</v>
      </c>
      <c r="BL302" s="159">
        <f t="shared" si="2428"/>
        <v>0</v>
      </c>
      <c r="BM302" s="159">
        <f t="shared" si="2429"/>
        <v>0</v>
      </c>
      <c r="BN302" s="159">
        <f t="shared" si="2430"/>
        <v>0</v>
      </c>
      <c r="BO302" s="159">
        <f t="shared" si="2431"/>
        <v>0</v>
      </c>
      <c r="BP302" s="159">
        <f t="shared" si="2432"/>
        <v>0</v>
      </c>
      <c r="BQ302" s="159">
        <f t="shared" si="2433"/>
        <v>0</v>
      </c>
      <c r="BR302" s="159">
        <f t="shared" si="2434"/>
        <v>0</v>
      </c>
      <c r="BS302" s="159">
        <f t="shared" si="2435"/>
        <v>0</v>
      </c>
      <c r="BT302" s="159">
        <f t="shared" si="2436"/>
        <v>0</v>
      </c>
      <c r="BU302" s="159">
        <f t="shared" si="2437"/>
        <v>0</v>
      </c>
      <c r="BV302" s="159">
        <f t="shared" si="2438"/>
        <v>0</v>
      </c>
      <c r="BW302" s="159">
        <f t="shared" si="2439"/>
        <v>0</v>
      </c>
      <c r="BX302" s="159">
        <f t="shared" si="2440"/>
        <v>0</v>
      </c>
      <c r="DU302" s="114"/>
      <c r="DV302" s="114"/>
      <c r="DW302" s="114"/>
      <c r="DX302" s="114"/>
      <c r="DY302" s="114"/>
      <c r="DZ302" s="114"/>
    </row>
    <row r="303" spans="1:130" ht="15.5" x14ac:dyDescent="0.35">
      <c r="A303" s="439"/>
      <c r="D303" s="155">
        <f>IF('PPG Phase Definition'!Y127=1,1,0)</f>
        <v>0</v>
      </c>
      <c r="E303" s="155">
        <f>IF('PPG Phase Definition'!Z127=1,1,0)</f>
        <v>0</v>
      </c>
      <c r="F303" s="155">
        <f>IF('PPG Phase Definition'!AA127=1,1,0)</f>
        <v>0</v>
      </c>
      <c r="G303" s="155">
        <f>IF('PPG Phase Definition'!AB127=1,1,0)</f>
        <v>0</v>
      </c>
      <c r="H303" s="155">
        <f>IF('PPG Phase Definition'!L127=1,1,0)</f>
        <v>0</v>
      </c>
      <c r="I303" s="155">
        <f>IF('PPG Phase Definition'!M127=1,1,0)</f>
        <v>0</v>
      </c>
      <c r="J303" s="155">
        <f>IF('PPG Phase Definition'!N127=1,1,0)</f>
        <v>1</v>
      </c>
      <c r="K303" s="155">
        <f>IF('PPG Phase Definition'!O127=1,1,0)</f>
        <v>0</v>
      </c>
      <c r="L303" s="155">
        <f xml:space="preserve"> IF('PPG Phase Definition'!E361="TX8",1,0)</f>
        <v>0</v>
      </c>
      <c r="M303" s="155">
        <f xml:space="preserve"> IF('PPG Phase Definition'!E361="TX7",1,0)</f>
        <v>0</v>
      </c>
      <c r="N303" s="155">
        <f xml:space="preserve"> IF('PPG Phase Definition'!E361="TX6",1,0)</f>
        <v>0</v>
      </c>
      <c r="O303" s="155">
        <f xml:space="preserve"> IF('PPG Phase Definition'!E361="TX5",1,0)</f>
        <v>0</v>
      </c>
      <c r="P303" s="155">
        <f xml:space="preserve"> IF('PPG Phase Definition'!E361="TX4",1,0)</f>
        <v>0</v>
      </c>
      <c r="Q303" s="155">
        <f xml:space="preserve"> IF('PPG Phase Definition'!E361="TX3",1,0)</f>
        <v>0</v>
      </c>
      <c r="R303" s="155">
        <f xml:space="preserve"> IF('PPG Phase Definition'!E361="TX2",1,0)</f>
        <v>0</v>
      </c>
      <c r="S303" s="155">
        <f xml:space="preserve"> IF('PPG Phase Definition'!E361="TX1",1,0)</f>
        <v>0</v>
      </c>
      <c r="T303" s="155">
        <f xml:space="preserve"> IF('PPG Phase Definition'!D361="TX8",1,0)</f>
        <v>0</v>
      </c>
      <c r="U303" s="155">
        <f xml:space="preserve"> IF('PPG Phase Definition'!D361="TX7",1,0)</f>
        <v>0</v>
      </c>
      <c r="V303" s="155">
        <f xml:space="preserve"> IF('PPG Phase Definition'!D361="TX6",1,0)</f>
        <v>0</v>
      </c>
      <c r="W303" s="155">
        <f xml:space="preserve"> IF('PPG Phase Definition'!D361="TX5",1,0)</f>
        <v>0</v>
      </c>
      <c r="X303" s="155">
        <f xml:space="preserve"> IF('PPG Phase Definition'!D361="TX4",1,0)</f>
        <v>0</v>
      </c>
      <c r="Y303" s="155">
        <f xml:space="preserve"> IF('PPG Phase Definition'!D361="TX3",1,0)</f>
        <v>0</v>
      </c>
      <c r="Z303" s="155">
        <f xml:space="preserve"> IF('PPG Phase Definition'!D361="TX2",1,0)</f>
        <v>0</v>
      </c>
      <c r="AA303" s="155">
        <f xml:space="preserve"> IF('PPG Phase Definition'!D361="TX1",1,0)</f>
        <v>0</v>
      </c>
      <c r="AD303" s="159" t="s">
        <v>259</v>
      </c>
      <c r="AE303" s="93">
        <f xml:space="preserve"> IF('PPG Phase Definition'!G361="",0,INDEX(REFERENCE!$A$2:$A$15,MATCH('PPG Phase Definition'!G361,REFERENCE!$B$2:$B$15,0)))</f>
        <v>0</v>
      </c>
      <c r="AF303" s="159">
        <f t="shared" si="2411"/>
        <v>0</v>
      </c>
      <c r="AG303" s="159"/>
      <c r="AH303" s="159"/>
      <c r="AI303" s="159"/>
      <c r="AJ303" s="159">
        <f t="shared" si="2412"/>
        <v>0</v>
      </c>
      <c r="AK303" s="159"/>
      <c r="AL303" s="159"/>
      <c r="AM303" s="159"/>
      <c r="AN303" s="159">
        <f t="shared" si="2413"/>
        <v>0</v>
      </c>
      <c r="AO303" s="159"/>
      <c r="AP303" s="159"/>
      <c r="AQ303" s="159"/>
      <c r="AR303" s="159">
        <f t="shared" si="2414"/>
        <v>0</v>
      </c>
      <c r="AS303" s="159"/>
      <c r="AT303" s="159"/>
      <c r="AU303" s="159"/>
      <c r="AV303" s="159">
        <f t="shared" si="2415"/>
        <v>0</v>
      </c>
      <c r="AW303" s="159"/>
      <c r="AX303" s="159"/>
      <c r="AY303" s="159"/>
      <c r="AZ303" s="159">
        <f t="shared" si="2416"/>
        <v>0</v>
      </c>
      <c r="BA303" s="159">
        <f t="shared" si="2417"/>
        <v>0</v>
      </c>
      <c r="BB303" s="159">
        <f t="shared" si="2418"/>
        <v>0</v>
      </c>
      <c r="BC303" s="159">
        <f t="shared" si="2419"/>
        <v>0</v>
      </c>
      <c r="BD303" s="159">
        <f t="shared" si="2420"/>
        <v>0</v>
      </c>
      <c r="BE303" s="159">
        <f t="shared" si="2421"/>
        <v>0</v>
      </c>
      <c r="BF303" s="159">
        <f t="shared" si="2422"/>
        <v>0</v>
      </c>
      <c r="BG303" s="159">
        <f t="shared" si="2423"/>
        <v>0</v>
      </c>
      <c r="BH303" s="159">
        <f t="shared" si="2424"/>
        <v>0</v>
      </c>
      <c r="BI303" s="159">
        <f t="shared" si="2425"/>
        <v>0</v>
      </c>
      <c r="BJ303" s="159">
        <f t="shared" si="2426"/>
        <v>0</v>
      </c>
      <c r="BK303" s="159">
        <f t="shared" si="2427"/>
        <v>0</v>
      </c>
      <c r="BL303" s="159">
        <f t="shared" si="2428"/>
        <v>0</v>
      </c>
      <c r="BM303" s="159">
        <f t="shared" si="2429"/>
        <v>0</v>
      </c>
      <c r="BN303" s="159">
        <f t="shared" si="2430"/>
        <v>0</v>
      </c>
      <c r="BO303" s="159">
        <f t="shared" si="2431"/>
        <v>0</v>
      </c>
      <c r="BP303" s="159">
        <f t="shared" si="2432"/>
        <v>0</v>
      </c>
      <c r="BQ303" s="159">
        <f t="shared" si="2433"/>
        <v>0</v>
      </c>
      <c r="BR303" s="159">
        <f t="shared" si="2434"/>
        <v>0</v>
      </c>
      <c r="BS303" s="159">
        <f t="shared" si="2435"/>
        <v>0</v>
      </c>
      <c r="BT303" s="159">
        <f t="shared" si="2436"/>
        <v>0</v>
      </c>
      <c r="BU303" s="159">
        <f t="shared" si="2437"/>
        <v>0</v>
      </c>
      <c r="BV303" s="159">
        <f t="shared" si="2438"/>
        <v>0</v>
      </c>
      <c r="BW303" s="159">
        <f t="shared" si="2439"/>
        <v>0</v>
      </c>
      <c r="BX303" s="159">
        <f t="shared" si="2440"/>
        <v>0</v>
      </c>
      <c r="BY303" s="127"/>
      <c r="BZ303" s="127"/>
      <c r="CA303" s="127"/>
      <c r="CB303" s="127"/>
      <c r="CC303" s="127"/>
      <c r="CD303" s="127"/>
      <c r="CE303" s="127"/>
      <c r="DU303" s="115" t="str">
        <f t="shared" ref="DU303" si="2789" xml:space="preserve"> DEC2HEX(D303*8+E303*4+F303*2+G303)</f>
        <v>0</v>
      </c>
      <c r="DV303" s="115" t="str">
        <f t="shared" ref="DV303" si="2790" xml:space="preserve"> DEC2HEX(H303*8+I303*4+J303*2+K303)</f>
        <v>2</v>
      </c>
      <c r="DW303" s="115" t="str">
        <f t="shared" ref="DW303" si="2791" xml:space="preserve"> DEC2HEX(L303*8+M303*4+N303*2+O303)</f>
        <v>0</v>
      </c>
      <c r="DX303" s="115" t="str">
        <f t="shared" ref="DX303" si="2792" xml:space="preserve"> DEC2HEX(P303*8+Q303*4+R303*2+S303)</f>
        <v>0</v>
      </c>
      <c r="DY303" s="115" t="str">
        <f t="shared" ref="DY303" si="2793" xml:space="preserve"> DEC2HEX(T303*8+U303*4+V303*2+W303)</f>
        <v>0</v>
      </c>
      <c r="DZ303" s="115" t="str">
        <f t="shared" ref="DZ303" si="2794" xml:space="preserve"> DEC2HEX(X303*8+Y303*4+Z303*2+AA303)</f>
        <v>0</v>
      </c>
    </row>
    <row r="304" spans="1:130" ht="69" x14ac:dyDescent="0.35">
      <c r="A304" s="439"/>
      <c r="B304" s="230">
        <f>B302+1</f>
        <v>93</v>
      </c>
      <c r="C304" s="164" t="str">
        <f t="shared" ref="C304" si="2795" xml:space="preserve"> DEC2HEX(B304)</f>
        <v>5D</v>
      </c>
      <c r="D304" s="445" t="s">
        <v>238</v>
      </c>
      <c r="E304" s="476"/>
      <c r="F304" s="476"/>
      <c r="G304" s="476"/>
      <c r="H304" s="476"/>
      <c r="I304" s="476"/>
      <c r="J304" s="476"/>
      <c r="K304" s="476"/>
      <c r="L304" s="168" t="s">
        <v>239</v>
      </c>
      <c r="M304" s="168" t="s">
        <v>240</v>
      </c>
      <c r="N304" s="168" t="s">
        <v>241</v>
      </c>
      <c r="O304" s="460" t="s">
        <v>242</v>
      </c>
      <c r="P304" s="460"/>
      <c r="Q304" s="460"/>
      <c r="R304" s="477" t="s">
        <v>378</v>
      </c>
      <c r="S304" s="477"/>
      <c r="T304" s="460" t="s">
        <v>243</v>
      </c>
      <c r="U304" s="460"/>
      <c r="V304" s="460"/>
      <c r="W304" s="460"/>
      <c r="X304" s="460" t="s">
        <v>33</v>
      </c>
      <c r="Y304" s="460"/>
      <c r="Z304" s="460"/>
      <c r="AA304" s="460"/>
      <c r="AD304" s="159" t="s">
        <v>260</v>
      </c>
      <c r="AE304" s="93">
        <f xml:space="preserve"> IF('PPG Phase Definition'!H361="",0,INDEX(REFERENCE!$A$17:$A$24,MATCH('PPG Phase Definition'!H361,REFERENCE!$B$17:$B$24,0)))</f>
        <v>0</v>
      </c>
      <c r="AF304" s="159">
        <f t="shared" si="2411"/>
        <v>0</v>
      </c>
      <c r="AG304" s="159"/>
      <c r="AH304" s="159"/>
      <c r="AI304" s="159"/>
      <c r="AJ304" s="159">
        <f t="shared" si="2412"/>
        <v>0</v>
      </c>
      <c r="AK304" s="159"/>
      <c r="AL304" s="159"/>
      <c r="AM304" s="159"/>
      <c r="AN304" s="159">
        <f t="shared" si="2413"/>
        <v>0</v>
      </c>
      <c r="AO304" s="159"/>
      <c r="AP304" s="159"/>
      <c r="AQ304" s="159"/>
      <c r="AR304" s="159">
        <f t="shared" si="2414"/>
        <v>0</v>
      </c>
      <c r="AS304" s="159"/>
      <c r="AT304" s="159"/>
      <c r="AU304" s="159"/>
      <c r="AV304" s="159">
        <f t="shared" si="2415"/>
        <v>0</v>
      </c>
      <c r="AW304" s="159"/>
      <c r="AX304" s="159"/>
      <c r="AY304" s="159"/>
      <c r="AZ304" s="159">
        <f t="shared" si="2416"/>
        <v>0</v>
      </c>
      <c r="BA304" s="159">
        <f t="shared" si="2417"/>
        <v>0</v>
      </c>
      <c r="BB304" s="159">
        <f t="shared" si="2418"/>
        <v>0</v>
      </c>
      <c r="BC304" s="159">
        <f t="shared" si="2419"/>
        <v>0</v>
      </c>
      <c r="BD304" s="159">
        <f t="shared" si="2420"/>
        <v>0</v>
      </c>
      <c r="BE304" s="159">
        <f t="shared" si="2421"/>
        <v>0</v>
      </c>
      <c r="BF304" s="159">
        <f t="shared" si="2422"/>
        <v>0</v>
      </c>
      <c r="BG304" s="159">
        <f t="shared" si="2423"/>
        <v>0</v>
      </c>
      <c r="BH304" s="159">
        <f t="shared" si="2424"/>
        <v>0</v>
      </c>
      <c r="BI304" s="159">
        <f t="shared" si="2425"/>
        <v>0</v>
      </c>
      <c r="BJ304" s="159">
        <f t="shared" si="2426"/>
        <v>0</v>
      </c>
      <c r="BK304" s="159">
        <f t="shared" si="2427"/>
        <v>0</v>
      </c>
      <c r="BL304" s="159">
        <f t="shared" si="2428"/>
        <v>0</v>
      </c>
      <c r="BM304" s="159">
        <f t="shared" si="2429"/>
        <v>0</v>
      </c>
      <c r="BN304" s="159">
        <f t="shared" si="2430"/>
        <v>0</v>
      </c>
      <c r="BO304" s="159">
        <f t="shared" si="2431"/>
        <v>0</v>
      </c>
      <c r="BP304" s="159">
        <f t="shared" si="2432"/>
        <v>0</v>
      </c>
      <c r="BQ304" s="159">
        <f t="shared" si="2433"/>
        <v>0</v>
      </c>
      <c r="BR304" s="159">
        <f t="shared" si="2434"/>
        <v>0</v>
      </c>
      <c r="BS304" s="159">
        <f t="shared" si="2435"/>
        <v>0</v>
      </c>
      <c r="BT304" s="159">
        <f t="shared" si="2436"/>
        <v>0</v>
      </c>
      <c r="BU304" s="159">
        <f t="shared" si="2437"/>
        <v>0</v>
      </c>
      <c r="BV304" s="159">
        <f t="shared" si="2438"/>
        <v>0</v>
      </c>
      <c r="BW304" s="159">
        <f t="shared" si="2439"/>
        <v>0</v>
      </c>
      <c r="BX304" s="159">
        <f t="shared" si="2440"/>
        <v>0</v>
      </c>
      <c r="DU304" s="114"/>
      <c r="DV304" s="114"/>
      <c r="DW304" s="114"/>
      <c r="DX304" s="114"/>
      <c r="DY304" s="114"/>
      <c r="DZ304" s="114"/>
    </row>
    <row r="305" spans="1:130" ht="14.75" customHeight="1" x14ac:dyDescent="0.35">
      <c r="A305" s="439"/>
      <c r="D305" s="172">
        <f t="shared" ref="D305" si="2796" xml:space="preserve"> BQ305</f>
        <v>0</v>
      </c>
      <c r="E305" s="172">
        <f t="shared" ref="E305" si="2797" xml:space="preserve"> BR305</f>
        <v>0</v>
      </c>
      <c r="F305" s="172">
        <f t="shared" ref="F305" si="2798" xml:space="preserve"> BS305</f>
        <v>0</v>
      </c>
      <c r="G305" s="172">
        <f t="shared" ref="G305" si="2799" xml:space="preserve"> BT305</f>
        <v>0</v>
      </c>
      <c r="H305" s="172">
        <f t="shared" ref="H305" si="2800" xml:space="preserve"> BU305</f>
        <v>0</v>
      </c>
      <c r="I305" s="172">
        <f t="shared" ref="I305" si="2801" xml:space="preserve"> BV305</f>
        <v>0</v>
      </c>
      <c r="J305" s="172">
        <f t="shared" ref="J305" si="2802" xml:space="preserve"> BW305</f>
        <v>0</v>
      </c>
      <c r="K305" s="172">
        <f t="shared" ref="K305" si="2803" xml:space="preserve"> BX305</f>
        <v>0</v>
      </c>
      <c r="L305" s="172">
        <f>IF('PPG Phase Definition'!S127="DIG AACM",1,IF('PPG Phase Definition'!S127="LED_DC Cancellation",1,0))</f>
        <v>0</v>
      </c>
      <c r="M305" s="172">
        <f>IF('PPG Phase Definition'!S127="ANA AACM",1,0)</f>
        <v>0</v>
      </c>
      <c r="N305" s="172">
        <f xml:space="preserve"> 'PPG Phase Definition'!U127</f>
        <v>1</v>
      </c>
      <c r="O305" s="172">
        <f t="shared" ref="O305" si="2804" xml:space="preserve"> BV304</f>
        <v>0</v>
      </c>
      <c r="P305" s="172">
        <f t="shared" ref="P305" si="2805" xml:space="preserve"> BW304</f>
        <v>0</v>
      </c>
      <c r="Q305" s="172">
        <f xml:space="preserve"> BX304</f>
        <v>0</v>
      </c>
      <c r="R305" s="172">
        <f>INT(MOD('PPG Phase Definition'!T127/2,2))</f>
        <v>0</v>
      </c>
      <c r="S305" s="172">
        <f>MOD('PPG Phase Definition'!T127,2)</f>
        <v>0</v>
      </c>
      <c r="T305" s="172">
        <f t="shared" ref="T305" si="2806" xml:space="preserve"> BU303</f>
        <v>0</v>
      </c>
      <c r="U305" s="172">
        <f t="shared" ref="U305" si="2807" xml:space="preserve"> BV303</f>
        <v>0</v>
      </c>
      <c r="V305" s="172">
        <f t="shared" ref="V305" si="2808" xml:space="preserve"> BW303</f>
        <v>0</v>
      </c>
      <c r="W305" s="172">
        <f xml:space="preserve"> BX303</f>
        <v>0</v>
      </c>
      <c r="X305" s="172">
        <f t="shared" ref="X305" si="2809" xml:space="preserve"> BU302</f>
        <v>0</v>
      </c>
      <c r="Y305" s="172">
        <f t="shared" ref="Y305" si="2810" xml:space="preserve"> BV302</f>
        <v>0</v>
      </c>
      <c r="Z305" s="172">
        <f t="shared" ref="Z305" si="2811" xml:space="preserve"> BW302</f>
        <v>0</v>
      </c>
      <c r="AA305" s="172">
        <f xml:space="preserve"> BX302</f>
        <v>0</v>
      </c>
      <c r="AD305" s="159" t="s">
        <v>261</v>
      </c>
      <c r="AE305" s="93">
        <f xml:space="preserve"> IF(OR(('PPG Phase Definition'!U127=1),('PPG Phase Definition'!$Q$2=1)),IF('PPG Phase Definition'!I361="",0,MIN(ROUND('PPG Phase Definition'!I361/'PPG Config'!$C$20*255,0),255)),IF('PPG Phase Definition'!I361="",0,MIN(ROUND('PPG Phase Definition'!I361/'PPG Config'!$C$23*255,0),255)))</f>
        <v>0</v>
      </c>
      <c r="AF305" s="159">
        <f t="shared" si="2411"/>
        <v>0</v>
      </c>
      <c r="AG305" s="159"/>
      <c r="AH305" s="159"/>
      <c r="AI305" s="159"/>
      <c r="AJ305" s="159">
        <f t="shared" si="2412"/>
        <v>0</v>
      </c>
      <c r="AK305" s="159"/>
      <c r="AL305" s="159"/>
      <c r="AM305" s="159"/>
      <c r="AN305" s="159">
        <f t="shared" si="2413"/>
        <v>0</v>
      </c>
      <c r="AO305" s="159"/>
      <c r="AP305" s="159"/>
      <c r="AQ305" s="159"/>
      <c r="AR305" s="159">
        <f t="shared" si="2414"/>
        <v>0</v>
      </c>
      <c r="AS305" s="159"/>
      <c r="AT305" s="159"/>
      <c r="AU305" s="159"/>
      <c r="AV305" s="159">
        <f t="shared" si="2415"/>
        <v>0</v>
      </c>
      <c r="AW305" s="159"/>
      <c r="AX305" s="159"/>
      <c r="AY305" s="159"/>
      <c r="AZ305" s="159">
        <f t="shared" si="2416"/>
        <v>0</v>
      </c>
      <c r="BA305" s="159">
        <f t="shared" si="2417"/>
        <v>0</v>
      </c>
      <c r="BB305" s="159">
        <f t="shared" si="2418"/>
        <v>0</v>
      </c>
      <c r="BC305" s="159">
        <f t="shared" si="2419"/>
        <v>0</v>
      </c>
      <c r="BD305" s="159">
        <f t="shared" si="2420"/>
        <v>0</v>
      </c>
      <c r="BE305" s="159">
        <f t="shared" si="2421"/>
        <v>0</v>
      </c>
      <c r="BF305" s="159">
        <f t="shared" si="2422"/>
        <v>0</v>
      </c>
      <c r="BG305" s="159">
        <f t="shared" si="2423"/>
        <v>0</v>
      </c>
      <c r="BH305" s="159">
        <f t="shared" si="2424"/>
        <v>0</v>
      </c>
      <c r="BI305" s="159">
        <f t="shared" si="2425"/>
        <v>0</v>
      </c>
      <c r="BJ305" s="159">
        <f t="shared" si="2426"/>
        <v>0</v>
      </c>
      <c r="BK305" s="159">
        <f t="shared" si="2427"/>
        <v>0</v>
      </c>
      <c r="BL305" s="159">
        <f t="shared" si="2428"/>
        <v>0</v>
      </c>
      <c r="BM305" s="159">
        <f t="shared" si="2429"/>
        <v>0</v>
      </c>
      <c r="BN305" s="159">
        <f t="shared" si="2430"/>
        <v>0</v>
      </c>
      <c r="BO305" s="159">
        <f t="shared" si="2431"/>
        <v>0</v>
      </c>
      <c r="BP305" s="159">
        <f t="shared" si="2432"/>
        <v>0</v>
      </c>
      <c r="BQ305" s="159">
        <f t="shared" si="2433"/>
        <v>0</v>
      </c>
      <c r="BR305" s="159">
        <f t="shared" si="2434"/>
        <v>0</v>
      </c>
      <c r="BS305" s="159">
        <f t="shared" si="2435"/>
        <v>0</v>
      </c>
      <c r="BT305" s="159">
        <f t="shared" si="2436"/>
        <v>0</v>
      </c>
      <c r="BU305" s="159">
        <f t="shared" si="2437"/>
        <v>0</v>
      </c>
      <c r="BV305" s="159">
        <f t="shared" si="2438"/>
        <v>0</v>
      </c>
      <c r="BW305" s="159">
        <f t="shared" si="2439"/>
        <v>0</v>
      </c>
      <c r="BX305" s="159">
        <f t="shared" si="2440"/>
        <v>0</v>
      </c>
      <c r="BY305" s="127"/>
      <c r="BZ305" s="127"/>
      <c r="CA305" s="127"/>
      <c r="CB305" s="127"/>
      <c r="CC305" s="127"/>
      <c r="CD305" s="127"/>
      <c r="CE305" s="127"/>
      <c r="CF305" s="127"/>
      <c r="CG305" s="127"/>
      <c r="CH305" s="127"/>
      <c r="CI305" s="127"/>
      <c r="CJ305" s="127"/>
      <c r="CK305" s="127"/>
      <c r="CL305" s="127"/>
      <c r="CM305" s="127"/>
      <c r="CN305" s="127"/>
      <c r="CO305" s="127"/>
      <c r="CP305" s="127"/>
      <c r="CQ305" s="127"/>
      <c r="CR305" s="127"/>
      <c r="CS305" s="127"/>
      <c r="DU305" s="115" t="str">
        <f t="shared" ref="DU305" si="2812" xml:space="preserve"> DEC2HEX(D305*8+E305*4+F305*2+G305)</f>
        <v>0</v>
      </c>
      <c r="DV305" s="115" t="str">
        <f t="shared" ref="DV305" si="2813" xml:space="preserve"> DEC2HEX(H305*8+I305*4+J305*2+K305)</f>
        <v>0</v>
      </c>
      <c r="DW305" s="115" t="str">
        <f t="shared" ref="DW305" si="2814" xml:space="preserve"> DEC2HEX(L305*8+M305*4+N305*2+O305)</f>
        <v>2</v>
      </c>
      <c r="DX305" s="115" t="str">
        <f t="shared" ref="DX305" si="2815" xml:space="preserve"> DEC2HEX(P305*8+Q305*4+R305*2+S305)</f>
        <v>0</v>
      </c>
      <c r="DY305" s="115" t="str">
        <f t="shared" ref="DY305" si="2816" xml:space="preserve"> DEC2HEX(T305*8+U305*4+V305*2+W305)</f>
        <v>0</v>
      </c>
      <c r="DZ305" s="115" t="str">
        <f t="shared" ref="DZ305" si="2817" xml:space="preserve"> DEC2HEX(X305*8+Y305*4+Z305*2+AA305)</f>
        <v>0</v>
      </c>
    </row>
    <row r="306" spans="1:130" ht="90" customHeight="1" x14ac:dyDescent="0.35">
      <c r="A306" s="439"/>
      <c r="B306" s="230">
        <f>B304+1</f>
        <v>94</v>
      </c>
      <c r="C306" s="164" t="str">
        <f t="shared" ref="C306" si="2818" xml:space="preserve"> DEC2HEX(B306)</f>
        <v>5E</v>
      </c>
      <c r="D306" s="445" t="s">
        <v>244</v>
      </c>
      <c r="E306" s="445"/>
      <c r="F306" s="169" t="s">
        <v>573</v>
      </c>
      <c r="G306" s="168" t="s">
        <v>350</v>
      </c>
      <c r="H306" s="168" t="s">
        <v>572</v>
      </c>
      <c r="I306" s="478" t="s">
        <v>571</v>
      </c>
      <c r="J306" s="478"/>
      <c r="K306" s="478" t="s">
        <v>34</v>
      </c>
      <c r="L306" s="478"/>
      <c r="M306" s="169" t="s">
        <v>245</v>
      </c>
      <c r="N306" s="169" t="s">
        <v>570</v>
      </c>
      <c r="O306" s="169" t="s">
        <v>35</v>
      </c>
      <c r="P306" s="168" t="s">
        <v>377</v>
      </c>
      <c r="Q306" s="167">
        <v>0</v>
      </c>
      <c r="R306" s="167">
        <v>0</v>
      </c>
      <c r="S306" s="167">
        <v>0</v>
      </c>
      <c r="T306" s="460" t="s">
        <v>37</v>
      </c>
      <c r="U306" s="460"/>
      <c r="V306" s="460"/>
      <c r="W306" s="460"/>
      <c r="X306" s="460"/>
      <c r="Y306" s="460"/>
      <c r="Z306" s="460"/>
      <c r="AA306" s="460"/>
      <c r="AD306" s="159" t="s">
        <v>262</v>
      </c>
      <c r="AE306" s="93">
        <f xml:space="preserve"> IF('PPG Phase Definition'!T361="",0,INDEX(REFERENCE!$A$2:$A$15,MATCH('PPG Phase Definition'!T361,REFERENCE!$B$2:$B$15,0)))</f>
        <v>0</v>
      </c>
      <c r="AF306" s="159">
        <f t="shared" si="2411"/>
        <v>0</v>
      </c>
      <c r="AG306" s="159"/>
      <c r="AH306" s="159"/>
      <c r="AI306" s="159"/>
      <c r="AJ306" s="159">
        <f t="shared" si="2412"/>
        <v>0</v>
      </c>
      <c r="AK306" s="159"/>
      <c r="AL306" s="159"/>
      <c r="AM306" s="159"/>
      <c r="AN306" s="159">
        <f t="shared" si="2413"/>
        <v>0</v>
      </c>
      <c r="AO306" s="159"/>
      <c r="AP306" s="159"/>
      <c r="AQ306" s="159"/>
      <c r="AR306" s="159">
        <f t="shared" si="2414"/>
        <v>0</v>
      </c>
      <c r="AS306" s="159"/>
      <c r="AT306" s="159"/>
      <c r="AU306" s="159"/>
      <c r="AV306" s="159">
        <f t="shared" si="2415"/>
        <v>0</v>
      </c>
      <c r="AW306" s="159"/>
      <c r="AX306" s="159"/>
      <c r="AY306" s="159"/>
      <c r="AZ306" s="159">
        <f t="shared" si="2416"/>
        <v>0</v>
      </c>
      <c r="BA306" s="159">
        <f t="shared" si="2417"/>
        <v>0</v>
      </c>
      <c r="BB306" s="159">
        <f t="shared" si="2418"/>
        <v>0</v>
      </c>
      <c r="BC306" s="159">
        <f t="shared" si="2419"/>
        <v>0</v>
      </c>
      <c r="BD306" s="159">
        <f t="shared" si="2420"/>
        <v>0</v>
      </c>
      <c r="BE306" s="159">
        <f t="shared" si="2421"/>
        <v>0</v>
      </c>
      <c r="BF306" s="159">
        <f t="shared" si="2422"/>
        <v>0</v>
      </c>
      <c r="BG306" s="159">
        <f t="shared" si="2423"/>
        <v>0</v>
      </c>
      <c r="BH306" s="159">
        <f t="shared" si="2424"/>
        <v>0</v>
      </c>
      <c r="BI306" s="159">
        <f t="shared" si="2425"/>
        <v>0</v>
      </c>
      <c r="BJ306" s="159">
        <f t="shared" si="2426"/>
        <v>0</v>
      </c>
      <c r="BK306" s="159">
        <f t="shared" si="2427"/>
        <v>0</v>
      </c>
      <c r="BL306" s="159">
        <f t="shared" si="2428"/>
        <v>0</v>
      </c>
      <c r="BM306" s="159">
        <f t="shared" si="2429"/>
        <v>0</v>
      </c>
      <c r="BN306" s="159">
        <f t="shared" si="2430"/>
        <v>0</v>
      </c>
      <c r="BO306" s="159">
        <f t="shared" si="2431"/>
        <v>0</v>
      </c>
      <c r="BP306" s="159">
        <f t="shared" si="2432"/>
        <v>0</v>
      </c>
      <c r="BQ306" s="159">
        <f t="shared" si="2433"/>
        <v>0</v>
      </c>
      <c r="BR306" s="159">
        <f t="shared" si="2434"/>
        <v>0</v>
      </c>
      <c r="BS306" s="159">
        <f t="shared" si="2435"/>
        <v>0</v>
      </c>
      <c r="BT306" s="159">
        <f t="shared" si="2436"/>
        <v>0</v>
      </c>
      <c r="BU306" s="159">
        <f t="shared" si="2437"/>
        <v>0</v>
      </c>
      <c r="BV306" s="159">
        <f t="shared" si="2438"/>
        <v>0</v>
      </c>
      <c r="BW306" s="159">
        <f t="shared" si="2439"/>
        <v>0</v>
      </c>
      <c r="BX306" s="159">
        <f t="shared" si="2440"/>
        <v>0</v>
      </c>
      <c r="BY306" s="127"/>
      <c r="BZ306" s="127"/>
      <c r="CA306" s="127"/>
      <c r="CB306" s="127"/>
      <c r="CC306" s="127"/>
      <c r="CD306" s="127"/>
      <c r="CE306" s="127"/>
      <c r="DU306" s="114"/>
      <c r="DV306" s="114"/>
      <c r="DW306" s="114"/>
      <c r="DX306" s="114"/>
      <c r="DY306" s="114"/>
      <c r="DZ306" s="114"/>
    </row>
    <row r="307" spans="1:130" ht="15.5" x14ac:dyDescent="0.35">
      <c r="A307" s="439"/>
      <c r="D307" s="172">
        <f xml:space="preserve"> MOD((IF('PPG Phase Definition'!S361="",0,INDEX(REFERENCE!$L$12:$L$15,MATCH('PPG Phase Definition'!S361,REFERENCE!$M$12:$M$15,0)))-E307)/2,2)</f>
        <v>0</v>
      </c>
      <c r="E307" s="172">
        <f xml:space="preserve"> MOD(IF('PPG Phase Definition'!S361="",0,INDEX(REFERENCE!$L$12:$L$15,MATCH('PPG Phase Definition'!S361,REFERENCE!$M$12:$M$15,0))),2)</f>
        <v>0</v>
      </c>
      <c r="F307" s="156"/>
      <c r="G307" s="156"/>
      <c r="H307" s="172">
        <f>IF('PPG Phase Definition'!C127="Impedance",1,0)*IMP_MODE_EN</f>
        <v>0</v>
      </c>
      <c r="I307" s="172">
        <f xml:space="preserve"> MOD(('PPG Phase Definition'!M361-J307)/2,2)</f>
        <v>0</v>
      </c>
      <c r="J307" s="172">
        <f xml:space="preserve"> MOD('PPG Phase Definition'!M361,2)</f>
        <v>0</v>
      </c>
      <c r="K307" s="156"/>
      <c r="L307" s="156"/>
      <c r="M307" s="156"/>
      <c r="N307" s="172">
        <f xml:space="preserve"> MOD(('PPG Phase Definition'!M361-I307*2-J307)/4,2)</f>
        <v>0</v>
      </c>
      <c r="O307" s="172">
        <f xml:space="preserve"> 'PPG Phase Definition'!K361</f>
        <v>0</v>
      </c>
      <c r="P307" s="156">
        <f>IF('PPG Phase Definition'!K127="Set2",1,0)</f>
        <v>0</v>
      </c>
      <c r="Q307" s="156"/>
      <c r="R307" s="156"/>
      <c r="S307" s="156"/>
      <c r="T307" s="172">
        <f t="shared" ref="T307" si="2819" xml:space="preserve"> BQ310</f>
        <v>0</v>
      </c>
      <c r="U307" s="172">
        <f t="shared" ref="U307" si="2820" xml:space="preserve"> BR310</f>
        <v>0</v>
      </c>
      <c r="V307" s="172">
        <f t="shared" ref="V307" si="2821" xml:space="preserve"> BS310</f>
        <v>0</v>
      </c>
      <c r="W307" s="172">
        <f t="shared" ref="W307" si="2822" xml:space="preserve"> BT310</f>
        <v>0</v>
      </c>
      <c r="X307" s="172">
        <f t="shared" ref="X307" si="2823" xml:space="preserve"> BU310</f>
        <v>0</v>
      </c>
      <c r="Y307" s="172">
        <f t="shared" ref="Y307" si="2824" xml:space="preserve"> BV310</f>
        <v>0</v>
      </c>
      <c r="Z307" s="172">
        <f t="shared" ref="Z307" si="2825" xml:space="preserve"> BW310</f>
        <v>0</v>
      </c>
      <c r="AA307" s="172">
        <f xml:space="preserve"> BX310</f>
        <v>0</v>
      </c>
      <c r="AD307" s="159" t="s">
        <v>263</v>
      </c>
      <c r="AE307" s="93">
        <f xml:space="preserve"> IF('PPG Phase Definition'!U361="",0,INDEX(REFERENCE!$A$17:$A$24,MATCH('PPG Phase Definition'!U361,REFERENCE!$B$17:$B$24,0)))</f>
        <v>0</v>
      </c>
      <c r="AF307" s="159">
        <f t="shared" si="2411"/>
        <v>0</v>
      </c>
      <c r="AG307" s="159"/>
      <c r="AH307" s="159"/>
      <c r="AI307" s="159"/>
      <c r="AJ307" s="159">
        <f t="shared" si="2412"/>
        <v>0</v>
      </c>
      <c r="AK307" s="159"/>
      <c r="AL307" s="159"/>
      <c r="AM307" s="159"/>
      <c r="AN307" s="159">
        <f t="shared" si="2413"/>
        <v>0</v>
      </c>
      <c r="AO307" s="159"/>
      <c r="AP307" s="159"/>
      <c r="AQ307" s="159"/>
      <c r="AR307" s="159">
        <f t="shared" si="2414"/>
        <v>0</v>
      </c>
      <c r="AS307" s="159"/>
      <c r="AT307" s="159"/>
      <c r="AU307" s="159"/>
      <c r="AV307" s="159">
        <f t="shared" si="2415"/>
        <v>0</v>
      </c>
      <c r="AW307" s="159"/>
      <c r="AX307" s="159"/>
      <c r="AY307" s="159"/>
      <c r="AZ307" s="159">
        <f t="shared" si="2416"/>
        <v>0</v>
      </c>
      <c r="BA307" s="159">
        <f t="shared" si="2417"/>
        <v>0</v>
      </c>
      <c r="BB307" s="159">
        <f t="shared" si="2418"/>
        <v>0</v>
      </c>
      <c r="BC307" s="159">
        <f t="shared" si="2419"/>
        <v>0</v>
      </c>
      <c r="BD307" s="159">
        <f t="shared" si="2420"/>
        <v>0</v>
      </c>
      <c r="BE307" s="159">
        <f t="shared" si="2421"/>
        <v>0</v>
      </c>
      <c r="BF307" s="159">
        <f t="shared" si="2422"/>
        <v>0</v>
      </c>
      <c r="BG307" s="159">
        <f t="shared" si="2423"/>
        <v>0</v>
      </c>
      <c r="BH307" s="159">
        <f t="shared" si="2424"/>
        <v>0</v>
      </c>
      <c r="BI307" s="159">
        <f t="shared" si="2425"/>
        <v>0</v>
      </c>
      <c r="BJ307" s="159">
        <f t="shared" si="2426"/>
        <v>0</v>
      </c>
      <c r="BK307" s="159">
        <f t="shared" si="2427"/>
        <v>0</v>
      </c>
      <c r="BL307" s="159">
        <f t="shared" si="2428"/>
        <v>0</v>
      </c>
      <c r="BM307" s="159">
        <f t="shared" si="2429"/>
        <v>0</v>
      </c>
      <c r="BN307" s="159">
        <f t="shared" si="2430"/>
        <v>0</v>
      </c>
      <c r="BO307" s="159">
        <f t="shared" si="2431"/>
        <v>0</v>
      </c>
      <c r="BP307" s="159">
        <f t="shared" si="2432"/>
        <v>0</v>
      </c>
      <c r="BQ307" s="159">
        <f t="shared" si="2433"/>
        <v>0</v>
      </c>
      <c r="BR307" s="159">
        <f t="shared" si="2434"/>
        <v>0</v>
      </c>
      <c r="BS307" s="159">
        <f t="shared" si="2435"/>
        <v>0</v>
      </c>
      <c r="BT307" s="159">
        <f t="shared" si="2436"/>
        <v>0</v>
      </c>
      <c r="BU307" s="159">
        <f t="shared" si="2437"/>
        <v>0</v>
      </c>
      <c r="BV307" s="159">
        <f t="shared" si="2438"/>
        <v>0</v>
      </c>
      <c r="BW307" s="159">
        <f t="shared" si="2439"/>
        <v>0</v>
      </c>
      <c r="BX307" s="159">
        <f t="shared" si="2440"/>
        <v>0</v>
      </c>
      <c r="DU307" s="115" t="str">
        <f t="shared" ref="DU307" si="2826" xml:space="preserve"> DEC2HEX(D307*8+E307*4+F307*2+G307)</f>
        <v>0</v>
      </c>
      <c r="DV307" s="115" t="str">
        <f t="shared" ref="DV307" si="2827" xml:space="preserve"> DEC2HEX(H307*8+I307*4+J307*2+K307)</f>
        <v>0</v>
      </c>
      <c r="DW307" s="115" t="str">
        <f t="shared" ref="DW307" si="2828" xml:space="preserve"> DEC2HEX(L307*8+M307*4+N307*2+O307)</f>
        <v>0</v>
      </c>
      <c r="DX307" s="115" t="str">
        <f t="shared" ref="DX307" si="2829" xml:space="preserve"> DEC2HEX(P307*8+Q307*4+R307*2+S307)</f>
        <v>0</v>
      </c>
      <c r="DY307" s="115" t="str">
        <f t="shared" ref="DY307" si="2830" xml:space="preserve"> DEC2HEX(T307*8+U307*4+V307*2+W307)</f>
        <v>0</v>
      </c>
      <c r="DZ307" s="115" t="str">
        <f t="shared" ref="DZ307" si="2831" xml:space="preserve"> DEC2HEX(X307*8+Y307*4+Z307*2+AA307)</f>
        <v>0</v>
      </c>
    </row>
    <row r="308" spans="1:130" ht="69" x14ac:dyDescent="0.35">
      <c r="A308" s="439"/>
      <c r="B308" s="230">
        <f>B306+1</f>
        <v>95</v>
      </c>
      <c r="C308" s="164" t="str">
        <f t="shared" ref="C308" si="2832" xml:space="preserve"> DEC2HEX(B308)</f>
        <v>5F</v>
      </c>
      <c r="D308" s="445" t="s">
        <v>246</v>
      </c>
      <c r="E308" s="476"/>
      <c r="F308" s="476"/>
      <c r="G308" s="476"/>
      <c r="H308" s="476"/>
      <c r="I308" s="476"/>
      <c r="J308" s="476"/>
      <c r="K308" s="476"/>
      <c r="L308" s="168" t="s">
        <v>247</v>
      </c>
      <c r="M308" s="168" t="s">
        <v>248</v>
      </c>
      <c r="N308" s="168" t="s">
        <v>249</v>
      </c>
      <c r="O308" s="460" t="s">
        <v>250</v>
      </c>
      <c r="P308" s="460"/>
      <c r="Q308" s="460"/>
      <c r="R308" s="477" t="s">
        <v>379</v>
      </c>
      <c r="S308" s="477"/>
      <c r="T308" s="460" t="s">
        <v>251</v>
      </c>
      <c r="U308" s="460"/>
      <c r="V308" s="460"/>
      <c r="W308" s="460"/>
      <c r="X308" s="167">
        <v>0</v>
      </c>
      <c r="Y308" s="167">
        <v>0</v>
      </c>
      <c r="Z308" s="167">
        <v>0</v>
      </c>
      <c r="AA308" s="167">
        <v>0</v>
      </c>
      <c r="AD308" s="159" t="s">
        <v>264</v>
      </c>
      <c r="AE308" s="93">
        <f xml:space="preserve"> IF(OR(('PPG Phase Definition'!AH127=1),('PPG Phase Definition'!$Q$2=1)),IF('PPG Phase Definition'!W361="",0,MIN(ROUND('PPG Phase Definition'!W361/'PPG Config'!$C$21*255,0),255)),IF('PPG Phase Definition'!W361="",0,MIN(ROUND('PPG Phase Definition'!W361/'PPG Config'!$C$24*255,0),255)))</f>
        <v>0</v>
      </c>
      <c r="AF308" s="159">
        <f t="shared" si="2411"/>
        <v>0</v>
      </c>
      <c r="AG308" s="159"/>
      <c r="AH308" s="159"/>
      <c r="AI308" s="159"/>
      <c r="AJ308" s="159">
        <f t="shared" si="2412"/>
        <v>0</v>
      </c>
      <c r="AK308" s="159"/>
      <c r="AL308" s="159"/>
      <c r="AM308" s="159"/>
      <c r="AN308" s="159">
        <f t="shared" si="2413"/>
        <v>0</v>
      </c>
      <c r="AO308" s="159"/>
      <c r="AP308" s="159"/>
      <c r="AQ308" s="159"/>
      <c r="AR308" s="159">
        <f t="shared" si="2414"/>
        <v>0</v>
      </c>
      <c r="AS308" s="159"/>
      <c r="AT308" s="159"/>
      <c r="AU308" s="159"/>
      <c r="AV308" s="159">
        <f t="shared" si="2415"/>
        <v>0</v>
      </c>
      <c r="AW308" s="159"/>
      <c r="AX308" s="159"/>
      <c r="AY308" s="159"/>
      <c r="AZ308" s="159">
        <f t="shared" si="2416"/>
        <v>0</v>
      </c>
      <c r="BA308" s="159">
        <f t="shared" si="2417"/>
        <v>0</v>
      </c>
      <c r="BB308" s="159">
        <f t="shared" si="2418"/>
        <v>0</v>
      </c>
      <c r="BC308" s="159">
        <f t="shared" si="2419"/>
        <v>0</v>
      </c>
      <c r="BD308" s="159">
        <f t="shared" si="2420"/>
        <v>0</v>
      </c>
      <c r="BE308" s="159">
        <f t="shared" si="2421"/>
        <v>0</v>
      </c>
      <c r="BF308" s="159">
        <f t="shared" si="2422"/>
        <v>0</v>
      </c>
      <c r="BG308" s="159">
        <f t="shared" si="2423"/>
        <v>0</v>
      </c>
      <c r="BH308" s="159">
        <f t="shared" si="2424"/>
        <v>0</v>
      </c>
      <c r="BI308" s="159">
        <f t="shared" si="2425"/>
        <v>0</v>
      </c>
      <c r="BJ308" s="159">
        <f t="shared" si="2426"/>
        <v>0</v>
      </c>
      <c r="BK308" s="159">
        <f t="shared" si="2427"/>
        <v>0</v>
      </c>
      <c r="BL308" s="159">
        <f t="shared" si="2428"/>
        <v>0</v>
      </c>
      <c r="BM308" s="159">
        <f t="shared" si="2429"/>
        <v>0</v>
      </c>
      <c r="BN308" s="159">
        <f t="shared" si="2430"/>
        <v>0</v>
      </c>
      <c r="BO308" s="159">
        <f t="shared" si="2431"/>
        <v>0</v>
      </c>
      <c r="BP308" s="159">
        <f t="shared" si="2432"/>
        <v>0</v>
      </c>
      <c r="BQ308" s="159">
        <f t="shared" si="2433"/>
        <v>0</v>
      </c>
      <c r="BR308" s="159">
        <f t="shared" si="2434"/>
        <v>0</v>
      </c>
      <c r="BS308" s="159">
        <f t="shared" si="2435"/>
        <v>0</v>
      </c>
      <c r="BT308" s="159">
        <f t="shared" si="2436"/>
        <v>0</v>
      </c>
      <c r="BU308" s="159">
        <f t="shared" si="2437"/>
        <v>0</v>
      </c>
      <c r="BV308" s="159">
        <f t="shared" si="2438"/>
        <v>0</v>
      </c>
      <c r="BW308" s="159">
        <f t="shared" si="2439"/>
        <v>0</v>
      </c>
      <c r="BX308" s="159">
        <f t="shared" si="2440"/>
        <v>0</v>
      </c>
      <c r="BY308" s="127"/>
      <c r="BZ308" s="127"/>
      <c r="CA308" s="127"/>
      <c r="CB308" s="127"/>
      <c r="CC308" s="127"/>
      <c r="CD308" s="127"/>
      <c r="CE308" s="127"/>
      <c r="CF308" s="127"/>
      <c r="CG308" s="127"/>
      <c r="CH308" s="127"/>
      <c r="CI308" s="127"/>
      <c r="CJ308" s="127"/>
      <c r="CK308" s="127"/>
      <c r="CL308" s="127"/>
      <c r="CM308" s="127"/>
      <c r="CN308" s="127"/>
      <c r="CO308" s="127"/>
      <c r="CP308" s="127"/>
      <c r="CQ308" s="127"/>
      <c r="CR308" s="127"/>
      <c r="CS308" s="127"/>
      <c r="DU308" s="114"/>
      <c r="DV308" s="114"/>
      <c r="DW308" s="114"/>
      <c r="DX308" s="114"/>
      <c r="DY308" s="114"/>
      <c r="DZ308" s="114"/>
    </row>
    <row r="309" spans="1:130" ht="15.5" x14ac:dyDescent="0.35">
      <c r="A309" s="439"/>
      <c r="D309" s="172">
        <f t="shared" ref="D309" si="2833" xml:space="preserve"> BQ308</f>
        <v>0</v>
      </c>
      <c r="E309" s="172">
        <f t="shared" ref="E309" si="2834" xml:space="preserve"> BR308</f>
        <v>0</v>
      </c>
      <c r="F309" s="172">
        <f t="shared" ref="F309" si="2835" xml:space="preserve"> BS308</f>
        <v>0</v>
      </c>
      <c r="G309" s="172">
        <f t="shared" ref="G309" si="2836" xml:space="preserve"> BT308</f>
        <v>0</v>
      </c>
      <c r="H309" s="172">
        <f t="shared" ref="H309" si="2837" xml:space="preserve"> BU308</f>
        <v>0</v>
      </c>
      <c r="I309" s="172">
        <f t="shared" ref="I309" si="2838" xml:space="preserve"> BV308</f>
        <v>0</v>
      </c>
      <c r="J309" s="172">
        <f t="shared" ref="J309" si="2839" xml:space="preserve"> BW308</f>
        <v>0</v>
      </c>
      <c r="K309" s="172">
        <f t="shared" ref="K309" si="2840" xml:space="preserve"> BX308</f>
        <v>0</v>
      </c>
      <c r="L309" s="172">
        <f>IF('PPG Phase Definition'!AF127="DIG AACM",1,IF('PPG Phase Definition'!AF127="LED_DC Cancellation",1,0))</f>
        <v>0</v>
      </c>
      <c r="M309" s="172">
        <f>IF('PPG Phase Definition'!AF127="ANA AACM",1,0)</f>
        <v>0</v>
      </c>
      <c r="N309" s="172">
        <f xml:space="preserve"> 'PPG Phase Definition'!AH127</f>
        <v>0</v>
      </c>
      <c r="O309" s="172">
        <f t="shared" ref="O309" si="2841" xml:space="preserve"> BV307</f>
        <v>0</v>
      </c>
      <c r="P309" s="172">
        <f t="shared" ref="P309" si="2842" xml:space="preserve"> BW307</f>
        <v>0</v>
      </c>
      <c r="Q309" s="172">
        <f xml:space="preserve"> BX307</f>
        <v>0</v>
      </c>
      <c r="R309" s="172">
        <f>INT(MOD('PPG Phase Definition'!AG127/2,2))</f>
        <v>0</v>
      </c>
      <c r="S309" s="172">
        <f>MOD('PPG Phase Definition'!AG127,2)</f>
        <v>0</v>
      </c>
      <c r="T309" s="172">
        <f t="shared" ref="T309" si="2843" xml:space="preserve"> BU306</f>
        <v>0</v>
      </c>
      <c r="U309" s="172">
        <f t="shared" ref="U309" si="2844" xml:space="preserve"> BV306</f>
        <v>0</v>
      </c>
      <c r="V309" s="172">
        <f t="shared" ref="V309" si="2845" xml:space="preserve"> BW306</f>
        <v>0</v>
      </c>
      <c r="W309" s="172">
        <f xml:space="preserve"> BX306</f>
        <v>0</v>
      </c>
      <c r="X309" s="194"/>
      <c r="Y309" s="194"/>
      <c r="Z309" s="194"/>
      <c r="AA309" s="194"/>
      <c r="AD309" s="159" t="s">
        <v>115</v>
      </c>
      <c r="AE309" s="93">
        <f xml:space="preserve"> IF('PPG Phase Definition'!L361="",0,INDEX(REFERENCE!$I$12:$I$23,MATCH('PPG Phase Definition'!L361,REFERENCE!$J$12:$J$23,0)))</f>
        <v>0</v>
      </c>
      <c r="AF309" s="159">
        <f t="shared" si="2411"/>
        <v>0</v>
      </c>
      <c r="AG309" s="159"/>
      <c r="AH309" s="159"/>
      <c r="AI309" s="159"/>
      <c r="AJ309" s="159">
        <f t="shared" si="2412"/>
        <v>0</v>
      </c>
      <c r="AK309" s="159"/>
      <c r="AL309" s="159"/>
      <c r="AM309" s="159"/>
      <c r="AN309" s="159">
        <f t="shared" si="2413"/>
        <v>0</v>
      </c>
      <c r="AO309" s="159"/>
      <c r="AP309" s="159"/>
      <c r="AQ309" s="159"/>
      <c r="AR309" s="159">
        <f t="shared" si="2414"/>
        <v>0</v>
      </c>
      <c r="AS309" s="159"/>
      <c r="AT309" s="159"/>
      <c r="AU309" s="159"/>
      <c r="AV309" s="159">
        <f t="shared" si="2415"/>
        <v>0</v>
      </c>
      <c r="AW309" s="159"/>
      <c r="AX309" s="159"/>
      <c r="AY309" s="159"/>
      <c r="AZ309" s="159">
        <f t="shared" si="2416"/>
        <v>0</v>
      </c>
      <c r="BA309" s="159">
        <f t="shared" si="2417"/>
        <v>0</v>
      </c>
      <c r="BB309" s="159">
        <f t="shared" si="2418"/>
        <v>0</v>
      </c>
      <c r="BC309" s="159">
        <f t="shared" si="2419"/>
        <v>0</v>
      </c>
      <c r="BD309" s="159">
        <f t="shared" si="2420"/>
        <v>0</v>
      </c>
      <c r="BE309" s="159">
        <f t="shared" si="2421"/>
        <v>0</v>
      </c>
      <c r="BF309" s="159">
        <f t="shared" si="2422"/>
        <v>0</v>
      </c>
      <c r="BG309" s="159">
        <f t="shared" si="2423"/>
        <v>0</v>
      </c>
      <c r="BH309" s="159">
        <f t="shared" si="2424"/>
        <v>0</v>
      </c>
      <c r="BI309" s="159">
        <f t="shared" si="2425"/>
        <v>0</v>
      </c>
      <c r="BJ309" s="159">
        <f t="shared" si="2426"/>
        <v>0</v>
      </c>
      <c r="BK309" s="159">
        <f t="shared" si="2427"/>
        <v>0</v>
      </c>
      <c r="BL309" s="159">
        <f t="shared" si="2428"/>
        <v>0</v>
      </c>
      <c r="BM309" s="159">
        <f t="shared" si="2429"/>
        <v>0</v>
      </c>
      <c r="BN309" s="159">
        <f t="shared" si="2430"/>
        <v>0</v>
      </c>
      <c r="BO309" s="159">
        <f t="shared" si="2431"/>
        <v>0</v>
      </c>
      <c r="BP309" s="159">
        <f t="shared" si="2432"/>
        <v>0</v>
      </c>
      <c r="BQ309" s="159">
        <f t="shared" si="2433"/>
        <v>0</v>
      </c>
      <c r="BR309" s="159">
        <f t="shared" si="2434"/>
        <v>0</v>
      </c>
      <c r="BS309" s="159">
        <f t="shared" si="2435"/>
        <v>0</v>
      </c>
      <c r="BT309" s="159">
        <f t="shared" si="2436"/>
        <v>0</v>
      </c>
      <c r="BU309" s="159">
        <f t="shared" si="2437"/>
        <v>0</v>
      </c>
      <c r="BV309" s="159">
        <f t="shared" si="2438"/>
        <v>0</v>
      </c>
      <c r="BW309" s="159">
        <f t="shared" si="2439"/>
        <v>0</v>
      </c>
      <c r="BX309" s="159">
        <f t="shared" si="2440"/>
        <v>0</v>
      </c>
      <c r="DU309" s="115" t="str">
        <f t="shared" ref="DU309" si="2846" xml:space="preserve"> DEC2HEX(D309*8+E309*4+F309*2+G309)</f>
        <v>0</v>
      </c>
      <c r="DV309" s="115" t="str">
        <f t="shared" ref="DV309" si="2847" xml:space="preserve"> DEC2HEX(H309*8+I309*4+J309*2+K309)</f>
        <v>0</v>
      </c>
      <c r="DW309" s="115" t="str">
        <f t="shared" ref="DW309" si="2848" xml:space="preserve"> DEC2HEX(L309*8+M309*4+N309*2+O309)</f>
        <v>0</v>
      </c>
      <c r="DX309" s="115" t="str">
        <f t="shared" ref="DX309" si="2849" xml:space="preserve"> DEC2HEX(P309*8+Q309*4+R309*2+S309)</f>
        <v>0</v>
      </c>
      <c r="DY309" s="115" t="str">
        <f t="shared" ref="DY309" si="2850" xml:space="preserve"> DEC2HEX(T309*8+U309*4+V309*2+W309)</f>
        <v>0</v>
      </c>
      <c r="DZ309" s="115" t="str">
        <f t="shared" ref="DZ309" si="2851" xml:space="preserve"> DEC2HEX(X309*8+Y309*4+Z309*2+AA309)</f>
        <v>0</v>
      </c>
    </row>
    <row r="310" spans="1:130" ht="43.5" customHeight="1" x14ac:dyDescent="0.35">
      <c r="A310" s="439"/>
      <c r="B310" s="230">
        <f>B308+1</f>
        <v>96</v>
      </c>
      <c r="C310" s="164" t="str">
        <f t="shared" ref="C310" si="2852" xml:space="preserve"> DEC2HEX(B310)</f>
        <v>60</v>
      </c>
      <c r="D310" s="168" t="s">
        <v>380</v>
      </c>
      <c r="E310" s="168" t="s">
        <v>381</v>
      </c>
      <c r="F310" s="167">
        <v>0</v>
      </c>
      <c r="G310" s="167">
        <v>0</v>
      </c>
      <c r="H310" s="445" t="s">
        <v>382</v>
      </c>
      <c r="I310" s="479"/>
      <c r="J310" s="479"/>
      <c r="K310" s="479"/>
      <c r="L310" s="460" t="s">
        <v>252</v>
      </c>
      <c r="M310" s="460"/>
      <c r="N310" s="460"/>
      <c r="O310" s="460"/>
      <c r="P310" s="460"/>
      <c r="Q310" s="460"/>
      <c r="R310" s="460"/>
      <c r="S310" s="460"/>
      <c r="T310" s="460" t="s">
        <v>253</v>
      </c>
      <c r="U310" s="460"/>
      <c r="V310" s="460"/>
      <c r="W310" s="460"/>
      <c r="X310" s="460"/>
      <c r="Y310" s="460"/>
      <c r="Z310" s="460"/>
      <c r="AA310" s="460"/>
      <c r="AD310" s="159" t="s">
        <v>108</v>
      </c>
      <c r="AE310" s="93">
        <f xml:space="preserve"> MAX((CEILING('PPG Phase Definition'!J361*Global!$C$14/1000,1)-1),0)</f>
        <v>0</v>
      </c>
      <c r="AF310" s="159">
        <f t="shared" si="2411"/>
        <v>0</v>
      </c>
      <c r="AG310" s="159"/>
      <c r="AH310" s="159"/>
      <c r="AI310" s="159"/>
      <c r="AJ310" s="159">
        <f t="shared" si="2412"/>
        <v>0</v>
      </c>
      <c r="AK310" s="159"/>
      <c r="AL310" s="159"/>
      <c r="AM310" s="159"/>
      <c r="AN310" s="159">
        <f t="shared" si="2413"/>
        <v>0</v>
      </c>
      <c r="AO310" s="159"/>
      <c r="AP310" s="159"/>
      <c r="AQ310" s="159"/>
      <c r="AR310" s="159">
        <f t="shared" si="2414"/>
        <v>0</v>
      </c>
      <c r="AS310" s="159"/>
      <c r="AT310" s="159"/>
      <c r="AU310" s="159"/>
      <c r="AV310" s="159">
        <f t="shared" si="2415"/>
        <v>0</v>
      </c>
      <c r="AW310" s="159"/>
      <c r="AX310" s="159"/>
      <c r="AY310" s="159"/>
      <c r="AZ310" s="159">
        <f t="shared" si="2416"/>
        <v>0</v>
      </c>
      <c r="BA310" s="159">
        <f t="shared" si="2417"/>
        <v>0</v>
      </c>
      <c r="BB310" s="159">
        <f t="shared" si="2418"/>
        <v>0</v>
      </c>
      <c r="BC310" s="159">
        <f t="shared" si="2419"/>
        <v>0</v>
      </c>
      <c r="BD310" s="159">
        <f t="shared" si="2420"/>
        <v>0</v>
      </c>
      <c r="BE310" s="159">
        <f t="shared" si="2421"/>
        <v>0</v>
      </c>
      <c r="BF310" s="159">
        <f t="shared" si="2422"/>
        <v>0</v>
      </c>
      <c r="BG310" s="159">
        <f t="shared" si="2423"/>
        <v>0</v>
      </c>
      <c r="BH310" s="159">
        <f t="shared" si="2424"/>
        <v>0</v>
      </c>
      <c r="BI310" s="159">
        <f t="shared" si="2425"/>
        <v>0</v>
      </c>
      <c r="BJ310" s="159">
        <f t="shared" si="2426"/>
        <v>0</v>
      </c>
      <c r="BK310" s="159">
        <f t="shared" si="2427"/>
        <v>0</v>
      </c>
      <c r="BL310" s="159">
        <f t="shared" si="2428"/>
        <v>0</v>
      </c>
      <c r="BM310" s="159">
        <f t="shared" si="2429"/>
        <v>0</v>
      </c>
      <c r="BN310" s="159">
        <f t="shared" si="2430"/>
        <v>0</v>
      </c>
      <c r="BO310" s="159">
        <f t="shared" si="2431"/>
        <v>0</v>
      </c>
      <c r="BP310" s="159">
        <f t="shared" si="2432"/>
        <v>0</v>
      </c>
      <c r="BQ310" s="159">
        <f t="shared" si="2433"/>
        <v>0</v>
      </c>
      <c r="BR310" s="159">
        <f t="shared" si="2434"/>
        <v>0</v>
      </c>
      <c r="BS310" s="159">
        <f t="shared" si="2435"/>
        <v>0</v>
      </c>
      <c r="BT310" s="159">
        <f t="shared" si="2436"/>
        <v>0</v>
      </c>
      <c r="BU310" s="159">
        <f t="shared" si="2437"/>
        <v>0</v>
      </c>
      <c r="BV310" s="159">
        <f t="shared" si="2438"/>
        <v>0</v>
      </c>
      <c r="BW310" s="159">
        <f t="shared" si="2439"/>
        <v>0</v>
      </c>
      <c r="BX310" s="159">
        <f t="shared" si="2440"/>
        <v>0</v>
      </c>
      <c r="BY310" s="127"/>
      <c r="BZ310" s="127"/>
      <c r="CA310" s="127"/>
      <c r="CB310" s="127"/>
      <c r="CC310" s="127"/>
      <c r="CD310" s="127"/>
      <c r="CE310" s="127"/>
      <c r="DU310" s="114"/>
      <c r="DV310" s="114"/>
      <c r="DW310" s="114"/>
      <c r="DX310" s="114"/>
      <c r="DY310" s="114"/>
      <c r="DZ310" s="114"/>
    </row>
    <row r="311" spans="1:130" ht="47" x14ac:dyDescent="0.35">
      <c r="A311" s="439"/>
      <c r="D311" s="156">
        <f>IF('PPG Phase Definition'!S127="LED_DC Cancellation",1,0)</f>
        <v>0</v>
      </c>
      <c r="E311" s="156">
        <f>IF('PPG Phase Definition'!AF127="LED_DC Cancellation",1,0)</f>
        <v>0</v>
      </c>
      <c r="F311" s="156"/>
      <c r="G311" s="156"/>
      <c r="H311" s="172">
        <f xml:space="preserve"> BU309</f>
        <v>0</v>
      </c>
      <c r="I311" s="172">
        <f xml:space="preserve"> BV309</f>
        <v>0</v>
      </c>
      <c r="J311" s="172">
        <f xml:space="preserve"> BW309</f>
        <v>0</v>
      </c>
      <c r="K311" s="172">
        <f xml:space="preserve"> BX309</f>
        <v>0</v>
      </c>
      <c r="L311" s="172">
        <f t="shared" ref="L311" si="2853">DL311</f>
        <v>0</v>
      </c>
      <c r="M311" s="172">
        <f t="shared" ref="M311" si="2854">DM311</f>
        <v>0</v>
      </c>
      <c r="N311" s="172">
        <f t="shared" ref="N311" si="2855">DN311</f>
        <v>0</v>
      </c>
      <c r="O311" s="172">
        <f t="shared" ref="O311" si="2856">DO311</f>
        <v>0</v>
      </c>
      <c r="P311" s="172">
        <f t="shared" ref="P311" si="2857">DP311</f>
        <v>0</v>
      </c>
      <c r="Q311" s="172">
        <f t="shared" ref="Q311" si="2858">DQ311</f>
        <v>0</v>
      </c>
      <c r="R311" s="172">
        <f t="shared" ref="R311" si="2859">DR311</f>
        <v>0</v>
      </c>
      <c r="S311" s="172">
        <f>DS311</f>
        <v>0</v>
      </c>
      <c r="T311" s="172">
        <f t="shared" ref="T311" si="2860" xml:space="preserve"> BQ311</f>
        <v>0</v>
      </c>
      <c r="U311" s="172">
        <f t="shared" ref="U311" si="2861" xml:space="preserve"> BR311</f>
        <v>0</v>
      </c>
      <c r="V311" s="172">
        <f t="shared" ref="V311" si="2862" xml:space="preserve"> BS311</f>
        <v>0</v>
      </c>
      <c r="W311" s="172">
        <f t="shared" ref="W311" si="2863" xml:space="preserve"> BT311</f>
        <v>0</v>
      </c>
      <c r="X311" s="172">
        <f t="shared" ref="X311" si="2864" xml:space="preserve"> BU311</f>
        <v>0</v>
      </c>
      <c r="Y311" s="172">
        <f t="shared" ref="Y311" si="2865" xml:space="preserve"> BV311</f>
        <v>0</v>
      </c>
      <c r="Z311" s="172">
        <f t="shared" ref="Z311" si="2866" xml:space="preserve"> BW311</f>
        <v>0</v>
      </c>
      <c r="AA311" s="172">
        <f xml:space="preserve"> BX311</f>
        <v>0</v>
      </c>
      <c r="AD311" s="10" t="s">
        <v>253</v>
      </c>
      <c r="AE311" s="93">
        <f xml:space="preserve"> ROUND(255*'PPG Phase Definition'!AO361/'PPG Config'!$C$8,0)</f>
        <v>0</v>
      </c>
      <c r="AF311" s="159">
        <f t="shared" si="2411"/>
        <v>0</v>
      </c>
      <c r="AG311" s="159"/>
      <c r="AH311" s="159"/>
      <c r="AI311" s="159"/>
      <c r="AJ311" s="159">
        <f t="shared" si="2412"/>
        <v>0</v>
      </c>
      <c r="AK311" s="159"/>
      <c r="AL311" s="159"/>
      <c r="AM311" s="159"/>
      <c r="AN311" s="159">
        <f t="shared" si="2413"/>
        <v>0</v>
      </c>
      <c r="AO311" s="159"/>
      <c r="AP311" s="159"/>
      <c r="AQ311" s="159"/>
      <c r="AR311" s="159">
        <f t="shared" si="2414"/>
        <v>0</v>
      </c>
      <c r="AS311" s="159"/>
      <c r="AT311" s="159"/>
      <c r="AU311" s="159"/>
      <c r="AV311" s="159">
        <f t="shared" si="2415"/>
        <v>0</v>
      </c>
      <c r="AW311" s="159"/>
      <c r="AX311" s="159"/>
      <c r="AY311" s="159"/>
      <c r="AZ311" s="159">
        <f t="shared" si="2416"/>
        <v>0</v>
      </c>
      <c r="BA311" s="159">
        <f t="shared" si="2417"/>
        <v>0</v>
      </c>
      <c r="BB311" s="159">
        <f t="shared" si="2418"/>
        <v>0</v>
      </c>
      <c r="BC311" s="159">
        <f t="shared" si="2419"/>
        <v>0</v>
      </c>
      <c r="BD311" s="159">
        <f t="shared" si="2420"/>
        <v>0</v>
      </c>
      <c r="BE311" s="159">
        <f t="shared" si="2421"/>
        <v>0</v>
      </c>
      <c r="BF311" s="159">
        <f t="shared" si="2422"/>
        <v>0</v>
      </c>
      <c r="BG311" s="159">
        <f t="shared" si="2423"/>
        <v>0</v>
      </c>
      <c r="BH311" s="159">
        <f t="shared" si="2424"/>
        <v>0</v>
      </c>
      <c r="BI311" s="159">
        <f t="shared" si="2425"/>
        <v>0</v>
      </c>
      <c r="BJ311" s="159">
        <f t="shared" si="2426"/>
        <v>0</v>
      </c>
      <c r="BK311" s="159">
        <f t="shared" si="2427"/>
        <v>0</v>
      </c>
      <c r="BL311" s="159">
        <f t="shared" si="2428"/>
        <v>0</v>
      </c>
      <c r="BM311" s="159">
        <f t="shared" si="2429"/>
        <v>0</v>
      </c>
      <c r="BN311" s="159">
        <f t="shared" si="2430"/>
        <v>0</v>
      </c>
      <c r="BO311" s="159">
        <f t="shared" si="2431"/>
        <v>0</v>
      </c>
      <c r="BP311" s="159">
        <f t="shared" si="2432"/>
        <v>0</v>
      </c>
      <c r="BQ311" s="159">
        <f t="shared" si="2433"/>
        <v>0</v>
      </c>
      <c r="BR311" s="159">
        <f t="shared" si="2434"/>
        <v>0</v>
      </c>
      <c r="BS311" s="159">
        <f t="shared" si="2435"/>
        <v>0</v>
      </c>
      <c r="BT311" s="159">
        <f t="shared" si="2436"/>
        <v>0</v>
      </c>
      <c r="BU311" s="159">
        <f t="shared" si="2437"/>
        <v>0</v>
      </c>
      <c r="BV311" s="159">
        <f t="shared" si="2438"/>
        <v>0</v>
      </c>
      <c r="BW311" s="159">
        <f t="shared" si="2439"/>
        <v>0</v>
      </c>
      <c r="BX311" s="159">
        <f t="shared" si="2440"/>
        <v>0</v>
      </c>
      <c r="BY311" s="183" t="s">
        <v>252</v>
      </c>
      <c r="BZ311" s="114">
        <f xml:space="preserve"> ROUND(255*'PPG Phase Definition'!AP361/'PPG Config'!$C$8,0)</f>
        <v>0</v>
      </c>
      <c r="CA311" s="159">
        <f t="shared" ref="CA311" si="2867" xml:space="preserve"> MOD((BZ311-CU311-16*CQ311-16^2*CM311-CI311*16^3-CE311*16^4)/16^5,16)</f>
        <v>0</v>
      </c>
      <c r="CB311" s="159"/>
      <c r="CC311" s="159"/>
      <c r="CD311" s="159"/>
      <c r="CE311" s="159">
        <f t="shared" ref="CE311" si="2868" xml:space="preserve"> MOD((BZ311-CU311-16*CQ311-16^2*CM311-CI311*16^3)/16^4,16)</f>
        <v>0</v>
      </c>
      <c r="CF311" s="159"/>
      <c r="CG311" s="159"/>
      <c r="CH311" s="159"/>
      <c r="CI311" s="159">
        <f t="shared" ref="CI311" si="2869" xml:space="preserve"> MOD((BZ311-CU311-16*CQ311-16^2*CM311)/16^3,16)</f>
        <v>0</v>
      </c>
      <c r="CJ311" s="159"/>
      <c r="CK311" s="159"/>
      <c r="CL311" s="159"/>
      <c r="CM311" s="159">
        <f t="shared" ref="CM311" si="2870" xml:space="preserve"> MOD((BZ311-CU311-16*CQ311)/16^2,16)</f>
        <v>0</v>
      </c>
      <c r="CN311" s="159"/>
      <c r="CO311" s="159"/>
      <c r="CP311" s="159"/>
      <c r="CQ311" s="159">
        <f t="shared" ref="CQ311" si="2871" xml:space="preserve"> MOD((BZ311-CU311)/16,16)</f>
        <v>0</v>
      </c>
      <c r="CR311" s="159"/>
      <c r="CS311" s="159"/>
      <c r="CT311" s="159"/>
      <c r="CU311" s="159">
        <f t="shared" ref="CU311" si="2872" xml:space="preserve"> MOD(BZ311,16)</f>
        <v>0</v>
      </c>
      <c r="CV311" s="159">
        <f t="shared" ref="CV311" si="2873" xml:space="preserve"> MOD((CA311-CY311-CX311*2-CW311*2^2)/2^3,2)</f>
        <v>0</v>
      </c>
      <c r="CW311" s="159">
        <f t="shared" ref="CW311" si="2874" xml:space="preserve"> MOD((CA311-CY311-CX311*2)/2^2,2)</f>
        <v>0</v>
      </c>
      <c r="CX311" s="159">
        <f t="shared" ref="CX311" si="2875" xml:space="preserve"> MOD((CA311-CY311)/2,2)</f>
        <v>0</v>
      </c>
      <c r="CY311" s="159">
        <f t="shared" ref="CY311" si="2876" xml:space="preserve"> MOD(CA311,2)</f>
        <v>0</v>
      </c>
      <c r="CZ311" s="159">
        <f t="shared" ref="CZ311" si="2877" xml:space="preserve"> MOD((CE311-DC311-DB311*2-DA311*2^2)/2^3,2)</f>
        <v>0</v>
      </c>
      <c r="DA311" s="159">
        <f t="shared" ref="DA311" si="2878" xml:space="preserve"> MOD((CE311-DC311-DB311*2)/2^2,2)</f>
        <v>0</v>
      </c>
      <c r="DB311" s="159">
        <f t="shared" ref="DB311" si="2879" xml:space="preserve"> MOD((CE311-DC311)/2,2)</f>
        <v>0</v>
      </c>
      <c r="DC311" s="159">
        <f t="shared" ref="DC311" si="2880" xml:space="preserve"> MOD(CE311,2)</f>
        <v>0</v>
      </c>
      <c r="DD311" s="159">
        <f t="shared" ref="DD311" si="2881" xml:space="preserve"> MOD((CI311-DG311-DF311*2-DE311*2^2)/2^3,2)</f>
        <v>0</v>
      </c>
      <c r="DE311" s="159">
        <f t="shared" ref="DE311" si="2882" xml:space="preserve"> MOD((CI311-DG311-DF311*2)/2^2,2)</f>
        <v>0</v>
      </c>
      <c r="DF311" s="159">
        <f t="shared" ref="DF311" si="2883" xml:space="preserve"> MOD((CI311-DG311)/2,2)</f>
        <v>0</v>
      </c>
      <c r="DG311" s="159">
        <f t="shared" ref="DG311" si="2884" xml:space="preserve"> MOD(CI311,2)</f>
        <v>0</v>
      </c>
      <c r="DH311" s="159">
        <f t="shared" ref="DH311" si="2885" xml:space="preserve"> MOD((CM311-DK311-DJ311*2-DI311*2^2)/2^3,2)</f>
        <v>0</v>
      </c>
      <c r="DI311" s="159">
        <f t="shared" ref="DI311" si="2886" xml:space="preserve"> MOD((CM311-DK311-DJ311*2)/2^2,2)</f>
        <v>0</v>
      </c>
      <c r="DJ311" s="159">
        <f t="shared" ref="DJ311" si="2887" xml:space="preserve"> MOD((CM311-DK311)/2,2)</f>
        <v>0</v>
      </c>
      <c r="DK311" s="159">
        <f t="shared" ref="DK311" si="2888" xml:space="preserve"> MOD(CM311,2)</f>
        <v>0</v>
      </c>
      <c r="DL311" s="159">
        <f t="shared" ref="DL311" si="2889" xml:space="preserve"> MOD((CQ311-DO311-DN311*2-DM311*2^2)/2^3,2)</f>
        <v>0</v>
      </c>
      <c r="DM311" s="159">
        <f t="shared" ref="DM311" si="2890" xml:space="preserve"> MOD((CQ311-DO311-DN311*2)/2^2,2)</f>
        <v>0</v>
      </c>
      <c r="DN311" s="159">
        <f t="shared" ref="DN311" si="2891" xml:space="preserve"> MOD((CQ311-DO311)/2,2)</f>
        <v>0</v>
      </c>
      <c r="DO311" s="159">
        <f t="shared" ref="DO311" si="2892" xml:space="preserve"> MOD(CQ311,2)</f>
        <v>0</v>
      </c>
      <c r="DP311" s="159">
        <f t="shared" ref="DP311" si="2893" xml:space="preserve"> MOD((CU311-DS311-DR311*2-DQ311*2^2)/2^3,2)</f>
        <v>0</v>
      </c>
      <c r="DQ311" s="159">
        <f t="shared" ref="DQ311" si="2894" xml:space="preserve"> MOD((CU311-DS311-DR311*2)/2^2,2)</f>
        <v>0</v>
      </c>
      <c r="DR311" s="159">
        <f t="shared" ref="DR311" si="2895" xml:space="preserve"> MOD((CU311-DS311)/2,2)</f>
        <v>0</v>
      </c>
      <c r="DS311" s="159">
        <f t="shared" ref="DS311" si="2896" xml:space="preserve"> MOD(CU311,2)</f>
        <v>0</v>
      </c>
      <c r="DU311" s="115" t="str">
        <f t="shared" ref="DU311" si="2897" xml:space="preserve"> DEC2HEX(D311*8+E311*4+F311*2+G311)</f>
        <v>0</v>
      </c>
      <c r="DV311" s="115" t="str">
        <f t="shared" ref="DV311" si="2898" xml:space="preserve"> DEC2HEX(H311*8+I311*4+J311*2+K311)</f>
        <v>0</v>
      </c>
      <c r="DW311" s="115" t="str">
        <f t="shared" ref="DW311" si="2899" xml:space="preserve"> DEC2HEX(L311*8+M311*4+N311*2+O311)</f>
        <v>0</v>
      </c>
      <c r="DX311" s="115" t="str">
        <f t="shared" ref="DX311" si="2900" xml:space="preserve"> DEC2HEX(P311*8+Q311*4+R311*2+S311)</f>
        <v>0</v>
      </c>
      <c r="DY311" s="115" t="str">
        <f t="shared" ref="DY311" si="2901" xml:space="preserve"> DEC2HEX(T311*8+U311*4+V311*2+W311)</f>
        <v>0</v>
      </c>
      <c r="DZ311" s="115" t="str">
        <f t="shared" ref="DZ311" si="2902" xml:space="preserve"> DEC2HEX(X311*8+Y311*4+Z311*2+AA311)</f>
        <v>0</v>
      </c>
    </row>
    <row r="312" spans="1:130" ht="14.75" customHeight="1" x14ac:dyDescent="0.35">
      <c r="A312" s="440">
        <f xml:space="preserve"> A302+1</f>
        <v>14</v>
      </c>
      <c r="B312" s="230">
        <f xml:space="preserve"> B310+1</f>
        <v>97</v>
      </c>
      <c r="C312" s="164" t="str">
        <f xml:space="preserve"> DEC2HEX(B312)</f>
        <v>61</v>
      </c>
      <c r="D312" s="460" t="str">
        <f>D302</f>
        <v>IN_TIA2&lt;4:1&gt;</v>
      </c>
      <c r="E312" s="460"/>
      <c r="F312" s="460"/>
      <c r="G312" s="460"/>
      <c r="H312" s="460" t="str">
        <f t="shared" ref="H312" si="2903">H302</f>
        <v>IN_TIA1&lt;4:1&gt;</v>
      </c>
      <c r="I312" s="460"/>
      <c r="J312" s="460"/>
      <c r="K312" s="460"/>
      <c r="L312" s="460" t="str">
        <f t="shared" ref="L312" si="2904">L302</f>
        <v>LED_DRV2_TX&lt;8:1&gt;</v>
      </c>
      <c r="M312" s="460"/>
      <c r="N312" s="460"/>
      <c r="O312" s="460"/>
      <c r="P312" s="460"/>
      <c r="Q312" s="460"/>
      <c r="R312" s="460"/>
      <c r="S312" s="460"/>
      <c r="T312" s="460" t="str">
        <f>T302</f>
        <v>LED_DRV1_TX&lt;8:1&gt;</v>
      </c>
      <c r="U312" s="460"/>
      <c r="V312" s="460"/>
      <c r="W312" s="460"/>
      <c r="X312" s="460"/>
      <c r="Y312" s="460"/>
      <c r="Z312" s="460"/>
      <c r="AA312" s="460"/>
      <c r="AD312" s="159" t="s">
        <v>59</v>
      </c>
      <c r="AE312" s="93">
        <f xml:space="preserve"> IF('PPG Phase Definition'!F371="",0,('PPG Phase Definition'!F371-1))</f>
        <v>0</v>
      </c>
      <c r="AF312" s="159">
        <f t="shared" si="2411"/>
        <v>0</v>
      </c>
      <c r="AG312" s="159"/>
      <c r="AH312" s="159"/>
      <c r="AI312" s="159"/>
      <c r="AJ312" s="159">
        <f t="shared" si="2412"/>
        <v>0</v>
      </c>
      <c r="AK312" s="159"/>
      <c r="AL312" s="159"/>
      <c r="AM312" s="159"/>
      <c r="AN312" s="159">
        <f t="shared" si="2413"/>
        <v>0</v>
      </c>
      <c r="AO312" s="159"/>
      <c r="AP312" s="159"/>
      <c r="AQ312" s="159"/>
      <c r="AR312" s="159">
        <f t="shared" si="2414"/>
        <v>0</v>
      </c>
      <c r="AS312" s="159"/>
      <c r="AT312" s="159"/>
      <c r="AU312" s="159"/>
      <c r="AV312" s="159">
        <f t="shared" si="2415"/>
        <v>0</v>
      </c>
      <c r="AW312" s="159"/>
      <c r="AX312" s="159"/>
      <c r="AY312" s="159"/>
      <c r="AZ312" s="159">
        <f t="shared" si="2416"/>
        <v>0</v>
      </c>
      <c r="BA312" s="159">
        <f t="shared" si="2417"/>
        <v>0</v>
      </c>
      <c r="BB312" s="159">
        <f t="shared" si="2418"/>
        <v>0</v>
      </c>
      <c r="BC312" s="159">
        <f t="shared" si="2419"/>
        <v>0</v>
      </c>
      <c r="BD312" s="159">
        <f t="shared" si="2420"/>
        <v>0</v>
      </c>
      <c r="BE312" s="159">
        <f t="shared" si="2421"/>
        <v>0</v>
      </c>
      <c r="BF312" s="159">
        <f t="shared" si="2422"/>
        <v>0</v>
      </c>
      <c r="BG312" s="159">
        <f t="shared" si="2423"/>
        <v>0</v>
      </c>
      <c r="BH312" s="159">
        <f t="shared" si="2424"/>
        <v>0</v>
      </c>
      <c r="BI312" s="159">
        <f t="shared" si="2425"/>
        <v>0</v>
      </c>
      <c r="BJ312" s="159">
        <f t="shared" si="2426"/>
        <v>0</v>
      </c>
      <c r="BK312" s="159">
        <f t="shared" si="2427"/>
        <v>0</v>
      </c>
      <c r="BL312" s="159">
        <f t="shared" si="2428"/>
        <v>0</v>
      </c>
      <c r="BM312" s="159">
        <f t="shared" si="2429"/>
        <v>0</v>
      </c>
      <c r="BN312" s="159">
        <f t="shared" si="2430"/>
        <v>0</v>
      </c>
      <c r="BO312" s="159">
        <f t="shared" si="2431"/>
        <v>0</v>
      </c>
      <c r="BP312" s="159">
        <f t="shared" si="2432"/>
        <v>0</v>
      </c>
      <c r="BQ312" s="159">
        <f t="shared" si="2433"/>
        <v>0</v>
      </c>
      <c r="BR312" s="159">
        <f t="shared" si="2434"/>
        <v>0</v>
      </c>
      <c r="BS312" s="159">
        <f t="shared" si="2435"/>
        <v>0</v>
      </c>
      <c r="BT312" s="159">
        <f t="shared" si="2436"/>
        <v>0</v>
      </c>
      <c r="BU312" s="159">
        <f t="shared" si="2437"/>
        <v>0</v>
      </c>
      <c r="BV312" s="159">
        <f t="shared" si="2438"/>
        <v>0</v>
      </c>
      <c r="BW312" s="159">
        <f t="shared" si="2439"/>
        <v>0</v>
      </c>
      <c r="BX312" s="159">
        <f t="shared" si="2440"/>
        <v>0</v>
      </c>
      <c r="DU312" s="114"/>
      <c r="DV312" s="114"/>
      <c r="DW312" s="114"/>
      <c r="DX312" s="114"/>
      <c r="DY312" s="114"/>
      <c r="DZ312" s="114"/>
    </row>
    <row r="313" spans="1:130" ht="15.5" x14ac:dyDescent="0.35">
      <c r="A313" s="439"/>
      <c r="D313" s="155">
        <f>IF('PPG Phase Definition'!Y137=1,1,0)</f>
        <v>0</v>
      </c>
      <c r="E313" s="155">
        <f>IF('PPG Phase Definition'!Z137=1,1,0)</f>
        <v>0</v>
      </c>
      <c r="F313" s="155">
        <f>IF('PPG Phase Definition'!AA137=1,1,0)</f>
        <v>0</v>
      </c>
      <c r="G313" s="155">
        <f>IF('PPG Phase Definition'!AB137=1,1,0)</f>
        <v>0</v>
      </c>
      <c r="H313" s="155">
        <f>IF('PPG Phase Definition'!L137=1,1,0)</f>
        <v>0</v>
      </c>
      <c r="I313" s="155">
        <f>IF('PPG Phase Definition'!M137=1,1,0)</f>
        <v>0</v>
      </c>
      <c r="J313" s="155">
        <f>IF('PPG Phase Definition'!N137=1,1,0)</f>
        <v>1</v>
      </c>
      <c r="K313" s="155">
        <f>IF('PPG Phase Definition'!O137=1,1,0)</f>
        <v>0</v>
      </c>
      <c r="L313" s="155">
        <f xml:space="preserve"> IF('PPG Phase Definition'!E371="TX8",1,0)</f>
        <v>0</v>
      </c>
      <c r="M313" s="155">
        <f xml:space="preserve"> IF('PPG Phase Definition'!E371="TX7",1,0)</f>
        <v>0</v>
      </c>
      <c r="N313" s="155">
        <f xml:space="preserve"> IF('PPG Phase Definition'!E371="TX6",1,0)</f>
        <v>0</v>
      </c>
      <c r="O313" s="155">
        <f xml:space="preserve"> IF('PPG Phase Definition'!E371="TX5",1,0)</f>
        <v>0</v>
      </c>
      <c r="P313" s="155">
        <f xml:space="preserve"> IF('PPG Phase Definition'!E371="TX4",1,0)</f>
        <v>0</v>
      </c>
      <c r="Q313" s="155">
        <f xml:space="preserve"> IF('PPG Phase Definition'!E371="TX3",1,0)</f>
        <v>0</v>
      </c>
      <c r="R313" s="155">
        <f xml:space="preserve"> IF('PPG Phase Definition'!E371="TX2",1,0)</f>
        <v>0</v>
      </c>
      <c r="S313" s="155">
        <f xml:space="preserve"> IF('PPG Phase Definition'!E371="TX1",1,0)</f>
        <v>0</v>
      </c>
      <c r="T313" s="155">
        <f xml:space="preserve"> IF('PPG Phase Definition'!D371="TX8",1,0)</f>
        <v>0</v>
      </c>
      <c r="U313" s="155">
        <f xml:space="preserve"> IF('PPG Phase Definition'!D371="TX7",1,0)</f>
        <v>0</v>
      </c>
      <c r="V313" s="155">
        <f xml:space="preserve"> IF('PPG Phase Definition'!D371="TX6",1,0)</f>
        <v>0</v>
      </c>
      <c r="W313" s="155">
        <f xml:space="preserve"> IF('PPG Phase Definition'!D371="TX5",1,0)</f>
        <v>0</v>
      </c>
      <c r="X313" s="155">
        <f xml:space="preserve"> IF('PPG Phase Definition'!D371="TX4",1,0)</f>
        <v>0</v>
      </c>
      <c r="Y313" s="155">
        <f xml:space="preserve"> IF('PPG Phase Definition'!D371="TX3",1,0)</f>
        <v>0</v>
      </c>
      <c r="Z313" s="155">
        <f xml:space="preserve"> IF('PPG Phase Definition'!D371="TX2",1,0)</f>
        <v>0</v>
      </c>
      <c r="AA313" s="155">
        <f xml:space="preserve"> IF('PPG Phase Definition'!D371="TX1",1,0)</f>
        <v>0</v>
      </c>
      <c r="AD313" s="159" t="s">
        <v>259</v>
      </c>
      <c r="AE313" s="93">
        <f xml:space="preserve"> IF('PPG Phase Definition'!G371="",0,INDEX(REFERENCE!$A$2:$A$15,MATCH('PPG Phase Definition'!G371,REFERENCE!$B$2:$B$15,0)))</f>
        <v>0</v>
      </c>
      <c r="AF313" s="159">
        <f t="shared" si="2411"/>
        <v>0</v>
      </c>
      <c r="AG313" s="159"/>
      <c r="AH313" s="159"/>
      <c r="AI313" s="159"/>
      <c r="AJ313" s="159">
        <f t="shared" si="2412"/>
        <v>0</v>
      </c>
      <c r="AK313" s="159"/>
      <c r="AL313" s="159"/>
      <c r="AM313" s="159"/>
      <c r="AN313" s="159">
        <f t="shared" si="2413"/>
        <v>0</v>
      </c>
      <c r="AO313" s="159"/>
      <c r="AP313" s="159"/>
      <c r="AQ313" s="159"/>
      <c r="AR313" s="159">
        <f t="shared" si="2414"/>
        <v>0</v>
      </c>
      <c r="AS313" s="159"/>
      <c r="AT313" s="159"/>
      <c r="AU313" s="159"/>
      <c r="AV313" s="159">
        <f t="shared" si="2415"/>
        <v>0</v>
      </c>
      <c r="AW313" s="159"/>
      <c r="AX313" s="159"/>
      <c r="AY313" s="159"/>
      <c r="AZ313" s="159">
        <f t="shared" si="2416"/>
        <v>0</v>
      </c>
      <c r="BA313" s="159">
        <f t="shared" si="2417"/>
        <v>0</v>
      </c>
      <c r="BB313" s="159">
        <f t="shared" si="2418"/>
        <v>0</v>
      </c>
      <c r="BC313" s="159">
        <f t="shared" si="2419"/>
        <v>0</v>
      </c>
      <c r="BD313" s="159">
        <f t="shared" si="2420"/>
        <v>0</v>
      </c>
      <c r="BE313" s="159">
        <f t="shared" si="2421"/>
        <v>0</v>
      </c>
      <c r="BF313" s="159">
        <f t="shared" si="2422"/>
        <v>0</v>
      </c>
      <c r="BG313" s="159">
        <f t="shared" si="2423"/>
        <v>0</v>
      </c>
      <c r="BH313" s="159">
        <f t="shared" si="2424"/>
        <v>0</v>
      </c>
      <c r="BI313" s="159">
        <f t="shared" si="2425"/>
        <v>0</v>
      </c>
      <c r="BJ313" s="159">
        <f t="shared" si="2426"/>
        <v>0</v>
      </c>
      <c r="BK313" s="159">
        <f t="shared" si="2427"/>
        <v>0</v>
      </c>
      <c r="BL313" s="159">
        <f t="shared" si="2428"/>
        <v>0</v>
      </c>
      <c r="BM313" s="159">
        <f t="shared" si="2429"/>
        <v>0</v>
      </c>
      <c r="BN313" s="159">
        <f t="shared" si="2430"/>
        <v>0</v>
      </c>
      <c r="BO313" s="159">
        <f t="shared" si="2431"/>
        <v>0</v>
      </c>
      <c r="BP313" s="159">
        <f t="shared" si="2432"/>
        <v>0</v>
      </c>
      <c r="BQ313" s="159">
        <f t="shared" si="2433"/>
        <v>0</v>
      </c>
      <c r="BR313" s="159">
        <f t="shared" si="2434"/>
        <v>0</v>
      </c>
      <c r="BS313" s="159">
        <f t="shared" si="2435"/>
        <v>0</v>
      </c>
      <c r="BT313" s="159">
        <f t="shared" si="2436"/>
        <v>0</v>
      </c>
      <c r="BU313" s="159">
        <f t="shared" si="2437"/>
        <v>0</v>
      </c>
      <c r="BV313" s="159">
        <f t="shared" si="2438"/>
        <v>0</v>
      </c>
      <c r="BW313" s="159">
        <f t="shared" si="2439"/>
        <v>0</v>
      </c>
      <c r="BX313" s="159">
        <f t="shared" si="2440"/>
        <v>0</v>
      </c>
      <c r="BY313" s="127"/>
      <c r="BZ313" s="127"/>
      <c r="CA313" s="127"/>
      <c r="CB313" s="127"/>
      <c r="CC313" s="127"/>
      <c r="CD313" s="127"/>
      <c r="CE313" s="127"/>
      <c r="DU313" s="115" t="str">
        <f t="shared" ref="DU313" si="2905" xml:space="preserve"> DEC2HEX(D313*8+E313*4+F313*2+G313)</f>
        <v>0</v>
      </c>
      <c r="DV313" s="115" t="str">
        <f t="shared" ref="DV313" si="2906" xml:space="preserve"> DEC2HEX(H313*8+I313*4+J313*2+K313)</f>
        <v>2</v>
      </c>
      <c r="DW313" s="115" t="str">
        <f t="shared" ref="DW313" si="2907" xml:space="preserve"> DEC2HEX(L313*8+M313*4+N313*2+O313)</f>
        <v>0</v>
      </c>
      <c r="DX313" s="115" t="str">
        <f t="shared" ref="DX313" si="2908" xml:space="preserve"> DEC2HEX(P313*8+Q313*4+R313*2+S313)</f>
        <v>0</v>
      </c>
      <c r="DY313" s="115" t="str">
        <f t="shared" ref="DY313" si="2909" xml:space="preserve"> DEC2HEX(T313*8+U313*4+V313*2+W313)</f>
        <v>0</v>
      </c>
      <c r="DZ313" s="115" t="str">
        <f t="shared" ref="DZ313" si="2910" xml:space="preserve"> DEC2HEX(X313*8+Y313*4+Z313*2+AA313)</f>
        <v>0</v>
      </c>
    </row>
    <row r="314" spans="1:130" ht="69" x14ac:dyDescent="0.35">
      <c r="A314" s="439"/>
      <c r="B314" s="230">
        <f>B312+1</f>
        <v>98</v>
      </c>
      <c r="C314" s="164" t="str">
        <f t="shared" ref="C314" si="2911" xml:space="preserve"> DEC2HEX(B314)</f>
        <v>62</v>
      </c>
      <c r="D314" s="445" t="s">
        <v>238</v>
      </c>
      <c r="E314" s="476"/>
      <c r="F314" s="476"/>
      <c r="G314" s="476"/>
      <c r="H314" s="476"/>
      <c r="I314" s="476"/>
      <c r="J314" s="476"/>
      <c r="K314" s="476"/>
      <c r="L314" s="168" t="s">
        <v>239</v>
      </c>
      <c r="M314" s="168" t="s">
        <v>240</v>
      </c>
      <c r="N314" s="168" t="s">
        <v>241</v>
      </c>
      <c r="O314" s="460" t="s">
        <v>242</v>
      </c>
      <c r="P314" s="460"/>
      <c r="Q314" s="460"/>
      <c r="R314" s="477" t="s">
        <v>378</v>
      </c>
      <c r="S314" s="477"/>
      <c r="T314" s="460" t="s">
        <v>243</v>
      </c>
      <c r="U314" s="460"/>
      <c r="V314" s="460"/>
      <c r="W314" s="460"/>
      <c r="X314" s="460" t="s">
        <v>33</v>
      </c>
      <c r="Y314" s="460"/>
      <c r="Z314" s="460"/>
      <c r="AA314" s="460"/>
      <c r="AD314" s="159" t="s">
        <v>260</v>
      </c>
      <c r="AE314" s="93">
        <f xml:space="preserve"> IF('PPG Phase Definition'!H371="",0,INDEX(REFERENCE!$A$17:$A$24,MATCH('PPG Phase Definition'!H371,REFERENCE!$B$17:$B$24,0)))</f>
        <v>0</v>
      </c>
      <c r="AF314" s="159">
        <f t="shared" si="2411"/>
        <v>0</v>
      </c>
      <c r="AG314" s="159"/>
      <c r="AH314" s="159"/>
      <c r="AI314" s="159"/>
      <c r="AJ314" s="159">
        <f t="shared" si="2412"/>
        <v>0</v>
      </c>
      <c r="AK314" s="159"/>
      <c r="AL314" s="159"/>
      <c r="AM314" s="159"/>
      <c r="AN314" s="159">
        <f t="shared" si="2413"/>
        <v>0</v>
      </c>
      <c r="AO314" s="159"/>
      <c r="AP314" s="159"/>
      <c r="AQ314" s="159"/>
      <c r="AR314" s="159">
        <f t="shared" si="2414"/>
        <v>0</v>
      </c>
      <c r="AS314" s="159"/>
      <c r="AT314" s="159"/>
      <c r="AU314" s="159"/>
      <c r="AV314" s="159">
        <f t="shared" si="2415"/>
        <v>0</v>
      </c>
      <c r="AW314" s="159"/>
      <c r="AX314" s="159"/>
      <c r="AY314" s="159"/>
      <c r="AZ314" s="159">
        <f t="shared" si="2416"/>
        <v>0</v>
      </c>
      <c r="BA314" s="159">
        <f t="shared" si="2417"/>
        <v>0</v>
      </c>
      <c r="BB314" s="159">
        <f t="shared" si="2418"/>
        <v>0</v>
      </c>
      <c r="BC314" s="159">
        <f t="shared" si="2419"/>
        <v>0</v>
      </c>
      <c r="BD314" s="159">
        <f t="shared" si="2420"/>
        <v>0</v>
      </c>
      <c r="BE314" s="159">
        <f t="shared" si="2421"/>
        <v>0</v>
      </c>
      <c r="BF314" s="159">
        <f t="shared" si="2422"/>
        <v>0</v>
      </c>
      <c r="BG314" s="159">
        <f t="shared" si="2423"/>
        <v>0</v>
      </c>
      <c r="BH314" s="159">
        <f t="shared" si="2424"/>
        <v>0</v>
      </c>
      <c r="BI314" s="159">
        <f t="shared" si="2425"/>
        <v>0</v>
      </c>
      <c r="BJ314" s="159">
        <f t="shared" si="2426"/>
        <v>0</v>
      </c>
      <c r="BK314" s="159">
        <f t="shared" si="2427"/>
        <v>0</v>
      </c>
      <c r="BL314" s="159">
        <f t="shared" si="2428"/>
        <v>0</v>
      </c>
      <c r="BM314" s="159">
        <f t="shared" si="2429"/>
        <v>0</v>
      </c>
      <c r="BN314" s="159">
        <f t="shared" si="2430"/>
        <v>0</v>
      </c>
      <c r="BO314" s="159">
        <f t="shared" si="2431"/>
        <v>0</v>
      </c>
      <c r="BP314" s="159">
        <f t="shared" si="2432"/>
        <v>0</v>
      </c>
      <c r="BQ314" s="159">
        <f t="shared" si="2433"/>
        <v>0</v>
      </c>
      <c r="BR314" s="159">
        <f t="shared" si="2434"/>
        <v>0</v>
      </c>
      <c r="BS314" s="159">
        <f t="shared" si="2435"/>
        <v>0</v>
      </c>
      <c r="BT314" s="159">
        <f t="shared" si="2436"/>
        <v>0</v>
      </c>
      <c r="BU314" s="159">
        <f t="shared" si="2437"/>
        <v>0</v>
      </c>
      <c r="BV314" s="159">
        <f t="shared" si="2438"/>
        <v>0</v>
      </c>
      <c r="BW314" s="159">
        <f t="shared" si="2439"/>
        <v>0</v>
      </c>
      <c r="BX314" s="159">
        <f t="shared" si="2440"/>
        <v>0</v>
      </c>
      <c r="DU314" s="114"/>
      <c r="DV314" s="114"/>
      <c r="DW314" s="114"/>
      <c r="DX314" s="114"/>
      <c r="DY314" s="114"/>
      <c r="DZ314" s="114"/>
    </row>
    <row r="315" spans="1:130" ht="14.75" customHeight="1" x14ac:dyDescent="0.35">
      <c r="A315" s="439"/>
      <c r="D315" s="172">
        <f t="shared" ref="D315" si="2912" xml:space="preserve"> BQ315</f>
        <v>0</v>
      </c>
      <c r="E315" s="172">
        <f t="shared" ref="E315" si="2913" xml:space="preserve"> BR315</f>
        <v>0</v>
      </c>
      <c r="F315" s="172">
        <f t="shared" ref="F315" si="2914" xml:space="preserve"> BS315</f>
        <v>0</v>
      </c>
      <c r="G315" s="172">
        <f t="shared" ref="G315" si="2915" xml:space="preserve"> BT315</f>
        <v>0</v>
      </c>
      <c r="H315" s="172">
        <f t="shared" ref="H315" si="2916" xml:space="preserve"> BU315</f>
        <v>0</v>
      </c>
      <c r="I315" s="172">
        <f t="shared" ref="I315" si="2917" xml:space="preserve"> BV315</f>
        <v>0</v>
      </c>
      <c r="J315" s="172">
        <f t="shared" ref="J315" si="2918" xml:space="preserve"> BW315</f>
        <v>0</v>
      </c>
      <c r="K315" s="172">
        <f t="shared" ref="K315" si="2919" xml:space="preserve"> BX315</f>
        <v>0</v>
      </c>
      <c r="L315" s="172">
        <f>IF('PPG Phase Definition'!S137="DIG AACM",1,IF('PPG Phase Definition'!S137="LED_DC Cancellation",1,0))</f>
        <v>0</v>
      </c>
      <c r="M315" s="172">
        <f>IF('PPG Phase Definition'!S137="ANA AACM",1,0)</f>
        <v>0</v>
      </c>
      <c r="N315" s="172">
        <f xml:space="preserve"> 'PPG Phase Definition'!U137</f>
        <v>1</v>
      </c>
      <c r="O315" s="172">
        <f t="shared" ref="O315" si="2920" xml:space="preserve"> BV314</f>
        <v>0</v>
      </c>
      <c r="P315" s="172">
        <f t="shared" ref="P315" si="2921" xml:space="preserve"> BW314</f>
        <v>0</v>
      </c>
      <c r="Q315" s="172">
        <f xml:space="preserve"> BX314</f>
        <v>0</v>
      </c>
      <c r="R315" s="172">
        <f>INT(MOD('PPG Phase Definition'!T137/2,2))</f>
        <v>0</v>
      </c>
      <c r="S315" s="172">
        <f>MOD('PPG Phase Definition'!T137,2)</f>
        <v>0</v>
      </c>
      <c r="T315" s="172">
        <f t="shared" ref="T315" si="2922" xml:space="preserve"> BU313</f>
        <v>0</v>
      </c>
      <c r="U315" s="172">
        <f t="shared" ref="U315" si="2923" xml:space="preserve"> BV313</f>
        <v>0</v>
      </c>
      <c r="V315" s="172">
        <f t="shared" ref="V315" si="2924" xml:space="preserve"> BW313</f>
        <v>0</v>
      </c>
      <c r="W315" s="172">
        <f xml:space="preserve"> BX313</f>
        <v>0</v>
      </c>
      <c r="X315" s="172">
        <f t="shared" ref="X315" si="2925" xml:space="preserve"> BU312</f>
        <v>0</v>
      </c>
      <c r="Y315" s="172">
        <f t="shared" ref="Y315" si="2926" xml:space="preserve"> BV312</f>
        <v>0</v>
      </c>
      <c r="Z315" s="172">
        <f t="shared" ref="Z315" si="2927" xml:space="preserve"> BW312</f>
        <v>0</v>
      </c>
      <c r="AA315" s="172">
        <f xml:space="preserve"> BX312</f>
        <v>0</v>
      </c>
      <c r="AD315" s="159" t="s">
        <v>261</v>
      </c>
      <c r="AE315" s="93">
        <f xml:space="preserve"> IF(OR(('PPG Phase Definition'!U137=1),('PPG Phase Definition'!$Q$2=1)),IF('PPG Phase Definition'!I371="",0,MIN(ROUND('PPG Phase Definition'!I371/'PPG Config'!$C$20*255,0),255)),IF('PPG Phase Definition'!I371="",0,MIN(ROUND('PPG Phase Definition'!I371/'PPG Config'!$C$23*255,0),255)))</f>
        <v>0</v>
      </c>
      <c r="AF315" s="159">
        <f t="shared" si="2411"/>
        <v>0</v>
      </c>
      <c r="AG315" s="159"/>
      <c r="AH315" s="159"/>
      <c r="AI315" s="159"/>
      <c r="AJ315" s="159">
        <f t="shared" si="2412"/>
        <v>0</v>
      </c>
      <c r="AK315" s="159"/>
      <c r="AL315" s="159"/>
      <c r="AM315" s="159"/>
      <c r="AN315" s="159">
        <f t="shared" si="2413"/>
        <v>0</v>
      </c>
      <c r="AO315" s="159"/>
      <c r="AP315" s="159"/>
      <c r="AQ315" s="159"/>
      <c r="AR315" s="159">
        <f t="shared" si="2414"/>
        <v>0</v>
      </c>
      <c r="AS315" s="159"/>
      <c r="AT315" s="159"/>
      <c r="AU315" s="159"/>
      <c r="AV315" s="159">
        <f t="shared" si="2415"/>
        <v>0</v>
      </c>
      <c r="AW315" s="159"/>
      <c r="AX315" s="159"/>
      <c r="AY315" s="159"/>
      <c r="AZ315" s="159">
        <f t="shared" si="2416"/>
        <v>0</v>
      </c>
      <c r="BA315" s="159">
        <f t="shared" si="2417"/>
        <v>0</v>
      </c>
      <c r="BB315" s="159">
        <f t="shared" si="2418"/>
        <v>0</v>
      </c>
      <c r="BC315" s="159">
        <f t="shared" si="2419"/>
        <v>0</v>
      </c>
      <c r="BD315" s="159">
        <f t="shared" si="2420"/>
        <v>0</v>
      </c>
      <c r="BE315" s="159">
        <f t="shared" si="2421"/>
        <v>0</v>
      </c>
      <c r="BF315" s="159">
        <f t="shared" si="2422"/>
        <v>0</v>
      </c>
      <c r="BG315" s="159">
        <f t="shared" si="2423"/>
        <v>0</v>
      </c>
      <c r="BH315" s="159">
        <f t="shared" si="2424"/>
        <v>0</v>
      </c>
      <c r="BI315" s="159">
        <f t="shared" si="2425"/>
        <v>0</v>
      </c>
      <c r="BJ315" s="159">
        <f t="shared" si="2426"/>
        <v>0</v>
      </c>
      <c r="BK315" s="159">
        <f t="shared" si="2427"/>
        <v>0</v>
      </c>
      <c r="BL315" s="159">
        <f t="shared" si="2428"/>
        <v>0</v>
      </c>
      <c r="BM315" s="159">
        <f t="shared" si="2429"/>
        <v>0</v>
      </c>
      <c r="BN315" s="159">
        <f t="shared" si="2430"/>
        <v>0</v>
      </c>
      <c r="BO315" s="159">
        <f t="shared" si="2431"/>
        <v>0</v>
      </c>
      <c r="BP315" s="159">
        <f t="shared" si="2432"/>
        <v>0</v>
      </c>
      <c r="BQ315" s="159">
        <f t="shared" si="2433"/>
        <v>0</v>
      </c>
      <c r="BR315" s="159">
        <f t="shared" si="2434"/>
        <v>0</v>
      </c>
      <c r="BS315" s="159">
        <f t="shared" si="2435"/>
        <v>0</v>
      </c>
      <c r="BT315" s="159">
        <f t="shared" si="2436"/>
        <v>0</v>
      </c>
      <c r="BU315" s="159">
        <f t="shared" si="2437"/>
        <v>0</v>
      </c>
      <c r="BV315" s="159">
        <f t="shared" si="2438"/>
        <v>0</v>
      </c>
      <c r="BW315" s="159">
        <f t="shared" si="2439"/>
        <v>0</v>
      </c>
      <c r="BX315" s="159">
        <f t="shared" si="2440"/>
        <v>0</v>
      </c>
      <c r="BY315" s="127"/>
      <c r="BZ315" s="127"/>
      <c r="CA315" s="127"/>
      <c r="CB315" s="127"/>
      <c r="CC315" s="127"/>
      <c r="CD315" s="127"/>
      <c r="CE315" s="127"/>
      <c r="CF315" s="127"/>
      <c r="CG315" s="127"/>
      <c r="CH315" s="127"/>
      <c r="CI315" s="127"/>
      <c r="CJ315" s="127"/>
      <c r="CK315" s="127"/>
      <c r="CL315" s="127"/>
      <c r="CM315" s="127"/>
      <c r="CN315" s="127"/>
      <c r="CO315" s="127"/>
      <c r="CP315" s="127"/>
      <c r="CQ315" s="127"/>
      <c r="CR315" s="127"/>
      <c r="CS315" s="127"/>
      <c r="DU315" s="115" t="str">
        <f t="shared" ref="DU315" si="2928" xml:space="preserve"> DEC2HEX(D315*8+E315*4+F315*2+G315)</f>
        <v>0</v>
      </c>
      <c r="DV315" s="115" t="str">
        <f t="shared" ref="DV315" si="2929" xml:space="preserve"> DEC2HEX(H315*8+I315*4+J315*2+K315)</f>
        <v>0</v>
      </c>
      <c r="DW315" s="115" t="str">
        <f t="shared" ref="DW315" si="2930" xml:space="preserve"> DEC2HEX(L315*8+M315*4+N315*2+O315)</f>
        <v>2</v>
      </c>
      <c r="DX315" s="115" t="str">
        <f t="shared" ref="DX315" si="2931" xml:space="preserve"> DEC2HEX(P315*8+Q315*4+R315*2+S315)</f>
        <v>0</v>
      </c>
      <c r="DY315" s="115" t="str">
        <f t="shared" ref="DY315" si="2932" xml:space="preserve"> DEC2HEX(T315*8+U315*4+V315*2+W315)</f>
        <v>0</v>
      </c>
      <c r="DZ315" s="115" t="str">
        <f t="shared" ref="DZ315" si="2933" xml:space="preserve"> DEC2HEX(X315*8+Y315*4+Z315*2+AA315)</f>
        <v>0</v>
      </c>
    </row>
    <row r="316" spans="1:130" ht="90" customHeight="1" x14ac:dyDescent="0.35">
      <c r="A316" s="439"/>
      <c r="B316" s="230">
        <f>B314+1</f>
        <v>99</v>
      </c>
      <c r="C316" s="164" t="str">
        <f t="shared" ref="C316" si="2934" xml:space="preserve"> DEC2HEX(B316)</f>
        <v>63</v>
      </c>
      <c r="D316" s="445" t="s">
        <v>244</v>
      </c>
      <c r="E316" s="445"/>
      <c r="F316" s="169" t="s">
        <v>573</v>
      </c>
      <c r="G316" s="168" t="s">
        <v>350</v>
      </c>
      <c r="H316" s="168" t="s">
        <v>572</v>
      </c>
      <c r="I316" s="478" t="s">
        <v>571</v>
      </c>
      <c r="J316" s="478"/>
      <c r="K316" s="478" t="s">
        <v>34</v>
      </c>
      <c r="L316" s="478"/>
      <c r="M316" s="169" t="s">
        <v>245</v>
      </c>
      <c r="N316" s="169" t="s">
        <v>570</v>
      </c>
      <c r="O316" s="169" t="s">
        <v>35</v>
      </c>
      <c r="P316" s="168" t="s">
        <v>377</v>
      </c>
      <c r="Q316" s="167">
        <v>0</v>
      </c>
      <c r="R316" s="167">
        <v>0</v>
      </c>
      <c r="S316" s="167">
        <v>0</v>
      </c>
      <c r="T316" s="460" t="s">
        <v>37</v>
      </c>
      <c r="U316" s="460"/>
      <c r="V316" s="460"/>
      <c r="W316" s="460"/>
      <c r="X316" s="460"/>
      <c r="Y316" s="460"/>
      <c r="Z316" s="460"/>
      <c r="AA316" s="460"/>
      <c r="AD316" s="159" t="s">
        <v>262</v>
      </c>
      <c r="AE316" s="93">
        <f xml:space="preserve"> IF('PPG Phase Definition'!T371="",0,INDEX(REFERENCE!$A$2:$A$15,MATCH('PPG Phase Definition'!T371,REFERENCE!$B$2:$B$15,0)))</f>
        <v>0</v>
      </c>
      <c r="AF316" s="159">
        <f t="shared" si="2411"/>
        <v>0</v>
      </c>
      <c r="AG316" s="159"/>
      <c r="AH316" s="159"/>
      <c r="AI316" s="159"/>
      <c r="AJ316" s="159">
        <f t="shared" si="2412"/>
        <v>0</v>
      </c>
      <c r="AK316" s="159"/>
      <c r="AL316" s="159"/>
      <c r="AM316" s="159"/>
      <c r="AN316" s="159">
        <f t="shared" si="2413"/>
        <v>0</v>
      </c>
      <c r="AO316" s="159"/>
      <c r="AP316" s="159"/>
      <c r="AQ316" s="159"/>
      <c r="AR316" s="159">
        <f t="shared" si="2414"/>
        <v>0</v>
      </c>
      <c r="AS316" s="159"/>
      <c r="AT316" s="159"/>
      <c r="AU316" s="159"/>
      <c r="AV316" s="159">
        <f t="shared" si="2415"/>
        <v>0</v>
      </c>
      <c r="AW316" s="159"/>
      <c r="AX316" s="159"/>
      <c r="AY316" s="159"/>
      <c r="AZ316" s="159">
        <f t="shared" si="2416"/>
        <v>0</v>
      </c>
      <c r="BA316" s="159">
        <f t="shared" si="2417"/>
        <v>0</v>
      </c>
      <c r="BB316" s="159">
        <f t="shared" si="2418"/>
        <v>0</v>
      </c>
      <c r="BC316" s="159">
        <f t="shared" si="2419"/>
        <v>0</v>
      </c>
      <c r="BD316" s="159">
        <f t="shared" si="2420"/>
        <v>0</v>
      </c>
      <c r="BE316" s="159">
        <f t="shared" si="2421"/>
        <v>0</v>
      </c>
      <c r="BF316" s="159">
        <f t="shared" si="2422"/>
        <v>0</v>
      </c>
      <c r="BG316" s="159">
        <f t="shared" si="2423"/>
        <v>0</v>
      </c>
      <c r="BH316" s="159">
        <f t="shared" si="2424"/>
        <v>0</v>
      </c>
      <c r="BI316" s="159">
        <f t="shared" si="2425"/>
        <v>0</v>
      </c>
      <c r="BJ316" s="159">
        <f t="shared" si="2426"/>
        <v>0</v>
      </c>
      <c r="BK316" s="159">
        <f t="shared" si="2427"/>
        <v>0</v>
      </c>
      <c r="BL316" s="159">
        <f t="shared" si="2428"/>
        <v>0</v>
      </c>
      <c r="BM316" s="159">
        <f t="shared" si="2429"/>
        <v>0</v>
      </c>
      <c r="BN316" s="159">
        <f t="shared" si="2430"/>
        <v>0</v>
      </c>
      <c r="BO316" s="159">
        <f t="shared" si="2431"/>
        <v>0</v>
      </c>
      <c r="BP316" s="159">
        <f t="shared" si="2432"/>
        <v>0</v>
      </c>
      <c r="BQ316" s="159">
        <f t="shared" si="2433"/>
        <v>0</v>
      </c>
      <c r="BR316" s="159">
        <f t="shared" si="2434"/>
        <v>0</v>
      </c>
      <c r="BS316" s="159">
        <f t="shared" si="2435"/>
        <v>0</v>
      </c>
      <c r="BT316" s="159">
        <f t="shared" si="2436"/>
        <v>0</v>
      </c>
      <c r="BU316" s="159">
        <f t="shared" si="2437"/>
        <v>0</v>
      </c>
      <c r="BV316" s="159">
        <f t="shared" si="2438"/>
        <v>0</v>
      </c>
      <c r="BW316" s="159">
        <f t="shared" si="2439"/>
        <v>0</v>
      </c>
      <c r="BX316" s="159">
        <f t="shared" si="2440"/>
        <v>0</v>
      </c>
      <c r="BY316" s="127"/>
      <c r="BZ316" s="127"/>
      <c r="CA316" s="127"/>
      <c r="CB316" s="127"/>
      <c r="CC316" s="127"/>
      <c r="CD316" s="127"/>
      <c r="CE316" s="127"/>
      <c r="DU316" s="114"/>
      <c r="DV316" s="114"/>
      <c r="DW316" s="114"/>
      <c r="DX316" s="114"/>
      <c r="DY316" s="114"/>
      <c r="DZ316" s="114"/>
    </row>
    <row r="317" spans="1:130" ht="15.5" x14ac:dyDescent="0.35">
      <c r="A317" s="439"/>
      <c r="D317" s="172">
        <f xml:space="preserve"> MOD((IF('PPG Phase Definition'!S371="",0,INDEX(REFERENCE!$L$12:$L$15,MATCH('PPG Phase Definition'!S371,REFERENCE!$M$12:$M$15,0)))-E317)/2,2)</f>
        <v>0</v>
      </c>
      <c r="E317" s="172">
        <f xml:space="preserve"> MOD(IF('PPG Phase Definition'!S371="",0,INDEX(REFERENCE!$L$12:$L$15,MATCH('PPG Phase Definition'!S371,REFERENCE!$M$12:$M$15,0))),2)</f>
        <v>0</v>
      </c>
      <c r="F317" s="156"/>
      <c r="G317" s="156"/>
      <c r="H317" s="172">
        <f>IF('PPG Phase Definition'!C137="Impedance",1,0)*IMP_MODE_EN</f>
        <v>0</v>
      </c>
      <c r="I317" s="172">
        <f xml:space="preserve"> MOD(('PPG Phase Definition'!M371-J317)/2,2)</f>
        <v>0</v>
      </c>
      <c r="J317" s="172">
        <f xml:space="preserve"> MOD('PPG Phase Definition'!M371,2)</f>
        <v>0</v>
      </c>
      <c r="K317" s="156"/>
      <c r="L317" s="156"/>
      <c r="M317" s="156"/>
      <c r="N317" s="172">
        <f xml:space="preserve"> MOD(('PPG Phase Definition'!M371-I317*2-J317)/4,2)</f>
        <v>0</v>
      </c>
      <c r="O317" s="172">
        <f xml:space="preserve"> 'PPG Phase Definition'!K371</f>
        <v>0</v>
      </c>
      <c r="P317" s="156">
        <f>IF('PPG Phase Definition'!K137="Set2",1,0)</f>
        <v>0</v>
      </c>
      <c r="Q317" s="156"/>
      <c r="R317" s="156"/>
      <c r="S317" s="156"/>
      <c r="T317" s="172">
        <f t="shared" ref="T317" si="2935" xml:space="preserve"> BQ320</f>
        <v>0</v>
      </c>
      <c r="U317" s="172">
        <f t="shared" ref="U317" si="2936" xml:space="preserve"> BR320</f>
        <v>0</v>
      </c>
      <c r="V317" s="172">
        <f t="shared" ref="V317" si="2937" xml:space="preserve"> BS320</f>
        <v>0</v>
      </c>
      <c r="W317" s="172">
        <f t="shared" ref="W317" si="2938" xml:space="preserve"> BT320</f>
        <v>0</v>
      </c>
      <c r="X317" s="172">
        <f t="shared" ref="X317" si="2939" xml:space="preserve"> BU320</f>
        <v>0</v>
      </c>
      <c r="Y317" s="172">
        <f t="shared" ref="Y317" si="2940" xml:space="preserve"> BV320</f>
        <v>0</v>
      </c>
      <c r="Z317" s="172">
        <f t="shared" ref="Z317" si="2941" xml:space="preserve"> BW320</f>
        <v>0</v>
      </c>
      <c r="AA317" s="172">
        <f xml:space="preserve"> BX320</f>
        <v>0</v>
      </c>
      <c r="AD317" s="159" t="s">
        <v>263</v>
      </c>
      <c r="AE317" s="93">
        <f xml:space="preserve"> IF('PPG Phase Definition'!U371="",0,INDEX(REFERENCE!$A$17:$A$24,MATCH('PPG Phase Definition'!U371,REFERENCE!$B$17:$B$24,0)))</f>
        <v>0</v>
      </c>
      <c r="AF317" s="159">
        <f t="shared" si="2411"/>
        <v>0</v>
      </c>
      <c r="AG317" s="159"/>
      <c r="AH317" s="159"/>
      <c r="AI317" s="159"/>
      <c r="AJ317" s="159">
        <f t="shared" si="2412"/>
        <v>0</v>
      </c>
      <c r="AK317" s="159"/>
      <c r="AL317" s="159"/>
      <c r="AM317" s="159"/>
      <c r="AN317" s="159">
        <f t="shared" si="2413"/>
        <v>0</v>
      </c>
      <c r="AO317" s="159"/>
      <c r="AP317" s="159"/>
      <c r="AQ317" s="159"/>
      <c r="AR317" s="159">
        <f t="shared" si="2414"/>
        <v>0</v>
      </c>
      <c r="AS317" s="159"/>
      <c r="AT317" s="159"/>
      <c r="AU317" s="159"/>
      <c r="AV317" s="159">
        <f t="shared" si="2415"/>
        <v>0</v>
      </c>
      <c r="AW317" s="159"/>
      <c r="AX317" s="159"/>
      <c r="AY317" s="159"/>
      <c r="AZ317" s="159">
        <f t="shared" si="2416"/>
        <v>0</v>
      </c>
      <c r="BA317" s="159">
        <f t="shared" si="2417"/>
        <v>0</v>
      </c>
      <c r="BB317" s="159">
        <f t="shared" si="2418"/>
        <v>0</v>
      </c>
      <c r="BC317" s="159">
        <f t="shared" si="2419"/>
        <v>0</v>
      </c>
      <c r="BD317" s="159">
        <f t="shared" si="2420"/>
        <v>0</v>
      </c>
      <c r="BE317" s="159">
        <f t="shared" si="2421"/>
        <v>0</v>
      </c>
      <c r="BF317" s="159">
        <f t="shared" si="2422"/>
        <v>0</v>
      </c>
      <c r="BG317" s="159">
        <f t="shared" si="2423"/>
        <v>0</v>
      </c>
      <c r="BH317" s="159">
        <f t="shared" si="2424"/>
        <v>0</v>
      </c>
      <c r="BI317" s="159">
        <f t="shared" si="2425"/>
        <v>0</v>
      </c>
      <c r="BJ317" s="159">
        <f t="shared" si="2426"/>
        <v>0</v>
      </c>
      <c r="BK317" s="159">
        <f t="shared" si="2427"/>
        <v>0</v>
      </c>
      <c r="BL317" s="159">
        <f t="shared" si="2428"/>
        <v>0</v>
      </c>
      <c r="BM317" s="159">
        <f t="shared" si="2429"/>
        <v>0</v>
      </c>
      <c r="BN317" s="159">
        <f t="shared" si="2430"/>
        <v>0</v>
      </c>
      <c r="BO317" s="159">
        <f t="shared" si="2431"/>
        <v>0</v>
      </c>
      <c r="BP317" s="159">
        <f t="shared" si="2432"/>
        <v>0</v>
      </c>
      <c r="BQ317" s="159">
        <f t="shared" si="2433"/>
        <v>0</v>
      </c>
      <c r="BR317" s="159">
        <f t="shared" si="2434"/>
        <v>0</v>
      </c>
      <c r="BS317" s="159">
        <f t="shared" si="2435"/>
        <v>0</v>
      </c>
      <c r="BT317" s="159">
        <f t="shared" si="2436"/>
        <v>0</v>
      </c>
      <c r="BU317" s="159">
        <f t="shared" si="2437"/>
        <v>0</v>
      </c>
      <c r="BV317" s="159">
        <f t="shared" si="2438"/>
        <v>0</v>
      </c>
      <c r="BW317" s="159">
        <f t="shared" si="2439"/>
        <v>0</v>
      </c>
      <c r="BX317" s="159">
        <f t="shared" si="2440"/>
        <v>0</v>
      </c>
      <c r="DU317" s="115" t="str">
        <f t="shared" ref="DU317" si="2942" xml:space="preserve"> DEC2HEX(D317*8+E317*4+F317*2+G317)</f>
        <v>0</v>
      </c>
      <c r="DV317" s="115" t="str">
        <f t="shared" ref="DV317" si="2943" xml:space="preserve"> DEC2HEX(H317*8+I317*4+J317*2+K317)</f>
        <v>0</v>
      </c>
      <c r="DW317" s="115" t="str">
        <f t="shared" ref="DW317" si="2944" xml:space="preserve"> DEC2HEX(L317*8+M317*4+N317*2+O317)</f>
        <v>0</v>
      </c>
      <c r="DX317" s="115" t="str">
        <f t="shared" ref="DX317" si="2945" xml:space="preserve"> DEC2HEX(P317*8+Q317*4+R317*2+S317)</f>
        <v>0</v>
      </c>
      <c r="DY317" s="115" t="str">
        <f t="shared" ref="DY317" si="2946" xml:space="preserve"> DEC2HEX(T317*8+U317*4+V317*2+W317)</f>
        <v>0</v>
      </c>
      <c r="DZ317" s="115" t="str">
        <f t="shared" ref="DZ317" si="2947" xml:space="preserve"> DEC2HEX(X317*8+Y317*4+Z317*2+AA317)</f>
        <v>0</v>
      </c>
    </row>
    <row r="318" spans="1:130" ht="69" x14ac:dyDescent="0.35">
      <c r="A318" s="439"/>
      <c r="B318" s="230">
        <f>B316+1</f>
        <v>100</v>
      </c>
      <c r="C318" s="164" t="str">
        <f t="shared" ref="C318" si="2948" xml:space="preserve"> DEC2HEX(B318)</f>
        <v>64</v>
      </c>
      <c r="D318" s="445" t="s">
        <v>246</v>
      </c>
      <c r="E318" s="476"/>
      <c r="F318" s="476"/>
      <c r="G318" s="476"/>
      <c r="H318" s="476"/>
      <c r="I318" s="476"/>
      <c r="J318" s="476"/>
      <c r="K318" s="476"/>
      <c r="L318" s="168" t="s">
        <v>247</v>
      </c>
      <c r="M318" s="168" t="s">
        <v>248</v>
      </c>
      <c r="N318" s="168" t="s">
        <v>249</v>
      </c>
      <c r="O318" s="460" t="s">
        <v>250</v>
      </c>
      <c r="P318" s="460"/>
      <c r="Q318" s="460"/>
      <c r="R318" s="477" t="s">
        <v>379</v>
      </c>
      <c r="S318" s="477"/>
      <c r="T318" s="460" t="s">
        <v>251</v>
      </c>
      <c r="U318" s="460"/>
      <c r="V318" s="460"/>
      <c r="W318" s="460"/>
      <c r="X318" s="167">
        <v>0</v>
      </c>
      <c r="Y318" s="167">
        <v>0</v>
      </c>
      <c r="Z318" s="167">
        <v>0</v>
      </c>
      <c r="AA318" s="167">
        <v>0</v>
      </c>
      <c r="AD318" s="159" t="s">
        <v>264</v>
      </c>
      <c r="AE318" s="93">
        <f xml:space="preserve"> IF(OR(('PPG Phase Definition'!AH137=1),('PPG Phase Definition'!$Q$2=1)),IF('PPG Phase Definition'!W371="",0,MIN(ROUND('PPG Phase Definition'!W371/'PPG Config'!$C$21*255,0),255)),IF('PPG Phase Definition'!W371="",0,MIN(ROUND('PPG Phase Definition'!W371/'PPG Config'!$C$24*255,0),255)))</f>
        <v>0</v>
      </c>
      <c r="AF318" s="159">
        <f t="shared" si="2411"/>
        <v>0</v>
      </c>
      <c r="AG318" s="159"/>
      <c r="AH318" s="159"/>
      <c r="AI318" s="159"/>
      <c r="AJ318" s="159">
        <f t="shared" si="2412"/>
        <v>0</v>
      </c>
      <c r="AK318" s="159"/>
      <c r="AL318" s="159"/>
      <c r="AM318" s="159"/>
      <c r="AN318" s="159">
        <f t="shared" si="2413"/>
        <v>0</v>
      </c>
      <c r="AO318" s="159"/>
      <c r="AP318" s="159"/>
      <c r="AQ318" s="159"/>
      <c r="AR318" s="159">
        <f t="shared" si="2414"/>
        <v>0</v>
      </c>
      <c r="AS318" s="159"/>
      <c r="AT318" s="159"/>
      <c r="AU318" s="159"/>
      <c r="AV318" s="159">
        <f t="shared" si="2415"/>
        <v>0</v>
      </c>
      <c r="AW318" s="159"/>
      <c r="AX318" s="159"/>
      <c r="AY318" s="159"/>
      <c r="AZ318" s="159">
        <f t="shared" si="2416"/>
        <v>0</v>
      </c>
      <c r="BA318" s="159">
        <f t="shared" si="2417"/>
        <v>0</v>
      </c>
      <c r="BB318" s="159">
        <f t="shared" si="2418"/>
        <v>0</v>
      </c>
      <c r="BC318" s="159">
        <f t="shared" si="2419"/>
        <v>0</v>
      </c>
      <c r="BD318" s="159">
        <f t="shared" si="2420"/>
        <v>0</v>
      </c>
      <c r="BE318" s="159">
        <f t="shared" si="2421"/>
        <v>0</v>
      </c>
      <c r="BF318" s="159">
        <f t="shared" si="2422"/>
        <v>0</v>
      </c>
      <c r="BG318" s="159">
        <f t="shared" si="2423"/>
        <v>0</v>
      </c>
      <c r="BH318" s="159">
        <f t="shared" si="2424"/>
        <v>0</v>
      </c>
      <c r="BI318" s="159">
        <f t="shared" si="2425"/>
        <v>0</v>
      </c>
      <c r="BJ318" s="159">
        <f t="shared" si="2426"/>
        <v>0</v>
      </c>
      <c r="BK318" s="159">
        <f t="shared" si="2427"/>
        <v>0</v>
      </c>
      <c r="BL318" s="159">
        <f t="shared" si="2428"/>
        <v>0</v>
      </c>
      <c r="BM318" s="159">
        <f t="shared" si="2429"/>
        <v>0</v>
      </c>
      <c r="BN318" s="159">
        <f t="shared" si="2430"/>
        <v>0</v>
      </c>
      <c r="BO318" s="159">
        <f t="shared" si="2431"/>
        <v>0</v>
      </c>
      <c r="BP318" s="159">
        <f t="shared" si="2432"/>
        <v>0</v>
      </c>
      <c r="BQ318" s="159">
        <f t="shared" si="2433"/>
        <v>0</v>
      </c>
      <c r="BR318" s="159">
        <f t="shared" si="2434"/>
        <v>0</v>
      </c>
      <c r="BS318" s="159">
        <f t="shared" si="2435"/>
        <v>0</v>
      </c>
      <c r="BT318" s="159">
        <f t="shared" si="2436"/>
        <v>0</v>
      </c>
      <c r="BU318" s="159">
        <f t="shared" si="2437"/>
        <v>0</v>
      </c>
      <c r="BV318" s="159">
        <f t="shared" si="2438"/>
        <v>0</v>
      </c>
      <c r="BW318" s="159">
        <f t="shared" si="2439"/>
        <v>0</v>
      </c>
      <c r="BX318" s="159">
        <f t="shared" si="2440"/>
        <v>0</v>
      </c>
      <c r="BY318" s="127"/>
      <c r="BZ318" s="127"/>
      <c r="CA318" s="127"/>
      <c r="CB318" s="127"/>
      <c r="CC318" s="127"/>
      <c r="CD318" s="127"/>
      <c r="CE318" s="127"/>
      <c r="CF318" s="127"/>
      <c r="CG318" s="127"/>
      <c r="CH318" s="127"/>
      <c r="CI318" s="127"/>
      <c r="CJ318" s="127"/>
      <c r="CK318" s="127"/>
      <c r="CL318" s="127"/>
      <c r="CM318" s="127"/>
      <c r="CN318" s="127"/>
      <c r="CO318" s="127"/>
      <c r="CP318" s="127"/>
      <c r="CQ318" s="127"/>
      <c r="CR318" s="127"/>
      <c r="CS318" s="127"/>
      <c r="DU318" s="114"/>
      <c r="DV318" s="114"/>
      <c r="DW318" s="114"/>
      <c r="DX318" s="114"/>
      <c r="DY318" s="114"/>
      <c r="DZ318" s="114"/>
    </row>
    <row r="319" spans="1:130" ht="15.5" x14ac:dyDescent="0.35">
      <c r="A319" s="439"/>
      <c r="D319" s="172">
        <f t="shared" ref="D319" si="2949" xml:space="preserve"> BQ318</f>
        <v>0</v>
      </c>
      <c r="E319" s="172">
        <f t="shared" ref="E319" si="2950" xml:space="preserve"> BR318</f>
        <v>0</v>
      </c>
      <c r="F319" s="172">
        <f t="shared" ref="F319" si="2951" xml:space="preserve"> BS318</f>
        <v>0</v>
      </c>
      <c r="G319" s="172">
        <f t="shared" ref="G319" si="2952" xml:space="preserve"> BT318</f>
        <v>0</v>
      </c>
      <c r="H319" s="172">
        <f t="shared" ref="H319" si="2953" xml:space="preserve"> BU318</f>
        <v>0</v>
      </c>
      <c r="I319" s="172">
        <f t="shared" ref="I319" si="2954" xml:space="preserve"> BV318</f>
        <v>0</v>
      </c>
      <c r="J319" s="172">
        <f t="shared" ref="J319" si="2955" xml:space="preserve"> BW318</f>
        <v>0</v>
      </c>
      <c r="K319" s="172">
        <f t="shared" ref="K319" si="2956" xml:space="preserve"> BX318</f>
        <v>0</v>
      </c>
      <c r="L319" s="172">
        <f>IF('PPG Phase Definition'!AF137="DIG AACM",1,IF('PPG Phase Definition'!AF137="LED_DC Cancellation",1,0))</f>
        <v>0</v>
      </c>
      <c r="M319" s="172">
        <f>IF('PPG Phase Definition'!AF137="ANA AACM",1,0)</f>
        <v>0</v>
      </c>
      <c r="N319" s="172">
        <f xml:space="preserve"> 'PPG Phase Definition'!AH137</f>
        <v>0</v>
      </c>
      <c r="O319" s="172">
        <f t="shared" ref="O319" si="2957" xml:space="preserve"> BV317</f>
        <v>0</v>
      </c>
      <c r="P319" s="172">
        <f t="shared" ref="P319" si="2958" xml:space="preserve"> BW317</f>
        <v>0</v>
      </c>
      <c r="Q319" s="172">
        <f xml:space="preserve"> BX317</f>
        <v>0</v>
      </c>
      <c r="R319" s="172">
        <f>INT(MOD('PPG Phase Definition'!AG137/2,2))</f>
        <v>0</v>
      </c>
      <c r="S319" s="172">
        <f>MOD('PPG Phase Definition'!AG137,2)</f>
        <v>0</v>
      </c>
      <c r="T319" s="172">
        <f t="shared" ref="T319" si="2959" xml:space="preserve"> BU316</f>
        <v>0</v>
      </c>
      <c r="U319" s="172">
        <f t="shared" ref="U319" si="2960" xml:space="preserve"> BV316</f>
        <v>0</v>
      </c>
      <c r="V319" s="172">
        <f t="shared" ref="V319" si="2961" xml:space="preserve"> BW316</f>
        <v>0</v>
      </c>
      <c r="W319" s="172">
        <f xml:space="preserve"> BX316</f>
        <v>0</v>
      </c>
      <c r="X319" s="194"/>
      <c r="Y319" s="194"/>
      <c r="Z319" s="194"/>
      <c r="AA319" s="194"/>
      <c r="AD319" s="159" t="s">
        <v>115</v>
      </c>
      <c r="AE319" s="93">
        <f xml:space="preserve"> IF('PPG Phase Definition'!L371="",0,INDEX(REFERENCE!$I$12:$I$23,MATCH('PPG Phase Definition'!L371,REFERENCE!$J$12:$J$23,0)))</f>
        <v>0</v>
      </c>
      <c r="AF319" s="159">
        <f t="shared" si="2411"/>
        <v>0</v>
      </c>
      <c r="AG319" s="159"/>
      <c r="AH319" s="159"/>
      <c r="AI319" s="159"/>
      <c r="AJ319" s="159">
        <f t="shared" si="2412"/>
        <v>0</v>
      </c>
      <c r="AK319" s="159"/>
      <c r="AL319" s="159"/>
      <c r="AM319" s="159"/>
      <c r="AN319" s="159">
        <f t="shared" si="2413"/>
        <v>0</v>
      </c>
      <c r="AO319" s="159"/>
      <c r="AP319" s="159"/>
      <c r="AQ319" s="159"/>
      <c r="AR319" s="159">
        <f t="shared" si="2414"/>
        <v>0</v>
      </c>
      <c r="AS319" s="159"/>
      <c r="AT319" s="159"/>
      <c r="AU319" s="159"/>
      <c r="AV319" s="159">
        <f t="shared" si="2415"/>
        <v>0</v>
      </c>
      <c r="AW319" s="159"/>
      <c r="AX319" s="159"/>
      <c r="AY319" s="159"/>
      <c r="AZ319" s="159">
        <f t="shared" si="2416"/>
        <v>0</v>
      </c>
      <c r="BA319" s="159">
        <f t="shared" si="2417"/>
        <v>0</v>
      </c>
      <c r="BB319" s="159">
        <f t="shared" si="2418"/>
        <v>0</v>
      </c>
      <c r="BC319" s="159">
        <f t="shared" si="2419"/>
        <v>0</v>
      </c>
      <c r="BD319" s="159">
        <f t="shared" si="2420"/>
        <v>0</v>
      </c>
      <c r="BE319" s="159">
        <f t="shared" si="2421"/>
        <v>0</v>
      </c>
      <c r="BF319" s="159">
        <f t="shared" si="2422"/>
        <v>0</v>
      </c>
      <c r="BG319" s="159">
        <f t="shared" si="2423"/>
        <v>0</v>
      </c>
      <c r="BH319" s="159">
        <f t="shared" si="2424"/>
        <v>0</v>
      </c>
      <c r="BI319" s="159">
        <f t="shared" si="2425"/>
        <v>0</v>
      </c>
      <c r="BJ319" s="159">
        <f t="shared" si="2426"/>
        <v>0</v>
      </c>
      <c r="BK319" s="159">
        <f t="shared" si="2427"/>
        <v>0</v>
      </c>
      <c r="BL319" s="159">
        <f t="shared" si="2428"/>
        <v>0</v>
      </c>
      <c r="BM319" s="159">
        <f t="shared" si="2429"/>
        <v>0</v>
      </c>
      <c r="BN319" s="159">
        <f t="shared" si="2430"/>
        <v>0</v>
      </c>
      <c r="BO319" s="159">
        <f t="shared" si="2431"/>
        <v>0</v>
      </c>
      <c r="BP319" s="159">
        <f t="shared" si="2432"/>
        <v>0</v>
      </c>
      <c r="BQ319" s="159">
        <f t="shared" si="2433"/>
        <v>0</v>
      </c>
      <c r="BR319" s="159">
        <f t="shared" si="2434"/>
        <v>0</v>
      </c>
      <c r="BS319" s="159">
        <f t="shared" si="2435"/>
        <v>0</v>
      </c>
      <c r="BT319" s="159">
        <f t="shared" si="2436"/>
        <v>0</v>
      </c>
      <c r="BU319" s="159">
        <f t="shared" si="2437"/>
        <v>0</v>
      </c>
      <c r="BV319" s="159">
        <f t="shared" si="2438"/>
        <v>0</v>
      </c>
      <c r="BW319" s="159">
        <f t="shared" si="2439"/>
        <v>0</v>
      </c>
      <c r="BX319" s="159">
        <f t="shared" si="2440"/>
        <v>0</v>
      </c>
      <c r="DU319" s="115" t="str">
        <f t="shared" ref="DU319" si="2962" xml:space="preserve"> DEC2HEX(D319*8+E319*4+F319*2+G319)</f>
        <v>0</v>
      </c>
      <c r="DV319" s="115" t="str">
        <f t="shared" ref="DV319" si="2963" xml:space="preserve"> DEC2HEX(H319*8+I319*4+J319*2+K319)</f>
        <v>0</v>
      </c>
      <c r="DW319" s="115" t="str">
        <f t="shared" ref="DW319" si="2964" xml:space="preserve"> DEC2HEX(L319*8+M319*4+N319*2+O319)</f>
        <v>0</v>
      </c>
      <c r="DX319" s="115" t="str">
        <f t="shared" ref="DX319" si="2965" xml:space="preserve"> DEC2HEX(P319*8+Q319*4+R319*2+S319)</f>
        <v>0</v>
      </c>
      <c r="DY319" s="115" t="str">
        <f t="shared" ref="DY319" si="2966" xml:space="preserve"> DEC2HEX(T319*8+U319*4+V319*2+W319)</f>
        <v>0</v>
      </c>
      <c r="DZ319" s="115" t="str">
        <f t="shared" ref="DZ319" si="2967" xml:space="preserve"> DEC2HEX(X319*8+Y319*4+Z319*2+AA319)</f>
        <v>0</v>
      </c>
    </row>
    <row r="320" spans="1:130" ht="43.5" customHeight="1" x14ac:dyDescent="0.35">
      <c r="A320" s="439"/>
      <c r="B320" s="230">
        <f>B318+1</f>
        <v>101</v>
      </c>
      <c r="C320" s="164" t="str">
        <f t="shared" ref="C320" si="2968" xml:space="preserve"> DEC2HEX(B320)</f>
        <v>65</v>
      </c>
      <c r="D320" s="168" t="s">
        <v>380</v>
      </c>
      <c r="E320" s="168" t="s">
        <v>381</v>
      </c>
      <c r="F320" s="167">
        <v>0</v>
      </c>
      <c r="G320" s="167">
        <v>0</v>
      </c>
      <c r="H320" s="445" t="s">
        <v>382</v>
      </c>
      <c r="I320" s="479"/>
      <c r="J320" s="479"/>
      <c r="K320" s="479"/>
      <c r="L320" s="460" t="s">
        <v>252</v>
      </c>
      <c r="M320" s="460"/>
      <c r="N320" s="460"/>
      <c r="O320" s="460"/>
      <c r="P320" s="460"/>
      <c r="Q320" s="460"/>
      <c r="R320" s="460"/>
      <c r="S320" s="460"/>
      <c r="T320" s="460" t="s">
        <v>253</v>
      </c>
      <c r="U320" s="460"/>
      <c r="V320" s="460"/>
      <c r="W320" s="460"/>
      <c r="X320" s="460"/>
      <c r="Y320" s="460"/>
      <c r="Z320" s="460"/>
      <c r="AA320" s="460"/>
      <c r="AD320" s="159" t="s">
        <v>108</v>
      </c>
      <c r="AE320" s="93">
        <f xml:space="preserve"> MAX((CEILING('PPG Phase Definition'!J371*Global!$C$14/1000,1)-1),0)</f>
        <v>0</v>
      </c>
      <c r="AF320" s="159">
        <f t="shared" si="2411"/>
        <v>0</v>
      </c>
      <c r="AG320" s="159"/>
      <c r="AH320" s="159"/>
      <c r="AI320" s="159"/>
      <c r="AJ320" s="159">
        <f t="shared" si="2412"/>
        <v>0</v>
      </c>
      <c r="AK320" s="159"/>
      <c r="AL320" s="159"/>
      <c r="AM320" s="159"/>
      <c r="AN320" s="159">
        <f t="shared" si="2413"/>
        <v>0</v>
      </c>
      <c r="AO320" s="159"/>
      <c r="AP320" s="159"/>
      <c r="AQ320" s="159"/>
      <c r="AR320" s="159">
        <f t="shared" si="2414"/>
        <v>0</v>
      </c>
      <c r="AS320" s="159"/>
      <c r="AT320" s="159"/>
      <c r="AU320" s="159"/>
      <c r="AV320" s="159">
        <f t="shared" si="2415"/>
        <v>0</v>
      </c>
      <c r="AW320" s="159"/>
      <c r="AX320" s="159"/>
      <c r="AY320" s="159"/>
      <c r="AZ320" s="159">
        <f t="shared" si="2416"/>
        <v>0</v>
      </c>
      <c r="BA320" s="159">
        <f t="shared" si="2417"/>
        <v>0</v>
      </c>
      <c r="BB320" s="159">
        <f t="shared" si="2418"/>
        <v>0</v>
      </c>
      <c r="BC320" s="159">
        <f t="shared" si="2419"/>
        <v>0</v>
      </c>
      <c r="BD320" s="159">
        <f t="shared" si="2420"/>
        <v>0</v>
      </c>
      <c r="BE320" s="159">
        <f t="shared" si="2421"/>
        <v>0</v>
      </c>
      <c r="BF320" s="159">
        <f t="shared" si="2422"/>
        <v>0</v>
      </c>
      <c r="BG320" s="159">
        <f t="shared" si="2423"/>
        <v>0</v>
      </c>
      <c r="BH320" s="159">
        <f t="shared" si="2424"/>
        <v>0</v>
      </c>
      <c r="BI320" s="159">
        <f t="shared" si="2425"/>
        <v>0</v>
      </c>
      <c r="BJ320" s="159">
        <f t="shared" si="2426"/>
        <v>0</v>
      </c>
      <c r="BK320" s="159">
        <f t="shared" si="2427"/>
        <v>0</v>
      </c>
      <c r="BL320" s="159">
        <f t="shared" si="2428"/>
        <v>0</v>
      </c>
      <c r="BM320" s="159">
        <f t="shared" si="2429"/>
        <v>0</v>
      </c>
      <c r="BN320" s="159">
        <f t="shared" si="2430"/>
        <v>0</v>
      </c>
      <c r="BO320" s="159">
        <f t="shared" si="2431"/>
        <v>0</v>
      </c>
      <c r="BP320" s="159">
        <f t="shared" si="2432"/>
        <v>0</v>
      </c>
      <c r="BQ320" s="159">
        <f t="shared" si="2433"/>
        <v>0</v>
      </c>
      <c r="BR320" s="159">
        <f t="shared" si="2434"/>
        <v>0</v>
      </c>
      <c r="BS320" s="159">
        <f t="shared" si="2435"/>
        <v>0</v>
      </c>
      <c r="BT320" s="159">
        <f t="shared" si="2436"/>
        <v>0</v>
      </c>
      <c r="BU320" s="159">
        <f t="shared" si="2437"/>
        <v>0</v>
      </c>
      <c r="BV320" s="159">
        <f t="shared" si="2438"/>
        <v>0</v>
      </c>
      <c r="BW320" s="159">
        <f t="shared" si="2439"/>
        <v>0</v>
      </c>
      <c r="BX320" s="159">
        <f t="shared" si="2440"/>
        <v>0</v>
      </c>
      <c r="BY320" s="127"/>
      <c r="BZ320" s="127"/>
      <c r="CA320" s="127"/>
      <c r="CB320" s="127"/>
      <c r="CC320" s="127"/>
      <c r="CD320" s="127"/>
      <c r="CE320" s="127"/>
      <c r="DU320" s="114"/>
      <c r="DV320" s="114"/>
      <c r="DW320" s="114"/>
      <c r="DX320" s="114"/>
      <c r="DY320" s="114"/>
      <c r="DZ320" s="114"/>
    </row>
    <row r="321" spans="1:130" ht="47" x14ac:dyDescent="0.35">
      <c r="A321" s="439"/>
      <c r="D321" s="156">
        <f>IF('PPG Phase Definition'!S137="LED_DC Cancellation",1,0)</f>
        <v>0</v>
      </c>
      <c r="E321" s="156">
        <f>IF('PPG Phase Definition'!AF137="LED_DC Cancellation",1,0)</f>
        <v>0</v>
      </c>
      <c r="F321" s="156"/>
      <c r="G321" s="156"/>
      <c r="H321" s="172">
        <f xml:space="preserve"> BU319</f>
        <v>0</v>
      </c>
      <c r="I321" s="172">
        <f xml:space="preserve"> BV319</f>
        <v>0</v>
      </c>
      <c r="J321" s="172">
        <f xml:space="preserve"> BW319</f>
        <v>0</v>
      </c>
      <c r="K321" s="172">
        <f xml:space="preserve"> BX319</f>
        <v>0</v>
      </c>
      <c r="L321" s="172">
        <f t="shared" ref="L321" si="2969">DL321</f>
        <v>0</v>
      </c>
      <c r="M321" s="172">
        <f t="shared" ref="M321" si="2970">DM321</f>
        <v>0</v>
      </c>
      <c r="N321" s="172">
        <f t="shared" ref="N321" si="2971">DN321</f>
        <v>0</v>
      </c>
      <c r="O321" s="172">
        <f t="shared" ref="O321" si="2972">DO321</f>
        <v>0</v>
      </c>
      <c r="P321" s="172">
        <f t="shared" ref="P321" si="2973">DP321</f>
        <v>0</v>
      </c>
      <c r="Q321" s="172">
        <f t="shared" ref="Q321" si="2974">DQ321</f>
        <v>0</v>
      </c>
      <c r="R321" s="172">
        <f t="shared" ref="R321" si="2975">DR321</f>
        <v>0</v>
      </c>
      <c r="S321" s="172">
        <f>DS321</f>
        <v>0</v>
      </c>
      <c r="T321" s="172">
        <f t="shared" ref="T321" si="2976" xml:space="preserve"> BQ321</f>
        <v>0</v>
      </c>
      <c r="U321" s="172">
        <f t="shared" ref="U321" si="2977" xml:space="preserve"> BR321</f>
        <v>0</v>
      </c>
      <c r="V321" s="172">
        <f t="shared" ref="V321" si="2978" xml:space="preserve"> BS321</f>
        <v>0</v>
      </c>
      <c r="W321" s="172">
        <f t="shared" ref="W321" si="2979" xml:space="preserve"> BT321</f>
        <v>0</v>
      </c>
      <c r="X321" s="172">
        <f t="shared" ref="X321" si="2980" xml:space="preserve"> BU321</f>
        <v>0</v>
      </c>
      <c r="Y321" s="172">
        <f t="shared" ref="Y321" si="2981" xml:space="preserve"> BV321</f>
        <v>0</v>
      </c>
      <c r="Z321" s="172">
        <f t="shared" ref="Z321" si="2982" xml:space="preserve"> BW321</f>
        <v>0</v>
      </c>
      <c r="AA321" s="172">
        <f xml:space="preserve"> BX321</f>
        <v>0</v>
      </c>
      <c r="AD321" s="10" t="s">
        <v>253</v>
      </c>
      <c r="AE321" s="93">
        <f xml:space="preserve"> ROUND(255*'PPG Phase Definition'!AO371/'PPG Config'!$C$8,0)</f>
        <v>0</v>
      </c>
      <c r="AF321" s="159">
        <f t="shared" si="2411"/>
        <v>0</v>
      </c>
      <c r="AG321" s="159"/>
      <c r="AH321" s="159"/>
      <c r="AI321" s="159"/>
      <c r="AJ321" s="159">
        <f t="shared" si="2412"/>
        <v>0</v>
      </c>
      <c r="AK321" s="159"/>
      <c r="AL321" s="159"/>
      <c r="AM321" s="159"/>
      <c r="AN321" s="159">
        <f t="shared" si="2413"/>
        <v>0</v>
      </c>
      <c r="AO321" s="159"/>
      <c r="AP321" s="159"/>
      <c r="AQ321" s="159"/>
      <c r="AR321" s="159">
        <f t="shared" si="2414"/>
        <v>0</v>
      </c>
      <c r="AS321" s="159"/>
      <c r="AT321" s="159"/>
      <c r="AU321" s="159"/>
      <c r="AV321" s="159">
        <f t="shared" si="2415"/>
        <v>0</v>
      </c>
      <c r="AW321" s="159"/>
      <c r="AX321" s="159"/>
      <c r="AY321" s="159"/>
      <c r="AZ321" s="159">
        <f t="shared" si="2416"/>
        <v>0</v>
      </c>
      <c r="BA321" s="159">
        <f t="shared" si="2417"/>
        <v>0</v>
      </c>
      <c r="BB321" s="159">
        <f t="shared" si="2418"/>
        <v>0</v>
      </c>
      <c r="BC321" s="159">
        <f t="shared" si="2419"/>
        <v>0</v>
      </c>
      <c r="BD321" s="159">
        <f t="shared" si="2420"/>
        <v>0</v>
      </c>
      <c r="BE321" s="159">
        <f t="shared" si="2421"/>
        <v>0</v>
      </c>
      <c r="BF321" s="159">
        <f t="shared" si="2422"/>
        <v>0</v>
      </c>
      <c r="BG321" s="159">
        <f t="shared" si="2423"/>
        <v>0</v>
      </c>
      <c r="BH321" s="159">
        <f t="shared" si="2424"/>
        <v>0</v>
      </c>
      <c r="BI321" s="159">
        <f t="shared" si="2425"/>
        <v>0</v>
      </c>
      <c r="BJ321" s="159">
        <f t="shared" si="2426"/>
        <v>0</v>
      </c>
      <c r="BK321" s="159">
        <f t="shared" si="2427"/>
        <v>0</v>
      </c>
      <c r="BL321" s="159">
        <f t="shared" si="2428"/>
        <v>0</v>
      </c>
      <c r="BM321" s="159">
        <f t="shared" si="2429"/>
        <v>0</v>
      </c>
      <c r="BN321" s="159">
        <f t="shared" si="2430"/>
        <v>0</v>
      </c>
      <c r="BO321" s="159">
        <f t="shared" si="2431"/>
        <v>0</v>
      </c>
      <c r="BP321" s="159">
        <f t="shared" si="2432"/>
        <v>0</v>
      </c>
      <c r="BQ321" s="159">
        <f t="shared" si="2433"/>
        <v>0</v>
      </c>
      <c r="BR321" s="159">
        <f t="shared" si="2434"/>
        <v>0</v>
      </c>
      <c r="BS321" s="159">
        <f t="shared" si="2435"/>
        <v>0</v>
      </c>
      <c r="BT321" s="159">
        <f t="shared" si="2436"/>
        <v>0</v>
      </c>
      <c r="BU321" s="159">
        <f t="shared" si="2437"/>
        <v>0</v>
      </c>
      <c r="BV321" s="159">
        <f t="shared" si="2438"/>
        <v>0</v>
      </c>
      <c r="BW321" s="159">
        <f t="shared" si="2439"/>
        <v>0</v>
      </c>
      <c r="BX321" s="159">
        <f t="shared" si="2440"/>
        <v>0</v>
      </c>
      <c r="BY321" s="183" t="s">
        <v>252</v>
      </c>
      <c r="BZ321" s="114">
        <f xml:space="preserve"> ROUND(255*'PPG Phase Definition'!AP371/'PPG Config'!$C$8,0)</f>
        <v>0</v>
      </c>
      <c r="CA321" s="159">
        <f t="shared" ref="CA321" si="2983" xml:space="preserve"> MOD((BZ321-CU321-16*CQ321-16^2*CM321-CI321*16^3-CE321*16^4)/16^5,16)</f>
        <v>0</v>
      </c>
      <c r="CB321" s="159"/>
      <c r="CC321" s="159"/>
      <c r="CD321" s="159"/>
      <c r="CE321" s="159">
        <f t="shared" ref="CE321" si="2984" xml:space="preserve"> MOD((BZ321-CU321-16*CQ321-16^2*CM321-CI321*16^3)/16^4,16)</f>
        <v>0</v>
      </c>
      <c r="CF321" s="159"/>
      <c r="CG321" s="159"/>
      <c r="CH321" s="159"/>
      <c r="CI321" s="159">
        <f t="shared" ref="CI321" si="2985" xml:space="preserve"> MOD((BZ321-CU321-16*CQ321-16^2*CM321)/16^3,16)</f>
        <v>0</v>
      </c>
      <c r="CJ321" s="159"/>
      <c r="CK321" s="159"/>
      <c r="CL321" s="159"/>
      <c r="CM321" s="159">
        <f t="shared" ref="CM321" si="2986" xml:space="preserve"> MOD((BZ321-CU321-16*CQ321)/16^2,16)</f>
        <v>0</v>
      </c>
      <c r="CN321" s="159"/>
      <c r="CO321" s="159"/>
      <c r="CP321" s="159"/>
      <c r="CQ321" s="159">
        <f t="shared" ref="CQ321" si="2987" xml:space="preserve"> MOD((BZ321-CU321)/16,16)</f>
        <v>0</v>
      </c>
      <c r="CR321" s="159"/>
      <c r="CS321" s="159"/>
      <c r="CT321" s="159"/>
      <c r="CU321" s="159">
        <f t="shared" ref="CU321" si="2988" xml:space="preserve"> MOD(BZ321,16)</f>
        <v>0</v>
      </c>
      <c r="CV321" s="159">
        <f t="shared" ref="CV321" si="2989" xml:space="preserve"> MOD((CA321-CY321-CX321*2-CW321*2^2)/2^3,2)</f>
        <v>0</v>
      </c>
      <c r="CW321" s="159">
        <f t="shared" ref="CW321" si="2990" xml:space="preserve"> MOD((CA321-CY321-CX321*2)/2^2,2)</f>
        <v>0</v>
      </c>
      <c r="CX321" s="159">
        <f t="shared" ref="CX321" si="2991" xml:space="preserve"> MOD((CA321-CY321)/2,2)</f>
        <v>0</v>
      </c>
      <c r="CY321" s="159">
        <f t="shared" ref="CY321" si="2992" xml:space="preserve"> MOD(CA321,2)</f>
        <v>0</v>
      </c>
      <c r="CZ321" s="159">
        <f t="shared" ref="CZ321" si="2993" xml:space="preserve"> MOD((CE321-DC321-DB321*2-DA321*2^2)/2^3,2)</f>
        <v>0</v>
      </c>
      <c r="DA321" s="159">
        <f t="shared" ref="DA321" si="2994" xml:space="preserve"> MOD((CE321-DC321-DB321*2)/2^2,2)</f>
        <v>0</v>
      </c>
      <c r="DB321" s="159">
        <f t="shared" ref="DB321" si="2995" xml:space="preserve"> MOD((CE321-DC321)/2,2)</f>
        <v>0</v>
      </c>
      <c r="DC321" s="159">
        <f t="shared" ref="DC321" si="2996" xml:space="preserve"> MOD(CE321,2)</f>
        <v>0</v>
      </c>
      <c r="DD321" s="159">
        <f t="shared" ref="DD321" si="2997" xml:space="preserve"> MOD((CI321-DG321-DF321*2-DE321*2^2)/2^3,2)</f>
        <v>0</v>
      </c>
      <c r="DE321" s="159">
        <f t="shared" ref="DE321" si="2998" xml:space="preserve"> MOD((CI321-DG321-DF321*2)/2^2,2)</f>
        <v>0</v>
      </c>
      <c r="DF321" s="159">
        <f t="shared" ref="DF321" si="2999" xml:space="preserve"> MOD((CI321-DG321)/2,2)</f>
        <v>0</v>
      </c>
      <c r="DG321" s="159">
        <f t="shared" ref="DG321" si="3000" xml:space="preserve"> MOD(CI321,2)</f>
        <v>0</v>
      </c>
      <c r="DH321" s="159">
        <f t="shared" ref="DH321" si="3001" xml:space="preserve"> MOD((CM321-DK321-DJ321*2-DI321*2^2)/2^3,2)</f>
        <v>0</v>
      </c>
      <c r="DI321" s="159">
        <f t="shared" ref="DI321" si="3002" xml:space="preserve"> MOD((CM321-DK321-DJ321*2)/2^2,2)</f>
        <v>0</v>
      </c>
      <c r="DJ321" s="159">
        <f t="shared" ref="DJ321" si="3003" xml:space="preserve"> MOD((CM321-DK321)/2,2)</f>
        <v>0</v>
      </c>
      <c r="DK321" s="159">
        <f t="shared" ref="DK321" si="3004" xml:space="preserve"> MOD(CM321,2)</f>
        <v>0</v>
      </c>
      <c r="DL321" s="159">
        <f t="shared" ref="DL321" si="3005" xml:space="preserve"> MOD((CQ321-DO321-DN321*2-DM321*2^2)/2^3,2)</f>
        <v>0</v>
      </c>
      <c r="DM321" s="159">
        <f t="shared" ref="DM321" si="3006" xml:space="preserve"> MOD((CQ321-DO321-DN321*2)/2^2,2)</f>
        <v>0</v>
      </c>
      <c r="DN321" s="159">
        <f t="shared" ref="DN321" si="3007" xml:space="preserve"> MOD((CQ321-DO321)/2,2)</f>
        <v>0</v>
      </c>
      <c r="DO321" s="159">
        <f t="shared" ref="DO321" si="3008" xml:space="preserve"> MOD(CQ321,2)</f>
        <v>0</v>
      </c>
      <c r="DP321" s="159">
        <f t="shared" ref="DP321" si="3009" xml:space="preserve"> MOD((CU321-DS321-DR321*2-DQ321*2^2)/2^3,2)</f>
        <v>0</v>
      </c>
      <c r="DQ321" s="159">
        <f t="shared" ref="DQ321" si="3010" xml:space="preserve"> MOD((CU321-DS321-DR321*2)/2^2,2)</f>
        <v>0</v>
      </c>
      <c r="DR321" s="159">
        <f t="shared" ref="DR321" si="3011" xml:space="preserve"> MOD((CU321-DS321)/2,2)</f>
        <v>0</v>
      </c>
      <c r="DS321" s="159">
        <f t="shared" ref="DS321" si="3012" xml:space="preserve"> MOD(CU321,2)</f>
        <v>0</v>
      </c>
      <c r="DU321" s="115" t="str">
        <f t="shared" ref="DU321" si="3013" xml:space="preserve"> DEC2HEX(D321*8+E321*4+F321*2+G321)</f>
        <v>0</v>
      </c>
      <c r="DV321" s="115" t="str">
        <f t="shared" ref="DV321" si="3014" xml:space="preserve"> DEC2HEX(H321*8+I321*4+J321*2+K321)</f>
        <v>0</v>
      </c>
      <c r="DW321" s="115" t="str">
        <f t="shared" ref="DW321" si="3015" xml:space="preserve"> DEC2HEX(L321*8+M321*4+N321*2+O321)</f>
        <v>0</v>
      </c>
      <c r="DX321" s="115" t="str">
        <f t="shared" ref="DX321" si="3016" xml:space="preserve"> DEC2HEX(P321*8+Q321*4+R321*2+S321)</f>
        <v>0</v>
      </c>
      <c r="DY321" s="115" t="str">
        <f t="shared" ref="DY321" si="3017" xml:space="preserve"> DEC2HEX(T321*8+U321*4+V321*2+W321)</f>
        <v>0</v>
      </c>
      <c r="DZ321" s="115" t="str">
        <f t="shared" ref="DZ321" si="3018" xml:space="preserve"> DEC2HEX(X321*8+Y321*4+Z321*2+AA321)</f>
        <v>0</v>
      </c>
    </row>
    <row r="322" spans="1:130" ht="14.75" customHeight="1" x14ac:dyDescent="0.35">
      <c r="A322" s="440">
        <f xml:space="preserve"> A312+1</f>
        <v>15</v>
      </c>
      <c r="B322" s="230">
        <f xml:space="preserve"> B320+1</f>
        <v>102</v>
      </c>
      <c r="C322" s="164" t="str">
        <f xml:space="preserve"> DEC2HEX(B322)</f>
        <v>66</v>
      </c>
      <c r="D322" s="460" t="str">
        <f>D312</f>
        <v>IN_TIA2&lt;4:1&gt;</v>
      </c>
      <c r="E322" s="460"/>
      <c r="F322" s="460"/>
      <c r="G322" s="460"/>
      <c r="H322" s="460" t="str">
        <f t="shared" ref="H322" si="3019">H312</f>
        <v>IN_TIA1&lt;4:1&gt;</v>
      </c>
      <c r="I322" s="460"/>
      <c r="J322" s="460"/>
      <c r="K322" s="460"/>
      <c r="L322" s="460" t="str">
        <f t="shared" ref="L322" si="3020">L312</f>
        <v>LED_DRV2_TX&lt;8:1&gt;</v>
      </c>
      <c r="M322" s="460"/>
      <c r="N322" s="460"/>
      <c r="O322" s="460"/>
      <c r="P322" s="460"/>
      <c r="Q322" s="460"/>
      <c r="R322" s="460"/>
      <c r="S322" s="460"/>
      <c r="T322" s="460" t="str">
        <f>T312</f>
        <v>LED_DRV1_TX&lt;8:1&gt;</v>
      </c>
      <c r="U322" s="460"/>
      <c r="V322" s="460"/>
      <c r="W322" s="460"/>
      <c r="X322" s="460"/>
      <c r="Y322" s="460"/>
      <c r="Z322" s="460"/>
      <c r="AA322" s="460"/>
      <c r="AD322" s="159" t="s">
        <v>59</v>
      </c>
      <c r="AE322" s="93">
        <f xml:space="preserve"> IF('PPG Phase Definition'!F381="",0,('PPG Phase Definition'!F381-1))</f>
        <v>0</v>
      </c>
      <c r="AF322" s="159">
        <f t="shared" si="2411"/>
        <v>0</v>
      </c>
      <c r="AG322" s="159"/>
      <c r="AH322" s="159"/>
      <c r="AI322" s="159"/>
      <c r="AJ322" s="159">
        <f t="shared" si="2412"/>
        <v>0</v>
      </c>
      <c r="AK322" s="159"/>
      <c r="AL322" s="159"/>
      <c r="AM322" s="159"/>
      <c r="AN322" s="159">
        <f t="shared" si="2413"/>
        <v>0</v>
      </c>
      <c r="AO322" s="159"/>
      <c r="AP322" s="159"/>
      <c r="AQ322" s="159"/>
      <c r="AR322" s="159">
        <f t="shared" si="2414"/>
        <v>0</v>
      </c>
      <c r="AS322" s="159"/>
      <c r="AT322" s="159"/>
      <c r="AU322" s="159"/>
      <c r="AV322" s="159">
        <f t="shared" si="2415"/>
        <v>0</v>
      </c>
      <c r="AW322" s="159"/>
      <c r="AX322" s="159"/>
      <c r="AY322" s="159"/>
      <c r="AZ322" s="159">
        <f t="shared" si="2416"/>
        <v>0</v>
      </c>
      <c r="BA322" s="159">
        <f t="shared" si="2417"/>
        <v>0</v>
      </c>
      <c r="BB322" s="159">
        <f t="shared" si="2418"/>
        <v>0</v>
      </c>
      <c r="BC322" s="159">
        <f t="shared" si="2419"/>
        <v>0</v>
      </c>
      <c r="BD322" s="159">
        <f t="shared" si="2420"/>
        <v>0</v>
      </c>
      <c r="BE322" s="159">
        <f t="shared" si="2421"/>
        <v>0</v>
      </c>
      <c r="BF322" s="159">
        <f t="shared" si="2422"/>
        <v>0</v>
      </c>
      <c r="BG322" s="159">
        <f t="shared" si="2423"/>
        <v>0</v>
      </c>
      <c r="BH322" s="159">
        <f t="shared" si="2424"/>
        <v>0</v>
      </c>
      <c r="BI322" s="159">
        <f t="shared" si="2425"/>
        <v>0</v>
      </c>
      <c r="BJ322" s="159">
        <f t="shared" si="2426"/>
        <v>0</v>
      </c>
      <c r="BK322" s="159">
        <f t="shared" si="2427"/>
        <v>0</v>
      </c>
      <c r="BL322" s="159">
        <f t="shared" si="2428"/>
        <v>0</v>
      </c>
      <c r="BM322" s="159">
        <f t="shared" si="2429"/>
        <v>0</v>
      </c>
      <c r="BN322" s="159">
        <f t="shared" si="2430"/>
        <v>0</v>
      </c>
      <c r="BO322" s="159">
        <f t="shared" si="2431"/>
        <v>0</v>
      </c>
      <c r="BP322" s="159">
        <f t="shared" si="2432"/>
        <v>0</v>
      </c>
      <c r="BQ322" s="159">
        <f t="shared" si="2433"/>
        <v>0</v>
      </c>
      <c r="BR322" s="159">
        <f t="shared" si="2434"/>
        <v>0</v>
      </c>
      <c r="BS322" s="159">
        <f t="shared" si="2435"/>
        <v>0</v>
      </c>
      <c r="BT322" s="159">
        <f t="shared" si="2436"/>
        <v>0</v>
      </c>
      <c r="BU322" s="159">
        <f t="shared" si="2437"/>
        <v>0</v>
      </c>
      <c r="BV322" s="159">
        <f t="shared" si="2438"/>
        <v>0</v>
      </c>
      <c r="BW322" s="159">
        <f t="shared" si="2439"/>
        <v>0</v>
      </c>
      <c r="BX322" s="159">
        <f t="shared" si="2440"/>
        <v>0</v>
      </c>
      <c r="DU322" s="114"/>
      <c r="DV322" s="114"/>
      <c r="DW322" s="114"/>
      <c r="DX322" s="114"/>
      <c r="DY322" s="114"/>
      <c r="DZ322" s="114"/>
    </row>
    <row r="323" spans="1:130" ht="15.5" x14ac:dyDescent="0.35">
      <c r="A323" s="439"/>
      <c r="D323" s="155">
        <f>IF('PPG Phase Definition'!Y147=1,1,0)</f>
        <v>0</v>
      </c>
      <c r="E323" s="155">
        <f>IF('PPG Phase Definition'!Z147=1,1,0)</f>
        <v>0</v>
      </c>
      <c r="F323" s="155">
        <f>IF('PPG Phase Definition'!AA147=1,1,0)</f>
        <v>0</v>
      </c>
      <c r="G323" s="155">
        <f>IF('PPG Phase Definition'!AB147=1,1,0)</f>
        <v>0</v>
      </c>
      <c r="H323" s="155">
        <f>IF('PPG Phase Definition'!L147=1,1,0)</f>
        <v>0</v>
      </c>
      <c r="I323" s="155">
        <f>IF('PPG Phase Definition'!M147=1,1,0)</f>
        <v>0</v>
      </c>
      <c r="J323" s="155">
        <f>IF('PPG Phase Definition'!N147=1,1,0)</f>
        <v>1</v>
      </c>
      <c r="K323" s="155">
        <f>IF('PPG Phase Definition'!O147=1,1,0)</f>
        <v>0</v>
      </c>
      <c r="L323" s="155">
        <f xml:space="preserve"> IF('PPG Phase Definition'!E381="TX8",1,0)</f>
        <v>0</v>
      </c>
      <c r="M323" s="155">
        <f xml:space="preserve"> IF('PPG Phase Definition'!E381="TX7",1,0)</f>
        <v>0</v>
      </c>
      <c r="N323" s="155">
        <f xml:space="preserve"> IF('PPG Phase Definition'!E381="TX6",1,0)</f>
        <v>0</v>
      </c>
      <c r="O323" s="155">
        <f xml:space="preserve"> IF('PPG Phase Definition'!E381="TX5",1,0)</f>
        <v>0</v>
      </c>
      <c r="P323" s="155">
        <f xml:space="preserve"> IF('PPG Phase Definition'!E381="TX4",1,0)</f>
        <v>0</v>
      </c>
      <c r="Q323" s="155">
        <f xml:space="preserve"> IF('PPG Phase Definition'!E381="TX3",1,0)</f>
        <v>0</v>
      </c>
      <c r="R323" s="155">
        <f xml:space="preserve"> IF('PPG Phase Definition'!E381="TX2",1,0)</f>
        <v>0</v>
      </c>
      <c r="S323" s="155">
        <f xml:space="preserve"> IF('PPG Phase Definition'!E381="TX1",1,0)</f>
        <v>0</v>
      </c>
      <c r="T323" s="155">
        <f xml:space="preserve"> IF('PPG Phase Definition'!D381="TX8",1,0)</f>
        <v>0</v>
      </c>
      <c r="U323" s="155">
        <f xml:space="preserve"> IF('PPG Phase Definition'!D381="TX7",1,0)</f>
        <v>0</v>
      </c>
      <c r="V323" s="155">
        <f xml:space="preserve"> IF('PPG Phase Definition'!D381="TX6",1,0)</f>
        <v>0</v>
      </c>
      <c r="W323" s="155">
        <f xml:space="preserve"> IF('PPG Phase Definition'!D381="TX5",1,0)</f>
        <v>0</v>
      </c>
      <c r="X323" s="155">
        <f xml:space="preserve"> IF('PPG Phase Definition'!D381="TX4",1,0)</f>
        <v>0</v>
      </c>
      <c r="Y323" s="155">
        <f xml:space="preserve"> IF('PPG Phase Definition'!D381="TX3",1,0)</f>
        <v>0</v>
      </c>
      <c r="Z323" s="155">
        <f xml:space="preserve"> IF('PPG Phase Definition'!D381="TX2",1,0)</f>
        <v>0</v>
      </c>
      <c r="AA323" s="155">
        <f xml:space="preserve"> IF('PPG Phase Definition'!D381="TX1",1,0)</f>
        <v>0</v>
      </c>
      <c r="AD323" s="159" t="s">
        <v>259</v>
      </c>
      <c r="AE323" s="93">
        <f xml:space="preserve"> IF('PPG Phase Definition'!G381="",0,INDEX(REFERENCE!$A$2:$A$15,MATCH('PPG Phase Definition'!G381,REFERENCE!$B$2:$B$15,0)))</f>
        <v>0</v>
      </c>
      <c r="AF323" s="159">
        <f t="shared" si="2411"/>
        <v>0</v>
      </c>
      <c r="AG323" s="159"/>
      <c r="AH323" s="159"/>
      <c r="AI323" s="159"/>
      <c r="AJ323" s="159">
        <f t="shared" si="2412"/>
        <v>0</v>
      </c>
      <c r="AK323" s="159"/>
      <c r="AL323" s="159"/>
      <c r="AM323" s="159"/>
      <c r="AN323" s="159">
        <f t="shared" si="2413"/>
        <v>0</v>
      </c>
      <c r="AO323" s="159"/>
      <c r="AP323" s="159"/>
      <c r="AQ323" s="159"/>
      <c r="AR323" s="159">
        <f t="shared" si="2414"/>
        <v>0</v>
      </c>
      <c r="AS323" s="159"/>
      <c r="AT323" s="159"/>
      <c r="AU323" s="159"/>
      <c r="AV323" s="159">
        <f t="shared" si="2415"/>
        <v>0</v>
      </c>
      <c r="AW323" s="159"/>
      <c r="AX323" s="159"/>
      <c r="AY323" s="159"/>
      <c r="AZ323" s="159">
        <f t="shared" si="2416"/>
        <v>0</v>
      </c>
      <c r="BA323" s="159">
        <f t="shared" si="2417"/>
        <v>0</v>
      </c>
      <c r="BB323" s="159">
        <f t="shared" si="2418"/>
        <v>0</v>
      </c>
      <c r="BC323" s="159">
        <f t="shared" si="2419"/>
        <v>0</v>
      </c>
      <c r="BD323" s="159">
        <f t="shared" si="2420"/>
        <v>0</v>
      </c>
      <c r="BE323" s="159">
        <f t="shared" si="2421"/>
        <v>0</v>
      </c>
      <c r="BF323" s="159">
        <f t="shared" si="2422"/>
        <v>0</v>
      </c>
      <c r="BG323" s="159">
        <f t="shared" si="2423"/>
        <v>0</v>
      </c>
      <c r="BH323" s="159">
        <f t="shared" si="2424"/>
        <v>0</v>
      </c>
      <c r="BI323" s="159">
        <f t="shared" si="2425"/>
        <v>0</v>
      </c>
      <c r="BJ323" s="159">
        <f t="shared" si="2426"/>
        <v>0</v>
      </c>
      <c r="BK323" s="159">
        <f t="shared" si="2427"/>
        <v>0</v>
      </c>
      <c r="BL323" s="159">
        <f t="shared" si="2428"/>
        <v>0</v>
      </c>
      <c r="BM323" s="159">
        <f t="shared" si="2429"/>
        <v>0</v>
      </c>
      <c r="BN323" s="159">
        <f t="shared" si="2430"/>
        <v>0</v>
      </c>
      <c r="BO323" s="159">
        <f t="shared" si="2431"/>
        <v>0</v>
      </c>
      <c r="BP323" s="159">
        <f t="shared" si="2432"/>
        <v>0</v>
      </c>
      <c r="BQ323" s="159">
        <f t="shared" si="2433"/>
        <v>0</v>
      </c>
      <c r="BR323" s="159">
        <f t="shared" si="2434"/>
        <v>0</v>
      </c>
      <c r="BS323" s="159">
        <f t="shared" si="2435"/>
        <v>0</v>
      </c>
      <c r="BT323" s="159">
        <f t="shared" si="2436"/>
        <v>0</v>
      </c>
      <c r="BU323" s="159">
        <f t="shared" si="2437"/>
        <v>0</v>
      </c>
      <c r="BV323" s="159">
        <f t="shared" si="2438"/>
        <v>0</v>
      </c>
      <c r="BW323" s="159">
        <f t="shared" si="2439"/>
        <v>0</v>
      </c>
      <c r="BX323" s="159">
        <f t="shared" si="2440"/>
        <v>0</v>
      </c>
      <c r="BY323" s="127"/>
      <c r="BZ323" s="127"/>
      <c r="CA323" s="127"/>
      <c r="CB323" s="127"/>
      <c r="CC323" s="127"/>
      <c r="CD323" s="127"/>
      <c r="CE323" s="127"/>
      <c r="DU323" s="115" t="str">
        <f t="shared" ref="DU323" si="3021" xml:space="preserve"> DEC2HEX(D323*8+E323*4+F323*2+G323)</f>
        <v>0</v>
      </c>
      <c r="DV323" s="115" t="str">
        <f t="shared" ref="DV323" si="3022" xml:space="preserve"> DEC2HEX(H323*8+I323*4+J323*2+K323)</f>
        <v>2</v>
      </c>
      <c r="DW323" s="115" t="str">
        <f t="shared" ref="DW323" si="3023" xml:space="preserve"> DEC2HEX(L323*8+M323*4+N323*2+O323)</f>
        <v>0</v>
      </c>
      <c r="DX323" s="115" t="str">
        <f t="shared" ref="DX323" si="3024" xml:space="preserve"> DEC2HEX(P323*8+Q323*4+R323*2+S323)</f>
        <v>0</v>
      </c>
      <c r="DY323" s="115" t="str">
        <f t="shared" ref="DY323" si="3025" xml:space="preserve"> DEC2HEX(T323*8+U323*4+V323*2+W323)</f>
        <v>0</v>
      </c>
      <c r="DZ323" s="115" t="str">
        <f t="shared" ref="DZ323" si="3026" xml:space="preserve"> DEC2HEX(X323*8+Y323*4+Z323*2+AA323)</f>
        <v>0</v>
      </c>
    </row>
    <row r="324" spans="1:130" ht="69" x14ac:dyDescent="0.35">
      <c r="A324" s="439"/>
      <c r="B324" s="230">
        <f>B322+1</f>
        <v>103</v>
      </c>
      <c r="C324" s="164" t="str">
        <f t="shared" ref="C324" si="3027" xml:space="preserve"> DEC2HEX(B324)</f>
        <v>67</v>
      </c>
      <c r="D324" s="445" t="s">
        <v>238</v>
      </c>
      <c r="E324" s="476"/>
      <c r="F324" s="476"/>
      <c r="G324" s="476"/>
      <c r="H324" s="476"/>
      <c r="I324" s="476"/>
      <c r="J324" s="476"/>
      <c r="K324" s="476"/>
      <c r="L324" s="168" t="s">
        <v>239</v>
      </c>
      <c r="M324" s="168" t="s">
        <v>240</v>
      </c>
      <c r="N324" s="168" t="s">
        <v>241</v>
      </c>
      <c r="O324" s="460" t="s">
        <v>242</v>
      </c>
      <c r="P324" s="460"/>
      <c r="Q324" s="460"/>
      <c r="R324" s="477" t="s">
        <v>378</v>
      </c>
      <c r="S324" s="477"/>
      <c r="T324" s="460" t="s">
        <v>243</v>
      </c>
      <c r="U324" s="460"/>
      <c r="V324" s="460"/>
      <c r="W324" s="460"/>
      <c r="X324" s="460" t="s">
        <v>33</v>
      </c>
      <c r="Y324" s="460"/>
      <c r="Z324" s="460"/>
      <c r="AA324" s="460"/>
      <c r="AD324" s="159" t="s">
        <v>260</v>
      </c>
      <c r="AE324" s="93">
        <f xml:space="preserve"> IF('PPG Phase Definition'!H381="",0,INDEX(REFERENCE!$A$17:$A$24,MATCH('PPG Phase Definition'!H381,REFERENCE!$B$17:$B$24,0)))</f>
        <v>0</v>
      </c>
      <c r="AF324" s="159">
        <f t="shared" si="2411"/>
        <v>0</v>
      </c>
      <c r="AG324" s="159"/>
      <c r="AH324" s="159"/>
      <c r="AI324" s="159"/>
      <c r="AJ324" s="159">
        <f t="shared" si="2412"/>
        <v>0</v>
      </c>
      <c r="AK324" s="159"/>
      <c r="AL324" s="159"/>
      <c r="AM324" s="159"/>
      <c r="AN324" s="159">
        <f t="shared" si="2413"/>
        <v>0</v>
      </c>
      <c r="AO324" s="159"/>
      <c r="AP324" s="159"/>
      <c r="AQ324" s="159"/>
      <c r="AR324" s="159">
        <f t="shared" si="2414"/>
        <v>0</v>
      </c>
      <c r="AS324" s="159"/>
      <c r="AT324" s="159"/>
      <c r="AU324" s="159"/>
      <c r="AV324" s="159">
        <f t="shared" si="2415"/>
        <v>0</v>
      </c>
      <c r="AW324" s="159"/>
      <c r="AX324" s="159"/>
      <c r="AY324" s="159"/>
      <c r="AZ324" s="159">
        <f t="shared" si="2416"/>
        <v>0</v>
      </c>
      <c r="BA324" s="159">
        <f t="shared" si="2417"/>
        <v>0</v>
      </c>
      <c r="BB324" s="159">
        <f t="shared" si="2418"/>
        <v>0</v>
      </c>
      <c r="BC324" s="159">
        <f t="shared" si="2419"/>
        <v>0</v>
      </c>
      <c r="BD324" s="159">
        <f t="shared" si="2420"/>
        <v>0</v>
      </c>
      <c r="BE324" s="159">
        <f t="shared" si="2421"/>
        <v>0</v>
      </c>
      <c r="BF324" s="159">
        <f t="shared" si="2422"/>
        <v>0</v>
      </c>
      <c r="BG324" s="159">
        <f t="shared" si="2423"/>
        <v>0</v>
      </c>
      <c r="BH324" s="159">
        <f t="shared" si="2424"/>
        <v>0</v>
      </c>
      <c r="BI324" s="159">
        <f t="shared" si="2425"/>
        <v>0</v>
      </c>
      <c r="BJ324" s="159">
        <f t="shared" si="2426"/>
        <v>0</v>
      </c>
      <c r="BK324" s="159">
        <f t="shared" si="2427"/>
        <v>0</v>
      </c>
      <c r="BL324" s="159">
        <f t="shared" si="2428"/>
        <v>0</v>
      </c>
      <c r="BM324" s="159">
        <f t="shared" si="2429"/>
        <v>0</v>
      </c>
      <c r="BN324" s="159">
        <f t="shared" si="2430"/>
        <v>0</v>
      </c>
      <c r="BO324" s="159">
        <f t="shared" si="2431"/>
        <v>0</v>
      </c>
      <c r="BP324" s="159">
        <f t="shared" si="2432"/>
        <v>0</v>
      </c>
      <c r="BQ324" s="159">
        <f t="shared" si="2433"/>
        <v>0</v>
      </c>
      <c r="BR324" s="159">
        <f t="shared" si="2434"/>
        <v>0</v>
      </c>
      <c r="BS324" s="159">
        <f t="shared" si="2435"/>
        <v>0</v>
      </c>
      <c r="BT324" s="159">
        <f t="shared" si="2436"/>
        <v>0</v>
      </c>
      <c r="BU324" s="159">
        <f t="shared" si="2437"/>
        <v>0</v>
      </c>
      <c r="BV324" s="159">
        <f t="shared" si="2438"/>
        <v>0</v>
      </c>
      <c r="BW324" s="159">
        <f t="shared" si="2439"/>
        <v>0</v>
      </c>
      <c r="BX324" s="159">
        <f t="shared" si="2440"/>
        <v>0</v>
      </c>
      <c r="DU324" s="114"/>
      <c r="DV324" s="114"/>
      <c r="DW324" s="114"/>
      <c r="DX324" s="114"/>
      <c r="DY324" s="114"/>
      <c r="DZ324" s="114"/>
    </row>
    <row r="325" spans="1:130" ht="14.75" customHeight="1" x14ac:dyDescent="0.35">
      <c r="A325" s="439"/>
      <c r="D325" s="172">
        <f t="shared" ref="D325" si="3028" xml:space="preserve"> BQ325</f>
        <v>0</v>
      </c>
      <c r="E325" s="172">
        <f t="shared" ref="E325" si="3029" xml:space="preserve"> BR325</f>
        <v>0</v>
      </c>
      <c r="F325" s="172">
        <f t="shared" ref="F325" si="3030" xml:space="preserve"> BS325</f>
        <v>0</v>
      </c>
      <c r="G325" s="172">
        <f t="shared" ref="G325" si="3031" xml:space="preserve"> BT325</f>
        <v>0</v>
      </c>
      <c r="H325" s="172">
        <f t="shared" ref="H325" si="3032" xml:space="preserve"> BU325</f>
        <v>0</v>
      </c>
      <c r="I325" s="172">
        <f t="shared" ref="I325" si="3033" xml:space="preserve"> BV325</f>
        <v>0</v>
      </c>
      <c r="J325" s="172">
        <f t="shared" ref="J325" si="3034" xml:space="preserve"> BW325</f>
        <v>0</v>
      </c>
      <c r="K325" s="172">
        <f t="shared" ref="K325" si="3035" xml:space="preserve"> BX325</f>
        <v>0</v>
      </c>
      <c r="L325" s="172">
        <f>IF('PPG Phase Definition'!S147="DIG AACM",1,IF('PPG Phase Definition'!S147="LED_DC Cancellation",1,0))</f>
        <v>0</v>
      </c>
      <c r="M325" s="172">
        <f>IF('PPG Phase Definition'!S147="ANA AACM",1,0)</f>
        <v>0</v>
      </c>
      <c r="N325" s="172">
        <f xml:space="preserve"> 'PPG Phase Definition'!U147</f>
        <v>1</v>
      </c>
      <c r="O325" s="172">
        <f t="shared" ref="O325" si="3036" xml:space="preserve"> BV324</f>
        <v>0</v>
      </c>
      <c r="P325" s="172">
        <f t="shared" ref="P325" si="3037" xml:space="preserve"> BW324</f>
        <v>0</v>
      </c>
      <c r="Q325" s="172">
        <f xml:space="preserve"> BX324</f>
        <v>0</v>
      </c>
      <c r="R325" s="172">
        <f>INT(MOD('PPG Phase Definition'!T147/2,2))</f>
        <v>0</v>
      </c>
      <c r="S325" s="172">
        <f>MOD('PPG Phase Definition'!T147,2)</f>
        <v>0</v>
      </c>
      <c r="T325" s="172">
        <f t="shared" ref="T325" si="3038" xml:space="preserve"> BU323</f>
        <v>0</v>
      </c>
      <c r="U325" s="172">
        <f t="shared" ref="U325" si="3039" xml:space="preserve"> BV323</f>
        <v>0</v>
      </c>
      <c r="V325" s="172">
        <f t="shared" ref="V325" si="3040" xml:space="preserve"> BW323</f>
        <v>0</v>
      </c>
      <c r="W325" s="172">
        <f xml:space="preserve"> BX323</f>
        <v>0</v>
      </c>
      <c r="X325" s="172">
        <f t="shared" ref="X325" si="3041" xml:space="preserve"> BU322</f>
        <v>0</v>
      </c>
      <c r="Y325" s="172">
        <f t="shared" ref="Y325" si="3042" xml:space="preserve"> BV322</f>
        <v>0</v>
      </c>
      <c r="Z325" s="172">
        <f t="shared" ref="Z325" si="3043" xml:space="preserve"> BW322</f>
        <v>0</v>
      </c>
      <c r="AA325" s="172">
        <f xml:space="preserve"> BX322</f>
        <v>0</v>
      </c>
      <c r="AD325" s="159" t="s">
        <v>261</v>
      </c>
      <c r="AE325" s="93">
        <f xml:space="preserve"> IF(OR(('PPG Phase Definition'!U147=1),('PPG Phase Definition'!$Q$2=1)),IF('PPG Phase Definition'!I381="",0,MIN(ROUND('PPG Phase Definition'!I381/'PPG Config'!$C$20*255,0),255)),IF('PPG Phase Definition'!I381="",0,MIN(ROUND('PPG Phase Definition'!I381/'PPG Config'!$C$23*255,0),255)))</f>
        <v>0</v>
      </c>
      <c r="AF325" s="159">
        <f t="shared" si="2411"/>
        <v>0</v>
      </c>
      <c r="AG325" s="159"/>
      <c r="AH325" s="159"/>
      <c r="AI325" s="159"/>
      <c r="AJ325" s="159">
        <f t="shared" si="2412"/>
        <v>0</v>
      </c>
      <c r="AK325" s="159"/>
      <c r="AL325" s="159"/>
      <c r="AM325" s="159"/>
      <c r="AN325" s="159">
        <f t="shared" si="2413"/>
        <v>0</v>
      </c>
      <c r="AO325" s="159"/>
      <c r="AP325" s="159"/>
      <c r="AQ325" s="159"/>
      <c r="AR325" s="159">
        <f t="shared" si="2414"/>
        <v>0</v>
      </c>
      <c r="AS325" s="159"/>
      <c r="AT325" s="159"/>
      <c r="AU325" s="159"/>
      <c r="AV325" s="159">
        <f t="shared" si="2415"/>
        <v>0</v>
      </c>
      <c r="AW325" s="159"/>
      <c r="AX325" s="159"/>
      <c r="AY325" s="159"/>
      <c r="AZ325" s="159">
        <f t="shared" si="2416"/>
        <v>0</v>
      </c>
      <c r="BA325" s="159">
        <f t="shared" si="2417"/>
        <v>0</v>
      </c>
      <c r="BB325" s="159">
        <f t="shared" si="2418"/>
        <v>0</v>
      </c>
      <c r="BC325" s="159">
        <f t="shared" si="2419"/>
        <v>0</v>
      </c>
      <c r="BD325" s="159">
        <f t="shared" si="2420"/>
        <v>0</v>
      </c>
      <c r="BE325" s="159">
        <f t="shared" si="2421"/>
        <v>0</v>
      </c>
      <c r="BF325" s="159">
        <f t="shared" si="2422"/>
        <v>0</v>
      </c>
      <c r="BG325" s="159">
        <f t="shared" si="2423"/>
        <v>0</v>
      </c>
      <c r="BH325" s="159">
        <f t="shared" si="2424"/>
        <v>0</v>
      </c>
      <c r="BI325" s="159">
        <f t="shared" si="2425"/>
        <v>0</v>
      </c>
      <c r="BJ325" s="159">
        <f t="shared" si="2426"/>
        <v>0</v>
      </c>
      <c r="BK325" s="159">
        <f t="shared" si="2427"/>
        <v>0</v>
      </c>
      <c r="BL325" s="159">
        <f t="shared" si="2428"/>
        <v>0</v>
      </c>
      <c r="BM325" s="159">
        <f t="shared" si="2429"/>
        <v>0</v>
      </c>
      <c r="BN325" s="159">
        <f t="shared" si="2430"/>
        <v>0</v>
      </c>
      <c r="BO325" s="159">
        <f t="shared" si="2431"/>
        <v>0</v>
      </c>
      <c r="BP325" s="159">
        <f t="shared" si="2432"/>
        <v>0</v>
      </c>
      <c r="BQ325" s="159">
        <f t="shared" si="2433"/>
        <v>0</v>
      </c>
      <c r="BR325" s="159">
        <f t="shared" si="2434"/>
        <v>0</v>
      </c>
      <c r="BS325" s="159">
        <f t="shared" si="2435"/>
        <v>0</v>
      </c>
      <c r="BT325" s="159">
        <f t="shared" si="2436"/>
        <v>0</v>
      </c>
      <c r="BU325" s="159">
        <f t="shared" si="2437"/>
        <v>0</v>
      </c>
      <c r="BV325" s="159">
        <f t="shared" si="2438"/>
        <v>0</v>
      </c>
      <c r="BW325" s="159">
        <f t="shared" si="2439"/>
        <v>0</v>
      </c>
      <c r="BX325" s="159">
        <f t="shared" si="2440"/>
        <v>0</v>
      </c>
      <c r="BY325" s="127"/>
      <c r="BZ325" s="127"/>
      <c r="CA325" s="127"/>
      <c r="CB325" s="127"/>
      <c r="CC325" s="127"/>
      <c r="CD325" s="127"/>
      <c r="CE325" s="127"/>
      <c r="CF325" s="127"/>
      <c r="CG325" s="127"/>
      <c r="CH325" s="127"/>
      <c r="CI325" s="127"/>
      <c r="CJ325" s="127"/>
      <c r="CK325" s="127"/>
      <c r="CL325" s="127"/>
      <c r="CM325" s="127"/>
      <c r="CN325" s="127"/>
      <c r="CO325" s="127"/>
      <c r="CP325" s="127"/>
      <c r="CQ325" s="127"/>
      <c r="CR325" s="127"/>
      <c r="CS325" s="127"/>
      <c r="DU325" s="115" t="str">
        <f t="shared" ref="DU325" si="3044" xml:space="preserve"> DEC2HEX(D325*8+E325*4+F325*2+G325)</f>
        <v>0</v>
      </c>
      <c r="DV325" s="115" t="str">
        <f t="shared" ref="DV325" si="3045" xml:space="preserve"> DEC2HEX(H325*8+I325*4+J325*2+K325)</f>
        <v>0</v>
      </c>
      <c r="DW325" s="115" t="str">
        <f t="shared" ref="DW325" si="3046" xml:space="preserve"> DEC2HEX(L325*8+M325*4+N325*2+O325)</f>
        <v>2</v>
      </c>
      <c r="DX325" s="115" t="str">
        <f t="shared" ref="DX325" si="3047" xml:space="preserve"> DEC2HEX(P325*8+Q325*4+R325*2+S325)</f>
        <v>0</v>
      </c>
      <c r="DY325" s="115" t="str">
        <f t="shared" ref="DY325" si="3048" xml:space="preserve"> DEC2HEX(T325*8+U325*4+V325*2+W325)</f>
        <v>0</v>
      </c>
      <c r="DZ325" s="115" t="str">
        <f t="shared" ref="DZ325" si="3049" xml:space="preserve"> DEC2HEX(X325*8+Y325*4+Z325*2+AA325)</f>
        <v>0</v>
      </c>
    </row>
    <row r="326" spans="1:130" ht="90" customHeight="1" x14ac:dyDescent="0.35">
      <c r="A326" s="439"/>
      <c r="B326" s="230">
        <f>B324+1</f>
        <v>104</v>
      </c>
      <c r="C326" s="164" t="str">
        <f t="shared" ref="C326" si="3050" xml:space="preserve"> DEC2HEX(B326)</f>
        <v>68</v>
      </c>
      <c r="D326" s="445" t="s">
        <v>244</v>
      </c>
      <c r="E326" s="445"/>
      <c r="F326" s="169" t="s">
        <v>573</v>
      </c>
      <c r="G326" s="168" t="s">
        <v>350</v>
      </c>
      <c r="H326" s="168" t="s">
        <v>572</v>
      </c>
      <c r="I326" s="478" t="s">
        <v>571</v>
      </c>
      <c r="J326" s="478"/>
      <c r="K326" s="478" t="s">
        <v>34</v>
      </c>
      <c r="L326" s="478"/>
      <c r="M326" s="169" t="s">
        <v>245</v>
      </c>
      <c r="N326" s="169" t="s">
        <v>570</v>
      </c>
      <c r="O326" s="169" t="s">
        <v>35</v>
      </c>
      <c r="P326" s="168" t="s">
        <v>377</v>
      </c>
      <c r="Q326" s="167">
        <v>0</v>
      </c>
      <c r="R326" s="167">
        <v>0</v>
      </c>
      <c r="S326" s="167">
        <v>0</v>
      </c>
      <c r="T326" s="460" t="s">
        <v>37</v>
      </c>
      <c r="U326" s="460"/>
      <c r="V326" s="460"/>
      <c r="W326" s="460"/>
      <c r="X326" s="460"/>
      <c r="Y326" s="460"/>
      <c r="Z326" s="460"/>
      <c r="AA326" s="460"/>
      <c r="AD326" s="159" t="s">
        <v>262</v>
      </c>
      <c r="AE326" s="93">
        <f xml:space="preserve"> IF('PPG Phase Definition'!T381="",0,INDEX(REFERENCE!$A$2:$A$15,MATCH('PPG Phase Definition'!T381,REFERENCE!$B$2:$B$15,0)))</f>
        <v>0</v>
      </c>
      <c r="AF326" s="159">
        <f t="shared" si="2411"/>
        <v>0</v>
      </c>
      <c r="AG326" s="159"/>
      <c r="AH326" s="159"/>
      <c r="AI326" s="159"/>
      <c r="AJ326" s="159">
        <f t="shared" si="2412"/>
        <v>0</v>
      </c>
      <c r="AK326" s="159"/>
      <c r="AL326" s="159"/>
      <c r="AM326" s="159"/>
      <c r="AN326" s="159">
        <f t="shared" si="2413"/>
        <v>0</v>
      </c>
      <c r="AO326" s="159"/>
      <c r="AP326" s="159"/>
      <c r="AQ326" s="159"/>
      <c r="AR326" s="159">
        <f t="shared" si="2414"/>
        <v>0</v>
      </c>
      <c r="AS326" s="159"/>
      <c r="AT326" s="159"/>
      <c r="AU326" s="159"/>
      <c r="AV326" s="159">
        <f t="shared" si="2415"/>
        <v>0</v>
      </c>
      <c r="AW326" s="159"/>
      <c r="AX326" s="159"/>
      <c r="AY326" s="159"/>
      <c r="AZ326" s="159">
        <f t="shared" si="2416"/>
        <v>0</v>
      </c>
      <c r="BA326" s="159">
        <f t="shared" si="2417"/>
        <v>0</v>
      </c>
      <c r="BB326" s="159">
        <f t="shared" si="2418"/>
        <v>0</v>
      </c>
      <c r="BC326" s="159">
        <f t="shared" si="2419"/>
        <v>0</v>
      </c>
      <c r="BD326" s="159">
        <f t="shared" si="2420"/>
        <v>0</v>
      </c>
      <c r="BE326" s="159">
        <f t="shared" si="2421"/>
        <v>0</v>
      </c>
      <c r="BF326" s="159">
        <f t="shared" si="2422"/>
        <v>0</v>
      </c>
      <c r="BG326" s="159">
        <f t="shared" si="2423"/>
        <v>0</v>
      </c>
      <c r="BH326" s="159">
        <f t="shared" si="2424"/>
        <v>0</v>
      </c>
      <c r="BI326" s="159">
        <f t="shared" si="2425"/>
        <v>0</v>
      </c>
      <c r="BJ326" s="159">
        <f t="shared" si="2426"/>
        <v>0</v>
      </c>
      <c r="BK326" s="159">
        <f t="shared" si="2427"/>
        <v>0</v>
      </c>
      <c r="BL326" s="159">
        <f t="shared" si="2428"/>
        <v>0</v>
      </c>
      <c r="BM326" s="159">
        <f t="shared" si="2429"/>
        <v>0</v>
      </c>
      <c r="BN326" s="159">
        <f t="shared" si="2430"/>
        <v>0</v>
      </c>
      <c r="BO326" s="159">
        <f t="shared" si="2431"/>
        <v>0</v>
      </c>
      <c r="BP326" s="159">
        <f t="shared" si="2432"/>
        <v>0</v>
      </c>
      <c r="BQ326" s="159">
        <f t="shared" si="2433"/>
        <v>0</v>
      </c>
      <c r="BR326" s="159">
        <f t="shared" si="2434"/>
        <v>0</v>
      </c>
      <c r="BS326" s="159">
        <f t="shared" si="2435"/>
        <v>0</v>
      </c>
      <c r="BT326" s="159">
        <f t="shared" si="2436"/>
        <v>0</v>
      </c>
      <c r="BU326" s="159">
        <f t="shared" si="2437"/>
        <v>0</v>
      </c>
      <c r="BV326" s="159">
        <f t="shared" si="2438"/>
        <v>0</v>
      </c>
      <c r="BW326" s="159">
        <f t="shared" si="2439"/>
        <v>0</v>
      </c>
      <c r="BX326" s="159">
        <f t="shared" si="2440"/>
        <v>0</v>
      </c>
      <c r="BY326" s="127"/>
      <c r="BZ326" s="127"/>
      <c r="CA326" s="127"/>
      <c r="CB326" s="127"/>
      <c r="CC326" s="127"/>
      <c r="CD326" s="127"/>
      <c r="CE326" s="127"/>
      <c r="DU326" s="114"/>
      <c r="DV326" s="114"/>
      <c r="DW326" s="114"/>
      <c r="DX326" s="114"/>
      <c r="DY326" s="114"/>
      <c r="DZ326" s="114"/>
    </row>
    <row r="327" spans="1:130" ht="15.5" x14ac:dyDescent="0.35">
      <c r="A327" s="439"/>
      <c r="D327" s="172">
        <f xml:space="preserve"> MOD((IF('PPG Phase Definition'!S381="",0,INDEX(REFERENCE!$L$12:$L$15,MATCH('PPG Phase Definition'!S381,REFERENCE!$M$12:$M$15,0)))-E327)/2,2)</f>
        <v>0</v>
      </c>
      <c r="E327" s="172">
        <f xml:space="preserve"> MOD(IF('PPG Phase Definition'!S381="",0,INDEX(REFERENCE!$L$12:$L$15,MATCH('PPG Phase Definition'!S381,REFERENCE!$M$12:$M$15,0))),2)</f>
        <v>0</v>
      </c>
      <c r="F327" s="156"/>
      <c r="G327" s="156"/>
      <c r="H327" s="172">
        <f>IF('PPG Phase Definition'!C147="Impedance",1,0)*IMP_MODE_EN</f>
        <v>0</v>
      </c>
      <c r="I327" s="172">
        <f xml:space="preserve"> MOD(('PPG Phase Definition'!M381-J327)/2,2)</f>
        <v>0</v>
      </c>
      <c r="J327" s="172">
        <f xml:space="preserve"> MOD('PPG Phase Definition'!M381,2)</f>
        <v>0</v>
      </c>
      <c r="K327" s="156"/>
      <c r="L327" s="156"/>
      <c r="M327" s="156"/>
      <c r="N327" s="172">
        <f xml:space="preserve"> MOD(('PPG Phase Definition'!M381-I327*2-J327)/4,2)</f>
        <v>0</v>
      </c>
      <c r="O327" s="172">
        <f xml:space="preserve"> 'PPG Phase Definition'!K381</f>
        <v>0</v>
      </c>
      <c r="P327" s="156">
        <f>IF('PPG Phase Definition'!K147="Set2",1,0)</f>
        <v>0</v>
      </c>
      <c r="Q327" s="156"/>
      <c r="R327" s="156"/>
      <c r="S327" s="156"/>
      <c r="T327" s="172">
        <f t="shared" ref="T327" si="3051" xml:space="preserve"> BQ330</f>
        <v>0</v>
      </c>
      <c r="U327" s="172">
        <f t="shared" ref="U327" si="3052" xml:space="preserve"> BR330</f>
        <v>0</v>
      </c>
      <c r="V327" s="172">
        <f t="shared" ref="V327" si="3053" xml:space="preserve"> BS330</f>
        <v>0</v>
      </c>
      <c r="W327" s="172">
        <f t="shared" ref="W327" si="3054" xml:space="preserve"> BT330</f>
        <v>0</v>
      </c>
      <c r="X327" s="172">
        <f t="shared" ref="X327" si="3055" xml:space="preserve"> BU330</f>
        <v>0</v>
      </c>
      <c r="Y327" s="172">
        <f t="shared" ref="Y327" si="3056" xml:space="preserve"> BV330</f>
        <v>0</v>
      </c>
      <c r="Z327" s="172">
        <f t="shared" ref="Z327" si="3057" xml:space="preserve"> BW330</f>
        <v>0</v>
      </c>
      <c r="AA327" s="172">
        <f xml:space="preserve"> BX330</f>
        <v>0</v>
      </c>
      <c r="AD327" s="159" t="s">
        <v>263</v>
      </c>
      <c r="AE327" s="93">
        <f xml:space="preserve"> IF('PPG Phase Definition'!U381="",0,INDEX(REFERENCE!$A$17:$A$24,MATCH('PPG Phase Definition'!U381,REFERENCE!$B$17:$B$24,0)))</f>
        <v>0</v>
      </c>
      <c r="AF327" s="159">
        <f t="shared" si="2411"/>
        <v>0</v>
      </c>
      <c r="AG327" s="159"/>
      <c r="AH327" s="159"/>
      <c r="AI327" s="159"/>
      <c r="AJ327" s="159">
        <f t="shared" si="2412"/>
        <v>0</v>
      </c>
      <c r="AK327" s="159"/>
      <c r="AL327" s="159"/>
      <c r="AM327" s="159"/>
      <c r="AN327" s="159">
        <f t="shared" si="2413"/>
        <v>0</v>
      </c>
      <c r="AO327" s="159"/>
      <c r="AP327" s="159"/>
      <c r="AQ327" s="159"/>
      <c r="AR327" s="159">
        <f t="shared" si="2414"/>
        <v>0</v>
      </c>
      <c r="AS327" s="159"/>
      <c r="AT327" s="159"/>
      <c r="AU327" s="159"/>
      <c r="AV327" s="159">
        <f t="shared" si="2415"/>
        <v>0</v>
      </c>
      <c r="AW327" s="159"/>
      <c r="AX327" s="159"/>
      <c r="AY327" s="159"/>
      <c r="AZ327" s="159">
        <f t="shared" si="2416"/>
        <v>0</v>
      </c>
      <c r="BA327" s="159">
        <f t="shared" si="2417"/>
        <v>0</v>
      </c>
      <c r="BB327" s="159">
        <f t="shared" si="2418"/>
        <v>0</v>
      </c>
      <c r="BC327" s="159">
        <f t="shared" si="2419"/>
        <v>0</v>
      </c>
      <c r="BD327" s="159">
        <f t="shared" si="2420"/>
        <v>0</v>
      </c>
      <c r="BE327" s="159">
        <f t="shared" si="2421"/>
        <v>0</v>
      </c>
      <c r="BF327" s="159">
        <f t="shared" si="2422"/>
        <v>0</v>
      </c>
      <c r="BG327" s="159">
        <f t="shared" si="2423"/>
        <v>0</v>
      </c>
      <c r="BH327" s="159">
        <f t="shared" si="2424"/>
        <v>0</v>
      </c>
      <c r="BI327" s="159">
        <f t="shared" si="2425"/>
        <v>0</v>
      </c>
      <c r="BJ327" s="159">
        <f t="shared" si="2426"/>
        <v>0</v>
      </c>
      <c r="BK327" s="159">
        <f t="shared" si="2427"/>
        <v>0</v>
      </c>
      <c r="BL327" s="159">
        <f t="shared" si="2428"/>
        <v>0</v>
      </c>
      <c r="BM327" s="159">
        <f t="shared" si="2429"/>
        <v>0</v>
      </c>
      <c r="BN327" s="159">
        <f t="shared" si="2430"/>
        <v>0</v>
      </c>
      <c r="BO327" s="159">
        <f t="shared" si="2431"/>
        <v>0</v>
      </c>
      <c r="BP327" s="159">
        <f t="shared" si="2432"/>
        <v>0</v>
      </c>
      <c r="BQ327" s="159">
        <f t="shared" si="2433"/>
        <v>0</v>
      </c>
      <c r="BR327" s="159">
        <f t="shared" si="2434"/>
        <v>0</v>
      </c>
      <c r="BS327" s="159">
        <f t="shared" si="2435"/>
        <v>0</v>
      </c>
      <c r="BT327" s="159">
        <f t="shared" si="2436"/>
        <v>0</v>
      </c>
      <c r="BU327" s="159">
        <f t="shared" si="2437"/>
        <v>0</v>
      </c>
      <c r="BV327" s="159">
        <f t="shared" si="2438"/>
        <v>0</v>
      </c>
      <c r="BW327" s="159">
        <f t="shared" si="2439"/>
        <v>0</v>
      </c>
      <c r="BX327" s="159">
        <f t="shared" si="2440"/>
        <v>0</v>
      </c>
      <c r="DU327" s="115" t="str">
        <f t="shared" ref="DU327" si="3058" xml:space="preserve"> DEC2HEX(D327*8+E327*4+F327*2+G327)</f>
        <v>0</v>
      </c>
      <c r="DV327" s="115" t="str">
        <f t="shared" ref="DV327" si="3059" xml:space="preserve"> DEC2HEX(H327*8+I327*4+J327*2+K327)</f>
        <v>0</v>
      </c>
      <c r="DW327" s="115" t="str">
        <f t="shared" ref="DW327" si="3060" xml:space="preserve"> DEC2HEX(L327*8+M327*4+N327*2+O327)</f>
        <v>0</v>
      </c>
      <c r="DX327" s="115" t="str">
        <f t="shared" ref="DX327" si="3061" xml:space="preserve"> DEC2HEX(P327*8+Q327*4+R327*2+S327)</f>
        <v>0</v>
      </c>
      <c r="DY327" s="115" t="str">
        <f t="shared" ref="DY327" si="3062" xml:space="preserve"> DEC2HEX(T327*8+U327*4+V327*2+W327)</f>
        <v>0</v>
      </c>
      <c r="DZ327" s="115" t="str">
        <f t="shared" ref="DZ327" si="3063" xml:space="preserve"> DEC2HEX(X327*8+Y327*4+Z327*2+AA327)</f>
        <v>0</v>
      </c>
    </row>
    <row r="328" spans="1:130" ht="69" x14ac:dyDescent="0.35">
      <c r="A328" s="439"/>
      <c r="B328" s="230">
        <f>B326+1</f>
        <v>105</v>
      </c>
      <c r="C328" s="164" t="str">
        <f t="shared" ref="C328" si="3064" xml:space="preserve"> DEC2HEX(B328)</f>
        <v>69</v>
      </c>
      <c r="D328" s="445" t="s">
        <v>246</v>
      </c>
      <c r="E328" s="476"/>
      <c r="F328" s="476"/>
      <c r="G328" s="476"/>
      <c r="H328" s="476"/>
      <c r="I328" s="476"/>
      <c r="J328" s="476"/>
      <c r="K328" s="476"/>
      <c r="L328" s="168" t="s">
        <v>247</v>
      </c>
      <c r="M328" s="168" t="s">
        <v>248</v>
      </c>
      <c r="N328" s="168" t="s">
        <v>249</v>
      </c>
      <c r="O328" s="460" t="s">
        <v>250</v>
      </c>
      <c r="P328" s="460"/>
      <c r="Q328" s="460"/>
      <c r="R328" s="477" t="s">
        <v>379</v>
      </c>
      <c r="S328" s="477"/>
      <c r="T328" s="460" t="s">
        <v>251</v>
      </c>
      <c r="U328" s="460"/>
      <c r="V328" s="460"/>
      <c r="W328" s="460"/>
      <c r="X328" s="167">
        <v>0</v>
      </c>
      <c r="Y328" s="167">
        <v>0</v>
      </c>
      <c r="Z328" s="167">
        <v>0</v>
      </c>
      <c r="AA328" s="167">
        <v>0</v>
      </c>
      <c r="AD328" s="159" t="s">
        <v>264</v>
      </c>
      <c r="AE328" s="93">
        <f xml:space="preserve"> IF(OR(('PPG Phase Definition'!AH147=1),('PPG Phase Definition'!$Q$2=1)),IF('PPG Phase Definition'!W381="",0,MIN(ROUND('PPG Phase Definition'!W381/'PPG Config'!$C$21*255,0),255)),IF('PPG Phase Definition'!W381="",0,MIN(ROUND('PPG Phase Definition'!W381/'PPG Config'!$C$24*255,0),255)))</f>
        <v>0</v>
      </c>
      <c r="AF328" s="159">
        <f t="shared" si="2411"/>
        <v>0</v>
      </c>
      <c r="AG328" s="159"/>
      <c r="AH328" s="159"/>
      <c r="AI328" s="159"/>
      <c r="AJ328" s="159">
        <f t="shared" si="2412"/>
        <v>0</v>
      </c>
      <c r="AK328" s="159"/>
      <c r="AL328" s="159"/>
      <c r="AM328" s="159"/>
      <c r="AN328" s="159">
        <f t="shared" si="2413"/>
        <v>0</v>
      </c>
      <c r="AO328" s="159"/>
      <c r="AP328" s="159"/>
      <c r="AQ328" s="159"/>
      <c r="AR328" s="159">
        <f t="shared" si="2414"/>
        <v>0</v>
      </c>
      <c r="AS328" s="159"/>
      <c r="AT328" s="159"/>
      <c r="AU328" s="159"/>
      <c r="AV328" s="159">
        <f t="shared" si="2415"/>
        <v>0</v>
      </c>
      <c r="AW328" s="159"/>
      <c r="AX328" s="159"/>
      <c r="AY328" s="159"/>
      <c r="AZ328" s="159">
        <f t="shared" si="2416"/>
        <v>0</v>
      </c>
      <c r="BA328" s="159">
        <f t="shared" si="2417"/>
        <v>0</v>
      </c>
      <c r="BB328" s="159">
        <f t="shared" si="2418"/>
        <v>0</v>
      </c>
      <c r="BC328" s="159">
        <f t="shared" si="2419"/>
        <v>0</v>
      </c>
      <c r="BD328" s="159">
        <f t="shared" si="2420"/>
        <v>0</v>
      </c>
      <c r="BE328" s="159">
        <f t="shared" si="2421"/>
        <v>0</v>
      </c>
      <c r="BF328" s="159">
        <f t="shared" si="2422"/>
        <v>0</v>
      </c>
      <c r="BG328" s="159">
        <f t="shared" si="2423"/>
        <v>0</v>
      </c>
      <c r="BH328" s="159">
        <f t="shared" si="2424"/>
        <v>0</v>
      </c>
      <c r="BI328" s="159">
        <f t="shared" si="2425"/>
        <v>0</v>
      </c>
      <c r="BJ328" s="159">
        <f t="shared" si="2426"/>
        <v>0</v>
      </c>
      <c r="BK328" s="159">
        <f t="shared" si="2427"/>
        <v>0</v>
      </c>
      <c r="BL328" s="159">
        <f t="shared" si="2428"/>
        <v>0</v>
      </c>
      <c r="BM328" s="159">
        <f t="shared" si="2429"/>
        <v>0</v>
      </c>
      <c r="BN328" s="159">
        <f t="shared" si="2430"/>
        <v>0</v>
      </c>
      <c r="BO328" s="159">
        <f t="shared" si="2431"/>
        <v>0</v>
      </c>
      <c r="BP328" s="159">
        <f t="shared" si="2432"/>
        <v>0</v>
      </c>
      <c r="BQ328" s="159">
        <f t="shared" si="2433"/>
        <v>0</v>
      </c>
      <c r="BR328" s="159">
        <f t="shared" si="2434"/>
        <v>0</v>
      </c>
      <c r="BS328" s="159">
        <f t="shared" si="2435"/>
        <v>0</v>
      </c>
      <c r="BT328" s="159">
        <f t="shared" si="2436"/>
        <v>0</v>
      </c>
      <c r="BU328" s="159">
        <f t="shared" si="2437"/>
        <v>0</v>
      </c>
      <c r="BV328" s="159">
        <f t="shared" si="2438"/>
        <v>0</v>
      </c>
      <c r="BW328" s="159">
        <f t="shared" si="2439"/>
        <v>0</v>
      </c>
      <c r="BX328" s="159">
        <f t="shared" si="2440"/>
        <v>0</v>
      </c>
      <c r="BY328" s="127"/>
      <c r="BZ328" s="127"/>
      <c r="CA328" s="127"/>
      <c r="CB328" s="127"/>
      <c r="CC328" s="127"/>
      <c r="CD328" s="127"/>
      <c r="CE328" s="127"/>
      <c r="CF328" s="127"/>
      <c r="CG328" s="127"/>
      <c r="CH328" s="127"/>
      <c r="CI328" s="127"/>
      <c r="CJ328" s="127"/>
      <c r="CK328" s="127"/>
      <c r="CL328" s="127"/>
      <c r="CM328" s="127"/>
      <c r="CN328" s="127"/>
      <c r="CO328" s="127"/>
      <c r="CP328" s="127"/>
      <c r="CQ328" s="127"/>
      <c r="CR328" s="127"/>
      <c r="CS328" s="127"/>
      <c r="DU328" s="114"/>
      <c r="DV328" s="114"/>
      <c r="DW328" s="114"/>
      <c r="DX328" s="114"/>
      <c r="DY328" s="114"/>
      <c r="DZ328" s="114"/>
    </row>
    <row r="329" spans="1:130" ht="15.5" x14ac:dyDescent="0.35">
      <c r="A329" s="439"/>
      <c r="D329" s="172">
        <f t="shared" ref="D329" si="3065" xml:space="preserve"> BQ328</f>
        <v>0</v>
      </c>
      <c r="E329" s="172">
        <f t="shared" ref="E329" si="3066" xml:space="preserve"> BR328</f>
        <v>0</v>
      </c>
      <c r="F329" s="172">
        <f t="shared" ref="F329" si="3067" xml:space="preserve"> BS328</f>
        <v>0</v>
      </c>
      <c r="G329" s="172">
        <f t="shared" ref="G329" si="3068" xml:space="preserve"> BT328</f>
        <v>0</v>
      </c>
      <c r="H329" s="172">
        <f t="shared" ref="H329" si="3069" xml:space="preserve"> BU328</f>
        <v>0</v>
      </c>
      <c r="I329" s="172">
        <f t="shared" ref="I329" si="3070" xml:space="preserve"> BV328</f>
        <v>0</v>
      </c>
      <c r="J329" s="172">
        <f t="shared" ref="J329" si="3071" xml:space="preserve"> BW328</f>
        <v>0</v>
      </c>
      <c r="K329" s="172">
        <f t="shared" ref="K329" si="3072" xml:space="preserve"> BX328</f>
        <v>0</v>
      </c>
      <c r="L329" s="172">
        <f>IF('PPG Phase Definition'!AF147="DIG AACM",1,IF('PPG Phase Definition'!AF147="LED_DC Cancellation",1,0))</f>
        <v>0</v>
      </c>
      <c r="M329" s="172">
        <f>IF('PPG Phase Definition'!AF147="ANA AACM",1,0)</f>
        <v>0</v>
      </c>
      <c r="N329" s="172">
        <f xml:space="preserve"> 'PPG Phase Definition'!AH147</f>
        <v>0</v>
      </c>
      <c r="O329" s="172">
        <f t="shared" ref="O329" si="3073" xml:space="preserve"> BV327</f>
        <v>0</v>
      </c>
      <c r="P329" s="172">
        <f t="shared" ref="P329" si="3074" xml:space="preserve"> BW327</f>
        <v>0</v>
      </c>
      <c r="Q329" s="172">
        <f xml:space="preserve"> BX327</f>
        <v>0</v>
      </c>
      <c r="R329" s="172">
        <f>INT(MOD('PPG Phase Definition'!AG147/2,2))</f>
        <v>0</v>
      </c>
      <c r="S329" s="172">
        <f>MOD('PPG Phase Definition'!AG147,2)</f>
        <v>0</v>
      </c>
      <c r="T329" s="172">
        <f t="shared" ref="T329" si="3075" xml:space="preserve"> BU326</f>
        <v>0</v>
      </c>
      <c r="U329" s="172">
        <f t="shared" ref="U329" si="3076" xml:space="preserve"> BV326</f>
        <v>0</v>
      </c>
      <c r="V329" s="172">
        <f t="shared" ref="V329" si="3077" xml:space="preserve"> BW326</f>
        <v>0</v>
      </c>
      <c r="W329" s="172">
        <f xml:space="preserve"> BX326</f>
        <v>0</v>
      </c>
      <c r="X329" s="194"/>
      <c r="Y329" s="194"/>
      <c r="Z329" s="194"/>
      <c r="AA329" s="194"/>
      <c r="AD329" s="159" t="s">
        <v>115</v>
      </c>
      <c r="AE329" s="93">
        <f xml:space="preserve"> IF('PPG Phase Definition'!L381="",0,INDEX(REFERENCE!$I$12:$I$23,MATCH('PPG Phase Definition'!L381,REFERENCE!$J$12:$J$23,0)))</f>
        <v>0</v>
      </c>
      <c r="AF329" s="159">
        <f t="shared" ref="AF329:AF331" si="3078" xml:space="preserve"> MOD((AE329-AZ329-16*AV329-16^2*AR329-AN329*16^3-AJ329*16^4)/16^5,16)</f>
        <v>0</v>
      </c>
      <c r="AG329" s="159"/>
      <c r="AH329" s="159"/>
      <c r="AI329" s="159"/>
      <c r="AJ329" s="159">
        <f t="shared" ref="AJ329:AJ331" si="3079" xml:space="preserve"> MOD((AE329-AZ329-16*AV329-16^2*AR329-AN329*16^3)/16^4,16)</f>
        <v>0</v>
      </c>
      <c r="AK329" s="159"/>
      <c r="AL329" s="159"/>
      <c r="AM329" s="159"/>
      <c r="AN329" s="159">
        <f t="shared" ref="AN329:AN331" si="3080" xml:space="preserve"> MOD((AE329-AZ329-16*AV329-16^2*AR329)/16^3,16)</f>
        <v>0</v>
      </c>
      <c r="AO329" s="159"/>
      <c r="AP329" s="159"/>
      <c r="AQ329" s="159"/>
      <c r="AR329" s="159">
        <f t="shared" ref="AR329:AR331" si="3081" xml:space="preserve"> MOD((AE329-AZ329-16*AV329)/16^2,16)</f>
        <v>0</v>
      </c>
      <c r="AS329" s="159"/>
      <c r="AT329" s="159"/>
      <c r="AU329" s="159"/>
      <c r="AV329" s="159">
        <f t="shared" ref="AV329:AV331" si="3082" xml:space="preserve"> MOD((AE329-AZ329)/16,16)</f>
        <v>0</v>
      </c>
      <c r="AW329" s="159"/>
      <c r="AX329" s="159"/>
      <c r="AY329" s="159"/>
      <c r="AZ329" s="159">
        <f t="shared" ref="AZ329:AZ331" si="3083" xml:space="preserve"> MOD(AE329,16)</f>
        <v>0</v>
      </c>
      <c r="BA329" s="159">
        <f t="shared" ref="BA329:BA331" si="3084" xml:space="preserve"> MOD((AF329-BD329-BC329*2-BB329*2^2)/2^3,2)</f>
        <v>0</v>
      </c>
      <c r="BB329" s="159">
        <f t="shared" ref="BB329:BB331" si="3085" xml:space="preserve"> MOD((AF329-BD329-BC329*2)/2^2,2)</f>
        <v>0</v>
      </c>
      <c r="BC329" s="159">
        <f t="shared" ref="BC329:BC331" si="3086" xml:space="preserve"> MOD((AF329-BD329)/2,2)</f>
        <v>0</v>
      </c>
      <c r="BD329" s="159">
        <f t="shared" ref="BD329:BD331" si="3087" xml:space="preserve"> MOD(AF329,2)</f>
        <v>0</v>
      </c>
      <c r="BE329" s="159">
        <f t="shared" ref="BE329:BE331" si="3088" xml:space="preserve"> MOD((AJ329-BH329-BG329*2-BF329*2^2)/2^3,2)</f>
        <v>0</v>
      </c>
      <c r="BF329" s="159">
        <f t="shared" ref="BF329:BF331" si="3089" xml:space="preserve"> MOD((AJ329-BH329-BG329*2)/2^2,2)</f>
        <v>0</v>
      </c>
      <c r="BG329" s="159">
        <f t="shared" ref="BG329:BG331" si="3090" xml:space="preserve"> MOD((AJ329-BH329)/2,2)</f>
        <v>0</v>
      </c>
      <c r="BH329" s="159">
        <f t="shared" ref="BH329:BH331" si="3091" xml:space="preserve"> MOD(AJ329,2)</f>
        <v>0</v>
      </c>
      <c r="BI329" s="159">
        <f t="shared" ref="BI329:BI331" si="3092" xml:space="preserve"> MOD((AN329-BL329-BK329*2-BJ329*2^2)/2^3,2)</f>
        <v>0</v>
      </c>
      <c r="BJ329" s="159">
        <f t="shared" ref="BJ329:BJ331" si="3093" xml:space="preserve"> MOD((AN329-BL329-BK329*2)/2^2,2)</f>
        <v>0</v>
      </c>
      <c r="BK329" s="159">
        <f t="shared" ref="BK329:BK331" si="3094" xml:space="preserve"> MOD((AN329-BL329)/2,2)</f>
        <v>0</v>
      </c>
      <c r="BL329" s="159">
        <f t="shared" ref="BL329:BL331" si="3095" xml:space="preserve"> MOD(AN329,2)</f>
        <v>0</v>
      </c>
      <c r="BM329" s="159">
        <f t="shared" ref="BM329:BM331" si="3096" xml:space="preserve"> MOD((AR329-BP329-BO329*2-BN329*2^2)/2^3,2)</f>
        <v>0</v>
      </c>
      <c r="BN329" s="159">
        <f t="shared" ref="BN329:BN331" si="3097" xml:space="preserve"> MOD((AR329-BP329-BO329*2)/2^2,2)</f>
        <v>0</v>
      </c>
      <c r="BO329" s="159">
        <f t="shared" ref="BO329:BO331" si="3098" xml:space="preserve"> MOD((AR329-BP329)/2,2)</f>
        <v>0</v>
      </c>
      <c r="BP329" s="159">
        <f t="shared" ref="BP329:BP331" si="3099" xml:space="preserve"> MOD(AR329,2)</f>
        <v>0</v>
      </c>
      <c r="BQ329" s="159">
        <f t="shared" ref="BQ329:BQ331" si="3100" xml:space="preserve"> MOD((AV329-BT329-BS329*2-BR329*2^2)/2^3,2)</f>
        <v>0</v>
      </c>
      <c r="BR329" s="159">
        <f t="shared" ref="BR329:BR331" si="3101" xml:space="preserve"> MOD((AV329-BT329-BS329*2)/2^2,2)</f>
        <v>0</v>
      </c>
      <c r="BS329" s="159">
        <f t="shared" ref="BS329:BS331" si="3102" xml:space="preserve"> MOD((AV329-BT329)/2,2)</f>
        <v>0</v>
      </c>
      <c r="BT329" s="159">
        <f t="shared" ref="BT329:BT331" si="3103" xml:space="preserve"> MOD(AV329,2)</f>
        <v>0</v>
      </c>
      <c r="BU329" s="159">
        <f t="shared" ref="BU329:BU331" si="3104" xml:space="preserve"> MOD((AZ329-BX329-BW329*2-BV329*2^2)/2^3,2)</f>
        <v>0</v>
      </c>
      <c r="BV329" s="159">
        <f t="shared" ref="BV329:BV331" si="3105" xml:space="preserve"> MOD((AZ329-BX329-BW329*2)/2^2,2)</f>
        <v>0</v>
      </c>
      <c r="BW329" s="159">
        <f t="shared" ref="BW329:BW331" si="3106" xml:space="preserve"> MOD((AZ329-BX329)/2,2)</f>
        <v>0</v>
      </c>
      <c r="BX329" s="159">
        <f t="shared" ref="BX329:BX331" si="3107" xml:space="preserve"> MOD(AZ329,2)</f>
        <v>0</v>
      </c>
      <c r="DU329" s="115" t="str">
        <f t="shared" ref="DU329" si="3108" xml:space="preserve"> DEC2HEX(D329*8+E329*4+F329*2+G329)</f>
        <v>0</v>
      </c>
      <c r="DV329" s="115" t="str">
        <f t="shared" ref="DV329" si="3109" xml:space="preserve"> DEC2HEX(H329*8+I329*4+J329*2+K329)</f>
        <v>0</v>
      </c>
      <c r="DW329" s="115" t="str">
        <f t="shared" ref="DW329" si="3110" xml:space="preserve"> DEC2HEX(L329*8+M329*4+N329*2+O329)</f>
        <v>0</v>
      </c>
      <c r="DX329" s="115" t="str">
        <f t="shared" ref="DX329" si="3111" xml:space="preserve"> DEC2HEX(P329*8+Q329*4+R329*2+S329)</f>
        <v>0</v>
      </c>
      <c r="DY329" s="115" t="str">
        <f t="shared" ref="DY329" si="3112" xml:space="preserve"> DEC2HEX(T329*8+U329*4+V329*2+W329)</f>
        <v>0</v>
      </c>
      <c r="DZ329" s="115" t="str">
        <f t="shared" ref="DZ329" si="3113" xml:space="preserve"> DEC2HEX(X329*8+Y329*4+Z329*2+AA329)</f>
        <v>0</v>
      </c>
    </row>
    <row r="330" spans="1:130" ht="43.5" customHeight="1" x14ac:dyDescent="0.35">
      <c r="A330" s="439"/>
      <c r="B330" s="230">
        <f>B328+1</f>
        <v>106</v>
      </c>
      <c r="C330" s="164" t="str">
        <f t="shared" ref="C330" si="3114" xml:space="preserve"> DEC2HEX(B330)</f>
        <v>6A</v>
      </c>
      <c r="D330" s="168" t="s">
        <v>380</v>
      </c>
      <c r="E330" s="168" t="s">
        <v>381</v>
      </c>
      <c r="F330" s="167">
        <v>0</v>
      </c>
      <c r="G330" s="167">
        <v>0</v>
      </c>
      <c r="H330" s="445" t="s">
        <v>382</v>
      </c>
      <c r="I330" s="479"/>
      <c r="J330" s="479"/>
      <c r="K330" s="479"/>
      <c r="L330" s="460" t="s">
        <v>252</v>
      </c>
      <c r="M330" s="460"/>
      <c r="N330" s="460"/>
      <c r="O330" s="460"/>
      <c r="P330" s="460"/>
      <c r="Q330" s="460"/>
      <c r="R330" s="460"/>
      <c r="S330" s="460"/>
      <c r="T330" s="460" t="s">
        <v>253</v>
      </c>
      <c r="U330" s="460"/>
      <c r="V330" s="460"/>
      <c r="W330" s="460"/>
      <c r="X330" s="460"/>
      <c r="Y330" s="460"/>
      <c r="Z330" s="460"/>
      <c r="AA330" s="460"/>
      <c r="AD330" s="159" t="s">
        <v>108</v>
      </c>
      <c r="AE330" s="93">
        <f xml:space="preserve"> MAX((CEILING('PPG Phase Definition'!J381*Global!$C$14/1000,1)-1),0)</f>
        <v>0</v>
      </c>
      <c r="AF330" s="159">
        <f t="shared" si="3078"/>
        <v>0</v>
      </c>
      <c r="AG330" s="159"/>
      <c r="AH330" s="159"/>
      <c r="AI330" s="159"/>
      <c r="AJ330" s="159">
        <f t="shared" si="3079"/>
        <v>0</v>
      </c>
      <c r="AK330" s="159"/>
      <c r="AL330" s="159"/>
      <c r="AM330" s="159"/>
      <c r="AN330" s="159">
        <f t="shared" si="3080"/>
        <v>0</v>
      </c>
      <c r="AO330" s="159"/>
      <c r="AP330" s="159"/>
      <c r="AQ330" s="159"/>
      <c r="AR330" s="159">
        <f t="shared" si="3081"/>
        <v>0</v>
      </c>
      <c r="AS330" s="159"/>
      <c r="AT330" s="159"/>
      <c r="AU330" s="159"/>
      <c r="AV330" s="159">
        <f t="shared" si="3082"/>
        <v>0</v>
      </c>
      <c r="AW330" s="159"/>
      <c r="AX330" s="159"/>
      <c r="AY330" s="159"/>
      <c r="AZ330" s="159">
        <f t="shared" si="3083"/>
        <v>0</v>
      </c>
      <c r="BA330" s="159">
        <f t="shared" si="3084"/>
        <v>0</v>
      </c>
      <c r="BB330" s="159">
        <f t="shared" si="3085"/>
        <v>0</v>
      </c>
      <c r="BC330" s="159">
        <f t="shared" si="3086"/>
        <v>0</v>
      </c>
      <c r="BD330" s="159">
        <f t="shared" si="3087"/>
        <v>0</v>
      </c>
      <c r="BE330" s="159">
        <f t="shared" si="3088"/>
        <v>0</v>
      </c>
      <c r="BF330" s="159">
        <f t="shared" si="3089"/>
        <v>0</v>
      </c>
      <c r="BG330" s="159">
        <f t="shared" si="3090"/>
        <v>0</v>
      </c>
      <c r="BH330" s="159">
        <f t="shared" si="3091"/>
        <v>0</v>
      </c>
      <c r="BI330" s="159">
        <f t="shared" si="3092"/>
        <v>0</v>
      </c>
      <c r="BJ330" s="159">
        <f t="shared" si="3093"/>
        <v>0</v>
      </c>
      <c r="BK330" s="159">
        <f t="shared" si="3094"/>
        <v>0</v>
      </c>
      <c r="BL330" s="159">
        <f t="shared" si="3095"/>
        <v>0</v>
      </c>
      <c r="BM330" s="159">
        <f t="shared" si="3096"/>
        <v>0</v>
      </c>
      <c r="BN330" s="159">
        <f t="shared" si="3097"/>
        <v>0</v>
      </c>
      <c r="BO330" s="159">
        <f t="shared" si="3098"/>
        <v>0</v>
      </c>
      <c r="BP330" s="159">
        <f t="shared" si="3099"/>
        <v>0</v>
      </c>
      <c r="BQ330" s="159">
        <f t="shared" si="3100"/>
        <v>0</v>
      </c>
      <c r="BR330" s="159">
        <f t="shared" si="3101"/>
        <v>0</v>
      </c>
      <c r="BS330" s="159">
        <f t="shared" si="3102"/>
        <v>0</v>
      </c>
      <c r="BT330" s="159">
        <f t="shared" si="3103"/>
        <v>0</v>
      </c>
      <c r="BU330" s="159">
        <f t="shared" si="3104"/>
        <v>0</v>
      </c>
      <c r="BV330" s="159">
        <f t="shared" si="3105"/>
        <v>0</v>
      </c>
      <c r="BW330" s="159">
        <f t="shared" si="3106"/>
        <v>0</v>
      </c>
      <c r="BX330" s="159">
        <f t="shared" si="3107"/>
        <v>0</v>
      </c>
      <c r="BY330" s="127"/>
      <c r="BZ330" s="127"/>
      <c r="CA330" s="127"/>
      <c r="CB330" s="127"/>
      <c r="CC330" s="127"/>
      <c r="CD330" s="127"/>
      <c r="CE330" s="127"/>
      <c r="DU330" s="114"/>
      <c r="DV330" s="114"/>
      <c r="DW330" s="114"/>
      <c r="DX330" s="114"/>
      <c r="DY330" s="114"/>
      <c r="DZ330" s="114"/>
    </row>
    <row r="331" spans="1:130" ht="47" x14ac:dyDescent="0.35">
      <c r="A331" s="439"/>
      <c r="D331" s="156">
        <f>IF('PPG Phase Definition'!S147="LED_DC Cancellation",1,0)</f>
        <v>0</v>
      </c>
      <c r="E331" s="156">
        <f>IF('PPG Phase Definition'!AF147="LED_DC Cancellation",1,0)</f>
        <v>0</v>
      </c>
      <c r="F331" s="156"/>
      <c r="G331" s="156"/>
      <c r="H331" s="172">
        <f xml:space="preserve"> BU329</f>
        <v>0</v>
      </c>
      <c r="I331" s="172">
        <f xml:space="preserve"> BV329</f>
        <v>0</v>
      </c>
      <c r="J331" s="172">
        <f xml:space="preserve"> BW329</f>
        <v>0</v>
      </c>
      <c r="K331" s="172">
        <f xml:space="preserve"> BX329</f>
        <v>0</v>
      </c>
      <c r="L331" s="172">
        <f t="shared" ref="L331" si="3115">DL331</f>
        <v>0</v>
      </c>
      <c r="M331" s="172">
        <f t="shared" ref="M331" si="3116">DM331</f>
        <v>0</v>
      </c>
      <c r="N331" s="172">
        <f t="shared" ref="N331" si="3117">DN331</f>
        <v>0</v>
      </c>
      <c r="O331" s="172">
        <f t="shared" ref="O331" si="3118">DO331</f>
        <v>0</v>
      </c>
      <c r="P331" s="172">
        <f t="shared" ref="P331" si="3119">DP331</f>
        <v>0</v>
      </c>
      <c r="Q331" s="172">
        <f t="shared" ref="Q331" si="3120">DQ331</f>
        <v>0</v>
      </c>
      <c r="R331" s="172">
        <f t="shared" ref="R331" si="3121">DR331</f>
        <v>0</v>
      </c>
      <c r="S331" s="172">
        <f>DS331</f>
        <v>0</v>
      </c>
      <c r="T331" s="172">
        <f t="shared" ref="T331" si="3122" xml:space="preserve"> BQ331</f>
        <v>0</v>
      </c>
      <c r="U331" s="172">
        <f t="shared" ref="U331" si="3123" xml:space="preserve"> BR331</f>
        <v>0</v>
      </c>
      <c r="V331" s="172">
        <f t="shared" ref="V331" si="3124" xml:space="preserve"> BS331</f>
        <v>0</v>
      </c>
      <c r="W331" s="172">
        <f t="shared" ref="W331" si="3125" xml:space="preserve"> BT331</f>
        <v>0</v>
      </c>
      <c r="X331" s="172">
        <f t="shared" ref="X331" si="3126" xml:space="preserve"> BU331</f>
        <v>0</v>
      </c>
      <c r="Y331" s="172">
        <f t="shared" ref="Y331" si="3127" xml:space="preserve"> BV331</f>
        <v>0</v>
      </c>
      <c r="Z331" s="172">
        <f t="shared" ref="Z331" si="3128" xml:space="preserve"> BW331</f>
        <v>0</v>
      </c>
      <c r="AA331" s="172">
        <f xml:space="preserve"> BX331</f>
        <v>0</v>
      </c>
      <c r="AD331" s="10" t="s">
        <v>253</v>
      </c>
      <c r="AE331" s="93">
        <f xml:space="preserve"> ROUND(255*'PPG Phase Definition'!AO381/'PPG Config'!$C$8,0)</f>
        <v>0</v>
      </c>
      <c r="AF331" s="159">
        <f t="shared" si="3078"/>
        <v>0</v>
      </c>
      <c r="AG331" s="159"/>
      <c r="AH331" s="159"/>
      <c r="AI331" s="159"/>
      <c r="AJ331" s="159">
        <f t="shared" si="3079"/>
        <v>0</v>
      </c>
      <c r="AK331" s="159"/>
      <c r="AL331" s="159"/>
      <c r="AM331" s="159"/>
      <c r="AN331" s="159">
        <f t="shared" si="3080"/>
        <v>0</v>
      </c>
      <c r="AO331" s="159"/>
      <c r="AP331" s="159"/>
      <c r="AQ331" s="159"/>
      <c r="AR331" s="159">
        <f t="shared" si="3081"/>
        <v>0</v>
      </c>
      <c r="AS331" s="159"/>
      <c r="AT331" s="159"/>
      <c r="AU331" s="159"/>
      <c r="AV331" s="159">
        <f t="shared" si="3082"/>
        <v>0</v>
      </c>
      <c r="AW331" s="159"/>
      <c r="AX331" s="159"/>
      <c r="AY331" s="159"/>
      <c r="AZ331" s="159">
        <f t="shared" si="3083"/>
        <v>0</v>
      </c>
      <c r="BA331" s="159">
        <f t="shared" si="3084"/>
        <v>0</v>
      </c>
      <c r="BB331" s="159">
        <f t="shared" si="3085"/>
        <v>0</v>
      </c>
      <c r="BC331" s="159">
        <f t="shared" si="3086"/>
        <v>0</v>
      </c>
      <c r="BD331" s="159">
        <f t="shared" si="3087"/>
        <v>0</v>
      </c>
      <c r="BE331" s="159">
        <f t="shared" si="3088"/>
        <v>0</v>
      </c>
      <c r="BF331" s="159">
        <f t="shared" si="3089"/>
        <v>0</v>
      </c>
      <c r="BG331" s="159">
        <f t="shared" si="3090"/>
        <v>0</v>
      </c>
      <c r="BH331" s="159">
        <f t="shared" si="3091"/>
        <v>0</v>
      </c>
      <c r="BI331" s="159">
        <f t="shared" si="3092"/>
        <v>0</v>
      </c>
      <c r="BJ331" s="159">
        <f t="shared" si="3093"/>
        <v>0</v>
      </c>
      <c r="BK331" s="159">
        <f t="shared" si="3094"/>
        <v>0</v>
      </c>
      <c r="BL331" s="159">
        <f t="shared" si="3095"/>
        <v>0</v>
      </c>
      <c r="BM331" s="159">
        <f t="shared" si="3096"/>
        <v>0</v>
      </c>
      <c r="BN331" s="159">
        <f t="shared" si="3097"/>
        <v>0</v>
      </c>
      <c r="BO331" s="159">
        <f t="shared" si="3098"/>
        <v>0</v>
      </c>
      <c r="BP331" s="159">
        <f t="shared" si="3099"/>
        <v>0</v>
      </c>
      <c r="BQ331" s="159">
        <f t="shared" si="3100"/>
        <v>0</v>
      </c>
      <c r="BR331" s="159">
        <f t="shared" si="3101"/>
        <v>0</v>
      </c>
      <c r="BS331" s="159">
        <f t="shared" si="3102"/>
        <v>0</v>
      </c>
      <c r="BT331" s="159">
        <f t="shared" si="3103"/>
        <v>0</v>
      </c>
      <c r="BU331" s="159">
        <f t="shared" si="3104"/>
        <v>0</v>
      </c>
      <c r="BV331" s="159">
        <f t="shared" si="3105"/>
        <v>0</v>
      </c>
      <c r="BW331" s="159">
        <f t="shared" si="3106"/>
        <v>0</v>
      </c>
      <c r="BX331" s="159">
        <f t="shared" si="3107"/>
        <v>0</v>
      </c>
      <c r="BY331" s="183" t="s">
        <v>252</v>
      </c>
      <c r="BZ331" s="114">
        <f xml:space="preserve"> ROUND(255*'PPG Phase Definition'!AP381/'PPG Config'!$C$8,0)</f>
        <v>0</v>
      </c>
      <c r="CA331" s="159">
        <f t="shared" ref="CA331" si="3129" xml:space="preserve"> MOD((BZ331-CU331-16*CQ331-16^2*CM331-CI331*16^3-CE331*16^4)/16^5,16)</f>
        <v>0</v>
      </c>
      <c r="CB331" s="159"/>
      <c r="CC331" s="159"/>
      <c r="CD331" s="159"/>
      <c r="CE331" s="159">
        <f t="shared" ref="CE331" si="3130" xml:space="preserve"> MOD((BZ331-CU331-16*CQ331-16^2*CM331-CI331*16^3)/16^4,16)</f>
        <v>0</v>
      </c>
      <c r="CF331" s="159"/>
      <c r="CG331" s="159"/>
      <c r="CH331" s="159"/>
      <c r="CI331" s="159">
        <f t="shared" ref="CI331" si="3131" xml:space="preserve"> MOD((BZ331-CU331-16*CQ331-16^2*CM331)/16^3,16)</f>
        <v>0</v>
      </c>
      <c r="CJ331" s="159"/>
      <c r="CK331" s="159"/>
      <c r="CL331" s="159"/>
      <c r="CM331" s="159">
        <f t="shared" ref="CM331" si="3132" xml:space="preserve"> MOD((BZ331-CU331-16*CQ331)/16^2,16)</f>
        <v>0</v>
      </c>
      <c r="CN331" s="159"/>
      <c r="CO331" s="159"/>
      <c r="CP331" s="159"/>
      <c r="CQ331" s="159">
        <f t="shared" ref="CQ331" si="3133" xml:space="preserve"> MOD((BZ331-CU331)/16,16)</f>
        <v>0</v>
      </c>
      <c r="CR331" s="159"/>
      <c r="CS331" s="159"/>
      <c r="CT331" s="159"/>
      <c r="CU331" s="159">
        <f t="shared" ref="CU331" si="3134" xml:space="preserve"> MOD(BZ331,16)</f>
        <v>0</v>
      </c>
      <c r="CV331" s="159">
        <f t="shared" ref="CV331" si="3135" xml:space="preserve"> MOD((CA331-CY331-CX331*2-CW331*2^2)/2^3,2)</f>
        <v>0</v>
      </c>
      <c r="CW331" s="159">
        <f t="shared" ref="CW331" si="3136" xml:space="preserve"> MOD((CA331-CY331-CX331*2)/2^2,2)</f>
        <v>0</v>
      </c>
      <c r="CX331" s="159">
        <f t="shared" ref="CX331" si="3137" xml:space="preserve"> MOD((CA331-CY331)/2,2)</f>
        <v>0</v>
      </c>
      <c r="CY331" s="159">
        <f t="shared" ref="CY331" si="3138" xml:space="preserve"> MOD(CA331,2)</f>
        <v>0</v>
      </c>
      <c r="CZ331" s="159">
        <f t="shared" ref="CZ331" si="3139" xml:space="preserve"> MOD((CE331-DC331-DB331*2-DA331*2^2)/2^3,2)</f>
        <v>0</v>
      </c>
      <c r="DA331" s="159">
        <f t="shared" ref="DA331" si="3140" xml:space="preserve"> MOD((CE331-DC331-DB331*2)/2^2,2)</f>
        <v>0</v>
      </c>
      <c r="DB331" s="159">
        <f t="shared" ref="DB331" si="3141" xml:space="preserve"> MOD((CE331-DC331)/2,2)</f>
        <v>0</v>
      </c>
      <c r="DC331" s="159">
        <f t="shared" ref="DC331" si="3142" xml:space="preserve"> MOD(CE331,2)</f>
        <v>0</v>
      </c>
      <c r="DD331" s="159">
        <f t="shared" ref="DD331" si="3143" xml:space="preserve"> MOD((CI331-DG331-DF331*2-DE331*2^2)/2^3,2)</f>
        <v>0</v>
      </c>
      <c r="DE331" s="159">
        <f t="shared" ref="DE331" si="3144" xml:space="preserve"> MOD((CI331-DG331-DF331*2)/2^2,2)</f>
        <v>0</v>
      </c>
      <c r="DF331" s="159">
        <f t="shared" ref="DF331" si="3145" xml:space="preserve"> MOD((CI331-DG331)/2,2)</f>
        <v>0</v>
      </c>
      <c r="DG331" s="159">
        <f t="shared" ref="DG331" si="3146" xml:space="preserve"> MOD(CI331,2)</f>
        <v>0</v>
      </c>
      <c r="DH331" s="159">
        <f t="shared" ref="DH331" si="3147" xml:space="preserve"> MOD((CM331-DK331-DJ331*2-DI331*2^2)/2^3,2)</f>
        <v>0</v>
      </c>
      <c r="DI331" s="159">
        <f t="shared" ref="DI331" si="3148" xml:space="preserve"> MOD((CM331-DK331-DJ331*2)/2^2,2)</f>
        <v>0</v>
      </c>
      <c r="DJ331" s="159">
        <f t="shared" ref="DJ331" si="3149" xml:space="preserve"> MOD((CM331-DK331)/2,2)</f>
        <v>0</v>
      </c>
      <c r="DK331" s="159">
        <f t="shared" ref="DK331" si="3150" xml:space="preserve"> MOD(CM331,2)</f>
        <v>0</v>
      </c>
      <c r="DL331" s="159">
        <f t="shared" ref="DL331" si="3151" xml:space="preserve"> MOD((CQ331-DO331-DN331*2-DM331*2^2)/2^3,2)</f>
        <v>0</v>
      </c>
      <c r="DM331" s="159">
        <f t="shared" ref="DM331" si="3152" xml:space="preserve"> MOD((CQ331-DO331-DN331*2)/2^2,2)</f>
        <v>0</v>
      </c>
      <c r="DN331" s="159">
        <f t="shared" ref="DN331" si="3153" xml:space="preserve"> MOD((CQ331-DO331)/2,2)</f>
        <v>0</v>
      </c>
      <c r="DO331" s="159">
        <f t="shared" ref="DO331" si="3154" xml:space="preserve"> MOD(CQ331,2)</f>
        <v>0</v>
      </c>
      <c r="DP331" s="159">
        <f t="shared" ref="DP331" si="3155" xml:space="preserve"> MOD((CU331-DS331-DR331*2-DQ331*2^2)/2^3,2)</f>
        <v>0</v>
      </c>
      <c r="DQ331" s="159">
        <f t="shared" ref="DQ331" si="3156" xml:space="preserve"> MOD((CU331-DS331-DR331*2)/2^2,2)</f>
        <v>0</v>
      </c>
      <c r="DR331" s="159">
        <f t="shared" ref="DR331" si="3157" xml:space="preserve"> MOD((CU331-DS331)/2,2)</f>
        <v>0</v>
      </c>
      <c r="DS331" s="159">
        <f t="shared" ref="DS331" si="3158" xml:space="preserve"> MOD(CU331,2)</f>
        <v>0</v>
      </c>
      <c r="DU331" s="115" t="str">
        <f t="shared" ref="DU331" si="3159" xml:space="preserve"> DEC2HEX(D331*8+E331*4+F331*2+G331)</f>
        <v>0</v>
      </c>
      <c r="DV331" s="115" t="str">
        <f t="shared" ref="DV331" si="3160" xml:space="preserve"> DEC2HEX(H331*8+I331*4+J331*2+K331)</f>
        <v>0</v>
      </c>
      <c r="DW331" s="115" t="str">
        <f t="shared" ref="DW331" si="3161" xml:space="preserve"> DEC2HEX(L331*8+M331*4+N331*2+O331)</f>
        <v>0</v>
      </c>
      <c r="DX331" s="115" t="str">
        <f t="shared" ref="DX331" si="3162" xml:space="preserve"> DEC2HEX(P331*8+Q331*4+R331*2+S331)</f>
        <v>0</v>
      </c>
      <c r="DY331" s="115" t="str">
        <f t="shared" ref="DY331" si="3163" xml:space="preserve"> DEC2HEX(T331*8+U331*4+V331*2+W331)</f>
        <v>0</v>
      </c>
      <c r="DZ331" s="115" t="str">
        <f t="shared" ref="DZ331" si="3164" xml:space="preserve"> DEC2HEX(X331*8+Y331*4+Z331*2+AA331)</f>
        <v>0</v>
      </c>
    </row>
    <row r="332" spans="1:130" ht="14.75" customHeight="1" x14ac:dyDescent="0.35">
      <c r="A332" s="440">
        <f xml:space="preserve"> A322+1</f>
        <v>16</v>
      </c>
      <c r="B332" s="230">
        <f xml:space="preserve"> B330+1</f>
        <v>107</v>
      </c>
      <c r="C332" s="164" t="str">
        <f xml:space="preserve"> DEC2HEX(B332)</f>
        <v>6B</v>
      </c>
      <c r="D332" s="460" t="str">
        <f>D322</f>
        <v>IN_TIA2&lt;4:1&gt;</v>
      </c>
      <c r="E332" s="460"/>
      <c r="F332" s="460"/>
      <c r="G332" s="460"/>
      <c r="H332" s="460" t="str">
        <f t="shared" ref="H332" si="3165">H322</f>
        <v>IN_TIA1&lt;4:1&gt;</v>
      </c>
      <c r="I332" s="460"/>
      <c r="J332" s="460"/>
      <c r="K332" s="460"/>
      <c r="L332" s="460" t="str">
        <f t="shared" ref="L332" si="3166">L322</f>
        <v>LED_DRV2_TX&lt;8:1&gt;</v>
      </c>
      <c r="M332" s="460"/>
      <c r="N332" s="460"/>
      <c r="O332" s="460"/>
      <c r="P332" s="460"/>
      <c r="Q332" s="460"/>
      <c r="R332" s="460"/>
      <c r="S332" s="460"/>
      <c r="T332" s="460" t="str">
        <f>T322</f>
        <v>LED_DRV1_TX&lt;8:1&gt;</v>
      </c>
      <c r="U332" s="460"/>
      <c r="V332" s="460"/>
      <c r="W332" s="460"/>
      <c r="X332" s="460"/>
      <c r="Y332" s="460"/>
      <c r="Z332" s="460"/>
      <c r="AA332" s="460"/>
      <c r="AD332" s="159" t="s">
        <v>59</v>
      </c>
      <c r="AE332" s="93">
        <f xml:space="preserve"> IF('PPG Phase Definition'!F391="",0,('PPG Phase Definition'!F391-1))</f>
        <v>0</v>
      </c>
      <c r="AF332" s="159">
        <f t="shared" ref="AF332:AF392" si="3167" xml:space="preserve"> MOD((AE332-AZ332-16*AV332-16^2*AR332-AN332*16^3-AJ332*16^4)/16^5,16)</f>
        <v>0</v>
      </c>
      <c r="AG332" s="159"/>
      <c r="AH332" s="159"/>
      <c r="AI332" s="159"/>
      <c r="AJ332" s="159">
        <f t="shared" ref="AJ332:AJ392" si="3168" xml:space="preserve"> MOD((AE332-AZ332-16*AV332-16^2*AR332-AN332*16^3)/16^4,16)</f>
        <v>0</v>
      </c>
      <c r="AK332" s="159"/>
      <c r="AL332" s="159"/>
      <c r="AM332" s="159"/>
      <c r="AN332" s="159">
        <f t="shared" ref="AN332:AN392" si="3169" xml:space="preserve"> MOD((AE332-AZ332-16*AV332-16^2*AR332)/16^3,16)</f>
        <v>0</v>
      </c>
      <c r="AO332" s="159"/>
      <c r="AP332" s="159"/>
      <c r="AQ332" s="159"/>
      <c r="AR332" s="159">
        <f t="shared" ref="AR332:AR392" si="3170" xml:space="preserve"> MOD((AE332-AZ332-16*AV332)/16^2,16)</f>
        <v>0</v>
      </c>
      <c r="AS332" s="159"/>
      <c r="AT332" s="159"/>
      <c r="AU332" s="159"/>
      <c r="AV332" s="159">
        <f t="shared" ref="AV332:AV392" si="3171" xml:space="preserve"> MOD((AE332-AZ332)/16,16)</f>
        <v>0</v>
      </c>
      <c r="AW332" s="159"/>
      <c r="AX332" s="159"/>
      <c r="AY332" s="159"/>
      <c r="AZ332" s="159">
        <f t="shared" ref="AZ332:AZ392" si="3172" xml:space="preserve"> MOD(AE332,16)</f>
        <v>0</v>
      </c>
      <c r="BA332" s="159">
        <f t="shared" ref="BA332:BA392" si="3173" xml:space="preserve"> MOD((AF332-BD332-BC332*2-BB332*2^2)/2^3,2)</f>
        <v>0</v>
      </c>
      <c r="BB332" s="159">
        <f t="shared" ref="BB332:BB392" si="3174" xml:space="preserve"> MOD((AF332-BD332-BC332*2)/2^2,2)</f>
        <v>0</v>
      </c>
      <c r="BC332" s="159">
        <f t="shared" ref="BC332:BC392" si="3175" xml:space="preserve"> MOD((AF332-BD332)/2,2)</f>
        <v>0</v>
      </c>
      <c r="BD332" s="159">
        <f t="shared" ref="BD332:BD392" si="3176" xml:space="preserve"> MOD(AF332,2)</f>
        <v>0</v>
      </c>
      <c r="BE332" s="159">
        <f t="shared" ref="BE332:BE392" si="3177" xml:space="preserve"> MOD((AJ332-BH332-BG332*2-BF332*2^2)/2^3,2)</f>
        <v>0</v>
      </c>
      <c r="BF332" s="159">
        <f t="shared" ref="BF332:BF392" si="3178" xml:space="preserve"> MOD((AJ332-BH332-BG332*2)/2^2,2)</f>
        <v>0</v>
      </c>
      <c r="BG332" s="159">
        <f t="shared" ref="BG332:BG392" si="3179" xml:space="preserve"> MOD((AJ332-BH332)/2,2)</f>
        <v>0</v>
      </c>
      <c r="BH332" s="159">
        <f t="shared" ref="BH332:BH392" si="3180" xml:space="preserve"> MOD(AJ332,2)</f>
        <v>0</v>
      </c>
      <c r="BI332" s="159">
        <f t="shared" ref="BI332:BI392" si="3181" xml:space="preserve"> MOD((AN332-BL332-BK332*2-BJ332*2^2)/2^3,2)</f>
        <v>0</v>
      </c>
      <c r="BJ332" s="159">
        <f t="shared" ref="BJ332:BJ392" si="3182" xml:space="preserve"> MOD((AN332-BL332-BK332*2)/2^2,2)</f>
        <v>0</v>
      </c>
      <c r="BK332" s="159">
        <f t="shared" ref="BK332:BK392" si="3183" xml:space="preserve"> MOD((AN332-BL332)/2,2)</f>
        <v>0</v>
      </c>
      <c r="BL332" s="159">
        <f t="shared" ref="BL332:BL392" si="3184" xml:space="preserve"> MOD(AN332,2)</f>
        <v>0</v>
      </c>
      <c r="BM332" s="159">
        <f t="shared" ref="BM332:BM392" si="3185" xml:space="preserve"> MOD((AR332-BP332-BO332*2-BN332*2^2)/2^3,2)</f>
        <v>0</v>
      </c>
      <c r="BN332" s="159">
        <f t="shared" ref="BN332:BN392" si="3186" xml:space="preserve"> MOD((AR332-BP332-BO332*2)/2^2,2)</f>
        <v>0</v>
      </c>
      <c r="BO332" s="159">
        <f t="shared" ref="BO332:BO392" si="3187" xml:space="preserve"> MOD((AR332-BP332)/2,2)</f>
        <v>0</v>
      </c>
      <c r="BP332" s="159">
        <f t="shared" ref="BP332:BP392" si="3188" xml:space="preserve"> MOD(AR332,2)</f>
        <v>0</v>
      </c>
      <c r="BQ332" s="159">
        <f t="shared" ref="BQ332:BQ392" si="3189" xml:space="preserve"> MOD((AV332-BT332-BS332*2-BR332*2^2)/2^3,2)</f>
        <v>0</v>
      </c>
      <c r="BR332" s="159">
        <f t="shared" ref="BR332:BR392" si="3190" xml:space="preserve"> MOD((AV332-BT332-BS332*2)/2^2,2)</f>
        <v>0</v>
      </c>
      <c r="BS332" s="159">
        <f t="shared" ref="BS332:BS392" si="3191" xml:space="preserve"> MOD((AV332-BT332)/2,2)</f>
        <v>0</v>
      </c>
      <c r="BT332" s="159">
        <f t="shared" ref="BT332:BT392" si="3192" xml:space="preserve"> MOD(AV332,2)</f>
        <v>0</v>
      </c>
      <c r="BU332" s="159">
        <f t="shared" ref="BU332:BU392" si="3193" xml:space="preserve"> MOD((AZ332-BX332-BW332*2-BV332*2^2)/2^3,2)</f>
        <v>0</v>
      </c>
      <c r="BV332" s="159">
        <f t="shared" ref="BV332:BV392" si="3194" xml:space="preserve"> MOD((AZ332-BX332-BW332*2)/2^2,2)</f>
        <v>0</v>
      </c>
      <c r="BW332" s="159">
        <f t="shared" ref="BW332:BW392" si="3195" xml:space="preserve"> MOD((AZ332-BX332)/2,2)</f>
        <v>0</v>
      </c>
      <c r="BX332" s="159">
        <f t="shared" ref="BX332:BX392" si="3196" xml:space="preserve"> MOD(AZ332,2)</f>
        <v>0</v>
      </c>
      <c r="DU332" s="114"/>
      <c r="DV332" s="114"/>
      <c r="DW332" s="114"/>
      <c r="DX332" s="114"/>
      <c r="DY332" s="114"/>
      <c r="DZ332" s="114"/>
    </row>
    <row r="333" spans="1:130" ht="15.5" x14ac:dyDescent="0.35">
      <c r="A333" s="439"/>
      <c r="D333" s="155">
        <f>IF('PPG Phase Definition'!Y157=1,1,0)</f>
        <v>0</v>
      </c>
      <c r="E333" s="155">
        <f>IF('PPG Phase Definition'!Z157=1,1,0)</f>
        <v>0</v>
      </c>
      <c r="F333" s="155">
        <f>IF('PPG Phase Definition'!AA157=1,1,0)</f>
        <v>0</v>
      </c>
      <c r="G333" s="155">
        <f>IF('PPG Phase Definition'!AB157=1,1,0)</f>
        <v>0</v>
      </c>
      <c r="H333" s="155">
        <f>IF('PPG Phase Definition'!L157=1,1,0)</f>
        <v>0</v>
      </c>
      <c r="I333" s="155">
        <f>IF('PPG Phase Definition'!M157=1,1,0)</f>
        <v>0</v>
      </c>
      <c r="J333" s="155">
        <f>IF('PPG Phase Definition'!N157=1,1,0)</f>
        <v>1</v>
      </c>
      <c r="K333" s="155">
        <f>IF('PPG Phase Definition'!O157=1,1,0)</f>
        <v>0</v>
      </c>
      <c r="L333" s="155">
        <f xml:space="preserve"> IF('PPG Phase Definition'!E391="TX8",1,0)</f>
        <v>0</v>
      </c>
      <c r="M333" s="155">
        <f xml:space="preserve"> IF('PPG Phase Definition'!E391="TX7",1,0)</f>
        <v>0</v>
      </c>
      <c r="N333" s="155">
        <f xml:space="preserve"> IF('PPG Phase Definition'!E391="TX6",1,0)</f>
        <v>0</v>
      </c>
      <c r="O333" s="155">
        <f xml:space="preserve"> IF('PPG Phase Definition'!E391="TX5",1,0)</f>
        <v>0</v>
      </c>
      <c r="P333" s="155">
        <f xml:space="preserve"> IF('PPG Phase Definition'!E391="TX4",1,0)</f>
        <v>0</v>
      </c>
      <c r="Q333" s="155">
        <f xml:space="preserve"> IF('PPG Phase Definition'!E391="TX3",1,0)</f>
        <v>0</v>
      </c>
      <c r="R333" s="155">
        <f xml:space="preserve"> IF('PPG Phase Definition'!E391="TX2",1,0)</f>
        <v>0</v>
      </c>
      <c r="S333" s="155">
        <f xml:space="preserve"> IF('PPG Phase Definition'!E391="TX1",1,0)</f>
        <v>0</v>
      </c>
      <c r="T333" s="155">
        <f xml:space="preserve"> IF('PPG Phase Definition'!D391="TX8",1,0)</f>
        <v>0</v>
      </c>
      <c r="U333" s="155">
        <f xml:space="preserve"> IF('PPG Phase Definition'!D391="TX7",1,0)</f>
        <v>0</v>
      </c>
      <c r="V333" s="155">
        <f xml:space="preserve"> IF('PPG Phase Definition'!D391="TX6",1,0)</f>
        <v>0</v>
      </c>
      <c r="W333" s="155">
        <f xml:space="preserve"> IF('PPG Phase Definition'!D391="TX5",1,0)</f>
        <v>0</v>
      </c>
      <c r="X333" s="155">
        <f xml:space="preserve"> IF('PPG Phase Definition'!D391="TX4",1,0)</f>
        <v>0</v>
      </c>
      <c r="Y333" s="155">
        <f xml:space="preserve"> IF('PPG Phase Definition'!D391="TX3",1,0)</f>
        <v>0</v>
      </c>
      <c r="Z333" s="155">
        <f xml:space="preserve"> IF('PPG Phase Definition'!D391="TX2",1,0)</f>
        <v>0</v>
      </c>
      <c r="AA333" s="155">
        <f xml:space="preserve"> IF('PPG Phase Definition'!D391="TX1",1,0)</f>
        <v>0</v>
      </c>
      <c r="AD333" s="159" t="s">
        <v>259</v>
      </c>
      <c r="AE333" s="93">
        <f xml:space="preserve"> IF('PPG Phase Definition'!G391="",0,INDEX(REFERENCE!$A$2:$A$15,MATCH('PPG Phase Definition'!G391,REFERENCE!$B$2:$B$15,0)))</f>
        <v>0</v>
      </c>
      <c r="AF333" s="159">
        <f t="shared" si="3167"/>
        <v>0</v>
      </c>
      <c r="AG333" s="159"/>
      <c r="AH333" s="159"/>
      <c r="AI333" s="159"/>
      <c r="AJ333" s="159">
        <f t="shared" si="3168"/>
        <v>0</v>
      </c>
      <c r="AK333" s="159"/>
      <c r="AL333" s="159"/>
      <c r="AM333" s="159"/>
      <c r="AN333" s="159">
        <f t="shared" si="3169"/>
        <v>0</v>
      </c>
      <c r="AO333" s="159"/>
      <c r="AP333" s="159"/>
      <c r="AQ333" s="159"/>
      <c r="AR333" s="159">
        <f t="shared" si="3170"/>
        <v>0</v>
      </c>
      <c r="AS333" s="159"/>
      <c r="AT333" s="159"/>
      <c r="AU333" s="159"/>
      <c r="AV333" s="159">
        <f t="shared" si="3171"/>
        <v>0</v>
      </c>
      <c r="AW333" s="159"/>
      <c r="AX333" s="159"/>
      <c r="AY333" s="159"/>
      <c r="AZ333" s="159">
        <f t="shared" si="3172"/>
        <v>0</v>
      </c>
      <c r="BA333" s="159">
        <f t="shared" si="3173"/>
        <v>0</v>
      </c>
      <c r="BB333" s="159">
        <f t="shared" si="3174"/>
        <v>0</v>
      </c>
      <c r="BC333" s="159">
        <f t="shared" si="3175"/>
        <v>0</v>
      </c>
      <c r="BD333" s="159">
        <f t="shared" si="3176"/>
        <v>0</v>
      </c>
      <c r="BE333" s="159">
        <f t="shared" si="3177"/>
        <v>0</v>
      </c>
      <c r="BF333" s="159">
        <f t="shared" si="3178"/>
        <v>0</v>
      </c>
      <c r="BG333" s="159">
        <f t="shared" si="3179"/>
        <v>0</v>
      </c>
      <c r="BH333" s="159">
        <f t="shared" si="3180"/>
        <v>0</v>
      </c>
      <c r="BI333" s="159">
        <f t="shared" si="3181"/>
        <v>0</v>
      </c>
      <c r="BJ333" s="159">
        <f t="shared" si="3182"/>
        <v>0</v>
      </c>
      <c r="BK333" s="159">
        <f t="shared" si="3183"/>
        <v>0</v>
      </c>
      <c r="BL333" s="159">
        <f t="shared" si="3184"/>
        <v>0</v>
      </c>
      <c r="BM333" s="159">
        <f t="shared" si="3185"/>
        <v>0</v>
      </c>
      <c r="BN333" s="159">
        <f t="shared" si="3186"/>
        <v>0</v>
      </c>
      <c r="BO333" s="159">
        <f t="shared" si="3187"/>
        <v>0</v>
      </c>
      <c r="BP333" s="159">
        <f t="shared" si="3188"/>
        <v>0</v>
      </c>
      <c r="BQ333" s="159">
        <f t="shared" si="3189"/>
        <v>0</v>
      </c>
      <c r="BR333" s="159">
        <f t="shared" si="3190"/>
        <v>0</v>
      </c>
      <c r="BS333" s="159">
        <f t="shared" si="3191"/>
        <v>0</v>
      </c>
      <c r="BT333" s="159">
        <f t="shared" si="3192"/>
        <v>0</v>
      </c>
      <c r="BU333" s="159">
        <f t="shared" si="3193"/>
        <v>0</v>
      </c>
      <c r="BV333" s="159">
        <f t="shared" si="3194"/>
        <v>0</v>
      </c>
      <c r="BW333" s="159">
        <f t="shared" si="3195"/>
        <v>0</v>
      </c>
      <c r="BX333" s="159">
        <f t="shared" si="3196"/>
        <v>0</v>
      </c>
      <c r="BY333" s="127"/>
      <c r="BZ333" s="127"/>
      <c r="CA333" s="127"/>
      <c r="CB333" s="127"/>
      <c r="CC333" s="127"/>
      <c r="CD333" s="127"/>
      <c r="CE333" s="127"/>
      <c r="DU333" s="115" t="str">
        <f t="shared" ref="DU333" si="3197" xml:space="preserve"> DEC2HEX(D333*8+E333*4+F333*2+G333)</f>
        <v>0</v>
      </c>
      <c r="DV333" s="115" t="str">
        <f t="shared" ref="DV333" si="3198" xml:space="preserve"> DEC2HEX(H333*8+I333*4+J333*2+K333)</f>
        <v>2</v>
      </c>
      <c r="DW333" s="115" t="str">
        <f t="shared" ref="DW333" si="3199" xml:space="preserve"> DEC2HEX(L333*8+M333*4+N333*2+O333)</f>
        <v>0</v>
      </c>
      <c r="DX333" s="115" t="str">
        <f t="shared" ref="DX333" si="3200" xml:space="preserve"> DEC2HEX(P333*8+Q333*4+R333*2+S333)</f>
        <v>0</v>
      </c>
      <c r="DY333" s="115" t="str">
        <f t="shared" ref="DY333" si="3201" xml:space="preserve"> DEC2HEX(T333*8+U333*4+V333*2+W333)</f>
        <v>0</v>
      </c>
      <c r="DZ333" s="115" t="str">
        <f t="shared" ref="DZ333" si="3202" xml:space="preserve"> DEC2HEX(X333*8+Y333*4+Z333*2+AA333)</f>
        <v>0</v>
      </c>
    </row>
    <row r="334" spans="1:130" ht="69" x14ac:dyDescent="0.35">
      <c r="A334" s="439"/>
      <c r="B334" s="230">
        <f>B332+1</f>
        <v>108</v>
      </c>
      <c r="C334" s="164" t="str">
        <f t="shared" ref="C334" si="3203" xml:space="preserve"> DEC2HEX(B334)</f>
        <v>6C</v>
      </c>
      <c r="D334" s="445" t="s">
        <v>238</v>
      </c>
      <c r="E334" s="476"/>
      <c r="F334" s="476"/>
      <c r="G334" s="476"/>
      <c r="H334" s="476"/>
      <c r="I334" s="476"/>
      <c r="J334" s="476"/>
      <c r="K334" s="476"/>
      <c r="L334" s="168" t="s">
        <v>239</v>
      </c>
      <c r="M334" s="168" t="s">
        <v>240</v>
      </c>
      <c r="N334" s="168" t="s">
        <v>241</v>
      </c>
      <c r="O334" s="460" t="s">
        <v>242</v>
      </c>
      <c r="P334" s="460"/>
      <c r="Q334" s="460"/>
      <c r="R334" s="477" t="s">
        <v>378</v>
      </c>
      <c r="S334" s="477"/>
      <c r="T334" s="460" t="s">
        <v>243</v>
      </c>
      <c r="U334" s="460"/>
      <c r="V334" s="460"/>
      <c r="W334" s="460"/>
      <c r="X334" s="460" t="s">
        <v>33</v>
      </c>
      <c r="Y334" s="460"/>
      <c r="Z334" s="460"/>
      <c r="AA334" s="460"/>
      <c r="AD334" s="159" t="s">
        <v>260</v>
      </c>
      <c r="AE334" s="93">
        <f xml:space="preserve"> IF('PPG Phase Definition'!H391="",0,INDEX(REFERENCE!$A$17:$A$24,MATCH('PPG Phase Definition'!H391,REFERENCE!$B$17:$B$24,0)))</f>
        <v>0</v>
      </c>
      <c r="AF334" s="159">
        <f t="shared" si="3167"/>
        <v>0</v>
      </c>
      <c r="AG334" s="159"/>
      <c r="AH334" s="159"/>
      <c r="AI334" s="159"/>
      <c r="AJ334" s="159">
        <f t="shared" si="3168"/>
        <v>0</v>
      </c>
      <c r="AK334" s="159"/>
      <c r="AL334" s="159"/>
      <c r="AM334" s="159"/>
      <c r="AN334" s="159">
        <f t="shared" si="3169"/>
        <v>0</v>
      </c>
      <c r="AO334" s="159"/>
      <c r="AP334" s="159"/>
      <c r="AQ334" s="159"/>
      <c r="AR334" s="159">
        <f t="shared" si="3170"/>
        <v>0</v>
      </c>
      <c r="AS334" s="159"/>
      <c r="AT334" s="159"/>
      <c r="AU334" s="159"/>
      <c r="AV334" s="159">
        <f t="shared" si="3171"/>
        <v>0</v>
      </c>
      <c r="AW334" s="159"/>
      <c r="AX334" s="159"/>
      <c r="AY334" s="159"/>
      <c r="AZ334" s="159">
        <f t="shared" si="3172"/>
        <v>0</v>
      </c>
      <c r="BA334" s="159">
        <f t="shared" si="3173"/>
        <v>0</v>
      </c>
      <c r="BB334" s="159">
        <f t="shared" si="3174"/>
        <v>0</v>
      </c>
      <c r="BC334" s="159">
        <f t="shared" si="3175"/>
        <v>0</v>
      </c>
      <c r="BD334" s="159">
        <f t="shared" si="3176"/>
        <v>0</v>
      </c>
      <c r="BE334" s="159">
        <f t="shared" si="3177"/>
        <v>0</v>
      </c>
      <c r="BF334" s="159">
        <f t="shared" si="3178"/>
        <v>0</v>
      </c>
      <c r="BG334" s="159">
        <f t="shared" si="3179"/>
        <v>0</v>
      </c>
      <c r="BH334" s="159">
        <f t="shared" si="3180"/>
        <v>0</v>
      </c>
      <c r="BI334" s="159">
        <f t="shared" si="3181"/>
        <v>0</v>
      </c>
      <c r="BJ334" s="159">
        <f t="shared" si="3182"/>
        <v>0</v>
      </c>
      <c r="BK334" s="159">
        <f t="shared" si="3183"/>
        <v>0</v>
      </c>
      <c r="BL334" s="159">
        <f t="shared" si="3184"/>
        <v>0</v>
      </c>
      <c r="BM334" s="159">
        <f t="shared" si="3185"/>
        <v>0</v>
      </c>
      <c r="BN334" s="159">
        <f t="shared" si="3186"/>
        <v>0</v>
      </c>
      <c r="BO334" s="159">
        <f t="shared" si="3187"/>
        <v>0</v>
      </c>
      <c r="BP334" s="159">
        <f t="shared" si="3188"/>
        <v>0</v>
      </c>
      <c r="BQ334" s="159">
        <f t="shared" si="3189"/>
        <v>0</v>
      </c>
      <c r="BR334" s="159">
        <f t="shared" si="3190"/>
        <v>0</v>
      </c>
      <c r="BS334" s="159">
        <f t="shared" si="3191"/>
        <v>0</v>
      </c>
      <c r="BT334" s="159">
        <f t="shared" si="3192"/>
        <v>0</v>
      </c>
      <c r="BU334" s="159">
        <f t="shared" si="3193"/>
        <v>0</v>
      </c>
      <c r="BV334" s="159">
        <f t="shared" si="3194"/>
        <v>0</v>
      </c>
      <c r="BW334" s="159">
        <f t="shared" si="3195"/>
        <v>0</v>
      </c>
      <c r="BX334" s="159">
        <f t="shared" si="3196"/>
        <v>0</v>
      </c>
      <c r="DU334" s="114"/>
      <c r="DV334" s="114"/>
      <c r="DW334" s="114"/>
      <c r="DX334" s="114"/>
      <c r="DY334" s="114"/>
      <c r="DZ334" s="114"/>
    </row>
    <row r="335" spans="1:130" ht="14.75" customHeight="1" x14ac:dyDescent="0.35">
      <c r="A335" s="439"/>
      <c r="D335" s="172">
        <f t="shared" ref="D335" si="3204" xml:space="preserve"> BQ335</f>
        <v>0</v>
      </c>
      <c r="E335" s="172">
        <f t="shared" ref="E335" si="3205" xml:space="preserve"> BR335</f>
        <v>0</v>
      </c>
      <c r="F335" s="172">
        <f t="shared" ref="F335" si="3206" xml:space="preserve"> BS335</f>
        <v>0</v>
      </c>
      <c r="G335" s="172">
        <f t="shared" ref="G335" si="3207" xml:space="preserve"> BT335</f>
        <v>0</v>
      </c>
      <c r="H335" s="172">
        <f t="shared" ref="H335" si="3208" xml:space="preserve"> BU335</f>
        <v>0</v>
      </c>
      <c r="I335" s="172">
        <f t="shared" ref="I335" si="3209" xml:space="preserve"> BV335</f>
        <v>0</v>
      </c>
      <c r="J335" s="172">
        <f t="shared" ref="J335" si="3210" xml:space="preserve"> BW335</f>
        <v>0</v>
      </c>
      <c r="K335" s="172">
        <f t="shared" ref="K335" si="3211" xml:space="preserve"> BX335</f>
        <v>0</v>
      </c>
      <c r="L335" s="172">
        <f>IF('PPG Phase Definition'!S157="DIG AACM",1,IF('PPG Phase Definition'!S157="LED_DC Cancellation",1,0))</f>
        <v>0</v>
      </c>
      <c r="M335" s="172">
        <f>IF('PPG Phase Definition'!S157="ANA AACM",1,0)</f>
        <v>0</v>
      </c>
      <c r="N335" s="172">
        <f xml:space="preserve"> 'PPG Phase Definition'!U157</f>
        <v>1</v>
      </c>
      <c r="O335" s="172">
        <f t="shared" ref="O335" si="3212" xml:space="preserve"> BV334</f>
        <v>0</v>
      </c>
      <c r="P335" s="172">
        <f t="shared" ref="P335" si="3213" xml:space="preserve"> BW334</f>
        <v>0</v>
      </c>
      <c r="Q335" s="172">
        <f xml:space="preserve"> BX334</f>
        <v>0</v>
      </c>
      <c r="R335" s="172">
        <f>INT(MOD('PPG Phase Definition'!T157/2,2))</f>
        <v>0</v>
      </c>
      <c r="S335" s="172">
        <f>MOD('PPG Phase Definition'!T157,2)</f>
        <v>0</v>
      </c>
      <c r="T335" s="172">
        <f t="shared" ref="T335" si="3214" xml:space="preserve"> BU333</f>
        <v>0</v>
      </c>
      <c r="U335" s="172">
        <f t="shared" ref="U335" si="3215" xml:space="preserve"> BV333</f>
        <v>0</v>
      </c>
      <c r="V335" s="172">
        <f t="shared" ref="V335" si="3216" xml:space="preserve"> BW333</f>
        <v>0</v>
      </c>
      <c r="W335" s="172">
        <f xml:space="preserve"> BX333</f>
        <v>0</v>
      </c>
      <c r="X335" s="172">
        <f t="shared" ref="X335" si="3217" xml:space="preserve"> BU332</f>
        <v>0</v>
      </c>
      <c r="Y335" s="172">
        <f t="shared" ref="Y335" si="3218" xml:space="preserve"> BV332</f>
        <v>0</v>
      </c>
      <c r="Z335" s="172">
        <f t="shared" ref="Z335" si="3219" xml:space="preserve"> BW332</f>
        <v>0</v>
      </c>
      <c r="AA335" s="172">
        <f xml:space="preserve"> BX332</f>
        <v>0</v>
      </c>
      <c r="AD335" s="159" t="s">
        <v>261</v>
      </c>
      <c r="AE335" s="93">
        <f xml:space="preserve"> IF(OR(('PPG Phase Definition'!U157=1),('PPG Phase Definition'!$Q$2=1)),IF('PPG Phase Definition'!I391="",0,MIN(ROUND('PPG Phase Definition'!I391/'PPG Config'!$C$20*255,0),255)),IF('PPG Phase Definition'!I391="",0,MIN(ROUND('PPG Phase Definition'!I391/'PPG Config'!$C$23*255,0),255)))</f>
        <v>0</v>
      </c>
      <c r="AF335" s="159">
        <f t="shared" si="3167"/>
        <v>0</v>
      </c>
      <c r="AG335" s="159"/>
      <c r="AH335" s="159"/>
      <c r="AI335" s="159"/>
      <c r="AJ335" s="159">
        <f t="shared" si="3168"/>
        <v>0</v>
      </c>
      <c r="AK335" s="159"/>
      <c r="AL335" s="159"/>
      <c r="AM335" s="159"/>
      <c r="AN335" s="159">
        <f t="shared" si="3169"/>
        <v>0</v>
      </c>
      <c r="AO335" s="159"/>
      <c r="AP335" s="159"/>
      <c r="AQ335" s="159"/>
      <c r="AR335" s="159">
        <f t="shared" si="3170"/>
        <v>0</v>
      </c>
      <c r="AS335" s="159"/>
      <c r="AT335" s="159"/>
      <c r="AU335" s="159"/>
      <c r="AV335" s="159">
        <f t="shared" si="3171"/>
        <v>0</v>
      </c>
      <c r="AW335" s="159"/>
      <c r="AX335" s="159"/>
      <c r="AY335" s="159"/>
      <c r="AZ335" s="159">
        <f t="shared" si="3172"/>
        <v>0</v>
      </c>
      <c r="BA335" s="159">
        <f t="shared" si="3173"/>
        <v>0</v>
      </c>
      <c r="BB335" s="159">
        <f t="shared" si="3174"/>
        <v>0</v>
      </c>
      <c r="BC335" s="159">
        <f t="shared" si="3175"/>
        <v>0</v>
      </c>
      <c r="BD335" s="159">
        <f t="shared" si="3176"/>
        <v>0</v>
      </c>
      <c r="BE335" s="159">
        <f t="shared" si="3177"/>
        <v>0</v>
      </c>
      <c r="BF335" s="159">
        <f t="shared" si="3178"/>
        <v>0</v>
      </c>
      <c r="BG335" s="159">
        <f t="shared" si="3179"/>
        <v>0</v>
      </c>
      <c r="BH335" s="159">
        <f t="shared" si="3180"/>
        <v>0</v>
      </c>
      <c r="BI335" s="159">
        <f t="shared" si="3181"/>
        <v>0</v>
      </c>
      <c r="BJ335" s="159">
        <f t="shared" si="3182"/>
        <v>0</v>
      </c>
      <c r="BK335" s="159">
        <f t="shared" si="3183"/>
        <v>0</v>
      </c>
      <c r="BL335" s="159">
        <f t="shared" si="3184"/>
        <v>0</v>
      </c>
      <c r="BM335" s="159">
        <f t="shared" si="3185"/>
        <v>0</v>
      </c>
      <c r="BN335" s="159">
        <f t="shared" si="3186"/>
        <v>0</v>
      </c>
      <c r="BO335" s="159">
        <f t="shared" si="3187"/>
        <v>0</v>
      </c>
      <c r="BP335" s="159">
        <f t="shared" si="3188"/>
        <v>0</v>
      </c>
      <c r="BQ335" s="159">
        <f t="shared" si="3189"/>
        <v>0</v>
      </c>
      <c r="BR335" s="159">
        <f t="shared" si="3190"/>
        <v>0</v>
      </c>
      <c r="BS335" s="159">
        <f t="shared" si="3191"/>
        <v>0</v>
      </c>
      <c r="BT335" s="159">
        <f t="shared" si="3192"/>
        <v>0</v>
      </c>
      <c r="BU335" s="159">
        <f t="shared" si="3193"/>
        <v>0</v>
      </c>
      <c r="BV335" s="159">
        <f t="shared" si="3194"/>
        <v>0</v>
      </c>
      <c r="BW335" s="159">
        <f t="shared" si="3195"/>
        <v>0</v>
      </c>
      <c r="BX335" s="159">
        <f t="shared" si="3196"/>
        <v>0</v>
      </c>
      <c r="BY335" s="127"/>
      <c r="BZ335" s="127"/>
      <c r="CA335" s="127"/>
      <c r="CB335" s="127"/>
      <c r="CC335" s="127"/>
      <c r="CD335" s="127"/>
      <c r="CE335" s="127"/>
      <c r="CF335" s="127"/>
      <c r="CG335" s="127"/>
      <c r="CH335" s="127"/>
      <c r="CI335" s="127"/>
      <c r="CJ335" s="127"/>
      <c r="CK335" s="127"/>
      <c r="CL335" s="127"/>
      <c r="CM335" s="127"/>
      <c r="CN335" s="127"/>
      <c r="CO335" s="127"/>
      <c r="CP335" s="127"/>
      <c r="CQ335" s="127"/>
      <c r="CR335" s="127"/>
      <c r="CS335" s="127"/>
      <c r="DU335" s="115" t="str">
        <f t="shared" ref="DU335" si="3220" xml:space="preserve"> DEC2HEX(D335*8+E335*4+F335*2+G335)</f>
        <v>0</v>
      </c>
      <c r="DV335" s="115" t="str">
        <f t="shared" ref="DV335" si="3221" xml:space="preserve"> DEC2HEX(H335*8+I335*4+J335*2+K335)</f>
        <v>0</v>
      </c>
      <c r="DW335" s="115" t="str">
        <f t="shared" ref="DW335" si="3222" xml:space="preserve"> DEC2HEX(L335*8+M335*4+N335*2+O335)</f>
        <v>2</v>
      </c>
      <c r="DX335" s="115" t="str">
        <f t="shared" ref="DX335" si="3223" xml:space="preserve"> DEC2HEX(P335*8+Q335*4+R335*2+S335)</f>
        <v>0</v>
      </c>
      <c r="DY335" s="115" t="str">
        <f t="shared" ref="DY335" si="3224" xml:space="preserve"> DEC2HEX(T335*8+U335*4+V335*2+W335)</f>
        <v>0</v>
      </c>
      <c r="DZ335" s="115" t="str">
        <f t="shared" ref="DZ335" si="3225" xml:space="preserve"> DEC2HEX(X335*8+Y335*4+Z335*2+AA335)</f>
        <v>0</v>
      </c>
    </row>
    <row r="336" spans="1:130" ht="90" customHeight="1" x14ac:dyDescent="0.35">
      <c r="A336" s="439"/>
      <c r="B336" s="230">
        <f>B334+1</f>
        <v>109</v>
      </c>
      <c r="C336" s="164" t="str">
        <f t="shared" ref="C336" si="3226" xml:space="preserve"> DEC2HEX(B336)</f>
        <v>6D</v>
      </c>
      <c r="D336" s="445" t="s">
        <v>244</v>
      </c>
      <c r="E336" s="445"/>
      <c r="F336" s="169" t="s">
        <v>573</v>
      </c>
      <c r="G336" s="168" t="s">
        <v>350</v>
      </c>
      <c r="H336" s="168" t="s">
        <v>572</v>
      </c>
      <c r="I336" s="478" t="s">
        <v>571</v>
      </c>
      <c r="J336" s="478"/>
      <c r="K336" s="478" t="s">
        <v>34</v>
      </c>
      <c r="L336" s="478"/>
      <c r="M336" s="169" t="s">
        <v>245</v>
      </c>
      <c r="N336" s="169" t="s">
        <v>570</v>
      </c>
      <c r="O336" s="169" t="s">
        <v>35</v>
      </c>
      <c r="P336" s="168" t="s">
        <v>377</v>
      </c>
      <c r="Q336" s="167">
        <v>0</v>
      </c>
      <c r="R336" s="167">
        <v>0</v>
      </c>
      <c r="S336" s="167">
        <v>0</v>
      </c>
      <c r="T336" s="460" t="s">
        <v>37</v>
      </c>
      <c r="U336" s="460"/>
      <c r="V336" s="460"/>
      <c r="W336" s="460"/>
      <c r="X336" s="460"/>
      <c r="Y336" s="460"/>
      <c r="Z336" s="460"/>
      <c r="AA336" s="460"/>
      <c r="AD336" s="159" t="s">
        <v>262</v>
      </c>
      <c r="AE336" s="93">
        <f xml:space="preserve"> IF('PPG Phase Definition'!T391="",0,INDEX(REFERENCE!$A$2:$A$15,MATCH('PPG Phase Definition'!T391,REFERENCE!$B$2:$B$15,0)))</f>
        <v>0</v>
      </c>
      <c r="AF336" s="159">
        <f t="shared" si="3167"/>
        <v>0</v>
      </c>
      <c r="AG336" s="159"/>
      <c r="AH336" s="159"/>
      <c r="AI336" s="159"/>
      <c r="AJ336" s="159">
        <f t="shared" si="3168"/>
        <v>0</v>
      </c>
      <c r="AK336" s="159"/>
      <c r="AL336" s="159"/>
      <c r="AM336" s="159"/>
      <c r="AN336" s="159">
        <f t="shared" si="3169"/>
        <v>0</v>
      </c>
      <c r="AO336" s="159"/>
      <c r="AP336" s="159"/>
      <c r="AQ336" s="159"/>
      <c r="AR336" s="159">
        <f t="shared" si="3170"/>
        <v>0</v>
      </c>
      <c r="AS336" s="159"/>
      <c r="AT336" s="159"/>
      <c r="AU336" s="159"/>
      <c r="AV336" s="159">
        <f t="shared" si="3171"/>
        <v>0</v>
      </c>
      <c r="AW336" s="159"/>
      <c r="AX336" s="159"/>
      <c r="AY336" s="159"/>
      <c r="AZ336" s="159">
        <f t="shared" si="3172"/>
        <v>0</v>
      </c>
      <c r="BA336" s="159">
        <f t="shared" si="3173"/>
        <v>0</v>
      </c>
      <c r="BB336" s="159">
        <f t="shared" si="3174"/>
        <v>0</v>
      </c>
      <c r="BC336" s="159">
        <f t="shared" si="3175"/>
        <v>0</v>
      </c>
      <c r="BD336" s="159">
        <f t="shared" si="3176"/>
        <v>0</v>
      </c>
      <c r="BE336" s="159">
        <f t="shared" si="3177"/>
        <v>0</v>
      </c>
      <c r="BF336" s="159">
        <f t="shared" si="3178"/>
        <v>0</v>
      </c>
      <c r="BG336" s="159">
        <f t="shared" si="3179"/>
        <v>0</v>
      </c>
      <c r="BH336" s="159">
        <f t="shared" si="3180"/>
        <v>0</v>
      </c>
      <c r="BI336" s="159">
        <f t="shared" si="3181"/>
        <v>0</v>
      </c>
      <c r="BJ336" s="159">
        <f t="shared" si="3182"/>
        <v>0</v>
      </c>
      <c r="BK336" s="159">
        <f t="shared" si="3183"/>
        <v>0</v>
      </c>
      <c r="BL336" s="159">
        <f t="shared" si="3184"/>
        <v>0</v>
      </c>
      <c r="BM336" s="159">
        <f t="shared" si="3185"/>
        <v>0</v>
      </c>
      <c r="BN336" s="159">
        <f t="shared" si="3186"/>
        <v>0</v>
      </c>
      <c r="BO336" s="159">
        <f t="shared" si="3187"/>
        <v>0</v>
      </c>
      <c r="BP336" s="159">
        <f t="shared" si="3188"/>
        <v>0</v>
      </c>
      <c r="BQ336" s="159">
        <f t="shared" si="3189"/>
        <v>0</v>
      </c>
      <c r="BR336" s="159">
        <f t="shared" si="3190"/>
        <v>0</v>
      </c>
      <c r="BS336" s="159">
        <f t="shared" si="3191"/>
        <v>0</v>
      </c>
      <c r="BT336" s="159">
        <f t="shared" si="3192"/>
        <v>0</v>
      </c>
      <c r="BU336" s="159">
        <f t="shared" si="3193"/>
        <v>0</v>
      </c>
      <c r="BV336" s="159">
        <f t="shared" si="3194"/>
        <v>0</v>
      </c>
      <c r="BW336" s="159">
        <f t="shared" si="3195"/>
        <v>0</v>
      </c>
      <c r="BX336" s="159">
        <f t="shared" si="3196"/>
        <v>0</v>
      </c>
      <c r="BY336" s="127"/>
      <c r="BZ336" s="127"/>
      <c r="CA336" s="127"/>
      <c r="CB336" s="127"/>
      <c r="CC336" s="127"/>
      <c r="CD336" s="127"/>
      <c r="CE336" s="127"/>
      <c r="DU336" s="114"/>
      <c r="DV336" s="114"/>
      <c r="DW336" s="114"/>
      <c r="DX336" s="114"/>
      <c r="DY336" s="114"/>
      <c r="DZ336" s="114"/>
    </row>
    <row r="337" spans="1:130" ht="15.5" x14ac:dyDescent="0.35">
      <c r="A337" s="439"/>
      <c r="D337" s="172">
        <f xml:space="preserve"> MOD((IF('PPG Phase Definition'!S391="",0,INDEX(REFERENCE!$L$12:$L$15,MATCH('PPG Phase Definition'!S391,REFERENCE!$M$12:$M$15,0)))-E337)/2,2)</f>
        <v>0</v>
      </c>
      <c r="E337" s="172">
        <f xml:space="preserve"> MOD(IF('PPG Phase Definition'!S391="",0,INDEX(REFERENCE!$L$12:$L$15,MATCH('PPG Phase Definition'!S391,REFERENCE!$M$12:$M$15,0))),2)</f>
        <v>0</v>
      </c>
      <c r="F337" s="156"/>
      <c r="G337" s="156"/>
      <c r="H337" s="172">
        <f>IF('PPG Phase Definition'!C157="Impedance",1,0)*IMP_MODE_EN</f>
        <v>0</v>
      </c>
      <c r="I337" s="172">
        <f xml:space="preserve"> MOD(('PPG Phase Definition'!M391-J337)/2,2)</f>
        <v>0</v>
      </c>
      <c r="J337" s="172">
        <f xml:space="preserve"> MOD('PPG Phase Definition'!M391,2)</f>
        <v>0</v>
      </c>
      <c r="K337" s="156"/>
      <c r="L337" s="156"/>
      <c r="M337" s="156"/>
      <c r="N337" s="172">
        <f xml:space="preserve"> MOD(('PPG Phase Definition'!M391-I337*2-J337)/4,2)</f>
        <v>0</v>
      </c>
      <c r="O337" s="172">
        <f xml:space="preserve"> 'PPG Phase Definition'!K391</f>
        <v>0</v>
      </c>
      <c r="P337" s="156">
        <f>IF('PPG Phase Definition'!K157="Set2",1,0)</f>
        <v>0</v>
      </c>
      <c r="Q337" s="156"/>
      <c r="R337" s="156"/>
      <c r="S337" s="156"/>
      <c r="T337" s="172">
        <f t="shared" ref="T337" si="3227" xml:space="preserve"> BQ340</f>
        <v>0</v>
      </c>
      <c r="U337" s="172">
        <f t="shared" ref="U337" si="3228" xml:space="preserve"> BR340</f>
        <v>0</v>
      </c>
      <c r="V337" s="172">
        <f t="shared" ref="V337" si="3229" xml:space="preserve"> BS340</f>
        <v>0</v>
      </c>
      <c r="W337" s="172">
        <f t="shared" ref="W337" si="3230" xml:space="preserve"> BT340</f>
        <v>0</v>
      </c>
      <c r="X337" s="172">
        <f t="shared" ref="X337" si="3231" xml:space="preserve"> BU340</f>
        <v>0</v>
      </c>
      <c r="Y337" s="172">
        <f t="shared" ref="Y337" si="3232" xml:space="preserve"> BV340</f>
        <v>0</v>
      </c>
      <c r="Z337" s="172">
        <f t="shared" ref="Z337" si="3233" xml:space="preserve"> BW340</f>
        <v>0</v>
      </c>
      <c r="AA337" s="172">
        <f xml:space="preserve"> BX340</f>
        <v>0</v>
      </c>
      <c r="AD337" s="159" t="s">
        <v>263</v>
      </c>
      <c r="AE337" s="93">
        <f xml:space="preserve"> IF('PPG Phase Definition'!U391="",0,INDEX(REFERENCE!$A$17:$A$24,MATCH('PPG Phase Definition'!U391,REFERENCE!$B$17:$B$24,0)))</f>
        <v>0</v>
      </c>
      <c r="AF337" s="159">
        <f t="shared" si="3167"/>
        <v>0</v>
      </c>
      <c r="AG337" s="159"/>
      <c r="AH337" s="159"/>
      <c r="AI337" s="159"/>
      <c r="AJ337" s="159">
        <f t="shared" si="3168"/>
        <v>0</v>
      </c>
      <c r="AK337" s="159"/>
      <c r="AL337" s="159"/>
      <c r="AM337" s="159"/>
      <c r="AN337" s="159">
        <f t="shared" si="3169"/>
        <v>0</v>
      </c>
      <c r="AO337" s="159"/>
      <c r="AP337" s="159"/>
      <c r="AQ337" s="159"/>
      <c r="AR337" s="159">
        <f t="shared" si="3170"/>
        <v>0</v>
      </c>
      <c r="AS337" s="159"/>
      <c r="AT337" s="159"/>
      <c r="AU337" s="159"/>
      <c r="AV337" s="159">
        <f t="shared" si="3171"/>
        <v>0</v>
      </c>
      <c r="AW337" s="159"/>
      <c r="AX337" s="159"/>
      <c r="AY337" s="159"/>
      <c r="AZ337" s="159">
        <f t="shared" si="3172"/>
        <v>0</v>
      </c>
      <c r="BA337" s="159">
        <f t="shared" si="3173"/>
        <v>0</v>
      </c>
      <c r="BB337" s="159">
        <f t="shared" si="3174"/>
        <v>0</v>
      </c>
      <c r="BC337" s="159">
        <f t="shared" si="3175"/>
        <v>0</v>
      </c>
      <c r="BD337" s="159">
        <f t="shared" si="3176"/>
        <v>0</v>
      </c>
      <c r="BE337" s="159">
        <f t="shared" si="3177"/>
        <v>0</v>
      </c>
      <c r="BF337" s="159">
        <f t="shared" si="3178"/>
        <v>0</v>
      </c>
      <c r="BG337" s="159">
        <f t="shared" si="3179"/>
        <v>0</v>
      </c>
      <c r="BH337" s="159">
        <f t="shared" si="3180"/>
        <v>0</v>
      </c>
      <c r="BI337" s="159">
        <f t="shared" si="3181"/>
        <v>0</v>
      </c>
      <c r="BJ337" s="159">
        <f t="shared" si="3182"/>
        <v>0</v>
      </c>
      <c r="BK337" s="159">
        <f t="shared" si="3183"/>
        <v>0</v>
      </c>
      <c r="BL337" s="159">
        <f t="shared" si="3184"/>
        <v>0</v>
      </c>
      <c r="BM337" s="159">
        <f t="shared" si="3185"/>
        <v>0</v>
      </c>
      <c r="BN337" s="159">
        <f t="shared" si="3186"/>
        <v>0</v>
      </c>
      <c r="BO337" s="159">
        <f t="shared" si="3187"/>
        <v>0</v>
      </c>
      <c r="BP337" s="159">
        <f t="shared" si="3188"/>
        <v>0</v>
      </c>
      <c r="BQ337" s="159">
        <f t="shared" si="3189"/>
        <v>0</v>
      </c>
      <c r="BR337" s="159">
        <f t="shared" si="3190"/>
        <v>0</v>
      </c>
      <c r="BS337" s="159">
        <f t="shared" si="3191"/>
        <v>0</v>
      </c>
      <c r="BT337" s="159">
        <f t="shared" si="3192"/>
        <v>0</v>
      </c>
      <c r="BU337" s="159">
        <f t="shared" si="3193"/>
        <v>0</v>
      </c>
      <c r="BV337" s="159">
        <f t="shared" si="3194"/>
        <v>0</v>
      </c>
      <c r="BW337" s="159">
        <f t="shared" si="3195"/>
        <v>0</v>
      </c>
      <c r="BX337" s="159">
        <f t="shared" si="3196"/>
        <v>0</v>
      </c>
      <c r="DU337" s="115" t="str">
        <f t="shared" ref="DU337" si="3234" xml:space="preserve"> DEC2HEX(D337*8+E337*4+F337*2+G337)</f>
        <v>0</v>
      </c>
      <c r="DV337" s="115" t="str">
        <f t="shared" ref="DV337" si="3235" xml:space="preserve"> DEC2HEX(H337*8+I337*4+J337*2+K337)</f>
        <v>0</v>
      </c>
      <c r="DW337" s="115" t="str">
        <f t="shared" ref="DW337" si="3236" xml:space="preserve"> DEC2HEX(L337*8+M337*4+N337*2+O337)</f>
        <v>0</v>
      </c>
      <c r="DX337" s="115" t="str">
        <f t="shared" ref="DX337" si="3237" xml:space="preserve"> DEC2HEX(P337*8+Q337*4+R337*2+S337)</f>
        <v>0</v>
      </c>
      <c r="DY337" s="115" t="str">
        <f t="shared" ref="DY337" si="3238" xml:space="preserve"> DEC2HEX(T337*8+U337*4+V337*2+W337)</f>
        <v>0</v>
      </c>
      <c r="DZ337" s="115" t="str">
        <f t="shared" ref="DZ337" si="3239" xml:space="preserve"> DEC2HEX(X337*8+Y337*4+Z337*2+AA337)</f>
        <v>0</v>
      </c>
    </row>
    <row r="338" spans="1:130" ht="69" x14ac:dyDescent="0.35">
      <c r="A338" s="439"/>
      <c r="B338" s="230">
        <f>B336+1</f>
        <v>110</v>
      </c>
      <c r="C338" s="164" t="str">
        <f t="shared" ref="C338" si="3240" xml:space="preserve"> DEC2HEX(B338)</f>
        <v>6E</v>
      </c>
      <c r="D338" s="445" t="s">
        <v>246</v>
      </c>
      <c r="E338" s="476"/>
      <c r="F338" s="476"/>
      <c r="G338" s="476"/>
      <c r="H338" s="476"/>
      <c r="I338" s="476"/>
      <c r="J338" s="476"/>
      <c r="K338" s="476"/>
      <c r="L338" s="168" t="s">
        <v>247</v>
      </c>
      <c r="M338" s="168" t="s">
        <v>248</v>
      </c>
      <c r="N338" s="168" t="s">
        <v>249</v>
      </c>
      <c r="O338" s="460" t="s">
        <v>250</v>
      </c>
      <c r="P338" s="460"/>
      <c r="Q338" s="460"/>
      <c r="R338" s="477" t="s">
        <v>379</v>
      </c>
      <c r="S338" s="477"/>
      <c r="T338" s="460" t="s">
        <v>251</v>
      </c>
      <c r="U338" s="460"/>
      <c r="V338" s="460"/>
      <c r="W338" s="460"/>
      <c r="X338" s="167">
        <v>0</v>
      </c>
      <c r="Y338" s="167">
        <v>0</v>
      </c>
      <c r="Z338" s="167">
        <v>0</v>
      </c>
      <c r="AA338" s="167">
        <v>0</v>
      </c>
      <c r="AD338" s="159" t="s">
        <v>264</v>
      </c>
      <c r="AE338" s="93">
        <f xml:space="preserve"> IF(OR(('PPG Phase Definition'!AH157=1),('PPG Phase Definition'!$Q$2=1)),IF('PPG Phase Definition'!W391="",0,MIN(ROUND('PPG Phase Definition'!W391/'PPG Config'!$C$21*255,0),255)),IF('PPG Phase Definition'!W391="",0,MIN(ROUND('PPG Phase Definition'!W391/'PPG Config'!$C$24*255,0),255)))</f>
        <v>0</v>
      </c>
      <c r="AF338" s="159">
        <f t="shared" si="3167"/>
        <v>0</v>
      </c>
      <c r="AG338" s="159"/>
      <c r="AH338" s="159"/>
      <c r="AI338" s="159"/>
      <c r="AJ338" s="159">
        <f t="shared" si="3168"/>
        <v>0</v>
      </c>
      <c r="AK338" s="159"/>
      <c r="AL338" s="159"/>
      <c r="AM338" s="159"/>
      <c r="AN338" s="159">
        <f t="shared" si="3169"/>
        <v>0</v>
      </c>
      <c r="AO338" s="159"/>
      <c r="AP338" s="159"/>
      <c r="AQ338" s="159"/>
      <c r="AR338" s="159">
        <f t="shared" si="3170"/>
        <v>0</v>
      </c>
      <c r="AS338" s="159"/>
      <c r="AT338" s="159"/>
      <c r="AU338" s="159"/>
      <c r="AV338" s="159">
        <f t="shared" si="3171"/>
        <v>0</v>
      </c>
      <c r="AW338" s="159"/>
      <c r="AX338" s="159"/>
      <c r="AY338" s="159"/>
      <c r="AZ338" s="159">
        <f t="shared" si="3172"/>
        <v>0</v>
      </c>
      <c r="BA338" s="159">
        <f t="shared" si="3173"/>
        <v>0</v>
      </c>
      <c r="BB338" s="159">
        <f t="shared" si="3174"/>
        <v>0</v>
      </c>
      <c r="BC338" s="159">
        <f t="shared" si="3175"/>
        <v>0</v>
      </c>
      <c r="BD338" s="159">
        <f t="shared" si="3176"/>
        <v>0</v>
      </c>
      <c r="BE338" s="159">
        <f t="shared" si="3177"/>
        <v>0</v>
      </c>
      <c r="BF338" s="159">
        <f t="shared" si="3178"/>
        <v>0</v>
      </c>
      <c r="BG338" s="159">
        <f t="shared" si="3179"/>
        <v>0</v>
      </c>
      <c r="BH338" s="159">
        <f t="shared" si="3180"/>
        <v>0</v>
      </c>
      <c r="BI338" s="159">
        <f t="shared" si="3181"/>
        <v>0</v>
      </c>
      <c r="BJ338" s="159">
        <f t="shared" si="3182"/>
        <v>0</v>
      </c>
      <c r="BK338" s="159">
        <f t="shared" si="3183"/>
        <v>0</v>
      </c>
      <c r="BL338" s="159">
        <f t="shared" si="3184"/>
        <v>0</v>
      </c>
      <c r="BM338" s="159">
        <f t="shared" si="3185"/>
        <v>0</v>
      </c>
      <c r="BN338" s="159">
        <f t="shared" si="3186"/>
        <v>0</v>
      </c>
      <c r="BO338" s="159">
        <f t="shared" si="3187"/>
        <v>0</v>
      </c>
      <c r="BP338" s="159">
        <f t="shared" si="3188"/>
        <v>0</v>
      </c>
      <c r="BQ338" s="159">
        <f t="shared" si="3189"/>
        <v>0</v>
      </c>
      <c r="BR338" s="159">
        <f t="shared" si="3190"/>
        <v>0</v>
      </c>
      <c r="BS338" s="159">
        <f t="shared" si="3191"/>
        <v>0</v>
      </c>
      <c r="BT338" s="159">
        <f t="shared" si="3192"/>
        <v>0</v>
      </c>
      <c r="BU338" s="159">
        <f t="shared" si="3193"/>
        <v>0</v>
      </c>
      <c r="BV338" s="159">
        <f t="shared" si="3194"/>
        <v>0</v>
      </c>
      <c r="BW338" s="159">
        <f t="shared" si="3195"/>
        <v>0</v>
      </c>
      <c r="BX338" s="159">
        <f t="shared" si="3196"/>
        <v>0</v>
      </c>
      <c r="BY338" s="127"/>
      <c r="BZ338" s="127"/>
      <c r="CA338" s="127"/>
      <c r="CB338" s="127"/>
      <c r="CC338" s="127"/>
      <c r="CD338" s="127"/>
      <c r="CE338" s="127"/>
      <c r="CF338" s="127"/>
      <c r="CG338" s="127"/>
      <c r="CH338" s="127"/>
      <c r="CI338" s="127"/>
      <c r="CJ338" s="127"/>
      <c r="CK338" s="127"/>
      <c r="CL338" s="127"/>
      <c r="CM338" s="127"/>
      <c r="CN338" s="127"/>
      <c r="CO338" s="127"/>
      <c r="CP338" s="127"/>
      <c r="CQ338" s="127"/>
      <c r="CR338" s="127"/>
      <c r="CS338" s="127"/>
      <c r="DU338" s="114"/>
      <c r="DV338" s="114"/>
      <c r="DW338" s="114"/>
      <c r="DX338" s="114"/>
      <c r="DY338" s="114"/>
      <c r="DZ338" s="114"/>
    </row>
    <row r="339" spans="1:130" ht="15.5" x14ac:dyDescent="0.35">
      <c r="A339" s="439"/>
      <c r="D339" s="172">
        <f t="shared" ref="D339" si="3241" xml:space="preserve"> BQ338</f>
        <v>0</v>
      </c>
      <c r="E339" s="172">
        <f t="shared" ref="E339" si="3242" xml:space="preserve"> BR338</f>
        <v>0</v>
      </c>
      <c r="F339" s="172">
        <f t="shared" ref="F339" si="3243" xml:space="preserve"> BS338</f>
        <v>0</v>
      </c>
      <c r="G339" s="172">
        <f t="shared" ref="G339" si="3244" xml:space="preserve"> BT338</f>
        <v>0</v>
      </c>
      <c r="H339" s="172">
        <f t="shared" ref="H339" si="3245" xml:space="preserve"> BU338</f>
        <v>0</v>
      </c>
      <c r="I339" s="172">
        <f t="shared" ref="I339" si="3246" xml:space="preserve"> BV338</f>
        <v>0</v>
      </c>
      <c r="J339" s="172">
        <f t="shared" ref="J339" si="3247" xml:space="preserve"> BW338</f>
        <v>0</v>
      </c>
      <c r="K339" s="172">
        <f t="shared" ref="K339" si="3248" xml:space="preserve"> BX338</f>
        <v>0</v>
      </c>
      <c r="L339" s="172">
        <f>IF('PPG Phase Definition'!AF157="DIG AACM",1,IF('PPG Phase Definition'!AF157="LED_DC Cancellation",1,0))</f>
        <v>0</v>
      </c>
      <c r="M339" s="172">
        <f>IF('PPG Phase Definition'!AF157="ANA AACM",1,0)</f>
        <v>0</v>
      </c>
      <c r="N339" s="172">
        <f xml:space="preserve"> 'PPG Phase Definition'!AH157</f>
        <v>0</v>
      </c>
      <c r="O339" s="172">
        <f t="shared" ref="O339" si="3249" xml:space="preserve"> BV337</f>
        <v>0</v>
      </c>
      <c r="P339" s="172">
        <f t="shared" ref="P339" si="3250" xml:space="preserve"> BW337</f>
        <v>0</v>
      </c>
      <c r="Q339" s="172">
        <f xml:space="preserve"> BX337</f>
        <v>0</v>
      </c>
      <c r="R339" s="172">
        <f>INT(MOD('PPG Phase Definition'!AG157/2,2))</f>
        <v>0</v>
      </c>
      <c r="S339" s="172">
        <f>MOD('PPG Phase Definition'!AG157,2)</f>
        <v>0</v>
      </c>
      <c r="T339" s="172">
        <f t="shared" ref="T339" si="3251" xml:space="preserve"> BU336</f>
        <v>0</v>
      </c>
      <c r="U339" s="172">
        <f t="shared" ref="U339" si="3252" xml:space="preserve"> BV336</f>
        <v>0</v>
      </c>
      <c r="V339" s="172">
        <f t="shared" ref="V339" si="3253" xml:space="preserve"> BW336</f>
        <v>0</v>
      </c>
      <c r="W339" s="172">
        <f xml:space="preserve"> BX336</f>
        <v>0</v>
      </c>
      <c r="X339" s="194"/>
      <c r="Y339" s="194"/>
      <c r="Z339" s="194"/>
      <c r="AA339" s="194"/>
      <c r="AD339" s="159" t="s">
        <v>115</v>
      </c>
      <c r="AE339" s="93">
        <f xml:space="preserve"> IF('PPG Phase Definition'!L391="",0,INDEX(REFERENCE!$I$12:$I$23,MATCH('PPG Phase Definition'!L391,REFERENCE!$J$12:$J$23,0)))</f>
        <v>0</v>
      </c>
      <c r="AF339" s="159">
        <f t="shared" si="3167"/>
        <v>0</v>
      </c>
      <c r="AG339" s="159"/>
      <c r="AH339" s="159"/>
      <c r="AI339" s="159"/>
      <c r="AJ339" s="159">
        <f t="shared" si="3168"/>
        <v>0</v>
      </c>
      <c r="AK339" s="159"/>
      <c r="AL339" s="159"/>
      <c r="AM339" s="159"/>
      <c r="AN339" s="159">
        <f t="shared" si="3169"/>
        <v>0</v>
      </c>
      <c r="AO339" s="159"/>
      <c r="AP339" s="159"/>
      <c r="AQ339" s="159"/>
      <c r="AR339" s="159">
        <f t="shared" si="3170"/>
        <v>0</v>
      </c>
      <c r="AS339" s="159"/>
      <c r="AT339" s="159"/>
      <c r="AU339" s="159"/>
      <c r="AV339" s="159">
        <f t="shared" si="3171"/>
        <v>0</v>
      </c>
      <c r="AW339" s="159"/>
      <c r="AX339" s="159"/>
      <c r="AY339" s="159"/>
      <c r="AZ339" s="159">
        <f t="shared" si="3172"/>
        <v>0</v>
      </c>
      <c r="BA339" s="159">
        <f t="shared" si="3173"/>
        <v>0</v>
      </c>
      <c r="BB339" s="159">
        <f t="shared" si="3174"/>
        <v>0</v>
      </c>
      <c r="BC339" s="159">
        <f t="shared" si="3175"/>
        <v>0</v>
      </c>
      <c r="BD339" s="159">
        <f t="shared" si="3176"/>
        <v>0</v>
      </c>
      <c r="BE339" s="159">
        <f t="shared" si="3177"/>
        <v>0</v>
      </c>
      <c r="BF339" s="159">
        <f t="shared" si="3178"/>
        <v>0</v>
      </c>
      <c r="BG339" s="159">
        <f t="shared" si="3179"/>
        <v>0</v>
      </c>
      <c r="BH339" s="159">
        <f t="shared" si="3180"/>
        <v>0</v>
      </c>
      <c r="BI339" s="159">
        <f t="shared" si="3181"/>
        <v>0</v>
      </c>
      <c r="BJ339" s="159">
        <f t="shared" si="3182"/>
        <v>0</v>
      </c>
      <c r="BK339" s="159">
        <f t="shared" si="3183"/>
        <v>0</v>
      </c>
      <c r="BL339" s="159">
        <f t="shared" si="3184"/>
        <v>0</v>
      </c>
      <c r="BM339" s="159">
        <f t="shared" si="3185"/>
        <v>0</v>
      </c>
      <c r="BN339" s="159">
        <f t="shared" si="3186"/>
        <v>0</v>
      </c>
      <c r="BO339" s="159">
        <f t="shared" si="3187"/>
        <v>0</v>
      </c>
      <c r="BP339" s="159">
        <f t="shared" si="3188"/>
        <v>0</v>
      </c>
      <c r="BQ339" s="159">
        <f t="shared" si="3189"/>
        <v>0</v>
      </c>
      <c r="BR339" s="159">
        <f t="shared" si="3190"/>
        <v>0</v>
      </c>
      <c r="BS339" s="159">
        <f t="shared" si="3191"/>
        <v>0</v>
      </c>
      <c r="BT339" s="159">
        <f t="shared" si="3192"/>
        <v>0</v>
      </c>
      <c r="BU339" s="159">
        <f t="shared" si="3193"/>
        <v>0</v>
      </c>
      <c r="BV339" s="159">
        <f t="shared" si="3194"/>
        <v>0</v>
      </c>
      <c r="BW339" s="159">
        <f t="shared" si="3195"/>
        <v>0</v>
      </c>
      <c r="BX339" s="159">
        <f t="shared" si="3196"/>
        <v>0</v>
      </c>
      <c r="DU339" s="115" t="str">
        <f t="shared" ref="DU339" si="3254" xml:space="preserve"> DEC2HEX(D339*8+E339*4+F339*2+G339)</f>
        <v>0</v>
      </c>
      <c r="DV339" s="115" t="str">
        <f t="shared" ref="DV339" si="3255" xml:space="preserve"> DEC2HEX(H339*8+I339*4+J339*2+K339)</f>
        <v>0</v>
      </c>
      <c r="DW339" s="115" t="str">
        <f t="shared" ref="DW339" si="3256" xml:space="preserve"> DEC2HEX(L339*8+M339*4+N339*2+O339)</f>
        <v>0</v>
      </c>
      <c r="DX339" s="115" t="str">
        <f t="shared" ref="DX339" si="3257" xml:space="preserve"> DEC2HEX(P339*8+Q339*4+R339*2+S339)</f>
        <v>0</v>
      </c>
      <c r="DY339" s="115" t="str">
        <f t="shared" ref="DY339" si="3258" xml:space="preserve"> DEC2HEX(T339*8+U339*4+V339*2+W339)</f>
        <v>0</v>
      </c>
      <c r="DZ339" s="115" t="str">
        <f t="shared" ref="DZ339" si="3259" xml:space="preserve"> DEC2HEX(X339*8+Y339*4+Z339*2+AA339)</f>
        <v>0</v>
      </c>
    </row>
    <row r="340" spans="1:130" ht="43.5" customHeight="1" x14ac:dyDescent="0.35">
      <c r="A340" s="439"/>
      <c r="B340" s="230">
        <f>B338+1</f>
        <v>111</v>
      </c>
      <c r="C340" s="164" t="str">
        <f t="shared" ref="C340" si="3260" xml:space="preserve"> DEC2HEX(B340)</f>
        <v>6F</v>
      </c>
      <c r="D340" s="168" t="s">
        <v>380</v>
      </c>
      <c r="E340" s="168" t="s">
        <v>381</v>
      </c>
      <c r="F340" s="167">
        <v>0</v>
      </c>
      <c r="G340" s="167">
        <v>0</v>
      </c>
      <c r="H340" s="445" t="s">
        <v>382</v>
      </c>
      <c r="I340" s="479"/>
      <c r="J340" s="479"/>
      <c r="K340" s="479"/>
      <c r="L340" s="460" t="s">
        <v>252</v>
      </c>
      <c r="M340" s="460"/>
      <c r="N340" s="460"/>
      <c r="O340" s="460"/>
      <c r="P340" s="460"/>
      <c r="Q340" s="460"/>
      <c r="R340" s="460"/>
      <c r="S340" s="460"/>
      <c r="T340" s="460" t="s">
        <v>253</v>
      </c>
      <c r="U340" s="460"/>
      <c r="V340" s="460"/>
      <c r="W340" s="460"/>
      <c r="X340" s="460"/>
      <c r="Y340" s="460"/>
      <c r="Z340" s="460"/>
      <c r="AA340" s="460"/>
      <c r="AD340" s="159" t="s">
        <v>108</v>
      </c>
      <c r="AE340" s="93">
        <f xml:space="preserve"> MAX((CEILING('PPG Phase Definition'!J391*Global!$C$14/1000,1)-1),0)</f>
        <v>0</v>
      </c>
      <c r="AF340" s="159">
        <f t="shared" si="3167"/>
        <v>0</v>
      </c>
      <c r="AG340" s="159"/>
      <c r="AH340" s="159"/>
      <c r="AI340" s="159"/>
      <c r="AJ340" s="159">
        <f t="shared" si="3168"/>
        <v>0</v>
      </c>
      <c r="AK340" s="159"/>
      <c r="AL340" s="159"/>
      <c r="AM340" s="159"/>
      <c r="AN340" s="159">
        <f t="shared" si="3169"/>
        <v>0</v>
      </c>
      <c r="AO340" s="159"/>
      <c r="AP340" s="159"/>
      <c r="AQ340" s="159"/>
      <c r="AR340" s="159">
        <f t="shared" si="3170"/>
        <v>0</v>
      </c>
      <c r="AS340" s="159"/>
      <c r="AT340" s="159"/>
      <c r="AU340" s="159"/>
      <c r="AV340" s="159">
        <f t="shared" si="3171"/>
        <v>0</v>
      </c>
      <c r="AW340" s="159"/>
      <c r="AX340" s="159"/>
      <c r="AY340" s="159"/>
      <c r="AZ340" s="159">
        <f t="shared" si="3172"/>
        <v>0</v>
      </c>
      <c r="BA340" s="159">
        <f t="shared" si="3173"/>
        <v>0</v>
      </c>
      <c r="BB340" s="159">
        <f t="shared" si="3174"/>
        <v>0</v>
      </c>
      <c r="BC340" s="159">
        <f t="shared" si="3175"/>
        <v>0</v>
      </c>
      <c r="BD340" s="159">
        <f t="shared" si="3176"/>
        <v>0</v>
      </c>
      <c r="BE340" s="159">
        <f t="shared" si="3177"/>
        <v>0</v>
      </c>
      <c r="BF340" s="159">
        <f t="shared" si="3178"/>
        <v>0</v>
      </c>
      <c r="BG340" s="159">
        <f t="shared" si="3179"/>
        <v>0</v>
      </c>
      <c r="BH340" s="159">
        <f t="shared" si="3180"/>
        <v>0</v>
      </c>
      <c r="BI340" s="159">
        <f t="shared" si="3181"/>
        <v>0</v>
      </c>
      <c r="BJ340" s="159">
        <f t="shared" si="3182"/>
        <v>0</v>
      </c>
      <c r="BK340" s="159">
        <f t="shared" si="3183"/>
        <v>0</v>
      </c>
      <c r="BL340" s="159">
        <f t="shared" si="3184"/>
        <v>0</v>
      </c>
      <c r="BM340" s="159">
        <f t="shared" si="3185"/>
        <v>0</v>
      </c>
      <c r="BN340" s="159">
        <f t="shared" si="3186"/>
        <v>0</v>
      </c>
      <c r="BO340" s="159">
        <f t="shared" si="3187"/>
        <v>0</v>
      </c>
      <c r="BP340" s="159">
        <f t="shared" si="3188"/>
        <v>0</v>
      </c>
      <c r="BQ340" s="159">
        <f t="shared" si="3189"/>
        <v>0</v>
      </c>
      <c r="BR340" s="159">
        <f t="shared" si="3190"/>
        <v>0</v>
      </c>
      <c r="BS340" s="159">
        <f t="shared" si="3191"/>
        <v>0</v>
      </c>
      <c r="BT340" s="159">
        <f t="shared" si="3192"/>
        <v>0</v>
      </c>
      <c r="BU340" s="159">
        <f t="shared" si="3193"/>
        <v>0</v>
      </c>
      <c r="BV340" s="159">
        <f t="shared" si="3194"/>
        <v>0</v>
      </c>
      <c r="BW340" s="159">
        <f t="shared" si="3195"/>
        <v>0</v>
      </c>
      <c r="BX340" s="159">
        <f t="shared" si="3196"/>
        <v>0</v>
      </c>
      <c r="BY340" s="127"/>
      <c r="BZ340" s="127"/>
      <c r="CA340" s="127"/>
      <c r="CB340" s="127"/>
      <c r="CC340" s="127"/>
      <c r="CD340" s="127"/>
      <c r="CE340" s="127"/>
      <c r="DU340" s="114"/>
      <c r="DV340" s="114"/>
      <c r="DW340" s="114"/>
      <c r="DX340" s="114"/>
      <c r="DY340" s="114"/>
      <c r="DZ340" s="114"/>
    </row>
    <row r="341" spans="1:130" ht="47" x14ac:dyDescent="0.35">
      <c r="A341" s="439"/>
      <c r="D341" s="156">
        <f>IF('PPG Phase Definition'!S157="LED_DC Cancellation",1,0)</f>
        <v>0</v>
      </c>
      <c r="E341" s="156">
        <f>IF('PPG Phase Definition'!AF157="LED_DC Cancellation",1,0)</f>
        <v>0</v>
      </c>
      <c r="F341" s="156"/>
      <c r="G341" s="156"/>
      <c r="H341" s="172">
        <f xml:space="preserve"> BU339</f>
        <v>0</v>
      </c>
      <c r="I341" s="172">
        <f xml:space="preserve"> BV339</f>
        <v>0</v>
      </c>
      <c r="J341" s="172">
        <f xml:space="preserve"> BW339</f>
        <v>0</v>
      </c>
      <c r="K341" s="172">
        <f xml:space="preserve"> BX339</f>
        <v>0</v>
      </c>
      <c r="L341" s="172">
        <f t="shared" ref="L341" si="3261">DL341</f>
        <v>0</v>
      </c>
      <c r="M341" s="172">
        <f t="shared" ref="M341" si="3262">DM341</f>
        <v>0</v>
      </c>
      <c r="N341" s="172">
        <f t="shared" ref="N341" si="3263">DN341</f>
        <v>0</v>
      </c>
      <c r="O341" s="172">
        <f t="shared" ref="O341" si="3264">DO341</f>
        <v>0</v>
      </c>
      <c r="P341" s="172">
        <f t="shared" ref="P341" si="3265">DP341</f>
        <v>0</v>
      </c>
      <c r="Q341" s="172">
        <f t="shared" ref="Q341" si="3266">DQ341</f>
        <v>0</v>
      </c>
      <c r="R341" s="172">
        <f t="shared" ref="R341" si="3267">DR341</f>
        <v>0</v>
      </c>
      <c r="S341" s="172">
        <f>DS341</f>
        <v>0</v>
      </c>
      <c r="T341" s="172">
        <f t="shared" ref="T341" si="3268" xml:space="preserve"> BQ341</f>
        <v>0</v>
      </c>
      <c r="U341" s="172">
        <f t="shared" ref="U341" si="3269" xml:space="preserve"> BR341</f>
        <v>0</v>
      </c>
      <c r="V341" s="172">
        <f t="shared" ref="V341" si="3270" xml:space="preserve"> BS341</f>
        <v>0</v>
      </c>
      <c r="W341" s="172">
        <f t="shared" ref="W341" si="3271" xml:space="preserve"> BT341</f>
        <v>0</v>
      </c>
      <c r="X341" s="172">
        <f t="shared" ref="X341" si="3272" xml:space="preserve"> BU341</f>
        <v>0</v>
      </c>
      <c r="Y341" s="172">
        <f t="shared" ref="Y341" si="3273" xml:space="preserve"> BV341</f>
        <v>0</v>
      </c>
      <c r="Z341" s="172">
        <f t="shared" ref="Z341" si="3274" xml:space="preserve"> BW341</f>
        <v>0</v>
      </c>
      <c r="AA341" s="172">
        <f xml:space="preserve"> BX341</f>
        <v>0</v>
      </c>
      <c r="AD341" s="10" t="s">
        <v>253</v>
      </c>
      <c r="AE341" s="93">
        <f xml:space="preserve"> ROUND(255*'PPG Phase Definition'!AO391/'PPG Config'!$C$8,0)</f>
        <v>0</v>
      </c>
      <c r="AF341" s="159">
        <f t="shared" si="3167"/>
        <v>0</v>
      </c>
      <c r="AG341" s="159"/>
      <c r="AH341" s="159"/>
      <c r="AI341" s="159"/>
      <c r="AJ341" s="159">
        <f t="shared" si="3168"/>
        <v>0</v>
      </c>
      <c r="AK341" s="159"/>
      <c r="AL341" s="159"/>
      <c r="AM341" s="159"/>
      <c r="AN341" s="159">
        <f t="shared" si="3169"/>
        <v>0</v>
      </c>
      <c r="AO341" s="159"/>
      <c r="AP341" s="159"/>
      <c r="AQ341" s="159"/>
      <c r="AR341" s="159">
        <f t="shared" si="3170"/>
        <v>0</v>
      </c>
      <c r="AS341" s="159"/>
      <c r="AT341" s="159"/>
      <c r="AU341" s="159"/>
      <c r="AV341" s="159">
        <f t="shared" si="3171"/>
        <v>0</v>
      </c>
      <c r="AW341" s="159"/>
      <c r="AX341" s="159"/>
      <c r="AY341" s="159"/>
      <c r="AZ341" s="159">
        <f t="shared" si="3172"/>
        <v>0</v>
      </c>
      <c r="BA341" s="159">
        <f t="shared" si="3173"/>
        <v>0</v>
      </c>
      <c r="BB341" s="159">
        <f t="shared" si="3174"/>
        <v>0</v>
      </c>
      <c r="BC341" s="159">
        <f t="shared" si="3175"/>
        <v>0</v>
      </c>
      <c r="BD341" s="159">
        <f t="shared" si="3176"/>
        <v>0</v>
      </c>
      <c r="BE341" s="159">
        <f t="shared" si="3177"/>
        <v>0</v>
      </c>
      <c r="BF341" s="159">
        <f t="shared" si="3178"/>
        <v>0</v>
      </c>
      <c r="BG341" s="159">
        <f t="shared" si="3179"/>
        <v>0</v>
      </c>
      <c r="BH341" s="159">
        <f t="shared" si="3180"/>
        <v>0</v>
      </c>
      <c r="BI341" s="159">
        <f t="shared" si="3181"/>
        <v>0</v>
      </c>
      <c r="BJ341" s="159">
        <f t="shared" si="3182"/>
        <v>0</v>
      </c>
      <c r="BK341" s="159">
        <f t="shared" si="3183"/>
        <v>0</v>
      </c>
      <c r="BL341" s="159">
        <f t="shared" si="3184"/>
        <v>0</v>
      </c>
      <c r="BM341" s="159">
        <f t="shared" si="3185"/>
        <v>0</v>
      </c>
      <c r="BN341" s="159">
        <f t="shared" si="3186"/>
        <v>0</v>
      </c>
      <c r="BO341" s="159">
        <f t="shared" si="3187"/>
        <v>0</v>
      </c>
      <c r="BP341" s="159">
        <f t="shared" si="3188"/>
        <v>0</v>
      </c>
      <c r="BQ341" s="159">
        <f t="shared" si="3189"/>
        <v>0</v>
      </c>
      <c r="BR341" s="159">
        <f t="shared" si="3190"/>
        <v>0</v>
      </c>
      <c r="BS341" s="159">
        <f t="shared" si="3191"/>
        <v>0</v>
      </c>
      <c r="BT341" s="159">
        <f t="shared" si="3192"/>
        <v>0</v>
      </c>
      <c r="BU341" s="159">
        <f t="shared" si="3193"/>
        <v>0</v>
      </c>
      <c r="BV341" s="159">
        <f t="shared" si="3194"/>
        <v>0</v>
      </c>
      <c r="BW341" s="159">
        <f t="shared" si="3195"/>
        <v>0</v>
      </c>
      <c r="BX341" s="159">
        <f t="shared" si="3196"/>
        <v>0</v>
      </c>
      <c r="BY341" s="183" t="s">
        <v>252</v>
      </c>
      <c r="BZ341" s="114">
        <f xml:space="preserve"> ROUND(255*'PPG Phase Definition'!AP391/'PPG Config'!$C$8,0)</f>
        <v>0</v>
      </c>
      <c r="CA341" s="159">
        <f t="shared" ref="CA341" si="3275" xml:space="preserve"> MOD((BZ341-CU341-16*CQ341-16^2*CM341-CI341*16^3-CE341*16^4)/16^5,16)</f>
        <v>0</v>
      </c>
      <c r="CB341" s="159"/>
      <c r="CC341" s="159"/>
      <c r="CD341" s="159"/>
      <c r="CE341" s="159">
        <f t="shared" ref="CE341" si="3276" xml:space="preserve"> MOD((BZ341-CU341-16*CQ341-16^2*CM341-CI341*16^3)/16^4,16)</f>
        <v>0</v>
      </c>
      <c r="CF341" s="159"/>
      <c r="CG341" s="159"/>
      <c r="CH341" s="159"/>
      <c r="CI341" s="159">
        <f t="shared" ref="CI341" si="3277" xml:space="preserve"> MOD((BZ341-CU341-16*CQ341-16^2*CM341)/16^3,16)</f>
        <v>0</v>
      </c>
      <c r="CJ341" s="159"/>
      <c r="CK341" s="159"/>
      <c r="CL341" s="159"/>
      <c r="CM341" s="159">
        <f t="shared" ref="CM341" si="3278" xml:space="preserve"> MOD((BZ341-CU341-16*CQ341)/16^2,16)</f>
        <v>0</v>
      </c>
      <c r="CN341" s="159"/>
      <c r="CO341" s="159"/>
      <c r="CP341" s="159"/>
      <c r="CQ341" s="159">
        <f t="shared" ref="CQ341" si="3279" xml:space="preserve"> MOD((BZ341-CU341)/16,16)</f>
        <v>0</v>
      </c>
      <c r="CR341" s="159"/>
      <c r="CS341" s="159"/>
      <c r="CT341" s="159"/>
      <c r="CU341" s="159">
        <f t="shared" ref="CU341" si="3280" xml:space="preserve"> MOD(BZ341,16)</f>
        <v>0</v>
      </c>
      <c r="CV341" s="159">
        <f t="shared" ref="CV341" si="3281" xml:space="preserve"> MOD((CA341-CY341-CX341*2-CW341*2^2)/2^3,2)</f>
        <v>0</v>
      </c>
      <c r="CW341" s="159">
        <f t="shared" ref="CW341" si="3282" xml:space="preserve"> MOD((CA341-CY341-CX341*2)/2^2,2)</f>
        <v>0</v>
      </c>
      <c r="CX341" s="159">
        <f t="shared" ref="CX341" si="3283" xml:space="preserve"> MOD((CA341-CY341)/2,2)</f>
        <v>0</v>
      </c>
      <c r="CY341" s="159">
        <f t="shared" ref="CY341" si="3284" xml:space="preserve"> MOD(CA341,2)</f>
        <v>0</v>
      </c>
      <c r="CZ341" s="159">
        <f t="shared" ref="CZ341" si="3285" xml:space="preserve"> MOD((CE341-DC341-DB341*2-DA341*2^2)/2^3,2)</f>
        <v>0</v>
      </c>
      <c r="DA341" s="159">
        <f t="shared" ref="DA341" si="3286" xml:space="preserve"> MOD((CE341-DC341-DB341*2)/2^2,2)</f>
        <v>0</v>
      </c>
      <c r="DB341" s="159">
        <f t="shared" ref="DB341" si="3287" xml:space="preserve"> MOD((CE341-DC341)/2,2)</f>
        <v>0</v>
      </c>
      <c r="DC341" s="159">
        <f t="shared" ref="DC341" si="3288" xml:space="preserve"> MOD(CE341,2)</f>
        <v>0</v>
      </c>
      <c r="DD341" s="159">
        <f t="shared" ref="DD341" si="3289" xml:space="preserve"> MOD((CI341-DG341-DF341*2-DE341*2^2)/2^3,2)</f>
        <v>0</v>
      </c>
      <c r="DE341" s="159">
        <f t="shared" ref="DE341" si="3290" xml:space="preserve"> MOD((CI341-DG341-DF341*2)/2^2,2)</f>
        <v>0</v>
      </c>
      <c r="DF341" s="159">
        <f t="shared" ref="DF341" si="3291" xml:space="preserve"> MOD((CI341-DG341)/2,2)</f>
        <v>0</v>
      </c>
      <c r="DG341" s="159">
        <f t="shared" ref="DG341" si="3292" xml:space="preserve"> MOD(CI341,2)</f>
        <v>0</v>
      </c>
      <c r="DH341" s="159">
        <f t="shared" ref="DH341" si="3293" xml:space="preserve"> MOD((CM341-DK341-DJ341*2-DI341*2^2)/2^3,2)</f>
        <v>0</v>
      </c>
      <c r="DI341" s="159">
        <f t="shared" ref="DI341" si="3294" xml:space="preserve"> MOD((CM341-DK341-DJ341*2)/2^2,2)</f>
        <v>0</v>
      </c>
      <c r="DJ341" s="159">
        <f t="shared" ref="DJ341" si="3295" xml:space="preserve"> MOD((CM341-DK341)/2,2)</f>
        <v>0</v>
      </c>
      <c r="DK341" s="159">
        <f t="shared" ref="DK341" si="3296" xml:space="preserve"> MOD(CM341,2)</f>
        <v>0</v>
      </c>
      <c r="DL341" s="159">
        <f t="shared" ref="DL341" si="3297" xml:space="preserve"> MOD((CQ341-DO341-DN341*2-DM341*2^2)/2^3,2)</f>
        <v>0</v>
      </c>
      <c r="DM341" s="159">
        <f t="shared" ref="DM341" si="3298" xml:space="preserve"> MOD((CQ341-DO341-DN341*2)/2^2,2)</f>
        <v>0</v>
      </c>
      <c r="DN341" s="159">
        <f t="shared" ref="DN341" si="3299" xml:space="preserve"> MOD((CQ341-DO341)/2,2)</f>
        <v>0</v>
      </c>
      <c r="DO341" s="159">
        <f t="shared" ref="DO341" si="3300" xml:space="preserve"> MOD(CQ341,2)</f>
        <v>0</v>
      </c>
      <c r="DP341" s="159">
        <f t="shared" ref="DP341" si="3301" xml:space="preserve"> MOD((CU341-DS341-DR341*2-DQ341*2^2)/2^3,2)</f>
        <v>0</v>
      </c>
      <c r="DQ341" s="159">
        <f t="shared" ref="DQ341" si="3302" xml:space="preserve"> MOD((CU341-DS341-DR341*2)/2^2,2)</f>
        <v>0</v>
      </c>
      <c r="DR341" s="159">
        <f t="shared" ref="DR341" si="3303" xml:space="preserve"> MOD((CU341-DS341)/2,2)</f>
        <v>0</v>
      </c>
      <c r="DS341" s="159">
        <f t="shared" ref="DS341" si="3304" xml:space="preserve"> MOD(CU341,2)</f>
        <v>0</v>
      </c>
      <c r="DU341" s="115" t="str">
        <f t="shared" ref="DU341" si="3305" xml:space="preserve"> DEC2HEX(D341*8+E341*4+F341*2+G341)</f>
        <v>0</v>
      </c>
      <c r="DV341" s="115" t="str">
        <f t="shared" ref="DV341" si="3306" xml:space="preserve"> DEC2HEX(H341*8+I341*4+J341*2+K341)</f>
        <v>0</v>
      </c>
      <c r="DW341" s="115" t="str">
        <f t="shared" ref="DW341" si="3307" xml:space="preserve"> DEC2HEX(L341*8+M341*4+N341*2+O341)</f>
        <v>0</v>
      </c>
      <c r="DX341" s="115" t="str">
        <f t="shared" ref="DX341" si="3308" xml:space="preserve"> DEC2HEX(P341*8+Q341*4+R341*2+S341)</f>
        <v>0</v>
      </c>
      <c r="DY341" s="115" t="str">
        <f t="shared" ref="DY341" si="3309" xml:space="preserve"> DEC2HEX(T341*8+U341*4+V341*2+W341)</f>
        <v>0</v>
      </c>
      <c r="DZ341" s="115" t="str">
        <f t="shared" ref="DZ341" si="3310" xml:space="preserve"> DEC2HEX(X341*8+Y341*4+Z341*2+AA341)</f>
        <v>0</v>
      </c>
    </row>
    <row r="342" spans="1:130" ht="14.75" customHeight="1" x14ac:dyDescent="0.35">
      <c r="A342" s="440">
        <f xml:space="preserve"> A332+1</f>
        <v>17</v>
      </c>
      <c r="B342" s="230">
        <f xml:space="preserve"> B340+1</f>
        <v>112</v>
      </c>
      <c r="C342" s="164" t="str">
        <f xml:space="preserve"> DEC2HEX(B342)</f>
        <v>70</v>
      </c>
      <c r="D342" s="460" t="str">
        <f>D332</f>
        <v>IN_TIA2&lt;4:1&gt;</v>
      </c>
      <c r="E342" s="460"/>
      <c r="F342" s="460"/>
      <c r="G342" s="460"/>
      <c r="H342" s="460" t="str">
        <f t="shared" ref="H342" si="3311">H332</f>
        <v>IN_TIA1&lt;4:1&gt;</v>
      </c>
      <c r="I342" s="460"/>
      <c r="J342" s="460"/>
      <c r="K342" s="460"/>
      <c r="L342" s="460" t="str">
        <f t="shared" ref="L342" si="3312">L332</f>
        <v>LED_DRV2_TX&lt;8:1&gt;</v>
      </c>
      <c r="M342" s="460"/>
      <c r="N342" s="460"/>
      <c r="O342" s="460"/>
      <c r="P342" s="460"/>
      <c r="Q342" s="460"/>
      <c r="R342" s="460"/>
      <c r="S342" s="460"/>
      <c r="T342" s="460" t="str">
        <f>T332</f>
        <v>LED_DRV1_TX&lt;8:1&gt;</v>
      </c>
      <c r="U342" s="460"/>
      <c r="V342" s="460"/>
      <c r="W342" s="460"/>
      <c r="X342" s="460"/>
      <c r="Y342" s="460"/>
      <c r="Z342" s="460"/>
      <c r="AA342" s="460"/>
      <c r="AD342" s="159" t="s">
        <v>59</v>
      </c>
      <c r="AE342" s="93">
        <f xml:space="preserve"> IF('PPG Phase Definition'!F401="",0,('PPG Phase Definition'!F401-1))</f>
        <v>0</v>
      </c>
      <c r="AF342" s="159">
        <f t="shared" si="3167"/>
        <v>0</v>
      </c>
      <c r="AG342" s="159"/>
      <c r="AH342" s="159"/>
      <c r="AI342" s="159"/>
      <c r="AJ342" s="159">
        <f t="shared" si="3168"/>
        <v>0</v>
      </c>
      <c r="AK342" s="159"/>
      <c r="AL342" s="159"/>
      <c r="AM342" s="159"/>
      <c r="AN342" s="159">
        <f t="shared" si="3169"/>
        <v>0</v>
      </c>
      <c r="AO342" s="159"/>
      <c r="AP342" s="159"/>
      <c r="AQ342" s="159"/>
      <c r="AR342" s="159">
        <f t="shared" si="3170"/>
        <v>0</v>
      </c>
      <c r="AS342" s="159"/>
      <c r="AT342" s="159"/>
      <c r="AU342" s="159"/>
      <c r="AV342" s="159">
        <f t="shared" si="3171"/>
        <v>0</v>
      </c>
      <c r="AW342" s="159"/>
      <c r="AX342" s="159"/>
      <c r="AY342" s="159"/>
      <c r="AZ342" s="159">
        <f t="shared" si="3172"/>
        <v>0</v>
      </c>
      <c r="BA342" s="159">
        <f t="shared" si="3173"/>
        <v>0</v>
      </c>
      <c r="BB342" s="159">
        <f t="shared" si="3174"/>
        <v>0</v>
      </c>
      <c r="BC342" s="159">
        <f t="shared" si="3175"/>
        <v>0</v>
      </c>
      <c r="BD342" s="159">
        <f t="shared" si="3176"/>
        <v>0</v>
      </c>
      <c r="BE342" s="159">
        <f t="shared" si="3177"/>
        <v>0</v>
      </c>
      <c r="BF342" s="159">
        <f t="shared" si="3178"/>
        <v>0</v>
      </c>
      <c r="BG342" s="159">
        <f t="shared" si="3179"/>
        <v>0</v>
      </c>
      <c r="BH342" s="159">
        <f t="shared" si="3180"/>
        <v>0</v>
      </c>
      <c r="BI342" s="159">
        <f t="shared" si="3181"/>
        <v>0</v>
      </c>
      <c r="BJ342" s="159">
        <f t="shared" si="3182"/>
        <v>0</v>
      </c>
      <c r="BK342" s="159">
        <f t="shared" si="3183"/>
        <v>0</v>
      </c>
      <c r="BL342" s="159">
        <f t="shared" si="3184"/>
        <v>0</v>
      </c>
      <c r="BM342" s="159">
        <f t="shared" si="3185"/>
        <v>0</v>
      </c>
      <c r="BN342" s="159">
        <f t="shared" si="3186"/>
        <v>0</v>
      </c>
      <c r="BO342" s="159">
        <f t="shared" si="3187"/>
        <v>0</v>
      </c>
      <c r="BP342" s="159">
        <f t="shared" si="3188"/>
        <v>0</v>
      </c>
      <c r="BQ342" s="159">
        <f t="shared" si="3189"/>
        <v>0</v>
      </c>
      <c r="BR342" s="159">
        <f t="shared" si="3190"/>
        <v>0</v>
      </c>
      <c r="BS342" s="159">
        <f t="shared" si="3191"/>
        <v>0</v>
      </c>
      <c r="BT342" s="159">
        <f t="shared" si="3192"/>
        <v>0</v>
      </c>
      <c r="BU342" s="159">
        <f t="shared" si="3193"/>
        <v>0</v>
      </c>
      <c r="BV342" s="159">
        <f t="shared" si="3194"/>
        <v>0</v>
      </c>
      <c r="BW342" s="159">
        <f t="shared" si="3195"/>
        <v>0</v>
      </c>
      <c r="BX342" s="159">
        <f t="shared" si="3196"/>
        <v>0</v>
      </c>
      <c r="DU342" s="114"/>
      <c r="DV342" s="114"/>
      <c r="DW342" s="114"/>
      <c r="DX342" s="114"/>
      <c r="DY342" s="114"/>
      <c r="DZ342" s="114"/>
    </row>
    <row r="343" spans="1:130" ht="15.5" x14ac:dyDescent="0.35">
      <c r="A343" s="439"/>
      <c r="D343" s="155">
        <f>IF('PPG Phase Definition'!Y167=1,1,0)</f>
        <v>0</v>
      </c>
      <c r="E343" s="155">
        <f>IF('PPG Phase Definition'!Z167=1,1,0)</f>
        <v>0</v>
      </c>
      <c r="F343" s="155">
        <f>IF('PPG Phase Definition'!AA167=1,1,0)</f>
        <v>0</v>
      </c>
      <c r="G343" s="155">
        <f>IF('PPG Phase Definition'!AB167=1,1,0)</f>
        <v>0</v>
      </c>
      <c r="H343" s="155">
        <f>IF('PPG Phase Definition'!L167=1,1,0)</f>
        <v>0</v>
      </c>
      <c r="I343" s="155">
        <f>IF('PPG Phase Definition'!M167=1,1,0)</f>
        <v>0</v>
      </c>
      <c r="J343" s="155">
        <f>IF('PPG Phase Definition'!N167=1,1,0)</f>
        <v>1</v>
      </c>
      <c r="K343" s="155">
        <f>IF('PPG Phase Definition'!O167=1,1,0)</f>
        <v>0</v>
      </c>
      <c r="L343" s="155">
        <f xml:space="preserve"> IF('PPG Phase Definition'!E401="TX8",1,0)</f>
        <v>0</v>
      </c>
      <c r="M343" s="155">
        <f xml:space="preserve"> IF('PPG Phase Definition'!E401="TX7",1,0)</f>
        <v>0</v>
      </c>
      <c r="N343" s="155">
        <f xml:space="preserve"> IF('PPG Phase Definition'!E401="TX6",1,0)</f>
        <v>0</v>
      </c>
      <c r="O343" s="155">
        <f xml:space="preserve"> IF('PPG Phase Definition'!E401="TX5",1,0)</f>
        <v>0</v>
      </c>
      <c r="P343" s="155">
        <f xml:space="preserve"> IF('PPG Phase Definition'!E401="TX4",1,0)</f>
        <v>0</v>
      </c>
      <c r="Q343" s="155">
        <f xml:space="preserve"> IF('PPG Phase Definition'!E401="TX3",1,0)</f>
        <v>0</v>
      </c>
      <c r="R343" s="155">
        <f xml:space="preserve"> IF('PPG Phase Definition'!E401="TX2",1,0)</f>
        <v>0</v>
      </c>
      <c r="S343" s="155">
        <f xml:space="preserve"> IF('PPG Phase Definition'!E401="TX1",1,0)</f>
        <v>0</v>
      </c>
      <c r="T343" s="155">
        <f xml:space="preserve"> IF('PPG Phase Definition'!D401="TX8",1,0)</f>
        <v>0</v>
      </c>
      <c r="U343" s="155">
        <f xml:space="preserve"> IF('PPG Phase Definition'!D401="TX7",1,0)</f>
        <v>0</v>
      </c>
      <c r="V343" s="155">
        <f xml:space="preserve"> IF('PPG Phase Definition'!D401="TX6",1,0)</f>
        <v>0</v>
      </c>
      <c r="W343" s="155">
        <f xml:space="preserve"> IF('PPG Phase Definition'!D401="TX5",1,0)</f>
        <v>0</v>
      </c>
      <c r="X343" s="155">
        <f xml:space="preserve"> IF('PPG Phase Definition'!D401="TX4",1,0)</f>
        <v>0</v>
      </c>
      <c r="Y343" s="155">
        <f xml:space="preserve"> IF('PPG Phase Definition'!D401="TX3",1,0)</f>
        <v>0</v>
      </c>
      <c r="Z343" s="155">
        <f xml:space="preserve"> IF('PPG Phase Definition'!D401="TX2",1,0)</f>
        <v>0</v>
      </c>
      <c r="AA343" s="155">
        <f xml:space="preserve"> IF('PPG Phase Definition'!D401="TX1",1,0)</f>
        <v>0</v>
      </c>
      <c r="AD343" s="159" t="s">
        <v>259</v>
      </c>
      <c r="AE343" s="93">
        <f xml:space="preserve"> IF('PPG Phase Definition'!G401="",0,INDEX(REFERENCE!$A$2:$A$15,MATCH('PPG Phase Definition'!G401,REFERENCE!$B$2:$B$15,0)))</f>
        <v>0</v>
      </c>
      <c r="AF343" s="159">
        <f t="shared" si="3167"/>
        <v>0</v>
      </c>
      <c r="AG343" s="159"/>
      <c r="AH343" s="159"/>
      <c r="AI343" s="159"/>
      <c r="AJ343" s="159">
        <f t="shared" si="3168"/>
        <v>0</v>
      </c>
      <c r="AK343" s="159"/>
      <c r="AL343" s="159"/>
      <c r="AM343" s="159"/>
      <c r="AN343" s="159">
        <f t="shared" si="3169"/>
        <v>0</v>
      </c>
      <c r="AO343" s="159"/>
      <c r="AP343" s="159"/>
      <c r="AQ343" s="159"/>
      <c r="AR343" s="159">
        <f t="shared" si="3170"/>
        <v>0</v>
      </c>
      <c r="AS343" s="159"/>
      <c r="AT343" s="159"/>
      <c r="AU343" s="159"/>
      <c r="AV343" s="159">
        <f t="shared" si="3171"/>
        <v>0</v>
      </c>
      <c r="AW343" s="159"/>
      <c r="AX343" s="159"/>
      <c r="AY343" s="159"/>
      <c r="AZ343" s="159">
        <f t="shared" si="3172"/>
        <v>0</v>
      </c>
      <c r="BA343" s="159">
        <f t="shared" si="3173"/>
        <v>0</v>
      </c>
      <c r="BB343" s="159">
        <f t="shared" si="3174"/>
        <v>0</v>
      </c>
      <c r="BC343" s="159">
        <f t="shared" si="3175"/>
        <v>0</v>
      </c>
      <c r="BD343" s="159">
        <f t="shared" si="3176"/>
        <v>0</v>
      </c>
      <c r="BE343" s="159">
        <f t="shared" si="3177"/>
        <v>0</v>
      </c>
      <c r="BF343" s="159">
        <f t="shared" si="3178"/>
        <v>0</v>
      </c>
      <c r="BG343" s="159">
        <f t="shared" si="3179"/>
        <v>0</v>
      </c>
      <c r="BH343" s="159">
        <f t="shared" si="3180"/>
        <v>0</v>
      </c>
      <c r="BI343" s="159">
        <f t="shared" si="3181"/>
        <v>0</v>
      </c>
      <c r="BJ343" s="159">
        <f t="shared" si="3182"/>
        <v>0</v>
      </c>
      <c r="BK343" s="159">
        <f t="shared" si="3183"/>
        <v>0</v>
      </c>
      <c r="BL343" s="159">
        <f t="shared" si="3184"/>
        <v>0</v>
      </c>
      <c r="BM343" s="159">
        <f t="shared" si="3185"/>
        <v>0</v>
      </c>
      <c r="BN343" s="159">
        <f t="shared" si="3186"/>
        <v>0</v>
      </c>
      <c r="BO343" s="159">
        <f t="shared" si="3187"/>
        <v>0</v>
      </c>
      <c r="BP343" s="159">
        <f t="shared" si="3188"/>
        <v>0</v>
      </c>
      <c r="BQ343" s="159">
        <f t="shared" si="3189"/>
        <v>0</v>
      </c>
      <c r="BR343" s="159">
        <f t="shared" si="3190"/>
        <v>0</v>
      </c>
      <c r="BS343" s="159">
        <f t="shared" si="3191"/>
        <v>0</v>
      </c>
      <c r="BT343" s="159">
        <f t="shared" si="3192"/>
        <v>0</v>
      </c>
      <c r="BU343" s="159">
        <f t="shared" si="3193"/>
        <v>0</v>
      </c>
      <c r="BV343" s="159">
        <f t="shared" si="3194"/>
        <v>0</v>
      </c>
      <c r="BW343" s="159">
        <f t="shared" si="3195"/>
        <v>0</v>
      </c>
      <c r="BX343" s="159">
        <f t="shared" si="3196"/>
        <v>0</v>
      </c>
      <c r="BY343" s="127"/>
      <c r="BZ343" s="127"/>
      <c r="CA343" s="127"/>
      <c r="CB343" s="127"/>
      <c r="CC343" s="127"/>
      <c r="CD343" s="127"/>
      <c r="CE343" s="127"/>
      <c r="DU343" s="115" t="str">
        <f t="shared" ref="DU343" si="3313" xml:space="preserve"> DEC2HEX(D343*8+E343*4+F343*2+G343)</f>
        <v>0</v>
      </c>
      <c r="DV343" s="115" t="str">
        <f t="shared" ref="DV343" si="3314" xml:space="preserve"> DEC2HEX(H343*8+I343*4+J343*2+K343)</f>
        <v>2</v>
      </c>
      <c r="DW343" s="115" t="str">
        <f t="shared" ref="DW343" si="3315" xml:space="preserve"> DEC2HEX(L343*8+M343*4+N343*2+O343)</f>
        <v>0</v>
      </c>
      <c r="DX343" s="115" t="str">
        <f t="shared" ref="DX343" si="3316" xml:space="preserve"> DEC2HEX(P343*8+Q343*4+R343*2+S343)</f>
        <v>0</v>
      </c>
      <c r="DY343" s="115" t="str">
        <f t="shared" ref="DY343" si="3317" xml:space="preserve"> DEC2HEX(T343*8+U343*4+V343*2+W343)</f>
        <v>0</v>
      </c>
      <c r="DZ343" s="115" t="str">
        <f t="shared" ref="DZ343" si="3318" xml:space="preserve"> DEC2HEX(X343*8+Y343*4+Z343*2+AA343)</f>
        <v>0</v>
      </c>
    </row>
    <row r="344" spans="1:130" ht="69" x14ac:dyDescent="0.35">
      <c r="A344" s="439"/>
      <c r="B344" s="230">
        <f>B342+1</f>
        <v>113</v>
      </c>
      <c r="C344" s="164" t="str">
        <f t="shared" ref="C344" si="3319" xml:space="preserve"> DEC2HEX(B344)</f>
        <v>71</v>
      </c>
      <c r="D344" s="445" t="s">
        <v>238</v>
      </c>
      <c r="E344" s="476"/>
      <c r="F344" s="476"/>
      <c r="G344" s="476"/>
      <c r="H344" s="476"/>
      <c r="I344" s="476"/>
      <c r="J344" s="476"/>
      <c r="K344" s="476"/>
      <c r="L344" s="168" t="s">
        <v>239</v>
      </c>
      <c r="M344" s="168" t="s">
        <v>240</v>
      </c>
      <c r="N344" s="168" t="s">
        <v>241</v>
      </c>
      <c r="O344" s="460" t="s">
        <v>242</v>
      </c>
      <c r="P344" s="460"/>
      <c r="Q344" s="460"/>
      <c r="R344" s="477" t="s">
        <v>378</v>
      </c>
      <c r="S344" s="477"/>
      <c r="T344" s="460" t="s">
        <v>243</v>
      </c>
      <c r="U344" s="460"/>
      <c r="V344" s="460"/>
      <c r="W344" s="460"/>
      <c r="X344" s="460" t="s">
        <v>33</v>
      </c>
      <c r="Y344" s="460"/>
      <c r="Z344" s="460"/>
      <c r="AA344" s="460"/>
      <c r="AD344" s="159" t="s">
        <v>260</v>
      </c>
      <c r="AE344" s="93">
        <f xml:space="preserve"> IF('PPG Phase Definition'!H401="",0,INDEX(REFERENCE!$A$17:$A$24,MATCH('PPG Phase Definition'!H401,REFERENCE!$B$17:$B$24,0)))</f>
        <v>0</v>
      </c>
      <c r="AF344" s="159">
        <f t="shared" si="3167"/>
        <v>0</v>
      </c>
      <c r="AG344" s="159"/>
      <c r="AH344" s="159"/>
      <c r="AI344" s="159"/>
      <c r="AJ344" s="159">
        <f t="shared" si="3168"/>
        <v>0</v>
      </c>
      <c r="AK344" s="159"/>
      <c r="AL344" s="159"/>
      <c r="AM344" s="159"/>
      <c r="AN344" s="159">
        <f t="shared" si="3169"/>
        <v>0</v>
      </c>
      <c r="AO344" s="159"/>
      <c r="AP344" s="159"/>
      <c r="AQ344" s="159"/>
      <c r="AR344" s="159">
        <f t="shared" si="3170"/>
        <v>0</v>
      </c>
      <c r="AS344" s="159"/>
      <c r="AT344" s="159"/>
      <c r="AU344" s="159"/>
      <c r="AV344" s="159">
        <f t="shared" si="3171"/>
        <v>0</v>
      </c>
      <c r="AW344" s="159"/>
      <c r="AX344" s="159"/>
      <c r="AY344" s="159"/>
      <c r="AZ344" s="159">
        <f t="shared" si="3172"/>
        <v>0</v>
      </c>
      <c r="BA344" s="159">
        <f t="shared" si="3173"/>
        <v>0</v>
      </c>
      <c r="BB344" s="159">
        <f t="shared" si="3174"/>
        <v>0</v>
      </c>
      <c r="BC344" s="159">
        <f t="shared" si="3175"/>
        <v>0</v>
      </c>
      <c r="BD344" s="159">
        <f t="shared" si="3176"/>
        <v>0</v>
      </c>
      <c r="BE344" s="159">
        <f t="shared" si="3177"/>
        <v>0</v>
      </c>
      <c r="BF344" s="159">
        <f t="shared" si="3178"/>
        <v>0</v>
      </c>
      <c r="BG344" s="159">
        <f t="shared" si="3179"/>
        <v>0</v>
      </c>
      <c r="BH344" s="159">
        <f t="shared" si="3180"/>
        <v>0</v>
      </c>
      <c r="BI344" s="159">
        <f t="shared" si="3181"/>
        <v>0</v>
      </c>
      <c r="BJ344" s="159">
        <f t="shared" si="3182"/>
        <v>0</v>
      </c>
      <c r="BK344" s="159">
        <f t="shared" si="3183"/>
        <v>0</v>
      </c>
      <c r="BL344" s="159">
        <f t="shared" si="3184"/>
        <v>0</v>
      </c>
      <c r="BM344" s="159">
        <f t="shared" si="3185"/>
        <v>0</v>
      </c>
      <c r="BN344" s="159">
        <f t="shared" si="3186"/>
        <v>0</v>
      </c>
      <c r="BO344" s="159">
        <f t="shared" si="3187"/>
        <v>0</v>
      </c>
      <c r="BP344" s="159">
        <f t="shared" si="3188"/>
        <v>0</v>
      </c>
      <c r="BQ344" s="159">
        <f t="shared" si="3189"/>
        <v>0</v>
      </c>
      <c r="BR344" s="159">
        <f t="shared" si="3190"/>
        <v>0</v>
      </c>
      <c r="BS344" s="159">
        <f t="shared" si="3191"/>
        <v>0</v>
      </c>
      <c r="BT344" s="159">
        <f t="shared" si="3192"/>
        <v>0</v>
      </c>
      <c r="BU344" s="159">
        <f t="shared" si="3193"/>
        <v>0</v>
      </c>
      <c r="BV344" s="159">
        <f t="shared" si="3194"/>
        <v>0</v>
      </c>
      <c r="BW344" s="159">
        <f t="shared" si="3195"/>
        <v>0</v>
      </c>
      <c r="BX344" s="159">
        <f t="shared" si="3196"/>
        <v>0</v>
      </c>
      <c r="DU344" s="114"/>
      <c r="DV344" s="114"/>
      <c r="DW344" s="114"/>
      <c r="DX344" s="114"/>
      <c r="DY344" s="114"/>
      <c r="DZ344" s="114"/>
    </row>
    <row r="345" spans="1:130" ht="14.75" customHeight="1" x14ac:dyDescent="0.35">
      <c r="A345" s="439"/>
      <c r="D345" s="172">
        <f t="shared" ref="D345" si="3320" xml:space="preserve"> BQ345</f>
        <v>0</v>
      </c>
      <c r="E345" s="172">
        <f t="shared" ref="E345" si="3321" xml:space="preserve"> BR345</f>
        <v>0</v>
      </c>
      <c r="F345" s="172">
        <f t="shared" ref="F345" si="3322" xml:space="preserve"> BS345</f>
        <v>0</v>
      </c>
      <c r="G345" s="172">
        <f t="shared" ref="G345" si="3323" xml:space="preserve"> BT345</f>
        <v>0</v>
      </c>
      <c r="H345" s="172">
        <f t="shared" ref="H345" si="3324" xml:space="preserve"> BU345</f>
        <v>0</v>
      </c>
      <c r="I345" s="172">
        <f t="shared" ref="I345" si="3325" xml:space="preserve"> BV345</f>
        <v>0</v>
      </c>
      <c r="J345" s="172">
        <f t="shared" ref="J345" si="3326" xml:space="preserve"> BW345</f>
        <v>0</v>
      </c>
      <c r="K345" s="172">
        <f t="shared" ref="K345" si="3327" xml:space="preserve"> BX345</f>
        <v>0</v>
      </c>
      <c r="L345" s="172">
        <f>IF('PPG Phase Definition'!S167="DIG AACM",1,IF('PPG Phase Definition'!S167="LED_DC Cancellation",1,0))</f>
        <v>0</v>
      </c>
      <c r="M345" s="172">
        <f>IF('PPG Phase Definition'!S167="ANA AACM",1,0)</f>
        <v>0</v>
      </c>
      <c r="N345" s="172">
        <f xml:space="preserve"> 'PPG Phase Definition'!U167</f>
        <v>1</v>
      </c>
      <c r="O345" s="172">
        <f t="shared" ref="O345" si="3328" xml:space="preserve"> BV344</f>
        <v>0</v>
      </c>
      <c r="P345" s="172">
        <f t="shared" ref="P345" si="3329" xml:space="preserve"> BW344</f>
        <v>0</v>
      </c>
      <c r="Q345" s="172">
        <f xml:space="preserve"> BX344</f>
        <v>0</v>
      </c>
      <c r="R345" s="172">
        <f>INT(MOD('PPG Phase Definition'!T167/2,2))</f>
        <v>0</v>
      </c>
      <c r="S345" s="172">
        <f>MOD('PPG Phase Definition'!T167,2)</f>
        <v>0</v>
      </c>
      <c r="T345" s="172">
        <f t="shared" ref="T345" si="3330" xml:space="preserve"> BU343</f>
        <v>0</v>
      </c>
      <c r="U345" s="172">
        <f t="shared" ref="U345" si="3331" xml:space="preserve"> BV343</f>
        <v>0</v>
      </c>
      <c r="V345" s="172">
        <f t="shared" ref="V345" si="3332" xml:space="preserve"> BW343</f>
        <v>0</v>
      </c>
      <c r="W345" s="172">
        <f xml:space="preserve"> BX343</f>
        <v>0</v>
      </c>
      <c r="X345" s="172">
        <f t="shared" ref="X345" si="3333" xml:space="preserve"> BU342</f>
        <v>0</v>
      </c>
      <c r="Y345" s="172">
        <f t="shared" ref="Y345" si="3334" xml:space="preserve"> BV342</f>
        <v>0</v>
      </c>
      <c r="Z345" s="172">
        <f t="shared" ref="Z345" si="3335" xml:space="preserve"> BW342</f>
        <v>0</v>
      </c>
      <c r="AA345" s="172">
        <f xml:space="preserve"> BX342</f>
        <v>0</v>
      </c>
      <c r="AD345" s="159" t="s">
        <v>261</v>
      </c>
      <c r="AE345" s="93">
        <f xml:space="preserve"> IF(OR(('PPG Phase Definition'!U167=1),('PPG Phase Definition'!$Q$2=1)),IF('PPG Phase Definition'!I401="",0,MIN(ROUND('PPG Phase Definition'!I401/'PPG Config'!$C$20*255,0),255)),IF('PPG Phase Definition'!I401="",0,MIN(ROUND('PPG Phase Definition'!I401/'PPG Config'!$C$23*255,0),255)))</f>
        <v>0</v>
      </c>
      <c r="AF345" s="159">
        <f t="shared" si="3167"/>
        <v>0</v>
      </c>
      <c r="AG345" s="159"/>
      <c r="AH345" s="159"/>
      <c r="AI345" s="159"/>
      <c r="AJ345" s="159">
        <f t="shared" si="3168"/>
        <v>0</v>
      </c>
      <c r="AK345" s="159"/>
      <c r="AL345" s="159"/>
      <c r="AM345" s="159"/>
      <c r="AN345" s="159">
        <f t="shared" si="3169"/>
        <v>0</v>
      </c>
      <c r="AO345" s="159"/>
      <c r="AP345" s="159"/>
      <c r="AQ345" s="159"/>
      <c r="AR345" s="159">
        <f t="shared" si="3170"/>
        <v>0</v>
      </c>
      <c r="AS345" s="159"/>
      <c r="AT345" s="159"/>
      <c r="AU345" s="159"/>
      <c r="AV345" s="159">
        <f t="shared" si="3171"/>
        <v>0</v>
      </c>
      <c r="AW345" s="159"/>
      <c r="AX345" s="159"/>
      <c r="AY345" s="159"/>
      <c r="AZ345" s="159">
        <f t="shared" si="3172"/>
        <v>0</v>
      </c>
      <c r="BA345" s="159">
        <f t="shared" si="3173"/>
        <v>0</v>
      </c>
      <c r="BB345" s="159">
        <f t="shared" si="3174"/>
        <v>0</v>
      </c>
      <c r="BC345" s="159">
        <f t="shared" si="3175"/>
        <v>0</v>
      </c>
      <c r="BD345" s="159">
        <f t="shared" si="3176"/>
        <v>0</v>
      </c>
      <c r="BE345" s="159">
        <f t="shared" si="3177"/>
        <v>0</v>
      </c>
      <c r="BF345" s="159">
        <f t="shared" si="3178"/>
        <v>0</v>
      </c>
      <c r="BG345" s="159">
        <f t="shared" si="3179"/>
        <v>0</v>
      </c>
      <c r="BH345" s="159">
        <f t="shared" si="3180"/>
        <v>0</v>
      </c>
      <c r="BI345" s="159">
        <f t="shared" si="3181"/>
        <v>0</v>
      </c>
      <c r="BJ345" s="159">
        <f t="shared" si="3182"/>
        <v>0</v>
      </c>
      <c r="BK345" s="159">
        <f t="shared" si="3183"/>
        <v>0</v>
      </c>
      <c r="BL345" s="159">
        <f t="shared" si="3184"/>
        <v>0</v>
      </c>
      <c r="BM345" s="159">
        <f t="shared" si="3185"/>
        <v>0</v>
      </c>
      <c r="BN345" s="159">
        <f t="shared" si="3186"/>
        <v>0</v>
      </c>
      <c r="BO345" s="159">
        <f t="shared" si="3187"/>
        <v>0</v>
      </c>
      <c r="BP345" s="159">
        <f t="shared" si="3188"/>
        <v>0</v>
      </c>
      <c r="BQ345" s="159">
        <f t="shared" si="3189"/>
        <v>0</v>
      </c>
      <c r="BR345" s="159">
        <f t="shared" si="3190"/>
        <v>0</v>
      </c>
      <c r="BS345" s="159">
        <f t="shared" si="3191"/>
        <v>0</v>
      </c>
      <c r="BT345" s="159">
        <f t="shared" si="3192"/>
        <v>0</v>
      </c>
      <c r="BU345" s="159">
        <f t="shared" si="3193"/>
        <v>0</v>
      </c>
      <c r="BV345" s="159">
        <f t="shared" si="3194"/>
        <v>0</v>
      </c>
      <c r="BW345" s="159">
        <f t="shared" si="3195"/>
        <v>0</v>
      </c>
      <c r="BX345" s="159">
        <f t="shared" si="3196"/>
        <v>0</v>
      </c>
      <c r="BY345" s="127"/>
      <c r="BZ345" s="127"/>
      <c r="CA345" s="127"/>
      <c r="CB345" s="127"/>
      <c r="CC345" s="127"/>
      <c r="CD345" s="127"/>
      <c r="CE345" s="127"/>
      <c r="CF345" s="127"/>
      <c r="CG345" s="127"/>
      <c r="CH345" s="127"/>
      <c r="CI345" s="127"/>
      <c r="CJ345" s="127"/>
      <c r="CK345" s="127"/>
      <c r="CL345" s="127"/>
      <c r="CM345" s="127"/>
      <c r="CN345" s="127"/>
      <c r="CO345" s="127"/>
      <c r="CP345" s="127"/>
      <c r="CQ345" s="127"/>
      <c r="CR345" s="127"/>
      <c r="CS345" s="127"/>
      <c r="DU345" s="115" t="str">
        <f t="shared" ref="DU345" si="3336" xml:space="preserve"> DEC2HEX(D345*8+E345*4+F345*2+G345)</f>
        <v>0</v>
      </c>
      <c r="DV345" s="115" t="str">
        <f t="shared" ref="DV345" si="3337" xml:space="preserve"> DEC2HEX(H345*8+I345*4+J345*2+K345)</f>
        <v>0</v>
      </c>
      <c r="DW345" s="115" t="str">
        <f t="shared" ref="DW345" si="3338" xml:space="preserve"> DEC2HEX(L345*8+M345*4+N345*2+O345)</f>
        <v>2</v>
      </c>
      <c r="DX345" s="115" t="str">
        <f t="shared" ref="DX345" si="3339" xml:space="preserve"> DEC2HEX(P345*8+Q345*4+R345*2+S345)</f>
        <v>0</v>
      </c>
      <c r="DY345" s="115" t="str">
        <f t="shared" ref="DY345" si="3340" xml:space="preserve"> DEC2HEX(T345*8+U345*4+V345*2+W345)</f>
        <v>0</v>
      </c>
      <c r="DZ345" s="115" t="str">
        <f t="shared" ref="DZ345" si="3341" xml:space="preserve"> DEC2HEX(X345*8+Y345*4+Z345*2+AA345)</f>
        <v>0</v>
      </c>
    </row>
    <row r="346" spans="1:130" ht="90" customHeight="1" x14ac:dyDescent="0.35">
      <c r="A346" s="439"/>
      <c r="B346" s="230">
        <f>B344+1</f>
        <v>114</v>
      </c>
      <c r="C346" s="164" t="str">
        <f t="shared" ref="C346" si="3342" xml:space="preserve"> DEC2HEX(B346)</f>
        <v>72</v>
      </c>
      <c r="D346" s="445" t="s">
        <v>244</v>
      </c>
      <c r="E346" s="445"/>
      <c r="F346" s="169" t="s">
        <v>573</v>
      </c>
      <c r="G346" s="168" t="s">
        <v>350</v>
      </c>
      <c r="H346" s="168" t="s">
        <v>572</v>
      </c>
      <c r="I346" s="478" t="s">
        <v>571</v>
      </c>
      <c r="J346" s="478"/>
      <c r="K346" s="478" t="s">
        <v>34</v>
      </c>
      <c r="L346" s="478"/>
      <c r="M346" s="169" t="s">
        <v>245</v>
      </c>
      <c r="N346" s="169" t="s">
        <v>570</v>
      </c>
      <c r="O346" s="169" t="s">
        <v>35</v>
      </c>
      <c r="P346" s="168" t="s">
        <v>377</v>
      </c>
      <c r="Q346" s="167">
        <v>0</v>
      </c>
      <c r="R346" s="167">
        <v>0</v>
      </c>
      <c r="S346" s="167">
        <v>0</v>
      </c>
      <c r="T346" s="460" t="s">
        <v>37</v>
      </c>
      <c r="U346" s="460"/>
      <c r="V346" s="460"/>
      <c r="W346" s="460"/>
      <c r="X346" s="460"/>
      <c r="Y346" s="460"/>
      <c r="Z346" s="460"/>
      <c r="AA346" s="460"/>
      <c r="AD346" s="159" t="s">
        <v>262</v>
      </c>
      <c r="AE346" s="93">
        <f xml:space="preserve"> IF('PPG Phase Definition'!T401="",0,INDEX(REFERENCE!$A$2:$A$15,MATCH('PPG Phase Definition'!T401,REFERENCE!$B$2:$B$15,0)))</f>
        <v>0</v>
      </c>
      <c r="AF346" s="159">
        <f t="shared" si="3167"/>
        <v>0</v>
      </c>
      <c r="AG346" s="159"/>
      <c r="AH346" s="159"/>
      <c r="AI346" s="159"/>
      <c r="AJ346" s="159">
        <f t="shared" si="3168"/>
        <v>0</v>
      </c>
      <c r="AK346" s="159"/>
      <c r="AL346" s="159"/>
      <c r="AM346" s="159"/>
      <c r="AN346" s="159">
        <f t="shared" si="3169"/>
        <v>0</v>
      </c>
      <c r="AO346" s="159"/>
      <c r="AP346" s="159"/>
      <c r="AQ346" s="159"/>
      <c r="AR346" s="159">
        <f t="shared" si="3170"/>
        <v>0</v>
      </c>
      <c r="AS346" s="159"/>
      <c r="AT346" s="159"/>
      <c r="AU346" s="159"/>
      <c r="AV346" s="159">
        <f t="shared" si="3171"/>
        <v>0</v>
      </c>
      <c r="AW346" s="159"/>
      <c r="AX346" s="159"/>
      <c r="AY346" s="159"/>
      <c r="AZ346" s="159">
        <f t="shared" si="3172"/>
        <v>0</v>
      </c>
      <c r="BA346" s="159">
        <f t="shared" si="3173"/>
        <v>0</v>
      </c>
      <c r="BB346" s="159">
        <f t="shared" si="3174"/>
        <v>0</v>
      </c>
      <c r="BC346" s="159">
        <f t="shared" si="3175"/>
        <v>0</v>
      </c>
      <c r="BD346" s="159">
        <f t="shared" si="3176"/>
        <v>0</v>
      </c>
      <c r="BE346" s="159">
        <f t="shared" si="3177"/>
        <v>0</v>
      </c>
      <c r="BF346" s="159">
        <f t="shared" si="3178"/>
        <v>0</v>
      </c>
      <c r="BG346" s="159">
        <f t="shared" si="3179"/>
        <v>0</v>
      </c>
      <c r="BH346" s="159">
        <f t="shared" si="3180"/>
        <v>0</v>
      </c>
      <c r="BI346" s="159">
        <f t="shared" si="3181"/>
        <v>0</v>
      </c>
      <c r="BJ346" s="159">
        <f t="shared" si="3182"/>
        <v>0</v>
      </c>
      <c r="BK346" s="159">
        <f t="shared" si="3183"/>
        <v>0</v>
      </c>
      <c r="BL346" s="159">
        <f t="shared" si="3184"/>
        <v>0</v>
      </c>
      <c r="BM346" s="159">
        <f t="shared" si="3185"/>
        <v>0</v>
      </c>
      <c r="BN346" s="159">
        <f t="shared" si="3186"/>
        <v>0</v>
      </c>
      <c r="BO346" s="159">
        <f t="shared" si="3187"/>
        <v>0</v>
      </c>
      <c r="BP346" s="159">
        <f t="shared" si="3188"/>
        <v>0</v>
      </c>
      <c r="BQ346" s="159">
        <f t="shared" si="3189"/>
        <v>0</v>
      </c>
      <c r="BR346" s="159">
        <f t="shared" si="3190"/>
        <v>0</v>
      </c>
      <c r="BS346" s="159">
        <f t="shared" si="3191"/>
        <v>0</v>
      </c>
      <c r="BT346" s="159">
        <f t="shared" si="3192"/>
        <v>0</v>
      </c>
      <c r="BU346" s="159">
        <f t="shared" si="3193"/>
        <v>0</v>
      </c>
      <c r="BV346" s="159">
        <f t="shared" si="3194"/>
        <v>0</v>
      </c>
      <c r="BW346" s="159">
        <f t="shared" si="3195"/>
        <v>0</v>
      </c>
      <c r="BX346" s="159">
        <f t="shared" si="3196"/>
        <v>0</v>
      </c>
      <c r="BY346" s="127"/>
      <c r="BZ346" s="127"/>
      <c r="CA346" s="127"/>
      <c r="CB346" s="127"/>
      <c r="CC346" s="127"/>
      <c r="CD346" s="127"/>
      <c r="CE346" s="127"/>
      <c r="DU346" s="114"/>
      <c r="DV346" s="114"/>
      <c r="DW346" s="114"/>
      <c r="DX346" s="114"/>
      <c r="DY346" s="114"/>
      <c r="DZ346" s="114"/>
    </row>
    <row r="347" spans="1:130" ht="15.5" x14ac:dyDescent="0.35">
      <c r="A347" s="439"/>
      <c r="D347" s="172">
        <f xml:space="preserve"> MOD((IF('PPG Phase Definition'!S401="",0,INDEX(REFERENCE!$L$12:$L$15,MATCH('PPG Phase Definition'!S401,REFERENCE!$M$12:$M$15,0)))-E347)/2,2)</f>
        <v>0</v>
      </c>
      <c r="E347" s="172">
        <f xml:space="preserve"> MOD(IF('PPG Phase Definition'!S401="",0,INDEX(REFERENCE!$L$12:$L$15,MATCH('PPG Phase Definition'!S401,REFERENCE!$M$12:$M$15,0))),2)</f>
        <v>0</v>
      </c>
      <c r="F347" s="156"/>
      <c r="G347" s="156"/>
      <c r="H347" s="172">
        <f>IF('PPG Phase Definition'!C167="Impedance",1,0)*IMP_MODE_EN</f>
        <v>0</v>
      </c>
      <c r="I347" s="172">
        <f xml:space="preserve"> MOD(('PPG Phase Definition'!M401-J347)/2,2)</f>
        <v>0</v>
      </c>
      <c r="J347" s="172">
        <f xml:space="preserve"> MOD('PPG Phase Definition'!M401,2)</f>
        <v>0</v>
      </c>
      <c r="K347" s="156"/>
      <c r="L347" s="156"/>
      <c r="M347" s="156"/>
      <c r="N347" s="172">
        <f xml:space="preserve"> MOD(('PPG Phase Definition'!M401-I347*2-J347)/4,2)</f>
        <v>0</v>
      </c>
      <c r="O347" s="172">
        <f xml:space="preserve"> 'PPG Phase Definition'!K401</f>
        <v>0</v>
      </c>
      <c r="P347" s="156">
        <f>IF('PPG Phase Definition'!K167="Set2",1,0)</f>
        <v>0</v>
      </c>
      <c r="Q347" s="156"/>
      <c r="R347" s="156"/>
      <c r="S347" s="156"/>
      <c r="T347" s="172">
        <f t="shared" ref="T347" si="3343" xml:space="preserve"> BQ350</f>
        <v>0</v>
      </c>
      <c r="U347" s="172">
        <f t="shared" ref="U347" si="3344" xml:space="preserve"> BR350</f>
        <v>0</v>
      </c>
      <c r="V347" s="172">
        <f t="shared" ref="V347" si="3345" xml:space="preserve"> BS350</f>
        <v>0</v>
      </c>
      <c r="W347" s="172">
        <f t="shared" ref="W347" si="3346" xml:space="preserve"> BT350</f>
        <v>0</v>
      </c>
      <c r="X347" s="172">
        <f t="shared" ref="X347" si="3347" xml:space="preserve"> BU350</f>
        <v>0</v>
      </c>
      <c r="Y347" s="172">
        <f t="shared" ref="Y347" si="3348" xml:space="preserve"> BV350</f>
        <v>0</v>
      </c>
      <c r="Z347" s="172">
        <f t="shared" ref="Z347" si="3349" xml:space="preserve"> BW350</f>
        <v>0</v>
      </c>
      <c r="AA347" s="172">
        <f xml:space="preserve"> BX350</f>
        <v>0</v>
      </c>
      <c r="AD347" s="159" t="s">
        <v>263</v>
      </c>
      <c r="AE347" s="93">
        <f xml:space="preserve"> IF('PPG Phase Definition'!U401="",0,INDEX(REFERENCE!$A$17:$A$24,MATCH('PPG Phase Definition'!U401,REFERENCE!$B$17:$B$24,0)))</f>
        <v>0</v>
      </c>
      <c r="AF347" s="159">
        <f t="shared" si="3167"/>
        <v>0</v>
      </c>
      <c r="AG347" s="159"/>
      <c r="AH347" s="159"/>
      <c r="AI347" s="159"/>
      <c r="AJ347" s="159">
        <f t="shared" si="3168"/>
        <v>0</v>
      </c>
      <c r="AK347" s="159"/>
      <c r="AL347" s="159"/>
      <c r="AM347" s="159"/>
      <c r="AN347" s="159">
        <f t="shared" si="3169"/>
        <v>0</v>
      </c>
      <c r="AO347" s="159"/>
      <c r="AP347" s="159"/>
      <c r="AQ347" s="159"/>
      <c r="AR347" s="159">
        <f t="shared" si="3170"/>
        <v>0</v>
      </c>
      <c r="AS347" s="159"/>
      <c r="AT347" s="159"/>
      <c r="AU347" s="159"/>
      <c r="AV347" s="159">
        <f t="shared" si="3171"/>
        <v>0</v>
      </c>
      <c r="AW347" s="159"/>
      <c r="AX347" s="159"/>
      <c r="AY347" s="159"/>
      <c r="AZ347" s="159">
        <f t="shared" si="3172"/>
        <v>0</v>
      </c>
      <c r="BA347" s="159">
        <f t="shared" si="3173"/>
        <v>0</v>
      </c>
      <c r="BB347" s="159">
        <f t="shared" si="3174"/>
        <v>0</v>
      </c>
      <c r="BC347" s="159">
        <f t="shared" si="3175"/>
        <v>0</v>
      </c>
      <c r="BD347" s="159">
        <f t="shared" si="3176"/>
        <v>0</v>
      </c>
      <c r="BE347" s="159">
        <f t="shared" si="3177"/>
        <v>0</v>
      </c>
      <c r="BF347" s="159">
        <f t="shared" si="3178"/>
        <v>0</v>
      </c>
      <c r="BG347" s="159">
        <f t="shared" si="3179"/>
        <v>0</v>
      </c>
      <c r="BH347" s="159">
        <f t="shared" si="3180"/>
        <v>0</v>
      </c>
      <c r="BI347" s="159">
        <f t="shared" si="3181"/>
        <v>0</v>
      </c>
      <c r="BJ347" s="159">
        <f t="shared" si="3182"/>
        <v>0</v>
      </c>
      <c r="BK347" s="159">
        <f t="shared" si="3183"/>
        <v>0</v>
      </c>
      <c r="BL347" s="159">
        <f t="shared" si="3184"/>
        <v>0</v>
      </c>
      <c r="BM347" s="159">
        <f t="shared" si="3185"/>
        <v>0</v>
      </c>
      <c r="BN347" s="159">
        <f t="shared" si="3186"/>
        <v>0</v>
      </c>
      <c r="BO347" s="159">
        <f t="shared" si="3187"/>
        <v>0</v>
      </c>
      <c r="BP347" s="159">
        <f t="shared" si="3188"/>
        <v>0</v>
      </c>
      <c r="BQ347" s="159">
        <f t="shared" si="3189"/>
        <v>0</v>
      </c>
      <c r="BR347" s="159">
        <f t="shared" si="3190"/>
        <v>0</v>
      </c>
      <c r="BS347" s="159">
        <f t="shared" si="3191"/>
        <v>0</v>
      </c>
      <c r="BT347" s="159">
        <f t="shared" si="3192"/>
        <v>0</v>
      </c>
      <c r="BU347" s="159">
        <f t="shared" si="3193"/>
        <v>0</v>
      </c>
      <c r="BV347" s="159">
        <f t="shared" si="3194"/>
        <v>0</v>
      </c>
      <c r="BW347" s="159">
        <f t="shared" si="3195"/>
        <v>0</v>
      </c>
      <c r="BX347" s="159">
        <f t="shared" si="3196"/>
        <v>0</v>
      </c>
      <c r="DU347" s="115" t="str">
        <f t="shared" ref="DU347" si="3350" xml:space="preserve"> DEC2HEX(D347*8+E347*4+F347*2+G347)</f>
        <v>0</v>
      </c>
      <c r="DV347" s="115" t="str">
        <f t="shared" ref="DV347" si="3351" xml:space="preserve"> DEC2HEX(H347*8+I347*4+J347*2+K347)</f>
        <v>0</v>
      </c>
      <c r="DW347" s="115" t="str">
        <f t="shared" ref="DW347" si="3352" xml:space="preserve"> DEC2HEX(L347*8+M347*4+N347*2+O347)</f>
        <v>0</v>
      </c>
      <c r="DX347" s="115" t="str">
        <f t="shared" ref="DX347" si="3353" xml:space="preserve"> DEC2HEX(P347*8+Q347*4+R347*2+S347)</f>
        <v>0</v>
      </c>
      <c r="DY347" s="115" t="str">
        <f t="shared" ref="DY347" si="3354" xml:space="preserve"> DEC2HEX(T347*8+U347*4+V347*2+W347)</f>
        <v>0</v>
      </c>
      <c r="DZ347" s="115" t="str">
        <f t="shared" ref="DZ347" si="3355" xml:space="preserve"> DEC2HEX(X347*8+Y347*4+Z347*2+AA347)</f>
        <v>0</v>
      </c>
    </row>
    <row r="348" spans="1:130" ht="69" x14ac:dyDescent="0.35">
      <c r="A348" s="439"/>
      <c r="B348" s="230">
        <f>B346+1</f>
        <v>115</v>
      </c>
      <c r="C348" s="164" t="str">
        <f t="shared" ref="C348" si="3356" xml:space="preserve"> DEC2HEX(B348)</f>
        <v>73</v>
      </c>
      <c r="D348" s="445" t="s">
        <v>246</v>
      </c>
      <c r="E348" s="476"/>
      <c r="F348" s="476"/>
      <c r="G348" s="476"/>
      <c r="H348" s="476"/>
      <c r="I348" s="476"/>
      <c r="J348" s="476"/>
      <c r="K348" s="476"/>
      <c r="L348" s="168" t="s">
        <v>247</v>
      </c>
      <c r="M348" s="168" t="s">
        <v>248</v>
      </c>
      <c r="N348" s="168" t="s">
        <v>249</v>
      </c>
      <c r="O348" s="460" t="s">
        <v>250</v>
      </c>
      <c r="P348" s="460"/>
      <c r="Q348" s="460"/>
      <c r="R348" s="477" t="s">
        <v>379</v>
      </c>
      <c r="S348" s="477"/>
      <c r="T348" s="460" t="s">
        <v>251</v>
      </c>
      <c r="U348" s="460"/>
      <c r="V348" s="460"/>
      <c r="W348" s="460"/>
      <c r="X348" s="167">
        <v>0</v>
      </c>
      <c r="Y348" s="167">
        <v>0</v>
      </c>
      <c r="Z348" s="167">
        <v>0</v>
      </c>
      <c r="AA348" s="167">
        <v>0</v>
      </c>
      <c r="AD348" s="159" t="s">
        <v>264</v>
      </c>
      <c r="AE348" s="93">
        <f xml:space="preserve"> IF(OR(('PPG Phase Definition'!AH167=1),('PPG Phase Definition'!$Q$2=1)),IF('PPG Phase Definition'!W401="",0,MIN(ROUND('PPG Phase Definition'!W401/'PPG Config'!$C$21*255,0),255)),IF('PPG Phase Definition'!W401="",0,MIN(ROUND('PPG Phase Definition'!W401/'PPG Config'!$C$24*255,0),255)))</f>
        <v>0</v>
      </c>
      <c r="AF348" s="159">
        <f t="shared" si="3167"/>
        <v>0</v>
      </c>
      <c r="AG348" s="159"/>
      <c r="AH348" s="159"/>
      <c r="AI348" s="159"/>
      <c r="AJ348" s="159">
        <f t="shared" si="3168"/>
        <v>0</v>
      </c>
      <c r="AK348" s="159"/>
      <c r="AL348" s="159"/>
      <c r="AM348" s="159"/>
      <c r="AN348" s="159">
        <f t="shared" si="3169"/>
        <v>0</v>
      </c>
      <c r="AO348" s="159"/>
      <c r="AP348" s="159"/>
      <c r="AQ348" s="159"/>
      <c r="AR348" s="159">
        <f t="shared" si="3170"/>
        <v>0</v>
      </c>
      <c r="AS348" s="159"/>
      <c r="AT348" s="159"/>
      <c r="AU348" s="159"/>
      <c r="AV348" s="159">
        <f t="shared" si="3171"/>
        <v>0</v>
      </c>
      <c r="AW348" s="159"/>
      <c r="AX348" s="159"/>
      <c r="AY348" s="159"/>
      <c r="AZ348" s="159">
        <f t="shared" si="3172"/>
        <v>0</v>
      </c>
      <c r="BA348" s="159">
        <f t="shared" si="3173"/>
        <v>0</v>
      </c>
      <c r="BB348" s="159">
        <f t="shared" si="3174"/>
        <v>0</v>
      </c>
      <c r="BC348" s="159">
        <f t="shared" si="3175"/>
        <v>0</v>
      </c>
      <c r="BD348" s="159">
        <f t="shared" si="3176"/>
        <v>0</v>
      </c>
      <c r="BE348" s="159">
        <f t="shared" si="3177"/>
        <v>0</v>
      </c>
      <c r="BF348" s="159">
        <f t="shared" si="3178"/>
        <v>0</v>
      </c>
      <c r="BG348" s="159">
        <f t="shared" si="3179"/>
        <v>0</v>
      </c>
      <c r="BH348" s="159">
        <f t="shared" si="3180"/>
        <v>0</v>
      </c>
      <c r="BI348" s="159">
        <f t="shared" si="3181"/>
        <v>0</v>
      </c>
      <c r="BJ348" s="159">
        <f t="shared" si="3182"/>
        <v>0</v>
      </c>
      <c r="BK348" s="159">
        <f t="shared" si="3183"/>
        <v>0</v>
      </c>
      <c r="BL348" s="159">
        <f t="shared" si="3184"/>
        <v>0</v>
      </c>
      <c r="BM348" s="159">
        <f t="shared" si="3185"/>
        <v>0</v>
      </c>
      <c r="BN348" s="159">
        <f t="shared" si="3186"/>
        <v>0</v>
      </c>
      <c r="BO348" s="159">
        <f t="shared" si="3187"/>
        <v>0</v>
      </c>
      <c r="BP348" s="159">
        <f t="shared" si="3188"/>
        <v>0</v>
      </c>
      <c r="BQ348" s="159">
        <f t="shared" si="3189"/>
        <v>0</v>
      </c>
      <c r="BR348" s="159">
        <f t="shared" si="3190"/>
        <v>0</v>
      </c>
      <c r="BS348" s="159">
        <f t="shared" si="3191"/>
        <v>0</v>
      </c>
      <c r="BT348" s="159">
        <f t="shared" si="3192"/>
        <v>0</v>
      </c>
      <c r="BU348" s="159">
        <f t="shared" si="3193"/>
        <v>0</v>
      </c>
      <c r="BV348" s="159">
        <f t="shared" si="3194"/>
        <v>0</v>
      </c>
      <c r="BW348" s="159">
        <f t="shared" si="3195"/>
        <v>0</v>
      </c>
      <c r="BX348" s="159">
        <f t="shared" si="3196"/>
        <v>0</v>
      </c>
      <c r="BY348" s="127"/>
      <c r="BZ348" s="127"/>
      <c r="CA348" s="127"/>
      <c r="CB348" s="127"/>
      <c r="CC348" s="127"/>
      <c r="CD348" s="127"/>
      <c r="CE348" s="127"/>
      <c r="CF348" s="127"/>
      <c r="CG348" s="127"/>
      <c r="CH348" s="127"/>
      <c r="CI348" s="127"/>
      <c r="CJ348" s="127"/>
      <c r="CK348" s="127"/>
      <c r="CL348" s="127"/>
      <c r="CM348" s="127"/>
      <c r="CN348" s="127"/>
      <c r="CO348" s="127"/>
      <c r="CP348" s="127"/>
      <c r="CQ348" s="127"/>
      <c r="CR348" s="127"/>
      <c r="CS348" s="127"/>
      <c r="DU348" s="114"/>
      <c r="DV348" s="114"/>
      <c r="DW348" s="114"/>
      <c r="DX348" s="114"/>
      <c r="DY348" s="114"/>
      <c r="DZ348" s="114"/>
    </row>
    <row r="349" spans="1:130" ht="15.5" x14ac:dyDescent="0.35">
      <c r="A349" s="439"/>
      <c r="D349" s="172">
        <f t="shared" ref="D349" si="3357" xml:space="preserve"> BQ348</f>
        <v>0</v>
      </c>
      <c r="E349" s="172">
        <f t="shared" ref="E349" si="3358" xml:space="preserve"> BR348</f>
        <v>0</v>
      </c>
      <c r="F349" s="172">
        <f t="shared" ref="F349" si="3359" xml:space="preserve"> BS348</f>
        <v>0</v>
      </c>
      <c r="G349" s="172">
        <f t="shared" ref="G349" si="3360" xml:space="preserve"> BT348</f>
        <v>0</v>
      </c>
      <c r="H349" s="172">
        <f t="shared" ref="H349" si="3361" xml:space="preserve"> BU348</f>
        <v>0</v>
      </c>
      <c r="I349" s="172">
        <f t="shared" ref="I349" si="3362" xml:space="preserve"> BV348</f>
        <v>0</v>
      </c>
      <c r="J349" s="172">
        <f t="shared" ref="J349" si="3363" xml:space="preserve"> BW348</f>
        <v>0</v>
      </c>
      <c r="K349" s="172">
        <f t="shared" ref="K349" si="3364" xml:space="preserve"> BX348</f>
        <v>0</v>
      </c>
      <c r="L349" s="172">
        <f>IF('PPG Phase Definition'!AF167="DIG AACM",1,IF('PPG Phase Definition'!AF167="LED_DC Cancellation",1,0))</f>
        <v>0</v>
      </c>
      <c r="M349" s="172">
        <f>IF('PPG Phase Definition'!AF167="ANA AACM",1,0)</f>
        <v>0</v>
      </c>
      <c r="N349" s="172">
        <f xml:space="preserve"> 'PPG Phase Definition'!AH167</f>
        <v>0</v>
      </c>
      <c r="O349" s="172">
        <f t="shared" ref="O349" si="3365" xml:space="preserve"> BV347</f>
        <v>0</v>
      </c>
      <c r="P349" s="172">
        <f t="shared" ref="P349" si="3366" xml:space="preserve"> BW347</f>
        <v>0</v>
      </c>
      <c r="Q349" s="172">
        <f xml:space="preserve"> BX347</f>
        <v>0</v>
      </c>
      <c r="R349" s="172">
        <f>INT(MOD('PPG Phase Definition'!AG167/2,2))</f>
        <v>0</v>
      </c>
      <c r="S349" s="172">
        <f>MOD('PPG Phase Definition'!AG167,2)</f>
        <v>0</v>
      </c>
      <c r="T349" s="172">
        <f t="shared" ref="T349" si="3367" xml:space="preserve"> BU346</f>
        <v>0</v>
      </c>
      <c r="U349" s="172">
        <f t="shared" ref="U349" si="3368" xml:space="preserve"> BV346</f>
        <v>0</v>
      </c>
      <c r="V349" s="172">
        <f t="shared" ref="V349" si="3369" xml:space="preserve"> BW346</f>
        <v>0</v>
      </c>
      <c r="W349" s="172">
        <f xml:space="preserve"> BX346</f>
        <v>0</v>
      </c>
      <c r="X349" s="194"/>
      <c r="Y349" s="194"/>
      <c r="Z349" s="194"/>
      <c r="AA349" s="194"/>
      <c r="AD349" s="159" t="s">
        <v>115</v>
      </c>
      <c r="AE349" s="93">
        <f xml:space="preserve"> IF('PPG Phase Definition'!L401="",0,INDEX(REFERENCE!$I$12:$I$23,MATCH('PPG Phase Definition'!L401,REFERENCE!$J$12:$J$23,0)))</f>
        <v>0</v>
      </c>
      <c r="AF349" s="159">
        <f t="shared" si="3167"/>
        <v>0</v>
      </c>
      <c r="AG349" s="159"/>
      <c r="AH349" s="159"/>
      <c r="AI349" s="159"/>
      <c r="AJ349" s="159">
        <f t="shared" si="3168"/>
        <v>0</v>
      </c>
      <c r="AK349" s="159"/>
      <c r="AL349" s="159"/>
      <c r="AM349" s="159"/>
      <c r="AN349" s="159">
        <f t="shared" si="3169"/>
        <v>0</v>
      </c>
      <c r="AO349" s="159"/>
      <c r="AP349" s="159"/>
      <c r="AQ349" s="159"/>
      <c r="AR349" s="159">
        <f t="shared" si="3170"/>
        <v>0</v>
      </c>
      <c r="AS349" s="159"/>
      <c r="AT349" s="159"/>
      <c r="AU349" s="159"/>
      <c r="AV349" s="159">
        <f t="shared" si="3171"/>
        <v>0</v>
      </c>
      <c r="AW349" s="159"/>
      <c r="AX349" s="159"/>
      <c r="AY349" s="159"/>
      <c r="AZ349" s="159">
        <f t="shared" si="3172"/>
        <v>0</v>
      </c>
      <c r="BA349" s="159">
        <f t="shared" si="3173"/>
        <v>0</v>
      </c>
      <c r="BB349" s="159">
        <f t="shared" si="3174"/>
        <v>0</v>
      </c>
      <c r="BC349" s="159">
        <f t="shared" si="3175"/>
        <v>0</v>
      </c>
      <c r="BD349" s="159">
        <f t="shared" si="3176"/>
        <v>0</v>
      </c>
      <c r="BE349" s="159">
        <f t="shared" si="3177"/>
        <v>0</v>
      </c>
      <c r="BF349" s="159">
        <f t="shared" si="3178"/>
        <v>0</v>
      </c>
      <c r="BG349" s="159">
        <f t="shared" si="3179"/>
        <v>0</v>
      </c>
      <c r="BH349" s="159">
        <f t="shared" si="3180"/>
        <v>0</v>
      </c>
      <c r="BI349" s="159">
        <f t="shared" si="3181"/>
        <v>0</v>
      </c>
      <c r="BJ349" s="159">
        <f t="shared" si="3182"/>
        <v>0</v>
      </c>
      <c r="BK349" s="159">
        <f t="shared" si="3183"/>
        <v>0</v>
      </c>
      <c r="BL349" s="159">
        <f t="shared" si="3184"/>
        <v>0</v>
      </c>
      <c r="BM349" s="159">
        <f t="shared" si="3185"/>
        <v>0</v>
      </c>
      <c r="BN349" s="159">
        <f t="shared" si="3186"/>
        <v>0</v>
      </c>
      <c r="BO349" s="159">
        <f t="shared" si="3187"/>
        <v>0</v>
      </c>
      <c r="BP349" s="159">
        <f t="shared" si="3188"/>
        <v>0</v>
      </c>
      <c r="BQ349" s="159">
        <f t="shared" si="3189"/>
        <v>0</v>
      </c>
      <c r="BR349" s="159">
        <f t="shared" si="3190"/>
        <v>0</v>
      </c>
      <c r="BS349" s="159">
        <f t="shared" si="3191"/>
        <v>0</v>
      </c>
      <c r="BT349" s="159">
        <f t="shared" si="3192"/>
        <v>0</v>
      </c>
      <c r="BU349" s="159">
        <f t="shared" si="3193"/>
        <v>0</v>
      </c>
      <c r="BV349" s="159">
        <f t="shared" si="3194"/>
        <v>0</v>
      </c>
      <c r="BW349" s="159">
        <f t="shared" si="3195"/>
        <v>0</v>
      </c>
      <c r="BX349" s="159">
        <f t="shared" si="3196"/>
        <v>0</v>
      </c>
      <c r="DU349" s="115" t="str">
        <f t="shared" ref="DU349" si="3370" xml:space="preserve"> DEC2HEX(D349*8+E349*4+F349*2+G349)</f>
        <v>0</v>
      </c>
      <c r="DV349" s="115" t="str">
        <f t="shared" ref="DV349" si="3371" xml:space="preserve"> DEC2HEX(H349*8+I349*4+J349*2+K349)</f>
        <v>0</v>
      </c>
      <c r="DW349" s="115" t="str">
        <f t="shared" ref="DW349" si="3372" xml:space="preserve"> DEC2HEX(L349*8+M349*4+N349*2+O349)</f>
        <v>0</v>
      </c>
      <c r="DX349" s="115" t="str">
        <f t="shared" ref="DX349" si="3373" xml:space="preserve"> DEC2HEX(P349*8+Q349*4+R349*2+S349)</f>
        <v>0</v>
      </c>
      <c r="DY349" s="115" t="str">
        <f t="shared" ref="DY349" si="3374" xml:space="preserve"> DEC2HEX(T349*8+U349*4+V349*2+W349)</f>
        <v>0</v>
      </c>
      <c r="DZ349" s="115" t="str">
        <f t="shared" ref="DZ349" si="3375" xml:space="preserve"> DEC2HEX(X349*8+Y349*4+Z349*2+AA349)</f>
        <v>0</v>
      </c>
    </row>
    <row r="350" spans="1:130" ht="43.5" customHeight="1" x14ac:dyDescent="0.35">
      <c r="A350" s="439"/>
      <c r="B350" s="230">
        <f>B348+1</f>
        <v>116</v>
      </c>
      <c r="C350" s="164" t="str">
        <f t="shared" ref="C350" si="3376" xml:space="preserve"> DEC2HEX(B350)</f>
        <v>74</v>
      </c>
      <c r="D350" s="168" t="s">
        <v>380</v>
      </c>
      <c r="E350" s="168" t="s">
        <v>381</v>
      </c>
      <c r="F350" s="167">
        <v>0</v>
      </c>
      <c r="G350" s="167">
        <v>0</v>
      </c>
      <c r="H350" s="445" t="s">
        <v>382</v>
      </c>
      <c r="I350" s="479"/>
      <c r="J350" s="479"/>
      <c r="K350" s="479"/>
      <c r="L350" s="460" t="s">
        <v>252</v>
      </c>
      <c r="M350" s="460"/>
      <c r="N350" s="460"/>
      <c r="O350" s="460"/>
      <c r="P350" s="460"/>
      <c r="Q350" s="460"/>
      <c r="R350" s="460"/>
      <c r="S350" s="460"/>
      <c r="T350" s="460" t="s">
        <v>253</v>
      </c>
      <c r="U350" s="460"/>
      <c r="V350" s="460"/>
      <c r="W350" s="460"/>
      <c r="X350" s="460"/>
      <c r="Y350" s="460"/>
      <c r="Z350" s="460"/>
      <c r="AA350" s="460"/>
      <c r="AD350" s="159" t="s">
        <v>108</v>
      </c>
      <c r="AE350" s="93">
        <f xml:space="preserve"> MAX((CEILING('PPG Phase Definition'!J401*Global!$C$14/1000,1)-1),0)</f>
        <v>0</v>
      </c>
      <c r="AF350" s="159">
        <f t="shared" si="3167"/>
        <v>0</v>
      </c>
      <c r="AG350" s="159"/>
      <c r="AH350" s="159"/>
      <c r="AI350" s="159"/>
      <c r="AJ350" s="159">
        <f t="shared" si="3168"/>
        <v>0</v>
      </c>
      <c r="AK350" s="159"/>
      <c r="AL350" s="159"/>
      <c r="AM350" s="159"/>
      <c r="AN350" s="159">
        <f t="shared" si="3169"/>
        <v>0</v>
      </c>
      <c r="AO350" s="159"/>
      <c r="AP350" s="159"/>
      <c r="AQ350" s="159"/>
      <c r="AR350" s="159">
        <f t="shared" si="3170"/>
        <v>0</v>
      </c>
      <c r="AS350" s="159"/>
      <c r="AT350" s="159"/>
      <c r="AU350" s="159"/>
      <c r="AV350" s="159">
        <f t="shared" si="3171"/>
        <v>0</v>
      </c>
      <c r="AW350" s="159"/>
      <c r="AX350" s="159"/>
      <c r="AY350" s="159"/>
      <c r="AZ350" s="159">
        <f t="shared" si="3172"/>
        <v>0</v>
      </c>
      <c r="BA350" s="159">
        <f t="shared" si="3173"/>
        <v>0</v>
      </c>
      <c r="BB350" s="159">
        <f t="shared" si="3174"/>
        <v>0</v>
      </c>
      <c r="BC350" s="159">
        <f t="shared" si="3175"/>
        <v>0</v>
      </c>
      <c r="BD350" s="159">
        <f t="shared" si="3176"/>
        <v>0</v>
      </c>
      <c r="BE350" s="159">
        <f t="shared" si="3177"/>
        <v>0</v>
      </c>
      <c r="BF350" s="159">
        <f t="shared" si="3178"/>
        <v>0</v>
      </c>
      <c r="BG350" s="159">
        <f t="shared" si="3179"/>
        <v>0</v>
      </c>
      <c r="BH350" s="159">
        <f t="shared" si="3180"/>
        <v>0</v>
      </c>
      <c r="BI350" s="159">
        <f t="shared" si="3181"/>
        <v>0</v>
      </c>
      <c r="BJ350" s="159">
        <f t="shared" si="3182"/>
        <v>0</v>
      </c>
      <c r="BK350" s="159">
        <f t="shared" si="3183"/>
        <v>0</v>
      </c>
      <c r="BL350" s="159">
        <f t="shared" si="3184"/>
        <v>0</v>
      </c>
      <c r="BM350" s="159">
        <f t="shared" si="3185"/>
        <v>0</v>
      </c>
      <c r="BN350" s="159">
        <f t="shared" si="3186"/>
        <v>0</v>
      </c>
      <c r="BO350" s="159">
        <f t="shared" si="3187"/>
        <v>0</v>
      </c>
      <c r="BP350" s="159">
        <f t="shared" si="3188"/>
        <v>0</v>
      </c>
      <c r="BQ350" s="159">
        <f t="shared" si="3189"/>
        <v>0</v>
      </c>
      <c r="BR350" s="159">
        <f t="shared" si="3190"/>
        <v>0</v>
      </c>
      <c r="BS350" s="159">
        <f t="shared" si="3191"/>
        <v>0</v>
      </c>
      <c r="BT350" s="159">
        <f t="shared" si="3192"/>
        <v>0</v>
      </c>
      <c r="BU350" s="159">
        <f t="shared" si="3193"/>
        <v>0</v>
      </c>
      <c r="BV350" s="159">
        <f t="shared" si="3194"/>
        <v>0</v>
      </c>
      <c r="BW350" s="159">
        <f t="shared" si="3195"/>
        <v>0</v>
      </c>
      <c r="BX350" s="159">
        <f t="shared" si="3196"/>
        <v>0</v>
      </c>
      <c r="BY350" s="127"/>
      <c r="BZ350" s="127"/>
      <c r="CA350" s="127"/>
      <c r="CB350" s="127"/>
      <c r="CC350" s="127"/>
      <c r="CD350" s="127"/>
      <c r="CE350" s="127"/>
      <c r="DU350" s="114"/>
      <c r="DV350" s="114"/>
      <c r="DW350" s="114"/>
      <c r="DX350" s="114"/>
      <c r="DY350" s="114"/>
      <c r="DZ350" s="114"/>
    </row>
    <row r="351" spans="1:130" ht="47" x14ac:dyDescent="0.35">
      <c r="A351" s="439"/>
      <c r="D351" s="156">
        <f>IF('PPG Phase Definition'!S167="LED_DC Cancellation",1,0)</f>
        <v>0</v>
      </c>
      <c r="E351" s="156">
        <f>IF('PPG Phase Definition'!AF167="LED_DC Cancellation",1,0)</f>
        <v>0</v>
      </c>
      <c r="F351" s="156"/>
      <c r="G351" s="156"/>
      <c r="H351" s="172">
        <f xml:space="preserve"> BU349</f>
        <v>0</v>
      </c>
      <c r="I351" s="172">
        <f xml:space="preserve"> BV349</f>
        <v>0</v>
      </c>
      <c r="J351" s="172">
        <f xml:space="preserve"> BW349</f>
        <v>0</v>
      </c>
      <c r="K351" s="172">
        <f xml:space="preserve"> BX349</f>
        <v>0</v>
      </c>
      <c r="L351" s="172">
        <f t="shared" ref="L351" si="3377">DL351</f>
        <v>0</v>
      </c>
      <c r="M351" s="172">
        <f t="shared" ref="M351" si="3378">DM351</f>
        <v>0</v>
      </c>
      <c r="N351" s="172">
        <f t="shared" ref="N351" si="3379">DN351</f>
        <v>0</v>
      </c>
      <c r="O351" s="172">
        <f t="shared" ref="O351" si="3380">DO351</f>
        <v>0</v>
      </c>
      <c r="P351" s="172">
        <f t="shared" ref="P351" si="3381">DP351</f>
        <v>0</v>
      </c>
      <c r="Q351" s="172">
        <f t="shared" ref="Q351" si="3382">DQ351</f>
        <v>0</v>
      </c>
      <c r="R351" s="172">
        <f t="shared" ref="R351" si="3383">DR351</f>
        <v>0</v>
      </c>
      <c r="S351" s="172">
        <f>DS351</f>
        <v>0</v>
      </c>
      <c r="T351" s="172">
        <f t="shared" ref="T351" si="3384" xml:space="preserve"> BQ351</f>
        <v>0</v>
      </c>
      <c r="U351" s="172">
        <f t="shared" ref="U351" si="3385" xml:space="preserve"> BR351</f>
        <v>0</v>
      </c>
      <c r="V351" s="172">
        <f t="shared" ref="V351" si="3386" xml:space="preserve"> BS351</f>
        <v>0</v>
      </c>
      <c r="W351" s="172">
        <f t="shared" ref="W351" si="3387" xml:space="preserve"> BT351</f>
        <v>0</v>
      </c>
      <c r="X351" s="172">
        <f t="shared" ref="X351" si="3388" xml:space="preserve"> BU351</f>
        <v>0</v>
      </c>
      <c r="Y351" s="172">
        <f t="shared" ref="Y351" si="3389" xml:space="preserve"> BV351</f>
        <v>0</v>
      </c>
      <c r="Z351" s="172">
        <f t="shared" ref="Z351" si="3390" xml:space="preserve"> BW351</f>
        <v>0</v>
      </c>
      <c r="AA351" s="172">
        <f xml:space="preserve"> BX351</f>
        <v>0</v>
      </c>
      <c r="AD351" s="10" t="s">
        <v>253</v>
      </c>
      <c r="AE351" s="93">
        <f xml:space="preserve"> ROUND(255*'PPG Phase Definition'!AO401/'PPG Config'!$C$8,0)</f>
        <v>0</v>
      </c>
      <c r="AF351" s="159">
        <f t="shared" si="3167"/>
        <v>0</v>
      </c>
      <c r="AG351" s="159"/>
      <c r="AH351" s="159"/>
      <c r="AI351" s="159"/>
      <c r="AJ351" s="159">
        <f t="shared" si="3168"/>
        <v>0</v>
      </c>
      <c r="AK351" s="159"/>
      <c r="AL351" s="159"/>
      <c r="AM351" s="159"/>
      <c r="AN351" s="159">
        <f t="shared" si="3169"/>
        <v>0</v>
      </c>
      <c r="AO351" s="159"/>
      <c r="AP351" s="159"/>
      <c r="AQ351" s="159"/>
      <c r="AR351" s="159">
        <f t="shared" si="3170"/>
        <v>0</v>
      </c>
      <c r="AS351" s="159"/>
      <c r="AT351" s="159"/>
      <c r="AU351" s="159"/>
      <c r="AV351" s="159">
        <f t="shared" si="3171"/>
        <v>0</v>
      </c>
      <c r="AW351" s="159"/>
      <c r="AX351" s="159"/>
      <c r="AY351" s="159"/>
      <c r="AZ351" s="159">
        <f t="shared" si="3172"/>
        <v>0</v>
      </c>
      <c r="BA351" s="159">
        <f t="shared" si="3173"/>
        <v>0</v>
      </c>
      <c r="BB351" s="159">
        <f t="shared" si="3174"/>
        <v>0</v>
      </c>
      <c r="BC351" s="159">
        <f t="shared" si="3175"/>
        <v>0</v>
      </c>
      <c r="BD351" s="159">
        <f t="shared" si="3176"/>
        <v>0</v>
      </c>
      <c r="BE351" s="159">
        <f t="shared" si="3177"/>
        <v>0</v>
      </c>
      <c r="BF351" s="159">
        <f t="shared" si="3178"/>
        <v>0</v>
      </c>
      <c r="BG351" s="159">
        <f t="shared" si="3179"/>
        <v>0</v>
      </c>
      <c r="BH351" s="159">
        <f t="shared" si="3180"/>
        <v>0</v>
      </c>
      <c r="BI351" s="159">
        <f t="shared" si="3181"/>
        <v>0</v>
      </c>
      <c r="BJ351" s="159">
        <f t="shared" si="3182"/>
        <v>0</v>
      </c>
      <c r="BK351" s="159">
        <f t="shared" si="3183"/>
        <v>0</v>
      </c>
      <c r="BL351" s="159">
        <f t="shared" si="3184"/>
        <v>0</v>
      </c>
      <c r="BM351" s="159">
        <f t="shared" si="3185"/>
        <v>0</v>
      </c>
      <c r="BN351" s="159">
        <f t="shared" si="3186"/>
        <v>0</v>
      </c>
      <c r="BO351" s="159">
        <f t="shared" si="3187"/>
        <v>0</v>
      </c>
      <c r="BP351" s="159">
        <f t="shared" si="3188"/>
        <v>0</v>
      </c>
      <c r="BQ351" s="159">
        <f t="shared" si="3189"/>
        <v>0</v>
      </c>
      <c r="BR351" s="159">
        <f t="shared" si="3190"/>
        <v>0</v>
      </c>
      <c r="BS351" s="159">
        <f t="shared" si="3191"/>
        <v>0</v>
      </c>
      <c r="BT351" s="159">
        <f t="shared" si="3192"/>
        <v>0</v>
      </c>
      <c r="BU351" s="159">
        <f t="shared" si="3193"/>
        <v>0</v>
      </c>
      <c r="BV351" s="159">
        <f t="shared" si="3194"/>
        <v>0</v>
      </c>
      <c r="BW351" s="159">
        <f t="shared" si="3195"/>
        <v>0</v>
      </c>
      <c r="BX351" s="159">
        <f t="shared" si="3196"/>
        <v>0</v>
      </c>
      <c r="BY351" s="183" t="s">
        <v>252</v>
      </c>
      <c r="BZ351" s="114">
        <f xml:space="preserve"> ROUND(255*'PPG Phase Definition'!AP401/'PPG Config'!$C$8,0)</f>
        <v>0</v>
      </c>
      <c r="CA351" s="159">
        <f t="shared" ref="CA351" si="3391" xml:space="preserve"> MOD((BZ351-CU351-16*CQ351-16^2*CM351-CI351*16^3-CE351*16^4)/16^5,16)</f>
        <v>0</v>
      </c>
      <c r="CB351" s="159"/>
      <c r="CC351" s="159"/>
      <c r="CD351" s="159"/>
      <c r="CE351" s="159">
        <f t="shared" ref="CE351" si="3392" xml:space="preserve"> MOD((BZ351-CU351-16*CQ351-16^2*CM351-CI351*16^3)/16^4,16)</f>
        <v>0</v>
      </c>
      <c r="CF351" s="159"/>
      <c r="CG351" s="159"/>
      <c r="CH351" s="159"/>
      <c r="CI351" s="159">
        <f t="shared" ref="CI351" si="3393" xml:space="preserve"> MOD((BZ351-CU351-16*CQ351-16^2*CM351)/16^3,16)</f>
        <v>0</v>
      </c>
      <c r="CJ351" s="159"/>
      <c r="CK351" s="159"/>
      <c r="CL351" s="159"/>
      <c r="CM351" s="159">
        <f t="shared" ref="CM351" si="3394" xml:space="preserve"> MOD((BZ351-CU351-16*CQ351)/16^2,16)</f>
        <v>0</v>
      </c>
      <c r="CN351" s="159"/>
      <c r="CO351" s="159"/>
      <c r="CP351" s="159"/>
      <c r="CQ351" s="159">
        <f t="shared" ref="CQ351" si="3395" xml:space="preserve"> MOD((BZ351-CU351)/16,16)</f>
        <v>0</v>
      </c>
      <c r="CR351" s="159"/>
      <c r="CS351" s="159"/>
      <c r="CT351" s="159"/>
      <c r="CU351" s="159">
        <f t="shared" ref="CU351" si="3396" xml:space="preserve"> MOD(BZ351,16)</f>
        <v>0</v>
      </c>
      <c r="CV351" s="159">
        <f t="shared" ref="CV351" si="3397" xml:space="preserve"> MOD((CA351-CY351-CX351*2-CW351*2^2)/2^3,2)</f>
        <v>0</v>
      </c>
      <c r="CW351" s="159">
        <f t="shared" ref="CW351" si="3398" xml:space="preserve"> MOD((CA351-CY351-CX351*2)/2^2,2)</f>
        <v>0</v>
      </c>
      <c r="CX351" s="159">
        <f t="shared" ref="CX351" si="3399" xml:space="preserve"> MOD((CA351-CY351)/2,2)</f>
        <v>0</v>
      </c>
      <c r="CY351" s="159">
        <f t="shared" ref="CY351" si="3400" xml:space="preserve"> MOD(CA351,2)</f>
        <v>0</v>
      </c>
      <c r="CZ351" s="159">
        <f t="shared" ref="CZ351" si="3401" xml:space="preserve"> MOD((CE351-DC351-DB351*2-DA351*2^2)/2^3,2)</f>
        <v>0</v>
      </c>
      <c r="DA351" s="159">
        <f t="shared" ref="DA351" si="3402" xml:space="preserve"> MOD((CE351-DC351-DB351*2)/2^2,2)</f>
        <v>0</v>
      </c>
      <c r="DB351" s="159">
        <f t="shared" ref="DB351" si="3403" xml:space="preserve"> MOD((CE351-DC351)/2,2)</f>
        <v>0</v>
      </c>
      <c r="DC351" s="159">
        <f t="shared" ref="DC351" si="3404" xml:space="preserve"> MOD(CE351,2)</f>
        <v>0</v>
      </c>
      <c r="DD351" s="159">
        <f t="shared" ref="DD351" si="3405" xml:space="preserve"> MOD((CI351-DG351-DF351*2-DE351*2^2)/2^3,2)</f>
        <v>0</v>
      </c>
      <c r="DE351" s="159">
        <f t="shared" ref="DE351" si="3406" xml:space="preserve"> MOD((CI351-DG351-DF351*2)/2^2,2)</f>
        <v>0</v>
      </c>
      <c r="DF351" s="159">
        <f t="shared" ref="DF351" si="3407" xml:space="preserve"> MOD((CI351-DG351)/2,2)</f>
        <v>0</v>
      </c>
      <c r="DG351" s="159">
        <f t="shared" ref="DG351" si="3408" xml:space="preserve"> MOD(CI351,2)</f>
        <v>0</v>
      </c>
      <c r="DH351" s="159">
        <f t="shared" ref="DH351" si="3409" xml:space="preserve"> MOD((CM351-DK351-DJ351*2-DI351*2^2)/2^3,2)</f>
        <v>0</v>
      </c>
      <c r="DI351" s="159">
        <f t="shared" ref="DI351" si="3410" xml:space="preserve"> MOD((CM351-DK351-DJ351*2)/2^2,2)</f>
        <v>0</v>
      </c>
      <c r="DJ351" s="159">
        <f t="shared" ref="DJ351" si="3411" xml:space="preserve"> MOD((CM351-DK351)/2,2)</f>
        <v>0</v>
      </c>
      <c r="DK351" s="159">
        <f t="shared" ref="DK351" si="3412" xml:space="preserve"> MOD(CM351,2)</f>
        <v>0</v>
      </c>
      <c r="DL351" s="159">
        <f t="shared" ref="DL351" si="3413" xml:space="preserve"> MOD((CQ351-DO351-DN351*2-DM351*2^2)/2^3,2)</f>
        <v>0</v>
      </c>
      <c r="DM351" s="159">
        <f t="shared" ref="DM351" si="3414" xml:space="preserve"> MOD((CQ351-DO351-DN351*2)/2^2,2)</f>
        <v>0</v>
      </c>
      <c r="DN351" s="159">
        <f t="shared" ref="DN351" si="3415" xml:space="preserve"> MOD((CQ351-DO351)/2,2)</f>
        <v>0</v>
      </c>
      <c r="DO351" s="159">
        <f t="shared" ref="DO351" si="3416" xml:space="preserve"> MOD(CQ351,2)</f>
        <v>0</v>
      </c>
      <c r="DP351" s="159">
        <f t="shared" ref="DP351" si="3417" xml:space="preserve"> MOD((CU351-DS351-DR351*2-DQ351*2^2)/2^3,2)</f>
        <v>0</v>
      </c>
      <c r="DQ351" s="159">
        <f t="shared" ref="DQ351" si="3418" xml:space="preserve"> MOD((CU351-DS351-DR351*2)/2^2,2)</f>
        <v>0</v>
      </c>
      <c r="DR351" s="159">
        <f t="shared" ref="DR351" si="3419" xml:space="preserve"> MOD((CU351-DS351)/2,2)</f>
        <v>0</v>
      </c>
      <c r="DS351" s="159">
        <f t="shared" ref="DS351" si="3420" xml:space="preserve"> MOD(CU351,2)</f>
        <v>0</v>
      </c>
      <c r="DU351" s="115" t="str">
        <f t="shared" ref="DU351" si="3421" xml:space="preserve"> DEC2HEX(D351*8+E351*4+F351*2+G351)</f>
        <v>0</v>
      </c>
      <c r="DV351" s="115" t="str">
        <f t="shared" ref="DV351" si="3422" xml:space="preserve"> DEC2HEX(H351*8+I351*4+J351*2+K351)</f>
        <v>0</v>
      </c>
      <c r="DW351" s="115" t="str">
        <f t="shared" ref="DW351" si="3423" xml:space="preserve"> DEC2HEX(L351*8+M351*4+N351*2+O351)</f>
        <v>0</v>
      </c>
      <c r="DX351" s="115" t="str">
        <f t="shared" ref="DX351" si="3424" xml:space="preserve"> DEC2HEX(P351*8+Q351*4+R351*2+S351)</f>
        <v>0</v>
      </c>
      <c r="DY351" s="115" t="str">
        <f t="shared" ref="DY351" si="3425" xml:space="preserve"> DEC2HEX(T351*8+U351*4+V351*2+W351)</f>
        <v>0</v>
      </c>
      <c r="DZ351" s="115" t="str">
        <f t="shared" ref="DZ351" si="3426" xml:space="preserve"> DEC2HEX(X351*8+Y351*4+Z351*2+AA351)</f>
        <v>0</v>
      </c>
    </row>
    <row r="352" spans="1:130" ht="14.75" customHeight="1" x14ac:dyDescent="0.35">
      <c r="A352" s="440">
        <f xml:space="preserve"> A342+1</f>
        <v>18</v>
      </c>
      <c r="B352" s="230">
        <f xml:space="preserve"> B350+1</f>
        <v>117</v>
      </c>
      <c r="C352" s="164" t="str">
        <f xml:space="preserve"> DEC2HEX(B352)</f>
        <v>75</v>
      </c>
      <c r="D352" s="460" t="str">
        <f>D342</f>
        <v>IN_TIA2&lt;4:1&gt;</v>
      </c>
      <c r="E352" s="460"/>
      <c r="F352" s="460"/>
      <c r="G352" s="460"/>
      <c r="H352" s="460" t="str">
        <f t="shared" ref="H352" si="3427">H342</f>
        <v>IN_TIA1&lt;4:1&gt;</v>
      </c>
      <c r="I352" s="460"/>
      <c r="J352" s="460"/>
      <c r="K352" s="460"/>
      <c r="L352" s="460" t="str">
        <f t="shared" ref="L352" si="3428">L342</f>
        <v>LED_DRV2_TX&lt;8:1&gt;</v>
      </c>
      <c r="M352" s="460"/>
      <c r="N352" s="460"/>
      <c r="O352" s="460"/>
      <c r="P352" s="460"/>
      <c r="Q352" s="460"/>
      <c r="R352" s="460"/>
      <c r="S352" s="460"/>
      <c r="T352" s="460" t="str">
        <f>T342</f>
        <v>LED_DRV1_TX&lt;8:1&gt;</v>
      </c>
      <c r="U352" s="460"/>
      <c r="V352" s="460"/>
      <c r="W352" s="460"/>
      <c r="X352" s="460"/>
      <c r="Y352" s="460"/>
      <c r="Z352" s="460"/>
      <c r="AA352" s="460"/>
      <c r="AD352" s="159" t="s">
        <v>59</v>
      </c>
      <c r="AE352" s="93">
        <f xml:space="preserve"> IF('PPG Phase Definition'!F411="",0,('PPG Phase Definition'!F411-1))</f>
        <v>0</v>
      </c>
      <c r="AF352" s="159">
        <f t="shared" si="3167"/>
        <v>0</v>
      </c>
      <c r="AG352" s="159"/>
      <c r="AH352" s="159"/>
      <c r="AI352" s="159"/>
      <c r="AJ352" s="159">
        <f t="shared" si="3168"/>
        <v>0</v>
      </c>
      <c r="AK352" s="159"/>
      <c r="AL352" s="159"/>
      <c r="AM352" s="159"/>
      <c r="AN352" s="159">
        <f t="shared" si="3169"/>
        <v>0</v>
      </c>
      <c r="AO352" s="159"/>
      <c r="AP352" s="159"/>
      <c r="AQ352" s="159"/>
      <c r="AR352" s="159">
        <f t="shared" si="3170"/>
        <v>0</v>
      </c>
      <c r="AS352" s="159"/>
      <c r="AT352" s="159"/>
      <c r="AU352" s="159"/>
      <c r="AV352" s="159">
        <f t="shared" si="3171"/>
        <v>0</v>
      </c>
      <c r="AW352" s="159"/>
      <c r="AX352" s="159"/>
      <c r="AY352" s="159"/>
      <c r="AZ352" s="159">
        <f t="shared" si="3172"/>
        <v>0</v>
      </c>
      <c r="BA352" s="159">
        <f t="shared" si="3173"/>
        <v>0</v>
      </c>
      <c r="BB352" s="159">
        <f t="shared" si="3174"/>
        <v>0</v>
      </c>
      <c r="BC352" s="159">
        <f t="shared" si="3175"/>
        <v>0</v>
      </c>
      <c r="BD352" s="159">
        <f t="shared" si="3176"/>
        <v>0</v>
      </c>
      <c r="BE352" s="159">
        <f t="shared" si="3177"/>
        <v>0</v>
      </c>
      <c r="BF352" s="159">
        <f t="shared" si="3178"/>
        <v>0</v>
      </c>
      <c r="BG352" s="159">
        <f t="shared" si="3179"/>
        <v>0</v>
      </c>
      <c r="BH352" s="159">
        <f t="shared" si="3180"/>
        <v>0</v>
      </c>
      <c r="BI352" s="159">
        <f t="shared" si="3181"/>
        <v>0</v>
      </c>
      <c r="BJ352" s="159">
        <f t="shared" si="3182"/>
        <v>0</v>
      </c>
      <c r="BK352" s="159">
        <f t="shared" si="3183"/>
        <v>0</v>
      </c>
      <c r="BL352" s="159">
        <f t="shared" si="3184"/>
        <v>0</v>
      </c>
      <c r="BM352" s="159">
        <f t="shared" si="3185"/>
        <v>0</v>
      </c>
      <c r="BN352" s="159">
        <f t="shared" si="3186"/>
        <v>0</v>
      </c>
      <c r="BO352" s="159">
        <f t="shared" si="3187"/>
        <v>0</v>
      </c>
      <c r="BP352" s="159">
        <f t="shared" si="3188"/>
        <v>0</v>
      </c>
      <c r="BQ352" s="159">
        <f t="shared" si="3189"/>
        <v>0</v>
      </c>
      <c r="BR352" s="159">
        <f t="shared" si="3190"/>
        <v>0</v>
      </c>
      <c r="BS352" s="159">
        <f t="shared" si="3191"/>
        <v>0</v>
      </c>
      <c r="BT352" s="159">
        <f t="shared" si="3192"/>
        <v>0</v>
      </c>
      <c r="BU352" s="159">
        <f t="shared" si="3193"/>
        <v>0</v>
      </c>
      <c r="BV352" s="159">
        <f t="shared" si="3194"/>
        <v>0</v>
      </c>
      <c r="BW352" s="159">
        <f t="shared" si="3195"/>
        <v>0</v>
      </c>
      <c r="BX352" s="159">
        <f t="shared" si="3196"/>
        <v>0</v>
      </c>
      <c r="DU352" s="114"/>
      <c r="DV352" s="114"/>
      <c r="DW352" s="114"/>
      <c r="DX352" s="114"/>
      <c r="DY352" s="114"/>
      <c r="DZ352" s="114"/>
    </row>
    <row r="353" spans="1:130" ht="15.5" x14ac:dyDescent="0.35">
      <c r="A353" s="439"/>
      <c r="D353" s="155">
        <f>IF('PPG Phase Definition'!Y177=1,1,0)</f>
        <v>0</v>
      </c>
      <c r="E353" s="155">
        <f>IF('PPG Phase Definition'!Z177=1,1,0)</f>
        <v>0</v>
      </c>
      <c r="F353" s="155">
        <f>IF('PPG Phase Definition'!AA177=1,1,0)</f>
        <v>0</v>
      </c>
      <c r="G353" s="155">
        <f>IF('PPG Phase Definition'!AB177=1,1,0)</f>
        <v>0</v>
      </c>
      <c r="H353" s="155">
        <f>IF('PPG Phase Definition'!L177=1,1,0)</f>
        <v>0</v>
      </c>
      <c r="I353" s="155">
        <f>IF('PPG Phase Definition'!M177=1,1,0)</f>
        <v>0</v>
      </c>
      <c r="J353" s="155">
        <f>IF('PPG Phase Definition'!N177=1,1,0)</f>
        <v>1</v>
      </c>
      <c r="K353" s="155">
        <f>IF('PPG Phase Definition'!O177=1,1,0)</f>
        <v>0</v>
      </c>
      <c r="L353" s="155">
        <f xml:space="preserve"> IF('PPG Phase Definition'!E411="TX8",1,0)</f>
        <v>0</v>
      </c>
      <c r="M353" s="155">
        <f xml:space="preserve"> IF('PPG Phase Definition'!E411="TX7",1,0)</f>
        <v>0</v>
      </c>
      <c r="N353" s="155">
        <f xml:space="preserve"> IF('PPG Phase Definition'!E411="TX6",1,0)</f>
        <v>0</v>
      </c>
      <c r="O353" s="155">
        <f xml:space="preserve"> IF('PPG Phase Definition'!E411="TX5",1,0)</f>
        <v>0</v>
      </c>
      <c r="P353" s="155">
        <f xml:space="preserve"> IF('PPG Phase Definition'!E411="TX4",1,0)</f>
        <v>0</v>
      </c>
      <c r="Q353" s="155">
        <f xml:space="preserve"> IF('PPG Phase Definition'!E411="TX3",1,0)</f>
        <v>0</v>
      </c>
      <c r="R353" s="155">
        <f xml:space="preserve"> IF('PPG Phase Definition'!E411="TX2",1,0)</f>
        <v>0</v>
      </c>
      <c r="S353" s="155">
        <f xml:space="preserve"> IF('PPG Phase Definition'!E411="TX1",1,0)</f>
        <v>0</v>
      </c>
      <c r="T353" s="155">
        <f xml:space="preserve"> IF('PPG Phase Definition'!D411="TX8",1,0)</f>
        <v>0</v>
      </c>
      <c r="U353" s="155">
        <f xml:space="preserve"> IF('PPG Phase Definition'!D411="TX7",1,0)</f>
        <v>0</v>
      </c>
      <c r="V353" s="155">
        <f xml:space="preserve"> IF('PPG Phase Definition'!D411="TX6",1,0)</f>
        <v>0</v>
      </c>
      <c r="W353" s="155">
        <f xml:space="preserve"> IF('PPG Phase Definition'!D411="TX5",1,0)</f>
        <v>0</v>
      </c>
      <c r="X353" s="155">
        <f xml:space="preserve"> IF('PPG Phase Definition'!D411="TX4",1,0)</f>
        <v>0</v>
      </c>
      <c r="Y353" s="155">
        <f xml:space="preserve"> IF('PPG Phase Definition'!D411="TX3",1,0)</f>
        <v>0</v>
      </c>
      <c r="Z353" s="155">
        <f xml:space="preserve"> IF('PPG Phase Definition'!D411="TX2",1,0)</f>
        <v>0</v>
      </c>
      <c r="AA353" s="155">
        <f xml:space="preserve"> IF('PPG Phase Definition'!D411="TX1",1,0)</f>
        <v>0</v>
      </c>
      <c r="AD353" s="159" t="s">
        <v>259</v>
      </c>
      <c r="AE353" s="93">
        <f xml:space="preserve"> IF('PPG Phase Definition'!G411="",0,INDEX(REFERENCE!$A$2:$A$15,MATCH('PPG Phase Definition'!G411,REFERENCE!$B$2:$B$15,0)))</f>
        <v>0</v>
      </c>
      <c r="AF353" s="159">
        <f t="shared" si="3167"/>
        <v>0</v>
      </c>
      <c r="AG353" s="159"/>
      <c r="AH353" s="159"/>
      <c r="AI353" s="159"/>
      <c r="AJ353" s="159">
        <f t="shared" si="3168"/>
        <v>0</v>
      </c>
      <c r="AK353" s="159"/>
      <c r="AL353" s="159"/>
      <c r="AM353" s="159"/>
      <c r="AN353" s="159">
        <f t="shared" si="3169"/>
        <v>0</v>
      </c>
      <c r="AO353" s="159"/>
      <c r="AP353" s="159"/>
      <c r="AQ353" s="159"/>
      <c r="AR353" s="159">
        <f t="shared" si="3170"/>
        <v>0</v>
      </c>
      <c r="AS353" s="159"/>
      <c r="AT353" s="159"/>
      <c r="AU353" s="159"/>
      <c r="AV353" s="159">
        <f t="shared" si="3171"/>
        <v>0</v>
      </c>
      <c r="AW353" s="159"/>
      <c r="AX353" s="159"/>
      <c r="AY353" s="159"/>
      <c r="AZ353" s="159">
        <f t="shared" si="3172"/>
        <v>0</v>
      </c>
      <c r="BA353" s="159">
        <f t="shared" si="3173"/>
        <v>0</v>
      </c>
      <c r="BB353" s="159">
        <f t="shared" si="3174"/>
        <v>0</v>
      </c>
      <c r="BC353" s="159">
        <f t="shared" si="3175"/>
        <v>0</v>
      </c>
      <c r="BD353" s="159">
        <f t="shared" si="3176"/>
        <v>0</v>
      </c>
      <c r="BE353" s="159">
        <f t="shared" si="3177"/>
        <v>0</v>
      </c>
      <c r="BF353" s="159">
        <f t="shared" si="3178"/>
        <v>0</v>
      </c>
      <c r="BG353" s="159">
        <f t="shared" si="3179"/>
        <v>0</v>
      </c>
      <c r="BH353" s="159">
        <f t="shared" si="3180"/>
        <v>0</v>
      </c>
      <c r="BI353" s="159">
        <f t="shared" si="3181"/>
        <v>0</v>
      </c>
      <c r="BJ353" s="159">
        <f t="shared" si="3182"/>
        <v>0</v>
      </c>
      <c r="BK353" s="159">
        <f t="shared" si="3183"/>
        <v>0</v>
      </c>
      <c r="BL353" s="159">
        <f t="shared" si="3184"/>
        <v>0</v>
      </c>
      <c r="BM353" s="159">
        <f t="shared" si="3185"/>
        <v>0</v>
      </c>
      <c r="BN353" s="159">
        <f t="shared" si="3186"/>
        <v>0</v>
      </c>
      <c r="BO353" s="159">
        <f t="shared" si="3187"/>
        <v>0</v>
      </c>
      <c r="BP353" s="159">
        <f t="shared" si="3188"/>
        <v>0</v>
      </c>
      <c r="BQ353" s="159">
        <f t="shared" si="3189"/>
        <v>0</v>
      </c>
      <c r="BR353" s="159">
        <f t="shared" si="3190"/>
        <v>0</v>
      </c>
      <c r="BS353" s="159">
        <f t="shared" si="3191"/>
        <v>0</v>
      </c>
      <c r="BT353" s="159">
        <f t="shared" si="3192"/>
        <v>0</v>
      </c>
      <c r="BU353" s="159">
        <f t="shared" si="3193"/>
        <v>0</v>
      </c>
      <c r="BV353" s="159">
        <f t="shared" si="3194"/>
        <v>0</v>
      </c>
      <c r="BW353" s="159">
        <f t="shared" si="3195"/>
        <v>0</v>
      </c>
      <c r="BX353" s="159">
        <f t="shared" si="3196"/>
        <v>0</v>
      </c>
      <c r="BY353" s="127"/>
      <c r="BZ353" s="127"/>
      <c r="CA353" s="127"/>
      <c r="CB353" s="127"/>
      <c r="CC353" s="127"/>
      <c r="CD353" s="127"/>
      <c r="CE353" s="127"/>
      <c r="DU353" s="115" t="str">
        <f t="shared" ref="DU353" si="3429" xml:space="preserve"> DEC2HEX(D353*8+E353*4+F353*2+G353)</f>
        <v>0</v>
      </c>
      <c r="DV353" s="115" t="str">
        <f t="shared" ref="DV353" si="3430" xml:space="preserve"> DEC2HEX(H353*8+I353*4+J353*2+K353)</f>
        <v>2</v>
      </c>
      <c r="DW353" s="115" t="str">
        <f t="shared" ref="DW353" si="3431" xml:space="preserve"> DEC2HEX(L353*8+M353*4+N353*2+O353)</f>
        <v>0</v>
      </c>
      <c r="DX353" s="115" t="str">
        <f t="shared" ref="DX353" si="3432" xml:space="preserve"> DEC2HEX(P353*8+Q353*4+R353*2+S353)</f>
        <v>0</v>
      </c>
      <c r="DY353" s="115" t="str">
        <f t="shared" ref="DY353" si="3433" xml:space="preserve"> DEC2HEX(T353*8+U353*4+V353*2+W353)</f>
        <v>0</v>
      </c>
      <c r="DZ353" s="115" t="str">
        <f t="shared" ref="DZ353" si="3434" xml:space="preserve"> DEC2HEX(X353*8+Y353*4+Z353*2+AA353)</f>
        <v>0</v>
      </c>
    </row>
    <row r="354" spans="1:130" ht="69" x14ac:dyDescent="0.35">
      <c r="A354" s="439"/>
      <c r="B354" s="230">
        <f>B352+1</f>
        <v>118</v>
      </c>
      <c r="C354" s="164" t="str">
        <f t="shared" ref="C354" si="3435" xml:space="preserve"> DEC2HEX(B354)</f>
        <v>76</v>
      </c>
      <c r="D354" s="445" t="s">
        <v>238</v>
      </c>
      <c r="E354" s="476"/>
      <c r="F354" s="476"/>
      <c r="G354" s="476"/>
      <c r="H354" s="476"/>
      <c r="I354" s="476"/>
      <c r="J354" s="476"/>
      <c r="K354" s="476"/>
      <c r="L354" s="168" t="s">
        <v>239</v>
      </c>
      <c r="M354" s="168" t="s">
        <v>240</v>
      </c>
      <c r="N354" s="168" t="s">
        <v>241</v>
      </c>
      <c r="O354" s="460" t="s">
        <v>242</v>
      </c>
      <c r="P354" s="460"/>
      <c r="Q354" s="460"/>
      <c r="R354" s="477" t="s">
        <v>378</v>
      </c>
      <c r="S354" s="477"/>
      <c r="T354" s="460" t="s">
        <v>243</v>
      </c>
      <c r="U354" s="460"/>
      <c r="V354" s="460"/>
      <c r="W354" s="460"/>
      <c r="X354" s="460" t="s">
        <v>33</v>
      </c>
      <c r="Y354" s="460"/>
      <c r="Z354" s="460"/>
      <c r="AA354" s="460"/>
      <c r="AD354" s="159" t="s">
        <v>260</v>
      </c>
      <c r="AE354" s="93">
        <f xml:space="preserve"> IF('PPG Phase Definition'!H411="",0,INDEX(REFERENCE!$A$17:$A$24,MATCH('PPG Phase Definition'!H411,REFERENCE!$B$17:$B$24,0)))</f>
        <v>0</v>
      </c>
      <c r="AF354" s="159">
        <f t="shared" si="3167"/>
        <v>0</v>
      </c>
      <c r="AG354" s="159"/>
      <c r="AH354" s="159"/>
      <c r="AI354" s="159"/>
      <c r="AJ354" s="159">
        <f t="shared" si="3168"/>
        <v>0</v>
      </c>
      <c r="AK354" s="159"/>
      <c r="AL354" s="159"/>
      <c r="AM354" s="159"/>
      <c r="AN354" s="159">
        <f t="shared" si="3169"/>
        <v>0</v>
      </c>
      <c r="AO354" s="159"/>
      <c r="AP354" s="159"/>
      <c r="AQ354" s="159"/>
      <c r="AR354" s="159">
        <f t="shared" si="3170"/>
        <v>0</v>
      </c>
      <c r="AS354" s="159"/>
      <c r="AT354" s="159"/>
      <c r="AU354" s="159"/>
      <c r="AV354" s="159">
        <f t="shared" si="3171"/>
        <v>0</v>
      </c>
      <c r="AW354" s="159"/>
      <c r="AX354" s="159"/>
      <c r="AY354" s="159"/>
      <c r="AZ354" s="159">
        <f t="shared" si="3172"/>
        <v>0</v>
      </c>
      <c r="BA354" s="159">
        <f t="shared" si="3173"/>
        <v>0</v>
      </c>
      <c r="BB354" s="159">
        <f t="shared" si="3174"/>
        <v>0</v>
      </c>
      <c r="BC354" s="159">
        <f t="shared" si="3175"/>
        <v>0</v>
      </c>
      <c r="BD354" s="159">
        <f t="shared" si="3176"/>
        <v>0</v>
      </c>
      <c r="BE354" s="159">
        <f t="shared" si="3177"/>
        <v>0</v>
      </c>
      <c r="BF354" s="159">
        <f t="shared" si="3178"/>
        <v>0</v>
      </c>
      <c r="BG354" s="159">
        <f t="shared" si="3179"/>
        <v>0</v>
      </c>
      <c r="BH354" s="159">
        <f t="shared" si="3180"/>
        <v>0</v>
      </c>
      <c r="BI354" s="159">
        <f t="shared" si="3181"/>
        <v>0</v>
      </c>
      <c r="BJ354" s="159">
        <f t="shared" si="3182"/>
        <v>0</v>
      </c>
      <c r="BK354" s="159">
        <f t="shared" si="3183"/>
        <v>0</v>
      </c>
      <c r="BL354" s="159">
        <f t="shared" si="3184"/>
        <v>0</v>
      </c>
      <c r="BM354" s="159">
        <f t="shared" si="3185"/>
        <v>0</v>
      </c>
      <c r="BN354" s="159">
        <f t="shared" si="3186"/>
        <v>0</v>
      </c>
      <c r="BO354" s="159">
        <f t="shared" si="3187"/>
        <v>0</v>
      </c>
      <c r="BP354" s="159">
        <f t="shared" si="3188"/>
        <v>0</v>
      </c>
      <c r="BQ354" s="159">
        <f t="shared" si="3189"/>
        <v>0</v>
      </c>
      <c r="BR354" s="159">
        <f t="shared" si="3190"/>
        <v>0</v>
      </c>
      <c r="BS354" s="159">
        <f t="shared" si="3191"/>
        <v>0</v>
      </c>
      <c r="BT354" s="159">
        <f t="shared" si="3192"/>
        <v>0</v>
      </c>
      <c r="BU354" s="159">
        <f t="shared" si="3193"/>
        <v>0</v>
      </c>
      <c r="BV354" s="159">
        <f t="shared" si="3194"/>
        <v>0</v>
      </c>
      <c r="BW354" s="159">
        <f t="shared" si="3195"/>
        <v>0</v>
      </c>
      <c r="BX354" s="159">
        <f t="shared" si="3196"/>
        <v>0</v>
      </c>
      <c r="DU354" s="114"/>
      <c r="DV354" s="114"/>
      <c r="DW354" s="114"/>
      <c r="DX354" s="114"/>
      <c r="DY354" s="114"/>
      <c r="DZ354" s="114"/>
    </row>
    <row r="355" spans="1:130" ht="14.75" customHeight="1" x14ac:dyDescent="0.35">
      <c r="A355" s="439"/>
      <c r="D355" s="172">
        <f t="shared" ref="D355" si="3436" xml:space="preserve"> BQ355</f>
        <v>0</v>
      </c>
      <c r="E355" s="172">
        <f t="shared" ref="E355" si="3437" xml:space="preserve"> BR355</f>
        <v>0</v>
      </c>
      <c r="F355" s="172">
        <f t="shared" ref="F355" si="3438" xml:space="preserve"> BS355</f>
        <v>0</v>
      </c>
      <c r="G355" s="172">
        <f t="shared" ref="G355" si="3439" xml:space="preserve"> BT355</f>
        <v>0</v>
      </c>
      <c r="H355" s="172">
        <f t="shared" ref="H355" si="3440" xml:space="preserve"> BU355</f>
        <v>0</v>
      </c>
      <c r="I355" s="172">
        <f t="shared" ref="I355" si="3441" xml:space="preserve"> BV355</f>
        <v>0</v>
      </c>
      <c r="J355" s="172">
        <f t="shared" ref="J355" si="3442" xml:space="preserve"> BW355</f>
        <v>0</v>
      </c>
      <c r="K355" s="172">
        <f t="shared" ref="K355" si="3443" xml:space="preserve"> BX355</f>
        <v>0</v>
      </c>
      <c r="L355" s="172">
        <f>IF('PPG Phase Definition'!S177="DIG AACM",1,IF('PPG Phase Definition'!S177="LED_DC Cancellation",1,0))</f>
        <v>0</v>
      </c>
      <c r="M355" s="172">
        <f>IF('PPG Phase Definition'!S177="ANA AACM",1,0)</f>
        <v>0</v>
      </c>
      <c r="N355" s="172">
        <f xml:space="preserve"> 'PPG Phase Definition'!U177</f>
        <v>1</v>
      </c>
      <c r="O355" s="172">
        <f t="shared" ref="O355" si="3444" xml:space="preserve"> BV354</f>
        <v>0</v>
      </c>
      <c r="P355" s="172">
        <f t="shared" ref="P355" si="3445" xml:space="preserve"> BW354</f>
        <v>0</v>
      </c>
      <c r="Q355" s="172">
        <f xml:space="preserve"> BX354</f>
        <v>0</v>
      </c>
      <c r="R355" s="172">
        <f>INT(MOD('PPG Phase Definition'!T177/2,2))</f>
        <v>0</v>
      </c>
      <c r="S355" s="172">
        <f>MOD('PPG Phase Definition'!T177,2)</f>
        <v>0</v>
      </c>
      <c r="T355" s="172">
        <f t="shared" ref="T355" si="3446" xml:space="preserve"> BU353</f>
        <v>0</v>
      </c>
      <c r="U355" s="172">
        <f t="shared" ref="U355" si="3447" xml:space="preserve"> BV353</f>
        <v>0</v>
      </c>
      <c r="V355" s="172">
        <f t="shared" ref="V355" si="3448" xml:space="preserve"> BW353</f>
        <v>0</v>
      </c>
      <c r="W355" s="172">
        <f xml:space="preserve"> BX353</f>
        <v>0</v>
      </c>
      <c r="X355" s="172">
        <f t="shared" ref="X355" si="3449" xml:space="preserve"> BU352</f>
        <v>0</v>
      </c>
      <c r="Y355" s="172">
        <f t="shared" ref="Y355" si="3450" xml:space="preserve"> BV352</f>
        <v>0</v>
      </c>
      <c r="Z355" s="172">
        <f t="shared" ref="Z355" si="3451" xml:space="preserve"> BW352</f>
        <v>0</v>
      </c>
      <c r="AA355" s="172">
        <f xml:space="preserve"> BX352</f>
        <v>0</v>
      </c>
      <c r="AD355" s="159" t="s">
        <v>261</v>
      </c>
      <c r="AE355" s="93">
        <f xml:space="preserve"> IF(OR(('PPG Phase Definition'!U177=1),('PPG Phase Definition'!$Q$2=1)),IF('PPG Phase Definition'!I411="",0,MIN(ROUND('PPG Phase Definition'!I411/'PPG Config'!$C$20*255,0),255)),IF('PPG Phase Definition'!I411="",0,MIN(ROUND('PPG Phase Definition'!I411/'PPG Config'!$C$23*255,0),255)))</f>
        <v>0</v>
      </c>
      <c r="AF355" s="159">
        <f t="shared" si="3167"/>
        <v>0</v>
      </c>
      <c r="AG355" s="159"/>
      <c r="AH355" s="159"/>
      <c r="AI355" s="159"/>
      <c r="AJ355" s="159">
        <f t="shared" si="3168"/>
        <v>0</v>
      </c>
      <c r="AK355" s="159"/>
      <c r="AL355" s="159"/>
      <c r="AM355" s="159"/>
      <c r="AN355" s="159">
        <f t="shared" si="3169"/>
        <v>0</v>
      </c>
      <c r="AO355" s="159"/>
      <c r="AP355" s="159"/>
      <c r="AQ355" s="159"/>
      <c r="AR355" s="159">
        <f t="shared" si="3170"/>
        <v>0</v>
      </c>
      <c r="AS355" s="159"/>
      <c r="AT355" s="159"/>
      <c r="AU355" s="159"/>
      <c r="AV355" s="159">
        <f t="shared" si="3171"/>
        <v>0</v>
      </c>
      <c r="AW355" s="159"/>
      <c r="AX355" s="159"/>
      <c r="AY355" s="159"/>
      <c r="AZ355" s="159">
        <f t="shared" si="3172"/>
        <v>0</v>
      </c>
      <c r="BA355" s="159">
        <f t="shared" si="3173"/>
        <v>0</v>
      </c>
      <c r="BB355" s="159">
        <f t="shared" si="3174"/>
        <v>0</v>
      </c>
      <c r="BC355" s="159">
        <f t="shared" si="3175"/>
        <v>0</v>
      </c>
      <c r="BD355" s="159">
        <f t="shared" si="3176"/>
        <v>0</v>
      </c>
      <c r="BE355" s="159">
        <f t="shared" si="3177"/>
        <v>0</v>
      </c>
      <c r="BF355" s="159">
        <f t="shared" si="3178"/>
        <v>0</v>
      </c>
      <c r="BG355" s="159">
        <f t="shared" si="3179"/>
        <v>0</v>
      </c>
      <c r="BH355" s="159">
        <f t="shared" si="3180"/>
        <v>0</v>
      </c>
      <c r="BI355" s="159">
        <f t="shared" si="3181"/>
        <v>0</v>
      </c>
      <c r="BJ355" s="159">
        <f t="shared" si="3182"/>
        <v>0</v>
      </c>
      <c r="BK355" s="159">
        <f t="shared" si="3183"/>
        <v>0</v>
      </c>
      <c r="BL355" s="159">
        <f t="shared" si="3184"/>
        <v>0</v>
      </c>
      <c r="BM355" s="159">
        <f t="shared" si="3185"/>
        <v>0</v>
      </c>
      <c r="BN355" s="159">
        <f t="shared" si="3186"/>
        <v>0</v>
      </c>
      <c r="BO355" s="159">
        <f t="shared" si="3187"/>
        <v>0</v>
      </c>
      <c r="BP355" s="159">
        <f t="shared" si="3188"/>
        <v>0</v>
      </c>
      <c r="BQ355" s="159">
        <f t="shared" si="3189"/>
        <v>0</v>
      </c>
      <c r="BR355" s="159">
        <f t="shared" si="3190"/>
        <v>0</v>
      </c>
      <c r="BS355" s="159">
        <f t="shared" si="3191"/>
        <v>0</v>
      </c>
      <c r="BT355" s="159">
        <f t="shared" si="3192"/>
        <v>0</v>
      </c>
      <c r="BU355" s="159">
        <f t="shared" si="3193"/>
        <v>0</v>
      </c>
      <c r="BV355" s="159">
        <f t="shared" si="3194"/>
        <v>0</v>
      </c>
      <c r="BW355" s="159">
        <f t="shared" si="3195"/>
        <v>0</v>
      </c>
      <c r="BX355" s="159">
        <f t="shared" si="3196"/>
        <v>0</v>
      </c>
      <c r="BY355" s="127"/>
      <c r="BZ355" s="127"/>
      <c r="CA355" s="127"/>
      <c r="CB355" s="127"/>
      <c r="CC355" s="127"/>
      <c r="CD355" s="127"/>
      <c r="CE355" s="127"/>
      <c r="CF355" s="127"/>
      <c r="CG355" s="127"/>
      <c r="CH355" s="127"/>
      <c r="CI355" s="127"/>
      <c r="CJ355" s="127"/>
      <c r="CK355" s="127"/>
      <c r="CL355" s="127"/>
      <c r="CM355" s="127"/>
      <c r="CN355" s="127"/>
      <c r="CO355" s="127"/>
      <c r="CP355" s="127"/>
      <c r="CQ355" s="127"/>
      <c r="CR355" s="127"/>
      <c r="CS355" s="127"/>
      <c r="DU355" s="115" t="str">
        <f t="shared" ref="DU355" si="3452" xml:space="preserve"> DEC2HEX(D355*8+E355*4+F355*2+G355)</f>
        <v>0</v>
      </c>
      <c r="DV355" s="115" t="str">
        <f t="shared" ref="DV355" si="3453" xml:space="preserve"> DEC2HEX(H355*8+I355*4+J355*2+K355)</f>
        <v>0</v>
      </c>
      <c r="DW355" s="115" t="str">
        <f t="shared" ref="DW355" si="3454" xml:space="preserve"> DEC2HEX(L355*8+M355*4+N355*2+O355)</f>
        <v>2</v>
      </c>
      <c r="DX355" s="115" t="str">
        <f t="shared" ref="DX355" si="3455" xml:space="preserve"> DEC2HEX(P355*8+Q355*4+R355*2+S355)</f>
        <v>0</v>
      </c>
      <c r="DY355" s="115" t="str">
        <f t="shared" ref="DY355" si="3456" xml:space="preserve"> DEC2HEX(T355*8+U355*4+V355*2+W355)</f>
        <v>0</v>
      </c>
      <c r="DZ355" s="115" t="str">
        <f t="shared" ref="DZ355" si="3457" xml:space="preserve"> DEC2HEX(X355*8+Y355*4+Z355*2+AA355)</f>
        <v>0</v>
      </c>
    </row>
    <row r="356" spans="1:130" ht="90" customHeight="1" x14ac:dyDescent="0.35">
      <c r="A356" s="439"/>
      <c r="B356" s="230">
        <f>B354+1</f>
        <v>119</v>
      </c>
      <c r="C356" s="164" t="str">
        <f t="shared" ref="C356" si="3458" xml:space="preserve"> DEC2HEX(B356)</f>
        <v>77</v>
      </c>
      <c r="D356" s="445" t="s">
        <v>244</v>
      </c>
      <c r="E356" s="445"/>
      <c r="F356" s="169" t="s">
        <v>573</v>
      </c>
      <c r="G356" s="168" t="s">
        <v>350</v>
      </c>
      <c r="H356" s="168" t="s">
        <v>572</v>
      </c>
      <c r="I356" s="478" t="s">
        <v>571</v>
      </c>
      <c r="J356" s="478"/>
      <c r="K356" s="478" t="s">
        <v>34</v>
      </c>
      <c r="L356" s="478"/>
      <c r="M356" s="169" t="s">
        <v>245</v>
      </c>
      <c r="N356" s="169" t="s">
        <v>570</v>
      </c>
      <c r="O356" s="169" t="s">
        <v>35</v>
      </c>
      <c r="P356" s="168" t="s">
        <v>377</v>
      </c>
      <c r="Q356" s="167">
        <v>0</v>
      </c>
      <c r="R356" s="167">
        <v>0</v>
      </c>
      <c r="S356" s="167">
        <v>0</v>
      </c>
      <c r="T356" s="460" t="s">
        <v>37</v>
      </c>
      <c r="U356" s="460"/>
      <c r="V356" s="460"/>
      <c r="W356" s="460"/>
      <c r="X356" s="460"/>
      <c r="Y356" s="460"/>
      <c r="Z356" s="460"/>
      <c r="AA356" s="460"/>
      <c r="AD356" s="159" t="s">
        <v>262</v>
      </c>
      <c r="AE356" s="93">
        <f xml:space="preserve"> IF('PPG Phase Definition'!T411="",0,INDEX(REFERENCE!$A$2:$A$15,MATCH('PPG Phase Definition'!T411,REFERENCE!$B$2:$B$15,0)))</f>
        <v>0</v>
      </c>
      <c r="AF356" s="159">
        <f t="shared" si="3167"/>
        <v>0</v>
      </c>
      <c r="AG356" s="159"/>
      <c r="AH356" s="159"/>
      <c r="AI356" s="159"/>
      <c r="AJ356" s="159">
        <f t="shared" si="3168"/>
        <v>0</v>
      </c>
      <c r="AK356" s="159"/>
      <c r="AL356" s="159"/>
      <c r="AM356" s="159"/>
      <c r="AN356" s="159">
        <f t="shared" si="3169"/>
        <v>0</v>
      </c>
      <c r="AO356" s="159"/>
      <c r="AP356" s="159"/>
      <c r="AQ356" s="159"/>
      <c r="AR356" s="159">
        <f t="shared" si="3170"/>
        <v>0</v>
      </c>
      <c r="AS356" s="159"/>
      <c r="AT356" s="159"/>
      <c r="AU356" s="159"/>
      <c r="AV356" s="159">
        <f t="shared" si="3171"/>
        <v>0</v>
      </c>
      <c r="AW356" s="159"/>
      <c r="AX356" s="159"/>
      <c r="AY356" s="159"/>
      <c r="AZ356" s="159">
        <f t="shared" si="3172"/>
        <v>0</v>
      </c>
      <c r="BA356" s="159">
        <f t="shared" si="3173"/>
        <v>0</v>
      </c>
      <c r="BB356" s="159">
        <f t="shared" si="3174"/>
        <v>0</v>
      </c>
      <c r="BC356" s="159">
        <f t="shared" si="3175"/>
        <v>0</v>
      </c>
      <c r="BD356" s="159">
        <f t="shared" si="3176"/>
        <v>0</v>
      </c>
      <c r="BE356" s="159">
        <f t="shared" si="3177"/>
        <v>0</v>
      </c>
      <c r="BF356" s="159">
        <f t="shared" si="3178"/>
        <v>0</v>
      </c>
      <c r="BG356" s="159">
        <f t="shared" si="3179"/>
        <v>0</v>
      </c>
      <c r="BH356" s="159">
        <f t="shared" si="3180"/>
        <v>0</v>
      </c>
      <c r="BI356" s="159">
        <f t="shared" si="3181"/>
        <v>0</v>
      </c>
      <c r="BJ356" s="159">
        <f t="shared" si="3182"/>
        <v>0</v>
      </c>
      <c r="BK356" s="159">
        <f t="shared" si="3183"/>
        <v>0</v>
      </c>
      <c r="BL356" s="159">
        <f t="shared" si="3184"/>
        <v>0</v>
      </c>
      <c r="BM356" s="159">
        <f t="shared" si="3185"/>
        <v>0</v>
      </c>
      <c r="BN356" s="159">
        <f t="shared" si="3186"/>
        <v>0</v>
      </c>
      <c r="BO356" s="159">
        <f t="shared" si="3187"/>
        <v>0</v>
      </c>
      <c r="BP356" s="159">
        <f t="shared" si="3188"/>
        <v>0</v>
      </c>
      <c r="BQ356" s="159">
        <f t="shared" si="3189"/>
        <v>0</v>
      </c>
      <c r="BR356" s="159">
        <f t="shared" si="3190"/>
        <v>0</v>
      </c>
      <c r="BS356" s="159">
        <f t="shared" si="3191"/>
        <v>0</v>
      </c>
      <c r="BT356" s="159">
        <f t="shared" si="3192"/>
        <v>0</v>
      </c>
      <c r="BU356" s="159">
        <f t="shared" si="3193"/>
        <v>0</v>
      </c>
      <c r="BV356" s="159">
        <f t="shared" si="3194"/>
        <v>0</v>
      </c>
      <c r="BW356" s="159">
        <f t="shared" si="3195"/>
        <v>0</v>
      </c>
      <c r="BX356" s="159">
        <f t="shared" si="3196"/>
        <v>0</v>
      </c>
      <c r="BY356" s="127"/>
      <c r="BZ356" s="127"/>
      <c r="CA356" s="127"/>
      <c r="CB356" s="127"/>
      <c r="CC356" s="127"/>
      <c r="CD356" s="127"/>
      <c r="CE356" s="127"/>
      <c r="DU356" s="114"/>
      <c r="DV356" s="114"/>
      <c r="DW356" s="114"/>
      <c r="DX356" s="114"/>
      <c r="DY356" s="114"/>
      <c r="DZ356" s="114"/>
    </row>
    <row r="357" spans="1:130" ht="15.5" x14ac:dyDescent="0.35">
      <c r="A357" s="439"/>
      <c r="D357" s="172">
        <f xml:space="preserve"> MOD((IF('PPG Phase Definition'!S411="",0,INDEX(REFERENCE!$L$12:$L$15,MATCH('PPG Phase Definition'!S411,REFERENCE!$M$12:$M$15,0)))-E357)/2,2)</f>
        <v>0</v>
      </c>
      <c r="E357" s="172">
        <f xml:space="preserve"> MOD(IF('PPG Phase Definition'!S411="",0,INDEX(REFERENCE!$L$12:$L$15,MATCH('PPG Phase Definition'!S411,REFERENCE!$M$12:$M$15,0))),2)</f>
        <v>0</v>
      </c>
      <c r="F357" s="156"/>
      <c r="G357" s="156"/>
      <c r="H357" s="172">
        <f>IF('PPG Phase Definition'!C177="Impedance",1,0)*IMP_MODE_EN</f>
        <v>0</v>
      </c>
      <c r="I357" s="172">
        <f xml:space="preserve"> MOD(('PPG Phase Definition'!M411-J357)/2,2)</f>
        <v>0</v>
      </c>
      <c r="J357" s="172">
        <f xml:space="preserve"> MOD('PPG Phase Definition'!M411,2)</f>
        <v>0</v>
      </c>
      <c r="K357" s="156"/>
      <c r="L357" s="156"/>
      <c r="M357" s="156"/>
      <c r="N357" s="172">
        <f xml:space="preserve"> MOD(('PPG Phase Definition'!M411-I357*2-J357)/4,2)</f>
        <v>0</v>
      </c>
      <c r="O357" s="172">
        <f xml:space="preserve"> 'PPG Phase Definition'!K411</f>
        <v>0</v>
      </c>
      <c r="P357" s="156">
        <f>IF('PPG Phase Definition'!K177="Set2",1,0)</f>
        <v>0</v>
      </c>
      <c r="Q357" s="156"/>
      <c r="R357" s="156"/>
      <c r="S357" s="156"/>
      <c r="T357" s="172">
        <f t="shared" ref="T357" si="3459" xml:space="preserve"> BQ360</f>
        <v>0</v>
      </c>
      <c r="U357" s="172">
        <f t="shared" ref="U357" si="3460" xml:space="preserve"> BR360</f>
        <v>0</v>
      </c>
      <c r="V357" s="172">
        <f t="shared" ref="V357" si="3461" xml:space="preserve"> BS360</f>
        <v>0</v>
      </c>
      <c r="W357" s="172">
        <f t="shared" ref="W357" si="3462" xml:space="preserve"> BT360</f>
        <v>0</v>
      </c>
      <c r="X357" s="172">
        <f t="shared" ref="X357" si="3463" xml:space="preserve"> BU360</f>
        <v>0</v>
      </c>
      <c r="Y357" s="172">
        <f t="shared" ref="Y357" si="3464" xml:space="preserve"> BV360</f>
        <v>0</v>
      </c>
      <c r="Z357" s="172">
        <f t="shared" ref="Z357" si="3465" xml:space="preserve"> BW360</f>
        <v>0</v>
      </c>
      <c r="AA357" s="172">
        <f xml:space="preserve"> BX360</f>
        <v>0</v>
      </c>
      <c r="AD357" s="159" t="s">
        <v>263</v>
      </c>
      <c r="AE357" s="93">
        <f xml:space="preserve"> IF('PPG Phase Definition'!U411="",0,INDEX(REFERENCE!$A$17:$A$24,MATCH('PPG Phase Definition'!U411,REFERENCE!$B$17:$B$24,0)))</f>
        <v>0</v>
      </c>
      <c r="AF357" s="159">
        <f t="shared" si="3167"/>
        <v>0</v>
      </c>
      <c r="AG357" s="159"/>
      <c r="AH357" s="159"/>
      <c r="AI357" s="159"/>
      <c r="AJ357" s="159">
        <f t="shared" si="3168"/>
        <v>0</v>
      </c>
      <c r="AK357" s="159"/>
      <c r="AL357" s="159"/>
      <c r="AM357" s="159"/>
      <c r="AN357" s="159">
        <f t="shared" si="3169"/>
        <v>0</v>
      </c>
      <c r="AO357" s="159"/>
      <c r="AP357" s="159"/>
      <c r="AQ357" s="159"/>
      <c r="AR357" s="159">
        <f t="shared" si="3170"/>
        <v>0</v>
      </c>
      <c r="AS357" s="159"/>
      <c r="AT357" s="159"/>
      <c r="AU357" s="159"/>
      <c r="AV357" s="159">
        <f t="shared" si="3171"/>
        <v>0</v>
      </c>
      <c r="AW357" s="159"/>
      <c r="AX357" s="159"/>
      <c r="AY357" s="159"/>
      <c r="AZ357" s="159">
        <f t="shared" si="3172"/>
        <v>0</v>
      </c>
      <c r="BA357" s="159">
        <f t="shared" si="3173"/>
        <v>0</v>
      </c>
      <c r="BB357" s="159">
        <f t="shared" si="3174"/>
        <v>0</v>
      </c>
      <c r="BC357" s="159">
        <f t="shared" si="3175"/>
        <v>0</v>
      </c>
      <c r="BD357" s="159">
        <f t="shared" si="3176"/>
        <v>0</v>
      </c>
      <c r="BE357" s="159">
        <f t="shared" si="3177"/>
        <v>0</v>
      </c>
      <c r="BF357" s="159">
        <f t="shared" si="3178"/>
        <v>0</v>
      </c>
      <c r="BG357" s="159">
        <f t="shared" si="3179"/>
        <v>0</v>
      </c>
      <c r="BH357" s="159">
        <f t="shared" si="3180"/>
        <v>0</v>
      </c>
      <c r="BI357" s="159">
        <f t="shared" si="3181"/>
        <v>0</v>
      </c>
      <c r="BJ357" s="159">
        <f t="shared" si="3182"/>
        <v>0</v>
      </c>
      <c r="BK357" s="159">
        <f t="shared" si="3183"/>
        <v>0</v>
      </c>
      <c r="BL357" s="159">
        <f t="shared" si="3184"/>
        <v>0</v>
      </c>
      <c r="BM357" s="159">
        <f t="shared" si="3185"/>
        <v>0</v>
      </c>
      <c r="BN357" s="159">
        <f t="shared" si="3186"/>
        <v>0</v>
      </c>
      <c r="BO357" s="159">
        <f t="shared" si="3187"/>
        <v>0</v>
      </c>
      <c r="BP357" s="159">
        <f t="shared" si="3188"/>
        <v>0</v>
      </c>
      <c r="BQ357" s="159">
        <f t="shared" si="3189"/>
        <v>0</v>
      </c>
      <c r="BR357" s="159">
        <f t="shared" si="3190"/>
        <v>0</v>
      </c>
      <c r="BS357" s="159">
        <f t="shared" si="3191"/>
        <v>0</v>
      </c>
      <c r="BT357" s="159">
        <f t="shared" si="3192"/>
        <v>0</v>
      </c>
      <c r="BU357" s="159">
        <f t="shared" si="3193"/>
        <v>0</v>
      </c>
      <c r="BV357" s="159">
        <f t="shared" si="3194"/>
        <v>0</v>
      </c>
      <c r="BW357" s="159">
        <f t="shared" si="3195"/>
        <v>0</v>
      </c>
      <c r="BX357" s="159">
        <f t="shared" si="3196"/>
        <v>0</v>
      </c>
      <c r="DU357" s="115" t="str">
        <f t="shared" ref="DU357" si="3466" xml:space="preserve"> DEC2HEX(D357*8+E357*4+F357*2+G357)</f>
        <v>0</v>
      </c>
      <c r="DV357" s="115" t="str">
        <f t="shared" ref="DV357" si="3467" xml:space="preserve"> DEC2HEX(H357*8+I357*4+J357*2+K357)</f>
        <v>0</v>
      </c>
      <c r="DW357" s="115" t="str">
        <f t="shared" ref="DW357" si="3468" xml:space="preserve"> DEC2HEX(L357*8+M357*4+N357*2+O357)</f>
        <v>0</v>
      </c>
      <c r="DX357" s="115" t="str">
        <f t="shared" ref="DX357" si="3469" xml:space="preserve"> DEC2HEX(P357*8+Q357*4+R357*2+S357)</f>
        <v>0</v>
      </c>
      <c r="DY357" s="115" t="str">
        <f t="shared" ref="DY357" si="3470" xml:space="preserve"> DEC2HEX(T357*8+U357*4+V357*2+W357)</f>
        <v>0</v>
      </c>
      <c r="DZ357" s="115" t="str">
        <f t="shared" ref="DZ357" si="3471" xml:space="preserve"> DEC2HEX(X357*8+Y357*4+Z357*2+AA357)</f>
        <v>0</v>
      </c>
    </row>
    <row r="358" spans="1:130" ht="69" x14ac:dyDescent="0.35">
      <c r="A358" s="439"/>
      <c r="B358" s="230">
        <f>B356+1</f>
        <v>120</v>
      </c>
      <c r="C358" s="164" t="str">
        <f t="shared" ref="C358" si="3472" xml:space="preserve"> DEC2HEX(B358)</f>
        <v>78</v>
      </c>
      <c r="D358" s="445" t="s">
        <v>246</v>
      </c>
      <c r="E358" s="476"/>
      <c r="F358" s="476"/>
      <c r="G358" s="476"/>
      <c r="H358" s="476"/>
      <c r="I358" s="476"/>
      <c r="J358" s="476"/>
      <c r="K358" s="476"/>
      <c r="L358" s="168" t="s">
        <v>247</v>
      </c>
      <c r="M358" s="168" t="s">
        <v>248</v>
      </c>
      <c r="N358" s="168" t="s">
        <v>249</v>
      </c>
      <c r="O358" s="460" t="s">
        <v>250</v>
      </c>
      <c r="P358" s="460"/>
      <c r="Q358" s="460"/>
      <c r="R358" s="477" t="s">
        <v>379</v>
      </c>
      <c r="S358" s="477"/>
      <c r="T358" s="460" t="s">
        <v>251</v>
      </c>
      <c r="U358" s="460"/>
      <c r="V358" s="460"/>
      <c r="W358" s="460"/>
      <c r="X358" s="167">
        <v>0</v>
      </c>
      <c r="Y358" s="167">
        <v>0</v>
      </c>
      <c r="Z358" s="167">
        <v>0</v>
      </c>
      <c r="AA358" s="167">
        <v>0</v>
      </c>
      <c r="AD358" s="159" t="s">
        <v>264</v>
      </c>
      <c r="AE358" s="93">
        <f xml:space="preserve"> IF(OR(('PPG Phase Definition'!AH177=1),('PPG Phase Definition'!$Q$2=1)),IF('PPG Phase Definition'!W411="",0,MIN(ROUND('PPG Phase Definition'!W411/'PPG Config'!$C$21*255,0),255)),IF('PPG Phase Definition'!W411="",0,MIN(ROUND('PPG Phase Definition'!W411/'PPG Config'!$C$24*255,0),255)))</f>
        <v>0</v>
      </c>
      <c r="AF358" s="159">
        <f t="shared" si="3167"/>
        <v>0</v>
      </c>
      <c r="AG358" s="159"/>
      <c r="AH358" s="159"/>
      <c r="AI358" s="159"/>
      <c r="AJ358" s="159">
        <f t="shared" si="3168"/>
        <v>0</v>
      </c>
      <c r="AK358" s="159"/>
      <c r="AL358" s="159"/>
      <c r="AM358" s="159"/>
      <c r="AN358" s="159">
        <f t="shared" si="3169"/>
        <v>0</v>
      </c>
      <c r="AO358" s="159"/>
      <c r="AP358" s="159"/>
      <c r="AQ358" s="159"/>
      <c r="AR358" s="159">
        <f t="shared" si="3170"/>
        <v>0</v>
      </c>
      <c r="AS358" s="159"/>
      <c r="AT358" s="159"/>
      <c r="AU358" s="159"/>
      <c r="AV358" s="159">
        <f t="shared" si="3171"/>
        <v>0</v>
      </c>
      <c r="AW358" s="159"/>
      <c r="AX358" s="159"/>
      <c r="AY358" s="159"/>
      <c r="AZ358" s="159">
        <f t="shared" si="3172"/>
        <v>0</v>
      </c>
      <c r="BA358" s="159">
        <f t="shared" si="3173"/>
        <v>0</v>
      </c>
      <c r="BB358" s="159">
        <f t="shared" si="3174"/>
        <v>0</v>
      </c>
      <c r="BC358" s="159">
        <f t="shared" si="3175"/>
        <v>0</v>
      </c>
      <c r="BD358" s="159">
        <f t="shared" si="3176"/>
        <v>0</v>
      </c>
      <c r="BE358" s="159">
        <f t="shared" si="3177"/>
        <v>0</v>
      </c>
      <c r="BF358" s="159">
        <f t="shared" si="3178"/>
        <v>0</v>
      </c>
      <c r="BG358" s="159">
        <f t="shared" si="3179"/>
        <v>0</v>
      </c>
      <c r="BH358" s="159">
        <f t="shared" si="3180"/>
        <v>0</v>
      </c>
      <c r="BI358" s="159">
        <f t="shared" si="3181"/>
        <v>0</v>
      </c>
      <c r="BJ358" s="159">
        <f t="shared" si="3182"/>
        <v>0</v>
      </c>
      <c r="BK358" s="159">
        <f t="shared" si="3183"/>
        <v>0</v>
      </c>
      <c r="BL358" s="159">
        <f t="shared" si="3184"/>
        <v>0</v>
      </c>
      <c r="BM358" s="159">
        <f t="shared" si="3185"/>
        <v>0</v>
      </c>
      <c r="BN358" s="159">
        <f t="shared" si="3186"/>
        <v>0</v>
      </c>
      <c r="BO358" s="159">
        <f t="shared" si="3187"/>
        <v>0</v>
      </c>
      <c r="BP358" s="159">
        <f t="shared" si="3188"/>
        <v>0</v>
      </c>
      <c r="BQ358" s="159">
        <f t="shared" si="3189"/>
        <v>0</v>
      </c>
      <c r="BR358" s="159">
        <f t="shared" si="3190"/>
        <v>0</v>
      </c>
      <c r="BS358" s="159">
        <f t="shared" si="3191"/>
        <v>0</v>
      </c>
      <c r="BT358" s="159">
        <f t="shared" si="3192"/>
        <v>0</v>
      </c>
      <c r="BU358" s="159">
        <f t="shared" si="3193"/>
        <v>0</v>
      </c>
      <c r="BV358" s="159">
        <f t="shared" si="3194"/>
        <v>0</v>
      </c>
      <c r="BW358" s="159">
        <f t="shared" si="3195"/>
        <v>0</v>
      </c>
      <c r="BX358" s="159">
        <f t="shared" si="3196"/>
        <v>0</v>
      </c>
      <c r="BY358" s="127"/>
      <c r="BZ358" s="127"/>
      <c r="CA358" s="127"/>
      <c r="CB358" s="127"/>
      <c r="CC358" s="127"/>
      <c r="CD358" s="127"/>
      <c r="CE358" s="127"/>
      <c r="CF358" s="127"/>
      <c r="CG358" s="127"/>
      <c r="CH358" s="127"/>
      <c r="CI358" s="127"/>
      <c r="CJ358" s="127"/>
      <c r="CK358" s="127"/>
      <c r="CL358" s="127"/>
      <c r="CM358" s="127"/>
      <c r="CN358" s="127"/>
      <c r="CO358" s="127"/>
      <c r="CP358" s="127"/>
      <c r="CQ358" s="127"/>
      <c r="CR358" s="127"/>
      <c r="CS358" s="127"/>
      <c r="DU358" s="114"/>
      <c r="DV358" s="114"/>
      <c r="DW358" s="114"/>
      <c r="DX358" s="114"/>
      <c r="DY358" s="114"/>
      <c r="DZ358" s="114"/>
    </row>
    <row r="359" spans="1:130" ht="15.5" x14ac:dyDescent="0.35">
      <c r="A359" s="439"/>
      <c r="D359" s="172">
        <f t="shared" ref="D359" si="3473" xml:space="preserve"> BQ358</f>
        <v>0</v>
      </c>
      <c r="E359" s="172">
        <f t="shared" ref="E359" si="3474" xml:space="preserve"> BR358</f>
        <v>0</v>
      </c>
      <c r="F359" s="172">
        <f t="shared" ref="F359" si="3475" xml:space="preserve"> BS358</f>
        <v>0</v>
      </c>
      <c r="G359" s="172">
        <f t="shared" ref="G359" si="3476" xml:space="preserve"> BT358</f>
        <v>0</v>
      </c>
      <c r="H359" s="172">
        <f t="shared" ref="H359" si="3477" xml:space="preserve"> BU358</f>
        <v>0</v>
      </c>
      <c r="I359" s="172">
        <f t="shared" ref="I359" si="3478" xml:space="preserve"> BV358</f>
        <v>0</v>
      </c>
      <c r="J359" s="172">
        <f t="shared" ref="J359" si="3479" xml:space="preserve"> BW358</f>
        <v>0</v>
      </c>
      <c r="K359" s="172">
        <f t="shared" ref="K359" si="3480" xml:space="preserve"> BX358</f>
        <v>0</v>
      </c>
      <c r="L359" s="172">
        <f>IF('PPG Phase Definition'!AF177="DIG AACM",1,IF('PPG Phase Definition'!AF177="LED_DC Cancellation",1,0))</f>
        <v>0</v>
      </c>
      <c r="M359" s="172">
        <f>IF('PPG Phase Definition'!AF177="ANA AACM",1,0)</f>
        <v>0</v>
      </c>
      <c r="N359" s="172">
        <f xml:space="preserve"> 'PPG Phase Definition'!AH177</f>
        <v>0</v>
      </c>
      <c r="O359" s="172">
        <f t="shared" ref="O359" si="3481" xml:space="preserve"> BV357</f>
        <v>0</v>
      </c>
      <c r="P359" s="172">
        <f t="shared" ref="P359" si="3482" xml:space="preserve"> BW357</f>
        <v>0</v>
      </c>
      <c r="Q359" s="172">
        <f xml:space="preserve"> BX357</f>
        <v>0</v>
      </c>
      <c r="R359" s="172">
        <f>INT(MOD('PPG Phase Definition'!AG177/2,2))</f>
        <v>0</v>
      </c>
      <c r="S359" s="172">
        <f>MOD('PPG Phase Definition'!AG177,2)</f>
        <v>0</v>
      </c>
      <c r="T359" s="172">
        <f t="shared" ref="T359" si="3483" xml:space="preserve"> BU356</f>
        <v>0</v>
      </c>
      <c r="U359" s="172">
        <f t="shared" ref="U359" si="3484" xml:space="preserve"> BV356</f>
        <v>0</v>
      </c>
      <c r="V359" s="172">
        <f t="shared" ref="V359" si="3485" xml:space="preserve"> BW356</f>
        <v>0</v>
      </c>
      <c r="W359" s="172">
        <f xml:space="preserve"> BX356</f>
        <v>0</v>
      </c>
      <c r="X359" s="194"/>
      <c r="Y359" s="194"/>
      <c r="Z359" s="194"/>
      <c r="AA359" s="194"/>
      <c r="AD359" s="159" t="s">
        <v>115</v>
      </c>
      <c r="AE359" s="93">
        <f xml:space="preserve"> IF('PPG Phase Definition'!L411="",0,INDEX(REFERENCE!$I$12:$I$23,MATCH('PPG Phase Definition'!L411,REFERENCE!$J$12:$J$23,0)))</f>
        <v>0</v>
      </c>
      <c r="AF359" s="159">
        <f t="shared" si="3167"/>
        <v>0</v>
      </c>
      <c r="AG359" s="159"/>
      <c r="AH359" s="159"/>
      <c r="AI359" s="159"/>
      <c r="AJ359" s="159">
        <f t="shared" si="3168"/>
        <v>0</v>
      </c>
      <c r="AK359" s="159"/>
      <c r="AL359" s="159"/>
      <c r="AM359" s="159"/>
      <c r="AN359" s="159">
        <f t="shared" si="3169"/>
        <v>0</v>
      </c>
      <c r="AO359" s="159"/>
      <c r="AP359" s="159"/>
      <c r="AQ359" s="159"/>
      <c r="AR359" s="159">
        <f t="shared" si="3170"/>
        <v>0</v>
      </c>
      <c r="AS359" s="159"/>
      <c r="AT359" s="159"/>
      <c r="AU359" s="159"/>
      <c r="AV359" s="159">
        <f t="shared" si="3171"/>
        <v>0</v>
      </c>
      <c r="AW359" s="159"/>
      <c r="AX359" s="159"/>
      <c r="AY359" s="159"/>
      <c r="AZ359" s="159">
        <f t="shared" si="3172"/>
        <v>0</v>
      </c>
      <c r="BA359" s="159">
        <f t="shared" si="3173"/>
        <v>0</v>
      </c>
      <c r="BB359" s="159">
        <f t="shared" si="3174"/>
        <v>0</v>
      </c>
      <c r="BC359" s="159">
        <f t="shared" si="3175"/>
        <v>0</v>
      </c>
      <c r="BD359" s="159">
        <f t="shared" si="3176"/>
        <v>0</v>
      </c>
      <c r="BE359" s="159">
        <f t="shared" si="3177"/>
        <v>0</v>
      </c>
      <c r="BF359" s="159">
        <f t="shared" si="3178"/>
        <v>0</v>
      </c>
      <c r="BG359" s="159">
        <f t="shared" si="3179"/>
        <v>0</v>
      </c>
      <c r="BH359" s="159">
        <f t="shared" si="3180"/>
        <v>0</v>
      </c>
      <c r="BI359" s="159">
        <f t="shared" si="3181"/>
        <v>0</v>
      </c>
      <c r="BJ359" s="159">
        <f t="shared" si="3182"/>
        <v>0</v>
      </c>
      <c r="BK359" s="159">
        <f t="shared" si="3183"/>
        <v>0</v>
      </c>
      <c r="BL359" s="159">
        <f t="shared" si="3184"/>
        <v>0</v>
      </c>
      <c r="BM359" s="159">
        <f t="shared" si="3185"/>
        <v>0</v>
      </c>
      <c r="BN359" s="159">
        <f t="shared" si="3186"/>
        <v>0</v>
      </c>
      <c r="BO359" s="159">
        <f t="shared" si="3187"/>
        <v>0</v>
      </c>
      <c r="BP359" s="159">
        <f t="shared" si="3188"/>
        <v>0</v>
      </c>
      <c r="BQ359" s="159">
        <f t="shared" si="3189"/>
        <v>0</v>
      </c>
      <c r="BR359" s="159">
        <f t="shared" si="3190"/>
        <v>0</v>
      </c>
      <c r="BS359" s="159">
        <f t="shared" si="3191"/>
        <v>0</v>
      </c>
      <c r="BT359" s="159">
        <f t="shared" si="3192"/>
        <v>0</v>
      </c>
      <c r="BU359" s="159">
        <f t="shared" si="3193"/>
        <v>0</v>
      </c>
      <c r="BV359" s="159">
        <f t="shared" si="3194"/>
        <v>0</v>
      </c>
      <c r="BW359" s="159">
        <f t="shared" si="3195"/>
        <v>0</v>
      </c>
      <c r="BX359" s="159">
        <f t="shared" si="3196"/>
        <v>0</v>
      </c>
      <c r="DU359" s="115" t="str">
        <f t="shared" ref="DU359" si="3486" xml:space="preserve"> DEC2HEX(D359*8+E359*4+F359*2+G359)</f>
        <v>0</v>
      </c>
      <c r="DV359" s="115" t="str">
        <f t="shared" ref="DV359" si="3487" xml:space="preserve"> DEC2HEX(H359*8+I359*4+J359*2+K359)</f>
        <v>0</v>
      </c>
      <c r="DW359" s="115" t="str">
        <f t="shared" ref="DW359" si="3488" xml:space="preserve"> DEC2HEX(L359*8+M359*4+N359*2+O359)</f>
        <v>0</v>
      </c>
      <c r="DX359" s="115" t="str">
        <f t="shared" ref="DX359" si="3489" xml:space="preserve"> DEC2HEX(P359*8+Q359*4+R359*2+S359)</f>
        <v>0</v>
      </c>
      <c r="DY359" s="115" t="str">
        <f t="shared" ref="DY359" si="3490" xml:space="preserve"> DEC2HEX(T359*8+U359*4+V359*2+W359)</f>
        <v>0</v>
      </c>
      <c r="DZ359" s="115" t="str">
        <f t="shared" ref="DZ359" si="3491" xml:space="preserve"> DEC2HEX(X359*8+Y359*4+Z359*2+AA359)</f>
        <v>0</v>
      </c>
    </row>
    <row r="360" spans="1:130" ht="43.5" customHeight="1" x14ac:dyDescent="0.35">
      <c r="A360" s="439"/>
      <c r="B360" s="230">
        <f>B358+1</f>
        <v>121</v>
      </c>
      <c r="C360" s="164" t="str">
        <f t="shared" ref="C360" si="3492" xml:space="preserve"> DEC2HEX(B360)</f>
        <v>79</v>
      </c>
      <c r="D360" s="168" t="s">
        <v>380</v>
      </c>
      <c r="E360" s="168" t="s">
        <v>381</v>
      </c>
      <c r="F360" s="167">
        <v>0</v>
      </c>
      <c r="G360" s="167">
        <v>0</v>
      </c>
      <c r="H360" s="445" t="s">
        <v>382</v>
      </c>
      <c r="I360" s="479"/>
      <c r="J360" s="479"/>
      <c r="K360" s="479"/>
      <c r="L360" s="460" t="s">
        <v>252</v>
      </c>
      <c r="M360" s="460"/>
      <c r="N360" s="460"/>
      <c r="O360" s="460"/>
      <c r="P360" s="460"/>
      <c r="Q360" s="460"/>
      <c r="R360" s="460"/>
      <c r="S360" s="460"/>
      <c r="T360" s="460" t="s">
        <v>253</v>
      </c>
      <c r="U360" s="460"/>
      <c r="V360" s="460"/>
      <c r="W360" s="460"/>
      <c r="X360" s="460"/>
      <c r="Y360" s="460"/>
      <c r="Z360" s="460"/>
      <c r="AA360" s="460"/>
      <c r="AD360" s="159" t="s">
        <v>108</v>
      </c>
      <c r="AE360" s="93">
        <f xml:space="preserve"> MAX((CEILING('PPG Phase Definition'!J411*Global!$C$14/1000,1)-1),0)</f>
        <v>0</v>
      </c>
      <c r="AF360" s="159">
        <f t="shared" si="3167"/>
        <v>0</v>
      </c>
      <c r="AG360" s="159"/>
      <c r="AH360" s="159"/>
      <c r="AI360" s="159"/>
      <c r="AJ360" s="159">
        <f t="shared" si="3168"/>
        <v>0</v>
      </c>
      <c r="AK360" s="159"/>
      <c r="AL360" s="159"/>
      <c r="AM360" s="159"/>
      <c r="AN360" s="159">
        <f t="shared" si="3169"/>
        <v>0</v>
      </c>
      <c r="AO360" s="159"/>
      <c r="AP360" s="159"/>
      <c r="AQ360" s="159"/>
      <c r="AR360" s="159">
        <f t="shared" si="3170"/>
        <v>0</v>
      </c>
      <c r="AS360" s="159"/>
      <c r="AT360" s="159"/>
      <c r="AU360" s="159"/>
      <c r="AV360" s="159">
        <f t="shared" si="3171"/>
        <v>0</v>
      </c>
      <c r="AW360" s="159"/>
      <c r="AX360" s="159"/>
      <c r="AY360" s="159"/>
      <c r="AZ360" s="159">
        <f t="shared" si="3172"/>
        <v>0</v>
      </c>
      <c r="BA360" s="159">
        <f t="shared" si="3173"/>
        <v>0</v>
      </c>
      <c r="BB360" s="159">
        <f t="shared" si="3174"/>
        <v>0</v>
      </c>
      <c r="BC360" s="159">
        <f t="shared" si="3175"/>
        <v>0</v>
      </c>
      <c r="BD360" s="159">
        <f t="shared" si="3176"/>
        <v>0</v>
      </c>
      <c r="BE360" s="159">
        <f t="shared" si="3177"/>
        <v>0</v>
      </c>
      <c r="BF360" s="159">
        <f t="shared" si="3178"/>
        <v>0</v>
      </c>
      <c r="BG360" s="159">
        <f t="shared" si="3179"/>
        <v>0</v>
      </c>
      <c r="BH360" s="159">
        <f t="shared" si="3180"/>
        <v>0</v>
      </c>
      <c r="BI360" s="159">
        <f t="shared" si="3181"/>
        <v>0</v>
      </c>
      <c r="BJ360" s="159">
        <f t="shared" si="3182"/>
        <v>0</v>
      </c>
      <c r="BK360" s="159">
        <f t="shared" si="3183"/>
        <v>0</v>
      </c>
      <c r="BL360" s="159">
        <f t="shared" si="3184"/>
        <v>0</v>
      </c>
      <c r="BM360" s="159">
        <f t="shared" si="3185"/>
        <v>0</v>
      </c>
      <c r="BN360" s="159">
        <f t="shared" si="3186"/>
        <v>0</v>
      </c>
      <c r="BO360" s="159">
        <f t="shared" si="3187"/>
        <v>0</v>
      </c>
      <c r="BP360" s="159">
        <f t="shared" si="3188"/>
        <v>0</v>
      </c>
      <c r="BQ360" s="159">
        <f t="shared" si="3189"/>
        <v>0</v>
      </c>
      <c r="BR360" s="159">
        <f t="shared" si="3190"/>
        <v>0</v>
      </c>
      <c r="BS360" s="159">
        <f t="shared" si="3191"/>
        <v>0</v>
      </c>
      <c r="BT360" s="159">
        <f t="shared" si="3192"/>
        <v>0</v>
      </c>
      <c r="BU360" s="159">
        <f t="shared" si="3193"/>
        <v>0</v>
      </c>
      <c r="BV360" s="159">
        <f t="shared" si="3194"/>
        <v>0</v>
      </c>
      <c r="BW360" s="159">
        <f t="shared" si="3195"/>
        <v>0</v>
      </c>
      <c r="BX360" s="159">
        <f t="shared" si="3196"/>
        <v>0</v>
      </c>
      <c r="BY360" s="127"/>
      <c r="BZ360" s="127"/>
      <c r="CA360" s="127"/>
      <c r="CB360" s="127"/>
      <c r="CC360" s="127"/>
      <c r="CD360" s="127"/>
      <c r="CE360" s="127"/>
      <c r="DU360" s="114"/>
      <c r="DV360" s="114"/>
      <c r="DW360" s="114"/>
      <c r="DX360" s="114"/>
      <c r="DY360" s="114"/>
      <c r="DZ360" s="114"/>
    </row>
    <row r="361" spans="1:130" ht="47" x14ac:dyDescent="0.35">
      <c r="A361" s="439"/>
      <c r="D361" s="156">
        <f>IF('PPG Phase Definition'!S177="LED_DC Cancellation",1,0)</f>
        <v>0</v>
      </c>
      <c r="E361" s="156">
        <f>IF('PPG Phase Definition'!AF177="LED_DC Cancellation",1,0)</f>
        <v>0</v>
      </c>
      <c r="F361" s="156"/>
      <c r="G361" s="156"/>
      <c r="H361" s="172">
        <f xml:space="preserve"> BU359</f>
        <v>0</v>
      </c>
      <c r="I361" s="172">
        <f xml:space="preserve"> BV359</f>
        <v>0</v>
      </c>
      <c r="J361" s="172">
        <f xml:space="preserve"> BW359</f>
        <v>0</v>
      </c>
      <c r="K361" s="172">
        <f xml:space="preserve"> BX359</f>
        <v>0</v>
      </c>
      <c r="L361" s="172">
        <f t="shared" ref="L361" si="3493">DL361</f>
        <v>0</v>
      </c>
      <c r="M361" s="172">
        <f t="shared" ref="M361" si="3494">DM361</f>
        <v>0</v>
      </c>
      <c r="N361" s="172">
        <f t="shared" ref="N361" si="3495">DN361</f>
        <v>0</v>
      </c>
      <c r="O361" s="172">
        <f t="shared" ref="O361" si="3496">DO361</f>
        <v>0</v>
      </c>
      <c r="P361" s="172">
        <f t="shared" ref="P361" si="3497">DP361</f>
        <v>0</v>
      </c>
      <c r="Q361" s="172">
        <f t="shared" ref="Q361" si="3498">DQ361</f>
        <v>0</v>
      </c>
      <c r="R361" s="172">
        <f t="shared" ref="R361" si="3499">DR361</f>
        <v>0</v>
      </c>
      <c r="S361" s="172">
        <f>DS361</f>
        <v>0</v>
      </c>
      <c r="T361" s="172">
        <f t="shared" ref="T361" si="3500" xml:space="preserve"> BQ361</f>
        <v>0</v>
      </c>
      <c r="U361" s="172">
        <f t="shared" ref="U361" si="3501" xml:space="preserve"> BR361</f>
        <v>0</v>
      </c>
      <c r="V361" s="172">
        <f t="shared" ref="V361" si="3502" xml:space="preserve"> BS361</f>
        <v>0</v>
      </c>
      <c r="W361" s="172">
        <f t="shared" ref="W361" si="3503" xml:space="preserve"> BT361</f>
        <v>0</v>
      </c>
      <c r="X361" s="172">
        <f t="shared" ref="X361" si="3504" xml:space="preserve"> BU361</f>
        <v>0</v>
      </c>
      <c r="Y361" s="172">
        <f t="shared" ref="Y361" si="3505" xml:space="preserve"> BV361</f>
        <v>0</v>
      </c>
      <c r="Z361" s="172">
        <f t="shared" ref="Z361" si="3506" xml:space="preserve"> BW361</f>
        <v>0</v>
      </c>
      <c r="AA361" s="172">
        <f xml:space="preserve"> BX361</f>
        <v>0</v>
      </c>
      <c r="AD361" s="10" t="s">
        <v>253</v>
      </c>
      <c r="AE361" s="93">
        <f xml:space="preserve"> ROUND(255*'PPG Phase Definition'!AO411/'PPG Config'!$C$8,0)</f>
        <v>0</v>
      </c>
      <c r="AF361" s="159">
        <f t="shared" si="3167"/>
        <v>0</v>
      </c>
      <c r="AG361" s="159"/>
      <c r="AH361" s="159"/>
      <c r="AI361" s="159"/>
      <c r="AJ361" s="159">
        <f t="shared" si="3168"/>
        <v>0</v>
      </c>
      <c r="AK361" s="159"/>
      <c r="AL361" s="159"/>
      <c r="AM361" s="159"/>
      <c r="AN361" s="159">
        <f t="shared" si="3169"/>
        <v>0</v>
      </c>
      <c r="AO361" s="159"/>
      <c r="AP361" s="159"/>
      <c r="AQ361" s="159"/>
      <c r="AR361" s="159">
        <f t="shared" si="3170"/>
        <v>0</v>
      </c>
      <c r="AS361" s="159"/>
      <c r="AT361" s="159"/>
      <c r="AU361" s="159"/>
      <c r="AV361" s="159">
        <f t="shared" si="3171"/>
        <v>0</v>
      </c>
      <c r="AW361" s="159"/>
      <c r="AX361" s="159"/>
      <c r="AY361" s="159"/>
      <c r="AZ361" s="159">
        <f t="shared" si="3172"/>
        <v>0</v>
      </c>
      <c r="BA361" s="159">
        <f t="shared" si="3173"/>
        <v>0</v>
      </c>
      <c r="BB361" s="159">
        <f t="shared" si="3174"/>
        <v>0</v>
      </c>
      <c r="BC361" s="159">
        <f t="shared" si="3175"/>
        <v>0</v>
      </c>
      <c r="BD361" s="159">
        <f t="shared" si="3176"/>
        <v>0</v>
      </c>
      <c r="BE361" s="159">
        <f t="shared" si="3177"/>
        <v>0</v>
      </c>
      <c r="BF361" s="159">
        <f t="shared" si="3178"/>
        <v>0</v>
      </c>
      <c r="BG361" s="159">
        <f t="shared" si="3179"/>
        <v>0</v>
      </c>
      <c r="BH361" s="159">
        <f t="shared" si="3180"/>
        <v>0</v>
      </c>
      <c r="BI361" s="159">
        <f t="shared" si="3181"/>
        <v>0</v>
      </c>
      <c r="BJ361" s="159">
        <f t="shared" si="3182"/>
        <v>0</v>
      </c>
      <c r="BK361" s="159">
        <f t="shared" si="3183"/>
        <v>0</v>
      </c>
      <c r="BL361" s="159">
        <f t="shared" si="3184"/>
        <v>0</v>
      </c>
      <c r="BM361" s="159">
        <f t="shared" si="3185"/>
        <v>0</v>
      </c>
      <c r="BN361" s="159">
        <f t="shared" si="3186"/>
        <v>0</v>
      </c>
      <c r="BO361" s="159">
        <f t="shared" si="3187"/>
        <v>0</v>
      </c>
      <c r="BP361" s="159">
        <f t="shared" si="3188"/>
        <v>0</v>
      </c>
      <c r="BQ361" s="159">
        <f t="shared" si="3189"/>
        <v>0</v>
      </c>
      <c r="BR361" s="159">
        <f t="shared" si="3190"/>
        <v>0</v>
      </c>
      <c r="BS361" s="159">
        <f t="shared" si="3191"/>
        <v>0</v>
      </c>
      <c r="BT361" s="159">
        <f t="shared" si="3192"/>
        <v>0</v>
      </c>
      <c r="BU361" s="159">
        <f t="shared" si="3193"/>
        <v>0</v>
      </c>
      <c r="BV361" s="159">
        <f t="shared" si="3194"/>
        <v>0</v>
      </c>
      <c r="BW361" s="159">
        <f t="shared" si="3195"/>
        <v>0</v>
      </c>
      <c r="BX361" s="159">
        <f t="shared" si="3196"/>
        <v>0</v>
      </c>
      <c r="BY361" s="183" t="s">
        <v>252</v>
      </c>
      <c r="BZ361" s="114">
        <f xml:space="preserve"> ROUND(255*'PPG Phase Definition'!AP411/'PPG Config'!$C$8,0)</f>
        <v>0</v>
      </c>
      <c r="CA361" s="159">
        <f t="shared" ref="CA361" si="3507" xml:space="preserve"> MOD((BZ361-CU361-16*CQ361-16^2*CM361-CI361*16^3-CE361*16^4)/16^5,16)</f>
        <v>0</v>
      </c>
      <c r="CB361" s="159"/>
      <c r="CC361" s="159"/>
      <c r="CD361" s="159"/>
      <c r="CE361" s="159">
        <f t="shared" ref="CE361" si="3508" xml:space="preserve"> MOD((BZ361-CU361-16*CQ361-16^2*CM361-CI361*16^3)/16^4,16)</f>
        <v>0</v>
      </c>
      <c r="CF361" s="159"/>
      <c r="CG361" s="159"/>
      <c r="CH361" s="159"/>
      <c r="CI361" s="159">
        <f t="shared" ref="CI361" si="3509" xml:space="preserve"> MOD((BZ361-CU361-16*CQ361-16^2*CM361)/16^3,16)</f>
        <v>0</v>
      </c>
      <c r="CJ361" s="159"/>
      <c r="CK361" s="159"/>
      <c r="CL361" s="159"/>
      <c r="CM361" s="159">
        <f t="shared" ref="CM361" si="3510" xml:space="preserve"> MOD((BZ361-CU361-16*CQ361)/16^2,16)</f>
        <v>0</v>
      </c>
      <c r="CN361" s="159"/>
      <c r="CO361" s="159"/>
      <c r="CP361" s="159"/>
      <c r="CQ361" s="159">
        <f t="shared" ref="CQ361" si="3511" xml:space="preserve"> MOD((BZ361-CU361)/16,16)</f>
        <v>0</v>
      </c>
      <c r="CR361" s="159"/>
      <c r="CS361" s="159"/>
      <c r="CT361" s="159"/>
      <c r="CU361" s="159">
        <f t="shared" ref="CU361" si="3512" xml:space="preserve"> MOD(BZ361,16)</f>
        <v>0</v>
      </c>
      <c r="CV361" s="159">
        <f t="shared" ref="CV361" si="3513" xml:space="preserve"> MOD((CA361-CY361-CX361*2-CW361*2^2)/2^3,2)</f>
        <v>0</v>
      </c>
      <c r="CW361" s="159">
        <f t="shared" ref="CW361" si="3514" xml:space="preserve"> MOD((CA361-CY361-CX361*2)/2^2,2)</f>
        <v>0</v>
      </c>
      <c r="CX361" s="159">
        <f t="shared" ref="CX361" si="3515" xml:space="preserve"> MOD((CA361-CY361)/2,2)</f>
        <v>0</v>
      </c>
      <c r="CY361" s="159">
        <f t="shared" ref="CY361" si="3516" xml:space="preserve"> MOD(CA361,2)</f>
        <v>0</v>
      </c>
      <c r="CZ361" s="159">
        <f t="shared" ref="CZ361" si="3517" xml:space="preserve"> MOD((CE361-DC361-DB361*2-DA361*2^2)/2^3,2)</f>
        <v>0</v>
      </c>
      <c r="DA361" s="159">
        <f t="shared" ref="DA361" si="3518" xml:space="preserve"> MOD((CE361-DC361-DB361*2)/2^2,2)</f>
        <v>0</v>
      </c>
      <c r="DB361" s="159">
        <f t="shared" ref="DB361" si="3519" xml:space="preserve"> MOD((CE361-DC361)/2,2)</f>
        <v>0</v>
      </c>
      <c r="DC361" s="159">
        <f t="shared" ref="DC361" si="3520" xml:space="preserve"> MOD(CE361,2)</f>
        <v>0</v>
      </c>
      <c r="DD361" s="159">
        <f t="shared" ref="DD361" si="3521" xml:space="preserve"> MOD((CI361-DG361-DF361*2-DE361*2^2)/2^3,2)</f>
        <v>0</v>
      </c>
      <c r="DE361" s="159">
        <f t="shared" ref="DE361" si="3522" xml:space="preserve"> MOD((CI361-DG361-DF361*2)/2^2,2)</f>
        <v>0</v>
      </c>
      <c r="DF361" s="159">
        <f t="shared" ref="DF361" si="3523" xml:space="preserve"> MOD((CI361-DG361)/2,2)</f>
        <v>0</v>
      </c>
      <c r="DG361" s="159">
        <f t="shared" ref="DG361" si="3524" xml:space="preserve"> MOD(CI361,2)</f>
        <v>0</v>
      </c>
      <c r="DH361" s="159">
        <f t="shared" ref="DH361" si="3525" xml:space="preserve"> MOD((CM361-DK361-DJ361*2-DI361*2^2)/2^3,2)</f>
        <v>0</v>
      </c>
      <c r="DI361" s="159">
        <f t="shared" ref="DI361" si="3526" xml:space="preserve"> MOD((CM361-DK361-DJ361*2)/2^2,2)</f>
        <v>0</v>
      </c>
      <c r="DJ361" s="159">
        <f t="shared" ref="DJ361" si="3527" xml:space="preserve"> MOD((CM361-DK361)/2,2)</f>
        <v>0</v>
      </c>
      <c r="DK361" s="159">
        <f t="shared" ref="DK361" si="3528" xml:space="preserve"> MOD(CM361,2)</f>
        <v>0</v>
      </c>
      <c r="DL361" s="159">
        <f t="shared" ref="DL361" si="3529" xml:space="preserve"> MOD((CQ361-DO361-DN361*2-DM361*2^2)/2^3,2)</f>
        <v>0</v>
      </c>
      <c r="DM361" s="159">
        <f t="shared" ref="DM361" si="3530" xml:space="preserve"> MOD((CQ361-DO361-DN361*2)/2^2,2)</f>
        <v>0</v>
      </c>
      <c r="DN361" s="159">
        <f t="shared" ref="DN361" si="3531" xml:space="preserve"> MOD((CQ361-DO361)/2,2)</f>
        <v>0</v>
      </c>
      <c r="DO361" s="159">
        <f t="shared" ref="DO361" si="3532" xml:space="preserve"> MOD(CQ361,2)</f>
        <v>0</v>
      </c>
      <c r="DP361" s="159">
        <f t="shared" ref="DP361" si="3533" xml:space="preserve"> MOD((CU361-DS361-DR361*2-DQ361*2^2)/2^3,2)</f>
        <v>0</v>
      </c>
      <c r="DQ361" s="159">
        <f t="shared" ref="DQ361" si="3534" xml:space="preserve"> MOD((CU361-DS361-DR361*2)/2^2,2)</f>
        <v>0</v>
      </c>
      <c r="DR361" s="159">
        <f t="shared" ref="DR361" si="3535" xml:space="preserve"> MOD((CU361-DS361)/2,2)</f>
        <v>0</v>
      </c>
      <c r="DS361" s="159">
        <f t="shared" ref="DS361" si="3536" xml:space="preserve"> MOD(CU361,2)</f>
        <v>0</v>
      </c>
      <c r="DU361" s="115" t="str">
        <f t="shared" ref="DU361" si="3537" xml:space="preserve"> DEC2HEX(D361*8+E361*4+F361*2+G361)</f>
        <v>0</v>
      </c>
      <c r="DV361" s="115" t="str">
        <f t="shared" ref="DV361" si="3538" xml:space="preserve"> DEC2HEX(H361*8+I361*4+J361*2+K361)</f>
        <v>0</v>
      </c>
      <c r="DW361" s="115" t="str">
        <f t="shared" ref="DW361" si="3539" xml:space="preserve"> DEC2HEX(L361*8+M361*4+N361*2+O361)</f>
        <v>0</v>
      </c>
      <c r="DX361" s="115" t="str">
        <f t="shared" ref="DX361" si="3540" xml:space="preserve"> DEC2HEX(P361*8+Q361*4+R361*2+S361)</f>
        <v>0</v>
      </c>
      <c r="DY361" s="115" t="str">
        <f t="shared" ref="DY361" si="3541" xml:space="preserve"> DEC2HEX(T361*8+U361*4+V361*2+W361)</f>
        <v>0</v>
      </c>
      <c r="DZ361" s="115" t="str">
        <f t="shared" ref="DZ361" si="3542" xml:space="preserve"> DEC2HEX(X361*8+Y361*4+Z361*2+AA361)</f>
        <v>0</v>
      </c>
    </row>
    <row r="362" spans="1:130" ht="14.75" customHeight="1" x14ac:dyDescent="0.35">
      <c r="A362" s="440">
        <f xml:space="preserve"> A352+1</f>
        <v>19</v>
      </c>
      <c r="B362" s="230">
        <f xml:space="preserve"> B360+1</f>
        <v>122</v>
      </c>
      <c r="C362" s="164" t="str">
        <f xml:space="preserve"> DEC2HEX(B362)</f>
        <v>7A</v>
      </c>
      <c r="D362" s="460" t="str">
        <f>D352</f>
        <v>IN_TIA2&lt;4:1&gt;</v>
      </c>
      <c r="E362" s="460"/>
      <c r="F362" s="460"/>
      <c r="G362" s="460"/>
      <c r="H362" s="460" t="str">
        <f t="shared" ref="H362" si="3543">H352</f>
        <v>IN_TIA1&lt;4:1&gt;</v>
      </c>
      <c r="I362" s="460"/>
      <c r="J362" s="460"/>
      <c r="K362" s="460"/>
      <c r="L362" s="460" t="str">
        <f t="shared" ref="L362" si="3544">L352</f>
        <v>LED_DRV2_TX&lt;8:1&gt;</v>
      </c>
      <c r="M362" s="460"/>
      <c r="N362" s="460"/>
      <c r="O362" s="460"/>
      <c r="P362" s="460"/>
      <c r="Q362" s="460"/>
      <c r="R362" s="460"/>
      <c r="S362" s="460"/>
      <c r="T362" s="460" t="str">
        <f>T352</f>
        <v>LED_DRV1_TX&lt;8:1&gt;</v>
      </c>
      <c r="U362" s="460"/>
      <c r="V362" s="460"/>
      <c r="W362" s="460"/>
      <c r="X362" s="460"/>
      <c r="Y362" s="460"/>
      <c r="Z362" s="460"/>
      <c r="AA362" s="460"/>
      <c r="AD362" s="159" t="s">
        <v>59</v>
      </c>
      <c r="AE362" s="93">
        <f xml:space="preserve"> IF('PPG Phase Definition'!F421="",0,('PPG Phase Definition'!F421-1))</f>
        <v>0</v>
      </c>
      <c r="AF362" s="159">
        <f t="shared" si="3167"/>
        <v>0</v>
      </c>
      <c r="AG362" s="159"/>
      <c r="AH362" s="159"/>
      <c r="AI362" s="159"/>
      <c r="AJ362" s="159">
        <f t="shared" si="3168"/>
        <v>0</v>
      </c>
      <c r="AK362" s="159"/>
      <c r="AL362" s="159"/>
      <c r="AM362" s="159"/>
      <c r="AN362" s="159">
        <f t="shared" si="3169"/>
        <v>0</v>
      </c>
      <c r="AO362" s="159"/>
      <c r="AP362" s="159"/>
      <c r="AQ362" s="159"/>
      <c r="AR362" s="159">
        <f t="shared" si="3170"/>
        <v>0</v>
      </c>
      <c r="AS362" s="159"/>
      <c r="AT362" s="159"/>
      <c r="AU362" s="159"/>
      <c r="AV362" s="159">
        <f t="shared" si="3171"/>
        <v>0</v>
      </c>
      <c r="AW362" s="159"/>
      <c r="AX362" s="159"/>
      <c r="AY362" s="159"/>
      <c r="AZ362" s="159">
        <f t="shared" si="3172"/>
        <v>0</v>
      </c>
      <c r="BA362" s="159">
        <f t="shared" si="3173"/>
        <v>0</v>
      </c>
      <c r="BB362" s="159">
        <f t="shared" si="3174"/>
        <v>0</v>
      </c>
      <c r="BC362" s="159">
        <f t="shared" si="3175"/>
        <v>0</v>
      </c>
      <c r="BD362" s="159">
        <f t="shared" si="3176"/>
        <v>0</v>
      </c>
      <c r="BE362" s="159">
        <f t="shared" si="3177"/>
        <v>0</v>
      </c>
      <c r="BF362" s="159">
        <f t="shared" si="3178"/>
        <v>0</v>
      </c>
      <c r="BG362" s="159">
        <f t="shared" si="3179"/>
        <v>0</v>
      </c>
      <c r="BH362" s="159">
        <f t="shared" si="3180"/>
        <v>0</v>
      </c>
      <c r="BI362" s="159">
        <f t="shared" si="3181"/>
        <v>0</v>
      </c>
      <c r="BJ362" s="159">
        <f t="shared" si="3182"/>
        <v>0</v>
      </c>
      <c r="BK362" s="159">
        <f t="shared" si="3183"/>
        <v>0</v>
      </c>
      <c r="BL362" s="159">
        <f t="shared" si="3184"/>
        <v>0</v>
      </c>
      <c r="BM362" s="159">
        <f t="shared" si="3185"/>
        <v>0</v>
      </c>
      <c r="BN362" s="159">
        <f t="shared" si="3186"/>
        <v>0</v>
      </c>
      <c r="BO362" s="159">
        <f t="shared" si="3187"/>
        <v>0</v>
      </c>
      <c r="BP362" s="159">
        <f t="shared" si="3188"/>
        <v>0</v>
      </c>
      <c r="BQ362" s="159">
        <f t="shared" si="3189"/>
        <v>0</v>
      </c>
      <c r="BR362" s="159">
        <f t="shared" si="3190"/>
        <v>0</v>
      </c>
      <c r="BS362" s="159">
        <f t="shared" si="3191"/>
        <v>0</v>
      </c>
      <c r="BT362" s="159">
        <f t="shared" si="3192"/>
        <v>0</v>
      </c>
      <c r="BU362" s="159">
        <f t="shared" si="3193"/>
        <v>0</v>
      </c>
      <c r="BV362" s="159">
        <f t="shared" si="3194"/>
        <v>0</v>
      </c>
      <c r="BW362" s="159">
        <f t="shared" si="3195"/>
        <v>0</v>
      </c>
      <c r="BX362" s="159">
        <f t="shared" si="3196"/>
        <v>0</v>
      </c>
      <c r="DU362" s="114"/>
      <c r="DV362" s="114"/>
      <c r="DW362" s="114"/>
      <c r="DX362" s="114"/>
      <c r="DY362" s="114"/>
      <c r="DZ362" s="114"/>
    </row>
    <row r="363" spans="1:130" ht="15.5" x14ac:dyDescent="0.35">
      <c r="A363" s="439"/>
      <c r="D363" s="155">
        <f>IF('PPG Phase Definition'!Y187=1,1,0)</f>
        <v>0</v>
      </c>
      <c r="E363" s="155">
        <f>IF('PPG Phase Definition'!Z187=1,1,0)</f>
        <v>0</v>
      </c>
      <c r="F363" s="155">
        <f>IF('PPG Phase Definition'!AA187=1,1,0)</f>
        <v>0</v>
      </c>
      <c r="G363" s="155">
        <f>IF('PPG Phase Definition'!AB187=1,1,0)</f>
        <v>0</v>
      </c>
      <c r="H363" s="155">
        <f>IF('PPG Phase Definition'!L187=1,1,0)</f>
        <v>0</v>
      </c>
      <c r="I363" s="155">
        <f>IF('PPG Phase Definition'!M187=1,1,0)</f>
        <v>0</v>
      </c>
      <c r="J363" s="155">
        <f>IF('PPG Phase Definition'!N187=1,1,0)</f>
        <v>1</v>
      </c>
      <c r="K363" s="155">
        <f>IF('PPG Phase Definition'!O187=1,1,0)</f>
        <v>0</v>
      </c>
      <c r="L363" s="155">
        <f xml:space="preserve"> IF('PPG Phase Definition'!E421="TX8",1,0)</f>
        <v>0</v>
      </c>
      <c r="M363" s="155">
        <f xml:space="preserve"> IF('PPG Phase Definition'!E421="TX7",1,0)</f>
        <v>0</v>
      </c>
      <c r="N363" s="155">
        <f xml:space="preserve"> IF('PPG Phase Definition'!E421="TX6",1,0)</f>
        <v>0</v>
      </c>
      <c r="O363" s="155">
        <f xml:space="preserve"> IF('PPG Phase Definition'!E421="TX5",1,0)</f>
        <v>0</v>
      </c>
      <c r="P363" s="155">
        <f xml:space="preserve"> IF('PPG Phase Definition'!E421="TX4",1,0)</f>
        <v>0</v>
      </c>
      <c r="Q363" s="155">
        <f xml:space="preserve"> IF('PPG Phase Definition'!E421="TX3",1,0)</f>
        <v>0</v>
      </c>
      <c r="R363" s="155">
        <f xml:space="preserve"> IF('PPG Phase Definition'!E421="TX2",1,0)</f>
        <v>0</v>
      </c>
      <c r="S363" s="155">
        <f xml:space="preserve"> IF('PPG Phase Definition'!E421="TX1",1,0)</f>
        <v>0</v>
      </c>
      <c r="T363" s="155">
        <f xml:space="preserve"> IF('PPG Phase Definition'!D421="TX8",1,0)</f>
        <v>0</v>
      </c>
      <c r="U363" s="155">
        <f xml:space="preserve"> IF('PPG Phase Definition'!D421="TX7",1,0)</f>
        <v>0</v>
      </c>
      <c r="V363" s="155">
        <f xml:space="preserve"> IF('PPG Phase Definition'!D421="TX6",1,0)</f>
        <v>0</v>
      </c>
      <c r="W363" s="155">
        <f xml:space="preserve"> IF('PPG Phase Definition'!D421="TX5",1,0)</f>
        <v>0</v>
      </c>
      <c r="X363" s="155">
        <f xml:space="preserve"> IF('PPG Phase Definition'!D421="TX4",1,0)</f>
        <v>0</v>
      </c>
      <c r="Y363" s="155">
        <f xml:space="preserve"> IF('PPG Phase Definition'!D421="TX3",1,0)</f>
        <v>0</v>
      </c>
      <c r="Z363" s="155">
        <f xml:space="preserve"> IF('PPG Phase Definition'!D421="TX2",1,0)</f>
        <v>0</v>
      </c>
      <c r="AA363" s="155">
        <f xml:space="preserve"> IF('PPG Phase Definition'!D421="TX1",1,0)</f>
        <v>0</v>
      </c>
      <c r="AD363" s="159" t="s">
        <v>259</v>
      </c>
      <c r="AE363" s="93">
        <f xml:space="preserve"> IF('PPG Phase Definition'!G421="",0,INDEX(REFERENCE!$A$2:$A$15,MATCH('PPG Phase Definition'!G421,REFERENCE!$B$2:$B$15,0)))</f>
        <v>0</v>
      </c>
      <c r="AF363" s="159">
        <f t="shared" si="3167"/>
        <v>0</v>
      </c>
      <c r="AG363" s="159"/>
      <c r="AH363" s="159"/>
      <c r="AI363" s="159"/>
      <c r="AJ363" s="159">
        <f t="shared" si="3168"/>
        <v>0</v>
      </c>
      <c r="AK363" s="159"/>
      <c r="AL363" s="159"/>
      <c r="AM363" s="159"/>
      <c r="AN363" s="159">
        <f t="shared" si="3169"/>
        <v>0</v>
      </c>
      <c r="AO363" s="159"/>
      <c r="AP363" s="159"/>
      <c r="AQ363" s="159"/>
      <c r="AR363" s="159">
        <f t="shared" si="3170"/>
        <v>0</v>
      </c>
      <c r="AS363" s="159"/>
      <c r="AT363" s="159"/>
      <c r="AU363" s="159"/>
      <c r="AV363" s="159">
        <f t="shared" si="3171"/>
        <v>0</v>
      </c>
      <c r="AW363" s="159"/>
      <c r="AX363" s="159"/>
      <c r="AY363" s="159"/>
      <c r="AZ363" s="159">
        <f t="shared" si="3172"/>
        <v>0</v>
      </c>
      <c r="BA363" s="159">
        <f t="shared" si="3173"/>
        <v>0</v>
      </c>
      <c r="BB363" s="159">
        <f t="shared" si="3174"/>
        <v>0</v>
      </c>
      <c r="BC363" s="159">
        <f t="shared" si="3175"/>
        <v>0</v>
      </c>
      <c r="BD363" s="159">
        <f t="shared" si="3176"/>
        <v>0</v>
      </c>
      <c r="BE363" s="159">
        <f t="shared" si="3177"/>
        <v>0</v>
      </c>
      <c r="BF363" s="159">
        <f t="shared" si="3178"/>
        <v>0</v>
      </c>
      <c r="BG363" s="159">
        <f t="shared" si="3179"/>
        <v>0</v>
      </c>
      <c r="BH363" s="159">
        <f t="shared" si="3180"/>
        <v>0</v>
      </c>
      <c r="BI363" s="159">
        <f t="shared" si="3181"/>
        <v>0</v>
      </c>
      <c r="BJ363" s="159">
        <f t="shared" si="3182"/>
        <v>0</v>
      </c>
      <c r="BK363" s="159">
        <f t="shared" si="3183"/>
        <v>0</v>
      </c>
      <c r="BL363" s="159">
        <f t="shared" si="3184"/>
        <v>0</v>
      </c>
      <c r="BM363" s="159">
        <f t="shared" si="3185"/>
        <v>0</v>
      </c>
      <c r="BN363" s="159">
        <f t="shared" si="3186"/>
        <v>0</v>
      </c>
      <c r="BO363" s="159">
        <f t="shared" si="3187"/>
        <v>0</v>
      </c>
      <c r="BP363" s="159">
        <f t="shared" si="3188"/>
        <v>0</v>
      </c>
      <c r="BQ363" s="159">
        <f t="shared" si="3189"/>
        <v>0</v>
      </c>
      <c r="BR363" s="159">
        <f t="shared" si="3190"/>
        <v>0</v>
      </c>
      <c r="BS363" s="159">
        <f t="shared" si="3191"/>
        <v>0</v>
      </c>
      <c r="BT363" s="159">
        <f t="shared" si="3192"/>
        <v>0</v>
      </c>
      <c r="BU363" s="159">
        <f t="shared" si="3193"/>
        <v>0</v>
      </c>
      <c r="BV363" s="159">
        <f t="shared" si="3194"/>
        <v>0</v>
      </c>
      <c r="BW363" s="159">
        <f t="shared" si="3195"/>
        <v>0</v>
      </c>
      <c r="BX363" s="159">
        <f t="shared" si="3196"/>
        <v>0</v>
      </c>
      <c r="BY363" s="127"/>
      <c r="BZ363" s="127"/>
      <c r="CA363" s="127"/>
      <c r="CB363" s="127"/>
      <c r="CC363" s="127"/>
      <c r="CD363" s="127"/>
      <c r="CE363" s="127"/>
      <c r="DU363" s="115" t="str">
        <f t="shared" ref="DU363" si="3545" xml:space="preserve"> DEC2HEX(D363*8+E363*4+F363*2+G363)</f>
        <v>0</v>
      </c>
      <c r="DV363" s="115" t="str">
        <f t="shared" ref="DV363" si="3546" xml:space="preserve"> DEC2HEX(H363*8+I363*4+J363*2+K363)</f>
        <v>2</v>
      </c>
      <c r="DW363" s="115" t="str">
        <f t="shared" ref="DW363" si="3547" xml:space="preserve"> DEC2HEX(L363*8+M363*4+N363*2+O363)</f>
        <v>0</v>
      </c>
      <c r="DX363" s="115" t="str">
        <f t="shared" ref="DX363" si="3548" xml:space="preserve"> DEC2HEX(P363*8+Q363*4+R363*2+S363)</f>
        <v>0</v>
      </c>
      <c r="DY363" s="115" t="str">
        <f t="shared" ref="DY363" si="3549" xml:space="preserve"> DEC2HEX(T363*8+U363*4+V363*2+W363)</f>
        <v>0</v>
      </c>
      <c r="DZ363" s="115" t="str">
        <f t="shared" ref="DZ363" si="3550" xml:space="preserve"> DEC2HEX(X363*8+Y363*4+Z363*2+AA363)</f>
        <v>0</v>
      </c>
    </row>
    <row r="364" spans="1:130" ht="69" x14ac:dyDescent="0.35">
      <c r="A364" s="439"/>
      <c r="B364" s="230">
        <f>B362+1</f>
        <v>123</v>
      </c>
      <c r="C364" s="164" t="str">
        <f t="shared" ref="C364" si="3551" xml:space="preserve"> DEC2HEX(B364)</f>
        <v>7B</v>
      </c>
      <c r="D364" s="445" t="s">
        <v>238</v>
      </c>
      <c r="E364" s="476"/>
      <c r="F364" s="476"/>
      <c r="G364" s="476"/>
      <c r="H364" s="476"/>
      <c r="I364" s="476"/>
      <c r="J364" s="476"/>
      <c r="K364" s="476"/>
      <c r="L364" s="168" t="s">
        <v>239</v>
      </c>
      <c r="M364" s="168" t="s">
        <v>240</v>
      </c>
      <c r="N364" s="168" t="s">
        <v>241</v>
      </c>
      <c r="O364" s="460" t="s">
        <v>242</v>
      </c>
      <c r="P364" s="460"/>
      <c r="Q364" s="460"/>
      <c r="R364" s="477" t="s">
        <v>378</v>
      </c>
      <c r="S364" s="477"/>
      <c r="T364" s="460" t="s">
        <v>243</v>
      </c>
      <c r="U364" s="460"/>
      <c r="V364" s="460"/>
      <c r="W364" s="460"/>
      <c r="X364" s="460" t="s">
        <v>33</v>
      </c>
      <c r="Y364" s="460"/>
      <c r="Z364" s="460"/>
      <c r="AA364" s="460"/>
      <c r="AD364" s="159" t="s">
        <v>260</v>
      </c>
      <c r="AE364" s="93">
        <f xml:space="preserve"> IF('PPG Phase Definition'!H421="",0,INDEX(REFERENCE!$A$17:$A$24,MATCH('PPG Phase Definition'!H421,REFERENCE!$B$17:$B$24,0)))</f>
        <v>0</v>
      </c>
      <c r="AF364" s="159">
        <f t="shared" si="3167"/>
        <v>0</v>
      </c>
      <c r="AG364" s="159"/>
      <c r="AH364" s="159"/>
      <c r="AI364" s="159"/>
      <c r="AJ364" s="159">
        <f t="shared" si="3168"/>
        <v>0</v>
      </c>
      <c r="AK364" s="159"/>
      <c r="AL364" s="159"/>
      <c r="AM364" s="159"/>
      <c r="AN364" s="159">
        <f t="shared" si="3169"/>
        <v>0</v>
      </c>
      <c r="AO364" s="159"/>
      <c r="AP364" s="159"/>
      <c r="AQ364" s="159"/>
      <c r="AR364" s="159">
        <f t="shared" si="3170"/>
        <v>0</v>
      </c>
      <c r="AS364" s="159"/>
      <c r="AT364" s="159"/>
      <c r="AU364" s="159"/>
      <c r="AV364" s="159">
        <f t="shared" si="3171"/>
        <v>0</v>
      </c>
      <c r="AW364" s="159"/>
      <c r="AX364" s="159"/>
      <c r="AY364" s="159"/>
      <c r="AZ364" s="159">
        <f t="shared" si="3172"/>
        <v>0</v>
      </c>
      <c r="BA364" s="159">
        <f t="shared" si="3173"/>
        <v>0</v>
      </c>
      <c r="BB364" s="159">
        <f t="shared" si="3174"/>
        <v>0</v>
      </c>
      <c r="BC364" s="159">
        <f t="shared" si="3175"/>
        <v>0</v>
      </c>
      <c r="BD364" s="159">
        <f t="shared" si="3176"/>
        <v>0</v>
      </c>
      <c r="BE364" s="159">
        <f t="shared" si="3177"/>
        <v>0</v>
      </c>
      <c r="BF364" s="159">
        <f t="shared" si="3178"/>
        <v>0</v>
      </c>
      <c r="BG364" s="159">
        <f t="shared" si="3179"/>
        <v>0</v>
      </c>
      <c r="BH364" s="159">
        <f t="shared" si="3180"/>
        <v>0</v>
      </c>
      <c r="BI364" s="159">
        <f t="shared" si="3181"/>
        <v>0</v>
      </c>
      <c r="BJ364" s="159">
        <f t="shared" si="3182"/>
        <v>0</v>
      </c>
      <c r="BK364" s="159">
        <f t="shared" si="3183"/>
        <v>0</v>
      </c>
      <c r="BL364" s="159">
        <f t="shared" si="3184"/>
        <v>0</v>
      </c>
      <c r="BM364" s="159">
        <f t="shared" si="3185"/>
        <v>0</v>
      </c>
      <c r="BN364" s="159">
        <f t="shared" si="3186"/>
        <v>0</v>
      </c>
      <c r="BO364" s="159">
        <f t="shared" si="3187"/>
        <v>0</v>
      </c>
      <c r="BP364" s="159">
        <f t="shared" si="3188"/>
        <v>0</v>
      </c>
      <c r="BQ364" s="159">
        <f t="shared" si="3189"/>
        <v>0</v>
      </c>
      <c r="BR364" s="159">
        <f t="shared" si="3190"/>
        <v>0</v>
      </c>
      <c r="BS364" s="159">
        <f t="shared" si="3191"/>
        <v>0</v>
      </c>
      <c r="BT364" s="159">
        <f t="shared" si="3192"/>
        <v>0</v>
      </c>
      <c r="BU364" s="159">
        <f t="shared" si="3193"/>
        <v>0</v>
      </c>
      <c r="BV364" s="159">
        <f t="shared" si="3194"/>
        <v>0</v>
      </c>
      <c r="BW364" s="159">
        <f t="shared" si="3195"/>
        <v>0</v>
      </c>
      <c r="BX364" s="159">
        <f t="shared" si="3196"/>
        <v>0</v>
      </c>
      <c r="DU364" s="114"/>
      <c r="DV364" s="114"/>
      <c r="DW364" s="114"/>
      <c r="DX364" s="114"/>
      <c r="DY364" s="114"/>
      <c r="DZ364" s="114"/>
    </row>
    <row r="365" spans="1:130" ht="14.75" customHeight="1" x14ac:dyDescent="0.35">
      <c r="A365" s="439"/>
      <c r="D365" s="172">
        <f t="shared" ref="D365" si="3552" xml:space="preserve"> BQ365</f>
        <v>0</v>
      </c>
      <c r="E365" s="172">
        <f t="shared" ref="E365" si="3553" xml:space="preserve"> BR365</f>
        <v>0</v>
      </c>
      <c r="F365" s="172">
        <f t="shared" ref="F365" si="3554" xml:space="preserve"> BS365</f>
        <v>0</v>
      </c>
      <c r="G365" s="172">
        <f t="shared" ref="G365" si="3555" xml:space="preserve"> BT365</f>
        <v>0</v>
      </c>
      <c r="H365" s="172">
        <f t="shared" ref="H365" si="3556" xml:space="preserve"> BU365</f>
        <v>0</v>
      </c>
      <c r="I365" s="172">
        <f t="shared" ref="I365" si="3557" xml:space="preserve"> BV365</f>
        <v>0</v>
      </c>
      <c r="J365" s="172">
        <f t="shared" ref="J365" si="3558" xml:space="preserve"> BW365</f>
        <v>0</v>
      </c>
      <c r="K365" s="172">
        <f t="shared" ref="K365" si="3559" xml:space="preserve"> BX365</f>
        <v>0</v>
      </c>
      <c r="L365" s="172">
        <f>IF('PPG Phase Definition'!S187="DIG AACM",1,IF('PPG Phase Definition'!S187="LED_DC Cancellation",1,0))</f>
        <v>0</v>
      </c>
      <c r="M365" s="172">
        <f>IF('PPG Phase Definition'!S187="ANA AACM",1,0)</f>
        <v>0</v>
      </c>
      <c r="N365" s="172">
        <f xml:space="preserve"> 'PPG Phase Definition'!U187</f>
        <v>1</v>
      </c>
      <c r="O365" s="172">
        <f t="shared" ref="O365" si="3560" xml:space="preserve"> BV364</f>
        <v>0</v>
      </c>
      <c r="P365" s="172">
        <f t="shared" ref="P365" si="3561" xml:space="preserve"> BW364</f>
        <v>0</v>
      </c>
      <c r="Q365" s="172">
        <f xml:space="preserve"> BX364</f>
        <v>0</v>
      </c>
      <c r="R365" s="172">
        <f>INT(MOD('PPG Phase Definition'!T187/2,2))</f>
        <v>0</v>
      </c>
      <c r="S365" s="172">
        <f>MOD('PPG Phase Definition'!T187,2)</f>
        <v>0</v>
      </c>
      <c r="T365" s="172">
        <f t="shared" ref="T365" si="3562" xml:space="preserve"> BU363</f>
        <v>0</v>
      </c>
      <c r="U365" s="172">
        <f t="shared" ref="U365" si="3563" xml:space="preserve"> BV363</f>
        <v>0</v>
      </c>
      <c r="V365" s="172">
        <f t="shared" ref="V365" si="3564" xml:space="preserve"> BW363</f>
        <v>0</v>
      </c>
      <c r="W365" s="172">
        <f xml:space="preserve"> BX363</f>
        <v>0</v>
      </c>
      <c r="X365" s="172">
        <f t="shared" ref="X365" si="3565" xml:space="preserve"> BU362</f>
        <v>0</v>
      </c>
      <c r="Y365" s="172">
        <f t="shared" ref="Y365" si="3566" xml:space="preserve"> BV362</f>
        <v>0</v>
      </c>
      <c r="Z365" s="172">
        <f t="shared" ref="Z365" si="3567" xml:space="preserve"> BW362</f>
        <v>0</v>
      </c>
      <c r="AA365" s="172">
        <f xml:space="preserve"> BX362</f>
        <v>0</v>
      </c>
      <c r="AD365" s="159" t="s">
        <v>261</v>
      </c>
      <c r="AE365" s="93">
        <f xml:space="preserve"> IF(OR(('PPG Phase Definition'!U187=1),('PPG Phase Definition'!$Q$2=1)),IF('PPG Phase Definition'!I421="",0,MIN(ROUND('PPG Phase Definition'!I421/'PPG Config'!$C$20*255,0),255)),IF('PPG Phase Definition'!I421="",0,MIN(ROUND('PPG Phase Definition'!I421/'PPG Config'!$C$23*255,0),255)))</f>
        <v>0</v>
      </c>
      <c r="AF365" s="159">
        <f t="shared" si="3167"/>
        <v>0</v>
      </c>
      <c r="AG365" s="159"/>
      <c r="AH365" s="159"/>
      <c r="AI365" s="159"/>
      <c r="AJ365" s="159">
        <f t="shared" si="3168"/>
        <v>0</v>
      </c>
      <c r="AK365" s="159"/>
      <c r="AL365" s="159"/>
      <c r="AM365" s="159"/>
      <c r="AN365" s="159">
        <f t="shared" si="3169"/>
        <v>0</v>
      </c>
      <c r="AO365" s="159"/>
      <c r="AP365" s="159"/>
      <c r="AQ365" s="159"/>
      <c r="AR365" s="159">
        <f t="shared" si="3170"/>
        <v>0</v>
      </c>
      <c r="AS365" s="159"/>
      <c r="AT365" s="159"/>
      <c r="AU365" s="159"/>
      <c r="AV365" s="159">
        <f t="shared" si="3171"/>
        <v>0</v>
      </c>
      <c r="AW365" s="159"/>
      <c r="AX365" s="159"/>
      <c r="AY365" s="159"/>
      <c r="AZ365" s="159">
        <f t="shared" si="3172"/>
        <v>0</v>
      </c>
      <c r="BA365" s="159">
        <f t="shared" si="3173"/>
        <v>0</v>
      </c>
      <c r="BB365" s="159">
        <f t="shared" si="3174"/>
        <v>0</v>
      </c>
      <c r="BC365" s="159">
        <f t="shared" si="3175"/>
        <v>0</v>
      </c>
      <c r="BD365" s="159">
        <f t="shared" si="3176"/>
        <v>0</v>
      </c>
      <c r="BE365" s="159">
        <f t="shared" si="3177"/>
        <v>0</v>
      </c>
      <c r="BF365" s="159">
        <f t="shared" si="3178"/>
        <v>0</v>
      </c>
      <c r="BG365" s="159">
        <f t="shared" si="3179"/>
        <v>0</v>
      </c>
      <c r="BH365" s="159">
        <f t="shared" si="3180"/>
        <v>0</v>
      </c>
      <c r="BI365" s="159">
        <f t="shared" si="3181"/>
        <v>0</v>
      </c>
      <c r="BJ365" s="159">
        <f t="shared" si="3182"/>
        <v>0</v>
      </c>
      <c r="BK365" s="159">
        <f t="shared" si="3183"/>
        <v>0</v>
      </c>
      <c r="BL365" s="159">
        <f t="shared" si="3184"/>
        <v>0</v>
      </c>
      <c r="BM365" s="159">
        <f t="shared" si="3185"/>
        <v>0</v>
      </c>
      <c r="BN365" s="159">
        <f t="shared" si="3186"/>
        <v>0</v>
      </c>
      <c r="BO365" s="159">
        <f t="shared" si="3187"/>
        <v>0</v>
      </c>
      <c r="BP365" s="159">
        <f t="shared" si="3188"/>
        <v>0</v>
      </c>
      <c r="BQ365" s="159">
        <f t="shared" si="3189"/>
        <v>0</v>
      </c>
      <c r="BR365" s="159">
        <f t="shared" si="3190"/>
        <v>0</v>
      </c>
      <c r="BS365" s="159">
        <f t="shared" si="3191"/>
        <v>0</v>
      </c>
      <c r="BT365" s="159">
        <f t="shared" si="3192"/>
        <v>0</v>
      </c>
      <c r="BU365" s="159">
        <f t="shared" si="3193"/>
        <v>0</v>
      </c>
      <c r="BV365" s="159">
        <f t="shared" si="3194"/>
        <v>0</v>
      </c>
      <c r="BW365" s="159">
        <f t="shared" si="3195"/>
        <v>0</v>
      </c>
      <c r="BX365" s="159">
        <f t="shared" si="3196"/>
        <v>0</v>
      </c>
      <c r="BY365" s="127"/>
      <c r="BZ365" s="127"/>
      <c r="CA365" s="127"/>
      <c r="CB365" s="127"/>
      <c r="CC365" s="127"/>
      <c r="CD365" s="127"/>
      <c r="CE365" s="127"/>
      <c r="CF365" s="127"/>
      <c r="CG365" s="127"/>
      <c r="CH365" s="127"/>
      <c r="CI365" s="127"/>
      <c r="CJ365" s="127"/>
      <c r="CK365" s="127"/>
      <c r="CL365" s="127"/>
      <c r="CM365" s="127"/>
      <c r="CN365" s="127"/>
      <c r="CO365" s="127"/>
      <c r="CP365" s="127"/>
      <c r="CQ365" s="127"/>
      <c r="CR365" s="127"/>
      <c r="CS365" s="127"/>
      <c r="DU365" s="115" t="str">
        <f t="shared" ref="DU365" si="3568" xml:space="preserve"> DEC2HEX(D365*8+E365*4+F365*2+G365)</f>
        <v>0</v>
      </c>
      <c r="DV365" s="115" t="str">
        <f t="shared" ref="DV365" si="3569" xml:space="preserve"> DEC2HEX(H365*8+I365*4+J365*2+K365)</f>
        <v>0</v>
      </c>
      <c r="DW365" s="115" t="str">
        <f t="shared" ref="DW365" si="3570" xml:space="preserve"> DEC2HEX(L365*8+M365*4+N365*2+O365)</f>
        <v>2</v>
      </c>
      <c r="DX365" s="115" t="str">
        <f t="shared" ref="DX365" si="3571" xml:space="preserve"> DEC2HEX(P365*8+Q365*4+R365*2+S365)</f>
        <v>0</v>
      </c>
      <c r="DY365" s="115" t="str">
        <f t="shared" ref="DY365" si="3572" xml:space="preserve"> DEC2HEX(T365*8+U365*4+V365*2+W365)</f>
        <v>0</v>
      </c>
      <c r="DZ365" s="115" t="str">
        <f t="shared" ref="DZ365" si="3573" xml:space="preserve"> DEC2HEX(X365*8+Y365*4+Z365*2+AA365)</f>
        <v>0</v>
      </c>
    </row>
    <row r="366" spans="1:130" ht="90" customHeight="1" x14ac:dyDescent="0.35">
      <c r="A366" s="439"/>
      <c r="B366" s="230">
        <f>B364+1</f>
        <v>124</v>
      </c>
      <c r="C366" s="164" t="str">
        <f t="shared" ref="C366" si="3574" xml:space="preserve"> DEC2HEX(B366)</f>
        <v>7C</v>
      </c>
      <c r="D366" s="445" t="s">
        <v>244</v>
      </c>
      <c r="E366" s="445"/>
      <c r="F366" s="169" t="s">
        <v>573</v>
      </c>
      <c r="G366" s="168" t="s">
        <v>350</v>
      </c>
      <c r="H366" s="168" t="s">
        <v>572</v>
      </c>
      <c r="I366" s="478" t="s">
        <v>571</v>
      </c>
      <c r="J366" s="478"/>
      <c r="K366" s="478" t="s">
        <v>34</v>
      </c>
      <c r="L366" s="478"/>
      <c r="M366" s="169" t="s">
        <v>245</v>
      </c>
      <c r="N366" s="169" t="s">
        <v>570</v>
      </c>
      <c r="O366" s="169" t="s">
        <v>35</v>
      </c>
      <c r="P366" s="168" t="s">
        <v>377</v>
      </c>
      <c r="Q366" s="167">
        <v>0</v>
      </c>
      <c r="R366" s="167">
        <v>0</v>
      </c>
      <c r="S366" s="167">
        <v>0</v>
      </c>
      <c r="T366" s="460" t="s">
        <v>37</v>
      </c>
      <c r="U366" s="460"/>
      <c r="V366" s="460"/>
      <c r="W366" s="460"/>
      <c r="X366" s="460"/>
      <c r="Y366" s="460"/>
      <c r="Z366" s="460"/>
      <c r="AA366" s="460"/>
      <c r="AD366" s="159" t="s">
        <v>262</v>
      </c>
      <c r="AE366" s="93">
        <f xml:space="preserve"> IF('PPG Phase Definition'!T421="",0,INDEX(REFERENCE!$A$2:$A$15,MATCH('PPG Phase Definition'!T421,REFERENCE!$B$2:$B$15,0)))</f>
        <v>0</v>
      </c>
      <c r="AF366" s="159">
        <f t="shared" si="3167"/>
        <v>0</v>
      </c>
      <c r="AG366" s="159"/>
      <c r="AH366" s="159"/>
      <c r="AI366" s="159"/>
      <c r="AJ366" s="159">
        <f t="shared" si="3168"/>
        <v>0</v>
      </c>
      <c r="AK366" s="159"/>
      <c r="AL366" s="159"/>
      <c r="AM366" s="159"/>
      <c r="AN366" s="159">
        <f t="shared" si="3169"/>
        <v>0</v>
      </c>
      <c r="AO366" s="159"/>
      <c r="AP366" s="159"/>
      <c r="AQ366" s="159"/>
      <c r="AR366" s="159">
        <f t="shared" si="3170"/>
        <v>0</v>
      </c>
      <c r="AS366" s="159"/>
      <c r="AT366" s="159"/>
      <c r="AU366" s="159"/>
      <c r="AV366" s="159">
        <f t="shared" si="3171"/>
        <v>0</v>
      </c>
      <c r="AW366" s="159"/>
      <c r="AX366" s="159"/>
      <c r="AY366" s="159"/>
      <c r="AZ366" s="159">
        <f t="shared" si="3172"/>
        <v>0</v>
      </c>
      <c r="BA366" s="159">
        <f t="shared" si="3173"/>
        <v>0</v>
      </c>
      <c r="BB366" s="159">
        <f t="shared" si="3174"/>
        <v>0</v>
      </c>
      <c r="BC366" s="159">
        <f t="shared" si="3175"/>
        <v>0</v>
      </c>
      <c r="BD366" s="159">
        <f t="shared" si="3176"/>
        <v>0</v>
      </c>
      <c r="BE366" s="159">
        <f t="shared" si="3177"/>
        <v>0</v>
      </c>
      <c r="BF366" s="159">
        <f t="shared" si="3178"/>
        <v>0</v>
      </c>
      <c r="BG366" s="159">
        <f t="shared" si="3179"/>
        <v>0</v>
      </c>
      <c r="BH366" s="159">
        <f t="shared" si="3180"/>
        <v>0</v>
      </c>
      <c r="BI366" s="159">
        <f t="shared" si="3181"/>
        <v>0</v>
      </c>
      <c r="BJ366" s="159">
        <f t="shared" si="3182"/>
        <v>0</v>
      </c>
      <c r="BK366" s="159">
        <f t="shared" si="3183"/>
        <v>0</v>
      </c>
      <c r="BL366" s="159">
        <f t="shared" si="3184"/>
        <v>0</v>
      </c>
      <c r="BM366" s="159">
        <f t="shared" si="3185"/>
        <v>0</v>
      </c>
      <c r="BN366" s="159">
        <f t="shared" si="3186"/>
        <v>0</v>
      </c>
      <c r="BO366" s="159">
        <f t="shared" si="3187"/>
        <v>0</v>
      </c>
      <c r="BP366" s="159">
        <f t="shared" si="3188"/>
        <v>0</v>
      </c>
      <c r="BQ366" s="159">
        <f t="shared" si="3189"/>
        <v>0</v>
      </c>
      <c r="BR366" s="159">
        <f t="shared" si="3190"/>
        <v>0</v>
      </c>
      <c r="BS366" s="159">
        <f t="shared" si="3191"/>
        <v>0</v>
      </c>
      <c r="BT366" s="159">
        <f t="shared" si="3192"/>
        <v>0</v>
      </c>
      <c r="BU366" s="159">
        <f t="shared" si="3193"/>
        <v>0</v>
      </c>
      <c r="BV366" s="159">
        <f t="shared" si="3194"/>
        <v>0</v>
      </c>
      <c r="BW366" s="159">
        <f t="shared" si="3195"/>
        <v>0</v>
      </c>
      <c r="BX366" s="159">
        <f t="shared" si="3196"/>
        <v>0</v>
      </c>
      <c r="BY366" s="127"/>
      <c r="BZ366" s="127"/>
      <c r="CA366" s="127"/>
      <c r="CB366" s="127"/>
      <c r="CC366" s="127"/>
      <c r="CD366" s="127"/>
      <c r="CE366" s="127"/>
      <c r="DU366" s="114"/>
      <c r="DV366" s="114"/>
      <c r="DW366" s="114"/>
      <c r="DX366" s="114"/>
      <c r="DY366" s="114"/>
      <c r="DZ366" s="114"/>
    </row>
    <row r="367" spans="1:130" ht="15.5" x14ac:dyDescent="0.35">
      <c r="A367" s="439"/>
      <c r="D367" s="172">
        <f xml:space="preserve"> MOD((IF('PPG Phase Definition'!S421="",0,INDEX(REFERENCE!$L$12:$L$15,MATCH('PPG Phase Definition'!S421,REFERENCE!$M$12:$M$15,0)))-E367)/2,2)</f>
        <v>0</v>
      </c>
      <c r="E367" s="172">
        <f xml:space="preserve"> MOD(IF('PPG Phase Definition'!S421="",0,INDEX(REFERENCE!$L$12:$L$15,MATCH('PPG Phase Definition'!S421,REFERENCE!$M$12:$M$15,0))),2)</f>
        <v>0</v>
      </c>
      <c r="F367" s="156"/>
      <c r="G367" s="156"/>
      <c r="H367" s="172">
        <f>IF('PPG Phase Definition'!C187="Impedance",1,0)*IMP_MODE_EN</f>
        <v>0</v>
      </c>
      <c r="I367" s="172">
        <f xml:space="preserve"> MOD(('PPG Phase Definition'!M421-J367)/2,2)</f>
        <v>0</v>
      </c>
      <c r="J367" s="172">
        <f xml:space="preserve"> MOD('PPG Phase Definition'!M421,2)</f>
        <v>0</v>
      </c>
      <c r="K367" s="156"/>
      <c r="L367" s="156"/>
      <c r="M367" s="156"/>
      <c r="N367" s="172">
        <f xml:space="preserve"> MOD(('PPG Phase Definition'!M421-I367*2-J367)/4,2)</f>
        <v>0</v>
      </c>
      <c r="O367" s="172">
        <f xml:space="preserve"> 'PPG Phase Definition'!K421</f>
        <v>0</v>
      </c>
      <c r="P367" s="156">
        <f>IF('PPG Phase Definition'!K187="Set2",1,0)</f>
        <v>0</v>
      </c>
      <c r="Q367" s="156"/>
      <c r="R367" s="156"/>
      <c r="S367" s="156"/>
      <c r="T367" s="172">
        <f t="shared" ref="T367" si="3575" xml:space="preserve"> BQ370</f>
        <v>0</v>
      </c>
      <c r="U367" s="172">
        <f t="shared" ref="U367" si="3576" xml:space="preserve"> BR370</f>
        <v>0</v>
      </c>
      <c r="V367" s="172">
        <f t="shared" ref="V367" si="3577" xml:space="preserve"> BS370</f>
        <v>0</v>
      </c>
      <c r="W367" s="172">
        <f t="shared" ref="W367" si="3578" xml:space="preserve"> BT370</f>
        <v>0</v>
      </c>
      <c r="X367" s="172">
        <f t="shared" ref="X367" si="3579" xml:space="preserve"> BU370</f>
        <v>0</v>
      </c>
      <c r="Y367" s="172">
        <f t="shared" ref="Y367" si="3580" xml:space="preserve"> BV370</f>
        <v>0</v>
      </c>
      <c r="Z367" s="172">
        <f t="shared" ref="Z367" si="3581" xml:space="preserve"> BW370</f>
        <v>0</v>
      </c>
      <c r="AA367" s="172">
        <f xml:space="preserve"> BX370</f>
        <v>0</v>
      </c>
      <c r="AD367" s="159" t="s">
        <v>263</v>
      </c>
      <c r="AE367" s="93">
        <f xml:space="preserve"> IF('PPG Phase Definition'!U421="",0,INDEX(REFERENCE!$A$17:$A$24,MATCH('PPG Phase Definition'!U421,REFERENCE!$B$17:$B$24,0)))</f>
        <v>0</v>
      </c>
      <c r="AF367" s="159">
        <f t="shared" si="3167"/>
        <v>0</v>
      </c>
      <c r="AG367" s="159"/>
      <c r="AH367" s="159"/>
      <c r="AI367" s="159"/>
      <c r="AJ367" s="159">
        <f t="shared" si="3168"/>
        <v>0</v>
      </c>
      <c r="AK367" s="159"/>
      <c r="AL367" s="159"/>
      <c r="AM367" s="159"/>
      <c r="AN367" s="159">
        <f t="shared" si="3169"/>
        <v>0</v>
      </c>
      <c r="AO367" s="159"/>
      <c r="AP367" s="159"/>
      <c r="AQ367" s="159"/>
      <c r="AR367" s="159">
        <f t="shared" si="3170"/>
        <v>0</v>
      </c>
      <c r="AS367" s="159"/>
      <c r="AT367" s="159"/>
      <c r="AU367" s="159"/>
      <c r="AV367" s="159">
        <f t="shared" si="3171"/>
        <v>0</v>
      </c>
      <c r="AW367" s="159"/>
      <c r="AX367" s="159"/>
      <c r="AY367" s="159"/>
      <c r="AZ367" s="159">
        <f t="shared" si="3172"/>
        <v>0</v>
      </c>
      <c r="BA367" s="159">
        <f t="shared" si="3173"/>
        <v>0</v>
      </c>
      <c r="BB367" s="159">
        <f t="shared" si="3174"/>
        <v>0</v>
      </c>
      <c r="BC367" s="159">
        <f t="shared" si="3175"/>
        <v>0</v>
      </c>
      <c r="BD367" s="159">
        <f t="shared" si="3176"/>
        <v>0</v>
      </c>
      <c r="BE367" s="159">
        <f t="shared" si="3177"/>
        <v>0</v>
      </c>
      <c r="BF367" s="159">
        <f t="shared" si="3178"/>
        <v>0</v>
      </c>
      <c r="BG367" s="159">
        <f t="shared" si="3179"/>
        <v>0</v>
      </c>
      <c r="BH367" s="159">
        <f t="shared" si="3180"/>
        <v>0</v>
      </c>
      <c r="BI367" s="159">
        <f t="shared" si="3181"/>
        <v>0</v>
      </c>
      <c r="BJ367" s="159">
        <f t="shared" si="3182"/>
        <v>0</v>
      </c>
      <c r="BK367" s="159">
        <f t="shared" si="3183"/>
        <v>0</v>
      </c>
      <c r="BL367" s="159">
        <f t="shared" si="3184"/>
        <v>0</v>
      </c>
      <c r="BM367" s="159">
        <f t="shared" si="3185"/>
        <v>0</v>
      </c>
      <c r="BN367" s="159">
        <f t="shared" si="3186"/>
        <v>0</v>
      </c>
      <c r="BO367" s="159">
        <f t="shared" si="3187"/>
        <v>0</v>
      </c>
      <c r="BP367" s="159">
        <f t="shared" si="3188"/>
        <v>0</v>
      </c>
      <c r="BQ367" s="159">
        <f t="shared" si="3189"/>
        <v>0</v>
      </c>
      <c r="BR367" s="159">
        <f t="shared" si="3190"/>
        <v>0</v>
      </c>
      <c r="BS367" s="159">
        <f t="shared" si="3191"/>
        <v>0</v>
      </c>
      <c r="BT367" s="159">
        <f t="shared" si="3192"/>
        <v>0</v>
      </c>
      <c r="BU367" s="159">
        <f t="shared" si="3193"/>
        <v>0</v>
      </c>
      <c r="BV367" s="159">
        <f t="shared" si="3194"/>
        <v>0</v>
      </c>
      <c r="BW367" s="159">
        <f t="shared" si="3195"/>
        <v>0</v>
      </c>
      <c r="BX367" s="159">
        <f t="shared" si="3196"/>
        <v>0</v>
      </c>
      <c r="DU367" s="115" t="str">
        <f t="shared" ref="DU367" si="3582" xml:space="preserve"> DEC2HEX(D367*8+E367*4+F367*2+G367)</f>
        <v>0</v>
      </c>
      <c r="DV367" s="115" t="str">
        <f t="shared" ref="DV367" si="3583" xml:space="preserve"> DEC2HEX(H367*8+I367*4+J367*2+K367)</f>
        <v>0</v>
      </c>
      <c r="DW367" s="115" t="str">
        <f t="shared" ref="DW367" si="3584" xml:space="preserve"> DEC2HEX(L367*8+M367*4+N367*2+O367)</f>
        <v>0</v>
      </c>
      <c r="DX367" s="115" t="str">
        <f t="shared" ref="DX367" si="3585" xml:space="preserve"> DEC2HEX(P367*8+Q367*4+R367*2+S367)</f>
        <v>0</v>
      </c>
      <c r="DY367" s="115" t="str">
        <f t="shared" ref="DY367" si="3586" xml:space="preserve"> DEC2HEX(T367*8+U367*4+V367*2+W367)</f>
        <v>0</v>
      </c>
      <c r="DZ367" s="115" t="str">
        <f t="shared" ref="DZ367" si="3587" xml:space="preserve"> DEC2HEX(X367*8+Y367*4+Z367*2+AA367)</f>
        <v>0</v>
      </c>
    </row>
    <row r="368" spans="1:130" ht="69" x14ac:dyDescent="0.35">
      <c r="A368" s="439"/>
      <c r="B368" s="230">
        <f>B366+1</f>
        <v>125</v>
      </c>
      <c r="C368" s="164" t="str">
        <f t="shared" ref="C368" si="3588" xml:space="preserve"> DEC2HEX(B368)</f>
        <v>7D</v>
      </c>
      <c r="D368" s="445" t="s">
        <v>246</v>
      </c>
      <c r="E368" s="476"/>
      <c r="F368" s="476"/>
      <c r="G368" s="476"/>
      <c r="H368" s="476"/>
      <c r="I368" s="476"/>
      <c r="J368" s="476"/>
      <c r="K368" s="476"/>
      <c r="L368" s="168" t="s">
        <v>247</v>
      </c>
      <c r="M368" s="168" t="s">
        <v>248</v>
      </c>
      <c r="N368" s="168" t="s">
        <v>249</v>
      </c>
      <c r="O368" s="460" t="s">
        <v>250</v>
      </c>
      <c r="P368" s="460"/>
      <c r="Q368" s="460"/>
      <c r="R368" s="477" t="s">
        <v>379</v>
      </c>
      <c r="S368" s="477"/>
      <c r="T368" s="460" t="s">
        <v>251</v>
      </c>
      <c r="U368" s="460"/>
      <c r="V368" s="460"/>
      <c r="W368" s="460"/>
      <c r="X368" s="167">
        <v>0</v>
      </c>
      <c r="Y368" s="167">
        <v>0</v>
      </c>
      <c r="Z368" s="167">
        <v>0</v>
      </c>
      <c r="AA368" s="167">
        <v>0</v>
      </c>
      <c r="AD368" s="159" t="s">
        <v>264</v>
      </c>
      <c r="AE368" s="93">
        <f xml:space="preserve"> IF(OR(('PPG Phase Definition'!AH187=1),('PPG Phase Definition'!$Q$2=1)),IF('PPG Phase Definition'!W421="",0,MIN(ROUND('PPG Phase Definition'!W421/'PPG Config'!$C$21*255,0),255)),IF('PPG Phase Definition'!W421="",0,MIN(ROUND('PPG Phase Definition'!W421/'PPG Config'!$C$24*255,0),255)))</f>
        <v>0</v>
      </c>
      <c r="AF368" s="159">
        <f t="shared" si="3167"/>
        <v>0</v>
      </c>
      <c r="AG368" s="159"/>
      <c r="AH368" s="159"/>
      <c r="AI368" s="159"/>
      <c r="AJ368" s="159">
        <f t="shared" si="3168"/>
        <v>0</v>
      </c>
      <c r="AK368" s="159"/>
      <c r="AL368" s="159"/>
      <c r="AM368" s="159"/>
      <c r="AN368" s="159">
        <f t="shared" si="3169"/>
        <v>0</v>
      </c>
      <c r="AO368" s="159"/>
      <c r="AP368" s="159"/>
      <c r="AQ368" s="159"/>
      <c r="AR368" s="159">
        <f t="shared" si="3170"/>
        <v>0</v>
      </c>
      <c r="AS368" s="159"/>
      <c r="AT368" s="159"/>
      <c r="AU368" s="159"/>
      <c r="AV368" s="159">
        <f t="shared" si="3171"/>
        <v>0</v>
      </c>
      <c r="AW368" s="159"/>
      <c r="AX368" s="159"/>
      <c r="AY368" s="159"/>
      <c r="AZ368" s="159">
        <f t="shared" si="3172"/>
        <v>0</v>
      </c>
      <c r="BA368" s="159">
        <f t="shared" si="3173"/>
        <v>0</v>
      </c>
      <c r="BB368" s="159">
        <f t="shared" si="3174"/>
        <v>0</v>
      </c>
      <c r="BC368" s="159">
        <f t="shared" si="3175"/>
        <v>0</v>
      </c>
      <c r="BD368" s="159">
        <f t="shared" si="3176"/>
        <v>0</v>
      </c>
      <c r="BE368" s="159">
        <f t="shared" si="3177"/>
        <v>0</v>
      </c>
      <c r="BF368" s="159">
        <f t="shared" si="3178"/>
        <v>0</v>
      </c>
      <c r="BG368" s="159">
        <f t="shared" si="3179"/>
        <v>0</v>
      </c>
      <c r="BH368" s="159">
        <f t="shared" si="3180"/>
        <v>0</v>
      </c>
      <c r="BI368" s="159">
        <f t="shared" si="3181"/>
        <v>0</v>
      </c>
      <c r="BJ368" s="159">
        <f t="shared" si="3182"/>
        <v>0</v>
      </c>
      <c r="BK368" s="159">
        <f t="shared" si="3183"/>
        <v>0</v>
      </c>
      <c r="BL368" s="159">
        <f t="shared" si="3184"/>
        <v>0</v>
      </c>
      <c r="BM368" s="159">
        <f t="shared" si="3185"/>
        <v>0</v>
      </c>
      <c r="BN368" s="159">
        <f t="shared" si="3186"/>
        <v>0</v>
      </c>
      <c r="BO368" s="159">
        <f t="shared" si="3187"/>
        <v>0</v>
      </c>
      <c r="BP368" s="159">
        <f t="shared" si="3188"/>
        <v>0</v>
      </c>
      <c r="BQ368" s="159">
        <f t="shared" si="3189"/>
        <v>0</v>
      </c>
      <c r="BR368" s="159">
        <f t="shared" si="3190"/>
        <v>0</v>
      </c>
      <c r="BS368" s="159">
        <f t="shared" si="3191"/>
        <v>0</v>
      </c>
      <c r="BT368" s="159">
        <f t="shared" si="3192"/>
        <v>0</v>
      </c>
      <c r="BU368" s="159">
        <f t="shared" si="3193"/>
        <v>0</v>
      </c>
      <c r="BV368" s="159">
        <f t="shared" si="3194"/>
        <v>0</v>
      </c>
      <c r="BW368" s="159">
        <f t="shared" si="3195"/>
        <v>0</v>
      </c>
      <c r="BX368" s="159">
        <f t="shared" si="3196"/>
        <v>0</v>
      </c>
      <c r="BY368" s="127"/>
      <c r="BZ368" s="127"/>
      <c r="CA368" s="127"/>
      <c r="CB368" s="127"/>
      <c r="CC368" s="127"/>
      <c r="CD368" s="127"/>
      <c r="CE368" s="127"/>
      <c r="CF368" s="127"/>
      <c r="CG368" s="127"/>
      <c r="CH368" s="127"/>
      <c r="CI368" s="127"/>
      <c r="CJ368" s="127"/>
      <c r="CK368" s="127"/>
      <c r="CL368" s="127"/>
      <c r="CM368" s="127"/>
      <c r="CN368" s="127"/>
      <c r="CO368" s="127"/>
      <c r="CP368" s="127"/>
      <c r="CQ368" s="127"/>
      <c r="CR368" s="127"/>
      <c r="CS368" s="127"/>
      <c r="DU368" s="114"/>
      <c r="DV368" s="114"/>
      <c r="DW368" s="114"/>
      <c r="DX368" s="114"/>
      <c r="DY368" s="114"/>
      <c r="DZ368" s="114"/>
    </row>
    <row r="369" spans="1:130" ht="15.5" x14ac:dyDescent="0.35">
      <c r="A369" s="439"/>
      <c r="D369" s="172">
        <f t="shared" ref="D369" si="3589" xml:space="preserve"> BQ368</f>
        <v>0</v>
      </c>
      <c r="E369" s="172">
        <f t="shared" ref="E369" si="3590" xml:space="preserve"> BR368</f>
        <v>0</v>
      </c>
      <c r="F369" s="172">
        <f t="shared" ref="F369" si="3591" xml:space="preserve"> BS368</f>
        <v>0</v>
      </c>
      <c r="G369" s="172">
        <f t="shared" ref="G369" si="3592" xml:space="preserve"> BT368</f>
        <v>0</v>
      </c>
      <c r="H369" s="172">
        <f t="shared" ref="H369" si="3593" xml:space="preserve"> BU368</f>
        <v>0</v>
      </c>
      <c r="I369" s="172">
        <f t="shared" ref="I369" si="3594" xml:space="preserve"> BV368</f>
        <v>0</v>
      </c>
      <c r="J369" s="172">
        <f t="shared" ref="J369" si="3595" xml:space="preserve"> BW368</f>
        <v>0</v>
      </c>
      <c r="K369" s="172">
        <f t="shared" ref="K369" si="3596" xml:space="preserve"> BX368</f>
        <v>0</v>
      </c>
      <c r="L369" s="172">
        <f>IF('PPG Phase Definition'!AF187="DIG AACM",1,IF('PPG Phase Definition'!AF187="LED_DC Cancellation",1,0))</f>
        <v>0</v>
      </c>
      <c r="M369" s="172">
        <f>IF('PPG Phase Definition'!AF187="ANA AACM",1,0)</f>
        <v>0</v>
      </c>
      <c r="N369" s="172">
        <f xml:space="preserve"> 'PPG Phase Definition'!AH187</f>
        <v>0</v>
      </c>
      <c r="O369" s="172">
        <f t="shared" ref="O369" si="3597" xml:space="preserve"> BV367</f>
        <v>0</v>
      </c>
      <c r="P369" s="172">
        <f t="shared" ref="P369" si="3598" xml:space="preserve"> BW367</f>
        <v>0</v>
      </c>
      <c r="Q369" s="172">
        <f xml:space="preserve"> BX367</f>
        <v>0</v>
      </c>
      <c r="R369" s="172">
        <f>INT(MOD('PPG Phase Definition'!AG187/2,2))</f>
        <v>0</v>
      </c>
      <c r="S369" s="172">
        <f>MOD('PPG Phase Definition'!AG187,2)</f>
        <v>0</v>
      </c>
      <c r="T369" s="172">
        <f t="shared" ref="T369" si="3599" xml:space="preserve"> BU366</f>
        <v>0</v>
      </c>
      <c r="U369" s="172">
        <f t="shared" ref="U369" si="3600" xml:space="preserve"> BV366</f>
        <v>0</v>
      </c>
      <c r="V369" s="172">
        <f t="shared" ref="V369" si="3601" xml:space="preserve"> BW366</f>
        <v>0</v>
      </c>
      <c r="W369" s="172">
        <f xml:space="preserve"> BX366</f>
        <v>0</v>
      </c>
      <c r="X369" s="194"/>
      <c r="Y369" s="194"/>
      <c r="Z369" s="194"/>
      <c r="AA369" s="194"/>
      <c r="AD369" s="159" t="s">
        <v>115</v>
      </c>
      <c r="AE369" s="93">
        <f xml:space="preserve"> IF('PPG Phase Definition'!L421="",0,INDEX(REFERENCE!$I$12:$I$23,MATCH('PPG Phase Definition'!L421,REFERENCE!$J$12:$J$23,0)))</f>
        <v>0</v>
      </c>
      <c r="AF369" s="159">
        <f t="shared" si="3167"/>
        <v>0</v>
      </c>
      <c r="AG369" s="159"/>
      <c r="AH369" s="159"/>
      <c r="AI369" s="159"/>
      <c r="AJ369" s="159">
        <f t="shared" si="3168"/>
        <v>0</v>
      </c>
      <c r="AK369" s="159"/>
      <c r="AL369" s="159"/>
      <c r="AM369" s="159"/>
      <c r="AN369" s="159">
        <f t="shared" si="3169"/>
        <v>0</v>
      </c>
      <c r="AO369" s="159"/>
      <c r="AP369" s="159"/>
      <c r="AQ369" s="159"/>
      <c r="AR369" s="159">
        <f t="shared" si="3170"/>
        <v>0</v>
      </c>
      <c r="AS369" s="159"/>
      <c r="AT369" s="159"/>
      <c r="AU369" s="159"/>
      <c r="AV369" s="159">
        <f t="shared" si="3171"/>
        <v>0</v>
      </c>
      <c r="AW369" s="159"/>
      <c r="AX369" s="159"/>
      <c r="AY369" s="159"/>
      <c r="AZ369" s="159">
        <f t="shared" si="3172"/>
        <v>0</v>
      </c>
      <c r="BA369" s="159">
        <f t="shared" si="3173"/>
        <v>0</v>
      </c>
      <c r="BB369" s="159">
        <f t="shared" si="3174"/>
        <v>0</v>
      </c>
      <c r="BC369" s="159">
        <f t="shared" si="3175"/>
        <v>0</v>
      </c>
      <c r="BD369" s="159">
        <f t="shared" si="3176"/>
        <v>0</v>
      </c>
      <c r="BE369" s="159">
        <f t="shared" si="3177"/>
        <v>0</v>
      </c>
      <c r="BF369" s="159">
        <f t="shared" si="3178"/>
        <v>0</v>
      </c>
      <c r="BG369" s="159">
        <f t="shared" si="3179"/>
        <v>0</v>
      </c>
      <c r="BH369" s="159">
        <f t="shared" si="3180"/>
        <v>0</v>
      </c>
      <c r="BI369" s="159">
        <f t="shared" si="3181"/>
        <v>0</v>
      </c>
      <c r="BJ369" s="159">
        <f t="shared" si="3182"/>
        <v>0</v>
      </c>
      <c r="BK369" s="159">
        <f t="shared" si="3183"/>
        <v>0</v>
      </c>
      <c r="BL369" s="159">
        <f t="shared" si="3184"/>
        <v>0</v>
      </c>
      <c r="BM369" s="159">
        <f t="shared" si="3185"/>
        <v>0</v>
      </c>
      <c r="BN369" s="159">
        <f t="shared" si="3186"/>
        <v>0</v>
      </c>
      <c r="BO369" s="159">
        <f t="shared" si="3187"/>
        <v>0</v>
      </c>
      <c r="BP369" s="159">
        <f t="shared" si="3188"/>
        <v>0</v>
      </c>
      <c r="BQ369" s="159">
        <f t="shared" si="3189"/>
        <v>0</v>
      </c>
      <c r="BR369" s="159">
        <f t="shared" si="3190"/>
        <v>0</v>
      </c>
      <c r="BS369" s="159">
        <f t="shared" si="3191"/>
        <v>0</v>
      </c>
      <c r="BT369" s="159">
        <f t="shared" si="3192"/>
        <v>0</v>
      </c>
      <c r="BU369" s="159">
        <f t="shared" si="3193"/>
        <v>0</v>
      </c>
      <c r="BV369" s="159">
        <f t="shared" si="3194"/>
        <v>0</v>
      </c>
      <c r="BW369" s="159">
        <f t="shared" si="3195"/>
        <v>0</v>
      </c>
      <c r="BX369" s="159">
        <f t="shared" si="3196"/>
        <v>0</v>
      </c>
      <c r="DU369" s="115" t="str">
        <f t="shared" ref="DU369" si="3602" xml:space="preserve"> DEC2HEX(D369*8+E369*4+F369*2+G369)</f>
        <v>0</v>
      </c>
      <c r="DV369" s="115" t="str">
        <f t="shared" ref="DV369" si="3603" xml:space="preserve"> DEC2HEX(H369*8+I369*4+J369*2+K369)</f>
        <v>0</v>
      </c>
      <c r="DW369" s="115" t="str">
        <f t="shared" ref="DW369" si="3604" xml:space="preserve"> DEC2HEX(L369*8+M369*4+N369*2+O369)</f>
        <v>0</v>
      </c>
      <c r="DX369" s="115" t="str">
        <f t="shared" ref="DX369" si="3605" xml:space="preserve"> DEC2HEX(P369*8+Q369*4+R369*2+S369)</f>
        <v>0</v>
      </c>
      <c r="DY369" s="115" t="str">
        <f t="shared" ref="DY369" si="3606" xml:space="preserve"> DEC2HEX(T369*8+U369*4+V369*2+W369)</f>
        <v>0</v>
      </c>
      <c r="DZ369" s="115" t="str">
        <f t="shared" ref="DZ369" si="3607" xml:space="preserve"> DEC2HEX(X369*8+Y369*4+Z369*2+AA369)</f>
        <v>0</v>
      </c>
    </row>
    <row r="370" spans="1:130" ht="43.5" customHeight="1" x14ac:dyDescent="0.35">
      <c r="A370" s="439"/>
      <c r="B370" s="230">
        <f>B368+1</f>
        <v>126</v>
      </c>
      <c r="C370" s="164" t="str">
        <f t="shared" ref="C370" si="3608" xml:space="preserve"> DEC2HEX(B370)</f>
        <v>7E</v>
      </c>
      <c r="D370" s="168" t="s">
        <v>380</v>
      </c>
      <c r="E370" s="168" t="s">
        <v>381</v>
      </c>
      <c r="F370" s="167">
        <v>0</v>
      </c>
      <c r="G370" s="167">
        <v>0</v>
      </c>
      <c r="H370" s="445" t="s">
        <v>382</v>
      </c>
      <c r="I370" s="479"/>
      <c r="J370" s="479"/>
      <c r="K370" s="479"/>
      <c r="L370" s="460" t="s">
        <v>252</v>
      </c>
      <c r="M370" s="460"/>
      <c r="N370" s="460"/>
      <c r="O370" s="460"/>
      <c r="P370" s="460"/>
      <c r="Q370" s="460"/>
      <c r="R370" s="460"/>
      <c r="S370" s="460"/>
      <c r="T370" s="460" t="s">
        <v>253</v>
      </c>
      <c r="U370" s="460"/>
      <c r="V370" s="460"/>
      <c r="W370" s="460"/>
      <c r="X370" s="460"/>
      <c r="Y370" s="460"/>
      <c r="Z370" s="460"/>
      <c r="AA370" s="460"/>
      <c r="AD370" s="159" t="s">
        <v>108</v>
      </c>
      <c r="AE370" s="93">
        <f xml:space="preserve"> MAX((CEILING('PPG Phase Definition'!J421*Global!$C$14/1000,1)-1),0)</f>
        <v>0</v>
      </c>
      <c r="AF370" s="159">
        <f t="shared" si="3167"/>
        <v>0</v>
      </c>
      <c r="AG370" s="159"/>
      <c r="AH370" s="159"/>
      <c r="AI370" s="159"/>
      <c r="AJ370" s="159">
        <f t="shared" si="3168"/>
        <v>0</v>
      </c>
      <c r="AK370" s="159"/>
      <c r="AL370" s="159"/>
      <c r="AM370" s="159"/>
      <c r="AN370" s="159">
        <f t="shared" si="3169"/>
        <v>0</v>
      </c>
      <c r="AO370" s="159"/>
      <c r="AP370" s="159"/>
      <c r="AQ370" s="159"/>
      <c r="AR370" s="159">
        <f t="shared" si="3170"/>
        <v>0</v>
      </c>
      <c r="AS370" s="159"/>
      <c r="AT370" s="159"/>
      <c r="AU370" s="159"/>
      <c r="AV370" s="159">
        <f t="shared" si="3171"/>
        <v>0</v>
      </c>
      <c r="AW370" s="159"/>
      <c r="AX370" s="159"/>
      <c r="AY370" s="159"/>
      <c r="AZ370" s="159">
        <f t="shared" si="3172"/>
        <v>0</v>
      </c>
      <c r="BA370" s="159">
        <f t="shared" si="3173"/>
        <v>0</v>
      </c>
      <c r="BB370" s="159">
        <f t="shared" si="3174"/>
        <v>0</v>
      </c>
      <c r="BC370" s="159">
        <f t="shared" si="3175"/>
        <v>0</v>
      </c>
      <c r="BD370" s="159">
        <f t="shared" si="3176"/>
        <v>0</v>
      </c>
      <c r="BE370" s="159">
        <f t="shared" si="3177"/>
        <v>0</v>
      </c>
      <c r="BF370" s="159">
        <f t="shared" si="3178"/>
        <v>0</v>
      </c>
      <c r="BG370" s="159">
        <f t="shared" si="3179"/>
        <v>0</v>
      </c>
      <c r="BH370" s="159">
        <f t="shared" si="3180"/>
        <v>0</v>
      </c>
      <c r="BI370" s="159">
        <f t="shared" si="3181"/>
        <v>0</v>
      </c>
      <c r="BJ370" s="159">
        <f t="shared" si="3182"/>
        <v>0</v>
      </c>
      <c r="BK370" s="159">
        <f t="shared" si="3183"/>
        <v>0</v>
      </c>
      <c r="BL370" s="159">
        <f t="shared" si="3184"/>
        <v>0</v>
      </c>
      <c r="BM370" s="159">
        <f t="shared" si="3185"/>
        <v>0</v>
      </c>
      <c r="BN370" s="159">
        <f t="shared" si="3186"/>
        <v>0</v>
      </c>
      <c r="BO370" s="159">
        <f t="shared" si="3187"/>
        <v>0</v>
      </c>
      <c r="BP370" s="159">
        <f t="shared" si="3188"/>
        <v>0</v>
      </c>
      <c r="BQ370" s="159">
        <f t="shared" si="3189"/>
        <v>0</v>
      </c>
      <c r="BR370" s="159">
        <f t="shared" si="3190"/>
        <v>0</v>
      </c>
      <c r="BS370" s="159">
        <f t="shared" si="3191"/>
        <v>0</v>
      </c>
      <c r="BT370" s="159">
        <f t="shared" si="3192"/>
        <v>0</v>
      </c>
      <c r="BU370" s="159">
        <f t="shared" si="3193"/>
        <v>0</v>
      </c>
      <c r="BV370" s="159">
        <f t="shared" si="3194"/>
        <v>0</v>
      </c>
      <c r="BW370" s="159">
        <f t="shared" si="3195"/>
        <v>0</v>
      </c>
      <c r="BX370" s="159">
        <f t="shared" si="3196"/>
        <v>0</v>
      </c>
      <c r="BY370" s="127"/>
      <c r="BZ370" s="127"/>
      <c r="CA370" s="127"/>
      <c r="CB370" s="127"/>
      <c r="CC370" s="127"/>
      <c r="CD370" s="127"/>
      <c r="CE370" s="127"/>
      <c r="DU370" s="114"/>
      <c r="DV370" s="114"/>
      <c r="DW370" s="114"/>
      <c r="DX370" s="114"/>
      <c r="DY370" s="114"/>
      <c r="DZ370" s="114"/>
    </row>
    <row r="371" spans="1:130" ht="47" x14ac:dyDescent="0.35">
      <c r="A371" s="439"/>
      <c r="D371" s="156">
        <f>IF('PPG Phase Definition'!S187="LED_DC Cancellation",1,0)</f>
        <v>0</v>
      </c>
      <c r="E371" s="156">
        <f>IF('PPG Phase Definition'!AF187="LED_DC Cancellation",1,0)</f>
        <v>0</v>
      </c>
      <c r="F371" s="156"/>
      <c r="G371" s="156"/>
      <c r="H371" s="172">
        <f xml:space="preserve"> BU369</f>
        <v>0</v>
      </c>
      <c r="I371" s="172">
        <f xml:space="preserve"> BV369</f>
        <v>0</v>
      </c>
      <c r="J371" s="172">
        <f xml:space="preserve"> BW369</f>
        <v>0</v>
      </c>
      <c r="K371" s="172">
        <f xml:space="preserve"> BX369</f>
        <v>0</v>
      </c>
      <c r="L371" s="172">
        <f t="shared" ref="L371" si="3609">DL371</f>
        <v>0</v>
      </c>
      <c r="M371" s="172">
        <f t="shared" ref="M371" si="3610">DM371</f>
        <v>0</v>
      </c>
      <c r="N371" s="172">
        <f t="shared" ref="N371" si="3611">DN371</f>
        <v>0</v>
      </c>
      <c r="O371" s="172">
        <f t="shared" ref="O371" si="3612">DO371</f>
        <v>0</v>
      </c>
      <c r="P371" s="172">
        <f t="shared" ref="P371" si="3613">DP371</f>
        <v>0</v>
      </c>
      <c r="Q371" s="172">
        <f t="shared" ref="Q371" si="3614">DQ371</f>
        <v>0</v>
      </c>
      <c r="R371" s="172">
        <f t="shared" ref="R371" si="3615">DR371</f>
        <v>0</v>
      </c>
      <c r="S371" s="172">
        <f>DS371</f>
        <v>0</v>
      </c>
      <c r="T371" s="172">
        <f t="shared" ref="T371" si="3616" xml:space="preserve"> BQ371</f>
        <v>0</v>
      </c>
      <c r="U371" s="172">
        <f t="shared" ref="U371" si="3617" xml:space="preserve"> BR371</f>
        <v>0</v>
      </c>
      <c r="V371" s="172">
        <f t="shared" ref="V371" si="3618" xml:space="preserve"> BS371</f>
        <v>0</v>
      </c>
      <c r="W371" s="172">
        <f t="shared" ref="W371" si="3619" xml:space="preserve"> BT371</f>
        <v>0</v>
      </c>
      <c r="X371" s="172">
        <f t="shared" ref="X371" si="3620" xml:space="preserve"> BU371</f>
        <v>0</v>
      </c>
      <c r="Y371" s="172">
        <f t="shared" ref="Y371" si="3621" xml:space="preserve"> BV371</f>
        <v>0</v>
      </c>
      <c r="Z371" s="172">
        <f t="shared" ref="Z371" si="3622" xml:space="preserve"> BW371</f>
        <v>0</v>
      </c>
      <c r="AA371" s="172">
        <f xml:space="preserve"> BX371</f>
        <v>0</v>
      </c>
      <c r="AD371" s="10" t="s">
        <v>253</v>
      </c>
      <c r="AE371" s="93">
        <f xml:space="preserve"> ROUND(255*'PPG Phase Definition'!AO421/'PPG Config'!$C$8,0)</f>
        <v>0</v>
      </c>
      <c r="AF371" s="159">
        <f t="shared" si="3167"/>
        <v>0</v>
      </c>
      <c r="AG371" s="159"/>
      <c r="AH371" s="159"/>
      <c r="AI371" s="159"/>
      <c r="AJ371" s="159">
        <f t="shared" si="3168"/>
        <v>0</v>
      </c>
      <c r="AK371" s="159"/>
      <c r="AL371" s="159"/>
      <c r="AM371" s="159"/>
      <c r="AN371" s="159">
        <f t="shared" si="3169"/>
        <v>0</v>
      </c>
      <c r="AO371" s="159"/>
      <c r="AP371" s="159"/>
      <c r="AQ371" s="159"/>
      <c r="AR371" s="159">
        <f t="shared" si="3170"/>
        <v>0</v>
      </c>
      <c r="AS371" s="159"/>
      <c r="AT371" s="159"/>
      <c r="AU371" s="159"/>
      <c r="AV371" s="159">
        <f t="shared" si="3171"/>
        <v>0</v>
      </c>
      <c r="AW371" s="159"/>
      <c r="AX371" s="159"/>
      <c r="AY371" s="159"/>
      <c r="AZ371" s="159">
        <f t="shared" si="3172"/>
        <v>0</v>
      </c>
      <c r="BA371" s="159">
        <f t="shared" si="3173"/>
        <v>0</v>
      </c>
      <c r="BB371" s="159">
        <f t="shared" si="3174"/>
        <v>0</v>
      </c>
      <c r="BC371" s="159">
        <f t="shared" si="3175"/>
        <v>0</v>
      </c>
      <c r="BD371" s="159">
        <f t="shared" si="3176"/>
        <v>0</v>
      </c>
      <c r="BE371" s="159">
        <f t="shared" si="3177"/>
        <v>0</v>
      </c>
      <c r="BF371" s="159">
        <f t="shared" si="3178"/>
        <v>0</v>
      </c>
      <c r="BG371" s="159">
        <f t="shared" si="3179"/>
        <v>0</v>
      </c>
      <c r="BH371" s="159">
        <f t="shared" si="3180"/>
        <v>0</v>
      </c>
      <c r="BI371" s="159">
        <f t="shared" si="3181"/>
        <v>0</v>
      </c>
      <c r="BJ371" s="159">
        <f t="shared" si="3182"/>
        <v>0</v>
      </c>
      <c r="BK371" s="159">
        <f t="shared" si="3183"/>
        <v>0</v>
      </c>
      <c r="BL371" s="159">
        <f t="shared" si="3184"/>
        <v>0</v>
      </c>
      <c r="BM371" s="159">
        <f t="shared" si="3185"/>
        <v>0</v>
      </c>
      <c r="BN371" s="159">
        <f t="shared" si="3186"/>
        <v>0</v>
      </c>
      <c r="BO371" s="159">
        <f t="shared" si="3187"/>
        <v>0</v>
      </c>
      <c r="BP371" s="159">
        <f t="shared" si="3188"/>
        <v>0</v>
      </c>
      <c r="BQ371" s="159">
        <f t="shared" si="3189"/>
        <v>0</v>
      </c>
      <c r="BR371" s="159">
        <f t="shared" si="3190"/>
        <v>0</v>
      </c>
      <c r="BS371" s="159">
        <f t="shared" si="3191"/>
        <v>0</v>
      </c>
      <c r="BT371" s="159">
        <f t="shared" si="3192"/>
        <v>0</v>
      </c>
      <c r="BU371" s="159">
        <f t="shared" si="3193"/>
        <v>0</v>
      </c>
      <c r="BV371" s="159">
        <f t="shared" si="3194"/>
        <v>0</v>
      </c>
      <c r="BW371" s="159">
        <f t="shared" si="3195"/>
        <v>0</v>
      </c>
      <c r="BX371" s="159">
        <f t="shared" si="3196"/>
        <v>0</v>
      </c>
      <c r="BY371" s="183" t="s">
        <v>252</v>
      </c>
      <c r="BZ371" s="114">
        <f xml:space="preserve"> ROUND(255*'PPG Phase Definition'!AP421/'PPG Config'!$C$8,0)</f>
        <v>0</v>
      </c>
      <c r="CA371" s="159">
        <f t="shared" ref="CA371" si="3623" xml:space="preserve"> MOD((BZ371-CU371-16*CQ371-16^2*CM371-CI371*16^3-CE371*16^4)/16^5,16)</f>
        <v>0</v>
      </c>
      <c r="CB371" s="159"/>
      <c r="CC371" s="159"/>
      <c r="CD371" s="159"/>
      <c r="CE371" s="159">
        <f t="shared" ref="CE371" si="3624" xml:space="preserve"> MOD((BZ371-CU371-16*CQ371-16^2*CM371-CI371*16^3)/16^4,16)</f>
        <v>0</v>
      </c>
      <c r="CF371" s="159"/>
      <c r="CG371" s="159"/>
      <c r="CH371" s="159"/>
      <c r="CI371" s="159">
        <f t="shared" ref="CI371" si="3625" xml:space="preserve"> MOD((BZ371-CU371-16*CQ371-16^2*CM371)/16^3,16)</f>
        <v>0</v>
      </c>
      <c r="CJ371" s="159"/>
      <c r="CK371" s="159"/>
      <c r="CL371" s="159"/>
      <c r="CM371" s="159">
        <f t="shared" ref="CM371" si="3626" xml:space="preserve"> MOD((BZ371-CU371-16*CQ371)/16^2,16)</f>
        <v>0</v>
      </c>
      <c r="CN371" s="159"/>
      <c r="CO371" s="159"/>
      <c r="CP371" s="159"/>
      <c r="CQ371" s="159">
        <f t="shared" ref="CQ371" si="3627" xml:space="preserve"> MOD((BZ371-CU371)/16,16)</f>
        <v>0</v>
      </c>
      <c r="CR371" s="159"/>
      <c r="CS371" s="159"/>
      <c r="CT371" s="159"/>
      <c r="CU371" s="159">
        <f t="shared" ref="CU371" si="3628" xml:space="preserve"> MOD(BZ371,16)</f>
        <v>0</v>
      </c>
      <c r="CV371" s="159">
        <f t="shared" ref="CV371" si="3629" xml:space="preserve"> MOD((CA371-CY371-CX371*2-CW371*2^2)/2^3,2)</f>
        <v>0</v>
      </c>
      <c r="CW371" s="159">
        <f t="shared" ref="CW371" si="3630" xml:space="preserve"> MOD((CA371-CY371-CX371*2)/2^2,2)</f>
        <v>0</v>
      </c>
      <c r="CX371" s="159">
        <f t="shared" ref="CX371" si="3631" xml:space="preserve"> MOD((CA371-CY371)/2,2)</f>
        <v>0</v>
      </c>
      <c r="CY371" s="159">
        <f t="shared" ref="CY371" si="3632" xml:space="preserve"> MOD(CA371,2)</f>
        <v>0</v>
      </c>
      <c r="CZ371" s="159">
        <f t="shared" ref="CZ371" si="3633" xml:space="preserve"> MOD((CE371-DC371-DB371*2-DA371*2^2)/2^3,2)</f>
        <v>0</v>
      </c>
      <c r="DA371" s="159">
        <f t="shared" ref="DA371" si="3634" xml:space="preserve"> MOD((CE371-DC371-DB371*2)/2^2,2)</f>
        <v>0</v>
      </c>
      <c r="DB371" s="159">
        <f t="shared" ref="DB371" si="3635" xml:space="preserve"> MOD((CE371-DC371)/2,2)</f>
        <v>0</v>
      </c>
      <c r="DC371" s="159">
        <f t="shared" ref="DC371" si="3636" xml:space="preserve"> MOD(CE371,2)</f>
        <v>0</v>
      </c>
      <c r="DD371" s="159">
        <f t="shared" ref="DD371" si="3637" xml:space="preserve"> MOD((CI371-DG371-DF371*2-DE371*2^2)/2^3,2)</f>
        <v>0</v>
      </c>
      <c r="DE371" s="159">
        <f t="shared" ref="DE371" si="3638" xml:space="preserve"> MOD((CI371-DG371-DF371*2)/2^2,2)</f>
        <v>0</v>
      </c>
      <c r="DF371" s="159">
        <f t="shared" ref="DF371" si="3639" xml:space="preserve"> MOD((CI371-DG371)/2,2)</f>
        <v>0</v>
      </c>
      <c r="DG371" s="159">
        <f t="shared" ref="DG371" si="3640" xml:space="preserve"> MOD(CI371,2)</f>
        <v>0</v>
      </c>
      <c r="DH371" s="159">
        <f t="shared" ref="DH371" si="3641" xml:space="preserve"> MOD((CM371-DK371-DJ371*2-DI371*2^2)/2^3,2)</f>
        <v>0</v>
      </c>
      <c r="DI371" s="159">
        <f t="shared" ref="DI371" si="3642" xml:space="preserve"> MOD((CM371-DK371-DJ371*2)/2^2,2)</f>
        <v>0</v>
      </c>
      <c r="DJ371" s="159">
        <f t="shared" ref="DJ371" si="3643" xml:space="preserve"> MOD((CM371-DK371)/2,2)</f>
        <v>0</v>
      </c>
      <c r="DK371" s="159">
        <f t="shared" ref="DK371" si="3644" xml:space="preserve"> MOD(CM371,2)</f>
        <v>0</v>
      </c>
      <c r="DL371" s="159">
        <f t="shared" ref="DL371" si="3645" xml:space="preserve"> MOD((CQ371-DO371-DN371*2-DM371*2^2)/2^3,2)</f>
        <v>0</v>
      </c>
      <c r="DM371" s="159">
        <f t="shared" ref="DM371" si="3646" xml:space="preserve"> MOD((CQ371-DO371-DN371*2)/2^2,2)</f>
        <v>0</v>
      </c>
      <c r="DN371" s="159">
        <f t="shared" ref="DN371" si="3647" xml:space="preserve"> MOD((CQ371-DO371)/2,2)</f>
        <v>0</v>
      </c>
      <c r="DO371" s="159">
        <f t="shared" ref="DO371" si="3648" xml:space="preserve"> MOD(CQ371,2)</f>
        <v>0</v>
      </c>
      <c r="DP371" s="159">
        <f t="shared" ref="DP371" si="3649" xml:space="preserve"> MOD((CU371-DS371-DR371*2-DQ371*2^2)/2^3,2)</f>
        <v>0</v>
      </c>
      <c r="DQ371" s="159">
        <f t="shared" ref="DQ371" si="3650" xml:space="preserve"> MOD((CU371-DS371-DR371*2)/2^2,2)</f>
        <v>0</v>
      </c>
      <c r="DR371" s="159">
        <f t="shared" ref="DR371" si="3651" xml:space="preserve"> MOD((CU371-DS371)/2,2)</f>
        <v>0</v>
      </c>
      <c r="DS371" s="159">
        <f t="shared" ref="DS371" si="3652" xml:space="preserve"> MOD(CU371,2)</f>
        <v>0</v>
      </c>
      <c r="DU371" s="115" t="str">
        <f t="shared" ref="DU371" si="3653" xml:space="preserve"> DEC2HEX(D371*8+E371*4+F371*2+G371)</f>
        <v>0</v>
      </c>
      <c r="DV371" s="115" t="str">
        <f t="shared" ref="DV371" si="3654" xml:space="preserve"> DEC2HEX(H371*8+I371*4+J371*2+K371)</f>
        <v>0</v>
      </c>
      <c r="DW371" s="115" t="str">
        <f t="shared" ref="DW371" si="3655" xml:space="preserve"> DEC2HEX(L371*8+M371*4+N371*2+O371)</f>
        <v>0</v>
      </c>
      <c r="DX371" s="115" t="str">
        <f t="shared" ref="DX371" si="3656" xml:space="preserve"> DEC2HEX(P371*8+Q371*4+R371*2+S371)</f>
        <v>0</v>
      </c>
      <c r="DY371" s="115" t="str">
        <f t="shared" ref="DY371" si="3657" xml:space="preserve"> DEC2HEX(T371*8+U371*4+V371*2+W371)</f>
        <v>0</v>
      </c>
      <c r="DZ371" s="115" t="str">
        <f t="shared" ref="DZ371" si="3658" xml:space="preserve"> DEC2HEX(X371*8+Y371*4+Z371*2+AA371)</f>
        <v>0</v>
      </c>
    </row>
    <row r="372" spans="1:130" ht="14.75" customHeight="1" x14ac:dyDescent="0.35">
      <c r="A372" s="440">
        <f xml:space="preserve"> A362+1</f>
        <v>20</v>
      </c>
      <c r="B372" s="230">
        <f xml:space="preserve"> B370+1</f>
        <v>127</v>
      </c>
      <c r="C372" s="164" t="str">
        <f xml:space="preserve"> DEC2HEX(B372)</f>
        <v>7F</v>
      </c>
      <c r="D372" s="460" t="str">
        <f>D362</f>
        <v>IN_TIA2&lt;4:1&gt;</v>
      </c>
      <c r="E372" s="460"/>
      <c r="F372" s="460"/>
      <c r="G372" s="460"/>
      <c r="H372" s="460" t="str">
        <f t="shared" ref="H372" si="3659">H362</f>
        <v>IN_TIA1&lt;4:1&gt;</v>
      </c>
      <c r="I372" s="460"/>
      <c r="J372" s="460"/>
      <c r="K372" s="460"/>
      <c r="L372" s="460" t="str">
        <f t="shared" ref="L372" si="3660">L362</f>
        <v>LED_DRV2_TX&lt;8:1&gt;</v>
      </c>
      <c r="M372" s="460"/>
      <c r="N372" s="460"/>
      <c r="O372" s="460"/>
      <c r="P372" s="460"/>
      <c r="Q372" s="460"/>
      <c r="R372" s="460"/>
      <c r="S372" s="460"/>
      <c r="T372" s="460" t="str">
        <f>T362</f>
        <v>LED_DRV1_TX&lt;8:1&gt;</v>
      </c>
      <c r="U372" s="460"/>
      <c r="V372" s="460"/>
      <c r="W372" s="460"/>
      <c r="X372" s="460"/>
      <c r="Y372" s="460"/>
      <c r="Z372" s="460"/>
      <c r="AA372" s="460"/>
      <c r="AD372" s="159" t="s">
        <v>59</v>
      </c>
      <c r="AE372" s="93">
        <f xml:space="preserve"> IF('PPG Phase Definition'!F431="",0,('PPG Phase Definition'!F431-1))</f>
        <v>0</v>
      </c>
      <c r="AF372" s="159">
        <f t="shared" si="3167"/>
        <v>0</v>
      </c>
      <c r="AG372" s="159"/>
      <c r="AH372" s="159"/>
      <c r="AI372" s="159"/>
      <c r="AJ372" s="159">
        <f t="shared" si="3168"/>
        <v>0</v>
      </c>
      <c r="AK372" s="159"/>
      <c r="AL372" s="159"/>
      <c r="AM372" s="159"/>
      <c r="AN372" s="159">
        <f t="shared" si="3169"/>
        <v>0</v>
      </c>
      <c r="AO372" s="159"/>
      <c r="AP372" s="159"/>
      <c r="AQ372" s="159"/>
      <c r="AR372" s="159">
        <f t="shared" si="3170"/>
        <v>0</v>
      </c>
      <c r="AS372" s="159"/>
      <c r="AT372" s="159"/>
      <c r="AU372" s="159"/>
      <c r="AV372" s="159">
        <f t="shared" si="3171"/>
        <v>0</v>
      </c>
      <c r="AW372" s="159"/>
      <c r="AX372" s="159"/>
      <c r="AY372" s="159"/>
      <c r="AZ372" s="159">
        <f t="shared" si="3172"/>
        <v>0</v>
      </c>
      <c r="BA372" s="159">
        <f t="shared" si="3173"/>
        <v>0</v>
      </c>
      <c r="BB372" s="159">
        <f t="shared" si="3174"/>
        <v>0</v>
      </c>
      <c r="BC372" s="159">
        <f t="shared" si="3175"/>
        <v>0</v>
      </c>
      <c r="BD372" s="159">
        <f t="shared" si="3176"/>
        <v>0</v>
      </c>
      <c r="BE372" s="159">
        <f t="shared" si="3177"/>
        <v>0</v>
      </c>
      <c r="BF372" s="159">
        <f t="shared" si="3178"/>
        <v>0</v>
      </c>
      <c r="BG372" s="159">
        <f t="shared" si="3179"/>
        <v>0</v>
      </c>
      <c r="BH372" s="159">
        <f t="shared" si="3180"/>
        <v>0</v>
      </c>
      <c r="BI372" s="159">
        <f t="shared" si="3181"/>
        <v>0</v>
      </c>
      <c r="BJ372" s="159">
        <f t="shared" si="3182"/>
        <v>0</v>
      </c>
      <c r="BK372" s="159">
        <f t="shared" si="3183"/>
        <v>0</v>
      </c>
      <c r="BL372" s="159">
        <f t="shared" si="3184"/>
        <v>0</v>
      </c>
      <c r="BM372" s="159">
        <f t="shared" si="3185"/>
        <v>0</v>
      </c>
      <c r="BN372" s="159">
        <f t="shared" si="3186"/>
        <v>0</v>
      </c>
      <c r="BO372" s="159">
        <f t="shared" si="3187"/>
        <v>0</v>
      </c>
      <c r="BP372" s="159">
        <f t="shared" si="3188"/>
        <v>0</v>
      </c>
      <c r="BQ372" s="159">
        <f t="shared" si="3189"/>
        <v>0</v>
      </c>
      <c r="BR372" s="159">
        <f t="shared" si="3190"/>
        <v>0</v>
      </c>
      <c r="BS372" s="159">
        <f t="shared" si="3191"/>
        <v>0</v>
      </c>
      <c r="BT372" s="159">
        <f t="shared" si="3192"/>
        <v>0</v>
      </c>
      <c r="BU372" s="159">
        <f t="shared" si="3193"/>
        <v>0</v>
      </c>
      <c r="BV372" s="159">
        <f t="shared" si="3194"/>
        <v>0</v>
      </c>
      <c r="BW372" s="159">
        <f t="shared" si="3195"/>
        <v>0</v>
      </c>
      <c r="BX372" s="159">
        <f t="shared" si="3196"/>
        <v>0</v>
      </c>
      <c r="DU372" s="114"/>
      <c r="DV372" s="114"/>
      <c r="DW372" s="114"/>
      <c r="DX372" s="114"/>
      <c r="DY372" s="114"/>
      <c r="DZ372" s="114"/>
    </row>
    <row r="373" spans="1:130" ht="15.5" x14ac:dyDescent="0.35">
      <c r="A373" s="439"/>
      <c r="D373" s="155">
        <f>IF('PPG Phase Definition'!Y197=1,1,0)</f>
        <v>0</v>
      </c>
      <c r="E373" s="155">
        <f>IF('PPG Phase Definition'!Z197=1,1,0)</f>
        <v>0</v>
      </c>
      <c r="F373" s="155">
        <f>IF('PPG Phase Definition'!AA197=1,1,0)</f>
        <v>0</v>
      </c>
      <c r="G373" s="155">
        <f>IF('PPG Phase Definition'!AB197=1,1,0)</f>
        <v>0</v>
      </c>
      <c r="H373" s="155">
        <f>IF('PPG Phase Definition'!L197=1,1,0)</f>
        <v>0</v>
      </c>
      <c r="I373" s="155">
        <f>IF('PPG Phase Definition'!M197=1,1,0)</f>
        <v>0</v>
      </c>
      <c r="J373" s="155">
        <f>IF('PPG Phase Definition'!N197=1,1,0)</f>
        <v>1</v>
      </c>
      <c r="K373" s="155">
        <f>IF('PPG Phase Definition'!O197=1,1,0)</f>
        <v>0</v>
      </c>
      <c r="L373" s="155">
        <f xml:space="preserve"> IF('PPG Phase Definition'!E431="TX8",1,0)</f>
        <v>0</v>
      </c>
      <c r="M373" s="155">
        <f xml:space="preserve"> IF('PPG Phase Definition'!E431="TX7",1,0)</f>
        <v>0</v>
      </c>
      <c r="N373" s="155">
        <f xml:space="preserve"> IF('PPG Phase Definition'!E431="TX6",1,0)</f>
        <v>0</v>
      </c>
      <c r="O373" s="155">
        <f xml:space="preserve"> IF('PPG Phase Definition'!E431="TX5",1,0)</f>
        <v>0</v>
      </c>
      <c r="P373" s="155">
        <f xml:space="preserve"> IF('PPG Phase Definition'!E431="TX4",1,0)</f>
        <v>0</v>
      </c>
      <c r="Q373" s="155">
        <f xml:space="preserve"> IF('PPG Phase Definition'!E431="TX3",1,0)</f>
        <v>0</v>
      </c>
      <c r="R373" s="155">
        <f xml:space="preserve"> IF('PPG Phase Definition'!E431="TX2",1,0)</f>
        <v>0</v>
      </c>
      <c r="S373" s="155">
        <f xml:space="preserve"> IF('PPG Phase Definition'!E431="TX1",1,0)</f>
        <v>0</v>
      </c>
      <c r="T373" s="155">
        <f xml:space="preserve"> IF('PPG Phase Definition'!D431="TX8",1,0)</f>
        <v>0</v>
      </c>
      <c r="U373" s="155">
        <f xml:space="preserve"> IF('PPG Phase Definition'!D431="TX7",1,0)</f>
        <v>0</v>
      </c>
      <c r="V373" s="155">
        <f xml:space="preserve"> IF('PPG Phase Definition'!D431="TX6",1,0)</f>
        <v>0</v>
      </c>
      <c r="W373" s="155">
        <f xml:space="preserve"> IF('PPG Phase Definition'!D431="TX5",1,0)</f>
        <v>0</v>
      </c>
      <c r="X373" s="155">
        <f xml:space="preserve"> IF('PPG Phase Definition'!D431="TX4",1,0)</f>
        <v>0</v>
      </c>
      <c r="Y373" s="155">
        <f xml:space="preserve"> IF('PPG Phase Definition'!D431="TX3",1,0)</f>
        <v>0</v>
      </c>
      <c r="Z373" s="155">
        <f xml:space="preserve"> IF('PPG Phase Definition'!D431="TX2",1,0)</f>
        <v>0</v>
      </c>
      <c r="AA373" s="155">
        <f xml:space="preserve"> IF('PPG Phase Definition'!D431="TX1",1,0)</f>
        <v>0</v>
      </c>
      <c r="AD373" s="159" t="s">
        <v>259</v>
      </c>
      <c r="AE373" s="93">
        <f xml:space="preserve"> IF('PPG Phase Definition'!G431="",0,INDEX(REFERENCE!$A$2:$A$15,MATCH('PPG Phase Definition'!G431,REFERENCE!$B$2:$B$15,0)))</f>
        <v>0</v>
      </c>
      <c r="AF373" s="159">
        <f t="shared" si="3167"/>
        <v>0</v>
      </c>
      <c r="AG373" s="159"/>
      <c r="AH373" s="159"/>
      <c r="AI373" s="159"/>
      <c r="AJ373" s="159">
        <f t="shared" si="3168"/>
        <v>0</v>
      </c>
      <c r="AK373" s="159"/>
      <c r="AL373" s="159"/>
      <c r="AM373" s="159"/>
      <c r="AN373" s="159">
        <f t="shared" si="3169"/>
        <v>0</v>
      </c>
      <c r="AO373" s="159"/>
      <c r="AP373" s="159"/>
      <c r="AQ373" s="159"/>
      <c r="AR373" s="159">
        <f t="shared" si="3170"/>
        <v>0</v>
      </c>
      <c r="AS373" s="159"/>
      <c r="AT373" s="159"/>
      <c r="AU373" s="159"/>
      <c r="AV373" s="159">
        <f t="shared" si="3171"/>
        <v>0</v>
      </c>
      <c r="AW373" s="159"/>
      <c r="AX373" s="159"/>
      <c r="AY373" s="159"/>
      <c r="AZ373" s="159">
        <f t="shared" si="3172"/>
        <v>0</v>
      </c>
      <c r="BA373" s="159">
        <f t="shared" si="3173"/>
        <v>0</v>
      </c>
      <c r="BB373" s="159">
        <f t="shared" si="3174"/>
        <v>0</v>
      </c>
      <c r="BC373" s="159">
        <f t="shared" si="3175"/>
        <v>0</v>
      </c>
      <c r="BD373" s="159">
        <f t="shared" si="3176"/>
        <v>0</v>
      </c>
      <c r="BE373" s="159">
        <f t="shared" si="3177"/>
        <v>0</v>
      </c>
      <c r="BF373" s="159">
        <f t="shared" si="3178"/>
        <v>0</v>
      </c>
      <c r="BG373" s="159">
        <f t="shared" si="3179"/>
        <v>0</v>
      </c>
      <c r="BH373" s="159">
        <f t="shared" si="3180"/>
        <v>0</v>
      </c>
      <c r="BI373" s="159">
        <f t="shared" si="3181"/>
        <v>0</v>
      </c>
      <c r="BJ373" s="159">
        <f t="shared" si="3182"/>
        <v>0</v>
      </c>
      <c r="BK373" s="159">
        <f t="shared" si="3183"/>
        <v>0</v>
      </c>
      <c r="BL373" s="159">
        <f t="shared" si="3184"/>
        <v>0</v>
      </c>
      <c r="BM373" s="159">
        <f t="shared" si="3185"/>
        <v>0</v>
      </c>
      <c r="BN373" s="159">
        <f t="shared" si="3186"/>
        <v>0</v>
      </c>
      <c r="BO373" s="159">
        <f t="shared" si="3187"/>
        <v>0</v>
      </c>
      <c r="BP373" s="159">
        <f t="shared" si="3188"/>
        <v>0</v>
      </c>
      <c r="BQ373" s="159">
        <f t="shared" si="3189"/>
        <v>0</v>
      </c>
      <c r="BR373" s="159">
        <f t="shared" si="3190"/>
        <v>0</v>
      </c>
      <c r="BS373" s="159">
        <f t="shared" si="3191"/>
        <v>0</v>
      </c>
      <c r="BT373" s="159">
        <f t="shared" si="3192"/>
        <v>0</v>
      </c>
      <c r="BU373" s="159">
        <f t="shared" si="3193"/>
        <v>0</v>
      </c>
      <c r="BV373" s="159">
        <f t="shared" si="3194"/>
        <v>0</v>
      </c>
      <c r="BW373" s="159">
        <f t="shared" si="3195"/>
        <v>0</v>
      </c>
      <c r="BX373" s="159">
        <f t="shared" si="3196"/>
        <v>0</v>
      </c>
      <c r="BY373" s="127"/>
      <c r="BZ373" s="127"/>
      <c r="CA373" s="127"/>
      <c r="CB373" s="127"/>
      <c r="CC373" s="127"/>
      <c r="CD373" s="127"/>
      <c r="CE373" s="127"/>
      <c r="DU373" s="115" t="str">
        <f t="shared" ref="DU373" si="3661" xml:space="preserve"> DEC2HEX(D373*8+E373*4+F373*2+G373)</f>
        <v>0</v>
      </c>
      <c r="DV373" s="115" t="str">
        <f t="shared" ref="DV373" si="3662" xml:space="preserve"> DEC2HEX(H373*8+I373*4+J373*2+K373)</f>
        <v>2</v>
      </c>
      <c r="DW373" s="115" t="str">
        <f t="shared" ref="DW373" si="3663" xml:space="preserve"> DEC2HEX(L373*8+M373*4+N373*2+O373)</f>
        <v>0</v>
      </c>
      <c r="DX373" s="115" t="str">
        <f t="shared" ref="DX373" si="3664" xml:space="preserve"> DEC2HEX(P373*8+Q373*4+R373*2+S373)</f>
        <v>0</v>
      </c>
      <c r="DY373" s="115" t="str">
        <f t="shared" ref="DY373" si="3665" xml:space="preserve"> DEC2HEX(T373*8+U373*4+V373*2+W373)</f>
        <v>0</v>
      </c>
      <c r="DZ373" s="115" t="str">
        <f t="shared" ref="DZ373" si="3666" xml:space="preserve"> DEC2HEX(X373*8+Y373*4+Z373*2+AA373)</f>
        <v>0</v>
      </c>
    </row>
    <row r="374" spans="1:130" ht="69" x14ac:dyDescent="0.35">
      <c r="A374" s="439"/>
      <c r="B374" s="230">
        <f>B372+1</f>
        <v>128</v>
      </c>
      <c r="C374" s="164" t="str">
        <f t="shared" ref="C374" si="3667" xml:space="preserve"> DEC2HEX(B374)</f>
        <v>80</v>
      </c>
      <c r="D374" s="445" t="s">
        <v>238</v>
      </c>
      <c r="E374" s="476"/>
      <c r="F374" s="476"/>
      <c r="G374" s="476"/>
      <c r="H374" s="476"/>
      <c r="I374" s="476"/>
      <c r="J374" s="476"/>
      <c r="K374" s="476"/>
      <c r="L374" s="168" t="s">
        <v>239</v>
      </c>
      <c r="M374" s="168" t="s">
        <v>240</v>
      </c>
      <c r="N374" s="168" t="s">
        <v>241</v>
      </c>
      <c r="O374" s="460" t="s">
        <v>242</v>
      </c>
      <c r="P374" s="460"/>
      <c r="Q374" s="460"/>
      <c r="R374" s="477" t="s">
        <v>378</v>
      </c>
      <c r="S374" s="477"/>
      <c r="T374" s="460" t="s">
        <v>243</v>
      </c>
      <c r="U374" s="460"/>
      <c r="V374" s="460"/>
      <c r="W374" s="460"/>
      <c r="X374" s="460" t="s">
        <v>33</v>
      </c>
      <c r="Y374" s="460"/>
      <c r="Z374" s="460"/>
      <c r="AA374" s="460"/>
      <c r="AD374" s="159" t="s">
        <v>260</v>
      </c>
      <c r="AE374" s="93">
        <f xml:space="preserve"> IF('PPG Phase Definition'!H431="",0,INDEX(REFERENCE!$A$17:$A$24,MATCH('PPG Phase Definition'!H431,REFERENCE!$B$17:$B$24,0)))</f>
        <v>0</v>
      </c>
      <c r="AF374" s="159">
        <f t="shared" si="3167"/>
        <v>0</v>
      </c>
      <c r="AG374" s="159"/>
      <c r="AH374" s="159"/>
      <c r="AI374" s="159"/>
      <c r="AJ374" s="159">
        <f t="shared" si="3168"/>
        <v>0</v>
      </c>
      <c r="AK374" s="159"/>
      <c r="AL374" s="159"/>
      <c r="AM374" s="159"/>
      <c r="AN374" s="159">
        <f t="shared" si="3169"/>
        <v>0</v>
      </c>
      <c r="AO374" s="159"/>
      <c r="AP374" s="159"/>
      <c r="AQ374" s="159"/>
      <c r="AR374" s="159">
        <f t="shared" si="3170"/>
        <v>0</v>
      </c>
      <c r="AS374" s="159"/>
      <c r="AT374" s="159"/>
      <c r="AU374" s="159"/>
      <c r="AV374" s="159">
        <f t="shared" si="3171"/>
        <v>0</v>
      </c>
      <c r="AW374" s="159"/>
      <c r="AX374" s="159"/>
      <c r="AY374" s="159"/>
      <c r="AZ374" s="159">
        <f t="shared" si="3172"/>
        <v>0</v>
      </c>
      <c r="BA374" s="159">
        <f t="shared" si="3173"/>
        <v>0</v>
      </c>
      <c r="BB374" s="159">
        <f t="shared" si="3174"/>
        <v>0</v>
      </c>
      <c r="BC374" s="159">
        <f t="shared" si="3175"/>
        <v>0</v>
      </c>
      <c r="BD374" s="159">
        <f t="shared" si="3176"/>
        <v>0</v>
      </c>
      <c r="BE374" s="159">
        <f t="shared" si="3177"/>
        <v>0</v>
      </c>
      <c r="BF374" s="159">
        <f t="shared" si="3178"/>
        <v>0</v>
      </c>
      <c r="BG374" s="159">
        <f t="shared" si="3179"/>
        <v>0</v>
      </c>
      <c r="BH374" s="159">
        <f t="shared" si="3180"/>
        <v>0</v>
      </c>
      <c r="BI374" s="159">
        <f t="shared" si="3181"/>
        <v>0</v>
      </c>
      <c r="BJ374" s="159">
        <f t="shared" si="3182"/>
        <v>0</v>
      </c>
      <c r="BK374" s="159">
        <f t="shared" si="3183"/>
        <v>0</v>
      </c>
      <c r="BL374" s="159">
        <f t="shared" si="3184"/>
        <v>0</v>
      </c>
      <c r="BM374" s="159">
        <f t="shared" si="3185"/>
        <v>0</v>
      </c>
      <c r="BN374" s="159">
        <f t="shared" si="3186"/>
        <v>0</v>
      </c>
      <c r="BO374" s="159">
        <f t="shared" si="3187"/>
        <v>0</v>
      </c>
      <c r="BP374" s="159">
        <f t="shared" si="3188"/>
        <v>0</v>
      </c>
      <c r="BQ374" s="159">
        <f t="shared" si="3189"/>
        <v>0</v>
      </c>
      <c r="BR374" s="159">
        <f t="shared" si="3190"/>
        <v>0</v>
      </c>
      <c r="BS374" s="159">
        <f t="shared" si="3191"/>
        <v>0</v>
      </c>
      <c r="BT374" s="159">
        <f t="shared" si="3192"/>
        <v>0</v>
      </c>
      <c r="BU374" s="159">
        <f t="shared" si="3193"/>
        <v>0</v>
      </c>
      <c r="BV374" s="159">
        <f t="shared" si="3194"/>
        <v>0</v>
      </c>
      <c r="BW374" s="159">
        <f t="shared" si="3195"/>
        <v>0</v>
      </c>
      <c r="BX374" s="159">
        <f t="shared" si="3196"/>
        <v>0</v>
      </c>
      <c r="DU374" s="114"/>
      <c r="DV374" s="114"/>
      <c r="DW374" s="114"/>
      <c r="DX374" s="114"/>
      <c r="DY374" s="114"/>
      <c r="DZ374" s="114"/>
    </row>
    <row r="375" spans="1:130" ht="14.75" customHeight="1" x14ac:dyDescent="0.35">
      <c r="A375" s="439"/>
      <c r="D375" s="172">
        <f t="shared" ref="D375" si="3668" xml:space="preserve"> BQ375</f>
        <v>0</v>
      </c>
      <c r="E375" s="172">
        <f t="shared" ref="E375" si="3669" xml:space="preserve"> BR375</f>
        <v>0</v>
      </c>
      <c r="F375" s="172">
        <f t="shared" ref="F375" si="3670" xml:space="preserve"> BS375</f>
        <v>0</v>
      </c>
      <c r="G375" s="172">
        <f t="shared" ref="G375" si="3671" xml:space="preserve"> BT375</f>
        <v>0</v>
      </c>
      <c r="H375" s="172">
        <f t="shared" ref="H375" si="3672" xml:space="preserve"> BU375</f>
        <v>0</v>
      </c>
      <c r="I375" s="172">
        <f t="shared" ref="I375" si="3673" xml:space="preserve"> BV375</f>
        <v>0</v>
      </c>
      <c r="J375" s="172">
        <f t="shared" ref="J375" si="3674" xml:space="preserve"> BW375</f>
        <v>0</v>
      </c>
      <c r="K375" s="172">
        <f t="shared" ref="K375" si="3675" xml:space="preserve"> BX375</f>
        <v>0</v>
      </c>
      <c r="L375" s="172">
        <f>IF('PPG Phase Definition'!S197="DIG AACM",1,IF('PPG Phase Definition'!S197="LED_DC Cancellation",1,0))</f>
        <v>0</v>
      </c>
      <c r="M375" s="172">
        <f>IF('PPG Phase Definition'!S197="ANA AACM",1,0)</f>
        <v>0</v>
      </c>
      <c r="N375" s="172">
        <f xml:space="preserve"> 'PPG Phase Definition'!U197</f>
        <v>1</v>
      </c>
      <c r="O375" s="172">
        <f t="shared" ref="O375" si="3676" xml:space="preserve"> BV374</f>
        <v>0</v>
      </c>
      <c r="P375" s="172">
        <f t="shared" ref="P375" si="3677" xml:space="preserve"> BW374</f>
        <v>0</v>
      </c>
      <c r="Q375" s="172">
        <f xml:space="preserve"> BX374</f>
        <v>0</v>
      </c>
      <c r="R375" s="172">
        <f>INT(MOD('PPG Phase Definition'!T197/2,2))</f>
        <v>0</v>
      </c>
      <c r="S375" s="172">
        <f>MOD('PPG Phase Definition'!T197,2)</f>
        <v>0</v>
      </c>
      <c r="T375" s="172">
        <f t="shared" ref="T375" si="3678" xml:space="preserve"> BU373</f>
        <v>0</v>
      </c>
      <c r="U375" s="172">
        <f t="shared" ref="U375" si="3679" xml:space="preserve"> BV373</f>
        <v>0</v>
      </c>
      <c r="V375" s="172">
        <f t="shared" ref="V375" si="3680" xml:space="preserve"> BW373</f>
        <v>0</v>
      </c>
      <c r="W375" s="172">
        <f xml:space="preserve"> BX373</f>
        <v>0</v>
      </c>
      <c r="X375" s="172">
        <f t="shared" ref="X375" si="3681" xml:space="preserve"> BU372</f>
        <v>0</v>
      </c>
      <c r="Y375" s="172">
        <f t="shared" ref="Y375" si="3682" xml:space="preserve"> BV372</f>
        <v>0</v>
      </c>
      <c r="Z375" s="172">
        <f t="shared" ref="Z375" si="3683" xml:space="preserve"> BW372</f>
        <v>0</v>
      </c>
      <c r="AA375" s="172">
        <f xml:space="preserve"> BX372</f>
        <v>0</v>
      </c>
      <c r="AD375" s="159" t="s">
        <v>261</v>
      </c>
      <c r="AE375" s="93">
        <f xml:space="preserve"> IF(OR(('PPG Phase Definition'!U197=1),('PPG Phase Definition'!$Q$2=1)),IF('PPG Phase Definition'!I431="",0,MIN(ROUND('PPG Phase Definition'!I431/'PPG Config'!$C$20*255,0),255)),IF('PPG Phase Definition'!I431="",0,MIN(ROUND('PPG Phase Definition'!I431/'PPG Config'!$C$23*255,0),255)))</f>
        <v>0</v>
      </c>
      <c r="AF375" s="159">
        <f t="shared" si="3167"/>
        <v>0</v>
      </c>
      <c r="AG375" s="159"/>
      <c r="AH375" s="159"/>
      <c r="AI375" s="159"/>
      <c r="AJ375" s="159">
        <f t="shared" si="3168"/>
        <v>0</v>
      </c>
      <c r="AK375" s="159"/>
      <c r="AL375" s="159"/>
      <c r="AM375" s="159"/>
      <c r="AN375" s="159">
        <f t="shared" si="3169"/>
        <v>0</v>
      </c>
      <c r="AO375" s="159"/>
      <c r="AP375" s="159"/>
      <c r="AQ375" s="159"/>
      <c r="AR375" s="159">
        <f t="shared" si="3170"/>
        <v>0</v>
      </c>
      <c r="AS375" s="159"/>
      <c r="AT375" s="159"/>
      <c r="AU375" s="159"/>
      <c r="AV375" s="159">
        <f t="shared" si="3171"/>
        <v>0</v>
      </c>
      <c r="AW375" s="159"/>
      <c r="AX375" s="159"/>
      <c r="AY375" s="159"/>
      <c r="AZ375" s="159">
        <f t="shared" si="3172"/>
        <v>0</v>
      </c>
      <c r="BA375" s="159">
        <f t="shared" si="3173"/>
        <v>0</v>
      </c>
      <c r="BB375" s="159">
        <f t="shared" si="3174"/>
        <v>0</v>
      </c>
      <c r="BC375" s="159">
        <f t="shared" si="3175"/>
        <v>0</v>
      </c>
      <c r="BD375" s="159">
        <f t="shared" si="3176"/>
        <v>0</v>
      </c>
      <c r="BE375" s="159">
        <f t="shared" si="3177"/>
        <v>0</v>
      </c>
      <c r="BF375" s="159">
        <f t="shared" si="3178"/>
        <v>0</v>
      </c>
      <c r="BG375" s="159">
        <f t="shared" si="3179"/>
        <v>0</v>
      </c>
      <c r="BH375" s="159">
        <f t="shared" si="3180"/>
        <v>0</v>
      </c>
      <c r="BI375" s="159">
        <f t="shared" si="3181"/>
        <v>0</v>
      </c>
      <c r="BJ375" s="159">
        <f t="shared" si="3182"/>
        <v>0</v>
      </c>
      <c r="BK375" s="159">
        <f t="shared" si="3183"/>
        <v>0</v>
      </c>
      <c r="BL375" s="159">
        <f t="shared" si="3184"/>
        <v>0</v>
      </c>
      <c r="BM375" s="159">
        <f t="shared" si="3185"/>
        <v>0</v>
      </c>
      <c r="BN375" s="159">
        <f t="shared" si="3186"/>
        <v>0</v>
      </c>
      <c r="BO375" s="159">
        <f t="shared" si="3187"/>
        <v>0</v>
      </c>
      <c r="BP375" s="159">
        <f t="shared" si="3188"/>
        <v>0</v>
      </c>
      <c r="BQ375" s="159">
        <f t="shared" si="3189"/>
        <v>0</v>
      </c>
      <c r="BR375" s="159">
        <f t="shared" si="3190"/>
        <v>0</v>
      </c>
      <c r="BS375" s="159">
        <f t="shared" si="3191"/>
        <v>0</v>
      </c>
      <c r="BT375" s="159">
        <f t="shared" si="3192"/>
        <v>0</v>
      </c>
      <c r="BU375" s="159">
        <f t="shared" si="3193"/>
        <v>0</v>
      </c>
      <c r="BV375" s="159">
        <f t="shared" si="3194"/>
        <v>0</v>
      </c>
      <c r="BW375" s="159">
        <f t="shared" si="3195"/>
        <v>0</v>
      </c>
      <c r="BX375" s="159">
        <f t="shared" si="3196"/>
        <v>0</v>
      </c>
      <c r="BY375" s="127"/>
      <c r="BZ375" s="127"/>
      <c r="CA375" s="127"/>
      <c r="CB375" s="127"/>
      <c r="CC375" s="127"/>
      <c r="CD375" s="127"/>
      <c r="CE375" s="127"/>
      <c r="CF375" s="127"/>
      <c r="CG375" s="127"/>
      <c r="CH375" s="127"/>
      <c r="CI375" s="127"/>
      <c r="CJ375" s="127"/>
      <c r="CK375" s="127"/>
      <c r="CL375" s="127"/>
      <c r="CM375" s="127"/>
      <c r="CN375" s="127"/>
      <c r="CO375" s="127"/>
      <c r="CP375" s="127"/>
      <c r="CQ375" s="127"/>
      <c r="CR375" s="127"/>
      <c r="CS375" s="127"/>
      <c r="DU375" s="115" t="str">
        <f t="shared" ref="DU375" si="3684" xml:space="preserve"> DEC2HEX(D375*8+E375*4+F375*2+G375)</f>
        <v>0</v>
      </c>
      <c r="DV375" s="115" t="str">
        <f t="shared" ref="DV375" si="3685" xml:space="preserve"> DEC2HEX(H375*8+I375*4+J375*2+K375)</f>
        <v>0</v>
      </c>
      <c r="DW375" s="115" t="str">
        <f t="shared" ref="DW375" si="3686" xml:space="preserve"> DEC2HEX(L375*8+M375*4+N375*2+O375)</f>
        <v>2</v>
      </c>
      <c r="DX375" s="115" t="str">
        <f t="shared" ref="DX375" si="3687" xml:space="preserve"> DEC2HEX(P375*8+Q375*4+R375*2+S375)</f>
        <v>0</v>
      </c>
      <c r="DY375" s="115" t="str">
        <f t="shared" ref="DY375" si="3688" xml:space="preserve"> DEC2HEX(T375*8+U375*4+V375*2+W375)</f>
        <v>0</v>
      </c>
      <c r="DZ375" s="115" t="str">
        <f t="shared" ref="DZ375" si="3689" xml:space="preserve"> DEC2HEX(X375*8+Y375*4+Z375*2+AA375)</f>
        <v>0</v>
      </c>
    </row>
    <row r="376" spans="1:130" ht="90" customHeight="1" x14ac:dyDescent="0.35">
      <c r="A376" s="439"/>
      <c r="B376" s="230">
        <f>B374+1</f>
        <v>129</v>
      </c>
      <c r="C376" s="164" t="str">
        <f t="shared" ref="C376" si="3690" xml:space="preserve"> DEC2HEX(B376)</f>
        <v>81</v>
      </c>
      <c r="D376" s="445" t="s">
        <v>244</v>
      </c>
      <c r="E376" s="445"/>
      <c r="F376" s="169" t="s">
        <v>573</v>
      </c>
      <c r="G376" s="168" t="s">
        <v>350</v>
      </c>
      <c r="H376" s="168" t="s">
        <v>572</v>
      </c>
      <c r="I376" s="478" t="s">
        <v>571</v>
      </c>
      <c r="J376" s="478"/>
      <c r="K376" s="478" t="s">
        <v>34</v>
      </c>
      <c r="L376" s="478"/>
      <c r="M376" s="169" t="s">
        <v>245</v>
      </c>
      <c r="N376" s="169" t="s">
        <v>570</v>
      </c>
      <c r="O376" s="169" t="s">
        <v>35</v>
      </c>
      <c r="P376" s="168" t="s">
        <v>377</v>
      </c>
      <c r="Q376" s="167">
        <v>0</v>
      </c>
      <c r="R376" s="167">
        <v>0</v>
      </c>
      <c r="S376" s="167">
        <v>0</v>
      </c>
      <c r="T376" s="460" t="s">
        <v>37</v>
      </c>
      <c r="U376" s="460"/>
      <c r="V376" s="460"/>
      <c r="W376" s="460"/>
      <c r="X376" s="460"/>
      <c r="Y376" s="460"/>
      <c r="Z376" s="460"/>
      <c r="AA376" s="460"/>
      <c r="AD376" s="159" t="s">
        <v>262</v>
      </c>
      <c r="AE376" s="93">
        <f xml:space="preserve"> IF('PPG Phase Definition'!T431="",0,INDEX(REFERENCE!$A$2:$A$15,MATCH('PPG Phase Definition'!T431,REFERENCE!$B$2:$B$15,0)))</f>
        <v>0</v>
      </c>
      <c r="AF376" s="159">
        <f t="shared" si="3167"/>
        <v>0</v>
      </c>
      <c r="AG376" s="159"/>
      <c r="AH376" s="159"/>
      <c r="AI376" s="159"/>
      <c r="AJ376" s="159">
        <f t="shared" si="3168"/>
        <v>0</v>
      </c>
      <c r="AK376" s="159"/>
      <c r="AL376" s="159"/>
      <c r="AM376" s="159"/>
      <c r="AN376" s="159">
        <f t="shared" si="3169"/>
        <v>0</v>
      </c>
      <c r="AO376" s="159"/>
      <c r="AP376" s="159"/>
      <c r="AQ376" s="159"/>
      <c r="AR376" s="159">
        <f t="shared" si="3170"/>
        <v>0</v>
      </c>
      <c r="AS376" s="159"/>
      <c r="AT376" s="159"/>
      <c r="AU376" s="159"/>
      <c r="AV376" s="159">
        <f t="shared" si="3171"/>
        <v>0</v>
      </c>
      <c r="AW376" s="159"/>
      <c r="AX376" s="159"/>
      <c r="AY376" s="159"/>
      <c r="AZ376" s="159">
        <f t="shared" si="3172"/>
        <v>0</v>
      </c>
      <c r="BA376" s="159">
        <f t="shared" si="3173"/>
        <v>0</v>
      </c>
      <c r="BB376" s="159">
        <f t="shared" si="3174"/>
        <v>0</v>
      </c>
      <c r="BC376" s="159">
        <f t="shared" si="3175"/>
        <v>0</v>
      </c>
      <c r="BD376" s="159">
        <f t="shared" si="3176"/>
        <v>0</v>
      </c>
      <c r="BE376" s="159">
        <f t="shared" si="3177"/>
        <v>0</v>
      </c>
      <c r="BF376" s="159">
        <f t="shared" si="3178"/>
        <v>0</v>
      </c>
      <c r="BG376" s="159">
        <f t="shared" si="3179"/>
        <v>0</v>
      </c>
      <c r="BH376" s="159">
        <f t="shared" si="3180"/>
        <v>0</v>
      </c>
      <c r="BI376" s="159">
        <f t="shared" si="3181"/>
        <v>0</v>
      </c>
      <c r="BJ376" s="159">
        <f t="shared" si="3182"/>
        <v>0</v>
      </c>
      <c r="BK376" s="159">
        <f t="shared" si="3183"/>
        <v>0</v>
      </c>
      <c r="BL376" s="159">
        <f t="shared" si="3184"/>
        <v>0</v>
      </c>
      <c r="BM376" s="159">
        <f t="shared" si="3185"/>
        <v>0</v>
      </c>
      <c r="BN376" s="159">
        <f t="shared" si="3186"/>
        <v>0</v>
      </c>
      <c r="BO376" s="159">
        <f t="shared" si="3187"/>
        <v>0</v>
      </c>
      <c r="BP376" s="159">
        <f t="shared" si="3188"/>
        <v>0</v>
      </c>
      <c r="BQ376" s="159">
        <f t="shared" si="3189"/>
        <v>0</v>
      </c>
      <c r="BR376" s="159">
        <f t="shared" si="3190"/>
        <v>0</v>
      </c>
      <c r="BS376" s="159">
        <f t="shared" si="3191"/>
        <v>0</v>
      </c>
      <c r="BT376" s="159">
        <f t="shared" si="3192"/>
        <v>0</v>
      </c>
      <c r="BU376" s="159">
        <f t="shared" si="3193"/>
        <v>0</v>
      </c>
      <c r="BV376" s="159">
        <f t="shared" si="3194"/>
        <v>0</v>
      </c>
      <c r="BW376" s="159">
        <f t="shared" si="3195"/>
        <v>0</v>
      </c>
      <c r="BX376" s="159">
        <f t="shared" si="3196"/>
        <v>0</v>
      </c>
      <c r="BY376" s="127"/>
      <c r="BZ376" s="127"/>
      <c r="CA376" s="127"/>
      <c r="CB376" s="127"/>
      <c r="CC376" s="127"/>
      <c r="CD376" s="127"/>
      <c r="CE376" s="127"/>
      <c r="DU376" s="114"/>
      <c r="DV376" s="114"/>
      <c r="DW376" s="114"/>
      <c r="DX376" s="114"/>
      <c r="DY376" s="114"/>
      <c r="DZ376" s="114"/>
    </row>
    <row r="377" spans="1:130" ht="15.5" x14ac:dyDescent="0.35">
      <c r="A377" s="439"/>
      <c r="D377" s="172">
        <f xml:space="preserve"> MOD((IF('PPG Phase Definition'!S431="",0,INDEX(REFERENCE!$L$12:$L$15,MATCH('PPG Phase Definition'!S431,REFERENCE!$M$12:$M$15,0)))-E377)/2,2)</f>
        <v>0</v>
      </c>
      <c r="E377" s="172">
        <f xml:space="preserve"> MOD(IF('PPG Phase Definition'!S431="",0,INDEX(REFERENCE!$L$12:$L$15,MATCH('PPG Phase Definition'!S431,REFERENCE!$M$12:$M$15,0))),2)</f>
        <v>0</v>
      </c>
      <c r="F377" s="156"/>
      <c r="G377" s="156"/>
      <c r="H377" s="172">
        <f>IF('PPG Phase Definition'!C197="Impedance",1,0)*IMP_MODE_EN</f>
        <v>0</v>
      </c>
      <c r="I377" s="172">
        <f xml:space="preserve"> MOD(('PPG Phase Definition'!M431-J377)/2,2)</f>
        <v>0</v>
      </c>
      <c r="J377" s="172">
        <f xml:space="preserve"> MOD('PPG Phase Definition'!M431,2)</f>
        <v>0</v>
      </c>
      <c r="K377" s="156"/>
      <c r="L377" s="156"/>
      <c r="M377" s="156"/>
      <c r="N377" s="172">
        <f xml:space="preserve"> MOD(('PPG Phase Definition'!M431-I377*2-J377)/4,2)</f>
        <v>0</v>
      </c>
      <c r="O377" s="172">
        <f xml:space="preserve"> 'PPG Phase Definition'!K431</f>
        <v>0</v>
      </c>
      <c r="P377" s="156">
        <f>IF('PPG Phase Definition'!K197="Set2",1,0)</f>
        <v>0</v>
      </c>
      <c r="Q377" s="156"/>
      <c r="R377" s="156"/>
      <c r="S377" s="156"/>
      <c r="T377" s="172">
        <f t="shared" ref="T377" si="3691" xml:space="preserve"> BQ380</f>
        <v>0</v>
      </c>
      <c r="U377" s="172">
        <f t="shared" ref="U377" si="3692" xml:space="preserve"> BR380</f>
        <v>0</v>
      </c>
      <c r="V377" s="172">
        <f t="shared" ref="V377" si="3693" xml:space="preserve"> BS380</f>
        <v>0</v>
      </c>
      <c r="W377" s="172">
        <f t="shared" ref="W377" si="3694" xml:space="preserve"> BT380</f>
        <v>0</v>
      </c>
      <c r="X377" s="172">
        <f t="shared" ref="X377" si="3695" xml:space="preserve"> BU380</f>
        <v>0</v>
      </c>
      <c r="Y377" s="172">
        <f t="shared" ref="Y377" si="3696" xml:space="preserve"> BV380</f>
        <v>0</v>
      </c>
      <c r="Z377" s="172">
        <f t="shared" ref="Z377" si="3697" xml:space="preserve"> BW380</f>
        <v>0</v>
      </c>
      <c r="AA377" s="172">
        <f xml:space="preserve"> BX380</f>
        <v>0</v>
      </c>
      <c r="AD377" s="159" t="s">
        <v>263</v>
      </c>
      <c r="AE377" s="93">
        <f xml:space="preserve"> IF('PPG Phase Definition'!U431="",0,INDEX(REFERENCE!$A$17:$A$24,MATCH('PPG Phase Definition'!U431,REFERENCE!$B$17:$B$24,0)))</f>
        <v>0</v>
      </c>
      <c r="AF377" s="159">
        <f t="shared" si="3167"/>
        <v>0</v>
      </c>
      <c r="AG377" s="159"/>
      <c r="AH377" s="159"/>
      <c r="AI377" s="159"/>
      <c r="AJ377" s="159">
        <f t="shared" si="3168"/>
        <v>0</v>
      </c>
      <c r="AK377" s="159"/>
      <c r="AL377" s="159"/>
      <c r="AM377" s="159"/>
      <c r="AN377" s="159">
        <f t="shared" si="3169"/>
        <v>0</v>
      </c>
      <c r="AO377" s="159"/>
      <c r="AP377" s="159"/>
      <c r="AQ377" s="159"/>
      <c r="AR377" s="159">
        <f t="shared" si="3170"/>
        <v>0</v>
      </c>
      <c r="AS377" s="159"/>
      <c r="AT377" s="159"/>
      <c r="AU377" s="159"/>
      <c r="AV377" s="159">
        <f t="shared" si="3171"/>
        <v>0</v>
      </c>
      <c r="AW377" s="159"/>
      <c r="AX377" s="159"/>
      <c r="AY377" s="159"/>
      <c r="AZ377" s="159">
        <f t="shared" si="3172"/>
        <v>0</v>
      </c>
      <c r="BA377" s="159">
        <f t="shared" si="3173"/>
        <v>0</v>
      </c>
      <c r="BB377" s="159">
        <f t="shared" si="3174"/>
        <v>0</v>
      </c>
      <c r="BC377" s="159">
        <f t="shared" si="3175"/>
        <v>0</v>
      </c>
      <c r="BD377" s="159">
        <f t="shared" si="3176"/>
        <v>0</v>
      </c>
      <c r="BE377" s="159">
        <f t="shared" si="3177"/>
        <v>0</v>
      </c>
      <c r="BF377" s="159">
        <f t="shared" si="3178"/>
        <v>0</v>
      </c>
      <c r="BG377" s="159">
        <f t="shared" si="3179"/>
        <v>0</v>
      </c>
      <c r="BH377" s="159">
        <f t="shared" si="3180"/>
        <v>0</v>
      </c>
      <c r="BI377" s="159">
        <f t="shared" si="3181"/>
        <v>0</v>
      </c>
      <c r="BJ377" s="159">
        <f t="shared" si="3182"/>
        <v>0</v>
      </c>
      <c r="BK377" s="159">
        <f t="shared" si="3183"/>
        <v>0</v>
      </c>
      <c r="BL377" s="159">
        <f t="shared" si="3184"/>
        <v>0</v>
      </c>
      <c r="BM377" s="159">
        <f t="shared" si="3185"/>
        <v>0</v>
      </c>
      <c r="BN377" s="159">
        <f t="shared" si="3186"/>
        <v>0</v>
      </c>
      <c r="BO377" s="159">
        <f t="shared" si="3187"/>
        <v>0</v>
      </c>
      <c r="BP377" s="159">
        <f t="shared" si="3188"/>
        <v>0</v>
      </c>
      <c r="BQ377" s="159">
        <f t="shared" si="3189"/>
        <v>0</v>
      </c>
      <c r="BR377" s="159">
        <f t="shared" si="3190"/>
        <v>0</v>
      </c>
      <c r="BS377" s="159">
        <f t="shared" si="3191"/>
        <v>0</v>
      </c>
      <c r="BT377" s="159">
        <f t="shared" si="3192"/>
        <v>0</v>
      </c>
      <c r="BU377" s="159">
        <f t="shared" si="3193"/>
        <v>0</v>
      </c>
      <c r="BV377" s="159">
        <f t="shared" si="3194"/>
        <v>0</v>
      </c>
      <c r="BW377" s="159">
        <f t="shared" si="3195"/>
        <v>0</v>
      </c>
      <c r="BX377" s="159">
        <f t="shared" si="3196"/>
        <v>0</v>
      </c>
      <c r="DU377" s="115" t="str">
        <f t="shared" ref="DU377" si="3698" xml:space="preserve"> DEC2HEX(D377*8+E377*4+F377*2+G377)</f>
        <v>0</v>
      </c>
      <c r="DV377" s="115" t="str">
        <f t="shared" ref="DV377" si="3699" xml:space="preserve"> DEC2HEX(H377*8+I377*4+J377*2+K377)</f>
        <v>0</v>
      </c>
      <c r="DW377" s="115" t="str">
        <f t="shared" ref="DW377" si="3700" xml:space="preserve"> DEC2HEX(L377*8+M377*4+N377*2+O377)</f>
        <v>0</v>
      </c>
      <c r="DX377" s="115" t="str">
        <f t="shared" ref="DX377" si="3701" xml:space="preserve"> DEC2HEX(P377*8+Q377*4+R377*2+S377)</f>
        <v>0</v>
      </c>
      <c r="DY377" s="115" t="str">
        <f t="shared" ref="DY377" si="3702" xml:space="preserve"> DEC2HEX(T377*8+U377*4+V377*2+W377)</f>
        <v>0</v>
      </c>
      <c r="DZ377" s="115" t="str">
        <f t="shared" ref="DZ377" si="3703" xml:space="preserve"> DEC2HEX(X377*8+Y377*4+Z377*2+AA377)</f>
        <v>0</v>
      </c>
    </row>
    <row r="378" spans="1:130" ht="69" x14ac:dyDescent="0.35">
      <c r="A378" s="439"/>
      <c r="B378" s="230">
        <f>B376+1</f>
        <v>130</v>
      </c>
      <c r="C378" s="164" t="str">
        <f t="shared" ref="C378" si="3704" xml:space="preserve"> DEC2HEX(B378)</f>
        <v>82</v>
      </c>
      <c r="D378" s="445" t="s">
        <v>246</v>
      </c>
      <c r="E378" s="476"/>
      <c r="F378" s="476"/>
      <c r="G378" s="476"/>
      <c r="H378" s="476"/>
      <c r="I378" s="476"/>
      <c r="J378" s="476"/>
      <c r="K378" s="476"/>
      <c r="L378" s="168" t="s">
        <v>247</v>
      </c>
      <c r="M378" s="168" t="s">
        <v>248</v>
      </c>
      <c r="N378" s="168" t="s">
        <v>249</v>
      </c>
      <c r="O378" s="460" t="s">
        <v>250</v>
      </c>
      <c r="P378" s="460"/>
      <c r="Q378" s="460"/>
      <c r="R378" s="477" t="s">
        <v>379</v>
      </c>
      <c r="S378" s="477"/>
      <c r="T378" s="460" t="s">
        <v>251</v>
      </c>
      <c r="U378" s="460"/>
      <c r="V378" s="460"/>
      <c r="W378" s="460"/>
      <c r="X378" s="167">
        <v>0</v>
      </c>
      <c r="Y378" s="167">
        <v>0</v>
      </c>
      <c r="Z378" s="167">
        <v>0</v>
      </c>
      <c r="AA378" s="167">
        <v>0</v>
      </c>
      <c r="AD378" s="159" t="s">
        <v>264</v>
      </c>
      <c r="AE378" s="93">
        <f xml:space="preserve"> IF(OR(('PPG Phase Definition'!AH197=1),('PPG Phase Definition'!$Q$2=1)),IF('PPG Phase Definition'!W431="",0,MIN(ROUND('PPG Phase Definition'!W431/'PPG Config'!$C$21*255,0),255)),IF('PPG Phase Definition'!W431="",0,MIN(ROUND('PPG Phase Definition'!W431/'PPG Config'!$C$24*255,0),255)))</f>
        <v>0</v>
      </c>
      <c r="AF378" s="159">
        <f t="shared" si="3167"/>
        <v>0</v>
      </c>
      <c r="AG378" s="159"/>
      <c r="AH378" s="159"/>
      <c r="AI378" s="159"/>
      <c r="AJ378" s="159">
        <f t="shared" si="3168"/>
        <v>0</v>
      </c>
      <c r="AK378" s="159"/>
      <c r="AL378" s="159"/>
      <c r="AM378" s="159"/>
      <c r="AN378" s="159">
        <f t="shared" si="3169"/>
        <v>0</v>
      </c>
      <c r="AO378" s="159"/>
      <c r="AP378" s="159"/>
      <c r="AQ378" s="159"/>
      <c r="AR378" s="159">
        <f t="shared" si="3170"/>
        <v>0</v>
      </c>
      <c r="AS378" s="159"/>
      <c r="AT378" s="159"/>
      <c r="AU378" s="159"/>
      <c r="AV378" s="159">
        <f t="shared" si="3171"/>
        <v>0</v>
      </c>
      <c r="AW378" s="159"/>
      <c r="AX378" s="159"/>
      <c r="AY378" s="159"/>
      <c r="AZ378" s="159">
        <f t="shared" si="3172"/>
        <v>0</v>
      </c>
      <c r="BA378" s="159">
        <f t="shared" si="3173"/>
        <v>0</v>
      </c>
      <c r="BB378" s="159">
        <f t="shared" si="3174"/>
        <v>0</v>
      </c>
      <c r="BC378" s="159">
        <f t="shared" si="3175"/>
        <v>0</v>
      </c>
      <c r="BD378" s="159">
        <f t="shared" si="3176"/>
        <v>0</v>
      </c>
      <c r="BE378" s="159">
        <f t="shared" si="3177"/>
        <v>0</v>
      </c>
      <c r="BF378" s="159">
        <f t="shared" si="3178"/>
        <v>0</v>
      </c>
      <c r="BG378" s="159">
        <f t="shared" si="3179"/>
        <v>0</v>
      </c>
      <c r="BH378" s="159">
        <f t="shared" si="3180"/>
        <v>0</v>
      </c>
      <c r="BI378" s="159">
        <f t="shared" si="3181"/>
        <v>0</v>
      </c>
      <c r="BJ378" s="159">
        <f t="shared" si="3182"/>
        <v>0</v>
      </c>
      <c r="BK378" s="159">
        <f t="shared" si="3183"/>
        <v>0</v>
      </c>
      <c r="BL378" s="159">
        <f t="shared" si="3184"/>
        <v>0</v>
      </c>
      <c r="BM378" s="159">
        <f t="shared" si="3185"/>
        <v>0</v>
      </c>
      <c r="BN378" s="159">
        <f t="shared" si="3186"/>
        <v>0</v>
      </c>
      <c r="BO378" s="159">
        <f t="shared" si="3187"/>
        <v>0</v>
      </c>
      <c r="BP378" s="159">
        <f t="shared" si="3188"/>
        <v>0</v>
      </c>
      <c r="BQ378" s="159">
        <f t="shared" si="3189"/>
        <v>0</v>
      </c>
      <c r="BR378" s="159">
        <f t="shared" si="3190"/>
        <v>0</v>
      </c>
      <c r="BS378" s="159">
        <f t="shared" si="3191"/>
        <v>0</v>
      </c>
      <c r="BT378" s="159">
        <f t="shared" si="3192"/>
        <v>0</v>
      </c>
      <c r="BU378" s="159">
        <f t="shared" si="3193"/>
        <v>0</v>
      </c>
      <c r="BV378" s="159">
        <f t="shared" si="3194"/>
        <v>0</v>
      </c>
      <c r="BW378" s="159">
        <f t="shared" si="3195"/>
        <v>0</v>
      </c>
      <c r="BX378" s="159">
        <f t="shared" si="3196"/>
        <v>0</v>
      </c>
      <c r="BY378" s="127"/>
      <c r="BZ378" s="127"/>
      <c r="CA378" s="127"/>
      <c r="CB378" s="127"/>
      <c r="CC378" s="127"/>
      <c r="CD378" s="127"/>
      <c r="CE378" s="127"/>
      <c r="CF378" s="127"/>
      <c r="CG378" s="127"/>
      <c r="CH378" s="127"/>
      <c r="CI378" s="127"/>
      <c r="CJ378" s="127"/>
      <c r="CK378" s="127"/>
      <c r="CL378" s="127"/>
      <c r="CM378" s="127"/>
      <c r="CN378" s="127"/>
      <c r="CO378" s="127"/>
      <c r="CP378" s="127"/>
      <c r="CQ378" s="127"/>
      <c r="CR378" s="127"/>
      <c r="CS378" s="127"/>
      <c r="DU378" s="114"/>
      <c r="DV378" s="114"/>
      <c r="DW378" s="114"/>
      <c r="DX378" s="114"/>
      <c r="DY378" s="114"/>
      <c r="DZ378" s="114"/>
    </row>
    <row r="379" spans="1:130" ht="15.5" x14ac:dyDescent="0.35">
      <c r="A379" s="439"/>
      <c r="D379" s="172">
        <f t="shared" ref="D379" si="3705" xml:space="preserve"> BQ378</f>
        <v>0</v>
      </c>
      <c r="E379" s="172">
        <f t="shared" ref="E379" si="3706" xml:space="preserve"> BR378</f>
        <v>0</v>
      </c>
      <c r="F379" s="172">
        <f t="shared" ref="F379" si="3707" xml:space="preserve"> BS378</f>
        <v>0</v>
      </c>
      <c r="G379" s="172">
        <f t="shared" ref="G379" si="3708" xml:space="preserve"> BT378</f>
        <v>0</v>
      </c>
      <c r="H379" s="172">
        <f t="shared" ref="H379" si="3709" xml:space="preserve"> BU378</f>
        <v>0</v>
      </c>
      <c r="I379" s="172">
        <f t="shared" ref="I379" si="3710" xml:space="preserve"> BV378</f>
        <v>0</v>
      </c>
      <c r="J379" s="172">
        <f t="shared" ref="J379" si="3711" xml:space="preserve"> BW378</f>
        <v>0</v>
      </c>
      <c r="K379" s="172">
        <f t="shared" ref="K379" si="3712" xml:space="preserve"> BX378</f>
        <v>0</v>
      </c>
      <c r="L379" s="172">
        <f>IF('PPG Phase Definition'!AF197="DIG AACM",1,IF('PPG Phase Definition'!AF197="LED_DC Cancellation",1,0))</f>
        <v>0</v>
      </c>
      <c r="M379" s="172">
        <f>IF('PPG Phase Definition'!AF197="ANA AACM",1,0)</f>
        <v>0</v>
      </c>
      <c r="N379" s="172">
        <f xml:space="preserve"> 'PPG Phase Definition'!AH197</f>
        <v>0</v>
      </c>
      <c r="O379" s="172">
        <f t="shared" ref="O379" si="3713" xml:space="preserve"> BV377</f>
        <v>0</v>
      </c>
      <c r="P379" s="172">
        <f t="shared" ref="P379" si="3714" xml:space="preserve"> BW377</f>
        <v>0</v>
      </c>
      <c r="Q379" s="172">
        <f xml:space="preserve"> BX377</f>
        <v>0</v>
      </c>
      <c r="R379" s="172">
        <f>INT(MOD('PPG Phase Definition'!AG197/2,2))</f>
        <v>0</v>
      </c>
      <c r="S379" s="172">
        <f>MOD('PPG Phase Definition'!AG197,2)</f>
        <v>0</v>
      </c>
      <c r="T379" s="172">
        <f t="shared" ref="T379" si="3715" xml:space="preserve"> BU376</f>
        <v>0</v>
      </c>
      <c r="U379" s="172">
        <f t="shared" ref="U379" si="3716" xml:space="preserve"> BV376</f>
        <v>0</v>
      </c>
      <c r="V379" s="172">
        <f t="shared" ref="V379" si="3717" xml:space="preserve"> BW376</f>
        <v>0</v>
      </c>
      <c r="W379" s="172">
        <f xml:space="preserve"> BX376</f>
        <v>0</v>
      </c>
      <c r="X379" s="194"/>
      <c r="Y379" s="194"/>
      <c r="Z379" s="194"/>
      <c r="AA379" s="194"/>
      <c r="AD379" s="159" t="s">
        <v>115</v>
      </c>
      <c r="AE379" s="93">
        <f xml:space="preserve"> IF('PPG Phase Definition'!L431="",0,INDEX(REFERENCE!$I$12:$I$23,MATCH('PPG Phase Definition'!L431,REFERENCE!$J$12:$J$23,0)))</f>
        <v>0</v>
      </c>
      <c r="AF379" s="159">
        <f t="shared" si="3167"/>
        <v>0</v>
      </c>
      <c r="AG379" s="159"/>
      <c r="AH379" s="159"/>
      <c r="AI379" s="159"/>
      <c r="AJ379" s="159">
        <f t="shared" si="3168"/>
        <v>0</v>
      </c>
      <c r="AK379" s="159"/>
      <c r="AL379" s="159"/>
      <c r="AM379" s="159"/>
      <c r="AN379" s="159">
        <f t="shared" si="3169"/>
        <v>0</v>
      </c>
      <c r="AO379" s="159"/>
      <c r="AP379" s="159"/>
      <c r="AQ379" s="159"/>
      <c r="AR379" s="159">
        <f t="shared" si="3170"/>
        <v>0</v>
      </c>
      <c r="AS379" s="159"/>
      <c r="AT379" s="159"/>
      <c r="AU379" s="159"/>
      <c r="AV379" s="159">
        <f t="shared" si="3171"/>
        <v>0</v>
      </c>
      <c r="AW379" s="159"/>
      <c r="AX379" s="159"/>
      <c r="AY379" s="159"/>
      <c r="AZ379" s="159">
        <f t="shared" si="3172"/>
        <v>0</v>
      </c>
      <c r="BA379" s="159">
        <f t="shared" si="3173"/>
        <v>0</v>
      </c>
      <c r="BB379" s="159">
        <f t="shared" si="3174"/>
        <v>0</v>
      </c>
      <c r="BC379" s="159">
        <f t="shared" si="3175"/>
        <v>0</v>
      </c>
      <c r="BD379" s="159">
        <f t="shared" si="3176"/>
        <v>0</v>
      </c>
      <c r="BE379" s="159">
        <f t="shared" si="3177"/>
        <v>0</v>
      </c>
      <c r="BF379" s="159">
        <f t="shared" si="3178"/>
        <v>0</v>
      </c>
      <c r="BG379" s="159">
        <f t="shared" si="3179"/>
        <v>0</v>
      </c>
      <c r="BH379" s="159">
        <f t="shared" si="3180"/>
        <v>0</v>
      </c>
      <c r="BI379" s="159">
        <f t="shared" si="3181"/>
        <v>0</v>
      </c>
      <c r="BJ379" s="159">
        <f t="shared" si="3182"/>
        <v>0</v>
      </c>
      <c r="BK379" s="159">
        <f t="shared" si="3183"/>
        <v>0</v>
      </c>
      <c r="BL379" s="159">
        <f t="shared" si="3184"/>
        <v>0</v>
      </c>
      <c r="BM379" s="159">
        <f t="shared" si="3185"/>
        <v>0</v>
      </c>
      <c r="BN379" s="159">
        <f t="shared" si="3186"/>
        <v>0</v>
      </c>
      <c r="BO379" s="159">
        <f t="shared" si="3187"/>
        <v>0</v>
      </c>
      <c r="BP379" s="159">
        <f t="shared" si="3188"/>
        <v>0</v>
      </c>
      <c r="BQ379" s="159">
        <f t="shared" si="3189"/>
        <v>0</v>
      </c>
      <c r="BR379" s="159">
        <f t="shared" si="3190"/>
        <v>0</v>
      </c>
      <c r="BS379" s="159">
        <f t="shared" si="3191"/>
        <v>0</v>
      </c>
      <c r="BT379" s="159">
        <f t="shared" si="3192"/>
        <v>0</v>
      </c>
      <c r="BU379" s="159">
        <f t="shared" si="3193"/>
        <v>0</v>
      </c>
      <c r="BV379" s="159">
        <f t="shared" si="3194"/>
        <v>0</v>
      </c>
      <c r="BW379" s="159">
        <f t="shared" si="3195"/>
        <v>0</v>
      </c>
      <c r="BX379" s="159">
        <f t="shared" si="3196"/>
        <v>0</v>
      </c>
      <c r="DU379" s="115" t="str">
        <f t="shared" ref="DU379" si="3718" xml:space="preserve"> DEC2HEX(D379*8+E379*4+F379*2+G379)</f>
        <v>0</v>
      </c>
      <c r="DV379" s="115" t="str">
        <f t="shared" ref="DV379" si="3719" xml:space="preserve"> DEC2HEX(H379*8+I379*4+J379*2+K379)</f>
        <v>0</v>
      </c>
      <c r="DW379" s="115" t="str">
        <f t="shared" ref="DW379" si="3720" xml:space="preserve"> DEC2HEX(L379*8+M379*4+N379*2+O379)</f>
        <v>0</v>
      </c>
      <c r="DX379" s="115" t="str">
        <f t="shared" ref="DX379" si="3721" xml:space="preserve"> DEC2HEX(P379*8+Q379*4+R379*2+S379)</f>
        <v>0</v>
      </c>
      <c r="DY379" s="115" t="str">
        <f t="shared" ref="DY379" si="3722" xml:space="preserve"> DEC2HEX(T379*8+U379*4+V379*2+W379)</f>
        <v>0</v>
      </c>
      <c r="DZ379" s="115" t="str">
        <f t="shared" ref="DZ379" si="3723" xml:space="preserve"> DEC2HEX(X379*8+Y379*4+Z379*2+AA379)</f>
        <v>0</v>
      </c>
    </row>
    <row r="380" spans="1:130" ht="43.5" customHeight="1" x14ac:dyDescent="0.35">
      <c r="A380" s="439"/>
      <c r="B380" s="230">
        <f>B378+1</f>
        <v>131</v>
      </c>
      <c r="C380" s="164" t="str">
        <f t="shared" ref="C380" si="3724" xml:space="preserve"> DEC2HEX(B380)</f>
        <v>83</v>
      </c>
      <c r="D380" s="168" t="s">
        <v>380</v>
      </c>
      <c r="E380" s="168" t="s">
        <v>381</v>
      </c>
      <c r="F380" s="167">
        <v>0</v>
      </c>
      <c r="G380" s="167">
        <v>0</v>
      </c>
      <c r="H380" s="445" t="s">
        <v>382</v>
      </c>
      <c r="I380" s="479"/>
      <c r="J380" s="479"/>
      <c r="K380" s="479"/>
      <c r="L380" s="460" t="s">
        <v>252</v>
      </c>
      <c r="M380" s="460"/>
      <c r="N380" s="460"/>
      <c r="O380" s="460"/>
      <c r="P380" s="460"/>
      <c r="Q380" s="460"/>
      <c r="R380" s="460"/>
      <c r="S380" s="460"/>
      <c r="T380" s="460" t="s">
        <v>253</v>
      </c>
      <c r="U380" s="460"/>
      <c r="V380" s="460"/>
      <c r="W380" s="460"/>
      <c r="X380" s="460"/>
      <c r="Y380" s="460"/>
      <c r="Z380" s="460"/>
      <c r="AA380" s="460"/>
      <c r="AD380" s="159" t="s">
        <v>108</v>
      </c>
      <c r="AE380" s="93">
        <f xml:space="preserve"> MAX((CEILING('PPG Phase Definition'!J431*Global!$C$14/1000,1)-1),0)</f>
        <v>0</v>
      </c>
      <c r="AF380" s="159">
        <f t="shared" si="3167"/>
        <v>0</v>
      </c>
      <c r="AG380" s="159"/>
      <c r="AH380" s="159"/>
      <c r="AI380" s="159"/>
      <c r="AJ380" s="159">
        <f t="shared" si="3168"/>
        <v>0</v>
      </c>
      <c r="AK380" s="159"/>
      <c r="AL380" s="159"/>
      <c r="AM380" s="159"/>
      <c r="AN380" s="159">
        <f t="shared" si="3169"/>
        <v>0</v>
      </c>
      <c r="AO380" s="159"/>
      <c r="AP380" s="159"/>
      <c r="AQ380" s="159"/>
      <c r="AR380" s="159">
        <f t="shared" si="3170"/>
        <v>0</v>
      </c>
      <c r="AS380" s="159"/>
      <c r="AT380" s="159"/>
      <c r="AU380" s="159"/>
      <c r="AV380" s="159">
        <f t="shared" si="3171"/>
        <v>0</v>
      </c>
      <c r="AW380" s="159"/>
      <c r="AX380" s="159"/>
      <c r="AY380" s="159"/>
      <c r="AZ380" s="159">
        <f t="shared" si="3172"/>
        <v>0</v>
      </c>
      <c r="BA380" s="159">
        <f t="shared" si="3173"/>
        <v>0</v>
      </c>
      <c r="BB380" s="159">
        <f t="shared" si="3174"/>
        <v>0</v>
      </c>
      <c r="BC380" s="159">
        <f t="shared" si="3175"/>
        <v>0</v>
      </c>
      <c r="BD380" s="159">
        <f t="shared" si="3176"/>
        <v>0</v>
      </c>
      <c r="BE380" s="159">
        <f t="shared" si="3177"/>
        <v>0</v>
      </c>
      <c r="BF380" s="159">
        <f t="shared" si="3178"/>
        <v>0</v>
      </c>
      <c r="BG380" s="159">
        <f t="shared" si="3179"/>
        <v>0</v>
      </c>
      <c r="BH380" s="159">
        <f t="shared" si="3180"/>
        <v>0</v>
      </c>
      <c r="BI380" s="159">
        <f t="shared" si="3181"/>
        <v>0</v>
      </c>
      <c r="BJ380" s="159">
        <f t="shared" si="3182"/>
        <v>0</v>
      </c>
      <c r="BK380" s="159">
        <f t="shared" si="3183"/>
        <v>0</v>
      </c>
      <c r="BL380" s="159">
        <f t="shared" si="3184"/>
        <v>0</v>
      </c>
      <c r="BM380" s="159">
        <f t="shared" si="3185"/>
        <v>0</v>
      </c>
      <c r="BN380" s="159">
        <f t="shared" si="3186"/>
        <v>0</v>
      </c>
      <c r="BO380" s="159">
        <f t="shared" si="3187"/>
        <v>0</v>
      </c>
      <c r="BP380" s="159">
        <f t="shared" si="3188"/>
        <v>0</v>
      </c>
      <c r="BQ380" s="159">
        <f t="shared" si="3189"/>
        <v>0</v>
      </c>
      <c r="BR380" s="159">
        <f t="shared" si="3190"/>
        <v>0</v>
      </c>
      <c r="BS380" s="159">
        <f t="shared" si="3191"/>
        <v>0</v>
      </c>
      <c r="BT380" s="159">
        <f t="shared" si="3192"/>
        <v>0</v>
      </c>
      <c r="BU380" s="159">
        <f t="shared" si="3193"/>
        <v>0</v>
      </c>
      <c r="BV380" s="159">
        <f t="shared" si="3194"/>
        <v>0</v>
      </c>
      <c r="BW380" s="159">
        <f t="shared" si="3195"/>
        <v>0</v>
      </c>
      <c r="BX380" s="159">
        <f t="shared" si="3196"/>
        <v>0</v>
      </c>
      <c r="BY380" s="127"/>
      <c r="BZ380" s="127"/>
      <c r="CA380" s="127"/>
      <c r="CB380" s="127"/>
      <c r="CC380" s="127"/>
      <c r="CD380" s="127"/>
      <c r="CE380" s="127"/>
      <c r="DU380" s="114"/>
      <c r="DV380" s="114"/>
      <c r="DW380" s="114"/>
      <c r="DX380" s="114"/>
      <c r="DY380" s="114"/>
      <c r="DZ380" s="114"/>
    </row>
    <row r="381" spans="1:130" ht="47" x14ac:dyDescent="0.35">
      <c r="A381" s="439"/>
      <c r="D381" s="156">
        <f>IF('PPG Phase Definition'!S197="LED_DC Cancellation",1,0)</f>
        <v>0</v>
      </c>
      <c r="E381" s="156">
        <f>IF('PPG Phase Definition'!AF197="LED_DC Cancellation",1,0)</f>
        <v>0</v>
      </c>
      <c r="F381" s="156"/>
      <c r="G381" s="156"/>
      <c r="H381" s="172">
        <f xml:space="preserve"> BU379</f>
        <v>0</v>
      </c>
      <c r="I381" s="172">
        <f xml:space="preserve"> BV379</f>
        <v>0</v>
      </c>
      <c r="J381" s="172">
        <f xml:space="preserve"> BW379</f>
        <v>0</v>
      </c>
      <c r="K381" s="172">
        <f xml:space="preserve"> BX379</f>
        <v>0</v>
      </c>
      <c r="L381" s="172">
        <f t="shared" ref="L381" si="3725">DL381</f>
        <v>0</v>
      </c>
      <c r="M381" s="172">
        <f t="shared" ref="M381" si="3726">DM381</f>
        <v>0</v>
      </c>
      <c r="N381" s="172">
        <f t="shared" ref="N381" si="3727">DN381</f>
        <v>0</v>
      </c>
      <c r="O381" s="172">
        <f t="shared" ref="O381" si="3728">DO381</f>
        <v>0</v>
      </c>
      <c r="P381" s="172">
        <f t="shared" ref="P381" si="3729">DP381</f>
        <v>0</v>
      </c>
      <c r="Q381" s="172">
        <f t="shared" ref="Q381" si="3730">DQ381</f>
        <v>0</v>
      </c>
      <c r="R381" s="172">
        <f t="shared" ref="R381" si="3731">DR381</f>
        <v>0</v>
      </c>
      <c r="S381" s="172">
        <f>DS381</f>
        <v>0</v>
      </c>
      <c r="T381" s="172">
        <f t="shared" ref="T381" si="3732" xml:space="preserve"> BQ381</f>
        <v>0</v>
      </c>
      <c r="U381" s="172">
        <f t="shared" ref="U381" si="3733" xml:space="preserve"> BR381</f>
        <v>0</v>
      </c>
      <c r="V381" s="172">
        <f t="shared" ref="V381" si="3734" xml:space="preserve"> BS381</f>
        <v>0</v>
      </c>
      <c r="W381" s="172">
        <f t="shared" ref="W381" si="3735" xml:space="preserve"> BT381</f>
        <v>0</v>
      </c>
      <c r="X381" s="172">
        <f t="shared" ref="X381" si="3736" xml:space="preserve"> BU381</f>
        <v>0</v>
      </c>
      <c r="Y381" s="172">
        <f t="shared" ref="Y381" si="3737" xml:space="preserve"> BV381</f>
        <v>0</v>
      </c>
      <c r="Z381" s="172">
        <f t="shared" ref="Z381" si="3738" xml:space="preserve"> BW381</f>
        <v>0</v>
      </c>
      <c r="AA381" s="172">
        <f xml:space="preserve"> BX381</f>
        <v>0</v>
      </c>
      <c r="AD381" s="10" t="s">
        <v>253</v>
      </c>
      <c r="AE381" s="93">
        <f xml:space="preserve"> ROUND(255*'PPG Phase Definition'!AO431/'PPG Config'!$C$8,0)</f>
        <v>0</v>
      </c>
      <c r="AF381" s="159">
        <f t="shared" si="3167"/>
        <v>0</v>
      </c>
      <c r="AG381" s="159"/>
      <c r="AH381" s="159"/>
      <c r="AI381" s="159"/>
      <c r="AJ381" s="159">
        <f t="shared" si="3168"/>
        <v>0</v>
      </c>
      <c r="AK381" s="159"/>
      <c r="AL381" s="159"/>
      <c r="AM381" s="159"/>
      <c r="AN381" s="159">
        <f t="shared" si="3169"/>
        <v>0</v>
      </c>
      <c r="AO381" s="159"/>
      <c r="AP381" s="159"/>
      <c r="AQ381" s="159"/>
      <c r="AR381" s="159">
        <f t="shared" si="3170"/>
        <v>0</v>
      </c>
      <c r="AS381" s="159"/>
      <c r="AT381" s="159"/>
      <c r="AU381" s="159"/>
      <c r="AV381" s="159">
        <f t="shared" si="3171"/>
        <v>0</v>
      </c>
      <c r="AW381" s="159"/>
      <c r="AX381" s="159"/>
      <c r="AY381" s="159"/>
      <c r="AZ381" s="159">
        <f t="shared" si="3172"/>
        <v>0</v>
      </c>
      <c r="BA381" s="159">
        <f t="shared" si="3173"/>
        <v>0</v>
      </c>
      <c r="BB381" s="159">
        <f t="shared" si="3174"/>
        <v>0</v>
      </c>
      <c r="BC381" s="159">
        <f t="shared" si="3175"/>
        <v>0</v>
      </c>
      <c r="BD381" s="159">
        <f t="shared" si="3176"/>
        <v>0</v>
      </c>
      <c r="BE381" s="159">
        <f t="shared" si="3177"/>
        <v>0</v>
      </c>
      <c r="BF381" s="159">
        <f t="shared" si="3178"/>
        <v>0</v>
      </c>
      <c r="BG381" s="159">
        <f t="shared" si="3179"/>
        <v>0</v>
      </c>
      <c r="BH381" s="159">
        <f t="shared" si="3180"/>
        <v>0</v>
      </c>
      <c r="BI381" s="159">
        <f t="shared" si="3181"/>
        <v>0</v>
      </c>
      <c r="BJ381" s="159">
        <f t="shared" si="3182"/>
        <v>0</v>
      </c>
      <c r="BK381" s="159">
        <f t="shared" si="3183"/>
        <v>0</v>
      </c>
      <c r="BL381" s="159">
        <f t="shared" si="3184"/>
        <v>0</v>
      </c>
      <c r="BM381" s="159">
        <f t="shared" si="3185"/>
        <v>0</v>
      </c>
      <c r="BN381" s="159">
        <f t="shared" si="3186"/>
        <v>0</v>
      </c>
      <c r="BO381" s="159">
        <f t="shared" si="3187"/>
        <v>0</v>
      </c>
      <c r="BP381" s="159">
        <f t="shared" si="3188"/>
        <v>0</v>
      </c>
      <c r="BQ381" s="159">
        <f t="shared" si="3189"/>
        <v>0</v>
      </c>
      <c r="BR381" s="159">
        <f t="shared" si="3190"/>
        <v>0</v>
      </c>
      <c r="BS381" s="159">
        <f t="shared" si="3191"/>
        <v>0</v>
      </c>
      <c r="BT381" s="159">
        <f t="shared" si="3192"/>
        <v>0</v>
      </c>
      <c r="BU381" s="159">
        <f t="shared" si="3193"/>
        <v>0</v>
      </c>
      <c r="BV381" s="159">
        <f t="shared" si="3194"/>
        <v>0</v>
      </c>
      <c r="BW381" s="159">
        <f t="shared" si="3195"/>
        <v>0</v>
      </c>
      <c r="BX381" s="159">
        <f t="shared" si="3196"/>
        <v>0</v>
      </c>
      <c r="BY381" s="183" t="s">
        <v>252</v>
      </c>
      <c r="BZ381" s="114">
        <f xml:space="preserve"> ROUND(255*'PPG Phase Definition'!AP431/'PPG Config'!$C$8,0)</f>
        <v>0</v>
      </c>
      <c r="CA381" s="159">
        <f t="shared" ref="CA381" si="3739" xml:space="preserve"> MOD((BZ381-CU381-16*CQ381-16^2*CM381-CI381*16^3-CE381*16^4)/16^5,16)</f>
        <v>0</v>
      </c>
      <c r="CB381" s="159"/>
      <c r="CC381" s="159"/>
      <c r="CD381" s="159"/>
      <c r="CE381" s="159">
        <f t="shared" ref="CE381" si="3740" xml:space="preserve"> MOD((BZ381-CU381-16*CQ381-16^2*CM381-CI381*16^3)/16^4,16)</f>
        <v>0</v>
      </c>
      <c r="CF381" s="159"/>
      <c r="CG381" s="159"/>
      <c r="CH381" s="159"/>
      <c r="CI381" s="159">
        <f t="shared" ref="CI381" si="3741" xml:space="preserve"> MOD((BZ381-CU381-16*CQ381-16^2*CM381)/16^3,16)</f>
        <v>0</v>
      </c>
      <c r="CJ381" s="159"/>
      <c r="CK381" s="159"/>
      <c r="CL381" s="159"/>
      <c r="CM381" s="159">
        <f t="shared" ref="CM381" si="3742" xml:space="preserve"> MOD((BZ381-CU381-16*CQ381)/16^2,16)</f>
        <v>0</v>
      </c>
      <c r="CN381" s="159"/>
      <c r="CO381" s="159"/>
      <c r="CP381" s="159"/>
      <c r="CQ381" s="159">
        <f t="shared" ref="CQ381" si="3743" xml:space="preserve"> MOD((BZ381-CU381)/16,16)</f>
        <v>0</v>
      </c>
      <c r="CR381" s="159"/>
      <c r="CS381" s="159"/>
      <c r="CT381" s="159"/>
      <c r="CU381" s="159">
        <f t="shared" ref="CU381" si="3744" xml:space="preserve"> MOD(BZ381,16)</f>
        <v>0</v>
      </c>
      <c r="CV381" s="159">
        <f t="shared" ref="CV381" si="3745" xml:space="preserve"> MOD((CA381-CY381-CX381*2-CW381*2^2)/2^3,2)</f>
        <v>0</v>
      </c>
      <c r="CW381" s="159">
        <f t="shared" ref="CW381" si="3746" xml:space="preserve"> MOD((CA381-CY381-CX381*2)/2^2,2)</f>
        <v>0</v>
      </c>
      <c r="CX381" s="159">
        <f t="shared" ref="CX381" si="3747" xml:space="preserve"> MOD((CA381-CY381)/2,2)</f>
        <v>0</v>
      </c>
      <c r="CY381" s="159">
        <f t="shared" ref="CY381" si="3748" xml:space="preserve"> MOD(CA381,2)</f>
        <v>0</v>
      </c>
      <c r="CZ381" s="159">
        <f t="shared" ref="CZ381" si="3749" xml:space="preserve"> MOD((CE381-DC381-DB381*2-DA381*2^2)/2^3,2)</f>
        <v>0</v>
      </c>
      <c r="DA381" s="159">
        <f t="shared" ref="DA381" si="3750" xml:space="preserve"> MOD((CE381-DC381-DB381*2)/2^2,2)</f>
        <v>0</v>
      </c>
      <c r="DB381" s="159">
        <f t="shared" ref="DB381" si="3751" xml:space="preserve"> MOD((CE381-DC381)/2,2)</f>
        <v>0</v>
      </c>
      <c r="DC381" s="159">
        <f t="shared" ref="DC381" si="3752" xml:space="preserve"> MOD(CE381,2)</f>
        <v>0</v>
      </c>
      <c r="DD381" s="159">
        <f t="shared" ref="DD381" si="3753" xml:space="preserve"> MOD((CI381-DG381-DF381*2-DE381*2^2)/2^3,2)</f>
        <v>0</v>
      </c>
      <c r="DE381" s="159">
        <f t="shared" ref="DE381" si="3754" xml:space="preserve"> MOD((CI381-DG381-DF381*2)/2^2,2)</f>
        <v>0</v>
      </c>
      <c r="DF381" s="159">
        <f t="shared" ref="DF381" si="3755" xml:space="preserve"> MOD((CI381-DG381)/2,2)</f>
        <v>0</v>
      </c>
      <c r="DG381" s="159">
        <f t="shared" ref="DG381" si="3756" xml:space="preserve"> MOD(CI381,2)</f>
        <v>0</v>
      </c>
      <c r="DH381" s="159">
        <f t="shared" ref="DH381" si="3757" xml:space="preserve"> MOD((CM381-DK381-DJ381*2-DI381*2^2)/2^3,2)</f>
        <v>0</v>
      </c>
      <c r="DI381" s="159">
        <f t="shared" ref="DI381" si="3758" xml:space="preserve"> MOD((CM381-DK381-DJ381*2)/2^2,2)</f>
        <v>0</v>
      </c>
      <c r="DJ381" s="159">
        <f t="shared" ref="DJ381" si="3759" xml:space="preserve"> MOD((CM381-DK381)/2,2)</f>
        <v>0</v>
      </c>
      <c r="DK381" s="159">
        <f t="shared" ref="DK381" si="3760" xml:space="preserve"> MOD(CM381,2)</f>
        <v>0</v>
      </c>
      <c r="DL381" s="159">
        <f t="shared" ref="DL381" si="3761" xml:space="preserve"> MOD((CQ381-DO381-DN381*2-DM381*2^2)/2^3,2)</f>
        <v>0</v>
      </c>
      <c r="DM381" s="159">
        <f t="shared" ref="DM381" si="3762" xml:space="preserve"> MOD((CQ381-DO381-DN381*2)/2^2,2)</f>
        <v>0</v>
      </c>
      <c r="DN381" s="159">
        <f t="shared" ref="DN381" si="3763" xml:space="preserve"> MOD((CQ381-DO381)/2,2)</f>
        <v>0</v>
      </c>
      <c r="DO381" s="159">
        <f t="shared" ref="DO381" si="3764" xml:space="preserve"> MOD(CQ381,2)</f>
        <v>0</v>
      </c>
      <c r="DP381" s="159">
        <f t="shared" ref="DP381" si="3765" xml:space="preserve"> MOD((CU381-DS381-DR381*2-DQ381*2^2)/2^3,2)</f>
        <v>0</v>
      </c>
      <c r="DQ381" s="159">
        <f t="shared" ref="DQ381" si="3766" xml:space="preserve"> MOD((CU381-DS381-DR381*2)/2^2,2)</f>
        <v>0</v>
      </c>
      <c r="DR381" s="159">
        <f t="shared" ref="DR381" si="3767" xml:space="preserve"> MOD((CU381-DS381)/2,2)</f>
        <v>0</v>
      </c>
      <c r="DS381" s="159">
        <f t="shared" ref="DS381" si="3768" xml:space="preserve"> MOD(CU381,2)</f>
        <v>0</v>
      </c>
      <c r="DU381" s="115" t="str">
        <f t="shared" ref="DU381" si="3769" xml:space="preserve"> DEC2HEX(D381*8+E381*4+F381*2+G381)</f>
        <v>0</v>
      </c>
      <c r="DV381" s="115" t="str">
        <f t="shared" ref="DV381" si="3770" xml:space="preserve"> DEC2HEX(H381*8+I381*4+J381*2+K381)</f>
        <v>0</v>
      </c>
      <c r="DW381" s="115" t="str">
        <f t="shared" ref="DW381" si="3771" xml:space="preserve"> DEC2HEX(L381*8+M381*4+N381*2+O381)</f>
        <v>0</v>
      </c>
      <c r="DX381" s="115" t="str">
        <f t="shared" ref="DX381" si="3772" xml:space="preserve"> DEC2HEX(P381*8+Q381*4+R381*2+S381)</f>
        <v>0</v>
      </c>
      <c r="DY381" s="115" t="str">
        <f t="shared" ref="DY381" si="3773" xml:space="preserve"> DEC2HEX(T381*8+U381*4+V381*2+W381)</f>
        <v>0</v>
      </c>
      <c r="DZ381" s="115" t="str">
        <f t="shared" ref="DZ381" si="3774" xml:space="preserve"> DEC2HEX(X381*8+Y381*4+Z381*2+AA381)</f>
        <v>0</v>
      </c>
    </row>
    <row r="382" spans="1:130" ht="14.75" customHeight="1" x14ac:dyDescent="0.35">
      <c r="A382" s="440">
        <f xml:space="preserve"> A372+1</f>
        <v>21</v>
      </c>
      <c r="B382" s="230">
        <f xml:space="preserve"> B380+1</f>
        <v>132</v>
      </c>
      <c r="C382" s="164" t="str">
        <f xml:space="preserve"> DEC2HEX(B382)</f>
        <v>84</v>
      </c>
      <c r="D382" s="460" t="str">
        <f>D372</f>
        <v>IN_TIA2&lt;4:1&gt;</v>
      </c>
      <c r="E382" s="460"/>
      <c r="F382" s="460"/>
      <c r="G382" s="460"/>
      <c r="H382" s="460" t="str">
        <f t="shared" ref="H382" si="3775">H372</f>
        <v>IN_TIA1&lt;4:1&gt;</v>
      </c>
      <c r="I382" s="460"/>
      <c r="J382" s="460"/>
      <c r="K382" s="460"/>
      <c r="L382" s="460" t="str">
        <f t="shared" ref="L382" si="3776">L372</f>
        <v>LED_DRV2_TX&lt;8:1&gt;</v>
      </c>
      <c r="M382" s="460"/>
      <c r="N382" s="460"/>
      <c r="O382" s="460"/>
      <c r="P382" s="460"/>
      <c r="Q382" s="460"/>
      <c r="R382" s="460"/>
      <c r="S382" s="460"/>
      <c r="T382" s="460" t="str">
        <f>T372</f>
        <v>LED_DRV1_TX&lt;8:1&gt;</v>
      </c>
      <c r="U382" s="460"/>
      <c r="V382" s="460"/>
      <c r="W382" s="460"/>
      <c r="X382" s="460"/>
      <c r="Y382" s="460"/>
      <c r="Z382" s="460"/>
      <c r="AA382" s="460"/>
      <c r="AD382" s="159" t="s">
        <v>59</v>
      </c>
      <c r="AE382" s="93">
        <f xml:space="preserve"> IF('PPG Phase Definition'!F441="",0,('PPG Phase Definition'!F441-1))</f>
        <v>0</v>
      </c>
      <c r="AF382" s="159">
        <f t="shared" si="3167"/>
        <v>0</v>
      </c>
      <c r="AG382" s="159"/>
      <c r="AH382" s="159"/>
      <c r="AI382" s="159"/>
      <c r="AJ382" s="159">
        <f t="shared" si="3168"/>
        <v>0</v>
      </c>
      <c r="AK382" s="159"/>
      <c r="AL382" s="159"/>
      <c r="AM382" s="159"/>
      <c r="AN382" s="159">
        <f t="shared" si="3169"/>
        <v>0</v>
      </c>
      <c r="AO382" s="159"/>
      <c r="AP382" s="159"/>
      <c r="AQ382" s="159"/>
      <c r="AR382" s="159">
        <f t="shared" si="3170"/>
        <v>0</v>
      </c>
      <c r="AS382" s="159"/>
      <c r="AT382" s="159"/>
      <c r="AU382" s="159"/>
      <c r="AV382" s="159">
        <f t="shared" si="3171"/>
        <v>0</v>
      </c>
      <c r="AW382" s="159"/>
      <c r="AX382" s="159"/>
      <c r="AY382" s="159"/>
      <c r="AZ382" s="159">
        <f t="shared" si="3172"/>
        <v>0</v>
      </c>
      <c r="BA382" s="159">
        <f t="shared" si="3173"/>
        <v>0</v>
      </c>
      <c r="BB382" s="159">
        <f t="shared" si="3174"/>
        <v>0</v>
      </c>
      <c r="BC382" s="159">
        <f t="shared" si="3175"/>
        <v>0</v>
      </c>
      <c r="BD382" s="159">
        <f t="shared" si="3176"/>
        <v>0</v>
      </c>
      <c r="BE382" s="159">
        <f t="shared" si="3177"/>
        <v>0</v>
      </c>
      <c r="BF382" s="159">
        <f t="shared" si="3178"/>
        <v>0</v>
      </c>
      <c r="BG382" s="159">
        <f t="shared" si="3179"/>
        <v>0</v>
      </c>
      <c r="BH382" s="159">
        <f t="shared" si="3180"/>
        <v>0</v>
      </c>
      <c r="BI382" s="159">
        <f t="shared" si="3181"/>
        <v>0</v>
      </c>
      <c r="BJ382" s="159">
        <f t="shared" si="3182"/>
        <v>0</v>
      </c>
      <c r="BK382" s="159">
        <f t="shared" si="3183"/>
        <v>0</v>
      </c>
      <c r="BL382" s="159">
        <f t="shared" si="3184"/>
        <v>0</v>
      </c>
      <c r="BM382" s="159">
        <f t="shared" si="3185"/>
        <v>0</v>
      </c>
      <c r="BN382" s="159">
        <f t="shared" si="3186"/>
        <v>0</v>
      </c>
      <c r="BO382" s="159">
        <f t="shared" si="3187"/>
        <v>0</v>
      </c>
      <c r="BP382" s="159">
        <f t="shared" si="3188"/>
        <v>0</v>
      </c>
      <c r="BQ382" s="159">
        <f t="shared" si="3189"/>
        <v>0</v>
      </c>
      <c r="BR382" s="159">
        <f t="shared" si="3190"/>
        <v>0</v>
      </c>
      <c r="BS382" s="159">
        <f t="shared" si="3191"/>
        <v>0</v>
      </c>
      <c r="BT382" s="159">
        <f t="shared" si="3192"/>
        <v>0</v>
      </c>
      <c r="BU382" s="159">
        <f t="shared" si="3193"/>
        <v>0</v>
      </c>
      <c r="BV382" s="159">
        <f t="shared" si="3194"/>
        <v>0</v>
      </c>
      <c r="BW382" s="159">
        <f t="shared" si="3195"/>
        <v>0</v>
      </c>
      <c r="BX382" s="159">
        <f t="shared" si="3196"/>
        <v>0</v>
      </c>
      <c r="DU382" s="114"/>
      <c r="DV382" s="114"/>
      <c r="DW382" s="114"/>
      <c r="DX382" s="114"/>
      <c r="DY382" s="114"/>
      <c r="DZ382" s="114"/>
    </row>
    <row r="383" spans="1:130" ht="15.5" x14ac:dyDescent="0.35">
      <c r="A383" s="439"/>
      <c r="D383" s="155">
        <f>IF('PPG Phase Definition'!Y207=1,1,0)</f>
        <v>0</v>
      </c>
      <c r="E383" s="155">
        <f>IF('PPG Phase Definition'!Z207=1,1,0)</f>
        <v>0</v>
      </c>
      <c r="F383" s="155">
        <f>IF('PPG Phase Definition'!AA207=1,1,0)</f>
        <v>0</v>
      </c>
      <c r="G383" s="155">
        <f>IF('PPG Phase Definition'!AB207=1,1,0)</f>
        <v>0</v>
      </c>
      <c r="H383" s="155">
        <f>IF('PPG Phase Definition'!L207=1,1,0)</f>
        <v>0</v>
      </c>
      <c r="I383" s="155">
        <f>IF('PPG Phase Definition'!M207=1,1,0)</f>
        <v>0</v>
      </c>
      <c r="J383" s="155">
        <f>IF('PPG Phase Definition'!N207=1,1,0)</f>
        <v>1</v>
      </c>
      <c r="K383" s="155">
        <f>IF('PPG Phase Definition'!O207=1,1,0)</f>
        <v>0</v>
      </c>
      <c r="L383" s="155">
        <f xml:space="preserve"> IF('PPG Phase Definition'!E441="TX8",1,0)</f>
        <v>0</v>
      </c>
      <c r="M383" s="155">
        <f xml:space="preserve"> IF('PPG Phase Definition'!E441="TX7",1,0)</f>
        <v>0</v>
      </c>
      <c r="N383" s="155">
        <f xml:space="preserve"> IF('PPG Phase Definition'!E441="TX6",1,0)</f>
        <v>0</v>
      </c>
      <c r="O383" s="155">
        <f xml:space="preserve"> IF('PPG Phase Definition'!E441="TX5",1,0)</f>
        <v>0</v>
      </c>
      <c r="P383" s="155">
        <f xml:space="preserve"> IF('PPG Phase Definition'!E441="TX4",1,0)</f>
        <v>0</v>
      </c>
      <c r="Q383" s="155">
        <f xml:space="preserve"> IF('PPG Phase Definition'!E441="TX3",1,0)</f>
        <v>0</v>
      </c>
      <c r="R383" s="155">
        <f xml:space="preserve"> IF('PPG Phase Definition'!E441="TX2",1,0)</f>
        <v>0</v>
      </c>
      <c r="S383" s="155">
        <f xml:space="preserve"> IF('PPG Phase Definition'!E441="TX1",1,0)</f>
        <v>0</v>
      </c>
      <c r="T383" s="155">
        <f xml:space="preserve"> IF('PPG Phase Definition'!D441="TX8",1,0)</f>
        <v>0</v>
      </c>
      <c r="U383" s="155">
        <f xml:space="preserve"> IF('PPG Phase Definition'!D441="TX7",1,0)</f>
        <v>0</v>
      </c>
      <c r="V383" s="155">
        <f xml:space="preserve"> IF('PPG Phase Definition'!D441="TX6",1,0)</f>
        <v>0</v>
      </c>
      <c r="W383" s="155">
        <f xml:space="preserve"> IF('PPG Phase Definition'!D441="TX5",1,0)</f>
        <v>0</v>
      </c>
      <c r="X383" s="155">
        <f xml:space="preserve"> IF('PPG Phase Definition'!D441="TX4",1,0)</f>
        <v>0</v>
      </c>
      <c r="Y383" s="155">
        <f xml:space="preserve"> IF('PPG Phase Definition'!D441="TX3",1,0)</f>
        <v>0</v>
      </c>
      <c r="Z383" s="155">
        <f xml:space="preserve"> IF('PPG Phase Definition'!D441="TX2",1,0)</f>
        <v>0</v>
      </c>
      <c r="AA383" s="155">
        <f xml:space="preserve"> IF('PPG Phase Definition'!D441="TX1",1,0)</f>
        <v>0</v>
      </c>
      <c r="AD383" s="159" t="s">
        <v>259</v>
      </c>
      <c r="AE383" s="93">
        <f xml:space="preserve"> IF('PPG Phase Definition'!G441="",0,INDEX(REFERENCE!$A$2:$A$15,MATCH('PPG Phase Definition'!G441,REFERENCE!$B$2:$B$15,0)))</f>
        <v>0</v>
      </c>
      <c r="AF383" s="159">
        <f t="shared" si="3167"/>
        <v>0</v>
      </c>
      <c r="AG383" s="159"/>
      <c r="AH383" s="159"/>
      <c r="AI383" s="159"/>
      <c r="AJ383" s="159">
        <f t="shared" si="3168"/>
        <v>0</v>
      </c>
      <c r="AK383" s="159"/>
      <c r="AL383" s="159"/>
      <c r="AM383" s="159"/>
      <c r="AN383" s="159">
        <f t="shared" si="3169"/>
        <v>0</v>
      </c>
      <c r="AO383" s="159"/>
      <c r="AP383" s="159"/>
      <c r="AQ383" s="159"/>
      <c r="AR383" s="159">
        <f t="shared" si="3170"/>
        <v>0</v>
      </c>
      <c r="AS383" s="159"/>
      <c r="AT383" s="159"/>
      <c r="AU383" s="159"/>
      <c r="AV383" s="159">
        <f t="shared" si="3171"/>
        <v>0</v>
      </c>
      <c r="AW383" s="159"/>
      <c r="AX383" s="159"/>
      <c r="AY383" s="159"/>
      <c r="AZ383" s="159">
        <f t="shared" si="3172"/>
        <v>0</v>
      </c>
      <c r="BA383" s="159">
        <f t="shared" si="3173"/>
        <v>0</v>
      </c>
      <c r="BB383" s="159">
        <f t="shared" si="3174"/>
        <v>0</v>
      </c>
      <c r="BC383" s="159">
        <f t="shared" si="3175"/>
        <v>0</v>
      </c>
      <c r="BD383" s="159">
        <f t="shared" si="3176"/>
        <v>0</v>
      </c>
      <c r="BE383" s="159">
        <f t="shared" si="3177"/>
        <v>0</v>
      </c>
      <c r="BF383" s="159">
        <f t="shared" si="3178"/>
        <v>0</v>
      </c>
      <c r="BG383" s="159">
        <f t="shared" si="3179"/>
        <v>0</v>
      </c>
      <c r="BH383" s="159">
        <f t="shared" si="3180"/>
        <v>0</v>
      </c>
      <c r="BI383" s="159">
        <f t="shared" si="3181"/>
        <v>0</v>
      </c>
      <c r="BJ383" s="159">
        <f t="shared" si="3182"/>
        <v>0</v>
      </c>
      <c r="BK383" s="159">
        <f t="shared" si="3183"/>
        <v>0</v>
      </c>
      <c r="BL383" s="159">
        <f t="shared" si="3184"/>
        <v>0</v>
      </c>
      <c r="BM383" s="159">
        <f t="shared" si="3185"/>
        <v>0</v>
      </c>
      <c r="BN383" s="159">
        <f t="shared" si="3186"/>
        <v>0</v>
      </c>
      <c r="BO383" s="159">
        <f t="shared" si="3187"/>
        <v>0</v>
      </c>
      <c r="BP383" s="159">
        <f t="shared" si="3188"/>
        <v>0</v>
      </c>
      <c r="BQ383" s="159">
        <f t="shared" si="3189"/>
        <v>0</v>
      </c>
      <c r="BR383" s="159">
        <f t="shared" si="3190"/>
        <v>0</v>
      </c>
      <c r="BS383" s="159">
        <f t="shared" si="3191"/>
        <v>0</v>
      </c>
      <c r="BT383" s="159">
        <f t="shared" si="3192"/>
        <v>0</v>
      </c>
      <c r="BU383" s="159">
        <f t="shared" si="3193"/>
        <v>0</v>
      </c>
      <c r="BV383" s="159">
        <f t="shared" si="3194"/>
        <v>0</v>
      </c>
      <c r="BW383" s="159">
        <f t="shared" si="3195"/>
        <v>0</v>
      </c>
      <c r="BX383" s="159">
        <f t="shared" si="3196"/>
        <v>0</v>
      </c>
      <c r="BY383" s="127"/>
      <c r="BZ383" s="127"/>
      <c r="CA383" s="127"/>
      <c r="CB383" s="127"/>
      <c r="CC383" s="127"/>
      <c r="CD383" s="127"/>
      <c r="CE383" s="127"/>
      <c r="DU383" s="115" t="str">
        <f t="shared" ref="DU383" si="3777" xml:space="preserve"> DEC2HEX(D383*8+E383*4+F383*2+G383)</f>
        <v>0</v>
      </c>
      <c r="DV383" s="115" t="str">
        <f t="shared" ref="DV383" si="3778" xml:space="preserve"> DEC2HEX(H383*8+I383*4+J383*2+K383)</f>
        <v>2</v>
      </c>
      <c r="DW383" s="115" t="str">
        <f t="shared" ref="DW383" si="3779" xml:space="preserve"> DEC2HEX(L383*8+M383*4+N383*2+O383)</f>
        <v>0</v>
      </c>
      <c r="DX383" s="115" t="str">
        <f t="shared" ref="DX383" si="3780" xml:space="preserve"> DEC2HEX(P383*8+Q383*4+R383*2+S383)</f>
        <v>0</v>
      </c>
      <c r="DY383" s="115" t="str">
        <f t="shared" ref="DY383" si="3781" xml:space="preserve"> DEC2HEX(T383*8+U383*4+V383*2+W383)</f>
        <v>0</v>
      </c>
      <c r="DZ383" s="115" t="str">
        <f t="shared" ref="DZ383" si="3782" xml:space="preserve"> DEC2HEX(X383*8+Y383*4+Z383*2+AA383)</f>
        <v>0</v>
      </c>
    </row>
    <row r="384" spans="1:130" ht="69" x14ac:dyDescent="0.35">
      <c r="A384" s="439"/>
      <c r="B384" s="230">
        <f>B382+1</f>
        <v>133</v>
      </c>
      <c r="C384" s="164" t="str">
        <f t="shared" ref="C384" si="3783" xml:space="preserve"> DEC2HEX(B384)</f>
        <v>85</v>
      </c>
      <c r="D384" s="445" t="s">
        <v>238</v>
      </c>
      <c r="E384" s="476"/>
      <c r="F384" s="476"/>
      <c r="G384" s="476"/>
      <c r="H384" s="476"/>
      <c r="I384" s="476"/>
      <c r="J384" s="476"/>
      <c r="K384" s="476"/>
      <c r="L384" s="168" t="s">
        <v>239</v>
      </c>
      <c r="M384" s="168" t="s">
        <v>240</v>
      </c>
      <c r="N384" s="168" t="s">
        <v>241</v>
      </c>
      <c r="O384" s="460" t="s">
        <v>242</v>
      </c>
      <c r="P384" s="460"/>
      <c r="Q384" s="460"/>
      <c r="R384" s="477" t="s">
        <v>378</v>
      </c>
      <c r="S384" s="477"/>
      <c r="T384" s="460" t="s">
        <v>243</v>
      </c>
      <c r="U384" s="460"/>
      <c r="V384" s="460"/>
      <c r="W384" s="460"/>
      <c r="X384" s="460" t="s">
        <v>33</v>
      </c>
      <c r="Y384" s="460"/>
      <c r="Z384" s="460"/>
      <c r="AA384" s="460"/>
      <c r="AD384" s="159" t="s">
        <v>260</v>
      </c>
      <c r="AE384" s="93">
        <f xml:space="preserve"> IF('PPG Phase Definition'!H441="",0,INDEX(REFERENCE!$A$17:$A$24,MATCH('PPG Phase Definition'!H441,REFERENCE!$B$17:$B$24,0)))</f>
        <v>0</v>
      </c>
      <c r="AF384" s="159">
        <f t="shared" si="3167"/>
        <v>0</v>
      </c>
      <c r="AG384" s="159"/>
      <c r="AH384" s="159"/>
      <c r="AI384" s="159"/>
      <c r="AJ384" s="159">
        <f t="shared" si="3168"/>
        <v>0</v>
      </c>
      <c r="AK384" s="159"/>
      <c r="AL384" s="159"/>
      <c r="AM384" s="159"/>
      <c r="AN384" s="159">
        <f t="shared" si="3169"/>
        <v>0</v>
      </c>
      <c r="AO384" s="159"/>
      <c r="AP384" s="159"/>
      <c r="AQ384" s="159"/>
      <c r="AR384" s="159">
        <f t="shared" si="3170"/>
        <v>0</v>
      </c>
      <c r="AS384" s="159"/>
      <c r="AT384" s="159"/>
      <c r="AU384" s="159"/>
      <c r="AV384" s="159">
        <f t="shared" si="3171"/>
        <v>0</v>
      </c>
      <c r="AW384" s="159"/>
      <c r="AX384" s="159"/>
      <c r="AY384" s="159"/>
      <c r="AZ384" s="159">
        <f t="shared" si="3172"/>
        <v>0</v>
      </c>
      <c r="BA384" s="159">
        <f t="shared" si="3173"/>
        <v>0</v>
      </c>
      <c r="BB384" s="159">
        <f t="shared" si="3174"/>
        <v>0</v>
      </c>
      <c r="BC384" s="159">
        <f t="shared" si="3175"/>
        <v>0</v>
      </c>
      <c r="BD384" s="159">
        <f t="shared" si="3176"/>
        <v>0</v>
      </c>
      <c r="BE384" s="159">
        <f t="shared" si="3177"/>
        <v>0</v>
      </c>
      <c r="BF384" s="159">
        <f t="shared" si="3178"/>
        <v>0</v>
      </c>
      <c r="BG384" s="159">
        <f t="shared" si="3179"/>
        <v>0</v>
      </c>
      <c r="BH384" s="159">
        <f t="shared" si="3180"/>
        <v>0</v>
      </c>
      <c r="BI384" s="159">
        <f t="shared" si="3181"/>
        <v>0</v>
      </c>
      <c r="BJ384" s="159">
        <f t="shared" si="3182"/>
        <v>0</v>
      </c>
      <c r="BK384" s="159">
        <f t="shared" si="3183"/>
        <v>0</v>
      </c>
      <c r="BL384" s="159">
        <f t="shared" si="3184"/>
        <v>0</v>
      </c>
      <c r="BM384" s="159">
        <f t="shared" si="3185"/>
        <v>0</v>
      </c>
      <c r="BN384" s="159">
        <f t="shared" si="3186"/>
        <v>0</v>
      </c>
      <c r="BO384" s="159">
        <f t="shared" si="3187"/>
        <v>0</v>
      </c>
      <c r="BP384" s="159">
        <f t="shared" si="3188"/>
        <v>0</v>
      </c>
      <c r="BQ384" s="159">
        <f t="shared" si="3189"/>
        <v>0</v>
      </c>
      <c r="BR384" s="159">
        <f t="shared" si="3190"/>
        <v>0</v>
      </c>
      <c r="BS384" s="159">
        <f t="shared" si="3191"/>
        <v>0</v>
      </c>
      <c r="BT384" s="159">
        <f t="shared" si="3192"/>
        <v>0</v>
      </c>
      <c r="BU384" s="159">
        <f t="shared" si="3193"/>
        <v>0</v>
      </c>
      <c r="BV384" s="159">
        <f t="shared" si="3194"/>
        <v>0</v>
      </c>
      <c r="BW384" s="159">
        <f t="shared" si="3195"/>
        <v>0</v>
      </c>
      <c r="BX384" s="159">
        <f t="shared" si="3196"/>
        <v>0</v>
      </c>
      <c r="DU384" s="114"/>
      <c r="DV384" s="114"/>
      <c r="DW384" s="114"/>
      <c r="DX384" s="114"/>
      <c r="DY384" s="114"/>
      <c r="DZ384" s="114"/>
    </row>
    <row r="385" spans="1:130" ht="14.75" customHeight="1" x14ac:dyDescent="0.35">
      <c r="A385" s="439"/>
      <c r="D385" s="172">
        <f t="shared" ref="D385" si="3784" xml:space="preserve"> BQ385</f>
        <v>0</v>
      </c>
      <c r="E385" s="172">
        <f t="shared" ref="E385" si="3785" xml:space="preserve"> BR385</f>
        <v>0</v>
      </c>
      <c r="F385" s="172">
        <f t="shared" ref="F385" si="3786" xml:space="preserve"> BS385</f>
        <v>0</v>
      </c>
      <c r="G385" s="172">
        <f t="shared" ref="G385" si="3787" xml:space="preserve"> BT385</f>
        <v>0</v>
      </c>
      <c r="H385" s="172">
        <f t="shared" ref="H385" si="3788" xml:space="preserve"> BU385</f>
        <v>0</v>
      </c>
      <c r="I385" s="172">
        <f t="shared" ref="I385" si="3789" xml:space="preserve"> BV385</f>
        <v>0</v>
      </c>
      <c r="J385" s="172">
        <f t="shared" ref="J385" si="3790" xml:space="preserve"> BW385</f>
        <v>0</v>
      </c>
      <c r="K385" s="172">
        <f t="shared" ref="K385" si="3791" xml:space="preserve"> BX385</f>
        <v>0</v>
      </c>
      <c r="L385" s="172">
        <f>IF('PPG Phase Definition'!S207="DIG AACM",1,IF('PPG Phase Definition'!S207="LED_DC Cancellation",1,0))</f>
        <v>0</v>
      </c>
      <c r="M385" s="172">
        <f>IF('PPG Phase Definition'!S207="ANA AACM",1,0)</f>
        <v>0</v>
      </c>
      <c r="N385" s="172">
        <f xml:space="preserve"> 'PPG Phase Definition'!U207</f>
        <v>1</v>
      </c>
      <c r="O385" s="172">
        <f t="shared" ref="O385" si="3792" xml:space="preserve"> BV384</f>
        <v>0</v>
      </c>
      <c r="P385" s="172">
        <f t="shared" ref="P385" si="3793" xml:space="preserve"> BW384</f>
        <v>0</v>
      </c>
      <c r="Q385" s="172">
        <f xml:space="preserve"> BX384</f>
        <v>0</v>
      </c>
      <c r="R385" s="172">
        <f>INT(MOD('PPG Phase Definition'!T207/2,2))</f>
        <v>0</v>
      </c>
      <c r="S385" s="172">
        <f>MOD('PPG Phase Definition'!T207,2)</f>
        <v>0</v>
      </c>
      <c r="T385" s="172">
        <f t="shared" ref="T385" si="3794" xml:space="preserve"> BU383</f>
        <v>0</v>
      </c>
      <c r="U385" s="172">
        <f t="shared" ref="U385" si="3795" xml:space="preserve"> BV383</f>
        <v>0</v>
      </c>
      <c r="V385" s="172">
        <f t="shared" ref="V385" si="3796" xml:space="preserve"> BW383</f>
        <v>0</v>
      </c>
      <c r="W385" s="172">
        <f xml:space="preserve"> BX383</f>
        <v>0</v>
      </c>
      <c r="X385" s="172">
        <f t="shared" ref="X385" si="3797" xml:space="preserve"> BU382</f>
        <v>0</v>
      </c>
      <c r="Y385" s="172">
        <f t="shared" ref="Y385" si="3798" xml:space="preserve"> BV382</f>
        <v>0</v>
      </c>
      <c r="Z385" s="172">
        <f t="shared" ref="Z385" si="3799" xml:space="preserve"> BW382</f>
        <v>0</v>
      </c>
      <c r="AA385" s="172">
        <f xml:space="preserve"> BX382</f>
        <v>0</v>
      </c>
      <c r="AD385" s="159" t="s">
        <v>261</v>
      </c>
      <c r="AE385" s="93">
        <f xml:space="preserve"> IF(OR(('PPG Phase Definition'!U207=1),('PPG Phase Definition'!$Q$2=1)),IF('PPG Phase Definition'!I441="",0,MIN(ROUND('PPG Phase Definition'!I441/'PPG Config'!$C$20*255,0),255)),IF('PPG Phase Definition'!I441="",0,MIN(ROUND('PPG Phase Definition'!I441/'PPG Config'!$C$23*255,0),255)))</f>
        <v>0</v>
      </c>
      <c r="AF385" s="159">
        <f t="shared" si="3167"/>
        <v>0</v>
      </c>
      <c r="AG385" s="159"/>
      <c r="AH385" s="159"/>
      <c r="AI385" s="159"/>
      <c r="AJ385" s="159">
        <f t="shared" si="3168"/>
        <v>0</v>
      </c>
      <c r="AK385" s="159"/>
      <c r="AL385" s="159"/>
      <c r="AM385" s="159"/>
      <c r="AN385" s="159">
        <f t="shared" si="3169"/>
        <v>0</v>
      </c>
      <c r="AO385" s="159"/>
      <c r="AP385" s="159"/>
      <c r="AQ385" s="159"/>
      <c r="AR385" s="159">
        <f t="shared" si="3170"/>
        <v>0</v>
      </c>
      <c r="AS385" s="159"/>
      <c r="AT385" s="159"/>
      <c r="AU385" s="159"/>
      <c r="AV385" s="159">
        <f t="shared" si="3171"/>
        <v>0</v>
      </c>
      <c r="AW385" s="159"/>
      <c r="AX385" s="159"/>
      <c r="AY385" s="159"/>
      <c r="AZ385" s="159">
        <f t="shared" si="3172"/>
        <v>0</v>
      </c>
      <c r="BA385" s="159">
        <f t="shared" si="3173"/>
        <v>0</v>
      </c>
      <c r="BB385" s="159">
        <f t="shared" si="3174"/>
        <v>0</v>
      </c>
      <c r="BC385" s="159">
        <f t="shared" si="3175"/>
        <v>0</v>
      </c>
      <c r="BD385" s="159">
        <f t="shared" si="3176"/>
        <v>0</v>
      </c>
      <c r="BE385" s="159">
        <f t="shared" si="3177"/>
        <v>0</v>
      </c>
      <c r="BF385" s="159">
        <f t="shared" si="3178"/>
        <v>0</v>
      </c>
      <c r="BG385" s="159">
        <f t="shared" si="3179"/>
        <v>0</v>
      </c>
      <c r="BH385" s="159">
        <f t="shared" si="3180"/>
        <v>0</v>
      </c>
      <c r="BI385" s="159">
        <f t="shared" si="3181"/>
        <v>0</v>
      </c>
      <c r="BJ385" s="159">
        <f t="shared" si="3182"/>
        <v>0</v>
      </c>
      <c r="BK385" s="159">
        <f t="shared" si="3183"/>
        <v>0</v>
      </c>
      <c r="BL385" s="159">
        <f t="shared" si="3184"/>
        <v>0</v>
      </c>
      <c r="BM385" s="159">
        <f t="shared" si="3185"/>
        <v>0</v>
      </c>
      <c r="BN385" s="159">
        <f t="shared" si="3186"/>
        <v>0</v>
      </c>
      <c r="BO385" s="159">
        <f t="shared" si="3187"/>
        <v>0</v>
      </c>
      <c r="BP385" s="159">
        <f t="shared" si="3188"/>
        <v>0</v>
      </c>
      <c r="BQ385" s="159">
        <f t="shared" si="3189"/>
        <v>0</v>
      </c>
      <c r="BR385" s="159">
        <f t="shared" si="3190"/>
        <v>0</v>
      </c>
      <c r="BS385" s="159">
        <f t="shared" si="3191"/>
        <v>0</v>
      </c>
      <c r="BT385" s="159">
        <f t="shared" si="3192"/>
        <v>0</v>
      </c>
      <c r="BU385" s="159">
        <f t="shared" si="3193"/>
        <v>0</v>
      </c>
      <c r="BV385" s="159">
        <f t="shared" si="3194"/>
        <v>0</v>
      </c>
      <c r="BW385" s="159">
        <f t="shared" si="3195"/>
        <v>0</v>
      </c>
      <c r="BX385" s="159">
        <f t="shared" si="3196"/>
        <v>0</v>
      </c>
      <c r="BY385" s="127"/>
      <c r="BZ385" s="127"/>
      <c r="CA385" s="127"/>
      <c r="CB385" s="127"/>
      <c r="CC385" s="127"/>
      <c r="CD385" s="127"/>
      <c r="CE385" s="127"/>
      <c r="CF385" s="127"/>
      <c r="CG385" s="127"/>
      <c r="CH385" s="127"/>
      <c r="CI385" s="127"/>
      <c r="CJ385" s="127"/>
      <c r="CK385" s="127"/>
      <c r="CL385" s="127"/>
      <c r="CM385" s="127"/>
      <c r="CN385" s="127"/>
      <c r="CO385" s="127"/>
      <c r="CP385" s="127"/>
      <c r="CQ385" s="127"/>
      <c r="CR385" s="127"/>
      <c r="CS385" s="127"/>
      <c r="DU385" s="115" t="str">
        <f t="shared" ref="DU385" si="3800" xml:space="preserve"> DEC2HEX(D385*8+E385*4+F385*2+G385)</f>
        <v>0</v>
      </c>
      <c r="DV385" s="115" t="str">
        <f t="shared" ref="DV385" si="3801" xml:space="preserve"> DEC2HEX(H385*8+I385*4+J385*2+K385)</f>
        <v>0</v>
      </c>
      <c r="DW385" s="115" t="str">
        <f t="shared" ref="DW385" si="3802" xml:space="preserve"> DEC2HEX(L385*8+M385*4+N385*2+O385)</f>
        <v>2</v>
      </c>
      <c r="DX385" s="115" t="str">
        <f t="shared" ref="DX385" si="3803" xml:space="preserve"> DEC2HEX(P385*8+Q385*4+R385*2+S385)</f>
        <v>0</v>
      </c>
      <c r="DY385" s="115" t="str">
        <f t="shared" ref="DY385" si="3804" xml:space="preserve"> DEC2HEX(T385*8+U385*4+V385*2+W385)</f>
        <v>0</v>
      </c>
      <c r="DZ385" s="115" t="str">
        <f t="shared" ref="DZ385" si="3805" xml:space="preserve"> DEC2HEX(X385*8+Y385*4+Z385*2+AA385)</f>
        <v>0</v>
      </c>
    </row>
    <row r="386" spans="1:130" ht="90" customHeight="1" x14ac:dyDescent="0.35">
      <c r="A386" s="439"/>
      <c r="B386" s="230">
        <f>B384+1</f>
        <v>134</v>
      </c>
      <c r="C386" s="164" t="str">
        <f t="shared" ref="C386" si="3806" xml:space="preserve"> DEC2HEX(B386)</f>
        <v>86</v>
      </c>
      <c r="D386" s="445" t="s">
        <v>244</v>
      </c>
      <c r="E386" s="445"/>
      <c r="F386" s="169" t="s">
        <v>573</v>
      </c>
      <c r="G386" s="168" t="s">
        <v>350</v>
      </c>
      <c r="H386" s="168" t="s">
        <v>572</v>
      </c>
      <c r="I386" s="478" t="s">
        <v>571</v>
      </c>
      <c r="J386" s="478"/>
      <c r="K386" s="478" t="s">
        <v>34</v>
      </c>
      <c r="L386" s="478"/>
      <c r="M386" s="169" t="s">
        <v>245</v>
      </c>
      <c r="N386" s="169" t="s">
        <v>570</v>
      </c>
      <c r="O386" s="169" t="s">
        <v>35</v>
      </c>
      <c r="P386" s="168" t="s">
        <v>377</v>
      </c>
      <c r="Q386" s="167">
        <v>0</v>
      </c>
      <c r="R386" s="167">
        <v>0</v>
      </c>
      <c r="S386" s="167">
        <v>0</v>
      </c>
      <c r="T386" s="460" t="s">
        <v>37</v>
      </c>
      <c r="U386" s="460"/>
      <c r="V386" s="460"/>
      <c r="W386" s="460"/>
      <c r="X386" s="460"/>
      <c r="Y386" s="460"/>
      <c r="Z386" s="460"/>
      <c r="AA386" s="460"/>
      <c r="AD386" s="159" t="s">
        <v>262</v>
      </c>
      <c r="AE386" s="93">
        <f xml:space="preserve"> IF('PPG Phase Definition'!T441="",0,INDEX(REFERENCE!$A$2:$A$15,MATCH('PPG Phase Definition'!T441,REFERENCE!$B$2:$B$15,0)))</f>
        <v>0</v>
      </c>
      <c r="AF386" s="159">
        <f t="shared" si="3167"/>
        <v>0</v>
      </c>
      <c r="AG386" s="159"/>
      <c r="AH386" s="159"/>
      <c r="AI386" s="159"/>
      <c r="AJ386" s="159">
        <f t="shared" si="3168"/>
        <v>0</v>
      </c>
      <c r="AK386" s="159"/>
      <c r="AL386" s="159"/>
      <c r="AM386" s="159"/>
      <c r="AN386" s="159">
        <f t="shared" si="3169"/>
        <v>0</v>
      </c>
      <c r="AO386" s="159"/>
      <c r="AP386" s="159"/>
      <c r="AQ386" s="159"/>
      <c r="AR386" s="159">
        <f t="shared" si="3170"/>
        <v>0</v>
      </c>
      <c r="AS386" s="159"/>
      <c r="AT386" s="159"/>
      <c r="AU386" s="159"/>
      <c r="AV386" s="159">
        <f t="shared" si="3171"/>
        <v>0</v>
      </c>
      <c r="AW386" s="159"/>
      <c r="AX386" s="159"/>
      <c r="AY386" s="159"/>
      <c r="AZ386" s="159">
        <f t="shared" si="3172"/>
        <v>0</v>
      </c>
      <c r="BA386" s="159">
        <f t="shared" si="3173"/>
        <v>0</v>
      </c>
      <c r="BB386" s="159">
        <f t="shared" si="3174"/>
        <v>0</v>
      </c>
      <c r="BC386" s="159">
        <f t="shared" si="3175"/>
        <v>0</v>
      </c>
      <c r="BD386" s="159">
        <f t="shared" si="3176"/>
        <v>0</v>
      </c>
      <c r="BE386" s="159">
        <f t="shared" si="3177"/>
        <v>0</v>
      </c>
      <c r="BF386" s="159">
        <f t="shared" si="3178"/>
        <v>0</v>
      </c>
      <c r="BG386" s="159">
        <f t="shared" si="3179"/>
        <v>0</v>
      </c>
      <c r="BH386" s="159">
        <f t="shared" si="3180"/>
        <v>0</v>
      </c>
      <c r="BI386" s="159">
        <f t="shared" si="3181"/>
        <v>0</v>
      </c>
      <c r="BJ386" s="159">
        <f t="shared" si="3182"/>
        <v>0</v>
      </c>
      <c r="BK386" s="159">
        <f t="shared" si="3183"/>
        <v>0</v>
      </c>
      <c r="BL386" s="159">
        <f t="shared" si="3184"/>
        <v>0</v>
      </c>
      <c r="BM386" s="159">
        <f t="shared" si="3185"/>
        <v>0</v>
      </c>
      <c r="BN386" s="159">
        <f t="shared" si="3186"/>
        <v>0</v>
      </c>
      <c r="BO386" s="159">
        <f t="shared" si="3187"/>
        <v>0</v>
      </c>
      <c r="BP386" s="159">
        <f t="shared" si="3188"/>
        <v>0</v>
      </c>
      <c r="BQ386" s="159">
        <f t="shared" si="3189"/>
        <v>0</v>
      </c>
      <c r="BR386" s="159">
        <f t="shared" si="3190"/>
        <v>0</v>
      </c>
      <c r="BS386" s="159">
        <f t="shared" si="3191"/>
        <v>0</v>
      </c>
      <c r="BT386" s="159">
        <f t="shared" si="3192"/>
        <v>0</v>
      </c>
      <c r="BU386" s="159">
        <f t="shared" si="3193"/>
        <v>0</v>
      </c>
      <c r="BV386" s="159">
        <f t="shared" si="3194"/>
        <v>0</v>
      </c>
      <c r="BW386" s="159">
        <f t="shared" si="3195"/>
        <v>0</v>
      </c>
      <c r="BX386" s="159">
        <f t="shared" si="3196"/>
        <v>0</v>
      </c>
      <c r="BY386" s="127"/>
      <c r="BZ386" s="127"/>
      <c r="CA386" s="127"/>
      <c r="CB386" s="127"/>
      <c r="CC386" s="127"/>
      <c r="CD386" s="127"/>
      <c r="CE386" s="127"/>
      <c r="DU386" s="114"/>
      <c r="DV386" s="114"/>
      <c r="DW386" s="114"/>
      <c r="DX386" s="114"/>
      <c r="DY386" s="114"/>
      <c r="DZ386" s="114"/>
    </row>
    <row r="387" spans="1:130" ht="15.5" x14ac:dyDescent="0.35">
      <c r="A387" s="439"/>
      <c r="D387" s="172">
        <f xml:space="preserve"> MOD((IF('PPG Phase Definition'!S441="",0,INDEX(REFERENCE!$L$12:$L$15,MATCH('PPG Phase Definition'!S441,REFERENCE!$M$12:$M$15,0)))-E387)/2,2)</f>
        <v>0</v>
      </c>
      <c r="E387" s="172">
        <f xml:space="preserve"> MOD(IF('PPG Phase Definition'!S441="",0,INDEX(REFERENCE!$L$12:$L$15,MATCH('PPG Phase Definition'!S441,REFERENCE!$M$12:$M$15,0))),2)</f>
        <v>0</v>
      </c>
      <c r="F387" s="156"/>
      <c r="G387" s="156"/>
      <c r="H387" s="172">
        <f>IF('PPG Phase Definition'!C207="Impedance",1,0)*IMP_MODE_EN</f>
        <v>0</v>
      </c>
      <c r="I387" s="172">
        <f xml:space="preserve"> MOD(('PPG Phase Definition'!M441-J387)/2,2)</f>
        <v>0</v>
      </c>
      <c r="J387" s="172">
        <f xml:space="preserve"> MOD('PPG Phase Definition'!M441,2)</f>
        <v>0</v>
      </c>
      <c r="K387" s="156"/>
      <c r="L387" s="156"/>
      <c r="M387" s="156"/>
      <c r="N387" s="172">
        <f xml:space="preserve"> MOD(('PPG Phase Definition'!M441-I387*2-J387)/4,2)</f>
        <v>0</v>
      </c>
      <c r="O387" s="172">
        <f xml:space="preserve"> 'PPG Phase Definition'!K441</f>
        <v>0</v>
      </c>
      <c r="P387" s="156">
        <f>IF('PPG Phase Definition'!K207="Set2",1,0)</f>
        <v>0</v>
      </c>
      <c r="Q387" s="156"/>
      <c r="R387" s="156"/>
      <c r="S387" s="156"/>
      <c r="T387" s="172">
        <f t="shared" ref="T387" si="3807" xml:space="preserve"> BQ390</f>
        <v>0</v>
      </c>
      <c r="U387" s="172">
        <f t="shared" ref="U387" si="3808" xml:space="preserve"> BR390</f>
        <v>0</v>
      </c>
      <c r="V387" s="172">
        <f t="shared" ref="V387" si="3809" xml:space="preserve"> BS390</f>
        <v>0</v>
      </c>
      <c r="W387" s="172">
        <f t="shared" ref="W387" si="3810" xml:space="preserve"> BT390</f>
        <v>0</v>
      </c>
      <c r="X387" s="172">
        <f t="shared" ref="X387" si="3811" xml:space="preserve"> BU390</f>
        <v>0</v>
      </c>
      <c r="Y387" s="172">
        <f t="shared" ref="Y387" si="3812" xml:space="preserve"> BV390</f>
        <v>0</v>
      </c>
      <c r="Z387" s="172">
        <f t="shared" ref="Z387" si="3813" xml:space="preserve"> BW390</f>
        <v>0</v>
      </c>
      <c r="AA387" s="172">
        <f xml:space="preserve"> BX390</f>
        <v>0</v>
      </c>
      <c r="AD387" s="159" t="s">
        <v>263</v>
      </c>
      <c r="AE387" s="93">
        <f xml:space="preserve"> IF('PPG Phase Definition'!U441="",0,INDEX(REFERENCE!$A$17:$A$24,MATCH('PPG Phase Definition'!U441,REFERENCE!$B$17:$B$24,0)))</f>
        <v>0</v>
      </c>
      <c r="AF387" s="159">
        <f t="shared" si="3167"/>
        <v>0</v>
      </c>
      <c r="AG387" s="159"/>
      <c r="AH387" s="159"/>
      <c r="AI387" s="159"/>
      <c r="AJ387" s="159">
        <f t="shared" si="3168"/>
        <v>0</v>
      </c>
      <c r="AK387" s="159"/>
      <c r="AL387" s="159"/>
      <c r="AM387" s="159"/>
      <c r="AN387" s="159">
        <f t="shared" si="3169"/>
        <v>0</v>
      </c>
      <c r="AO387" s="159"/>
      <c r="AP387" s="159"/>
      <c r="AQ387" s="159"/>
      <c r="AR387" s="159">
        <f t="shared" si="3170"/>
        <v>0</v>
      </c>
      <c r="AS387" s="159"/>
      <c r="AT387" s="159"/>
      <c r="AU387" s="159"/>
      <c r="AV387" s="159">
        <f t="shared" si="3171"/>
        <v>0</v>
      </c>
      <c r="AW387" s="159"/>
      <c r="AX387" s="159"/>
      <c r="AY387" s="159"/>
      <c r="AZ387" s="159">
        <f t="shared" si="3172"/>
        <v>0</v>
      </c>
      <c r="BA387" s="159">
        <f t="shared" si="3173"/>
        <v>0</v>
      </c>
      <c r="BB387" s="159">
        <f t="shared" si="3174"/>
        <v>0</v>
      </c>
      <c r="BC387" s="159">
        <f t="shared" si="3175"/>
        <v>0</v>
      </c>
      <c r="BD387" s="159">
        <f t="shared" si="3176"/>
        <v>0</v>
      </c>
      <c r="BE387" s="159">
        <f t="shared" si="3177"/>
        <v>0</v>
      </c>
      <c r="BF387" s="159">
        <f t="shared" si="3178"/>
        <v>0</v>
      </c>
      <c r="BG387" s="159">
        <f t="shared" si="3179"/>
        <v>0</v>
      </c>
      <c r="BH387" s="159">
        <f t="shared" si="3180"/>
        <v>0</v>
      </c>
      <c r="BI387" s="159">
        <f t="shared" si="3181"/>
        <v>0</v>
      </c>
      <c r="BJ387" s="159">
        <f t="shared" si="3182"/>
        <v>0</v>
      </c>
      <c r="BK387" s="159">
        <f t="shared" si="3183"/>
        <v>0</v>
      </c>
      <c r="BL387" s="159">
        <f t="shared" si="3184"/>
        <v>0</v>
      </c>
      <c r="BM387" s="159">
        <f t="shared" si="3185"/>
        <v>0</v>
      </c>
      <c r="BN387" s="159">
        <f t="shared" si="3186"/>
        <v>0</v>
      </c>
      <c r="BO387" s="159">
        <f t="shared" si="3187"/>
        <v>0</v>
      </c>
      <c r="BP387" s="159">
        <f t="shared" si="3188"/>
        <v>0</v>
      </c>
      <c r="BQ387" s="159">
        <f t="shared" si="3189"/>
        <v>0</v>
      </c>
      <c r="BR387" s="159">
        <f t="shared" si="3190"/>
        <v>0</v>
      </c>
      <c r="BS387" s="159">
        <f t="shared" si="3191"/>
        <v>0</v>
      </c>
      <c r="BT387" s="159">
        <f t="shared" si="3192"/>
        <v>0</v>
      </c>
      <c r="BU387" s="159">
        <f t="shared" si="3193"/>
        <v>0</v>
      </c>
      <c r="BV387" s="159">
        <f t="shared" si="3194"/>
        <v>0</v>
      </c>
      <c r="BW387" s="159">
        <f t="shared" si="3195"/>
        <v>0</v>
      </c>
      <c r="BX387" s="159">
        <f t="shared" si="3196"/>
        <v>0</v>
      </c>
      <c r="DU387" s="115" t="str">
        <f t="shared" ref="DU387" si="3814" xml:space="preserve"> DEC2HEX(D387*8+E387*4+F387*2+G387)</f>
        <v>0</v>
      </c>
      <c r="DV387" s="115" t="str">
        <f t="shared" ref="DV387" si="3815" xml:space="preserve"> DEC2HEX(H387*8+I387*4+J387*2+K387)</f>
        <v>0</v>
      </c>
      <c r="DW387" s="115" t="str">
        <f t="shared" ref="DW387" si="3816" xml:space="preserve"> DEC2HEX(L387*8+M387*4+N387*2+O387)</f>
        <v>0</v>
      </c>
      <c r="DX387" s="115" t="str">
        <f t="shared" ref="DX387" si="3817" xml:space="preserve"> DEC2HEX(P387*8+Q387*4+R387*2+S387)</f>
        <v>0</v>
      </c>
      <c r="DY387" s="115" t="str">
        <f t="shared" ref="DY387" si="3818" xml:space="preserve"> DEC2HEX(T387*8+U387*4+V387*2+W387)</f>
        <v>0</v>
      </c>
      <c r="DZ387" s="115" t="str">
        <f t="shared" ref="DZ387" si="3819" xml:space="preserve"> DEC2HEX(X387*8+Y387*4+Z387*2+AA387)</f>
        <v>0</v>
      </c>
    </row>
    <row r="388" spans="1:130" ht="69" x14ac:dyDescent="0.35">
      <c r="A388" s="439"/>
      <c r="B388" s="230">
        <f>B386+1</f>
        <v>135</v>
      </c>
      <c r="C388" s="164" t="str">
        <f t="shared" ref="C388" si="3820" xml:space="preserve"> DEC2HEX(B388)</f>
        <v>87</v>
      </c>
      <c r="D388" s="445" t="s">
        <v>246</v>
      </c>
      <c r="E388" s="476"/>
      <c r="F388" s="476"/>
      <c r="G388" s="476"/>
      <c r="H388" s="476"/>
      <c r="I388" s="476"/>
      <c r="J388" s="476"/>
      <c r="K388" s="476"/>
      <c r="L388" s="168" t="s">
        <v>247</v>
      </c>
      <c r="M388" s="168" t="s">
        <v>248</v>
      </c>
      <c r="N388" s="168" t="s">
        <v>249</v>
      </c>
      <c r="O388" s="460" t="s">
        <v>250</v>
      </c>
      <c r="P388" s="460"/>
      <c r="Q388" s="460"/>
      <c r="R388" s="477" t="s">
        <v>379</v>
      </c>
      <c r="S388" s="477"/>
      <c r="T388" s="460" t="s">
        <v>251</v>
      </c>
      <c r="U388" s="460"/>
      <c r="V388" s="460"/>
      <c r="W388" s="460"/>
      <c r="X388" s="167">
        <v>0</v>
      </c>
      <c r="Y388" s="167">
        <v>0</v>
      </c>
      <c r="Z388" s="167">
        <v>0</v>
      </c>
      <c r="AA388" s="167">
        <v>0</v>
      </c>
      <c r="AD388" s="159" t="s">
        <v>264</v>
      </c>
      <c r="AE388" s="93">
        <f xml:space="preserve"> IF(OR(('PPG Phase Definition'!AH207=1),('PPG Phase Definition'!$Q$2=1)),IF('PPG Phase Definition'!W441="",0,MIN(ROUND('PPG Phase Definition'!W441/'PPG Config'!$C$21*255,0),255)),IF('PPG Phase Definition'!W441="",0,MIN(ROUND('PPG Phase Definition'!W441/'PPG Config'!$C$24*255,0),255)))</f>
        <v>0</v>
      </c>
      <c r="AF388" s="159">
        <f t="shared" si="3167"/>
        <v>0</v>
      </c>
      <c r="AG388" s="159"/>
      <c r="AH388" s="159"/>
      <c r="AI388" s="159"/>
      <c r="AJ388" s="159">
        <f t="shared" si="3168"/>
        <v>0</v>
      </c>
      <c r="AK388" s="159"/>
      <c r="AL388" s="159"/>
      <c r="AM388" s="159"/>
      <c r="AN388" s="159">
        <f t="shared" si="3169"/>
        <v>0</v>
      </c>
      <c r="AO388" s="159"/>
      <c r="AP388" s="159"/>
      <c r="AQ388" s="159"/>
      <c r="AR388" s="159">
        <f t="shared" si="3170"/>
        <v>0</v>
      </c>
      <c r="AS388" s="159"/>
      <c r="AT388" s="159"/>
      <c r="AU388" s="159"/>
      <c r="AV388" s="159">
        <f t="shared" si="3171"/>
        <v>0</v>
      </c>
      <c r="AW388" s="159"/>
      <c r="AX388" s="159"/>
      <c r="AY388" s="159"/>
      <c r="AZ388" s="159">
        <f t="shared" si="3172"/>
        <v>0</v>
      </c>
      <c r="BA388" s="159">
        <f t="shared" si="3173"/>
        <v>0</v>
      </c>
      <c r="BB388" s="159">
        <f t="shared" si="3174"/>
        <v>0</v>
      </c>
      <c r="BC388" s="159">
        <f t="shared" si="3175"/>
        <v>0</v>
      </c>
      <c r="BD388" s="159">
        <f t="shared" si="3176"/>
        <v>0</v>
      </c>
      <c r="BE388" s="159">
        <f t="shared" si="3177"/>
        <v>0</v>
      </c>
      <c r="BF388" s="159">
        <f t="shared" si="3178"/>
        <v>0</v>
      </c>
      <c r="BG388" s="159">
        <f t="shared" si="3179"/>
        <v>0</v>
      </c>
      <c r="BH388" s="159">
        <f t="shared" si="3180"/>
        <v>0</v>
      </c>
      <c r="BI388" s="159">
        <f t="shared" si="3181"/>
        <v>0</v>
      </c>
      <c r="BJ388" s="159">
        <f t="shared" si="3182"/>
        <v>0</v>
      </c>
      <c r="BK388" s="159">
        <f t="shared" si="3183"/>
        <v>0</v>
      </c>
      <c r="BL388" s="159">
        <f t="shared" si="3184"/>
        <v>0</v>
      </c>
      <c r="BM388" s="159">
        <f t="shared" si="3185"/>
        <v>0</v>
      </c>
      <c r="BN388" s="159">
        <f t="shared" si="3186"/>
        <v>0</v>
      </c>
      <c r="BO388" s="159">
        <f t="shared" si="3187"/>
        <v>0</v>
      </c>
      <c r="BP388" s="159">
        <f t="shared" si="3188"/>
        <v>0</v>
      </c>
      <c r="BQ388" s="159">
        <f t="shared" si="3189"/>
        <v>0</v>
      </c>
      <c r="BR388" s="159">
        <f t="shared" si="3190"/>
        <v>0</v>
      </c>
      <c r="BS388" s="159">
        <f t="shared" si="3191"/>
        <v>0</v>
      </c>
      <c r="BT388" s="159">
        <f t="shared" si="3192"/>
        <v>0</v>
      </c>
      <c r="BU388" s="159">
        <f t="shared" si="3193"/>
        <v>0</v>
      </c>
      <c r="BV388" s="159">
        <f t="shared" si="3194"/>
        <v>0</v>
      </c>
      <c r="BW388" s="159">
        <f t="shared" si="3195"/>
        <v>0</v>
      </c>
      <c r="BX388" s="159">
        <f t="shared" si="3196"/>
        <v>0</v>
      </c>
      <c r="BY388" s="127"/>
      <c r="BZ388" s="127"/>
      <c r="CA388" s="127"/>
      <c r="CB388" s="127"/>
      <c r="CC388" s="127"/>
      <c r="CD388" s="127"/>
      <c r="CE388" s="127"/>
      <c r="CF388" s="127"/>
      <c r="CG388" s="127"/>
      <c r="CH388" s="127"/>
      <c r="CI388" s="127"/>
      <c r="CJ388" s="127"/>
      <c r="CK388" s="127"/>
      <c r="CL388" s="127"/>
      <c r="CM388" s="127"/>
      <c r="CN388" s="127"/>
      <c r="CO388" s="127"/>
      <c r="CP388" s="127"/>
      <c r="CQ388" s="127"/>
      <c r="CR388" s="127"/>
      <c r="CS388" s="127"/>
      <c r="DU388" s="114"/>
      <c r="DV388" s="114"/>
      <c r="DW388" s="114"/>
      <c r="DX388" s="114"/>
      <c r="DY388" s="114"/>
      <c r="DZ388" s="114"/>
    </row>
    <row r="389" spans="1:130" ht="15.5" x14ac:dyDescent="0.35">
      <c r="A389" s="439"/>
      <c r="D389" s="172">
        <f t="shared" ref="D389" si="3821" xml:space="preserve"> BQ388</f>
        <v>0</v>
      </c>
      <c r="E389" s="172">
        <f t="shared" ref="E389" si="3822" xml:space="preserve"> BR388</f>
        <v>0</v>
      </c>
      <c r="F389" s="172">
        <f t="shared" ref="F389" si="3823" xml:space="preserve"> BS388</f>
        <v>0</v>
      </c>
      <c r="G389" s="172">
        <f t="shared" ref="G389" si="3824" xml:space="preserve"> BT388</f>
        <v>0</v>
      </c>
      <c r="H389" s="172">
        <f t="shared" ref="H389" si="3825" xml:space="preserve"> BU388</f>
        <v>0</v>
      </c>
      <c r="I389" s="172">
        <f t="shared" ref="I389" si="3826" xml:space="preserve"> BV388</f>
        <v>0</v>
      </c>
      <c r="J389" s="172">
        <f t="shared" ref="J389" si="3827" xml:space="preserve"> BW388</f>
        <v>0</v>
      </c>
      <c r="K389" s="172">
        <f t="shared" ref="K389" si="3828" xml:space="preserve"> BX388</f>
        <v>0</v>
      </c>
      <c r="L389" s="172">
        <f>IF('PPG Phase Definition'!AF207="DIG AACM",1,IF('PPG Phase Definition'!AF207="LED_DC Cancellation",1,0))</f>
        <v>0</v>
      </c>
      <c r="M389" s="172">
        <f>IF('PPG Phase Definition'!AF207="ANA AACM",1,0)</f>
        <v>0</v>
      </c>
      <c r="N389" s="172">
        <f xml:space="preserve"> 'PPG Phase Definition'!AH207</f>
        <v>0</v>
      </c>
      <c r="O389" s="172">
        <f t="shared" ref="O389" si="3829" xml:space="preserve"> BV387</f>
        <v>0</v>
      </c>
      <c r="P389" s="172">
        <f t="shared" ref="P389" si="3830" xml:space="preserve"> BW387</f>
        <v>0</v>
      </c>
      <c r="Q389" s="172">
        <f xml:space="preserve"> BX387</f>
        <v>0</v>
      </c>
      <c r="R389" s="172">
        <f>INT(MOD('PPG Phase Definition'!AG207/2,2))</f>
        <v>0</v>
      </c>
      <c r="S389" s="172">
        <f>MOD('PPG Phase Definition'!AG207,2)</f>
        <v>0</v>
      </c>
      <c r="T389" s="172">
        <f t="shared" ref="T389" si="3831" xml:space="preserve"> BU386</f>
        <v>0</v>
      </c>
      <c r="U389" s="172">
        <f t="shared" ref="U389" si="3832" xml:space="preserve"> BV386</f>
        <v>0</v>
      </c>
      <c r="V389" s="172">
        <f t="shared" ref="V389" si="3833" xml:space="preserve"> BW386</f>
        <v>0</v>
      </c>
      <c r="W389" s="172">
        <f xml:space="preserve"> BX386</f>
        <v>0</v>
      </c>
      <c r="X389" s="194"/>
      <c r="Y389" s="194"/>
      <c r="Z389" s="194"/>
      <c r="AA389" s="194"/>
      <c r="AD389" s="159" t="s">
        <v>115</v>
      </c>
      <c r="AE389" s="93">
        <f xml:space="preserve"> IF('PPG Phase Definition'!L441="",0,INDEX(REFERENCE!$I$12:$I$23,MATCH('PPG Phase Definition'!L441,REFERENCE!$J$12:$J$23,0)))</f>
        <v>0</v>
      </c>
      <c r="AF389" s="159">
        <f t="shared" si="3167"/>
        <v>0</v>
      </c>
      <c r="AG389" s="159"/>
      <c r="AH389" s="159"/>
      <c r="AI389" s="159"/>
      <c r="AJ389" s="159">
        <f t="shared" si="3168"/>
        <v>0</v>
      </c>
      <c r="AK389" s="159"/>
      <c r="AL389" s="159"/>
      <c r="AM389" s="159"/>
      <c r="AN389" s="159">
        <f t="shared" si="3169"/>
        <v>0</v>
      </c>
      <c r="AO389" s="159"/>
      <c r="AP389" s="159"/>
      <c r="AQ389" s="159"/>
      <c r="AR389" s="159">
        <f t="shared" si="3170"/>
        <v>0</v>
      </c>
      <c r="AS389" s="159"/>
      <c r="AT389" s="159"/>
      <c r="AU389" s="159"/>
      <c r="AV389" s="159">
        <f t="shared" si="3171"/>
        <v>0</v>
      </c>
      <c r="AW389" s="159"/>
      <c r="AX389" s="159"/>
      <c r="AY389" s="159"/>
      <c r="AZ389" s="159">
        <f t="shared" si="3172"/>
        <v>0</v>
      </c>
      <c r="BA389" s="159">
        <f t="shared" si="3173"/>
        <v>0</v>
      </c>
      <c r="BB389" s="159">
        <f t="shared" si="3174"/>
        <v>0</v>
      </c>
      <c r="BC389" s="159">
        <f t="shared" si="3175"/>
        <v>0</v>
      </c>
      <c r="BD389" s="159">
        <f t="shared" si="3176"/>
        <v>0</v>
      </c>
      <c r="BE389" s="159">
        <f t="shared" si="3177"/>
        <v>0</v>
      </c>
      <c r="BF389" s="159">
        <f t="shared" si="3178"/>
        <v>0</v>
      </c>
      <c r="BG389" s="159">
        <f t="shared" si="3179"/>
        <v>0</v>
      </c>
      <c r="BH389" s="159">
        <f t="shared" si="3180"/>
        <v>0</v>
      </c>
      <c r="BI389" s="159">
        <f t="shared" si="3181"/>
        <v>0</v>
      </c>
      <c r="BJ389" s="159">
        <f t="shared" si="3182"/>
        <v>0</v>
      </c>
      <c r="BK389" s="159">
        <f t="shared" si="3183"/>
        <v>0</v>
      </c>
      <c r="BL389" s="159">
        <f t="shared" si="3184"/>
        <v>0</v>
      </c>
      <c r="BM389" s="159">
        <f t="shared" si="3185"/>
        <v>0</v>
      </c>
      <c r="BN389" s="159">
        <f t="shared" si="3186"/>
        <v>0</v>
      </c>
      <c r="BO389" s="159">
        <f t="shared" si="3187"/>
        <v>0</v>
      </c>
      <c r="BP389" s="159">
        <f t="shared" si="3188"/>
        <v>0</v>
      </c>
      <c r="BQ389" s="159">
        <f t="shared" si="3189"/>
        <v>0</v>
      </c>
      <c r="BR389" s="159">
        <f t="shared" si="3190"/>
        <v>0</v>
      </c>
      <c r="BS389" s="159">
        <f t="shared" si="3191"/>
        <v>0</v>
      </c>
      <c r="BT389" s="159">
        <f t="shared" si="3192"/>
        <v>0</v>
      </c>
      <c r="BU389" s="159">
        <f t="shared" si="3193"/>
        <v>0</v>
      </c>
      <c r="BV389" s="159">
        <f t="shared" si="3194"/>
        <v>0</v>
      </c>
      <c r="BW389" s="159">
        <f t="shared" si="3195"/>
        <v>0</v>
      </c>
      <c r="BX389" s="159">
        <f t="shared" si="3196"/>
        <v>0</v>
      </c>
      <c r="DU389" s="115" t="str">
        <f t="shared" ref="DU389" si="3834" xml:space="preserve"> DEC2HEX(D389*8+E389*4+F389*2+G389)</f>
        <v>0</v>
      </c>
      <c r="DV389" s="115" t="str">
        <f t="shared" ref="DV389" si="3835" xml:space="preserve"> DEC2HEX(H389*8+I389*4+J389*2+K389)</f>
        <v>0</v>
      </c>
      <c r="DW389" s="115" t="str">
        <f t="shared" ref="DW389" si="3836" xml:space="preserve"> DEC2HEX(L389*8+M389*4+N389*2+O389)</f>
        <v>0</v>
      </c>
      <c r="DX389" s="115" t="str">
        <f t="shared" ref="DX389" si="3837" xml:space="preserve"> DEC2HEX(P389*8+Q389*4+R389*2+S389)</f>
        <v>0</v>
      </c>
      <c r="DY389" s="115" t="str">
        <f t="shared" ref="DY389" si="3838" xml:space="preserve"> DEC2HEX(T389*8+U389*4+V389*2+W389)</f>
        <v>0</v>
      </c>
      <c r="DZ389" s="115" t="str">
        <f t="shared" ref="DZ389" si="3839" xml:space="preserve"> DEC2HEX(X389*8+Y389*4+Z389*2+AA389)</f>
        <v>0</v>
      </c>
    </row>
    <row r="390" spans="1:130" ht="43.5" customHeight="1" x14ac:dyDescent="0.35">
      <c r="A390" s="439"/>
      <c r="B390" s="230">
        <f>B388+1</f>
        <v>136</v>
      </c>
      <c r="C390" s="164" t="str">
        <f t="shared" ref="C390" si="3840" xml:space="preserve"> DEC2HEX(B390)</f>
        <v>88</v>
      </c>
      <c r="D390" s="168" t="s">
        <v>380</v>
      </c>
      <c r="E390" s="168" t="s">
        <v>381</v>
      </c>
      <c r="F390" s="167">
        <v>0</v>
      </c>
      <c r="G390" s="167">
        <v>0</v>
      </c>
      <c r="H390" s="445" t="s">
        <v>382</v>
      </c>
      <c r="I390" s="479"/>
      <c r="J390" s="479"/>
      <c r="K390" s="479"/>
      <c r="L390" s="460" t="s">
        <v>252</v>
      </c>
      <c r="M390" s="460"/>
      <c r="N390" s="460"/>
      <c r="O390" s="460"/>
      <c r="P390" s="460"/>
      <c r="Q390" s="460"/>
      <c r="R390" s="460"/>
      <c r="S390" s="460"/>
      <c r="T390" s="460" t="s">
        <v>253</v>
      </c>
      <c r="U390" s="460"/>
      <c r="V390" s="460"/>
      <c r="W390" s="460"/>
      <c r="X390" s="460"/>
      <c r="Y390" s="460"/>
      <c r="Z390" s="460"/>
      <c r="AA390" s="460"/>
      <c r="AD390" s="159" t="s">
        <v>108</v>
      </c>
      <c r="AE390" s="93">
        <f xml:space="preserve"> MAX((CEILING('PPG Phase Definition'!J441*Global!$C$14/1000,1)-1),0)</f>
        <v>0</v>
      </c>
      <c r="AF390" s="159">
        <f t="shared" si="3167"/>
        <v>0</v>
      </c>
      <c r="AG390" s="159"/>
      <c r="AH390" s="159"/>
      <c r="AI390" s="159"/>
      <c r="AJ390" s="159">
        <f t="shared" si="3168"/>
        <v>0</v>
      </c>
      <c r="AK390" s="159"/>
      <c r="AL390" s="159"/>
      <c r="AM390" s="159"/>
      <c r="AN390" s="159">
        <f t="shared" si="3169"/>
        <v>0</v>
      </c>
      <c r="AO390" s="159"/>
      <c r="AP390" s="159"/>
      <c r="AQ390" s="159"/>
      <c r="AR390" s="159">
        <f t="shared" si="3170"/>
        <v>0</v>
      </c>
      <c r="AS390" s="159"/>
      <c r="AT390" s="159"/>
      <c r="AU390" s="159"/>
      <c r="AV390" s="159">
        <f t="shared" si="3171"/>
        <v>0</v>
      </c>
      <c r="AW390" s="159"/>
      <c r="AX390" s="159"/>
      <c r="AY390" s="159"/>
      <c r="AZ390" s="159">
        <f t="shared" si="3172"/>
        <v>0</v>
      </c>
      <c r="BA390" s="159">
        <f t="shared" si="3173"/>
        <v>0</v>
      </c>
      <c r="BB390" s="159">
        <f t="shared" si="3174"/>
        <v>0</v>
      </c>
      <c r="BC390" s="159">
        <f t="shared" si="3175"/>
        <v>0</v>
      </c>
      <c r="BD390" s="159">
        <f t="shared" si="3176"/>
        <v>0</v>
      </c>
      <c r="BE390" s="159">
        <f t="shared" si="3177"/>
        <v>0</v>
      </c>
      <c r="BF390" s="159">
        <f t="shared" si="3178"/>
        <v>0</v>
      </c>
      <c r="BG390" s="159">
        <f t="shared" si="3179"/>
        <v>0</v>
      </c>
      <c r="BH390" s="159">
        <f t="shared" si="3180"/>
        <v>0</v>
      </c>
      <c r="BI390" s="159">
        <f t="shared" si="3181"/>
        <v>0</v>
      </c>
      <c r="BJ390" s="159">
        <f t="shared" si="3182"/>
        <v>0</v>
      </c>
      <c r="BK390" s="159">
        <f t="shared" si="3183"/>
        <v>0</v>
      </c>
      <c r="BL390" s="159">
        <f t="shared" si="3184"/>
        <v>0</v>
      </c>
      <c r="BM390" s="159">
        <f t="shared" si="3185"/>
        <v>0</v>
      </c>
      <c r="BN390" s="159">
        <f t="shared" si="3186"/>
        <v>0</v>
      </c>
      <c r="BO390" s="159">
        <f t="shared" si="3187"/>
        <v>0</v>
      </c>
      <c r="BP390" s="159">
        <f t="shared" si="3188"/>
        <v>0</v>
      </c>
      <c r="BQ390" s="159">
        <f t="shared" si="3189"/>
        <v>0</v>
      </c>
      <c r="BR390" s="159">
        <f t="shared" si="3190"/>
        <v>0</v>
      </c>
      <c r="BS390" s="159">
        <f t="shared" si="3191"/>
        <v>0</v>
      </c>
      <c r="BT390" s="159">
        <f t="shared" si="3192"/>
        <v>0</v>
      </c>
      <c r="BU390" s="159">
        <f t="shared" si="3193"/>
        <v>0</v>
      </c>
      <c r="BV390" s="159">
        <f t="shared" si="3194"/>
        <v>0</v>
      </c>
      <c r="BW390" s="159">
        <f t="shared" si="3195"/>
        <v>0</v>
      </c>
      <c r="BX390" s="159">
        <f t="shared" si="3196"/>
        <v>0</v>
      </c>
      <c r="BY390" s="127"/>
      <c r="BZ390" s="127"/>
      <c r="CA390" s="127"/>
      <c r="CB390" s="127"/>
      <c r="CC390" s="127"/>
      <c r="CD390" s="127"/>
      <c r="CE390" s="127"/>
      <c r="DU390" s="114"/>
      <c r="DV390" s="114"/>
      <c r="DW390" s="114"/>
      <c r="DX390" s="114"/>
      <c r="DY390" s="114"/>
      <c r="DZ390" s="114"/>
    </row>
    <row r="391" spans="1:130" ht="47" x14ac:dyDescent="0.35">
      <c r="A391" s="439"/>
      <c r="D391" s="156">
        <f>IF('PPG Phase Definition'!S207="LED_DC Cancellation",1,0)</f>
        <v>0</v>
      </c>
      <c r="E391" s="156">
        <f>IF('PPG Phase Definition'!AF207="LED_DC Cancellation",1,0)</f>
        <v>0</v>
      </c>
      <c r="F391" s="156"/>
      <c r="G391" s="156"/>
      <c r="H391" s="172">
        <f xml:space="preserve"> BU389</f>
        <v>0</v>
      </c>
      <c r="I391" s="172">
        <f xml:space="preserve"> BV389</f>
        <v>0</v>
      </c>
      <c r="J391" s="172">
        <f xml:space="preserve"> BW389</f>
        <v>0</v>
      </c>
      <c r="K391" s="172">
        <f xml:space="preserve"> BX389</f>
        <v>0</v>
      </c>
      <c r="L391" s="172">
        <f t="shared" ref="L391" si="3841">DL391</f>
        <v>0</v>
      </c>
      <c r="M391" s="172">
        <f t="shared" ref="M391" si="3842">DM391</f>
        <v>0</v>
      </c>
      <c r="N391" s="172">
        <f t="shared" ref="N391" si="3843">DN391</f>
        <v>0</v>
      </c>
      <c r="O391" s="172">
        <f t="shared" ref="O391" si="3844">DO391</f>
        <v>0</v>
      </c>
      <c r="P391" s="172">
        <f t="shared" ref="P391" si="3845">DP391</f>
        <v>0</v>
      </c>
      <c r="Q391" s="172">
        <f t="shared" ref="Q391" si="3846">DQ391</f>
        <v>0</v>
      </c>
      <c r="R391" s="172">
        <f t="shared" ref="R391" si="3847">DR391</f>
        <v>0</v>
      </c>
      <c r="S391" s="172">
        <f>DS391</f>
        <v>0</v>
      </c>
      <c r="T391" s="172">
        <f t="shared" ref="T391" si="3848" xml:space="preserve"> BQ391</f>
        <v>0</v>
      </c>
      <c r="U391" s="172">
        <f t="shared" ref="U391" si="3849" xml:space="preserve"> BR391</f>
        <v>0</v>
      </c>
      <c r="V391" s="172">
        <f t="shared" ref="V391" si="3850" xml:space="preserve"> BS391</f>
        <v>0</v>
      </c>
      <c r="W391" s="172">
        <f t="shared" ref="W391" si="3851" xml:space="preserve"> BT391</f>
        <v>0</v>
      </c>
      <c r="X391" s="172">
        <f t="shared" ref="X391" si="3852" xml:space="preserve"> BU391</f>
        <v>0</v>
      </c>
      <c r="Y391" s="172">
        <f t="shared" ref="Y391" si="3853" xml:space="preserve"> BV391</f>
        <v>0</v>
      </c>
      <c r="Z391" s="172">
        <f t="shared" ref="Z391" si="3854" xml:space="preserve"> BW391</f>
        <v>0</v>
      </c>
      <c r="AA391" s="172">
        <f xml:space="preserve"> BX391</f>
        <v>0</v>
      </c>
      <c r="AD391" s="10" t="s">
        <v>253</v>
      </c>
      <c r="AE391" s="93">
        <f xml:space="preserve"> ROUND(255*'PPG Phase Definition'!AO441/'PPG Config'!$C$8,0)</f>
        <v>0</v>
      </c>
      <c r="AF391" s="159">
        <f t="shared" si="3167"/>
        <v>0</v>
      </c>
      <c r="AG391" s="159"/>
      <c r="AH391" s="159"/>
      <c r="AI391" s="159"/>
      <c r="AJ391" s="159">
        <f t="shared" si="3168"/>
        <v>0</v>
      </c>
      <c r="AK391" s="159"/>
      <c r="AL391" s="159"/>
      <c r="AM391" s="159"/>
      <c r="AN391" s="159">
        <f t="shared" si="3169"/>
        <v>0</v>
      </c>
      <c r="AO391" s="159"/>
      <c r="AP391" s="159"/>
      <c r="AQ391" s="159"/>
      <c r="AR391" s="159">
        <f t="shared" si="3170"/>
        <v>0</v>
      </c>
      <c r="AS391" s="159"/>
      <c r="AT391" s="159"/>
      <c r="AU391" s="159"/>
      <c r="AV391" s="159">
        <f t="shared" si="3171"/>
        <v>0</v>
      </c>
      <c r="AW391" s="159"/>
      <c r="AX391" s="159"/>
      <c r="AY391" s="159"/>
      <c r="AZ391" s="159">
        <f t="shared" si="3172"/>
        <v>0</v>
      </c>
      <c r="BA391" s="159">
        <f t="shared" si="3173"/>
        <v>0</v>
      </c>
      <c r="BB391" s="159">
        <f t="shared" si="3174"/>
        <v>0</v>
      </c>
      <c r="BC391" s="159">
        <f t="shared" si="3175"/>
        <v>0</v>
      </c>
      <c r="BD391" s="159">
        <f t="shared" si="3176"/>
        <v>0</v>
      </c>
      <c r="BE391" s="159">
        <f t="shared" si="3177"/>
        <v>0</v>
      </c>
      <c r="BF391" s="159">
        <f t="shared" si="3178"/>
        <v>0</v>
      </c>
      <c r="BG391" s="159">
        <f t="shared" si="3179"/>
        <v>0</v>
      </c>
      <c r="BH391" s="159">
        <f t="shared" si="3180"/>
        <v>0</v>
      </c>
      <c r="BI391" s="159">
        <f t="shared" si="3181"/>
        <v>0</v>
      </c>
      <c r="BJ391" s="159">
        <f t="shared" si="3182"/>
        <v>0</v>
      </c>
      <c r="BK391" s="159">
        <f t="shared" si="3183"/>
        <v>0</v>
      </c>
      <c r="BL391" s="159">
        <f t="shared" si="3184"/>
        <v>0</v>
      </c>
      <c r="BM391" s="159">
        <f t="shared" si="3185"/>
        <v>0</v>
      </c>
      <c r="BN391" s="159">
        <f t="shared" si="3186"/>
        <v>0</v>
      </c>
      <c r="BO391" s="159">
        <f t="shared" si="3187"/>
        <v>0</v>
      </c>
      <c r="BP391" s="159">
        <f t="shared" si="3188"/>
        <v>0</v>
      </c>
      <c r="BQ391" s="159">
        <f t="shared" si="3189"/>
        <v>0</v>
      </c>
      <c r="BR391" s="159">
        <f t="shared" si="3190"/>
        <v>0</v>
      </c>
      <c r="BS391" s="159">
        <f t="shared" si="3191"/>
        <v>0</v>
      </c>
      <c r="BT391" s="159">
        <f t="shared" si="3192"/>
        <v>0</v>
      </c>
      <c r="BU391" s="159">
        <f t="shared" si="3193"/>
        <v>0</v>
      </c>
      <c r="BV391" s="159">
        <f t="shared" si="3194"/>
        <v>0</v>
      </c>
      <c r="BW391" s="159">
        <f t="shared" si="3195"/>
        <v>0</v>
      </c>
      <c r="BX391" s="159">
        <f t="shared" si="3196"/>
        <v>0</v>
      </c>
      <c r="BY391" s="183" t="s">
        <v>252</v>
      </c>
      <c r="BZ391" s="114">
        <f xml:space="preserve"> ROUND(255*'PPG Phase Definition'!AP441/'PPG Config'!$C$8,0)</f>
        <v>0</v>
      </c>
      <c r="CA391" s="159">
        <f t="shared" ref="CA391" si="3855" xml:space="preserve"> MOD((BZ391-CU391-16*CQ391-16^2*CM391-CI391*16^3-CE391*16^4)/16^5,16)</f>
        <v>0</v>
      </c>
      <c r="CB391" s="159"/>
      <c r="CC391" s="159"/>
      <c r="CD391" s="159"/>
      <c r="CE391" s="159">
        <f t="shared" ref="CE391" si="3856" xml:space="preserve"> MOD((BZ391-CU391-16*CQ391-16^2*CM391-CI391*16^3)/16^4,16)</f>
        <v>0</v>
      </c>
      <c r="CF391" s="159"/>
      <c r="CG391" s="159"/>
      <c r="CH391" s="159"/>
      <c r="CI391" s="159">
        <f t="shared" ref="CI391" si="3857" xml:space="preserve"> MOD((BZ391-CU391-16*CQ391-16^2*CM391)/16^3,16)</f>
        <v>0</v>
      </c>
      <c r="CJ391" s="159"/>
      <c r="CK391" s="159"/>
      <c r="CL391" s="159"/>
      <c r="CM391" s="159">
        <f t="shared" ref="CM391" si="3858" xml:space="preserve"> MOD((BZ391-CU391-16*CQ391)/16^2,16)</f>
        <v>0</v>
      </c>
      <c r="CN391" s="159"/>
      <c r="CO391" s="159"/>
      <c r="CP391" s="159"/>
      <c r="CQ391" s="159">
        <f t="shared" ref="CQ391" si="3859" xml:space="preserve"> MOD((BZ391-CU391)/16,16)</f>
        <v>0</v>
      </c>
      <c r="CR391" s="159"/>
      <c r="CS391" s="159"/>
      <c r="CT391" s="159"/>
      <c r="CU391" s="159">
        <f t="shared" ref="CU391" si="3860" xml:space="preserve"> MOD(BZ391,16)</f>
        <v>0</v>
      </c>
      <c r="CV391" s="159">
        <f t="shared" ref="CV391" si="3861" xml:space="preserve"> MOD((CA391-CY391-CX391*2-CW391*2^2)/2^3,2)</f>
        <v>0</v>
      </c>
      <c r="CW391" s="159">
        <f t="shared" ref="CW391" si="3862" xml:space="preserve"> MOD((CA391-CY391-CX391*2)/2^2,2)</f>
        <v>0</v>
      </c>
      <c r="CX391" s="159">
        <f t="shared" ref="CX391" si="3863" xml:space="preserve"> MOD((CA391-CY391)/2,2)</f>
        <v>0</v>
      </c>
      <c r="CY391" s="159">
        <f t="shared" ref="CY391" si="3864" xml:space="preserve"> MOD(CA391,2)</f>
        <v>0</v>
      </c>
      <c r="CZ391" s="159">
        <f t="shared" ref="CZ391" si="3865" xml:space="preserve"> MOD((CE391-DC391-DB391*2-DA391*2^2)/2^3,2)</f>
        <v>0</v>
      </c>
      <c r="DA391" s="159">
        <f t="shared" ref="DA391" si="3866" xml:space="preserve"> MOD((CE391-DC391-DB391*2)/2^2,2)</f>
        <v>0</v>
      </c>
      <c r="DB391" s="159">
        <f t="shared" ref="DB391" si="3867" xml:space="preserve"> MOD((CE391-DC391)/2,2)</f>
        <v>0</v>
      </c>
      <c r="DC391" s="159">
        <f t="shared" ref="DC391" si="3868" xml:space="preserve"> MOD(CE391,2)</f>
        <v>0</v>
      </c>
      <c r="DD391" s="159">
        <f t="shared" ref="DD391" si="3869" xml:space="preserve"> MOD((CI391-DG391-DF391*2-DE391*2^2)/2^3,2)</f>
        <v>0</v>
      </c>
      <c r="DE391" s="159">
        <f t="shared" ref="DE391" si="3870" xml:space="preserve"> MOD((CI391-DG391-DF391*2)/2^2,2)</f>
        <v>0</v>
      </c>
      <c r="DF391" s="159">
        <f t="shared" ref="DF391" si="3871" xml:space="preserve"> MOD((CI391-DG391)/2,2)</f>
        <v>0</v>
      </c>
      <c r="DG391" s="159">
        <f t="shared" ref="DG391" si="3872" xml:space="preserve"> MOD(CI391,2)</f>
        <v>0</v>
      </c>
      <c r="DH391" s="159">
        <f t="shared" ref="DH391" si="3873" xml:space="preserve"> MOD((CM391-DK391-DJ391*2-DI391*2^2)/2^3,2)</f>
        <v>0</v>
      </c>
      <c r="DI391" s="159">
        <f t="shared" ref="DI391" si="3874" xml:space="preserve"> MOD((CM391-DK391-DJ391*2)/2^2,2)</f>
        <v>0</v>
      </c>
      <c r="DJ391" s="159">
        <f t="shared" ref="DJ391" si="3875" xml:space="preserve"> MOD((CM391-DK391)/2,2)</f>
        <v>0</v>
      </c>
      <c r="DK391" s="159">
        <f t="shared" ref="DK391" si="3876" xml:space="preserve"> MOD(CM391,2)</f>
        <v>0</v>
      </c>
      <c r="DL391" s="159">
        <f t="shared" ref="DL391" si="3877" xml:space="preserve"> MOD((CQ391-DO391-DN391*2-DM391*2^2)/2^3,2)</f>
        <v>0</v>
      </c>
      <c r="DM391" s="159">
        <f t="shared" ref="DM391" si="3878" xml:space="preserve"> MOD((CQ391-DO391-DN391*2)/2^2,2)</f>
        <v>0</v>
      </c>
      <c r="DN391" s="159">
        <f t="shared" ref="DN391" si="3879" xml:space="preserve"> MOD((CQ391-DO391)/2,2)</f>
        <v>0</v>
      </c>
      <c r="DO391" s="159">
        <f t="shared" ref="DO391" si="3880" xml:space="preserve"> MOD(CQ391,2)</f>
        <v>0</v>
      </c>
      <c r="DP391" s="159">
        <f t="shared" ref="DP391" si="3881" xml:space="preserve"> MOD((CU391-DS391-DR391*2-DQ391*2^2)/2^3,2)</f>
        <v>0</v>
      </c>
      <c r="DQ391" s="159">
        <f t="shared" ref="DQ391" si="3882" xml:space="preserve"> MOD((CU391-DS391-DR391*2)/2^2,2)</f>
        <v>0</v>
      </c>
      <c r="DR391" s="159">
        <f t="shared" ref="DR391" si="3883" xml:space="preserve"> MOD((CU391-DS391)/2,2)</f>
        <v>0</v>
      </c>
      <c r="DS391" s="159">
        <f t="shared" ref="DS391" si="3884" xml:space="preserve"> MOD(CU391,2)</f>
        <v>0</v>
      </c>
      <c r="DU391" s="115" t="str">
        <f t="shared" ref="DU391" si="3885" xml:space="preserve"> DEC2HEX(D391*8+E391*4+F391*2+G391)</f>
        <v>0</v>
      </c>
      <c r="DV391" s="115" t="str">
        <f t="shared" ref="DV391" si="3886" xml:space="preserve"> DEC2HEX(H391*8+I391*4+J391*2+K391)</f>
        <v>0</v>
      </c>
      <c r="DW391" s="115" t="str">
        <f t="shared" ref="DW391" si="3887" xml:space="preserve"> DEC2HEX(L391*8+M391*4+N391*2+O391)</f>
        <v>0</v>
      </c>
      <c r="DX391" s="115" t="str">
        <f t="shared" ref="DX391" si="3888" xml:space="preserve"> DEC2HEX(P391*8+Q391*4+R391*2+S391)</f>
        <v>0</v>
      </c>
      <c r="DY391" s="115" t="str">
        <f t="shared" ref="DY391" si="3889" xml:space="preserve"> DEC2HEX(T391*8+U391*4+V391*2+W391)</f>
        <v>0</v>
      </c>
      <c r="DZ391" s="115" t="str">
        <f t="shared" ref="DZ391" si="3890" xml:space="preserve"> DEC2HEX(X391*8+Y391*4+Z391*2+AA391)</f>
        <v>0</v>
      </c>
    </row>
    <row r="392" spans="1:130" ht="14.75" customHeight="1" x14ac:dyDescent="0.35">
      <c r="A392" s="440">
        <f xml:space="preserve"> A382+1</f>
        <v>22</v>
      </c>
      <c r="B392" s="230">
        <f xml:space="preserve"> B390+1</f>
        <v>137</v>
      </c>
      <c r="C392" s="164" t="str">
        <f xml:space="preserve"> DEC2HEX(B392)</f>
        <v>89</v>
      </c>
      <c r="D392" s="460" t="str">
        <f>D382</f>
        <v>IN_TIA2&lt;4:1&gt;</v>
      </c>
      <c r="E392" s="460"/>
      <c r="F392" s="460"/>
      <c r="G392" s="460"/>
      <c r="H392" s="460" t="str">
        <f t="shared" ref="H392" si="3891">H382</f>
        <v>IN_TIA1&lt;4:1&gt;</v>
      </c>
      <c r="I392" s="460"/>
      <c r="J392" s="460"/>
      <c r="K392" s="460"/>
      <c r="L392" s="460" t="str">
        <f t="shared" ref="L392" si="3892">L382</f>
        <v>LED_DRV2_TX&lt;8:1&gt;</v>
      </c>
      <c r="M392" s="460"/>
      <c r="N392" s="460"/>
      <c r="O392" s="460"/>
      <c r="P392" s="460"/>
      <c r="Q392" s="460"/>
      <c r="R392" s="460"/>
      <c r="S392" s="460"/>
      <c r="T392" s="460" t="str">
        <f>T382</f>
        <v>LED_DRV1_TX&lt;8:1&gt;</v>
      </c>
      <c r="U392" s="460"/>
      <c r="V392" s="460"/>
      <c r="W392" s="460"/>
      <c r="X392" s="460"/>
      <c r="Y392" s="460"/>
      <c r="Z392" s="460"/>
      <c r="AA392" s="460"/>
      <c r="AD392" s="159" t="s">
        <v>59</v>
      </c>
      <c r="AE392" s="93">
        <f xml:space="preserve"> IF('PPG Phase Definition'!F451="",0,('PPG Phase Definition'!F451-1))</f>
        <v>0</v>
      </c>
      <c r="AF392" s="159">
        <f t="shared" si="3167"/>
        <v>0</v>
      </c>
      <c r="AG392" s="159"/>
      <c r="AH392" s="159"/>
      <c r="AI392" s="159"/>
      <c r="AJ392" s="159">
        <f t="shared" si="3168"/>
        <v>0</v>
      </c>
      <c r="AK392" s="159"/>
      <c r="AL392" s="159"/>
      <c r="AM392" s="159"/>
      <c r="AN392" s="159">
        <f t="shared" si="3169"/>
        <v>0</v>
      </c>
      <c r="AO392" s="159"/>
      <c r="AP392" s="159"/>
      <c r="AQ392" s="159"/>
      <c r="AR392" s="159">
        <f t="shared" si="3170"/>
        <v>0</v>
      </c>
      <c r="AS392" s="159"/>
      <c r="AT392" s="159"/>
      <c r="AU392" s="159"/>
      <c r="AV392" s="159">
        <f t="shared" si="3171"/>
        <v>0</v>
      </c>
      <c r="AW392" s="159"/>
      <c r="AX392" s="159"/>
      <c r="AY392" s="159"/>
      <c r="AZ392" s="159">
        <f t="shared" si="3172"/>
        <v>0</v>
      </c>
      <c r="BA392" s="159">
        <f t="shared" si="3173"/>
        <v>0</v>
      </c>
      <c r="BB392" s="159">
        <f t="shared" si="3174"/>
        <v>0</v>
      </c>
      <c r="BC392" s="159">
        <f t="shared" si="3175"/>
        <v>0</v>
      </c>
      <c r="BD392" s="159">
        <f t="shared" si="3176"/>
        <v>0</v>
      </c>
      <c r="BE392" s="159">
        <f t="shared" si="3177"/>
        <v>0</v>
      </c>
      <c r="BF392" s="159">
        <f t="shared" si="3178"/>
        <v>0</v>
      </c>
      <c r="BG392" s="159">
        <f t="shared" si="3179"/>
        <v>0</v>
      </c>
      <c r="BH392" s="159">
        <f t="shared" si="3180"/>
        <v>0</v>
      </c>
      <c r="BI392" s="159">
        <f t="shared" si="3181"/>
        <v>0</v>
      </c>
      <c r="BJ392" s="159">
        <f t="shared" si="3182"/>
        <v>0</v>
      </c>
      <c r="BK392" s="159">
        <f t="shared" si="3183"/>
        <v>0</v>
      </c>
      <c r="BL392" s="159">
        <f t="shared" si="3184"/>
        <v>0</v>
      </c>
      <c r="BM392" s="159">
        <f t="shared" si="3185"/>
        <v>0</v>
      </c>
      <c r="BN392" s="159">
        <f t="shared" si="3186"/>
        <v>0</v>
      </c>
      <c r="BO392" s="159">
        <f t="shared" si="3187"/>
        <v>0</v>
      </c>
      <c r="BP392" s="159">
        <f t="shared" si="3188"/>
        <v>0</v>
      </c>
      <c r="BQ392" s="159">
        <f t="shared" si="3189"/>
        <v>0</v>
      </c>
      <c r="BR392" s="159">
        <f t="shared" si="3190"/>
        <v>0</v>
      </c>
      <c r="BS392" s="159">
        <f t="shared" si="3191"/>
        <v>0</v>
      </c>
      <c r="BT392" s="159">
        <f t="shared" si="3192"/>
        <v>0</v>
      </c>
      <c r="BU392" s="159">
        <f t="shared" si="3193"/>
        <v>0</v>
      </c>
      <c r="BV392" s="159">
        <f t="shared" si="3194"/>
        <v>0</v>
      </c>
      <c r="BW392" s="159">
        <f t="shared" si="3195"/>
        <v>0</v>
      </c>
      <c r="BX392" s="159">
        <f t="shared" si="3196"/>
        <v>0</v>
      </c>
      <c r="DU392" s="114"/>
      <c r="DV392" s="114"/>
      <c r="DW392" s="114"/>
      <c r="DX392" s="114"/>
      <c r="DY392" s="114"/>
      <c r="DZ392" s="114"/>
    </row>
    <row r="393" spans="1:130" ht="15.5" x14ac:dyDescent="0.35">
      <c r="A393" s="439"/>
      <c r="D393" s="155">
        <f>IF('PPG Phase Definition'!Y217=1,1,0)</f>
        <v>0</v>
      </c>
      <c r="E393" s="155">
        <f>IF('PPG Phase Definition'!Z217=1,1,0)</f>
        <v>0</v>
      </c>
      <c r="F393" s="155">
        <f>IF('PPG Phase Definition'!AA217=1,1,0)</f>
        <v>0</v>
      </c>
      <c r="G393" s="155">
        <f>IF('PPG Phase Definition'!AB217=1,1,0)</f>
        <v>0</v>
      </c>
      <c r="H393" s="155">
        <f>IF('PPG Phase Definition'!L217=1,1,0)</f>
        <v>0</v>
      </c>
      <c r="I393" s="155">
        <f>IF('PPG Phase Definition'!M217=1,1,0)</f>
        <v>0</v>
      </c>
      <c r="J393" s="155">
        <f>IF('PPG Phase Definition'!N217=1,1,0)</f>
        <v>1</v>
      </c>
      <c r="K393" s="155">
        <f>IF('PPG Phase Definition'!O217=1,1,0)</f>
        <v>0</v>
      </c>
      <c r="L393" s="155">
        <f xml:space="preserve"> IF('PPG Phase Definition'!E451="TX8",1,0)</f>
        <v>0</v>
      </c>
      <c r="M393" s="155">
        <f xml:space="preserve"> IF('PPG Phase Definition'!E451="TX7",1,0)</f>
        <v>0</v>
      </c>
      <c r="N393" s="155">
        <f xml:space="preserve"> IF('PPG Phase Definition'!E451="TX6",1,0)</f>
        <v>0</v>
      </c>
      <c r="O393" s="155">
        <f xml:space="preserve"> IF('PPG Phase Definition'!E451="TX5",1,0)</f>
        <v>0</v>
      </c>
      <c r="P393" s="155">
        <f xml:space="preserve"> IF('PPG Phase Definition'!E451="TX4",1,0)</f>
        <v>0</v>
      </c>
      <c r="Q393" s="155">
        <f xml:space="preserve"> IF('PPG Phase Definition'!E451="TX3",1,0)</f>
        <v>0</v>
      </c>
      <c r="R393" s="155">
        <f xml:space="preserve"> IF('PPG Phase Definition'!E451="TX2",1,0)</f>
        <v>0</v>
      </c>
      <c r="S393" s="155">
        <f xml:space="preserve"> IF('PPG Phase Definition'!E451="TX1",1,0)</f>
        <v>0</v>
      </c>
      <c r="T393" s="155">
        <f xml:space="preserve"> IF('PPG Phase Definition'!D451="TX8",1,0)</f>
        <v>0</v>
      </c>
      <c r="U393" s="155">
        <f xml:space="preserve"> IF('PPG Phase Definition'!D451="TX7",1,0)</f>
        <v>0</v>
      </c>
      <c r="V393" s="155">
        <f xml:space="preserve"> IF('PPG Phase Definition'!D451="TX6",1,0)</f>
        <v>0</v>
      </c>
      <c r="W393" s="155">
        <f xml:space="preserve"> IF('PPG Phase Definition'!D451="TX5",1,0)</f>
        <v>0</v>
      </c>
      <c r="X393" s="155">
        <f xml:space="preserve"> IF('PPG Phase Definition'!D451="TX4",1,0)</f>
        <v>0</v>
      </c>
      <c r="Y393" s="155">
        <f xml:space="preserve"> IF('PPG Phase Definition'!D451="TX3",1,0)</f>
        <v>0</v>
      </c>
      <c r="Z393" s="155">
        <f xml:space="preserve"> IF('PPG Phase Definition'!D451="TX2",1,0)</f>
        <v>0</v>
      </c>
      <c r="AA393" s="155">
        <f xml:space="preserve"> IF('PPG Phase Definition'!D451="TX1",1,0)</f>
        <v>0</v>
      </c>
      <c r="AD393" s="159" t="s">
        <v>259</v>
      </c>
      <c r="AE393" s="93">
        <f xml:space="preserve"> IF('PPG Phase Definition'!G451="",0,INDEX(REFERENCE!$A$2:$A$15,MATCH('PPG Phase Definition'!G451,REFERENCE!$B$2:$B$15,0)))</f>
        <v>0</v>
      </c>
      <c r="AF393" s="159">
        <f t="shared" ref="AF393:AF401" si="3893" xml:space="preserve"> MOD((AE393-AZ393-16*AV393-16^2*AR393-AN393*16^3-AJ393*16^4)/16^5,16)</f>
        <v>0</v>
      </c>
      <c r="AG393" s="159"/>
      <c r="AH393" s="159"/>
      <c r="AI393" s="159"/>
      <c r="AJ393" s="159">
        <f t="shared" ref="AJ393:AJ401" si="3894" xml:space="preserve"> MOD((AE393-AZ393-16*AV393-16^2*AR393-AN393*16^3)/16^4,16)</f>
        <v>0</v>
      </c>
      <c r="AK393" s="159"/>
      <c r="AL393" s="159"/>
      <c r="AM393" s="159"/>
      <c r="AN393" s="159">
        <f t="shared" ref="AN393:AN401" si="3895" xml:space="preserve"> MOD((AE393-AZ393-16*AV393-16^2*AR393)/16^3,16)</f>
        <v>0</v>
      </c>
      <c r="AO393" s="159"/>
      <c r="AP393" s="159"/>
      <c r="AQ393" s="159"/>
      <c r="AR393" s="159">
        <f t="shared" ref="AR393:AR401" si="3896" xml:space="preserve"> MOD((AE393-AZ393-16*AV393)/16^2,16)</f>
        <v>0</v>
      </c>
      <c r="AS393" s="159"/>
      <c r="AT393" s="159"/>
      <c r="AU393" s="159"/>
      <c r="AV393" s="159">
        <f t="shared" ref="AV393:AV401" si="3897" xml:space="preserve"> MOD((AE393-AZ393)/16,16)</f>
        <v>0</v>
      </c>
      <c r="AW393" s="159"/>
      <c r="AX393" s="159"/>
      <c r="AY393" s="159"/>
      <c r="AZ393" s="159">
        <f t="shared" ref="AZ393:AZ401" si="3898" xml:space="preserve"> MOD(AE393,16)</f>
        <v>0</v>
      </c>
      <c r="BA393" s="159">
        <f t="shared" ref="BA393:BA401" si="3899" xml:space="preserve"> MOD((AF393-BD393-BC393*2-BB393*2^2)/2^3,2)</f>
        <v>0</v>
      </c>
      <c r="BB393" s="159">
        <f t="shared" ref="BB393:BB401" si="3900" xml:space="preserve"> MOD((AF393-BD393-BC393*2)/2^2,2)</f>
        <v>0</v>
      </c>
      <c r="BC393" s="159">
        <f t="shared" ref="BC393:BC401" si="3901" xml:space="preserve"> MOD((AF393-BD393)/2,2)</f>
        <v>0</v>
      </c>
      <c r="BD393" s="159">
        <f t="shared" ref="BD393:BD401" si="3902" xml:space="preserve"> MOD(AF393,2)</f>
        <v>0</v>
      </c>
      <c r="BE393" s="159">
        <f t="shared" ref="BE393:BE401" si="3903" xml:space="preserve"> MOD((AJ393-BH393-BG393*2-BF393*2^2)/2^3,2)</f>
        <v>0</v>
      </c>
      <c r="BF393" s="159">
        <f t="shared" ref="BF393:BF401" si="3904" xml:space="preserve"> MOD((AJ393-BH393-BG393*2)/2^2,2)</f>
        <v>0</v>
      </c>
      <c r="BG393" s="159">
        <f t="shared" ref="BG393:BG401" si="3905" xml:space="preserve"> MOD((AJ393-BH393)/2,2)</f>
        <v>0</v>
      </c>
      <c r="BH393" s="159">
        <f t="shared" ref="BH393:BH401" si="3906" xml:space="preserve"> MOD(AJ393,2)</f>
        <v>0</v>
      </c>
      <c r="BI393" s="159">
        <f t="shared" ref="BI393:BI401" si="3907" xml:space="preserve"> MOD((AN393-BL393-BK393*2-BJ393*2^2)/2^3,2)</f>
        <v>0</v>
      </c>
      <c r="BJ393" s="159">
        <f t="shared" ref="BJ393:BJ401" si="3908" xml:space="preserve"> MOD((AN393-BL393-BK393*2)/2^2,2)</f>
        <v>0</v>
      </c>
      <c r="BK393" s="159">
        <f t="shared" ref="BK393:BK401" si="3909" xml:space="preserve"> MOD((AN393-BL393)/2,2)</f>
        <v>0</v>
      </c>
      <c r="BL393" s="159">
        <f t="shared" ref="BL393:BL401" si="3910" xml:space="preserve"> MOD(AN393,2)</f>
        <v>0</v>
      </c>
      <c r="BM393" s="159">
        <f t="shared" ref="BM393:BM401" si="3911" xml:space="preserve"> MOD((AR393-BP393-BO393*2-BN393*2^2)/2^3,2)</f>
        <v>0</v>
      </c>
      <c r="BN393" s="159">
        <f t="shared" ref="BN393:BN401" si="3912" xml:space="preserve"> MOD((AR393-BP393-BO393*2)/2^2,2)</f>
        <v>0</v>
      </c>
      <c r="BO393" s="159">
        <f t="shared" ref="BO393:BO401" si="3913" xml:space="preserve"> MOD((AR393-BP393)/2,2)</f>
        <v>0</v>
      </c>
      <c r="BP393" s="159">
        <f t="shared" ref="BP393:BP401" si="3914" xml:space="preserve"> MOD(AR393,2)</f>
        <v>0</v>
      </c>
      <c r="BQ393" s="159">
        <f t="shared" ref="BQ393:BQ401" si="3915" xml:space="preserve"> MOD((AV393-BT393-BS393*2-BR393*2^2)/2^3,2)</f>
        <v>0</v>
      </c>
      <c r="BR393" s="159">
        <f t="shared" ref="BR393:BR401" si="3916" xml:space="preserve"> MOD((AV393-BT393-BS393*2)/2^2,2)</f>
        <v>0</v>
      </c>
      <c r="BS393" s="159">
        <f t="shared" ref="BS393:BS401" si="3917" xml:space="preserve"> MOD((AV393-BT393)/2,2)</f>
        <v>0</v>
      </c>
      <c r="BT393" s="159">
        <f t="shared" ref="BT393:BT401" si="3918" xml:space="preserve"> MOD(AV393,2)</f>
        <v>0</v>
      </c>
      <c r="BU393" s="159">
        <f t="shared" ref="BU393:BU401" si="3919" xml:space="preserve"> MOD((AZ393-BX393-BW393*2-BV393*2^2)/2^3,2)</f>
        <v>0</v>
      </c>
      <c r="BV393" s="159">
        <f t="shared" ref="BV393:BV401" si="3920" xml:space="preserve"> MOD((AZ393-BX393-BW393*2)/2^2,2)</f>
        <v>0</v>
      </c>
      <c r="BW393" s="159">
        <f t="shared" ref="BW393:BW401" si="3921" xml:space="preserve"> MOD((AZ393-BX393)/2,2)</f>
        <v>0</v>
      </c>
      <c r="BX393" s="159">
        <f t="shared" ref="BX393:BX401" si="3922" xml:space="preserve"> MOD(AZ393,2)</f>
        <v>0</v>
      </c>
      <c r="BY393" s="127"/>
      <c r="BZ393" s="127"/>
      <c r="CA393" s="127"/>
      <c r="CB393" s="127"/>
      <c r="CC393" s="127"/>
      <c r="CD393" s="127"/>
      <c r="CE393" s="127"/>
      <c r="DU393" s="115" t="str">
        <f t="shared" ref="DU393" si="3923" xml:space="preserve"> DEC2HEX(D393*8+E393*4+F393*2+G393)</f>
        <v>0</v>
      </c>
      <c r="DV393" s="115" t="str">
        <f t="shared" ref="DV393" si="3924" xml:space="preserve"> DEC2HEX(H393*8+I393*4+J393*2+K393)</f>
        <v>2</v>
      </c>
      <c r="DW393" s="115" t="str">
        <f t="shared" ref="DW393" si="3925" xml:space="preserve"> DEC2HEX(L393*8+M393*4+N393*2+O393)</f>
        <v>0</v>
      </c>
      <c r="DX393" s="115" t="str">
        <f t="shared" ref="DX393" si="3926" xml:space="preserve"> DEC2HEX(P393*8+Q393*4+R393*2+S393)</f>
        <v>0</v>
      </c>
      <c r="DY393" s="115" t="str">
        <f t="shared" ref="DY393" si="3927" xml:space="preserve"> DEC2HEX(T393*8+U393*4+V393*2+W393)</f>
        <v>0</v>
      </c>
      <c r="DZ393" s="115" t="str">
        <f t="shared" ref="DZ393" si="3928" xml:space="preserve"> DEC2HEX(X393*8+Y393*4+Z393*2+AA393)</f>
        <v>0</v>
      </c>
    </row>
    <row r="394" spans="1:130" ht="69" x14ac:dyDescent="0.35">
      <c r="A394" s="439"/>
      <c r="B394" s="230">
        <f>B392+1</f>
        <v>138</v>
      </c>
      <c r="C394" s="164" t="str">
        <f t="shared" ref="C394" si="3929" xml:space="preserve"> DEC2HEX(B394)</f>
        <v>8A</v>
      </c>
      <c r="D394" s="445" t="s">
        <v>238</v>
      </c>
      <c r="E394" s="476"/>
      <c r="F394" s="476"/>
      <c r="G394" s="476"/>
      <c r="H394" s="476"/>
      <c r="I394" s="476"/>
      <c r="J394" s="476"/>
      <c r="K394" s="476"/>
      <c r="L394" s="168" t="s">
        <v>239</v>
      </c>
      <c r="M394" s="168" t="s">
        <v>240</v>
      </c>
      <c r="N394" s="168" t="s">
        <v>241</v>
      </c>
      <c r="O394" s="460" t="s">
        <v>242</v>
      </c>
      <c r="P394" s="460"/>
      <c r="Q394" s="460"/>
      <c r="R394" s="477" t="s">
        <v>378</v>
      </c>
      <c r="S394" s="477"/>
      <c r="T394" s="460" t="s">
        <v>243</v>
      </c>
      <c r="U394" s="460"/>
      <c r="V394" s="460"/>
      <c r="W394" s="460"/>
      <c r="X394" s="460" t="s">
        <v>33</v>
      </c>
      <c r="Y394" s="460"/>
      <c r="Z394" s="460"/>
      <c r="AA394" s="460"/>
      <c r="AD394" s="159" t="s">
        <v>260</v>
      </c>
      <c r="AE394" s="93">
        <f xml:space="preserve"> IF('PPG Phase Definition'!H451="",0,INDEX(REFERENCE!$A$17:$A$24,MATCH('PPG Phase Definition'!H451,REFERENCE!$B$17:$B$24,0)))</f>
        <v>0</v>
      </c>
      <c r="AF394" s="159">
        <f t="shared" si="3893"/>
        <v>0</v>
      </c>
      <c r="AG394" s="159"/>
      <c r="AH394" s="159"/>
      <c r="AI394" s="159"/>
      <c r="AJ394" s="159">
        <f t="shared" si="3894"/>
        <v>0</v>
      </c>
      <c r="AK394" s="159"/>
      <c r="AL394" s="159"/>
      <c r="AM394" s="159"/>
      <c r="AN394" s="159">
        <f t="shared" si="3895"/>
        <v>0</v>
      </c>
      <c r="AO394" s="159"/>
      <c r="AP394" s="159"/>
      <c r="AQ394" s="159"/>
      <c r="AR394" s="159">
        <f t="shared" si="3896"/>
        <v>0</v>
      </c>
      <c r="AS394" s="159"/>
      <c r="AT394" s="159"/>
      <c r="AU394" s="159"/>
      <c r="AV394" s="159">
        <f t="shared" si="3897"/>
        <v>0</v>
      </c>
      <c r="AW394" s="159"/>
      <c r="AX394" s="159"/>
      <c r="AY394" s="159"/>
      <c r="AZ394" s="159">
        <f t="shared" si="3898"/>
        <v>0</v>
      </c>
      <c r="BA394" s="159">
        <f t="shared" si="3899"/>
        <v>0</v>
      </c>
      <c r="BB394" s="159">
        <f t="shared" si="3900"/>
        <v>0</v>
      </c>
      <c r="BC394" s="159">
        <f t="shared" si="3901"/>
        <v>0</v>
      </c>
      <c r="BD394" s="159">
        <f t="shared" si="3902"/>
        <v>0</v>
      </c>
      <c r="BE394" s="159">
        <f t="shared" si="3903"/>
        <v>0</v>
      </c>
      <c r="BF394" s="159">
        <f t="shared" si="3904"/>
        <v>0</v>
      </c>
      <c r="BG394" s="159">
        <f t="shared" si="3905"/>
        <v>0</v>
      </c>
      <c r="BH394" s="159">
        <f t="shared" si="3906"/>
        <v>0</v>
      </c>
      <c r="BI394" s="159">
        <f t="shared" si="3907"/>
        <v>0</v>
      </c>
      <c r="BJ394" s="159">
        <f t="shared" si="3908"/>
        <v>0</v>
      </c>
      <c r="BK394" s="159">
        <f t="shared" si="3909"/>
        <v>0</v>
      </c>
      <c r="BL394" s="159">
        <f t="shared" si="3910"/>
        <v>0</v>
      </c>
      <c r="BM394" s="159">
        <f t="shared" si="3911"/>
        <v>0</v>
      </c>
      <c r="BN394" s="159">
        <f t="shared" si="3912"/>
        <v>0</v>
      </c>
      <c r="BO394" s="159">
        <f t="shared" si="3913"/>
        <v>0</v>
      </c>
      <c r="BP394" s="159">
        <f t="shared" si="3914"/>
        <v>0</v>
      </c>
      <c r="BQ394" s="159">
        <f t="shared" si="3915"/>
        <v>0</v>
      </c>
      <c r="BR394" s="159">
        <f t="shared" si="3916"/>
        <v>0</v>
      </c>
      <c r="BS394" s="159">
        <f t="shared" si="3917"/>
        <v>0</v>
      </c>
      <c r="BT394" s="159">
        <f t="shared" si="3918"/>
        <v>0</v>
      </c>
      <c r="BU394" s="159">
        <f t="shared" si="3919"/>
        <v>0</v>
      </c>
      <c r="BV394" s="159">
        <f t="shared" si="3920"/>
        <v>0</v>
      </c>
      <c r="BW394" s="159">
        <f t="shared" si="3921"/>
        <v>0</v>
      </c>
      <c r="BX394" s="159">
        <f t="shared" si="3922"/>
        <v>0</v>
      </c>
      <c r="DU394" s="114"/>
      <c r="DV394" s="114"/>
      <c r="DW394" s="114"/>
      <c r="DX394" s="114"/>
      <c r="DY394" s="114"/>
      <c r="DZ394" s="114"/>
    </row>
    <row r="395" spans="1:130" ht="14.75" customHeight="1" x14ac:dyDescent="0.35">
      <c r="A395" s="439"/>
      <c r="D395" s="172">
        <f t="shared" ref="D395" si="3930" xml:space="preserve"> BQ395</f>
        <v>0</v>
      </c>
      <c r="E395" s="172">
        <f t="shared" ref="E395" si="3931" xml:space="preserve"> BR395</f>
        <v>0</v>
      </c>
      <c r="F395" s="172">
        <f t="shared" ref="F395" si="3932" xml:space="preserve"> BS395</f>
        <v>0</v>
      </c>
      <c r="G395" s="172">
        <f t="shared" ref="G395" si="3933" xml:space="preserve"> BT395</f>
        <v>0</v>
      </c>
      <c r="H395" s="172">
        <f t="shared" ref="H395" si="3934" xml:space="preserve"> BU395</f>
        <v>0</v>
      </c>
      <c r="I395" s="172">
        <f t="shared" ref="I395" si="3935" xml:space="preserve"> BV395</f>
        <v>0</v>
      </c>
      <c r="J395" s="172">
        <f t="shared" ref="J395" si="3936" xml:space="preserve"> BW395</f>
        <v>0</v>
      </c>
      <c r="K395" s="172">
        <f t="shared" ref="K395" si="3937" xml:space="preserve"> BX395</f>
        <v>0</v>
      </c>
      <c r="L395" s="172">
        <f>IF('PPG Phase Definition'!S217="DIG AACM",1,IF('PPG Phase Definition'!S217="LED_DC Cancellation",1,0))</f>
        <v>0</v>
      </c>
      <c r="M395" s="172">
        <f>IF('PPG Phase Definition'!S217="ANA AACM",1,0)</f>
        <v>0</v>
      </c>
      <c r="N395" s="172">
        <f xml:space="preserve"> 'PPG Phase Definition'!U217</f>
        <v>1</v>
      </c>
      <c r="O395" s="172">
        <f t="shared" ref="O395" si="3938" xml:space="preserve"> BV394</f>
        <v>0</v>
      </c>
      <c r="P395" s="172">
        <f t="shared" ref="P395" si="3939" xml:space="preserve"> BW394</f>
        <v>0</v>
      </c>
      <c r="Q395" s="172">
        <f xml:space="preserve"> BX394</f>
        <v>0</v>
      </c>
      <c r="R395" s="172">
        <f>INT(MOD('PPG Phase Definition'!T217/2,2))</f>
        <v>0</v>
      </c>
      <c r="S395" s="172">
        <f>MOD('PPG Phase Definition'!T217,2)</f>
        <v>0</v>
      </c>
      <c r="T395" s="172">
        <f t="shared" ref="T395" si="3940" xml:space="preserve"> BU393</f>
        <v>0</v>
      </c>
      <c r="U395" s="172">
        <f t="shared" ref="U395" si="3941" xml:space="preserve"> BV393</f>
        <v>0</v>
      </c>
      <c r="V395" s="172">
        <f t="shared" ref="V395" si="3942" xml:space="preserve"> BW393</f>
        <v>0</v>
      </c>
      <c r="W395" s="172">
        <f xml:space="preserve"> BX393</f>
        <v>0</v>
      </c>
      <c r="X395" s="172">
        <f t="shared" ref="X395" si="3943" xml:space="preserve"> BU392</f>
        <v>0</v>
      </c>
      <c r="Y395" s="172">
        <f t="shared" ref="Y395" si="3944" xml:space="preserve"> BV392</f>
        <v>0</v>
      </c>
      <c r="Z395" s="172">
        <f t="shared" ref="Z395" si="3945" xml:space="preserve"> BW392</f>
        <v>0</v>
      </c>
      <c r="AA395" s="172">
        <f xml:space="preserve"> BX392</f>
        <v>0</v>
      </c>
      <c r="AD395" s="159" t="s">
        <v>261</v>
      </c>
      <c r="AE395" s="93">
        <f xml:space="preserve"> IF(OR(('PPG Phase Definition'!U217=1),('PPG Phase Definition'!$Q$2=1)),IF('PPG Phase Definition'!I451="",0,MIN(ROUND('PPG Phase Definition'!I451/'PPG Config'!$C$20*255,0),255)),IF('PPG Phase Definition'!I451="",0,MIN(ROUND('PPG Phase Definition'!I451/'PPG Config'!$C$23*255,0),255)))</f>
        <v>0</v>
      </c>
      <c r="AF395" s="159">
        <f t="shared" si="3893"/>
        <v>0</v>
      </c>
      <c r="AG395" s="159"/>
      <c r="AH395" s="159"/>
      <c r="AI395" s="159"/>
      <c r="AJ395" s="159">
        <f t="shared" si="3894"/>
        <v>0</v>
      </c>
      <c r="AK395" s="159"/>
      <c r="AL395" s="159"/>
      <c r="AM395" s="159"/>
      <c r="AN395" s="159">
        <f t="shared" si="3895"/>
        <v>0</v>
      </c>
      <c r="AO395" s="159"/>
      <c r="AP395" s="159"/>
      <c r="AQ395" s="159"/>
      <c r="AR395" s="159">
        <f t="shared" si="3896"/>
        <v>0</v>
      </c>
      <c r="AS395" s="159"/>
      <c r="AT395" s="159"/>
      <c r="AU395" s="159"/>
      <c r="AV395" s="159">
        <f t="shared" si="3897"/>
        <v>0</v>
      </c>
      <c r="AW395" s="159"/>
      <c r="AX395" s="159"/>
      <c r="AY395" s="159"/>
      <c r="AZ395" s="159">
        <f t="shared" si="3898"/>
        <v>0</v>
      </c>
      <c r="BA395" s="159">
        <f t="shared" si="3899"/>
        <v>0</v>
      </c>
      <c r="BB395" s="159">
        <f t="shared" si="3900"/>
        <v>0</v>
      </c>
      <c r="BC395" s="159">
        <f t="shared" si="3901"/>
        <v>0</v>
      </c>
      <c r="BD395" s="159">
        <f t="shared" si="3902"/>
        <v>0</v>
      </c>
      <c r="BE395" s="159">
        <f t="shared" si="3903"/>
        <v>0</v>
      </c>
      <c r="BF395" s="159">
        <f t="shared" si="3904"/>
        <v>0</v>
      </c>
      <c r="BG395" s="159">
        <f t="shared" si="3905"/>
        <v>0</v>
      </c>
      <c r="BH395" s="159">
        <f t="shared" si="3906"/>
        <v>0</v>
      </c>
      <c r="BI395" s="159">
        <f t="shared" si="3907"/>
        <v>0</v>
      </c>
      <c r="BJ395" s="159">
        <f t="shared" si="3908"/>
        <v>0</v>
      </c>
      <c r="BK395" s="159">
        <f t="shared" si="3909"/>
        <v>0</v>
      </c>
      <c r="BL395" s="159">
        <f t="shared" si="3910"/>
        <v>0</v>
      </c>
      <c r="BM395" s="159">
        <f t="shared" si="3911"/>
        <v>0</v>
      </c>
      <c r="BN395" s="159">
        <f t="shared" si="3912"/>
        <v>0</v>
      </c>
      <c r="BO395" s="159">
        <f t="shared" si="3913"/>
        <v>0</v>
      </c>
      <c r="BP395" s="159">
        <f t="shared" si="3914"/>
        <v>0</v>
      </c>
      <c r="BQ395" s="159">
        <f t="shared" si="3915"/>
        <v>0</v>
      </c>
      <c r="BR395" s="159">
        <f t="shared" si="3916"/>
        <v>0</v>
      </c>
      <c r="BS395" s="159">
        <f t="shared" si="3917"/>
        <v>0</v>
      </c>
      <c r="BT395" s="159">
        <f t="shared" si="3918"/>
        <v>0</v>
      </c>
      <c r="BU395" s="159">
        <f t="shared" si="3919"/>
        <v>0</v>
      </c>
      <c r="BV395" s="159">
        <f t="shared" si="3920"/>
        <v>0</v>
      </c>
      <c r="BW395" s="159">
        <f t="shared" si="3921"/>
        <v>0</v>
      </c>
      <c r="BX395" s="159">
        <f t="shared" si="3922"/>
        <v>0</v>
      </c>
      <c r="BY395" s="127"/>
      <c r="BZ395" s="127"/>
      <c r="CA395" s="127"/>
      <c r="CB395" s="127"/>
      <c r="CC395" s="127"/>
      <c r="CD395" s="127"/>
      <c r="CE395" s="127"/>
      <c r="CF395" s="127"/>
      <c r="CG395" s="127"/>
      <c r="CH395" s="127"/>
      <c r="CI395" s="127"/>
      <c r="CJ395" s="127"/>
      <c r="CK395" s="127"/>
      <c r="CL395" s="127"/>
      <c r="CM395" s="127"/>
      <c r="CN395" s="127"/>
      <c r="CO395" s="127"/>
      <c r="CP395" s="127"/>
      <c r="CQ395" s="127"/>
      <c r="CR395" s="127"/>
      <c r="CS395" s="127"/>
      <c r="DU395" s="115" t="str">
        <f t="shared" ref="DU395" si="3946" xml:space="preserve"> DEC2HEX(D395*8+E395*4+F395*2+G395)</f>
        <v>0</v>
      </c>
      <c r="DV395" s="115" t="str">
        <f t="shared" ref="DV395" si="3947" xml:space="preserve"> DEC2HEX(H395*8+I395*4+J395*2+K395)</f>
        <v>0</v>
      </c>
      <c r="DW395" s="115" t="str">
        <f t="shared" ref="DW395" si="3948" xml:space="preserve"> DEC2HEX(L395*8+M395*4+N395*2+O395)</f>
        <v>2</v>
      </c>
      <c r="DX395" s="115" t="str">
        <f t="shared" ref="DX395" si="3949" xml:space="preserve"> DEC2HEX(P395*8+Q395*4+R395*2+S395)</f>
        <v>0</v>
      </c>
      <c r="DY395" s="115" t="str">
        <f t="shared" ref="DY395" si="3950" xml:space="preserve"> DEC2HEX(T395*8+U395*4+V395*2+W395)</f>
        <v>0</v>
      </c>
      <c r="DZ395" s="115" t="str">
        <f t="shared" ref="DZ395" si="3951" xml:space="preserve"> DEC2HEX(X395*8+Y395*4+Z395*2+AA395)</f>
        <v>0</v>
      </c>
    </row>
    <row r="396" spans="1:130" ht="90" customHeight="1" x14ac:dyDescent="0.35">
      <c r="A396" s="439"/>
      <c r="B396" s="230">
        <f>B394+1</f>
        <v>139</v>
      </c>
      <c r="C396" s="164" t="str">
        <f t="shared" ref="C396" si="3952" xml:space="preserve"> DEC2HEX(B396)</f>
        <v>8B</v>
      </c>
      <c r="D396" s="445" t="s">
        <v>244</v>
      </c>
      <c r="E396" s="445"/>
      <c r="F396" s="169" t="s">
        <v>573</v>
      </c>
      <c r="G396" s="168" t="s">
        <v>350</v>
      </c>
      <c r="H396" s="168" t="s">
        <v>572</v>
      </c>
      <c r="I396" s="478" t="s">
        <v>571</v>
      </c>
      <c r="J396" s="478"/>
      <c r="K396" s="478" t="s">
        <v>34</v>
      </c>
      <c r="L396" s="478"/>
      <c r="M396" s="169" t="s">
        <v>245</v>
      </c>
      <c r="N396" s="169" t="s">
        <v>570</v>
      </c>
      <c r="O396" s="169" t="s">
        <v>35</v>
      </c>
      <c r="P396" s="168" t="s">
        <v>377</v>
      </c>
      <c r="Q396" s="167">
        <v>0</v>
      </c>
      <c r="R396" s="167">
        <v>0</v>
      </c>
      <c r="S396" s="167">
        <v>0</v>
      </c>
      <c r="T396" s="460" t="s">
        <v>37</v>
      </c>
      <c r="U396" s="460"/>
      <c r="V396" s="460"/>
      <c r="W396" s="460"/>
      <c r="X396" s="460"/>
      <c r="Y396" s="460"/>
      <c r="Z396" s="460"/>
      <c r="AA396" s="460"/>
      <c r="AD396" s="159" t="s">
        <v>262</v>
      </c>
      <c r="AE396" s="93">
        <f xml:space="preserve"> IF('PPG Phase Definition'!T451="",0,INDEX(REFERENCE!$A$2:$A$15,MATCH('PPG Phase Definition'!T451,REFERENCE!$B$2:$B$15,0)))</f>
        <v>0</v>
      </c>
      <c r="AF396" s="159">
        <f t="shared" si="3893"/>
        <v>0</v>
      </c>
      <c r="AG396" s="159"/>
      <c r="AH396" s="159"/>
      <c r="AI396" s="159"/>
      <c r="AJ396" s="159">
        <f t="shared" si="3894"/>
        <v>0</v>
      </c>
      <c r="AK396" s="159"/>
      <c r="AL396" s="159"/>
      <c r="AM396" s="159"/>
      <c r="AN396" s="159">
        <f t="shared" si="3895"/>
        <v>0</v>
      </c>
      <c r="AO396" s="159"/>
      <c r="AP396" s="159"/>
      <c r="AQ396" s="159"/>
      <c r="AR396" s="159">
        <f t="shared" si="3896"/>
        <v>0</v>
      </c>
      <c r="AS396" s="159"/>
      <c r="AT396" s="159"/>
      <c r="AU396" s="159"/>
      <c r="AV396" s="159">
        <f t="shared" si="3897"/>
        <v>0</v>
      </c>
      <c r="AW396" s="159"/>
      <c r="AX396" s="159"/>
      <c r="AY396" s="159"/>
      <c r="AZ396" s="159">
        <f t="shared" si="3898"/>
        <v>0</v>
      </c>
      <c r="BA396" s="159">
        <f t="shared" si="3899"/>
        <v>0</v>
      </c>
      <c r="BB396" s="159">
        <f t="shared" si="3900"/>
        <v>0</v>
      </c>
      <c r="BC396" s="159">
        <f t="shared" si="3901"/>
        <v>0</v>
      </c>
      <c r="BD396" s="159">
        <f t="shared" si="3902"/>
        <v>0</v>
      </c>
      <c r="BE396" s="159">
        <f t="shared" si="3903"/>
        <v>0</v>
      </c>
      <c r="BF396" s="159">
        <f t="shared" si="3904"/>
        <v>0</v>
      </c>
      <c r="BG396" s="159">
        <f t="shared" si="3905"/>
        <v>0</v>
      </c>
      <c r="BH396" s="159">
        <f t="shared" si="3906"/>
        <v>0</v>
      </c>
      <c r="BI396" s="159">
        <f t="shared" si="3907"/>
        <v>0</v>
      </c>
      <c r="BJ396" s="159">
        <f t="shared" si="3908"/>
        <v>0</v>
      </c>
      <c r="BK396" s="159">
        <f t="shared" si="3909"/>
        <v>0</v>
      </c>
      <c r="BL396" s="159">
        <f t="shared" si="3910"/>
        <v>0</v>
      </c>
      <c r="BM396" s="159">
        <f t="shared" si="3911"/>
        <v>0</v>
      </c>
      <c r="BN396" s="159">
        <f t="shared" si="3912"/>
        <v>0</v>
      </c>
      <c r="BO396" s="159">
        <f t="shared" si="3913"/>
        <v>0</v>
      </c>
      <c r="BP396" s="159">
        <f t="shared" si="3914"/>
        <v>0</v>
      </c>
      <c r="BQ396" s="159">
        <f t="shared" si="3915"/>
        <v>0</v>
      </c>
      <c r="BR396" s="159">
        <f t="shared" si="3916"/>
        <v>0</v>
      </c>
      <c r="BS396" s="159">
        <f t="shared" si="3917"/>
        <v>0</v>
      </c>
      <c r="BT396" s="159">
        <f t="shared" si="3918"/>
        <v>0</v>
      </c>
      <c r="BU396" s="159">
        <f t="shared" si="3919"/>
        <v>0</v>
      </c>
      <c r="BV396" s="159">
        <f t="shared" si="3920"/>
        <v>0</v>
      </c>
      <c r="BW396" s="159">
        <f t="shared" si="3921"/>
        <v>0</v>
      </c>
      <c r="BX396" s="159">
        <f t="shared" si="3922"/>
        <v>0</v>
      </c>
      <c r="BY396" s="127"/>
      <c r="BZ396" s="127"/>
      <c r="CA396" s="127"/>
      <c r="CB396" s="127"/>
      <c r="CC396" s="127"/>
      <c r="CD396" s="127"/>
      <c r="CE396" s="127"/>
      <c r="DU396" s="114"/>
      <c r="DV396" s="114"/>
      <c r="DW396" s="114"/>
      <c r="DX396" s="114"/>
      <c r="DY396" s="114"/>
      <c r="DZ396" s="114"/>
    </row>
    <row r="397" spans="1:130" ht="15.5" x14ac:dyDescent="0.35">
      <c r="A397" s="439"/>
      <c r="D397" s="172">
        <f xml:space="preserve"> MOD((IF('PPG Phase Definition'!S451="",0,INDEX(REFERENCE!$L$12:$L$15,MATCH('PPG Phase Definition'!S451,REFERENCE!$M$12:$M$15,0)))-E397)/2,2)</f>
        <v>0</v>
      </c>
      <c r="E397" s="172">
        <f xml:space="preserve"> MOD(IF('PPG Phase Definition'!S451="",0,INDEX(REFERENCE!$L$12:$L$15,MATCH('PPG Phase Definition'!S451,REFERENCE!$M$12:$M$15,0))),2)</f>
        <v>0</v>
      </c>
      <c r="F397" s="156"/>
      <c r="G397" s="156"/>
      <c r="H397" s="172">
        <f>IF('PPG Phase Definition'!C217="Impedance",1,0)*IMP_MODE_EN</f>
        <v>0</v>
      </c>
      <c r="I397" s="172">
        <f xml:space="preserve"> MOD(('PPG Phase Definition'!M451-J397)/2,2)</f>
        <v>0</v>
      </c>
      <c r="J397" s="172">
        <f xml:space="preserve"> MOD('PPG Phase Definition'!M451,2)</f>
        <v>0</v>
      </c>
      <c r="K397" s="156"/>
      <c r="L397" s="156"/>
      <c r="M397" s="156"/>
      <c r="N397" s="172">
        <f xml:space="preserve"> MOD(('PPG Phase Definition'!M451-I397*2-J397)/4,2)</f>
        <v>0</v>
      </c>
      <c r="O397" s="172">
        <f xml:space="preserve"> 'PPG Phase Definition'!K451</f>
        <v>0</v>
      </c>
      <c r="P397" s="156">
        <f>IF('PPG Phase Definition'!K217="Set2",1,0)</f>
        <v>0</v>
      </c>
      <c r="Q397" s="156"/>
      <c r="R397" s="156"/>
      <c r="S397" s="156"/>
      <c r="T397" s="172">
        <f t="shared" ref="T397" si="3953" xml:space="preserve"> BQ400</f>
        <v>0</v>
      </c>
      <c r="U397" s="172">
        <f t="shared" ref="U397" si="3954" xml:space="preserve"> BR400</f>
        <v>0</v>
      </c>
      <c r="V397" s="172">
        <f t="shared" ref="V397" si="3955" xml:space="preserve"> BS400</f>
        <v>0</v>
      </c>
      <c r="W397" s="172">
        <f t="shared" ref="W397" si="3956" xml:space="preserve"> BT400</f>
        <v>0</v>
      </c>
      <c r="X397" s="172">
        <f t="shared" ref="X397" si="3957" xml:space="preserve"> BU400</f>
        <v>0</v>
      </c>
      <c r="Y397" s="172">
        <f t="shared" ref="Y397" si="3958" xml:space="preserve"> BV400</f>
        <v>0</v>
      </c>
      <c r="Z397" s="172">
        <f t="shared" ref="Z397" si="3959" xml:space="preserve"> BW400</f>
        <v>0</v>
      </c>
      <c r="AA397" s="172">
        <f xml:space="preserve"> BX400</f>
        <v>0</v>
      </c>
      <c r="AD397" s="159" t="s">
        <v>263</v>
      </c>
      <c r="AE397" s="93">
        <f xml:space="preserve"> IF('PPG Phase Definition'!U451="",0,INDEX(REFERENCE!$A$17:$A$24,MATCH('PPG Phase Definition'!U451,REFERENCE!$B$17:$B$24,0)))</f>
        <v>0</v>
      </c>
      <c r="AF397" s="159">
        <f t="shared" si="3893"/>
        <v>0</v>
      </c>
      <c r="AG397" s="159"/>
      <c r="AH397" s="159"/>
      <c r="AI397" s="159"/>
      <c r="AJ397" s="159">
        <f t="shared" si="3894"/>
        <v>0</v>
      </c>
      <c r="AK397" s="159"/>
      <c r="AL397" s="159"/>
      <c r="AM397" s="159"/>
      <c r="AN397" s="159">
        <f t="shared" si="3895"/>
        <v>0</v>
      </c>
      <c r="AO397" s="159"/>
      <c r="AP397" s="159"/>
      <c r="AQ397" s="159"/>
      <c r="AR397" s="159">
        <f t="shared" si="3896"/>
        <v>0</v>
      </c>
      <c r="AS397" s="159"/>
      <c r="AT397" s="159"/>
      <c r="AU397" s="159"/>
      <c r="AV397" s="159">
        <f t="shared" si="3897"/>
        <v>0</v>
      </c>
      <c r="AW397" s="159"/>
      <c r="AX397" s="159"/>
      <c r="AY397" s="159"/>
      <c r="AZ397" s="159">
        <f t="shared" si="3898"/>
        <v>0</v>
      </c>
      <c r="BA397" s="159">
        <f t="shared" si="3899"/>
        <v>0</v>
      </c>
      <c r="BB397" s="159">
        <f t="shared" si="3900"/>
        <v>0</v>
      </c>
      <c r="BC397" s="159">
        <f t="shared" si="3901"/>
        <v>0</v>
      </c>
      <c r="BD397" s="159">
        <f t="shared" si="3902"/>
        <v>0</v>
      </c>
      <c r="BE397" s="159">
        <f t="shared" si="3903"/>
        <v>0</v>
      </c>
      <c r="BF397" s="159">
        <f t="shared" si="3904"/>
        <v>0</v>
      </c>
      <c r="BG397" s="159">
        <f t="shared" si="3905"/>
        <v>0</v>
      </c>
      <c r="BH397" s="159">
        <f t="shared" si="3906"/>
        <v>0</v>
      </c>
      <c r="BI397" s="159">
        <f t="shared" si="3907"/>
        <v>0</v>
      </c>
      <c r="BJ397" s="159">
        <f t="shared" si="3908"/>
        <v>0</v>
      </c>
      <c r="BK397" s="159">
        <f t="shared" si="3909"/>
        <v>0</v>
      </c>
      <c r="BL397" s="159">
        <f t="shared" si="3910"/>
        <v>0</v>
      </c>
      <c r="BM397" s="159">
        <f t="shared" si="3911"/>
        <v>0</v>
      </c>
      <c r="BN397" s="159">
        <f t="shared" si="3912"/>
        <v>0</v>
      </c>
      <c r="BO397" s="159">
        <f t="shared" si="3913"/>
        <v>0</v>
      </c>
      <c r="BP397" s="159">
        <f t="shared" si="3914"/>
        <v>0</v>
      </c>
      <c r="BQ397" s="159">
        <f t="shared" si="3915"/>
        <v>0</v>
      </c>
      <c r="BR397" s="159">
        <f t="shared" si="3916"/>
        <v>0</v>
      </c>
      <c r="BS397" s="159">
        <f t="shared" si="3917"/>
        <v>0</v>
      </c>
      <c r="BT397" s="159">
        <f t="shared" si="3918"/>
        <v>0</v>
      </c>
      <c r="BU397" s="159">
        <f t="shared" si="3919"/>
        <v>0</v>
      </c>
      <c r="BV397" s="159">
        <f t="shared" si="3920"/>
        <v>0</v>
      </c>
      <c r="BW397" s="159">
        <f t="shared" si="3921"/>
        <v>0</v>
      </c>
      <c r="BX397" s="159">
        <f t="shared" si="3922"/>
        <v>0</v>
      </c>
      <c r="DU397" s="115" t="str">
        <f t="shared" ref="DU397" si="3960" xml:space="preserve"> DEC2HEX(D397*8+E397*4+F397*2+G397)</f>
        <v>0</v>
      </c>
      <c r="DV397" s="115" t="str">
        <f t="shared" ref="DV397" si="3961" xml:space="preserve"> DEC2HEX(H397*8+I397*4+J397*2+K397)</f>
        <v>0</v>
      </c>
      <c r="DW397" s="115" t="str">
        <f t="shared" ref="DW397" si="3962" xml:space="preserve"> DEC2HEX(L397*8+M397*4+N397*2+O397)</f>
        <v>0</v>
      </c>
      <c r="DX397" s="115" t="str">
        <f t="shared" ref="DX397" si="3963" xml:space="preserve"> DEC2HEX(P397*8+Q397*4+R397*2+S397)</f>
        <v>0</v>
      </c>
      <c r="DY397" s="115" t="str">
        <f t="shared" ref="DY397" si="3964" xml:space="preserve"> DEC2HEX(T397*8+U397*4+V397*2+W397)</f>
        <v>0</v>
      </c>
      <c r="DZ397" s="115" t="str">
        <f t="shared" ref="DZ397" si="3965" xml:space="preserve"> DEC2HEX(X397*8+Y397*4+Z397*2+AA397)</f>
        <v>0</v>
      </c>
    </row>
    <row r="398" spans="1:130" ht="69" x14ac:dyDescent="0.35">
      <c r="A398" s="439"/>
      <c r="B398" s="230">
        <f>B396+1</f>
        <v>140</v>
      </c>
      <c r="C398" s="164" t="str">
        <f t="shared" ref="C398" si="3966" xml:space="preserve"> DEC2HEX(B398)</f>
        <v>8C</v>
      </c>
      <c r="D398" s="445" t="s">
        <v>246</v>
      </c>
      <c r="E398" s="476"/>
      <c r="F398" s="476"/>
      <c r="G398" s="476"/>
      <c r="H398" s="476"/>
      <c r="I398" s="476"/>
      <c r="J398" s="476"/>
      <c r="K398" s="476"/>
      <c r="L398" s="168" t="s">
        <v>247</v>
      </c>
      <c r="M398" s="168" t="s">
        <v>248</v>
      </c>
      <c r="N398" s="168" t="s">
        <v>249</v>
      </c>
      <c r="O398" s="460" t="s">
        <v>250</v>
      </c>
      <c r="P398" s="460"/>
      <c r="Q398" s="460"/>
      <c r="R398" s="477" t="s">
        <v>379</v>
      </c>
      <c r="S398" s="477"/>
      <c r="T398" s="460" t="s">
        <v>251</v>
      </c>
      <c r="U398" s="460"/>
      <c r="V398" s="460"/>
      <c r="W398" s="460"/>
      <c r="X398" s="167">
        <v>0</v>
      </c>
      <c r="Y398" s="167">
        <v>0</v>
      </c>
      <c r="Z398" s="167">
        <v>0</v>
      </c>
      <c r="AA398" s="167">
        <v>0</v>
      </c>
      <c r="AD398" s="159" t="s">
        <v>264</v>
      </c>
      <c r="AE398" s="93">
        <f xml:space="preserve"> IF(OR(('PPG Phase Definition'!AH217=1),('PPG Phase Definition'!$Q$2=1)),IF('PPG Phase Definition'!W451="",0,MIN(ROUND('PPG Phase Definition'!W451/'PPG Config'!$C$21*255,0),255)),IF('PPG Phase Definition'!W451="",0,MIN(ROUND('PPG Phase Definition'!W451/'PPG Config'!$C$24*255,0),255)))</f>
        <v>0</v>
      </c>
      <c r="AF398" s="159">
        <f t="shared" si="3893"/>
        <v>0</v>
      </c>
      <c r="AG398" s="159"/>
      <c r="AH398" s="159"/>
      <c r="AI398" s="159"/>
      <c r="AJ398" s="159">
        <f t="shared" si="3894"/>
        <v>0</v>
      </c>
      <c r="AK398" s="159"/>
      <c r="AL398" s="159"/>
      <c r="AM398" s="159"/>
      <c r="AN398" s="159">
        <f t="shared" si="3895"/>
        <v>0</v>
      </c>
      <c r="AO398" s="159"/>
      <c r="AP398" s="159"/>
      <c r="AQ398" s="159"/>
      <c r="AR398" s="159">
        <f t="shared" si="3896"/>
        <v>0</v>
      </c>
      <c r="AS398" s="159"/>
      <c r="AT398" s="159"/>
      <c r="AU398" s="159"/>
      <c r="AV398" s="159">
        <f t="shared" si="3897"/>
        <v>0</v>
      </c>
      <c r="AW398" s="159"/>
      <c r="AX398" s="159"/>
      <c r="AY398" s="159"/>
      <c r="AZ398" s="159">
        <f t="shared" si="3898"/>
        <v>0</v>
      </c>
      <c r="BA398" s="159">
        <f t="shared" si="3899"/>
        <v>0</v>
      </c>
      <c r="BB398" s="159">
        <f t="shared" si="3900"/>
        <v>0</v>
      </c>
      <c r="BC398" s="159">
        <f t="shared" si="3901"/>
        <v>0</v>
      </c>
      <c r="BD398" s="159">
        <f t="shared" si="3902"/>
        <v>0</v>
      </c>
      <c r="BE398" s="159">
        <f t="shared" si="3903"/>
        <v>0</v>
      </c>
      <c r="BF398" s="159">
        <f t="shared" si="3904"/>
        <v>0</v>
      </c>
      <c r="BG398" s="159">
        <f t="shared" si="3905"/>
        <v>0</v>
      </c>
      <c r="BH398" s="159">
        <f t="shared" si="3906"/>
        <v>0</v>
      </c>
      <c r="BI398" s="159">
        <f t="shared" si="3907"/>
        <v>0</v>
      </c>
      <c r="BJ398" s="159">
        <f t="shared" si="3908"/>
        <v>0</v>
      </c>
      <c r="BK398" s="159">
        <f t="shared" si="3909"/>
        <v>0</v>
      </c>
      <c r="BL398" s="159">
        <f t="shared" si="3910"/>
        <v>0</v>
      </c>
      <c r="BM398" s="159">
        <f t="shared" si="3911"/>
        <v>0</v>
      </c>
      <c r="BN398" s="159">
        <f t="shared" si="3912"/>
        <v>0</v>
      </c>
      <c r="BO398" s="159">
        <f t="shared" si="3913"/>
        <v>0</v>
      </c>
      <c r="BP398" s="159">
        <f t="shared" si="3914"/>
        <v>0</v>
      </c>
      <c r="BQ398" s="159">
        <f t="shared" si="3915"/>
        <v>0</v>
      </c>
      <c r="BR398" s="159">
        <f t="shared" si="3916"/>
        <v>0</v>
      </c>
      <c r="BS398" s="159">
        <f t="shared" si="3917"/>
        <v>0</v>
      </c>
      <c r="BT398" s="159">
        <f t="shared" si="3918"/>
        <v>0</v>
      </c>
      <c r="BU398" s="159">
        <f t="shared" si="3919"/>
        <v>0</v>
      </c>
      <c r="BV398" s="159">
        <f t="shared" si="3920"/>
        <v>0</v>
      </c>
      <c r="BW398" s="159">
        <f t="shared" si="3921"/>
        <v>0</v>
      </c>
      <c r="BX398" s="159">
        <f t="shared" si="3922"/>
        <v>0</v>
      </c>
      <c r="BY398" s="127"/>
      <c r="BZ398" s="127"/>
      <c r="CA398" s="127"/>
      <c r="CB398" s="127"/>
      <c r="CC398" s="127"/>
      <c r="CD398" s="127"/>
      <c r="CE398" s="127"/>
      <c r="CF398" s="127"/>
      <c r="CG398" s="127"/>
      <c r="CH398" s="127"/>
      <c r="CI398" s="127"/>
      <c r="CJ398" s="127"/>
      <c r="CK398" s="127"/>
      <c r="CL398" s="127"/>
      <c r="CM398" s="127"/>
      <c r="CN398" s="127"/>
      <c r="CO398" s="127"/>
      <c r="CP398" s="127"/>
      <c r="CQ398" s="127"/>
      <c r="CR398" s="127"/>
      <c r="CS398" s="127"/>
      <c r="DU398" s="114"/>
      <c r="DV398" s="114"/>
      <c r="DW398" s="114"/>
      <c r="DX398" s="114"/>
      <c r="DY398" s="114"/>
      <c r="DZ398" s="114"/>
    </row>
    <row r="399" spans="1:130" ht="15.5" x14ac:dyDescent="0.35">
      <c r="A399" s="439"/>
      <c r="D399" s="172">
        <f t="shared" ref="D399" si="3967" xml:space="preserve"> BQ398</f>
        <v>0</v>
      </c>
      <c r="E399" s="172">
        <f t="shared" ref="E399" si="3968" xml:space="preserve"> BR398</f>
        <v>0</v>
      </c>
      <c r="F399" s="172">
        <f t="shared" ref="F399" si="3969" xml:space="preserve"> BS398</f>
        <v>0</v>
      </c>
      <c r="G399" s="172">
        <f t="shared" ref="G399" si="3970" xml:space="preserve"> BT398</f>
        <v>0</v>
      </c>
      <c r="H399" s="172">
        <f t="shared" ref="H399" si="3971" xml:space="preserve"> BU398</f>
        <v>0</v>
      </c>
      <c r="I399" s="172">
        <f t="shared" ref="I399" si="3972" xml:space="preserve"> BV398</f>
        <v>0</v>
      </c>
      <c r="J399" s="172">
        <f t="shared" ref="J399" si="3973" xml:space="preserve"> BW398</f>
        <v>0</v>
      </c>
      <c r="K399" s="172">
        <f t="shared" ref="K399" si="3974" xml:space="preserve"> BX398</f>
        <v>0</v>
      </c>
      <c r="L399" s="172">
        <f>IF('PPG Phase Definition'!AF217="DIG AACM",1,IF('PPG Phase Definition'!AF217="LED_DC Cancellation",1,0))</f>
        <v>0</v>
      </c>
      <c r="M399" s="172">
        <f>IF('PPG Phase Definition'!AF217="ANA AACM",1,0)</f>
        <v>0</v>
      </c>
      <c r="N399" s="172">
        <f xml:space="preserve"> 'PPG Phase Definition'!AH217</f>
        <v>0</v>
      </c>
      <c r="O399" s="172">
        <f t="shared" ref="O399" si="3975" xml:space="preserve"> BV397</f>
        <v>0</v>
      </c>
      <c r="P399" s="172">
        <f t="shared" ref="P399" si="3976" xml:space="preserve"> BW397</f>
        <v>0</v>
      </c>
      <c r="Q399" s="172">
        <f xml:space="preserve"> BX397</f>
        <v>0</v>
      </c>
      <c r="R399" s="172">
        <f>INT(MOD('PPG Phase Definition'!AG217/2,2))</f>
        <v>0</v>
      </c>
      <c r="S399" s="172">
        <f>MOD('PPG Phase Definition'!AG217,2)</f>
        <v>0</v>
      </c>
      <c r="T399" s="172">
        <f t="shared" ref="T399" si="3977" xml:space="preserve"> BU396</f>
        <v>0</v>
      </c>
      <c r="U399" s="172">
        <f t="shared" ref="U399" si="3978" xml:space="preserve"> BV396</f>
        <v>0</v>
      </c>
      <c r="V399" s="172">
        <f t="shared" ref="V399" si="3979" xml:space="preserve"> BW396</f>
        <v>0</v>
      </c>
      <c r="W399" s="172">
        <f xml:space="preserve"> BX396</f>
        <v>0</v>
      </c>
      <c r="X399" s="194"/>
      <c r="Y399" s="194"/>
      <c r="Z399" s="194"/>
      <c r="AA399" s="194"/>
      <c r="AD399" s="159" t="s">
        <v>115</v>
      </c>
      <c r="AE399" s="93">
        <f xml:space="preserve"> IF('PPG Phase Definition'!L451="",0,INDEX(REFERENCE!$I$12:$I$23,MATCH('PPG Phase Definition'!L451,REFERENCE!$J$12:$J$23,0)))</f>
        <v>0</v>
      </c>
      <c r="AF399" s="159">
        <f t="shared" si="3893"/>
        <v>0</v>
      </c>
      <c r="AG399" s="159"/>
      <c r="AH399" s="159"/>
      <c r="AI399" s="159"/>
      <c r="AJ399" s="159">
        <f t="shared" si="3894"/>
        <v>0</v>
      </c>
      <c r="AK399" s="159"/>
      <c r="AL399" s="159"/>
      <c r="AM399" s="159"/>
      <c r="AN399" s="159">
        <f t="shared" si="3895"/>
        <v>0</v>
      </c>
      <c r="AO399" s="159"/>
      <c r="AP399" s="159"/>
      <c r="AQ399" s="159"/>
      <c r="AR399" s="159">
        <f t="shared" si="3896"/>
        <v>0</v>
      </c>
      <c r="AS399" s="159"/>
      <c r="AT399" s="159"/>
      <c r="AU399" s="159"/>
      <c r="AV399" s="159">
        <f t="shared" si="3897"/>
        <v>0</v>
      </c>
      <c r="AW399" s="159"/>
      <c r="AX399" s="159"/>
      <c r="AY399" s="159"/>
      <c r="AZ399" s="159">
        <f t="shared" si="3898"/>
        <v>0</v>
      </c>
      <c r="BA399" s="159">
        <f t="shared" si="3899"/>
        <v>0</v>
      </c>
      <c r="BB399" s="159">
        <f t="shared" si="3900"/>
        <v>0</v>
      </c>
      <c r="BC399" s="159">
        <f t="shared" si="3901"/>
        <v>0</v>
      </c>
      <c r="BD399" s="159">
        <f t="shared" si="3902"/>
        <v>0</v>
      </c>
      <c r="BE399" s="159">
        <f t="shared" si="3903"/>
        <v>0</v>
      </c>
      <c r="BF399" s="159">
        <f t="shared" si="3904"/>
        <v>0</v>
      </c>
      <c r="BG399" s="159">
        <f t="shared" si="3905"/>
        <v>0</v>
      </c>
      <c r="BH399" s="159">
        <f t="shared" si="3906"/>
        <v>0</v>
      </c>
      <c r="BI399" s="159">
        <f t="shared" si="3907"/>
        <v>0</v>
      </c>
      <c r="BJ399" s="159">
        <f t="shared" si="3908"/>
        <v>0</v>
      </c>
      <c r="BK399" s="159">
        <f t="shared" si="3909"/>
        <v>0</v>
      </c>
      <c r="BL399" s="159">
        <f t="shared" si="3910"/>
        <v>0</v>
      </c>
      <c r="BM399" s="159">
        <f t="shared" si="3911"/>
        <v>0</v>
      </c>
      <c r="BN399" s="159">
        <f t="shared" si="3912"/>
        <v>0</v>
      </c>
      <c r="BO399" s="159">
        <f t="shared" si="3913"/>
        <v>0</v>
      </c>
      <c r="BP399" s="159">
        <f t="shared" si="3914"/>
        <v>0</v>
      </c>
      <c r="BQ399" s="159">
        <f t="shared" si="3915"/>
        <v>0</v>
      </c>
      <c r="BR399" s="159">
        <f t="shared" si="3916"/>
        <v>0</v>
      </c>
      <c r="BS399" s="159">
        <f t="shared" si="3917"/>
        <v>0</v>
      </c>
      <c r="BT399" s="159">
        <f t="shared" si="3918"/>
        <v>0</v>
      </c>
      <c r="BU399" s="159">
        <f t="shared" si="3919"/>
        <v>0</v>
      </c>
      <c r="BV399" s="159">
        <f t="shared" si="3920"/>
        <v>0</v>
      </c>
      <c r="BW399" s="159">
        <f t="shared" si="3921"/>
        <v>0</v>
      </c>
      <c r="BX399" s="159">
        <f t="shared" si="3922"/>
        <v>0</v>
      </c>
      <c r="DU399" s="115" t="str">
        <f t="shared" ref="DU399" si="3980" xml:space="preserve"> DEC2HEX(D399*8+E399*4+F399*2+G399)</f>
        <v>0</v>
      </c>
      <c r="DV399" s="115" t="str">
        <f t="shared" ref="DV399" si="3981" xml:space="preserve"> DEC2HEX(H399*8+I399*4+J399*2+K399)</f>
        <v>0</v>
      </c>
      <c r="DW399" s="115" t="str">
        <f t="shared" ref="DW399" si="3982" xml:space="preserve"> DEC2HEX(L399*8+M399*4+N399*2+O399)</f>
        <v>0</v>
      </c>
      <c r="DX399" s="115" t="str">
        <f t="shared" ref="DX399" si="3983" xml:space="preserve"> DEC2HEX(P399*8+Q399*4+R399*2+S399)</f>
        <v>0</v>
      </c>
      <c r="DY399" s="115" t="str">
        <f t="shared" ref="DY399" si="3984" xml:space="preserve"> DEC2HEX(T399*8+U399*4+V399*2+W399)</f>
        <v>0</v>
      </c>
      <c r="DZ399" s="115" t="str">
        <f t="shared" ref="DZ399" si="3985" xml:space="preserve"> DEC2HEX(X399*8+Y399*4+Z399*2+AA399)</f>
        <v>0</v>
      </c>
    </row>
    <row r="400" spans="1:130" ht="43.5" customHeight="1" x14ac:dyDescent="0.35">
      <c r="A400" s="439"/>
      <c r="B400" s="230">
        <f>B398+1</f>
        <v>141</v>
      </c>
      <c r="C400" s="164" t="str">
        <f t="shared" ref="C400" si="3986" xml:space="preserve"> DEC2HEX(B400)</f>
        <v>8D</v>
      </c>
      <c r="D400" s="168" t="s">
        <v>380</v>
      </c>
      <c r="E400" s="168" t="s">
        <v>381</v>
      </c>
      <c r="F400" s="167">
        <v>0</v>
      </c>
      <c r="G400" s="167">
        <v>0</v>
      </c>
      <c r="H400" s="445" t="s">
        <v>382</v>
      </c>
      <c r="I400" s="479"/>
      <c r="J400" s="479"/>
      <c r="K400" s="479"/>
      <c r="L400" s="460" t="s">
        <v>252</v>
      </c>
      <c r="M400" s="460"/>
      <c r="N400" s="460"/>
      <c r="O400" s="460"/>
      <c r="P400" s="460"/>
      <c r="Q400" s="460"/>
      <c r="R400" s="460"/>
      <c r="S400" s="460"/>
      <c r="T400" s="460" t="s">
        <v>253</v>
      </c>
      <c r="U400" s="460"/>
      <c r="V400" s="460"/>
      <c r="W400" s="460"/>
      <c r="X400" s="460"/>
      <c r="Y400" s="460"/>
      <c r="Z400" s="460"/>
      <c r="AA400" s="460"/>
      <c r="AD400" s="159" t="s">
        <v>108</v>
      </c>
      <c r="AE400" s="93">
        <f xml:space="preserve"> MAX((CEILING('PPG Phase Definition'!J451*Global!$C$14/1000,1)-1),0)</f>
        <v>0</v>
      </c>
      <c r="AF400" s="159">
        <f t="shared" si="3893"/>
        <v>0</v>
      </c>
      <c r="AG400" s="159"/>
      <c r="AH400" s="159"/>
      <c r="AI400" s="159"/>
      <c r="AJ400" s="159">
        <f t="shared" si="3894"/>
        <v>0</v>
      </c>
      <c r="AK400" s="159"/>
      <c r="AL400" s="159"/>
      <c r="AM400" s="159"/>
      <c r="AN400" s="159">
        <f t="shared" si="3895"/>
        <v>0</v>
      </c>
      <c r="AO400" s="159"/>
      <c r="AP400" s="159"/>
      <c r="AQ400" s="159"/>
      <c r="AR400" s="159">
        <f t="shared" si="3896"/>
        <v>0</v>
      </c>
      <c r="AS400" s="159"/>
      <c r="AT400" s="159"/>
      <c r="AU400" s="159"/>
      <c r="AV400" s="159">
        <f t="shared" si="3897"/>
        <v>0</v>
      </c>
      <c r="AW400" s="159"/>
      <c r="AX400" s="159"/>
      <c r="AY400" s="159"/>
      <c r="AZ400" s="159">
        <f t="shared" si="3898"/>
        <v>0</v>
      </c>
      <c r="BA400" s="159">
        <f t="shared" si="3899"/>
        <v>0</v>
      </c>
      <c r="BB400" s="159">
        <f t="shared" si="3900"/>
        <v>0</v>
      </c>
      <c r="BC400" s="159">
        <f t="shared" si="3901"/>
        <v>0</v>
      </c>
      <c r="BD400" s="159">
        <f t="shared" si="3902"/>
        <v>0</v>
      </c>
      <c r="BE400" s="159">
        <f t="shared" si="3903"/>
        <v>0</v>
      </c>
      <c r="BF400" s="159">
        <f t="shared" si="3904"/>
        <v>0</v>
      </c>
      <c r="BG400" s="159">
        <f t="shared" si="3905"/>
        <v>0</v>
      </c>
      <c r="BH400" s="159">
        <f t="shared" si="3906"/>
        <v>0</v>
      </c>
      <c r="BI400" s="159">
        <f t="shared" si="3907"/>
        <v>0</v>
      </c>
      <c r="BJ400" s="159">
        <f t="shared" si="3908"/>
        <v>0</v>
      </c>
      <c r="BK400" s="159">
        <f t="shared" si="3909"/>
        <v>0</v>
      </c>
      <c r="BL400" s="159">
        <f t="shared" si="3910"/>
        <v>0</v>
      </c>
      <c r="BM400" s="159">
        <f t="shared" si="3911"/>
        <v>0</v>
      </c>
      <c r="BN400" s="159">
        <f t="shared" si="3912"/>
        <v>0</v>
      </c>
      <c r="BO400" s="159">
        <f t="shared" si="3913"/>
        <v>0</v>
      </c>
      <c r="BP400" s="159">
        <f t="shared" si="3914"/>
        <v>0</v>
      </c>
      <c r="BQ400" s="159">
        <f t="shared" si="3915"/>
        <v>0</v>
      </c>
      <c r="BR400" s="159">
        <f t="shared" si="3916"/>
        <v>0</v>
      </c>
      <c r="BS400" s="159">
        <f t="shared" si="3917"/>
        <v>0</v>
      </c>
      <c r="BT400" s="159">
        <f t="shared" si="3918"/>
        <v>0</v>
      </c>
      <c r="BU400" s="159">
        <f t="shared" si="3919"/>
        <v>0</v>
      </c>
      <c r="BV400" s="159">
        <f t="shared" si="3920"/>
        <v>0</v>
      </c>
      <c r="BW400" s="159">
        <f t="shared" si="3921"/>
        <v>0</v>
      </c>
      <c r="BX400" s="159">
        <f t="shared" si="3922"/>
        <v>0</v>
      </c>
      <c r="BY400" s="127"/>
      <c r="BZ400" s="127"/>
      <c r="CA400" s="127"/>
      <c r="CB400" s="127"/>
      <c r="CC400" s="127"/>
      <c r="CD400" s="127"/>
      <c r="CE400" s="127"/>
      <c r="DU400" s="114"/>
      <c r="DV400" s="114"/>
      <c r="DW400" s="114"/>
      <c r="DX400" s="114"/>
      <c r="DY400" s="114"/>
      <c r="DZ400" s="114"/>
    </row>
    <row r="401" spans="1:130" ht="47" x14ac:dyDescent="0.35">
      <c r="A401" s="439"/>
      <c r="D401" s="156">
        <f>IF('PPG Phase Definition'!S217="LED_DC Cancellation",1,0)</f>
        <v>0</v>
      </c>
      <c r="E401" s="156">
        <f>IF('PPG Phase Definition'!AF217="LED_DC Cancellation",1,0)</f>
        <v>0</v>
      </c>
      <c r="F401" s="156"/>
      <c r="G401" s="156"/>
      <c r="H401" s="172">
        <f xml:space="preserve"> BU399</f>
        <v>0</v>
      </c>
      <c r="I401" s="172">
        <f xml:space="preserve"> BV399</f>
        <v>0</v>
      </c>
      <c r="J401" s="172">
        <f xml:space="preserve"> BW399</f>
        <v>0</v>
      </c>
      <c r="K401" s="172">
        <f xml:space="preserve"> BX399</f>
        <v>0</v>
      </c>
      <c r="L401" s="172">
        <f t="shared" ref="L401" si="3987">DL401</f>
        <v>0</v>
      </c>
      <c r="M401" s="172">
        <f t="shared" ref="M401" si="3988">DM401</f>
        <v>0</v>
      </c>
      <c r="N401" s="172">
        <f t="shared" ref="N401" si="3989">DN401</f>
        <v>0</v>
      </c>
      <c r="O401" s="172">
        <f t="shared" ref="O401" si="3990">DO401</f>
        <v>0</v>
      </c>
      <c r="P401" s="172">
        <f t="shared" ref="P401" si="3991">DP401</f>
        <v>0</v>
      </c>
      <c r="Q401" s="172">
        <f t="shared" ref="Q401" si="3992">DQ401</f>
        <v>0</v>
      </c>
      <c r="R401" s="172">
        <f t="shared" ref="R401" si="3993">DR401</f>
        <v>0</v>
      </c>
      <c r="S401" s="172">
        <f>DS401</f>
        <v>0</v>
      </c>
      <c r="T401" s="172">
        <f t="shared" ref="T401" si="3994" xml:space="preserve"> BQ401</f>
        <v>0</v>
      </c>
      <c r="U401" s="172">
        <f t="shared" ref="U401" si="3995" xml:space="preserve"> BR401</f>
        <v>0</v>
      </c>
      <c r="V401" s="172">
        <f t="shared" ref="V401" si="3996" xml:space="preserve"> BS401</f>
        <v>0</v>
      </c>
      <c r="W401" s="172">
        <f t="shared" ref="W401" si="3997" xml:space="preserve"> BT401</f>
        <v>0</v>
      </c>
      <c r="X401" s="172">
        <f t="shared" ref="X401" si="3998" xml:space="preserve"> BU401</f>
        <v>0</v>
      </c>
      <c r="Y401" s="172">
        <f t="shared" ref="Y401" si="3999" xml:space="preserve"> BV401</f>
        <v>0</v>
      </c>
      <c r="Z401" s="172">
        <f t="shared" ref="Z401" si="4000" xml:space="preserve"> BW401</f>
        <v>0</v>
      </c>
      <c r="AA401" s="172">
        <f xml:space="preserve"> BX401</f>
        <v>0</v>
      </c>
      <c r="AD401" s="10" t="s">
        <v>253</v>
      </c>
      <c r="AE401" s="93">
        <f xml:space="preserve"> ROUND(255*'PPG Phase Definition'!AO451/'PPG Config'!$C$8,0)</f>
        <v>0</v>
      </c>
      <c r="AF401" s="159">
        <f t="shared" si="3893"/>
        <v>0</v>
      </c>
      <c r="AG401" s="159"/>
      <c r="AH401" s="159"/>
      <c r="AI401" s="159"/>
      <c r="AJ401" s="159">
        <f t="shared" si="3894"/>
        <v>0</v>
      </c>
      <c r="AK401" s="159"/>
      <c r="AL401" s="159"/>
      <c r="AM401" s="159"/>
      <c r="AN401" s="159">
        <f t="shared" si="3895"/>
        <v>0</v>
      </c>
      <c r="AO401" s="159"/>
      <c r="AP401" s="159"/>
      <c r="AQ401" s="159"/>
      <c r="AR401" s="159">
        <f t="shared" si="3896"/>
        <v>0</v>
      </c>
      <c r="AS401" s="159"/>
      <c r="AT401" s="159"/>
      <c r="AU401" s="159"/>
      <c r="AV401" s="159">
        <f t="shared" si="3897"/>
        <v>0</v>
      </c>
      <c r="AW401" s="159"/>
      <c r="AX401" s="159"/>
      <c r="AY401" s="159"/>
      <c r="AZ401" s="159">
        <f t="shared" si="3898"/>
        <v>0</v>
      </c>
      <c r="BA401" s="159">
        <f t="shared" si="3899"/>
        <v>0</v>
      </c>
      <c r="BB401" s="159">
        <f t="shared" si="3900"/>
        <v>0</v>
      </c>
      <c r="BC401" s="159">
        <f t="shared" si="3901"/>
        <v>0</v>
      </c>
      <c r="BD401" s="159">
        <f t="shared" si="3902"/>
        <v>0</v>
      </c>
      <c r="BE401" s="159">
        <f t="shared" si="3903"/>
        <v>0</v>
      </c>
      <c r="BF401" s="159">
        <f t="shared" si="3904"/>
        <v>0</v>
      </c>
      <c r="BG401" s="159">
        <f t="shared" si="3905"/>
        <v>0</v>
      </c>
      <c r="BH401" s="159">
        <f t="shared" si="3906"/>
        <v>0</v>
      </c>
      <c r="BI401" s="159">
        <f t="shared" si="3907"/>
        <v>0</v>
      </c>
      <c r="BJ401" s="159">
        <f t="shared" si="3908"/>
        <v>0</v>
      </c>
      <c r="BK401" s="159">
        <f t="shared" si="3909"/>
        <v>0</v>
      </c>
      <c r="BL401" s="159">
        <f t="shared" si="3910"/>
        <v>0</v>
      </c>
      <c r="BM401" s="159">
        <f t="shared" si="3911"/>
        <v>0</v>
      </c>
      <c r="BN401" s="159">
        <f t="shared" si="3912"/>
        <v>0</v>
      </c>
      <c r="BO401" s="159">
        <f t="shared" si="3913"/>
        <v>0</v>
      </c>
      <c r="BP401" s="159">
        <f t="shared" si="3914"/>
        <v>0</v>
      </c>
      <c r="BQ401" s="159">
        <f t="shared" si="3915"/>
        <v>0</v>
      </c>
      <c r="BR401" s="159">
        <f t="shared" si="3916"/>
        <v>0</v>
      </c>
      <c r="BS401" s="159">
        <f t="shared" si="3917"/>
        <v>0</v>
      </c>
      <c r="BT401" s="159">
        <f t="shared" si="3918"/>
        <v>0</v>
      </c>
      <c r="BU401" s="159">
        <f t="shared" si="3919"/>
        <v>0</v>
      </c>
      <c r="BV401" s="159">
        <f t="shared" si="3920"/>
        <v>0</v>
      </c>
      <c r="BW401" s="159">
        <f t="shared" si="3921"/>
        <v>0</v>
      </c>
      <c r="BX401" s="159">
        <f t="shared" si="3922"/>
        <v>0</v>
      </c>
      <c r="BY401" s="183" t="s">
        <v>252</v>
      </c>
      <c r="BZ401" s="114">
        <f xml:space="preserve"> ROUND(255*'PPG Phase Definition'!AP451/'PPG Config'!$C$8,0)</f>
        <v>0</v>
      </c>
      <c r="CA401" s="159">
        <f t="shared" ref="CA401" si="4001" xml:space="preserve"> MOD((BZ401-CU401-16*CQ401-16^2*CM401-CI401*16^3-CE401*16^4)/16^5,16)</f>
        <v>0</v>
      </c>
      <c r="CB401" s="159"/>
      <c r="CC401" s="159"/>
      <c r="CD401" s="159"/>
      <c r="CE401" s="159">
        <f t="shared" ref="CE401" si="4002" xml:space="preserve"> MOD((BZ401-CU401-16*CQ401-16^2*CM401-CI401*16^3)/16^4,16)</f>
        <v>0</v>
      </c>
      <c r="CF401" s="159"/>
      <c r="CG401" s="159"/>
      <c r="CH401" s="159"/>
      <c r="CI401" s="159">
        <f t="shared" ref="CI401" si="4003" xml:space="preserve"> MOD((BZ401-CU401-16*CQ401-16^2*CM401)/16^3,16)</f>
        <v>0</v>
      </c>
      <c r="CJ401" s="159"/>
      <c r="CK401" s="159"/>
      <c r="CL401" s="159"/>
      <c r="CM401" s="159">
        <f t="shared" ref="CM401" si="4004" xml:space="preserve"> MOD((BZ401-CU401-16*CQ401)/16^2,16)</f>
        <v>0</v>
      </c>
      <c r="CN401" s="159"/>
      <c r="CO401" s="159"/>
      <c r="CP401" s="159"/>
      <c r="CQ401" s="159">
        <f t="shared" ref="CQ401" si="4005" xml:space="preserve"> MOD((BZ401-CU401)/16,16)</f>
        <v>0</v>
      </c>
      <c r="CR401" s="159"/>
      <c r="CS401" s="159"/>
      <c r="CT401" s="159"/>
      <c r="CU401" s="159">
        <f t="shared" ref="CU401" si="4006" xml:space="preserve"> MOD(BZ401,16)</f>
        <v>0</v>
      </c>
      <c r="CV401" s="159">
        <f t="shared" ref="CV401" si="4007" xml:space="preserve"> MOD((CA401-CY401-CX401*2-CW401*2^2)/2^3,2)</f>
        <v>0</v>
      </c>
      <c r="CW401" s="159">
        <f t="shared" ref="CW401" si="4008" xml:space="preserve"> MOD((CA401-CY401-CX401*2)/2^2,2)</f>
        <v>0</v>
      </c>
      <c r="CX401" s="159">
        <f t="shared" ref="CX401" si="4009" xml:space="preserve"> MOD((CA401-CY401)/2,2)</f>
        <v>0</v>
      </c>
      <c r="CY401" s="159">
        <f t="shared" ref="CY401" si="4010" xml:space="preserve"> MOD(CA401,2)</f>
        <v>0</v>
      </c>
      <c r="CZ401" s="159">
        <f t="shared" ref="CZ401" si="4011" xml:space="preserve"> MOD((CE401-DC401-DB401*2-DA401*2^2)/2^3,2)</f>
        <v>0</v>
      </c>
      <c r="DA401" s="159">
        <f t="shared" ref="DA401" si="4012" xml:space="preserve"> MOD((CE401-DC401-DB401*2)/2^2,2)</f>
        <v>0</v>
      </c>
      <c r="DB401" s="159">
        <f t="shared" ref="DB401" si="4013" xml:space="preserve"> MOD((CE401-DC401)/2,2)</f>
        <v>0</v>
      </c>
      <c r="DC401" s="159">
        <f t="shared" ref="DC401" si="4014" xml:space="preserve"> MOD(CE401,2)</f>
        <v>0</v>
      </c>
      <c r="DD401" s="159">
        <f t="shared" ref="DD401" si="4015" xml:space="preserve"> MOD((CI401-DG401-DF401*2-DE401*2^2)/2^3,2)</f>
        <v>0</v>
      </c>
      <c r="DE401" s="159">
        <f t="shared" ref="DE401" si="4016" xml:space="preserve"> MOD((CI401-DG401-DF401*2)/2^2,2)</f>
        <v>0</v>
      </c>
      <c r="DF401" s="159">
        <f t="shared" ref="DF401" si="4017" xml:space="preserve"> MOD((CI401-DG401)/2,2)</f>
        <v>0</v>
      </c>
      <c r="DG401" s="159">
        <f t="shared" ref="DG401" si="4018" xml:space="preserve"> MOD(CI401,2)</f>
        <v>0</v>
      </c>
      <c r="DH401" s="159">
        <f t="shared" ref="DH401" si="4019" xml:space="preserve"> MOD((CM401-DK401-DJ401*2-DI401*2^2)/2^3,2)</f>
        <v>0</v>
      </c>
      <c r="DI401" s="159">
        <f t="shared" ref="DI401" si="4020" xml:space="preserve"> MOD((CM401-DK401-DJ401*2)/2^2,2)</f>
        <v>0</v>
      </c>
      <c r="DJ401" s="159">
        <f t="shared" ref="DJ401" si="4021" xml:space="preserve"> MOD((CM401-DK401)/2,2)</f>
        <v>0</v>
      </c>
      <c r="DK401" s="159">
        <f t="shared" ref="DK401" si="4022" xml:space="preserve"> MOD(CM401,2)</f>
        <v>0</v>
      </c>
      <c r="DL401" s="159">
        <f t="shared" ref="DL401" si="4023" xml:space="preserve"> MOD((CQ401-DO401-DN401*2-DM401*2^2)/2^3,2)</f>
        <v>0</v>
      </c>
      <c r="DM401" s="159">
        <f t="shared" ref="DM401" si="4024" xml:space="preserve"> MOD((CQ401-DO401-DN401*2)/2^2,2)</f>
        <v>0</v>
      </c>
      <c r="DN401" s="159">
        <f t="shared" ref="DN401" si="4025" xml:space="preserve"> MOD((CQ401-DO401)/2,2)</f>
        <v>0</v>
      </c>
      <c r="DO401" s="159">
        <f t="shared" ref="DO401" si="4026" xml:space="preserve"> MOD(CQ401,2)</f>
        <v>0</v>
      </c>
      <c r="DP401" s="159">
        <f t="shared" ref="DP401" si="4027" xml:space="preserve"> MOD((CU401-DS401-DR401*2-DQ401*2^2)/2^3,2)</f>
        <v>0</v>
      </c>
      <c r="DQ401" s="159">
        <f t="shared" ref="DQ401" si="4028" xml:space="preserve"> MOD((CU401-DS401-DR401*2)/2^2,2)</f>
        <v>0</v>
      </c>
      <c r="DR401" s="159">
        <f t="shared" ref="DR401" si="4029" xml:space="preserve"> MOD((CU401-DS401)/2,2)</f>
        <v>0</v>
      </c>
      <c r="DS401" s="159">
        <f t="shared" ref="DS401" si="4030" xml:space="preserve"> MOD(CU401,2)</f>
        <v>0</v>
      </c>
      <c r="DU401" s="115" t="str">
        <f t="shared" ref="DU401" si="4031" xml:space="preserve"> DEC2HEX(D401*8+E401*4+F401*2+G401)</f>
        <v>0</v>
      </c>
      <c r="DV401" s="115" t="str">
        <f t="shared" ref="DV401" si="4032" xml:space="preserve"> DEC2HEX(H401*8+I401*4+J401*2+K401)</f>
        <v>0</v>
      </c>
      <c r="DW401" s="115" t="str">
        <f t="shared" ref="DW401" si="4033" xml:space="preserve"> DEC2HEX(L401*8+M401*4+N401*2+O401)</f>
        <v>0</v>
      </c>
      <c r="DX401" s="115" t="str">
        <f t="shared" ref="DX401" si="4034" xml:space="preserve"> DEC2HEX(P401*8+Q401*4+R401*2+S401)</f>
        <v>0</v>
      </c>
      <c r="DY401" s="115" t="str">
        <f t="shared" ref="DY401" si="4035" xml:space="preserve"> DEC2HEX(T401*8+U401*4+V401*2+W401)</f>
        <v>0</v>
      </c>
      <c r="DZ401" s="115" t="str">
        <f t="shared" ref="DZ401" si="4036" xml:space="preserve"> DEC2HEX(X401*8+Y401*4+Z401*2+AA401)</f>
        <v>0</v>
      </c>
    </row>
    <row r="402" spans="1:130" ht="14.75" customHeight="1" x14ac:dyDescent="0.35">
      <c r="A402" s="440">
        <f xml:space="preserve"> A392+1</f>
        <v>23</v>
      </c>
      <c r="B402" s="230">
        <f xml:space="preserve"> B400+1</f>
        <v>142</v>
      </c>
      <c r="C402" s="164" t="str">
        <f xml:space="preserve"> DEC2HEX(B402)</f>
        <v>8E</v>
      </c>
      <c r="D402" s="460" t="str">
        <f>D392</f>
        <v>IN_TIA2&lt;4:1&gt;</v>
      </c>
      <c r="E402" s="460"/>
      <c r="F402" s="460"/>
      <c r="G402" s="460"/>
      <c r="H402" s="460" t="str">
        <f t="shared" ref="H402" si="4037">H392</f>
        <v>IN_TIA1&lt;4:1&gt;</v>
      </c>
      <c r="I402" s="460"/>
      <c r="J402" s="460"/>
      <c r="K402" s="460"/>
      <c r="L402" s="460" t="str">
        <f t="shared" ref="L402" si="4038">L392</f>
        <v>LED_DRV2_TX&lt;8:1&gt;</v>
      </c>
      <c r="M402" s="460"/>
      <c r="N402" s="460"/>
      <c r="O402" s="460"/>
      <c r="P402" s="460"/>
      <c r="Q402" s="460"/>
      <c r="R402" s="460"/>
      <c r="S402" s="460"/>
      <c r="T402" s="460" t="str">
        <f>T392</f>
        <v>LED_DRV1_TX&lt;8:1&gt;</v>
      </c>
      <c r="U402" s="460"/>
      <c r="V402" s="460"/>
      <c r="W402" s="460"/>
      <c r="X402" s="460"/>
      <c r="Y402" s="460"/>
      <c r="Z402" s="460"/>
      <c r="AA402" s="460"/>
      <c r="AD402" s="159" t="s">
        <v>59</v>
      </c>
      <c r="AE402" s="93">
        <f xml:space="preserve"> IF('PPG Phase Definition'!F461="",0,('PPG Phase Definition'!F461-1))</f>
        <v>0</v>
      </c>
      <c r="AF402" s="159">
        <f t="shared" ref="AF402:AF421" si="4039" xml:space="preserve"> MOD((AE402-AZ402-16*AV402-16^2*AR402-AN402*16^3-AJ402*16^4)/16^5,16)</f>
        <v>0</v>
      </c>
      <c r="AG402" s="159"/>
      <c r="AH402" s="159"/>
      <c r="AI402" s="159"/>
      <c r="AJ402" s="159">
        <f t="shared" ref="AJ402:AJ421" si="4040" xml:space="preserve"> MOD((AE402-AZ402-16*AV402-16^2*AR402-AN402*16^3)/16^4,16)</f>
        <v>0</v>
      </c>
      <c r="AK402" s="159"/>
      <c r="AL402" s="159"/>
      <c r="AM402" s="159"/>
      <c r="AN402" s="159">
        <f t="shared" ref="AN402:AN421" si="4041" xml:space="preserve"> MOD((AE402-AZ402-16*AV402-16^2*AR402)/16^3,16)</f>
        <v>0</v>
      </c>
      <c r="AO402" s="159"/>
      <c r="AP402" s="159"/>
      <c r="AQ402" s="159"/>
      <c r="AR402" s="159">
        <f t="shared" ref="AR402:AR421" si="4042" xml:space="preserve"> MOD((AE402-AZ402-16*AV402)/16^2,16)</f>
        <v>0</v>
      </c>
      <c r="AS402" s="159"/>
      <c r="AT402" s="159"/>
      <c r="AU402" s="159"/>
      <c r="AV402" s="159">
        <f t="shared" ref="AV402:AV421" si="4043" xml:space="preserve"> MOD((AE402-AZ402)/16,16)</f>
        <v>0</v>
      </c>
      <c r="AW402" s="159"/>
      <c r="AX402" s="159"/>
      <c r="AY402" s="159"/>
      <c r="AZ402" s="159">
        <f t="shared" ref="AZ402:AZ421" si="4044" xml:space="preserve"> MOD(AE402,16)</f>
        <v>0</v>
      </c>
      <c r="BA402" s="159">
        <f t="shared" ref="BA402:BA421" si="4045" xml:space="preserve"> MOD((AF402-BD402-BC402*2-BB402*2^2)/2^3,2)</f>
        <v>0</v>
      </c>
      <c r="BB402" s="159">
        <f t="shared" ref="BB402:BB421" si="4046" xml:space="preserve"> MOD((AF402-BD402-BC402*2)/2^2,2)</f>
        <v>0</v>
      </c>
      <c r="BC402" s="159">
        <f t="shared" ref="BC402:BC421" si="4047" xml:space="preserve"> MOD((AF402-BD402)/2,2)</f>
        <v>0</v>
      </c>
      <c r="BD402" s="159">
        <f t="shared" ref="BD402:BD421" si="4048" xml:space="preserve"> MOD(AF402,2)</f>
        <v>0</v>
      </c>
      <c r="BE402" s="159">
        <f t="shared" ref="BE402:BE421" si="4049" xml:space="preserve"> MOD((AJ402-BH402-BG402*2-BF402*2^2)/2^3,2)</f>
        <v>0</v>
      </c>
      <c r="BF402" s="159">
        <f t="shared" ref="BF402:BF421" si="4050" xml:space="preserve"> MOD((AJ402-BH402-BG402*2)/2^2,2)</f>
        <v>0</v>
      </c>
      <c r="BG402" s="159">
        <f t="shared" ref="BG402:BG421" si="4051" xml:space="preserve"> MOD((AJ402-BH402)/2,2)</f>
        <v>0</v>
      </c>
      <c r="BH402" s="159">
        <f t="shared" ref="BH402:BH421" si="4052" xml:space="preserve"> MOD(AJ402,2)</f>
        <v>0</v>
      </c>
      <c r="BI402" s="159">
        <f t="shared" ref="BI402:BI421" si="4053" xml:space="preserve"> MOD((AN402-BL402-BK402*2-BJ402*2^2)/2^3,2)</f>
        <v>0</v>
      </c>
      <c r="BJ402" s="159">
        <f t="shared" ref="BJ402:BJ421" si="4054" xml:space="preserve"> MOD((AN402-BL402-BK402*2)/2^2,2)</f>
        <v>0</v>
      </c>
      <c r="BK402" s="159">
        <f t="shared" ref="BK402:BK421" si="4055" xml:space="preserve"> MOD((AN402-BL402)/2,2)</f>
        <v>0</v>
      </c>
      <c r="BL402" s="159">
        <f t="shared" ref="BL402:BL421" si="4056" xml:space="preserve"> MOD(AN402,2)</f>
        <v>0</v>
      </c>
      <c r="BM402" s="159">
        <f t="shared" ref="BM402:BM421" si="4057" xml:space="preserve"> MOD((AR402-BP402-BO402*2-BN402*2^2)/2^3,2)</f>
        <v>0</v>
      </c>
      <c r="BN402" s="159">
        <f t="shared" ref="BN402:BN421" si="4058" xml:space="preserve"> MOD((AR402-BP402-BO402*2)/2^2,2)</f>
        <v>0</v>
      </c>
      <c r="BO402" s="159">
        <f t="shared" ref="BO402:BO421" si="4059" xml:space="preserve"> MOD((AR402-BP402)/2,2)</f>
        <v>0</v>
      </c>
      <c r="BP402" s="159">
        <f t="shared" ref="BP402:BP421" si="4060" xml:space="preserve"> MOD(AR402,2)</f>
        <v>0</v>
      </c>
      <c r="BQ402" s="159">
        <f t="shared" ref="BQ402:BQ421" si="4061" xml:space="preserve"> MOD((AV402-BT402-BS402*2-BR402*2^2)/2^3,2)</f>
        <v>0</v>
      </c>
      <c r="BR402" s="159">
        <f t="shared" ref="BR402:BR421" si="4062" xml:space="preserve"> MOD((AV402-BT402-BS402*2)/2^2,2)</f>
        <v>0</v>
      </c>
      <c r="BS402" s="159">
        <f t="shared" ref="BS402:BS421" si="4063" xml:space="preserve"> MOD((AV402-BT402)/2,2)</f>
        <v>0</v>
      </c>
      <c r="BT402" s="159">
        <f t="shared" ref="BT402:BT421" si="4064" xml:space="preserve"> MOD(AV402,2)</f>
        <v>0</v>
      </c>
      <c r="BU402" s="159">
        <f t="shared" ref="BU402:BU421" si="4065" xml:space="preserve"> MOD((AZ402-BX402-BW402*2-BV402*2^2)/2^3,2)</f>
        <v>0</v>
      </c>
      <c r="BV402" s="159">
        <f t="shared" ref="BV402:BV421" si="4066" xml:space="preserve"> MOD((AZ402-BX402-BW402*2)/2^2,2)</f>
        <v>0</v>
      </c>
      <c r="BW402" s="159">
        <f t="shared" ref="BW402:BW421" si="4067" xml:space="preserve"> MOD((AZ402-BX402)/2,2)</f>
        <v>0</v>
      </c>
      <c r="BX402" s="159">
        <f t="shared" ref="BX402:BX421" si="4068" xml:space="preserve"> MOD(AZ402,2)</f>
        <v>0</v>
      </c>
      <c r="DU402" s="114"/>
      <c r="DV402" s="114"/>
      <c r="DW402" s="114"/>
      <c r="DX402" s="114"/>
      <c r="DY402" s="114"/>
      <c r="DZ402" s="114"/>
    </row>
    <row r="403" spans="1:130" ht="15.5" x14ac:dyDescent="0.35">
      <c r="A403" s="439"/>
      <c r="D403" s="155">
        <f>IF('PPG Phase Definition'!Y227=1,1,0)</f>
        <v>0</v>
      </c>
      <c r="E403" s="155">
        <f>IF('PPG Phase Definition'!Z227=1,1,0)</f>
        <v>0</v>
      </c>
      <c r="F403" s="155">
        <f>IF('PPG Phase Definition'!AA227=1,1,0)</f>
        <v>0</v>
      </c>
      <c r="G403" s="155">
        <f>IF('PPG Phase Definition'!AB227=1,1,0)</f>
        <v>0</v>
      </c>
      <c r="H403" s="155">
        <f>IF('PPG Phase Definition'!L227=1,1,0)</f>
        <v>0</v>
      </c>
      <c r="I403" s="155">
        <f>IF('PPG Phase Definition'!M227=1,1,0)</f>
        <v>0</v>
      </c>
      <c r="J403" s="155">
        <f>IF('PPG Phase Definition'!N227=1,1,0)</f>
        <v>1</v>
      </c>
      <c r="K403" s="155">
        <f>IF('PPG Phase Definition'!O227=1,1,0)</f>
        <v>0</v>
      </c>
      <c r="L403" s="155">
        <f xml:space="preserve"> IF('PPG Phase Definition'!E461="TX8",1,0)</f>
        <v>0</v>
      </c>
      <c r="M403" s="155">
        <f xml:space="preserve"> IF('PPG Phase Definition'!E461="TX7",1,0)</f>
        <v>0</v>
      </c>
      <c r="N403" s="155">
        <f xml:space="preserve"> IF('PPG Phase Definition'!E461="TX6",1,0)</f>
        <v>0</v>
      </c>
      <c r="O403" s="155">
        <f xml:space="preserve"> IF('PPG Phase Definition'!E461="TX5",1,0)</f>
        <v>0</v>
      </c>
      <c r="P403" s="155">
        <f xml:space="preserve"> IF('PPG Phase Definition'!E461="TX4",1,0)</f>
        <v>0</v>
      </c>
      <c r="Q403" s="155">
        <f xml:space="preserve"> IF('PPG Phase Definition'!E461="TX3",1,0)</f>
        <v>0</v>
      </c>
      <c r="R403" s="155">
        <f xml:space="preserve"> IF('PPG Phase Definition'!E461="TX2",1,0)</f>
        <v>0</v>
      </c>
      <c r="S403" s="155">
        <f xml:space="preserve"> IF('PPG Phase Definition'!E461="TX1",1,0)</f>
        <v>0</v>
      </c>
      <c r="T403" s="155">
        <f xml:space="preserve"> IF('PPG Phase Definition'!D461="TX8",1,0)</f>
        <v>0</v>
      </c>
      <c r="U403" s="155">
        <f xml:space="preserve"> IF('PPG Phase Definition'!D461="TX7",1,0)</f>
        <v>0</v>
      </c>
      <c r="V403" s="155">
        <f xml:space="preserve"> IF('PPG Phase Definition'!D461="TX6",1,0)</f>
        <v>0</v>
      </c>
      <c r="W403" s="155">
        <f xml:space="preserve"> IF('PPG Phase Definition'!D461="TX5",1,0)</f>
        <v>0</v>
      </c>
      <c r="X403" s="155">
        <f xml:space="preserve"> IF('PPG Phase Definition'!D461="TX4",1,0)</f>
        <v>0</v>
      </c>
      <c r="Y403" s="155">
        <f xml:space="preserve"> IF('PPG Phase Definition'!D461="TX3",1,0)</f>
        <v>0</v>
      </c>
      <c r="Z403" s="155">
        <f xml:space="preserve"> IF('PPG Phase Definition'!D461="TX2",1,0)</f>
        <v>0</v>
      </c>
      <c r="AA403" s="155">
        <f xml:space="preserve"> IF('PPG Phase Definition'!D461="TX1",1,0)</f>
        <v>0</v>
      </c>
      <c r="AD403" s="159" t="s">
        <v>259</v>
      </c>
      <c r="AE403" s="93">
        <f xml:space="preserve"> IF('PPG Phase Definition'!G461="",0,INDEX(REFERENCE!$A$2:$A$15,MATCH('PPG Phase Definition'!G461,REFERENCE!$B$2:$B$15,0)))</f>
        <v>0</v>
      </c>
      <c r="AF403" s="159">
        <f t="shared" si="4039"/>
        <v>0</v>
      </c>
      <c r="AG403" s="159"/>
      <c r="AH403" s="159"/>
      <c r="AI403" s="159"/>
      <c r="AJ403" s="159">
        <f t="shared" si="4040"/>
        <v>0</v>
      </c>
      <c r="AK403" s="159"/>
      <c r="AL403" s="159"/>
      <c r="AM403" s="159"/>
      <c r="AN403" s="159">
        <f t="shared" si="4041"/>
        <v>0</v>
      </c>
      <c r="AO403" s="159"/>
      <c r="AP403" s="159"/>
      <c r="AQ403" s="159"/>
      <c r="AR403" s="159">
        <f t="shared" si="4042"/>
        <v>0</v>
      </c>
      <c r="AS403" s="159"/>
      <c r="AT403" s="159"/>
      <c r="AU403" s="159"/>
      <c r="AV403" s="159">
        <f t="shared" si="4043"/>
        <v>0</v>
      </c>
      <c r="AW403" s="159"/>
      <c r="AX403" s="159"/>
      <c r="AY403" s="159"/>
      <c r="AZ403" s="159">
        <f t="shared" si="4044"/>
        <v>0</v>
      </c>
      <c r="BA403" s="159">
        <f t="shared" si="4045"/>
        <v>0</v>
      </c>
      <c r="BB403" s="159">
        <f t="shared" si="4046"/>
        <v>0</v>
      </c>
      <c r="BC403" s="159">
        <f t="shared" si="4047"/>
        <v>0</v>
      </c>
      <c r="BD403" s="159">
        <f t="shared" si="4048"/>
        <v>0</v>
      </c>
      <c r="BE403" s="159">
        <f t="shared" si="4049"/>
        <v>0</v>
      </c>
      <c r="BF403" s="159">
        <f t="shared" si="4050"/>
        <v>0</v>
      </c>
      <c r="BG403" s="159">
        <f t="shared" si="4051"/>
        <v>0</v>
      </c>
      <c r="BH403" s="159">
        <f t="shared" si="4052"/>
        <v>0</v>
      </c>
      <c r="BI403" s="159">
        <f t="shared" si="4053"/>
        <v>0</v>
      </c>
      <c r="BJ403" s="159">
        <f t="shared" si="4054"/>
        <v>0</v>
      </c>
      <c r="BK403" s="159">
        <f t="shared" si="4055"/>
        <v>0</v>
      </c>
      <c r="BL403" s="159">
        <f t="shared" si="4056"/>
        <v>0</v>
      </c>
      <c r="BM403" s="159">
        <f t="shared" si="4057"/>
        <v>0</v>
      </c>
      <c r="BN403" s="159">
        <f t="shared" si="4058"/>
        <v>0</v>
      </c>
      <c r="BO403" s="159">
        <f t="shared" si="4059"/>
        <v>0</v>
      </c>
      <c r="BP403" s="159">
        <f t="shared" si="4060"/>
        <v>0</v>
      </c>
      <c r="BQ403" s="159">
        <f t="shared" si="4061"/>
        <v>0</v>
      </c>
      <c r="BR403" s="159">
        <f t="shared" si="4062"/>
        <v>0</v>
      </c>
      <c r="BS403" s="159">
        <f t="shared" si="4063"/>
        <v>0</v>
      </c>
      <c r="BT403" s="159">
        <f t="shared" si="4064"/>
        <v>0</v>
      </c>
      <c r="BU403" s="159">
        <f t="shared" si="4065"/>
        <v>0</v>
      </c>
      <c r="BV403" s="159">
        <f t="shared" si="4066"/>
        <v>0</v>
      </c>
      <c r="BW403" s="159">
        <f t="shared" si="4067"/>
        <v>0</v>
      </c>
      <c r="BX403" s="159">
        <f t="shared" si="4068"/>
        <v>0</v>
      </c>
      <c r="BY403" s="127"/>
      <c r="BZ403" s="127"/>
      <c r="CA403" s="127"/>
      <c r="CB403" s="127"/>
      <c r="CC403" s="127"/>
      <c r="CD403" s="127"/>
      <c r="CE403" s="127"/>
      <c r="DU403" s="115" t="str">
        <f t="shared" ref="DU403" si="4069" xml:space="preserve"> DEC2HEX(D403*8+E403*4+F403*2+G403)</f>
        <v>0</v>
      </c>
      <c r="DV403" s="115" t="str">
        <f t="shared" ref="DV403" si="4070" xml:space="preserve"> DEC2HEX(H403*8+I403*4+J403*2+K403)</f>
        <v>2</v>
      </c>
      <c r="DW403" s="115" t="str">
        <f t="shared" ref="DW403" si="4071" xml:space="preserve"> DEC2HEX(L403*8+M403*4+N403*2+O403)</f>
        <v>0</v>
      </c>
      <c r="DX403" s="115" t="str">
        <f t="shared" ref="DX403" si="4072" xml:space="preserve"> DEC2HEX(P403*8+Q403*4+R403*2+S403)</f>
        <v>0</v>
      </c>
      <c r="DY403" s="115" t="str">
        <f t="shared" ref="DY403" si="4073" xml:space="preserve"> DEC2HEX(T403*8+U403*4+V403*2+W403)</f>
        <v>0</v>
      </c>
      <c r="DZ403" s="115" t="str">
        <f t="shared" ref="DZ403" si="4074" xml:space="preserve"> DEC2HEX(X403*8+Y403*4+Z403*2+AA403)</f>
        <v>0</v>
      </c>
    </row>
    <row r="404" spans="1:130" ht="69" x14ac:dyDescent="0.35">
      <c r="A404" s="439"/>
      <c r="B404" s="230">
        <f>B402+1</f>
        <v>143</v>
      </c>
      <c r="C404" s="164" t="str">
        <f t="shared" ref="C404" si="4075" xml:space="preserve"> DEC2HEX(B404)</f>
        <v>8F</v>
      </c>
      <c r="D404" s="445" t="s">
        <v>238</v>
      </c>
      <c r="E404" s="476"/>
      <c r="F404" s="476"/>
      <c r="G404" s="476"/>
      <c r="H404" s="476"/>
      <c r="I404" s="476"/>
      <c r="J404" s="476"/>
      <c r="K404" s="476"/>
      <c r="L404" s="168" t="s">
        <v>239</v>
      </c>
      <c r="M404" s="168" t="s">
        <v>240</v>
      </c>
      <c r="N404" s="168" t="s">
        <v>241</v>
      </c>
      <c r="O404" s="460" t="s">
        <v>242</v>
      </c>
      <c r="P404" s="460"/>
      <c r="Q404" s="460"/>
      <c r="R404" s="477" t="s">
        <v>378</v>
      </c>
      <c r="S404" s="477"/>
      <c r="T404" s="460" t="s">
        <v>243</v>
      </c>
      <c r="U404" s="460"/>
      <c r="V404" s="460"/>
      <c r="W404" s="460"/>
      <c r="X404" s="460" t="s">
        <v>33</v>
      </c>
      <c r="Y404" s="460"/>
      <c r="Z404" s="460"/>
      <c r="AA404" s="460"/>
      <c r="AD404" s="159" t="s">
        <v>260</v>
      </c>
      <c r="AE404" s="93">
        <f xml:space="preserve"> IF('PPG Phase Definition'!H461="",0,INDEX(REFERENCE!$A$17:$A$24,MATCH('PPG Phase Definition'!H461,REFERENCE!$B$17:$B$24,0)))</f>
        <v>0</v>
      </c>
      <c r="AF404" s="159">
        <f t="shared" si="4039"/>
        <v>0</v>
      </c>
      <c r="AG404" s="159"/>
      <c r="AH404" s="159"/>
      <c r="AI404" s="159"/>
      <c r="AJ404" s="159">
        <f t="shared" si="4040"/>
        <v>0</v>
      </c>
      <c r="AK404" s="159"/>
      <c r="AL404" s="159"/>
      <c r="AM404" s="159"/>
      <c r="AN404" s="159">
        <f t="shared" si="4041"/>
        <v>0</v>
      </c>
      <c r="AO404" s="159"/>
      <c r="AP404" s="159"/>
      <c r="AQ404" s="159"/>
      <c r="AR404" s="159">
        <f t="shared" si="4042"/>
        <v>0</v>
      </c>
      <c r="AS404" s="159"/>
      <c r="AT404" s="159"/>
      <c r="AU404" s="159"/>
      <c r="AV404" s="159">
        <f t="shared" si="4043"/>
        <v>0</v>
      </c>
      <c r="AW404" s="159"/>
      <c r="AX404" s="159"/>
      <c r="AY404" s="159"/>
      <c r="AZ404" s="159">
        <f t="shared" si="4044"/>
        <v>0</v>
      </c>
      <c r="BA404" s="159">
        <f t="shared" si="4045"/>
        <v>0</v>
      </c>
      <c r="BB404" s="159">
        <f t="shared" si="4046"/>
        <v>0</v>
      </c>
      <c r="BC404" s="159">
        <f t="shared" si="4047"/>
        <v>0</v>
      </c>
      <c r="BD404" s="159">
        <f t="shared" si="4048"/>
        <v>0</v>
      </c>
      <c r="BE404" s="159">
        <f t="shared" si="4049"/>
        <v>0</v>
      </c>
      <c r="BF404" s="159">
        <f t="shared" si="4050"/>
        <v>0</v>
      </c>
      <c r="BG404" s="159">
        <f t="shared" si="4051"/>
        <v>0</v>
      </c>
      <c r="BH404" s="159">
        <f t="shared" si="4052"/>
        <v>0</v>
      </c>
      <c r="BI404" s="159">
        <f t="shared" si="4053"/>
        <v>0</v>
      </c>
      <c r="BJ404" s="159">
        <f t="shared" si="4054"/>
        <v>0</v>
      </c>
      <c r="BK404" s="159">
        <f t="shared" si="4055"/>
        <v>0</v>
      </c>
      <c r="BL404" s="159">
        <f t="shared" si="4056"/>
        <v>0</v>
      </c>
      <c r="BM404" s="159">
        <f t="shared" si="4057"/>
        <v>0</v>
      </c>
      <c r="BN404" s="159">
        <f t="shared" si="4058"/>
        <v>0</v>
      </c>
      <c r="BO404" s="159">
        <f t="shared" si="4059"/>
        <v>0</v>
      </c>
      <c r="BP404" s="159">
        <f t="shared" si="4060"/>
        <v>0</v>
      </c>
      <c r="BQ404" s="159">
        <f t="shared" si="4061"/>
        <v>0</v>
      </c>
      <c r="BR404" s="159">
        <f t="shared" si="4062"/>
        <v>0</v>
      </c>
      <c r="BS404" s="159">
        <f t="shared" si="4063"/>
        <v>0</v>
      </c>
      <c r="BT404" s="159">
        <f t="shared" si="4064"/>
        <v>0</v>
      </c>
      <c r="BU404" s="159">
        <f t="shared" si="4065"/>
        <v>0</v>
      </c>
      <c r="BV404" s="159">
        <f t="shared" si="4066"/>
        <v>0</v>
      </c>
      <c r="BW404" s="159">
        <f t="shared" si="4067"/>
        <v>0</v>
      </c>
      <c r="BX404" s="159">
        <f t="shared" si="4068"/>
        <v>0</v>
      </c>
      <c r="DU404" s="114"/>
      <c r="DV404" s="114"/>
      <c r="DW404" s="114"/>
      <c r="DX404" s="114"/>
      <c r="DY404" s="114"/>
      <c r="DZ404" s="114"/>
    </row>
    <row r="405" spans="1:130" ht="14.75" customHeight="1" x14ac:dyDescent="0.35">
      <c r="A405" s="439"/>
      <c r="D405" s="172">
        <f t="shared" ref="D405" si="4076" xml:space="preserve"> BQ405</f>
        <v>0</v>
      </c>
      <c r="E405" s="172">
        <f t="shared" ref="E405" si="4077" xml:space="preserve"> BR405</f>
        <v>0</v>
      </c>
      <c r="F405" s="172">
        <f t="shared" ref="F405" si="4078" xml:space="preserve"> BS405</f>
        <v>0</v>
      </c>
      <c r="G405" s="172">
        <f t="shared" ref="G405" si="4079" xml:space="preserve"> BT405</f>
        <v>0</v>
      </c>
      <c r="H405" s="172">
        <f t="shared" ref="H405" si="4080" xml:space="preserve"> BU405</f>
        <v>0</v>
      </c>
      <c r="I405" s="172">
        <f t="shared" ref="I405" si="4081" xml:space="preserve"> BV405</f>
        <v>0</v>
      </c>
      <c r="J405" s="172">
        <f t="shared" ref="J405" si="4082" xml:space="preserve"> BW405</f>
        <v>0</v>
      </c>
      <c r="K405" s="172">
        <f t="shared" ref="K405" si="4083" xml:space="preserve"> BX405</f>
        <v>0</v>
      </c>
      <c r="L405" s="172">
        <f>IF('PPG Phase Definition'!S227="DIG AACM",1,IF('PPG Phase Definition'!S227="LED_DC Cancellation",1,0))</f>
        <v>0</v>
      </c>
      <c r="M405" s="172">
        <f>IF('PPG Phase Definition'!S227="ANA AACM",1,0)</f>
        <v>0</v>
      </c>
      <c r="N405" s="172">
        <f xml:space="preserve"> 'PPG Phase Definition'!U227</f>
        <v>1</v>
      </c>
      <c r="O405" s="172">
        <f t="shared" ref="O405" si="4084" xml:space="preserve"> BV404</f>
        <v>0</v>
      </c>
      <c r="P405" s="172">
        <f t="shared" ref="P405" si="4085" xml:space="preserve"> BW404</f>
        <v>0</v>
      </c>
      <c r="Q405" s="172">
        <f xml:space="preserve"> BX404</f>
        <v>0</v>
      </c>
      <c r="R405" s="172">
        <f>INT(MOD('PPG Phase Definition'!T227/2,2))</f>
        <v>0</v>
      </c>
      <c r="S405" s="172">
        <f>MOD('PPG Phase Definition'!T227,2)</f>
        <v>0</v>
      </c>
      <c r="T405" s="172">
        <f t="shared" ref="T405" si="4086" xml:space="preserve"> BU403</f>
        <v>0</v>
      </c>
      <c r="U405" s="172">
        <f t="shared" ref="U405" si="4087" xml:space="preserve"> BV403</f>
        <v>0</v>
      </c>
      <c r="V405" s="172">
        <f t="shared" ref="V405" si="4088" xml:space="preserve"> BW403</f>
        <v>0</v>
      </c>
      <c r="W405" s="172">
        <f xml:space="preserve"> BX403</f>
        <v>0</v>
      </c>
      <c r="X405" s="172">
        <f t="shared" ref="X405" si="4089" xml:space="preserve"> BU402</f>
        <v>0</v>
      </c>
      <c r="Y405" s="172">
        <f t="shared" ref="Y405" si="4090" xml:space="preserve"> BV402</f>
        <v>0</v>
      </c>
      <c r="Z405" s="172">
        <f t="shared" ref="Z405" si="4091" xml:space="preserve"> BW402</f>
        <v>0</v>
      </c>
      <c r="AA405" s="172">
        <f xml:space="preserve"> BX402</f>
        <v>0</v>
      </c>
      <c r="AD405" s="159" t="s">
        <v>261</v>
      </c>
      <c r="AE405" s="93">
        <f xml:space="preserve"> IF(OR(('PPG Phase Definition'!U227=1),('PPG Phase Definition'!$Q$2=1)),IF('PPG Phase Definition'!I461="",0,MIN(ROUND('PPG Phase Definition'!I461/'PPG Config'!$C$20*255,0),255)),IF('PPG Phase Definition'!I461="",0,MIN(ROUND('PPG Phase Definition'!I461/'PPG Config'!$C$23*255,0),255)))</f>
        <v>0</v>
      </c>
      <c r="AF405" s="159">
        <f t="shared" si="4039"/>
        <v>0</v>
      </c>
      <c r="AG405" s="159"/>
      <c r="AH405" s="159"/>
      <c r="AI405" s="159"/>
      <c r="AJ405" s="159">
        <f t="shared" si="4040"/>
        <v>0</v>
      </c>
      <c r="AK405" s="159"/>
      <c r="AL405" s="159"/>
      <c r="AM405" s="159"/>
      <c r="AN405" s="159">
        <f t="shared" si="4041"/>
        <v>0</v>
      </c>
      <c r="AO405" s="159"/>
      <c r="AP405" s="159"/>
      <c r="AQ405" s="159"/>
      <c r="AR405" s="159">
        <f t="shared" si="4042"/>
        <v>0</v>
      </c>
      <c r="AS405" s="159"/>
      <c r="AT405" s="159"/>
      <c r="AU405" s="159"/>
      <c r="AV405" s="159">
        <f t="shared" si="4043"/>
        <v>0</v>
      </c>
      <c r="AW405" s="159"/>
      <c r="AX405" s="159"/>
      <c r="AY405" s="159"/>
      <c r="AZ405" s="159">
        <f t="shared" si="4044"/>
        <v>0</v>
      </c>
      <c r="BA405" s="159">
        <f t="shared" si="4045"/>
        <v>0</v>
      </c>
      <c r="BB405" s="159">
        <f t="shared" si="4046"/>
        <v>0</v>
      </c>
      <c r="BC405" s="159">
        <f t="shared" si="4047"/>
        <v>0</v>
      </c>
      <c r="BD405" s="159">
        <f t="shared" si="4048"/>
        <v>0</v>
      </c>
      <c r="BE405" s="159">
        <f t="shared" si="4049"/>
        <v>0</v>
      </c>
      <c r="BF405" s="159">
        <f t="shared" si="4050"/>
        <v>0</v>
      </c>
      <c r="BG405" s="159">
        <f t="shared" si="4051"/>
        <v>0</v>
      </c>
      <c r="BH405" s="159">
        <f t="shared" si="4052"/>
        <v>0</v>
      </c>
      <c r="BI405" s="159">
        <f t="shared" si="4053"/>
        <v>0</v>
      </c>
      <c r="BJ405" s="159">
        <f t="shared" si="4054"/>
        <v>0</v>
      </c>
      <c r="BK405" s="159">
        <f t="shared" si="4055"/>
        <v>0</v>
      </c>
      <c r="BL405" s="159">
        <f t="shared" si="4056"/>
        <v>0</v>
      </c>
      <c r="BM405" s="159">
        <f t="shared" si="4057"/>
        <v>0</v>
      </c>
      <c r="BN405" s="159">
        <f t="shared" si="4058"/>
        <v>0</v>
      </c>
      <c r="BO405" s="159">
        <f t="shared" si="4059"/>
        <v>0</v>
      </c>
      <c r="BP405" s="159">
        <f t="shared" si="4060"/>
        <v>0</v>
      </c>
      <c r="BQ405" s="159">
        <f t="shared" si="4061"/>
        <v>0</v>
      </c>
      <c r="BR405" s="159">
        <f t="shared" si="4062"/>
        <v>0</v>
      </c>
      <c r="BS405" s="159">
        <f t="shared" si="4063"/>
        <v>0</v>
      </c>
      <c r="BT405" s="159">
        <f t="shared" si="4064"/>
        <v>0</v>
      </c>
      <c r="BU405" s="159">
        <f t="shared" si="4065"/>
        <v>0</v>
      </c>
      <c r="BV405" s="159">
        <f t="shared" si="4066"/>
        <v>0</v>
      </c>
      <c r="BW405" s="159">
        <f t="shared" si="4067"/>
        <v>0</v>
      </c>
      <c r="BX405" s="159">
        <f t="shared" si="4068"/>
        <v>0</v>
      </c>
      <c r="BY405" s="127"/>
      <c r="BZ405" s="127"/>
      <c r="CA405" s="127"/>
      <c r="CB405" s="127"/>
      <c r="CC405" s="127"/>
      <c r="CD405" s="127"/>
      <c r="CE405" s="127"/>
      <c r="CF405" s="127"/>
      <c r="CG405" s="127"/>
      <c r="CH405" s="127"/>
      <c r="CI405" s="127"/>
      <c r="CJ405" s="127"/>
      <c r="CK405" s="127"/>
      <c r="CL405" s="127"/>
      <c r="CM405" s="127"/>
      <c r="CN405" s="127"/>
      <c r="CO405" s="127"/>
      <c r="CP405" s="127"/>
      <c r="CQ405" s="127"/>
      <c r="CR405" s="127"/>
      <c r="CS405" s="127"/>
      <c r="DU405" s="115" t="str">
        <f t="shared" ref="DU405" si="4092" xml:space="preserve"> DEC2HEX(D405*8+E405*4+F405*2+G405)</f>
        <v>0</v>
      </c>
      <c r="DV405" s="115" t="str">
        <f t="shared" ref="DV405" si="4093" xml:space="preserve"> DEC2HEX(H405*8+I405*4+J405*2+K405)</f>
        <v>0</v>
      </c>
      <c r="DW405" s="115" t="str">
        <f t="shared" ref="DW405" si="4094" xml:space="preserve"> DEC2HEX(L405*8+M405*4+N405*2+O405)</f>
        <v>2</v>
      </c>
      <c r="DX405" s="115" t="str">
        <f t="shared" ref="DX405" si="4095" xml:space="preserve"> DEC2HEX(P405*8+Q405*4+R405*2+S405)</f>
        <v>0</v>
      </c>
      <c r="DY405" s="115" t="str">
        <f t="shared" ref="DY405" si="4096" xml:space="preserve"> DEC2HEX(T405*8+U405*4+V405*2+W405)</f>
        <v>0</v>
      </c>
      <c r="DZ405" s="115" t="str">
        <f t="shared" ref="DZ405" si="4097" xml:space="preserve"> DEC2HEX(X405*8+Y405*4+Z405*2+AA405)</f>
        <v>0</v>
      </c>
    </row>
    <row r="406" spans="1:130" ht="90" customHeight="1" x14ac:dyDescent="0.35">
      <c r="A406" s="439"/>
      <c r="B406" s="230">
        <f>B404+1</f>
        <v>144</v>
      </c>
      <c r="C406" s="164" t="str">
        <f t="shared" ref="C406" si="4098" xml:space="preserve"> DEC2HEX(B406)</f>
        <v>90</v>
      </c>
      <c r="D406" s="445" t="s">
        <v>244</v>
      </c>
      <c r="E406" s="445"/>
      <c r="F406" s="169" t="s">
        <v>573</v>
      </c>
      <c r="G406" s="168" t="s">
        <v>350</v>
      </c>
      <c r="H406" s="168" t="s">
        <v>572</v>
      </c>
      <c r="I406" s="478" t="s">
        <v>571</v>
      </c>
      <c r="J406" s="478"/>
      <c r="K406" s="478" t="s">
        <v>34</v>
      </c>
      <c r="L406" s="478"/>
      <c r="M406" s="169" t="s">
        <v>245</v>
      </c>
      <c r="N406" s="169" t="s">
        <v>570</v>
      </c>
      <c r="O406" s="169" t="s">
        <v>35</v>
      </c>
      <c r="P406" s="168" t="s">
        <v>377</v>
      </c>
      <c r="Q406" s="167">
        <v>0</v>
      </c>
      <c r="R406" s="167">
        <v>0</v>
      </c>
      <c r="S406" s="167">
        <v>0</v>
      </c>
      <c r="T406" s="460" t="s">
        <v>37</v>
      </c>
      <c r="U406" s="460"/>
      <c r="V406" s="460"/>
      <c r="W406" s="460"/>
      <c r="X406" s="460"/>
      <c r="Y406" s="460"/>
      <c r="Z406" s="460"/>
      <c r="AA406" s="460"/>
      <c r="AD406" s="159" t="s">
        <v>262</v>
      </c>
      <c r="AE406" s="93">
        <f xml:space="preserve"> IF('PPG Phase Definition'!T461="",0,INDEX(REFERENCE!$A$2:$A$15,MATCH('PPG Phase Definition'!T461,REFERENCE!$B$2:$B$15,0)))</f>
        <v>0</v>
      </c>
      <c r="AF406" s="159">
        <f t="shared" si="4039"/>
        <v>0</v>
      </c>
      <c r="AG406" s="159"/>
      <c r="AH406" s="159"/>
      <c r="AI406" s="159"/>
      <c r="AJ406" s="159">
        <f t="shared" si="4040"/>
        <v>0</v>
      </c>
      <c r="AK406" s="159"/>
      <c r="AL406" s="159"/>
      <c r="AM406" s="159"/>
      <c r="AN406" s="159">
        <f t="shared" si="4041"/>
        <v>0</v>
      </c>
      <c r="AO406" s="159"/>
      <c r="AP406" s="159"/>
      <c r="AQ406" s="159"/>
      <c r="AR406" s="159">
        <f t="shared" si="4042"/>
        <v>0</v>
      </c>
      <c r="AS406" s="159"/>
      <c r="AT406" s="159"/>
      <c r="AU406" s="159"/>
      <c r="AV406" s="159">
        <f t="shared" si="4043"/>
        <v>0</v>
      </c>
      <c r="AW406" s="159"/>
      <c r="AX406" s="159"/>
      <c r="AY406" s="159"/>
      <c r="AZ406" s="159">
        <f t="shared" si="4044"/>
        <v>0</v>
      </c>
      <c r="BA406" s="159">
        <f t="shared" si="4045"/>
        <v>0</v>
      </c>
      <c r="BB406" s="159">
        <f t="shared" si="4046"/>
        <v>0</v>
      </c>
      <c r="BC406" s="159">
        <f t="shared" si="4047"/>
        <v>0</v>
      </c>
      <c r="BD406" s="159">
        <f t="shared" si="4048"/>
        <v>0</v>
      </c>
      <c r="BE406" s="159">
        <f t="shared" si="4049"/>
        <v>0</v>
      </c>
      <c r="BF406" s="159">
        <f t="shared" si="4050"/>
        <v>0</v>
      </c>
      <c r="BG406" s="159">
        <f t="shared" si="4051"/>
        <v>0</v>
      </c>
      <c r="BH406" s="159">
        <f t="shared" si="4052"/>
        <v>0</v>
      </c>
      <c r="BI406" s="159">
        <f t="shared" si="4053"/>
        <v>0</v>
      </c>
      <c r="BJ406" s="159">
        <f t="shared" si="4054"/>
        <v>0</v>
      </c>
      <c r="BK406" s="159">
        <f t="shared" si="4055"/>
        <v>0</v>
      </c>
      <c r="BL406" s="159">
        <f t="shared" si="4056"/>
        <v>0</v>
      </c>
      <c r="BM406" s="159">
        <f t="shared" si="4057"/>
        <v>0</v>
      </c>
      <c r="BN406" s="159">
        <f t="shared" si="4058"/>
        <v>0</v>
      </c>
      <c r="BO406" s="159">
        <f t="shared" si="4059"/>
        <v>0</v>
      </c>
      <c r="BP406" s="159">
        <f t="shared" si="4060"/>
        <v>0</v>
      </c>
      <c r="BQ406" s="159">
        <f t="shared" si="4061"/>
        <v>0</v>
      </c>
      <c r="BR406" s="159">
        <f t="shared" si="4062"/>
        <v>0</v>
      </c>
      <c r="BS406" s="159">
        <f t="shared" si="4063"/>
        <v>0</v>
      </c>
      <c r="BT406" s="159">
        <f t="shared" si="4064"/>
        <v>0</v>
      </c>
      <c r="BU406" s="159">
        <f t="shared" si="4065"/>
        <v>0</v>
      </c>
      <c r="BV406" s="159">
        <f t="shared" si="4066"/>
        <v>0</v>
      </c>
      <c r="BW406" s="159">
        <f t="shared" si="4067"/>
        <v>0</v>
      </c>
      <c r="BX406" s="159">
        <f t="shared" si="4068"/>
        <v>0</v>
      </c>
      <c r="BY406" s="127"/>
      <c r="BZ406" s="127"/>
      <c r="CA406" s="127"/>
      <c r="CB406" s="127"/>
      <c r="CC406" s="127"/>
      <c r="CD406" s="127"/>
      <c r="CE406" s="127"/>
      <c r="DU406" s="114"/>
      <c r="DV406" s="114"/>
      <c r="DW406" s="114"/>
      <c r="DX406" s="114"/>
      <c r="DY406" s="114"/>
      <c r="DZ406" s="114"/>
    </row>
    <row r="407" spans="1:130" ht="15.5" x14ac:dyDescent="0.35">
      <c r="A407" s="439"/>
      <c r="D407" s="172">
        <f xml:space="preserve"> MOD((IF('PPG Phase Definition'!S461="",0,INDEX(REFERENCE!$L$12:$L$15,MATCH('PPG Phase Definition'!S461,REFERENCE!$M$12:$M$15,0)))-E407)/2,2)</f>
        <v>0</v>
      </c>
      <c r="E407" s="172">
        <f xml:space="preserve"> MOD(IF('PPG Phase Definition'!S461="",0,INDEX(REFERENCE!$L$12:$L$15,MATCH('PPG Phase Definition'!S461,REFERENCE!$M$12:$M$15,0))),2)</f>
        <v>0</v>
      </c>
      <c r="F407" s="156"/>
      <c r="G407" s="156"/>
      <c r="H407" s="172">
        <f>IF('PPG Phase Definition'!C227="Impedance",1,0)*IMP_MODE_EN</f>
        <v>0</v>
      </c>
      <c r="I407" s="172">
        <f xml:space="preserve"> MOD(('PPG Phase Definition'!M461-J407)/2,2)</f>
        <v>0</v>
      </c>
      <c r="J407" s="172">
        <f xml:space="preserve"> MOD('PPG Phase Definition'!M461,2)</f>
        <v>0</v>
      </c>
      <c r="K407" s="156"/>
      <c r="L407" s="156"/>
      <c r="M407" s="156"/>
      <c r="N407" s="172">
        <f xml:space="preserve"> MOD(('PPG Phase Definition'!M461-I407*2-J407)/4,2)</f>
        <v>0</v>
      </c>
      <c r="O407" s="172">
        <f xml:space="preserve"> 'PPG Phase Definition'!K461</f>
        <v>0</v>
      </c>
      <c r="P407" s="156">
        <f>IF('PPG Phase Definition'!K227="Set2",1,0)</f>
        <v>0</v>
      </c>
      <c r="Q407" s="156"/>
      <c r="R407" s="156"/>
      <c r="S407" s="156"/>
      <c r="T407" s="172">
        <f t="shared" ref="T407" si="4099" xml:space="preserve"> BQ410</f>
        <v>0</v>
      </c>
      <c r="U407" s="172">
        <f t="shared" ref="U407" si="4100" xml:space="preserve"> BR410</f>
        <v>0</v>
      </c>
      <c r="V407" s="172">
        <f t="shared" ref="V407" si="4101" xml:space="preserve"> BS410</f>
        <v>0</v>
      </c>
      <c r="W407" s="172">
        <f t="shared" ref="W407" si="4102" xml:space="preserve"> BT410</f>
        <v>0</v>
      </c>
      <c r="X407" s="172">
        <f t="shared" ref="X407" si="4103" xml:space="preserve"> BU410</f>
        <v>0</v>
      </c>
      <c r="Y407" s="172">
        <f t="shared" ref="Y407" si="4104" xml:space="preserve"> BV410</f>
        <v>0</v>
      </c>
      <c r="Z407" s="172">
        <f t="shared" ref="Z407" si="4105" xml:space="preserve"> BW410</f>
        <v>0</v>
      </c>
      <c r="AA407" s="172">
        <f xml:space="preserve"> BX410</f>
        <v>0</v>
      </c>
      <c r="AD407" s="159" t="s">
        <v>263</v>
      </c>
      <c r="AE407" s="93">
        <f xml:space="preserve"> IF('PPG Phase Definition'!U461="",0,INDEX(REFERENCE!$A$17:$A$24,MATCH('PPG Phase Definition'!U461,REFERENCE!$B$17:$B$24,0)))</f>
        <v>0</v>
      </c>
      <c r="AF407" s="159">
        <f t="shared" si="4039"/>
        <v>0</v>
      </c>
      <c r="AG407" s="159"/>
      <c r="AH407" s="159"/>
      <c r="AI407" s="159"/>
      <c r="AJ407" s="159">
        <f t="shared" si="4040"/>
        <v>0</v>
      </c>
      <c r="AK407" s="159"/>
      <c r="AL407" s="159"/>
      <c r="AM407" s="159"/>
      <c r="AN407" s="159">
        <f t="shared" si="4041"/>
        <v>0</v>
      </c>
      <c r="AO407" s="159"/>
      <c r="AP407" s="159"/>
      <c r="AQ407" s="159"/>
      <c r="AR407" s="159">
        <f t="shared" si="4042"/>
        <v>0</v>
      </c>
      <c r="AS407" s="159"/>
      <c r="AT407" s="159"/>
      <c r="AU407" s="159"/>
      <c r="AV407" s="159">
        <f t="shared" si="4043"/>
        <v>0</v>
      </c>
      <c r="AW407" s="159"/>
      <c r="AX407" s="159"/>
      <c r="AY407" s="159"/>
      <c r="AZ407" s="159">
        <f t="shared" si="4044"/>
        <v>0</v>
      </c>
      <c r="BA407" s="159">
        <f t="shared" si="4045"/>
        <v>0</v>
      </c>
      <c r="BB407" s="159">
        <f t="shared" si="4046"/>
        <v>0</v>
      </c>
      <c r="BC407" s="159">
        <f t="shared" si="4047"/>
        <v>0</v>
      </c>
      <c r="BD407" s="159">
        <f t="shared" si="4048"/>
        <v>0</v>
      </c>
      <c r="BE407" s="159">
        <f t="shared" si="4049"/>
        <v>0</v>
      </c>
      <c r="BF407" s="159">
        <f t="shared" si="4050"/>
        <v>0</v>
      </c>
      <c r="BG407" s="159">
        <f t="shared" si="4051"/>
        <v>0</v>
      </c>
      <c r="BH407" s="159">
        <f t="shared" si="4052"/>
        <v>0</v>
      </c>
      <c r="BI407" s="159">
        <f t="shared" si="4053"/>
        <v>0</v>
      </c>
      <c r="BJ407" s="159">
        <f t="shared" si="4054"/>
        <v>0</v>
      </c>
      <c r="BK407" s="159">
        <f t="shared" si="4055"/>
        <v>0</v>
      </c>
      <c r="BL407" s="159">
        <f t="shared" si="4056"/>
        <v>0</v>
      </c>
      <c r="BM407" s="159">
        <f t="shared" si="4057"/>
        <v>0</v>
      </c>
      <c r="BN407" s="159">
        <f t="shared" si="4058"/>
        <v>0</v>
      </c>
      <c r="BO407" s="159">
        <f t="shared" si="4059"/>
        <v>0</v>
      </c>
      <c r="BP407" s="159">
        <f t="shared" si="4060"/>
        <v>0</v>
      </c>
      <c r="BQ407" s="159">
        <f t="shared" si="4061"/>
        <v>0</v>
      </c>
      <c r="BR407" s="159">
        <f t="shared" si="4062"/>
        <v>0</v>
      </c>
      <c r="BS407" s="159">
        <f t="shared" si="4063"/>
        <v>0</v>
      </c>
      <c r="BT407" s="159">
        <f t="shared" si="4064"/>
        <v>0</v>
      </c>
      <c r="BU407" s="159">
        <f t="shared" si="4065"/>
        <v>0</v>
      </c>
      <c r="BV407" s="159">
        <f t="shared" si="4066"/>
        <v>0</v>
      </c>
      <c r="BW407" s="159">
        <f t="shared" si="4067"/>
        <v>0</v>
      </c>
      <c r="BX407" s="159">
        <f t="shared" si="4068"/>
        <v>0</v>
      </c>
      <c r="DU407" s="115" t="str">
        <f t="shared" ref="DU407" si="4106" xml:space="preserve"> DEC2HEX(D407*8+E407*4+F407*2+G407)</f>
        <v>0</v>
      </c>
      <c r="DV407" s="115" t="str">
        <f t="shared" ref="DV407" si="4107" xml:space="preserve"> DEC2HEX(H407*8+I407*4+J407*2+K407)</f>
        <v>0</v>
      </c>
      <c r="DW407" s="115" t="str">
        <f t="shared" ref="DW407" si="4108" xml:space="preserve"> DEC2HEX(L407*8+M407*4+N407*2+O407)</f>
        <v>0</v>
      </c>
      <c r="DX407" s="115" t="str">
        <f t="shared" ref="DX407" si="4109" xml:space="preserve"> DEC2HEX(P407*8+Q407*4+R407*2+S407)</f>
        <v>0</v>
      </c>
      <c r="DY407" s="115" t="str">
        <f t="shared" ref="DY407" si="4110" xml:space="preserve"> DEC2HEX(T407*8+U407*4+V407*2+W407)</f>
        <v>0</v>
      </c>
      <c r="DZ407" s="115" t="str">
        <f t="shared" ref="DZ407" si="4111" xml:space="preserve"> DEC2HEX(X407*8+Y407*4+Z407*2+AA407)</f>
        <v>0</v>
      </c>
    </row>
    <row r="408" spans="1:130" ht="69" x14ac:dyDescent="0.35">
      <c r="A408" s="439"/>
      <c r="B408" s="230">
        <f>B406+1</f>
        <v>145</v>
      </c>
      <c r="C408" s="164" t="str">
        <f t="shared" ref="C408" si="4112" xml:space="preserve"> DEC2HEX(B408)</f>
        <v>91</v>
      </c>
      <c r="D408" s="445" t="s">
        <v>246</v>
      </c>
      <c r="E408" s="476"/>
      <c r="F408" s="476"/>
      <c r="G408" s="476"/>
      <c r="H408" s="476"/>
      <c r="I408" s="476"/>
      <c r="J408" s="476"/>
      <c r="K408" s="476"/>
      <c r="L408" s="168" t="s">
        <v>247</v>
      </c>
      <c r="M408" s="168" t="s">
        <v>248</v>
      </c>
      <c r="N408" s="168" t="s">
        <v>249</v>
      </c>
      <c r="O408" s="460" t="s">
        <v>250</v>
      </c>
      <c r="P408" s="460"/>
      <c r="Q408" s="460"/>
      <c r="R408" s="477" t="s">
        <v>379</v>
      </c>
      <c r="S408" s="477"/>
      <c r="T408" s="460" t="s">
        <v>251</v>
      </c>
      <c r="U408" s="460"/>
      <c r="V408" s="460"/>
      <c r="W408" s="460"/>
      <c r="X408" s="167">
        <v>0</v>
      </c>
      <c r="Y408" s="167">
        <v>0</v>
      </c>
      <c r="Z408" s="167">
        <v>0</v>
      </c>
      <c r="AA408" s="167">
        <v>0</v>
      </c>
      <c r="AD408" s="159" t="s">
        <v>264</v>
      </c>
      <c r="AE408" s="93">
        <f xml:space="preserve"> IF(OR(('PPG Phase Definition'!AH227=1),('PPG Phase Definition'!$Q$2=1)),IF('PPG Phase Definition'!W461="",0,MIN(ROUND('PPG Phase Definition'!W461/'PPG Config'!$C$21*255,0),255)),IF('PPG Phase Definition'!W461="",0,MIN(ROUND('PPG Phase Definition'!W461/'PPG Config'!$C$24*255,0),255)))</f>
        <v>0</v>
      </c>
      <c r="AF408" s="159">
        <f t="shared" si="4039"/>
        <v>0</v>
      </c>
      <c r="AG408" s="159"/>
      <c r="AH408" s="159"/>
      <c r="AI408" s="159"/>
      <c r="AJ408" s="159">
        <f t="shared" si="4040"/>
        <v>0</v>
      </c>
      <c r="AK408" s="159"/>
      <c r="AL408" s="159"/>
      <c r="AM408" s="159"/>
      <c r="AN408" s="159">
        <f t="shared" si="4041"/>
        <v>0</v>
      </c>
      <c r="AO408" s="159"/>
      <c r="AP408" s="159"/>
      <c r="AQ408" s="159"/>
      <c r="AR408" s="159">
        <f t="shared" si="4042"/>
        <v>0</v>
      </c>
      <c r="AS408" s="159"/>
      <c r="AT408" s="159"/>
      <c r="AU408" s="159"/>
      <c r="AV408" s="159">
        <f t="shared" si="4043"/>
        <v>0</v>
      </c>
      <c r="AW408" s="159"/>
      <c r="AX408" s="159"/>
      <c r="AY408" s="159"/>
      <c r="AZ408" s="159">
        <f t="shared" si="4044"/>
        <v>0</v>
      </c>
      <c r="BA408" s="159">
        <f t="shared" si="4045"/>
        <v>0</v>
      </c>
      <c r="BB408" s="159">
        <f t="shared" si="4046"/>
        <v>0</v>
      </c>
      <c r="BC408" s="159">
        <f t="shared" si="4047"/>
        <v>0</v>
      </c>
      <c r="BD408" s="159">
        <f t="shared" si="4048"/>
        <v>0</v>
      </c>
      <c r="BE408" s="159">
        <f t="shared" si="4049"/>
        <v>0</v>
      </c>
      <c r="BF408" s="159">
        <f t="shared" si="4050"/>
        <v>0</v>
      </c>
      <c r="BG408" s="159">
        <f t="shared" si="4051"/>
        <v>0</v>
      </c>
      <c r="BH408" s="159">
        <f t="shared" si="4052"/>
        <v>0</v>
      </c>
      <c r="BI408" s="159">
        <f t="shared" si="4053"/>
        <v>0</v>
      </c>
      <c r="BJ408" s="159">
        <f t="shared" si="4054"/>
        <v>0</v>
      </c>
      <c r="BK408" s="159">
        <f t="shared" si="4055"/>
        <v>0</v>
      </c>
      <c r="BL408" s="159">
        <f t="shared" si="4056"/>
        <v>0</v>
      </c>
      <c r="BM408" s="159">
        <f t="shared" si="4057"/>
        <v>0</v>
      </c>
      <c r="BN408" s="159">
        <f t="shared" si="4058"/>
        <v>0</v>
      </c>
      <c r="BO408" s="159">
        <f t="shared" si="4059"/>
        <v>0</v>
      </c>
      <c r="BP408" s="159">
        <f t="shared" si="4060"/>
        <v>0</v>
      </c>
      <c r="BQ408" s="159">
        <f t="shared" si="4061"/>
        <v>0</v>
      </c>
      <c r="BR408" s="159">
        <f t="shared" si="4062"/>
        <v>0</v>
      </c>
      <c r="BS408" s="159">
        <f t="shared" si="4063"/>
        <v>0</v>
      </c>
      <c r="BT408" s="159">
        <f t="shared" si="4064"/>
        <v>0</v>
      </c>
      <c r="BU408" s="159">
        <f t="shared" si="4065"/>
        <v>0</v>
      </c>
      <c r="BV408" s="159">
        <f t="shared" si="4066"/>
        <v>0</v>
      </c>
      <c r="BW408" s="159">
        <f t="shared" si="4067"/>
        <v>0</v>
      </c>
      <c r="BX408" s="159">
        <f t="shared" si="4068"/>
        <v>0</v>
      </c>
      <c r="BY408" s="127"/>
      <c r="BZ408" s="127"/>
      <c r="CA408" s="127"/>
      <c r="CB408" s="127"/>
      <c r="CC408" s="127"/>
      <c r="CD408" s="127"/>
      <c r="CE408" s="127"/>
      <c r="CF408" s="127"/>
      <c r="CG408" s="127"/>
      <c r="CH408" s="127"/>
      <c r="CI408" s="127"/>
      <c r="CJ408" s="127"/>
      <c r="CK408" s="127"/>
      <c r="CL408" s="127"/>
      <c r="CM408" s="127"/>
      <c r="CN408" s="127"/>
      <c r="CO408" s="127"/>
      <c r="CP408" s="127"/>
      <c r="CQ408" s="127"/>
      <c r="CR408" s="127"/>
      <c r="CS408" s="127"/>
      <c r="DU408" s="114"/>
      <c r="DV408" s="114"/>
      <c r="DW408" s="114"/>
      <c r="DX408" s="114"/>
      <c r="DY408" s="114"/>
      <c r="DZ408" s="114"/>
    </row>
    <row r="409" spans="1:130" ht="15.5" x14ac:dyDescent="0.35">
      <c r="A409" s="439"/>
      <c r="D409" s="172">
        <f t="shared" ref="D409" si="4113" xml:space="preserve"> BQ408</f>
        <v>0</v>
      </c>
      <c r="E409" s="172">
        <f t="shared" ref="E409" si="4114" xml:space="preserve"> BR408</f>
        <v>0</v>
      </c>
      <c r="F409" s="172">
        <f t="shared" ref="F409" si="4115" xml:space="preserve"> BS408</f>
        <v>0</v>
      </c>
      <c r="G409" s="172">
        <f t="shared" ref="G409" si="4116" xml:space="preserve"> BT408</f>
        <v>0</v>
      </c>
      <c r="H409" s="172">
        <f t="shared" ref="H409" si="4117" xml:space="preserve"> BU408</f>
        <v>0</v>
      </c>
      <c r="I409" s="172">
        <f t="shared" ref="I409" si="4118" xml:space="preserve"> BV408</f>
        <v>0</v>
      </c>
      <c r="J409" s="172">
        <f t="shared" ref="J409" si="4119" xml:space="preserve"> BW408</f>
        <v>0</v>
      </c>
      <c r="K409" s="172">
        <f t="shared" ref="K409" si="4120" xml:space="preserve"> BX408</f>
        <v>0</v>
      </c>
      <c r="L409" s="172">
        <f>IF('PPG Phase Definition'!AF227="DIG AACM",1,IF('PPG Phase Definition'!AF227="LED_DC Cancellation",1,0))</f>
        <v>0</v>
      </c>
      <c r="M409" s="172">
        <f>IF('PPG Phase Definition'!AF227="ANA AACM",1,0)</f>
        <v>0</v>
      </c>
      <c r="N409" s="172">
        <f xml:space="preserve"> 'PPG Phase Definition'!AH227</f>
        <v>0</v>
      </c>
      <c r="O409" s="172">
        <f t="shared" ref="O409" si="4121" xml:space="preserve"> BV407</f>
        <v>0</v>
      </c>
      <c r="P409" s="172">
        <f t="shared" ref="P409" si="4122" xml:space="preserve"> BW407</f>
        <v>0</v>
      </c>
      <c r="Q409" s="172">
        <f xml:space="preserve"> BX407</f>
        <v>0</v>
      </c>
      <c r="R409" s="172">
        <f>INT(MOD('PPG Phase Definition'!AG227/2,2))</f>
        <v>0</v>
      </c>
      <c r="S409" s="172">
        <f>MOD('PPG Phase Definition'!AG227,2)</f>
        <v>0</v>
      </c>
      <c r="T409" s="172">
        <f t="shared" ref="T409" si="4123" xml:space="preserve"> BU406</f>
        <v>0</v>
      </c>
      <c r="U409" s="172">
        <f t="shared" ref="U409" si="4124" xml:space="preserve"> BV406</f>
        <v>0</v>
      </c>
      <c r="V409" s="172">
        <f t="shared" ref="V409" si="4125" xml:space="preserve"> BW406</f>
        <v>0</v>
      </c>
      <c r="W409" s="172">
        <f xml:space="preserve"> BX406</f>
        <v>0</v>
      </c>
      <c r="X409" s="194"/>
      <c r="Y409" s="194"/>
      <c r="Z409" s="194"/>
      <c r="AA409" s="194"/>
      <c r="AD409" s="159" t="s">
        <v>115</v>
      </c>
      <c r="AE409" s="93">
        <f xml:space="preserve"> IF('PPG Phase Definition'!L461="",0,INDEX(REFERENCE!$I$12:$I$23,MATCH('PPG Phase Definition'!L461,REFERENCE!$J$12:$J$23,0)))</f>
        <v>0</v>
      </c>
      <c r="AF409" s="159">
        <f t="shared" si="4039"/>
        <v>0</v>
      </c>
      <c r="AG409" s="159"/>
      <c r="AH409" s="159"/>
      <c r="AI409" s="159"/>
      <c r="AJ409" s="159">
        <f t="shared" si="4040"/>
        <v>0</v>
      </c>
      <c r="AK409" s="159"/>
      <c r="AL409" s="159"/>
      <c r="AM409" s="159"/>
      <c r="AN409" s="159">
        <f t="shared" si="4041"/>
        <v>0</v>
      </c>
      <c r="AO409" s="159"/>
      <c r="AP409" s="159"/>
      <c r="AQ409" s="159"/>
      <c r="AR409" s="159">
        <f t="shared" si="4042"/>
        <v>0</v>
      </c>
      <c r="AS409" s="159"/>
      <c r="AT409" s="159"/>
      <c r="AU409" s="159"/>
      <c r="AV409" s="159">
        <f t="shared" si="4043"/>
        <v>0</v>
      </c>
      <c r="AW409" s="159"/>
      <c r="AX409" s="159"/>
      <c r="AY409" s="159"/>
      <c r="AZ409" s="159">
        <f t="shared" si="4044"/>
        <v>0</v>
      </c>
      <c r="BA409" s="159">
        <f t="shared" si="4045"/>
        <v>0</v>
      </c>
      <c r="BB409" s="159">
        <f t="shared" si="4046"/>
        <v>0</v>
      </c>
      <c r="BC409" s="159">
        <f t="shared" si="4047"/>
        <v>0</v>
      </c>
      <c r="BD409" s="159">
        <f t="shared" si="4048"/>
        <v>0</v>
      </c>
      <c r="BE409" s="159">
        <f t="shared" si="4049"/>
        <v>0</v>
      </c>
      <c r="BF409" s="159">
        <f t="shared" si="4050"/>
        <v>0</v>
      </c>
      <c r="BG409" s="159">
        <f t="shared" si="4051"/>
        <v>0</v>
      </c>
      <c r="BH409" s="159">
        <f t="shared" si="4052"/>
        <v>0</v>
      </c>
      <c r="BI409" s="159">
        <f t="shared" si="4053"/>
        <v>0</v>
      </c>
      <c r="BJ409" s="159">
        <f t="shared" si="4054"/>
        <v>0</v>
      </c>
      <c r="BK409" s="159">
        <f t="shared" si="4055"/>
        <v>0</v>
      </c>
      <c r="BL409" s="159">
        <f t="shared" si="4056"/>
        <v>0</v>
      </c>
      <c r="BM409" s="159">
        <f t="shared" si="4057"/>
        <v>0</v>
      </c>
      <c r="BN409" s="159">
        <f t="shared" si="4058"/>
        <v>0</v>
      </c>
      <c r="BO409" s="159">
        <f t="shared" si="4059"/>
        <v>0</v>
      </c>
      <c r="BP409" s="159">
        <f t="shared" si="4060"/>
        <v>0</v>
      </c>
      <c r="BQ409" s="159">
        <f t="shared" si="4061"/>
        <v>0</v>
      </c>
      <c r="BR409" s="159">
        <f t="shared" si="4062"/>
        <v>0</v>
      </c>
      <c r="BS409" s="159">
        <f t="shared" si="4063"/>
        <v>0</v>
      </c>
      <c r="BT409" s="159">
        <f t="shared" si="4064"/>
        <v>0</v>
      </c>
      <c r="BU409" s="159">
        <f t="shared" si="4065"/>
        <v>0</v>
      </c>
      <c r="BV409" s="159">
        <f t="shared" si="4066"/>
        <v>0</v>
      </c>
      <c r="BW409" s="159">
        <f t="shared" si="4067"/>
        <v>0</v>
      </c>
      <c r="BX409" s="159">
        <f t="shared" si="4068"/>
        <v>0</v>
      </c>
      <c r="DU409" s="115" t="str">
        <f t="shared" ref="DU409" si="4126" xml:space="preserve"> DEC2HEX(D409*8+E409*4+F409*2+G409)</f>
        <v>0</v>
      </c>
      <c r="DV409" s="115" t="str">
        <f t="shared" ref="DV409" si="4127" xml:space="preserve"> DEC2HEX(H409*8+I409*4+J409*2+K409)</f>
        <v>0</v>
      </c>
      <c r="DW409" s="115" t="str">
        <f t="shared" ref="DW409" si="4128" xml:space="preserve"> DEC2HEX(L409*8+M409*4+N409*2+O409)</f>
        <v>0</v>
      </c>
      <c r="DX409" s="115" t="str">
        <f t="shared" ref="DX409" si="4129" xml:space="preserve"> DEC2HEX(P409*8+Q409*4+R409*2+S409)</f>
        <v>0</v>
      </c>
      <c r="DY409" s="115" t="str">
        <f t="shared" ref="DY409" si="4130" xml:space="preserve"> DEC2HEX(T409*8+U409*4+V409*2+W409)</f>
        <v>0</v>
      </c>
      <c r="DZ409" s="115" t="str">
        <f t="shared" ref="DZ409" si="4131" xml:space="preserve"> DEC2HEX(X409*8+Y409*4+Z409*2+AA409)</f>
        <v>0</v>
      </c>
    </row>
    <row r="410" spans="1:130" ht="43.5" customHeight="1" x14ac:dyDescent="0.35">
      <c r="A410" s="439"/>
      <c r="B410" s="230">
        <f>B408+1</f>
        <v>146</v>
      </c>
      <c r="C410" s="164" t="str">
        <f t="shared" ref="C410" si="4132" xml:space="preserve"> DEC2HEX(B410)</f>
        <v>92</v>
      </c>
      <c r="D410" s="168" t="s">
        <v>380</v>
      </c>
      <c r="E410" s="168" t="s">
        <v>381</v>
      </c>
      <c r="F410" s="167">
        <v>0</v>
      </c>
      <c r="G410" s="167">
        <v>0</v>
      </c>
      <c r="H410" s="445" t="s">
        <v>382</v>
      </c>
      <c r="I410" s="479"/>
      <c r="J410" s="479"/>
      <c r="K410" s="479"/>
      <c r="L410" s="460" t="s">
        <v>252</v>
      </c>
      <c r="M410" s="460"/>
      <c r="N410" s="460"/>
      <c r="O410" s="460"/>
      <c r="P410" s="460"/>
      <c r="Q410" s="460"/>
      <c r="R410" s="460"/>
      <c r="S410" s="460"/>
      <c r="T410" s="460" t="s">
        <v>253</v>
      </c>
      <c r="U410" s="460"/>
      <c r="V410" s="460"/>
      <c r="W410" s="460"/>
      <c r="X410" s="460"/>
      <c r="Y410" s="460"/>
      <c r="Z410" s="460"/>
      <c r="AA410" s="460"/>
      <c r="AD410" s="159" t="s">
        <v>108</v>
      </c>
      <c r="AE410" s="93">
        <f xml:space="preserve"> MAX((CEILING('PPG Phase Definition'!J461*Global!$C$14/1000,1)-1),0)</f>
        <v>0</v>
      </c>
      <c r="AF410" s="159">
        <f t="shared" si="4039"/>
        <v>0</v>
      </c>
      <c r="AG410" s="159"/>
      <c r="AH410" s="159"/>
      <c r="AI410" s="159"/>
      <c r="AJ410" s="159">
        <f t="shared" si="4040"/>
        <v>0</v>
      </c>
      <c r="AK410" s="159"/>
      <c r="AL410" s="159"/>
      <c r="AM410" s="159"/>
      <c r="AN410" s="159">
        <f t="shared" si="4041"/>
        <v>0</v>
      </c>
      <c r="AO410" s="159"/>
      <c r="AP410" s="159"/>
      <c r="AQ410" s="159"/>
      <c r="AR410" s="159">
        <f t="shared" si="4042"/>
        <v>0</v>
      </c>
      <c r="AS410" s="159"/>
      <c r="AT410" s="159"/>
      <c r="AU410" s="159"/>
      <c r="AV410" s="159">
        <f t="shared" si="4043"/>
        <v>0</v>
      </c>
      <c r="AW410" s="159"/>
      <c r="AX410" s="159"/>
      <c r="AY410" s="159"/>
      <c r="AZ410" s="159">
        <f t="shared" si="4044"/>
        <v>0</v>
      </c>
      <c r="BA410" s="159">
        <f t="shared" si="4045"/>
        <v>0</v>
      </c>
      <c r="BB410" s="159">
        <f t="shared" si="4046"/>
        <v>0</v>
      </c>
      <c r="BC410" s="159">
        <f t="shared" si="4047"/>
        <v>0</v>
      </c>
      <c r="BD410" s="159">
        <f t="shared" si="4048"/>
        <v>0</v>
      </c>
      <c r="BE410" s="159">
        <f t="shared" si="4049"/>
        <v>0</v>
      </c>
      <c r="BF410" s="159">
        <f t="shared" si="4050"/>
        <v>0</v>
      </c>
      <c r="BG410" s="159">
        <f t="shared" si="4051"/>
        <v>0</v>
      </c>
      <c r="BH410" s="159">
        <f t="shared" si="4052"/>
        <v>0</v>
      </c>
      <c r="BI410" s="159">
        <f t="shared" si="4053"/>
        <v>0</v>
      </c>
      <c r="BJ410" s="159">
        <f t="shared" si="4054"/>
        <v>0</v>
      </c>
      <c r="BK410" s="159">
        <f t="shared" si="4055"/>
        <v>0</v>
      </c>
      <c r="BL410" s="159">
        <f t="shared" si="4056"/>
        <v>0</v>
      </c>
      <c r="BM410" s="159">
        <f t="shared" si="4057"/>
        <v>0</v>
      </c>
      <c r="BN410" s="159">
        <f t="shared" si="4058"/>
        <v>0</v>
      </c>
      <c r="BO410" s="159">
        <f t="shared" si="4059"/>
        <v>0</v>
      </c>
      <c r="BP410" s="159">
        <f t="shared" si="4060"/>
        <v>0</v>
      </c>
      <c r="BQ410" s="159">
        <f t="shared" si="4061"/>
        <v>0</v>
      </c>
      <c r="BR410" s="159">
        <f t="shared" si="4062"/>
        <v>0</v>
      </c>
      <c r="BS410" s="159">
        <f t="shared" si="4063"/>
        <v>0</v>
      </c>
      <c r="BT410" s="159">
        <f t="shared" si="4064"/>
        <v>0</v>
      </c>
      <c r="BU410" s="159">
        <f t="shared" si="4065"/>
        <v>0</v>
      </c>
      <c r="BV410" s="159">
        <f t="shared" si="4066"/>
        <v>0</v>
      </c>
      <c r="BW410" s="159">
        <f t="shared" si="4067"/>
        <v>0</v>
      </c>
      <c r="BX410" s="159">
        <f t="shared" si="4068"/>
        <v>0</v>
      </c>
      <c r="BY410" s="127"/>
      <c r="BZ410" s="127"/>
      <c r="CA410" s="127"/>
      <c r="CB410" s="127"/>
      <c r="CC410" s="127"/>
      <c r="CD410" s="127"/>
      <c r="CE410" s="127"/>
      <c r="DU410" s="114"/>
      <c r="DV410" s="114"/>
      <c r="DW410" s="114"/>
      <c r="DX410" s="114"/>
      <c r="DY410" s="114"/>
      <c r="DZ410" s="114"/>
    </row>
    <row r="411" spans="1:130" ht="47" x14ac:dyDescent="0.35">
      <c r="A411" s="439"/>
      <c r="D411" s="156">
        <f>IF('PPG Phase Definition'!S227="LED_DC Cancellation",1,0)</f>
        <v>0</v>
      </c>
      <c r="E411" s="156">
        <f>IF('PPG Phase Definition'!AF227="LED_DC Cancellation",1,0)</f>
        <v>0</v>
      </c>
      <c r="F411" s="156"/>
      <c r="G411" s="156"/>
      <c r="H411" s="172">
        <f xml:space="preserve"> BU409</f>
        <v>0</v>
      </c>
      <c r="I411" s="172">
        <f xml:space="preserve"> BV409</f>
        <v>0</v>
      </c>
      <c r="J411" s="172">
        <f xml:space="preserve"> BW409</f>
        <v>0</v>
      </c>
      <c r="K411" s="172">
        <f xml:space="preserve"> BX409</f>
        <v>0</v>
      </c>
      <c r="L411" s="172">
        <f t="shared" ref="L411" si="4133">DL411</f>
        <v>0</v>
      </c>
      <c r="M411" s="172">
        <f t="shared" ref="M411" si="4134">DM411</f>
        <v>0</v>
      </c>
      <c r="N411" s="172">
        <f t="shared" ref="N411" si="4135">DN411</f>
        <v>0</v>
      </c>
      <c r="O411" s="172">
        <f t="shared" ref="O411" si="4136">DO411</f>
        <v>0</v>
      </c>
      <c r="P411" s="172">
        <f t="shared" ref="P411" si="4137">DP411</f>
        <v>0</v>
      </c>
      <c r="Q411" s="172">
        <f t="shared" ref="Q411" si="4138">DQ411</f>
        <v>0</v>
      </c>
      <c r="R411" s="172">
        <f t="shared" ref="R411" si="4139">DR411</f>
        <v>0</v>
      </c>
      <c r="S411" s="172">
        <f>DS411</f>
        <v>0</v>
      </c>
      <c r="T411" s="172">
        <f t="shared" ref="T411" si="4140" xml:space="preserve"> BQ411</f>
        <v>0</v>
      </c>
      <c r="U411" s="172">
        <f t="shared" ref="U411" si="4141" xml:space="preserve"> BR411</f>
        <v>0</v>
      </c>
      <c r="V411" s="172">
        <f t="shared" ref="V411" si="4142" xml:space="preserve"> BS411</f>
        <v>0</v>
      </c>
      <c r="W411" s="172">
        <f t="shared" ref="W411" si="4143" xml:space="preserve"> BT411</f>
        <v>0</v>
      </c>
      <c r="X411" s="172">
        <f t="shared" ref="X411" si="4144" xml:space="preserve"> BU411</f>
        <v>0</v>
      </c>
      <c r="Y411" s="172">
        <f t="shared" ref="Y411" si="4145" xml:space="preserve"> BV411</f>
        <v>0</v>
      </c>
      <c r="Z411" s="172">
        <f t="shared" ref="Z411" si="4146" xml:space="preserve"> BW411</f>
        <v>0</v>
      </c>
      <c r="AA411" s="172">
        <f xml:space="preserve"> BX411</f>
        <v>0</v>
      </c>
      <c r="AD411" s="10" t="s">
        <v>253</v>
      </c>
      <c r="AE411" s="93">
        <f xml:space="preserve"> ROUND(255*'PPG Phase Definition'!AO461/'PPG Config'!$C$8,0)</f>
        <v>0</v>
      </c>
      <c r="AF411" s="159">
        <f t="shared" si="4039"/>
        <v>0</v>
      </c>
      <c r="AG411" s="159"/>
      <c r="AH411" s="159"/>
      <c r="AI411" s="159"/>
      <c r="AJ411" s="159">
        <f t="shared" si="4040"/>
        <v>0</v>
      </c>
      <c r="AK411" s="159"/>
      <c r="AL411" s="159"/>
      <c r="AM411" s="159"/>
      <c r="AN411" s="159">
        <f t="shared" si="4041"/>
        <v>0</v>
      </c>
      <c r="AO411" s="159"/>
      <c r="AP411" s="159"/>
      <c r="AQ411" s="159"/>
      <c r="AR411" s="159">
        <f t="shared" si="4042"/>
        <v>0</v>
      </c>
      <c r="AS411" s="159"/>
      <c r="AT411" s="159"/>
      <c r="AU411" s="159"/>
      <c r="AV411" s="159">
        <f t="shared" si="4043"/>
        <v>0</v>
      </c>
      <c r="AW411" s="159"/>
      <c r="AX411" s="159"/>
      <c r="AY411" s="159"/>
      <c r="AZ411" s="159">
        <f t="shared" si="4044"/>
        <v>0</v>
      </c>
      <c r="BA411" s="159">
        <f t="shared" si="4045"/>
        <v>0</v>
      </c>
      <c r="BB411" s="159">
        <f t="shared" si="4046"/>
        <v>0</v>
      </c>
      <c r="BC411" s="159">
        <f t="shared" si="4047"/>
        <v>0</v>
      </c>
      <c r="BD411" s="159">
        <f t="shared" si="4048"/>
        <v>0</v>
      </c>
      <c r="BE411" s="159">
        <f t="shared" si="4049"/>
        <v>0</v>
      </c>
      <c r="BF411" s="159">
        <f t="shared" si="4050"/>
        <v>0</v>
      </c>
      <c r="BG411" s="159">
        <f t="shared" si="4051"/>
        <v>0</v>
      </c>
      <c r="BH411" s="159">
        <f t="shared" si="4052"/>
        <v>0</v>
      </c>
      <c r="BI411" s="159">
        <f t="shared" si="4053"/>
        <v>0</v>
      </c>
      <c r="BJ411" s="159">
        <f t="shared" si="4054"/>
        <v>0</v>
      </c>
      <c r="BK411" s="159">
        <f t="shared" si="4055"/>
        <v>0</v>
      </c>
      <c r="BL411" s="159">
        <f t="shared" si="4056"/>
        <v>0</v>
      </c>
      <c r="BM411" s="159">
        <f t="shared" si="4057"/>
        <v>0</v>
      </c>
      <c r="BN411" s="159">
        <f t="shared" si="4058"/>
        <v>0</v>
      </c>
      <c r="BO411" s="159">
        <f t="shared" si="4059"/>
        <v>0</v>
      </c>
      <c r="BP411" s="159">
        <f t="shared" si="4060"/>
        <v>0</v>
      </c>
      <c r="BQ411" s="159">
        <f t="shared" si="4061"/>
        <v>0</v>
      </c>
      <c r="BR411" s="159">
        <f t="shared" si="4062"/>
        <v>0</v>
      </c>
      <c r="BS411" s="159">
        <f t="shared" si="4063"/>
        <v>0</v>
      </c>
      <c r="BT411" s="159">
        <f t="shared" si="4064"/>
        <v>0</v>
      </c>
      <c r="BU411" s="159">
        <f t="shared" si="4065"/>
        <v>0</v>
      </c>
      <c r="BV411" s="159">
        <f t="shared" si="4066"/>
        <v>0</v>
      </c>
      <c r="BW411" s="159">
        <f t="shared" si="4067"/>
        <v>0</v>
      </c>
      <c r="BX411" s="159">
        <f t="shared" si="4068"/>
        <v>0</v>
      </c>
      <c r="BY411" s="183" t="s">
        <v>252</v>
      </c>
      <c r="BZ411" s="114">
        <f xml:space="preserve"> ROUND(255*'PPG Phase Definition'!AP461/'PPG Config'!$C$8,0)</f>
        <v>0</v>
      </c>
      <c r="CA411" s="159">
        <f t="shared" ref="CA411" si="4147" xml:space="preserve"> MOD((BZ411-CU411-16*CQ411-16^2*CM411-CI411*16^3-CE411*16^4)/16^5,16)</f>
        <v>0</v>
      </c>
      <c r="CB411" s="159"/>
      <c r="CC411" s="159"/>
      <c r="CD411" s="159"/>
      <c r="CE411" s="159">
        <f t="shared" ref="CE411" si="4148" xml:space="preserve"> MOD((BZ411-CU411-16*CQ411-16^2*CM411-CI411*16^3)/16^4,16)</f>
        <v>0</v>
      </c>
      <c r="CF411" s="159"/>
      <c r="CG411" s="159"/>
      <c r="CH411" s="159"/>
      <c r="CI411" s="159">
        <f t="shared" ref="CI411" si="4149" xml:space="preserve"> MOD((BZ411-CU411-16*CQ411-16^2*CM411)/16^3,16)</f>
        <v>0</v>
      </c>
      <c r="CJ411" s="159"/>
      <c r="CK411" s="159"/>
      <c r="CL411" s="159"/>
      <c r="CM411" s="159">
        <f t="shared" ref="CM411" si="4150" xml:space="preserve"> MOD((BZ411-CU411-16*CQ411)/16^2,16)</f>
        <v>0</v>
      </c>
      <c r="CN411" s="159"/>
      <c r="CO411" s="159"/>
      <c r="CP411" s="159"/>
      <c r="CQ411" s="159">
        <f t="shared" ref="CQ411" si="4151" xml:space="preserve"> MOD((BZ411-CU411)/16,16)</f>
        <v>0</v>
      </c>
      <c r="CR411" s="159"/>
      <c r="CS411" s="159"/>
      <c r="CT411" s="159"/>
      <c r="CU411" s="159">
        <f t="shared" ref="CU411" si="4152" xml:space="preserve"> MOD(BZ411,16)</f>
        <v>0</v>
      </c>
      <c r="CV411" s="159">
        <f t="shared" ref="CV411" si="4153" xml:space="preserve"> MOD((CA411-CY411-CX411*2-CW411*2^2)/2^3,2)</f>
        <v>0</v>
      </c>
      <c r="CW411" s="159">
        <f t="shared" ref="CW411" si="4154" xml:space="preserve"> MOD((CA411-CY411-CX411*2)/2^2,2)</f>
        <v>0</v>
      </c>
      <c r="CX411" s="159">
        <f t="shared" ref="CX411" si="4155" xml:space="preserve"> MOD((CA411-CY411)/2,2)</f>
        <v>0</v>
      </c>
      <c r="CY411" s="159">
        <f t="shared" ref="CY411" si="4156" xml:space="preserve"> MOD(CA411,2)</f>
        <v>0</v>
      </c>
      <c r="CZ411" s="159">
        <f t="shared" ref="CZ411" si="4157" xml:space="preserve"> MOD((CE411-DC411-DB411*2-DA411*2^2)/2^3,2)</f>
        <v>0</v>
      </c>
      <c r="DA411" s="159">
        <f t="shared" ref="DA411" si="4158" xml:space="preserve"> MOD((CE411-DC411-DB411*2)/2^2,2)</f>
        <v>0</v>
      </c>
      <c r="DB411" s="159">
        <f t="shared" ref="DB411" si="4159" xml:space="preserve"> MOD((CE411-DC411)/2,2)</f>
        <v>0</v>
      </c>
      <c r="DC411" s="159">
        <f t="shared" ref="DC411" si="4160" xml:space="preserve"> MOD(CE411,2)</f>
        <v>0</v>
      </c>
      <c r="DD411" s="159">
        <f t="shared" ref="DD411" si="4161" xml:space="preserve"> MOD((CI411-DG411-DF411*2-DE411*2^2)/2^3,2)</f>
        <v>0</v>
      </c>
      <c r="DE411" s="159">
        <f t="shared" ref="DE411" si="4162" xml:space="preserve"> MOD((CI411-DG411-DF411*2)/2^2,2)</f>
        <v>0</v>
      </c>
      <c r="DF411" s="159">
        <f t="shared" ref="DF411" si="4163" xml:space="preserve"> MOD((CI411-DG411)/2,2)</f>
        <v>0</v>
      </c>
      <c r="DG411" s="159">
        <f t="shared" ref="DG411" si="4164" xml:space="preserve"> MOD(CI411,2)</f>
        <v>0</v>
      </c>
      <c r="DH411" s="159">
        <f t="shared" ref="DH411" si="4165" xml:space="preserve"> MOD((CM411-DK411-DJ411*2-DI411*2^2)/2^3,2)</f>
        <v>0</v>
      </c>
      <c r="DI411" s="159">
        <f t="shared" ref="DI411" si="4166" xml:space="preserve"> MOD((CM411-DK411-DJ411*2)/2^2,2)</f>
        <v>0</v>
      </c>
      <c r="DJ411" s="159">
        <f t="shared" ref="DJ411" si="4167" xml:space="preserve"> MOD((CM411-DK411)/2,2)</f>
        <v>0</v>
      </c>
      <c r="DK411" s="159">
        <f t="shared" ref="DK411" si="4168" xml:space="preserve"> MOD(CM411,2)</f>
        <v>0</v>
      </c>
      <c r="DL411" s="159">
        <f t="shared" ref="DL411" si="4169" xml:space="preserve"> MOD((CQ411-DO411-DN411*2-DM411*2^2)/2^3,2)</f>
        <v>0</v>
      </c>
      <c r="DM411" s="159">
        <f t="shared" ref="DM411" si="4170" xml:space="preserve"> MOD((CQ411-DO411-DN411*2)/2^2,2)</f>
        <v>0</v>
      </c>
      <c r="DN411" s="159">
        <f t="shared" ref="DN411" si="4171" xml:space="preserve"> MOD((CQ411-DO411)/2,2)</f>
        <v>0</v>
      </c>
      <c r="DO411" s="159">
        <f t="shared" ref="DO411" si="4172" xml:space="preserve"> MOD(CQ411,2)</f>
        <v>0</v>
      </c>
      <c r="DP411" s="159">
        <f t="shared" ref="DP411" si="4173" xml:space="preserve"> MOD((CU411-DS411-DR411*2-DQ411*2^2)/2^3,2)</f>
        <v>0</v>
      </c>
      <c r="DQ411" s="159">
        <f t="shared" ref="DQ411" si="4174" xml:space="preserve"> MOD((CU411-DS411-DR411*2)/2^2,2)</f>
        <v>0</v>
      </c>
      <c r="DR411" s="159">
        <f t="shared" ref="DR411" si="4175" xml:space="preserve"> MOD((CU411-DS411)/2,2)</f>
        <v>0</v>
      </c>
      <c r="DS411" s="159">
        <f t="shared" ref="DS411" si="4176" xml:space="preserve"> MOD(CU411,2)</f>
        <v>0</v>
      </c>
      <c r="DU411" s="115" t="str">
        <f t="shared" ref="DU411" si="4177" xml:space="preserve"> DEC2HEX(D411*8+E411*4+F411*2+G411)</f>
        <v>0</v>
      </c>
      <c r="DV411" s="115" t="str">
        <f t="shared" ref="DV411" si="4178" xml:space="preserve"> DEC2HEX(H411*8+I411*4+J411*2+K411)</f>
        <v>0</v>
      </c>
      <c r="DW411" s="115" t="str">
        <f t="shared" ref="DW411" si="4179" xml:space="preserve"> DEC2HEX(L411*8+M411*4+N411*2+O411)</f>
        <v>0</v>
      </c>
      <c r="DX411" s="115" t="str">
        <f t="shared" ref="DX411" si="4180" xml:space="preserve"> DEC2HEX(P411*8+Q411*4+R411*2+S411)</f>
        <v>0</v>
      </c>
      <c r="DY411" s="115" t="str">
        <f t="shared" ref="DY411" si="4181" xml:space="preserve"> DEC2HEX(T411*8+U411*4+V411*2+W411)</f>
        <v>0</v>
      </c>
      <c r="DZ411" s="115" t="str">
        <f t="shared" ref="DZ411" si="4182" xml:space="preserve"> DEC2HEX(X411*8+Y411*4+Z411*2+AA411)</f>
        <v>0</v>
      </c>
    </row>
    <row r="412" spans="1:130" ht="14.75" customHeight="1" x14ac:dyDescent="0.35">
      <c r="A412" s="440">
        <f xml:space="preserve"> A402+1</f>
        <v>24</v>
      </c>
      <c r="B412" s="230">
        <f xml:space="preserve"> B410+1</f>
        <v>147</v>
      </c>
      <c r="C412" s="164" t="str">
        <f xml:space="preserve"> DEC2HEX(B412)</f>
        <v>93</v>
      </c>
      <c r="D412" s="460" t="str">
        <f>D402</f>
        <v>IN_TIA2&lt;4:1&gt;</v>
      </c>
      <c r="E412" s="460"/>
      <c r="F412" s="460"/>
      <c r="G412" s="460"/>
      <c r="H412" s="460" t="str">
        <f t="shared" ref="H412" si="4183">H402</f>
        <v>IN_TIA1&lt;4:1&gt;</v>
      </c>
      <c r="I412" s="460"/>
      <c r="J412" s="460"/>
      <c r="K412" s="460"/>
      <c r="L412" s="460" t="str">
        <f t="shared" ref="L412" si="4184">L402</f>
        <v>LED_DRV2_TX&lt;8:1&gt;</v>
      </c>
      <c r="M412" s="460"/>
      <c r="N412" s="460"/>
      <c r="O412" s="460"/>
      <c r="P412" s="460"/>
      <c r="Q412" s="460"/>
      <c r="R412" s="460"/>
      <c r="S412" s="460"/>
      <c r="T412" s="460" t="str">
        <f>T402</f>
        <v>LED_DRV1_TX&lt;8:1&gt;</v>
      </c>
      <c r="U412" s="460"/>
      <c r="V412" s="460"/>
      <c r="W412" s="460"/>
      <c r="X412" s="460"/>
      <c r="Y412" s="460"/>
      <c r="Z412" s="460"/>
      <c r="AA412" s="460"/>
      <c r="AD412" s="159" t="s">
        <v>59</v>
      </c>
      <c r="AE412" s="93">
        <f xml:space="preserve"> IF('PPG Phase Definition'!F471="",0,('PPG Phase Definition'!F471-1))</f>
        <v>0</v>
      </c>
      <c r="AF412" s="159">
        <f t="shared" si="4039"/>
        <v>0</v>
      </c>
      <c r="AG412" s="159"/>
      <c r="AH412" s="159"/>
      <c r="AI412" s="159"/>
      <c r="AJ412" s="159">
        <f t="shared" si="4040"/>
        <v>0</v>
      </c>
      <c r="AK412" s="159"/>
      <c r="AL412" s="159"/>
      <c r="AM412" s="159"/>
      <c r="AN412" s="159">
        <f t="shared" si="4041"/>
        <v>0</v>
      </c>
      <c r="AO412" s="159"/>
      <c r="AP412" s="159"/>
      <c r="AQ412" s="159"/>
      <c r="AR412" s="159">
        <f t="shared" si="4042"/>
        <v>0</v>
      </c>
      <c r="AS412" s="159"/>
      <c r="AT412" s="159"/>
      <c r="AU412" s="159"/>
      <c r="AV412" s="159">
        <f t="shared" si="4043"/>
        <v>0</v>
      </c>
      <c r="AW412" s="159"/>
      <c r="AX412" s="159"/>
      <c r="AY412" s="159"/>
      <c r="AZ412" s="159">
        <f t="shared" si="4044"/>
        <v>0</v>
      </c>
      <c r="BA412" s="159">
        <f t="shared" si="4045"/>
        <v>0</v>
      </c>
      <c r="BB412" s="159">
        <f t="shared" si="4046"/>
        <v>0</v>
      </c>
      <c r="BC412" s="159">
        <f t="shared" si="4047"/>
        <v>0</v>
      </c>
      <c r="BD412" s="159">
        <f t="shared" si="4048"/>
        <v>0</v>
      </c>
      <c r="BE412" s="159">
        <f t="shared" si="4049"/>
        <v>0</v>
      </c>
      <c r="BF412" s="159">
        <f t="shared" si="4050"/>
        <v>0</v>
      </c>
      <c r="BG412" s="159">
        <f t="shared" si="4051"/>
        <v>0</v>
      </c>
      <c r="BH412" s="159">
        <f t="shared" si="4052"/>
        <v>0</v>
      </c>
      <c r="BI412" s="159">
        <f t="shared" si="4053"/>
        <v>0</v>
      </c>
      <c r="BJ412" s="159">
        <f t="shared" si="4054"/>
        <v>0</v>
      </c>
      <c r="BK412" s="159">
        <f t="shared" si="4055"/>
        <v>0</v>
      </c>
      <c r="BL412" s="159">
        <f t="shared" si="4056"/>
        <v>0</v>
      </c>
      <c r="BM412" s="159">
        <f t="shared" si="4057"/>
        <v>0</v>
      </c>
      <c r="BN412" s="159">
        <f t="shared" si="4058"/>
        <v>0</v>
      </c>
      <c r="BO412" s="159">
        <f t="shared" si="4059"/>
        <v>0</v>
      </c>
      <c r="BP412" s="159">
        <f t="shared" si="4060"/>
        <v>0</v>
      </c>
      <c r="BQ412" s="159">
        <f t="shared" si="4061"/>
        <v>0</v>
      </c>
      <c r="BR412" s="159">
        <f t="shared" si="4062"/>
        <v>0</v>
      </c>
      <c r="BS412" s="159">
        <f t="shared" si="4063"/>
        <v>0</v>
      </c>
      <c r="BT412" s="159">
        <f t="shared" si="4064"/>
        <v>0</v>
      </c>
      <c r="BU412" s="159">
        <f t="shared" si="4065"/>
        <v>0</v>
      </c>
      <c r="BV412" s="159">
        <f t="shared" si="4066"/>
        <v>0</v>
      </c>
      <c r="BW412" s="159">
        <f t="shared" si="4067"/>
        <v>0</v>
      </c>
      <c r="BX412" s="159">
        <f t="shared" si="4068"/>
        <v>0</v>
      </c>
      <c r="DU412" s="114"/>
      <c r="DV412" s="114"/>
      <c r="DW412" s="114"/>
      <c r="DX412" s="114"/>
      <c r="DY412" s="114"/>
      <c r="DZ412" s="114"/>
    </row>
    <row r="413" spans="1:130" ht="15.5" x14ac:dyDescent="0.35">
      <c r="A413" s="439"/>
      <c r="D413" s="155">
        <f>IF('PPG Phase Definition'!Y237=1,1,0)</f>
        <v>0</v>
      </c>
      <c r="E413" s="155">
        <f>IF('PPG Phase Definition'!Z237=1,1,0)</f>
        <v>0</v>
      </c>
      <c r="F413" s="155">
        <f>IF('PPG Phase Definition'!AA237=1,1,0)</f>
        <v>0</v>
      </c>
      <c r="G413" s="155">
        <f>IF('PPG Phase Definition'!AB237=1,1,0)</f>
        <v>0</v>
      </c>
      <c r="H413" s="155">
        <f>IF('PPG Phase Definition'!L237=1,1,0)</f>
        <v>0</v>
      </c>
      <c r="I413" s="155">
        <f>IF('PPG Phase Definition'!M237=1,1,0)</f>
        <v>0</v>
      </c>
      <c r="J413" s="155">
        <f>IF('PPG Phase Definition'!N237=1,1,0)</f>
        <v>1</v>
      </c>
      <c r="K413" s="155">
        <f>IF('PPG Phase Definition'!O237=1,1,0)</f>
        <v>0</v>
      </c>
      <c r="L413" s="155">
        <f xml:space="preserve"> IF('PPG Phase Definition'!E471="TX8",1,0)</f>
        <v>0</v>
      </c>
      <c r="M413" s="155">
        <f xml:space="preserve"> IF('PPG Phase Definition'!E471="TX7",1,0)</f>
        <v>0</v>
      </c>
      <c r="N413" s="155">
        <f xml:space="preserve"> IF('PPG Phase Definition'!E471="TX6",1,0)</f>
        <v>0</v>
      </c>
      <c r="O413" s="155">
        <f xml:space="preserve"> IF('PPG Phase Definition'!E471="TX5",1,0)</f>
        <v>0</v>
      </c>
      <c r="P413" s="155">
        <f xml:space="preserve"> IF('PPG Phase Definition'!E471="TX4",1,0)</f>
        <v>0</v>
      </c>
      <c r="Q413" s="155">
        <f xml:space="preserve"> IF('PPG Phase Definition'!E471="TX3",1,0)</f>
        <v>0</v>
      </c>
      <c r="R413" s="155">
        <f xml:space="preserve"> IF('PPG Phase Definition'!E471="TX2",1,0)</f>
        <v>0</v>
      </c>
      <c r="S413" s="155">
        <f xml:space="preserve"> IF('PPG Phase Definition'!E471="TX1",1,0)</f>
        <v>0</v>
      </c>
      <c r="T413" s="155">
        <f xml:space="preserve"> IF('PPG Phase Definition'!D471="TX8",1,0)</f>
        <v>0</v>
      </c>
      <c r="U413" s="155">
        <f xml:space="preserve"> IF('PPG Phase Definition'!D471="TX7",1,0)</f>
        <v>0</v>
      </c>
      <c r="V413" s="155">
        <f xml:space="preserve"> IF('PPG Phase Definition'!D471="TX6",1,0)</f>
        <v>0</v>
      </c>
      <c r="W413" s="155">
        <f xml:space="preserve"> IF('PPG Phase Definition'!D471="TX5",1,0)</f>
        <v>0</v>
      </c>
      <c r="X413" s="155">
        <f xml:space="preserve"> IF('PPG Phase Definition'!D471="TX4",1,0)</f>
        <v>0</v>
      </c>
      <c r="Y413" s="155">
        <f xml:space="preserve"> IF('PPG Phase Definition'!D471="TX3",1,0)</f>
        <v>0</v>
      </c>
      <c r="Z413" s="155">
        <f xml:space="preserve"> IF('PPG Phase Definition'!D471="TX2",1,0)</f>
        <v>0</v>
      </c>
      <c r="AA413" s="155">
        <f xml:space="preserve"> IF('PPG Phase Definition'!D471="TX1",1,0)</f>
        <v>0</v>
      </c>
      <c r="AD413" s="159" t="s">
        <v>259</v>
      </c>
      <c r="AE413" s="93">
        <f xml:space="preserve"> IF('PPG Phase Definition'!G471="",0,INDEX(REFERENCE!$A$2:$A$15,MATCH('PPG Phase Definition'!G471,REFERENCE!$B$2:$B$15,0)))</f>
        <v>0</v>
      </c>
      <c r="AF413" s="159">
        <f t="shared" si="4039"/>
        <v>0</v>
      </c>
      <c r="AG413" s="159"/>
      <c r="AH413" s="159"/>
      <c r="AI413" s="159"/>
      <c r="AJ413" s="159">
        <f t="shared" si="4040"/>
        <v>0</v>
      </c>
      <c r="AK413" s="159"/>
      <c r="AL413" s="159"/>
      <c r="AM413" s="159"/>
      <c r="AN413" s="159">
        <f t="shared" si="4041"/>
        <v>0</v>
      </c>
      <c r="AO413" s="159"/>
      <c r="AP413" s="159"/>
      <c r="AQ413" s="159"/>
      <c r="AR413" s="159">
        <f t="shared" si="4042"/>
        <v>0</v>
      </c>
      <c r="AS413" s="159"/>
      <c r="AT413" s="159"/>
      <c r="AU413" s="159"/>
      <c r="AV413" s="159">
        <f t="shared" si="4043"/>
        <v>0</v>
      </c>
      <c r="AW413" s="159"/>
      <c r="AX413" s="159"/>
      <c r="AY413" s="159"/>
      <c r="AZ413" s="159">
        <f t="shared" si="4044"/>
        <v>0</v>
      </c>
      <c r="BA413" s="159">
        <f t="shared" si="4045"/>
        <v>0</v>
      </c>
      <c r="BB413" s="159">
        <f t="shared" si="4046"/>
        <v>0</v>
      </c>
      <c r="BC413" s="159">
        <f t="shared" si="4047"/>
        <v>0</v>
      </c>
      <c r="BD413" s="159">
        <f t="shared" si="4048"/>
        <v>0</v>
      </c>
      <c r="BE413" s="159">
        <f t="shared" si="4049"/>
        <v>0</v>
      </c>
      <c r="BF413" s="159">
        <f t="shared" si="4050"/>
        <v>0</v>
      </c>
      <c r="BG413" s="159">
        <f t="shared" si="4051"/>
        <v>0</v>
      </c>
      <c r="BH413" s="159">
        <f t="shared" si="4052"/>
        <v>0</v>
      </c>
      <c r="BI413" s="159">
        <f t="shared" si="4053"/>
        <v>0</v>
      </c>
      <c r="BJ413" s="159">
        <f t="shared" si="4054"/>
        <v>0</v>
      </c>
      <c r="BK413" s="159">
        <f t="shared" si="4055"/>
        <v>0</v>
      </c>
      <c r="BL413" s="159">
        <f t="shared" si="4056"/>
        <v>0</v>
      </c>
      <c r="BM413" s="159">
        <f t="shared" si="4057"/>
        <v>0</v>
      </c>
      <c r="BN413" s="159">
        <f t="shared" si="4058"/>
        <v>0</v>
      </c>
      <c r="BO413" s="159">
        <f t="shared" si="4059"/>
        <v>0</v>
      </c>
      <c r="BP413" s="159">
        <f t="shared" si="4060"/>
        <v>0</v>
      </c>
      <c r="BQ413" s="159">
        <f t="shared" si="4061"/>
        <v>0</v>
      </c>
      <c r="BR413" s="159">
        <f t="shared" si="4062"/>
        <v>0</v>
      </c>
      <c r="BS413" s="159">
        <f t="shared" si="4063"/>
        <v>0</v>
      </c>
      <c r="BT413" s="159">
        <f t="shared" si="4064"/>
        <v>0</v>
      </c>
      <c r="BU413" s="159">
        <f t="shared" si="4065"/>
        <v>0</v>
      </c>
      <c r="BV413" s="159">
        <f t="shared" si="4066"/>
        <v>0</v>
      </c>
      <c r="BW413" s="159">
        <f t="shared" si="4067"/>
        <v>0</v>
      </c>
      <c r="BX413" s="159">
        <f t="shared" si="4068"/>
        <v>0</v>
      </c>
      <c r="BY413" s="127"/>
      <c r="BZ413" s="127"/>
      <c r="CA413" s="127"/>
      <c r="CB413" s="127"/>
      <c r="CC413" s="127"/>
      <c r="CD413" s="127"/>
      <c r="CE413" s="127"/>
      <c r="DU413" s="115" t="str">
        <f t="shared" ref="DU413" si="4185" xml:space="preserve"> DEC2HEX(D413*8+E413*4+F413*2+G413)</f>
        <v>0</v>
      </c>
      <c r="DV413" s="115" t="str">
        <f t="shared" ref="DV413" si="4186" xml:space="preserve"> DEC2HEX(H413*8+I413*4+J413*2+K413)</f>
        <v>2</v>
      </c>
      <c r="DW413" s="115" t="str">
        <f t="shared" ref="DW413" si="4187" xml:space="preserve"> DEC2HEX(L413*8+M413*4+N413*2+O413)</f>
        <v>0</v>
      </c>
      <c r="DX413" s="115" t="str">
        <f t="shared" ref="DX413" si="4188" xml:space="preserve"> DEC2HEX(P413*8+Q413*4+R413*2+S413)</f>
        <v>0</v>
      </c>
      <c r="DY413" s="115" t="str">
        <f t="shared" ref="DY413" si="4189" xml:space="preserve"> DEC2HEX(T413*8+U413*4+V413*2+W413)</f>
        <v>0</v>
      </c>
      <c r="DZ413" s="115" t="str">
        <f t="shared" ref="DZ413" si="4190" xml:space="preserve"> DEC2HEX(X413*8+Y413*4+Z413*2+AA413)</f>
        <v>0</v>
      </c>
    </row>
    <row r="414" spans="1:130" ht="69" x14ac:dyDescent="0.35">
      <c r="A414" s="439"/>
      <c r="B414" s="230">
        <f>B412+1</f>
        <v>148</v>
      </c>
      <c r="C414" s="164" t="str">
        <f t="shared" ref="C414" si="4191" xml:space="preserve"> DEC2HEX(B414)</f>
        <v>94</v>
      </c>
      <c r="D414" s="445" t="s">
        <v>238</v>
      </c>
      <c r="E414" s="476"/>
      <c r="F414" s="476"/>
      <c r="G414" s="476"/>
      <c r="H414" s="476"/>
      <c r="I414" s="476"/>
      <c r="J414" s="476"/>
      <c r="K414" s="476"/>
      <c r="L414" s="168" t="s">
        <v>239</v>
      </c>
      <c r="M414" s="168" t="s">
        <v>240</v>
      </c>
      <c r="N414" s="168" t="s">
        <v>241</v>
      </c>
      <c r="O414" s="460" t="s">
        <v>242</v>
      </c>
      <c r="P414" s="460"/>
      <c r="Q414" s="460"/>
      <c r="R414" s="477" t="s">
        <v>378</v>
      </c>
      <c r="S414" s="477"/>
      <c r="T414" s="460" t="s">
        <v>243</v>
      </c>
      <c r="U414" s="460"/>
      <c r="V414" s="460"/>
      <c r="W414" s="460"/>
      <c r="X414" s="460" t="s">
        <v>33</v>
      </c>
      <c r="Y414" s="460"/>
      <c r="Z414" s="460"/>
      <c r="AA414" s="460"/>
      <c r="AD414" s="159" t="s">
        <v>260</v>
      </c>
      <c r="AE414" s="93">
        <f xml:space="preserve"> IF('PPG Phase Definition'!H471="",0,INDEX(REFERENCE!$A$17:$A$24,MATCH('PPG Phase Definition'!H471,REFERENCE!$B$17:$B$24,0)))</f>
        <v>0</v>
      </c>
      <c r="AF414" s="159">
        <f t="shared" si="4039"/>
        <v>0</v>
      </c>
      <c r="AG414" s="159"/>
      <c r="AH414" s="159"/>
      <c r="AI414" s="159"/>
      <c r="AJ414" s="159">
        <f t="shared" si="4040"/>
        <v>0</v>
      </c>
      <c r="AK414" s="159"/>
      <c r="AL414" s="159"/>
      <c r="AM414" s="159"/>
      <c r="AN414" s="159">
        <f t="shared" si="4041"/>
        <v>0</v>
      </c>
      <c r="AO414" s="159"/>
      <c r="AP414" s="159"/>
      <c r="AQ414" s="159"/>
      <c r="AR414" s="159">
        <f t="shared" si="4042"/>
        <v>0</v>
      </c>
      <c r="AS414" s="159"/>
      <c r="AT414" s="159"/>
      <c r="AU414" s="159"/>
      <c r="AV414" s="159">
        <f t="shared" si="4043"/>
        <v>0</v>
      </c>
      <c r="AW414" s="159"/>
      <c r="AX414" s="159"/>
      <c r="AY414" s="159"/>
      <c r="AZ414" s="159">
        <f t="shared" si="4044"/>
        <v>0</v>
      </c>
      <c r="BA414" s="159">
        <f t="shared" si="4045"/>
        <v>0</v>
      </c>
      <c r="BB414" s="159">
        <f t="shared" si="4046"/>
        <v>0</v>
      </c>
      <c r="BC414" s="159">
        <f t="shared" si="4047"/>
        <v>0</v>
      </c>
      <c r="BD414" s="159">
        <f t="shared" si="4048"/>
        <v>0</v>
      </c>
      <c r="BE414" s="159">
        <f t="shared" si="4049"/>
        <v>0</v>
      </c>
      <c r="BF414" s="159">
        <f t="shared" si="4050"/>
        <v>0</v>
      </c>
      <c r="BG414" s="159">
        <f t="shared" si="4051"/>
        <v>0</v>
      </c>
      <c r="BH414" s="159">
        <f t="shared" si="4052"/>
        <v>0</v>
      </c>
      <c r="BI414" s="159">
        <f t="shared" si="4053"/>
        <v>0</v>
      </c>
      <c r="BJ414" s="159">
        <f t="shared" si="4054"/>
        <v>0</v>
      </c>
      <c r="BK414" s="159">
        <f t="shared" si="4055"/>
        <v>0</v>
      </c>
      <c r="BL414" s="159">
        <f t="shared" si="4056"/>
        <v>0</v>
      </c>
      <c r="BM414" s="159">
        <f t="shared" si="4057"/>
        <v>0</v>
      </c>
      <c r="BN414" s="159">
        <f t="shared" si="4058"/>
        <v>0</v>
      </c>
      <c r="BO414" s="159">
        <f t="shared" si="4059"/>
        <v>0</v>
      </c>
      <c r="BP414" s="159">
        <f t="shared" si="4060"/>
        <v>0</v>
      </c>
      <c r="BQ414" s="159">
        <f t="shared" si="4061"/>
        <v>0</v>
      </c>
      <c r="BR414" s="159">
        <f t="shared" si="4062"/>
        <v>0</v>
      </c>
      <c r="BS414" s="159">
        <f t="shared" si="4063"/>
        <v>0</v>
      </c>
      <c r="BT414" s="159">
        <f t="shared" si="4064"/>
        <v>0</v>
      </c>
      <c r="BU414" s="159">
        <f t="shared" si="4065"/>
        <v>0</v>
      </c>
      <c r="BV414" s="159">
        <f t="shared" si="4066"/>
        <v>0</v>
      </c>
      <c r="BW414" s="159">
        <f t="shared" si="4067"/>
        <v>0</v>
      </c>
      <c r="BX414" s="159">
        <f t="shared" si="4068"/>
        <v>0</v>
      </c>
      <c r="DU414" s="114"/>
      <c r="DV414" s="114"/>
      <c r="DW414" s="114"/>
      <c r="DX414" s="114"/>
      <c r="DY414" s="114"/>
      <c r="DZ414" s="114"/>
    </row>
    <row r="415" spans="1:130" ht="14.75" customHeight="1" x14ac:dyDescent="0.35">
      <c r="A415" s="439"/>
      <c r="D415" s="172">
        <f t="shared" ref="D415" si="4192" xml:space="preserve"> BQ415</f>
        <v>0</v>
      </c>
      <c r="E415" s="172">
        <f t="shared" ref="E415" si="4193" xml:space="preserve"> BR415</f>
        <v>0</v>
      </c>
      <c r="F415" s="172">
        <f t="shared" ref="F415" si="4194" xml:space="preserve"> BS415</f>
        <v>0</v>
      </c>
      <c r="G415" s="172">
        <f t="shared" ref="G415" si="4195" xml:space="preserve"> BT415</f>
        <v>0</v>
      </c>
      <c r="H415" s="172">
        <f t="shared" ref="H415" si="4196" xml:space="preserve"> BU415</f>
        <v>0</v>
      </c>
      <c r="I415" s="172">
        <f t="shared" ref="I415" si="4197" xml:space="preserve"> BV415</f>
        <v>0</v>
      </c>
      <c r="J415" s="172">
        <f t="shared" ref="J415" si="4198" xml:space="preserve"> BW415</f>
        <v>0</v>
      </c>
      <c r="K415" s="172">
        <f t="shared" ref="K415" si="4199" xml:space="preserve"> BX415</f>
        <v>0</v>
      </c>
      <c r="L415" s="172">
        <f>IF('PPG Phase Definition'!S237="DIG AACM",1,IF('PPG Phase Definition'!S237="LED_DC Cancellation",1,0))</f>
        <v>0</v>
      </c>
      <c r="M415" s="172">
        <f>IF('PPG Phase Definition'!S237="ANA AACM",1,0)</f>
        <v>0</v>
      </c>
      <c r="N415" s="172">
        <f xml:space="preserve"> 'PPG Phase Definition'!U237</f>
        <v>1</v>
      </c>
      <c r="O415" s="172">
        <f t="shared" ref="O415" si="4200" xml:space="preserve"> BV414</f>
        <v>0</v>
      </c>
      <c r="P415" s="172">
        <f t="shared" ref="P415" si="4201" xml:space="preserve"> BW414</f>
        <v>0</v>
      </c>
      <c r="Q415" s="172">
        <f xml:space="preserve"> BX414</f>
        <v>0</v>
      </c>
      <c r="R415" s="172">
        <f>INT(MOD('PPG Phase Definition'!T237/2,2))</f>
        <v>0</v>
      </c>
      <c r="S415" s="172">
        <f>MOD('PPG Phase Definition'!T237,2)</f>
        <v>0</v>
      </c>
      <c r="T415" s="172">
        <f t="shared" ref="T415" si="4202" xml:space="preserve"> BU413</f>
        <v>0</v>
      </c>
      <c r="U415" s="172">
        <f t="shared" ref="U415" si="4203" xml:space="preserve"> BV413</f>
        <v>0</v>
      </c>
      <c r="V415" s="172">
        <f t="shared" ref="V415" si="4204" xml:space="preserve"> BW413</f>
        <v>0</v>
      </c>
      <c r="W415" s="172">
        <f xml:space="preserve"> BX413</f>
        <v>0</v>
      </c>
      <c r="X415" s="172">
        <f t="shared" ref="X415" si="4205" xml:space="preserve"> BU412</f>
        <v>0</v>
      </c>
      <c r="Y415" s="172">
        <f t="shared" ref="Y415" si="4206" xml:space="preserve"> BV412</f>
        <v>0</v>
      </c>
      <c r="Z415" s="172">
        <f t="shared" ref="Z415" si="4207" xml:space="preserve"> BW412</f>
        <v>0</v>
      </c>
      <c r="AA415" s="172">
        <f xml:space="preserve"> BX412</f>
        <v>0</v>
      </c>
      <c r="AD415" s="159" t="s">
        <v>261</v>
      </c>
      <c r="AE415" s="93">
        <f xml:space="preserve"> IF(OR(('PPG Phase Definition'!U237=1),('PPG Phase Definition'!$Q$2=1)),IF('PPG Phase Definition'!I471="",0,MIN(ROUND('PPG Phase Definition'!I471/'PPG Config'!$C$20*255,0),255)),IF('PPG Phase Definition'!I471="",0,MIN(ROUND('PPG Phase Definition'!I471/'PPG Config'!$C$23*255,0),255)))</f>
        <v>0</v>
      </c>
      <c r="AF415" s="159">
        <f t="shared" si="4039"/>
        <v>0</v>
      </c>
      <c r="AG415" s="159"/>
      <c r="AH415" s="159"/>
      <c r="AI415" s="159"/>
      <c r="AJ415" s="159">
        <f t="shared" si="4040"/>
        <v>0</v>
      </c>
      <c r="AK415" s="159"/>
      <c r="AL415" s="159"/>
      <c r="AM415" s="159"/>
      <c r="AN415" s="159">
        <f t="shared" si="4041"/>
        <v>0</v>
      </c>
      <c r="AO415" s="159"/>
      <c r="AP415" s="159"/>
      <c r="AQ415" s="159"/>
      <c r="AR415" s="159">
        <f t="shared" si="4042"/>
        <v>0</v>
      </c>
      <c r="AS415" s="159"/>
      <c r="AT415" s="159"/>
      <c r="AU415" s="159"/>
      <c r="AV415" s="159">
        <f t="shared" si="4043"/>
        <v>0</v>
      </c>
      <c r="AW415" s="159"/>
      <c r="AX415" s="159"/>
      <c r="AY415" s="159"/>
      <c r="AZ415" s="159">
        <f t="shared" si="4044"/>
        <v>0</v>
      </c>
      <c r="BA415" s="159">
        <f t="shared" si="4045"/>
        <v>0</v>
      </c>
      <c r="BB415" s="159">
        <f t="shared" si="4046"/>
        <v>0</v>
      </c>
      <c r="BC415" s="159">
        <f t="shared" si="4047"/>
        <v>0</v>
      </c>
      <c r="BD415" s="159">
        <f t="shared" si="4048"/>
        <v>0</v>
      </c>
      <c r="BE415" s="159">
        <f t="shared" si="4049"/>
        <v>0</v>
      </c>
      <c r="BF415" s="159">
        <f t="shared" si="4050"/>
        <v>0</v>
      </c>
      <c r="BG415" s="159">
        <f t="shared" si="4051"/>
        <v>0</v>
      </c>
      <c r="BH415" s="159">
        <f t="shared" si="4052"/>
        <v>0</v>
      </c>
      <c r="BI415" s="159">
        <f t="shared" si="4053"/>
        <v>0</v>
      </c>
      <c r="BJ415" s="159">
        <f t="shared" si="4054"/>
        <v>0</v>
      </c>
      <c r="BK415" s="159">
        <f t="shared" si="4055"/>
        <v>0</v>
      </c>
      <c r="BL415" s="159">
        <f t="shared" si="4056"/>
        <v>0</v>
      </c>
      <c r="BM415" s="159">
        <f t="shared" si="4057"/>
        <v>0</v>
      </c>
      <c r="BN415" s="159">
        <f t="shared" si="4058"/>
        <v>0</v>
      </c>
      <c r="BO415" s="159">
        <f t="shared" si="4059"/>
        <v>0</v>
      </c>
      <c r="BP415" s="159">
        <f t="shared" si="4060"/>
        <v>0</v>
      </c>
      <c r="BQ415" s="159">
        <f t="shared" si="4061"/>
        <v>0</v>
      </c>
      <c r="BR415" s="159">
        <f t="shared" si="4062"/>
        <v>0</v>
      </c>
      <c r="BS415" s="159">
        <f t="shared" si="4063"/>
        <v>0</v>
      </c>
      <c r="BT415" s="159">
        <f t="shared" si="4064"/>
        <v>0</v>
      </c>
      <c r="BU415" s="159">
        <f t="shared" si="4065"/>
        <v>0</v>
      </c>
      <c r="BV415" s="159">
        <f t="shared" si="4066"/>
        <v>0</v>
      </c>
      <c r="BW415" s="159">
        <f t="shared" si="4067"/>
        <v>0</v>
      </c>
      <c r="BX415" s="159">
        <f t="shared" si="4068"/>
        <v>0</v>
      </c>
      <c r="BY415" s="127"/>
      <c r="BZ415" s="127"/>
      <c r="CA415" s="127"/>
      <c r="CB415" s="127"/>
      <c r="CC415" s="127"/>
      <c r="CD415" s="127"/>
      <c r="CE415" s="127"/>
      <c r="CF415" s="127"/>
      <c r="CG415" s="127"/>
      <c r="CH415" s="127"/>
      <c r="CI415" s="127"/>
      <c r="CJ415" s="127"/>
      <c r="CK415" s="127"/>
      <c r="CL415" s="127"/>
      <c r="CM415" s="127"/>
      <c r="CN415" s="127"/>
      <c r="CO415" s="127"/>
      <c r="CP415" s="127"/>
      <c r="CQ415" s="127"/>
      <c r="CR415" s="127"/>
      <c r="CS415" s="127"/>
      <c r="DU415" s="115" t="str">
        <f t="shared" ref="DU415" si="4208" xml:space="preserve"> DEC2HEX(D415*8+E415*4+F415*2+G415)</f>
        <v>0</v>
      </c>
      <c r="DV415" s="115" t="str">
        <f t="shared" ref="DV415" si="4209" xml:space="preserve"> DEC2HEX(H415*8+I415*4+J415*2+K415)</f>
        <v>0</v>
      </c>
      <c r="DW415" s="115" t="str">
        <f t="shared" ref="DW415" si="4210" xml:space="preserve"> DEC2HEX(L415*8+M415*4+N415*2+O415)</f>
        <v>2</v>
      </c>
      <c r="DX415" s="115" t="str">
        <f t="shared" ref="DX415" si="4211" xml:space="preserve"> DEC2HEX(P415*8+Q415*4+R415*2+S415)</f>
        <v>0</v>
      </c>
      <c r="DY415" s="115" t="str">
        <f t="shared" ref="DY415" si="4212" xml:space="preserve"> DEC2HEX(T415*8+U415*4+V415*2+W415)</f>
        <v>0</v>
      </c>
      <c r="DZ415" s="115" t="str">
        <f t="shared" ref="DZ415" si="4213" xml:space="preserve"> DEC2HEX(X415*8+Y415*4+Z415*2+AA415)</f>
        <v>0</v>
      </c>
    </row>
    <row r="416" spans="1:130" ht="90" customHeight="1" x14ac:dyDescent="0.35">
      <c r="A416" s="439"/>
      <c r="B416" s="230">
        <f>B414+1</f>
        <v>149</v>
      </c>
      <c r="C416" s="164" t="str">
        <f t="shared" ref="C416" si="4214" xml:space="preserve"> DEC2HEX(B416)</f>
        <v>95</v>
      </c>
      <c r="D416" s="445" t="s">
        <v>244</v>
      </c>
      <c r="E416" s="445"/>
      <c r="F416" s="169" t="s">
        <v>573</v>
      </c>
      <c r="G416" s="168" t="s">
        <v>350</v>
      </c>
      <c r="H416" s="168" t="s">
        <v>572</v>
      </c>
      <c r="I416" s="478" t="s">
        <v>571</v>
      </c>
      <c r="J416" s="478"/>
      <c r="K416" s="478" t="s">
        <v>34</v>
      </c>
      <c r="L416" s="478"/>
      <c r="M416" s="169" t="s">
        <v>245</v>
      </c>
      <c r="N416" s="169" t="s">
        <v>570</v>
      </c>
      <c r="O416" s="169" t="s">
        <v>35</v>
      </c>
      <c r="P416" s="168" t="s">
        <v>377</v>
      </c>
      <c r="Q416" s="167">
        <v>0</v>
      </c>
      <c r="R416" s="167">
        <v>0</v>
      </c>
      <c r="S416" s="167">
        <v>0</v>
      </c>
      <c r="T416" s="460" t="s">
        <v>37</v>
      </c>
      <c r="U416" s="460"/>
      <c r="V416" s="460"/>
      <c r="W416" s="460"/>
      <c r="X416" s="460"/>
      <c r="Y416" s="460"/>
      <c r="Z416" s="460"/>
      <c r="AA416" s="460"/>
      <c r="AD416" s="159" t="s">
        <v>262</v>
      </c>
      <c r="AE416" s="93">
        <f xml:space="preserve"> IF('PPG Phase Definition'!T471="",0,INDEX(REFERENCE!$A$2:$A$15,MATCH('PPG Phase Definition'!T471,REFERENCE!$B$2:$B$15,0)))</f>
        <v>0</v>
      </c>
      <c r="AF416" s="159">
        <f t="shared" si="4039"/>
        <v>0</v>
      </c>
      <c r="AG416" s="159"/>
      <c r="AH416" s="159"/>
      <c r="AI416" s="159"/>
      <c r="AJ416" s="159">
        <f t="shared" si="4040"/>
        <v>0</v>
      </c>
      <c r="AK416" s="159"/>
      <c r="AL416" s="159"/>
      <c r="AM416" s="159"/>
      <c r="AN416" s="159">
        <f t="shared" si="4041"/>
        <v>0</v>
      </c>
      <c r="AO416" s="159"/>
      <c r="AP416" s="159"/>
      <c r="AQ416" s="159"/>
      <c r="AR416" s="159">
        <f t="shared" si="4042"/>
        <v>0</v>
      </c>
      <c r="AS416" s="159"/>
      <c r="AT416" s="159"/>
      <c r="AU416" s="159"/>
      <c r="AV416" s="159">
        <f t="shared" si="4043"/>
        <v>0</v>
      </c>
      <c r="AW416" s="159"/>
      <c r="AX416" s="159"/>
      <c r="AY416" s="159"/>
      <c r="AZ416" s="159">
        <f t="shared" si="4044"/>
        <v>0</v>
      </c>
      <c r="BA416" s="159">
        <f t="shared" si="4045"/>
        <v>0</v>
      </c>
      <c r="BB416" s="159">
        <f t="shared" si="4046"/>
        <v>0</v>
      </c>
      <c r="BC416" s="159">
        <f t="shared" si="4047"/>
        <v>0</v>
      </c>
      <c r="BD416" s="159">
        <f t="shared" si="4048"/>
        <v>0</v>
      </c>
      <c r="BE416" s="159">
        <f t="shared" si="4049"/>
        <v>0</v>
      </c>
      <c r="BF416" s="159">
        <f t="shared" si="4050"/>
        <v>0</v>
      </c>
      <c r="BG416" s="159">
        <f t="shared" si="4051"/>
        <v>0</v>
      </c>
      <c r="BH416" s="159">
        <f t="shared" si="4052"/>
        <v>0</v>
      </c>
      <c r="BI416" s="159">
        <f t="shared" si="4053"/>
        <v>0</v>
      </c>
      <c r="BJ416" s="159">
        <f t="shared" si="4054"/>
        <v>0</v>
      </c>
      <c r="BK416" s="159">
        <f t="shared" si="4055"/>
        <v>0</v>
      </c>
      <c r="BL416" s="159">
        <f t="shared" si="4056"/>
        <v>0</v>
      </c>
      <c r="BM416" s="159">
        <f t="shared" si="4057"/>
        <v>0</v>
      </c>
      <c r="BN416" s="159">
        <f t="shared" si="4058"/>
        <v>0</v>
      </c>
      <c r="BO416" s="159">
        <f t="shared" si="4059"/>
        <v>0</v>
      </c>
      <c r="BP416" s="159">
        <f t="shared" si="4060"/>
        <v>0</v>
      </c>
      <c r="BQ416" s="159">
        <f t="shared" si="4061"/>
        <v>0</v>
      </c>
      <c r="BR416" s="159">
        <f t="shared" si="4062"/>
        <v>0</v>
      </c>
      <c r="BS416" s="159">
        <f t="shared" si="4063"/>
        <v>0</v>
      </c>
      <c r="BT416" s="159">
        <f t="shared" si="4064"/>
        <v>0</v>
      </c>
      <c r="BU416" s="159">
        <f t="shared" si="4065"/>
        <v>0</v>
      </c>
      <c r="BV416" s="159">
        <f t="shared" si="4066"/>
        <v>0</v>
      </c>
      <c r="BW416" s="159">
        <f t="shared" si="4067"/>
        <v>0</v>
      </c>
      <c r="BX416" s="159">
        <f t="shared" si="4068"/>
        <v>0</v>
      </c>
      <c r="BY416" s="127"/>
      <c r="BZ416" s="127"/>
      <c r="CA416" s="127"/>
      <c r="CB416" s="127"/>
      <c r="CC416" s="127"/>
      <c r="CD416" s="127"/>
      <c r="CE416" s="127"/>
      <c r="DU416" s="114"/>
      <c r="DV416" s="114"/>
      <c r="DW416" s="114"/>
      <c r="DX416" s="114"/>
      <c r="DY416" s="114"/>
      <c r="DZ416" s="114"/>
    </row>
    <row r="417" spans="1:130" ht="15.5" x14ac:dyDescent="0.35">
      <c r="A417" s="439"/>
      <c r="D417" s="172">
        <f xml:space="preserve"> MOD((IF('PPG Phase Definition'!S471="",0,INDEX(REFERENCE!$L$12:$L$15,MATCH('PPG Phase Definition'!S471,REFERENCE!$M$12:$M$15,0)))-E417)/2,2)</f>
        <v>0</v>
      </c>
      <c r="E417" s="172">
        <f xml:space="preserve"> MOD(IF('PPG Phase Definition'!S471="",0,INDEX(REFERENCE!$L$12:$L$15,MATCH('PPG Phase Definition'!S471,REFERENCE!$M$12:$M$15,0))),2)</f>
        <v>0</v>
      </c>
      <c r="F417" s="156"/>
      <c r="G417" s="156"/>
      <c r="H417" s="172">
        <f>IF('PPG Phase Definition'!C237="Impedance",1,0)*IMP_MODE_EN</f>
        <v>0</v>
      </c>
      <c r="I417" s="172">
        <f xml:space="preserve"> MOD(('PPG Phase Definition'!M471-J417)/2,2)</f>
        <v>0</v>
      </c>
      <c r="J417" s="172">
        <f xml:space="preserve"> MOD('PPG Phase Definition'!M471,2)</f>
        <v>0</v>
      </c>
      <c r="K417" s="156"/>
      <c r="L417" s="156"/>
      <c r="M417" s="156"/>
      <c r="N417" s="172">
        <f xml:space="preserve"> MOD(('PPG Phase Definition'!M471-I417*2-J417)/4,2)</f>
        <v>0</v>
      </c>
      <c r="O417" s="172">
        <f xml:space="preserve"> 'PPG Phase Definition'!K471</f>
        <v>0</v>
      </c>
      <c r="P417" s="156">
        <f>IF('PPG Phase Definition'!K237="Set2",1,0)</f>
        <v>0</v>
      </c>
      <c r="Q417" s="156"/>
      <c r="R417" s="156"/>
      <c r="S417" s="156"/>
      <c r="T417" s="172">
        <f t="shared" ref="T417" si="4215" xml:space="preserve"> BQ420</f>
        <v>0</v>
      </c>
      <c r="U417" s="172">
        <f t="shared" ref="U417" si="4216" xml:space="preserve"> BR420</f>
        <v>0</v>
      </c>
      <c r="V417" s="172">
        <f t="shared" ref="V417" si="4217" xml:space="preserve"> BS420</f>
        <v>0</v>
      </c>
      <c r="W417" s="172">
        <f t="shared" ref="W417" si="4218" xml:space="preserve"> BT420</f>
        <v>0</v>
      </c>
      <c r="X417" s="172">
        <f t="shared" ref="X417" si="4219" xml:space="preserve"> BU420</f>
        <v>0</v>
      </c>
      <c r="Y417" s="172">
        <f t="shared" ref="Y417" si="4220" xml:space="preserve"> BV420</f>
        <v>0</v>
      </c>
      <c r="Z417" s="172">
        <f t="shared" ref="Z417" si="4221" xml:space="preserve"> BW420</f>
        <v>0</v>
      </c>
      <c r="AA417" s="172">
        <f xml:space="preserve"> BX420</f>
        <v>0</v>
      </c>
      <c r="AD417" s="159" t="s">
        <v>263</v>
      </c>
      <c r="AE417" s="93">
        <f xml:space="preserve"> IF('PPG Phase Definition'!U471="",0,INDEX(REFERENCE!$A$17:$A$24,MATCH('PPG Phase Definition'!U471,REFERENCE!$B$17:$B$24,0)))</f>
        <v>0</v>
      </c>
      <c r="AF417" s="159">
        <f t="shared" si="4039"/>
        <v>0</v>
      </c>
      <c r="AG417" s="159"/>
      <c r="AH417" s="159"/>
      <c r="AI417" s="159"/>
      <c r="AJ417" s="159">
        <f t="shared" si="4040"/>
        <v>0</v>
      </c>
      <c r="AK417" s="159"/>
      <c r="AL417" s="159"/>
      <c r="AM417" s="159"/>
      <c r="AN417" s="159">
        <f t="shared" si="4041"/>
        <v>0</v>
      </c>
      <c r="AO417" s="159"/>
      <c r="AP417" s="159"/>
      <c r="AQ417" s="159"/>
      <c r="AR417" s="159">
        <f t="shared" si="4042"/>
        <v>0</v>
      </c>
      <c r="AS417" s="159"/>
      <c r="AT417" s="159"/>
      <c r="AU417" s="159"/>
      <c r="AV417" s="159">
        <f t="shared" si="4043"/>
        <v>0</v>
      </c>
      <c r="AW417" s="159"/>
      <c r="AX417" s="159"/>
      <c r="AY417" s="159"/>
      <c r="AZ417" s="159">
        <f t="shared" si="4044"/>
        <v>0</v>
      </c>
      <c r="BA417" s="159">
        <f t="shared" si="4045"/>
        <v>0</v>
      </c>
      <c r="BB417" s="159">
        <f t="shared" si="4046"/>
        <v>0</v>
      </c>
      <c r="BC417" s="159">
        <f t="shared" si="4047"/>
        <v>0</v>
      </c>
      <c r="BD417" s="159">
        <f t="shared" si="4048"/>
        <v>0</v>
      </c>
      <c r="BE417" s="159">
        <f t="shared" si="4049"/>
        <v>0</v>
      </c>
      <c r="BF417" s="159">
        <f t="shared" si="4050"/>
        <v>0</v>
      </c>
      <c r="BG417" s="159">
        <f t="shared" si="4051"/>
        <v>0</v>
      </c>
      <c r="BH417" s="159">
        <f t="shared" si="4052"/>
        <v>0</v>
      </c>
      <c r="BI417" s="159">
        <f t="shared" si="4053"/>
        <v>0</v>
      </c>
      <c r="BJ417" s="159">
        <f t="shared" si="4054"/>
        <v>0</v>
      </c>
      <c r="BK417" s="159">
        <f t="shared" si="4055"/>
        <v>0</v>
      </c>
      <c r="BL417" s="159">
        <f t="shared" si="4056"/>
        <v>0</v>
      </c>
      <c r="BM417" s="159">
        <f t="shared" si="4057"/>
        <v>0</v>
      </c>
      <c r="BN417" s="159">
        <f t="shared" si="4058"/>
        <v>0</v>
      </c>
      <c r="BO417" s="159">
        <f t="shared" si="4059"/>
        <v>0</v>
      </c>
      <c r="BP417" s="159">
        <f t="shared" si="4060"/>
        <v>0</v>
      </c>
      <c r="BQ417" s="159">
        <f t="shared" si="4061"/>
        <v>0</v>
      </c>
      <c r="BR417" s="159">
        <f t="shared" si="4062"/>
        <v>0</v>
      </c>
      <c r="BS417" s="159">
        <f t="shared" si="4063"/>
        <v>0</v>
      </c>
      <c r="BT417" s="159">
        <f t="shared" si="4064"/>
        <v>0</v>
      </c>
      <c r="BU417" s="159">
        <f t="shared" si="4065"/>
        <v>0</v>
      </c>
      <c r="BV417" s="159">
        <f t="shared" si="4066"/>
        <v>0</v>
      </c>
      <c r="BW417" s="159">
        <f t="shared" si="4067"/>
        <v>0</v>
      </c>
      <c r="BX417" s="159">
        <f t="shared" si="4068"/>
        <v>0</v>
      </c>
      <c r="DU417" s="115" t="str">
        <f t="shared" ref="DU417" si="4222" xml:space="preserve"> DEC2HEX(D417*8+E417*4+F417*2+G417)</f>
        <v>0</v>
      </c>
      <c r="DV417" s="115" t="str">
        <f t="shared" ref="DV417" si="4223" xml:space="preserve"> DEC2HEX(H417*8+I417*4+J417*2+K417)</f>
        <v>0</v>
      </c>
      <c r="DW417" s="115" t="str">
        <f t="shared" ref="DW417" si="4224" xml:space="preserve"> DEC2HEX(L417*8+M417*4+N417*2+O417)</f>
        <v>0</v>
      </c>
      <c r="DX417" s="115" t="str">
        <f t="shared" ref="DX417" si="4225" xml:space="preserve"> DEC2HEX(P417*8+Q417*4+R417*2+S417)</f>
        <v>0</v>
      </c>
      <c r="DY417" s="115" t="str">
        <f t="shared" ref="DY417" si="4226" xml:space="preserve"> DEC2HEX(T417*8+U417*4+V417*2+W417)</f>
        <v>0</v>
      </c>
      <c r="DZ417" s="115" t="str">
        <f t="shared" ref="DZ417" si="4227" xml:space="preserve"> DEC2HEX(X417*8+Y417*4+Z417*2+AA417)</f>
        <v>0</v>
      </c>
    </row>
    <row r="418" spans="1:130" ht="69" x14ac:dyDescent="0.35">
      <c r="A418" s="439"/>
      <c r="B418" s="230">
        <f>B416+1</f>
        <v>150</v>
      </c>
      <c r="C418" s="164" t="str">
        <f t="shared" ref="C418" si="4228" xml:space="preserve"> DEC2HEX(B418)</f>
        <v>96</v>
      </c>
      <c r="D418" s="445" t="s">
        <v>246</v>
      </c>
      <c r="E418" s="476"/>
      <c r="F418" s="476"/>
      <c r="G418" s="476"/>
      <c r="H418" s="476"/>
      <c r="I418" s="476"/>
      <c r="J418" s="476"/>
      <c r="K418" s="476"/>
      <c r="L418" s="168" t="s">
        <v>247</v>
      </c>
      <c r="M418" s="168" t="s">
        <v>248</v>
      </c>
      <c r="N418" s="168" t="s">
        <v>249</v>
      </c>
      <c r="O418" s="460" t="s">
        <v>250</v>
      </c>
      <c r="P418" s="460"/>
      <c r="Q418" s="460"/>
      <c r="R418" s="477" t="s">
        <v>379</v>
      </c>
      <c r="S418" s="477"/>
      <c r="T418" s="460" t="s">
        <v>251</v>
      </c>
      <c r="U418" s="460"/>
      <c r="V418" s="460"/>
      <c r="W418" s="460"/>
      <c r="X418" s="167">
        <v>0</v>
      </c>
      <c r="Y418" s="167">
        <v>0</v>
      </c>
      <c r="Z418" s="167">
        <v>0</v>
      </c>
      <c r="AA418" s="167">
        <v>0</v>
      </c>
      <c r="AD418" s="159" t="s">
        <v>264</v>
      </c>
      <c r="AE418" s="93">
        <f xml:space="preserve"> IF(OR(('PPG Phase Definition'!AH237=1),('PPG Phase Definition'!$Q$2=1)),IF('PPG Phase Definition'!W471="",0,MIN(ROUND('PPG Phase Definition'!W471/'PPG Config'!$C$21*255,0),255)),IF('PPG Phase Definition'!W471="",0,MIN(ROUND('PPG Phase Definition'!W471/'PPG Config'!$C$24*255,0),255)))</f>
        <v>0</v>
      </c>
      <c r="AF418" s="159">
        <f t="shared" si="4039"/>
        <v>0</v>
      </c>
      <c r="AG418" s="159"/>
      <c r="AH418" s="159"/>
      <c r="AI418" s="159"/>
      <c r="AJ418" s="159">
        <f t="shared" si="4040"/>
        <v>0</v>
      </c>
      <c r="AK418" s="159"/>
      <c r="AL418" s="159"/>
      <c r="AM418" s="159"/>
      <c r="AN418" s="159">
        <f t="shared" si="4041"/>
        <v>0</v>
      </c>
      <c r="AO418" s="159"/>
      <c r="AP418" s="159"/>
      <c r="AQ418" s="159"/>
      <c r="AR418" s="159">
        <f t="shared" si="4042"/>
        <v>0</v>
      </c>
      <c r="AS418" s="159"/>
      <c r="AT418" s="159"/>
      <c r="AU418" s="159"/>
      <c r="AV418" s="159">
        <f t="shared" si="4043"/>
        <v>0</v>
      </c>
      <c r="AW418" s="159"/>
      <c r="AX418" s="159"/>
      <c r="AY418" s="159"/>
      <c r="AZ418" s="159">
        <f t="shared" si="4044"/>
        <v>0</v>
      </c>
      <c r="BA418" s="159">
        <f t="shared" si="4045"/>
        <v>0</v>
      </c>
      <c r="BB418" s="159">
        <f t="shared" si="4046"/>
        <v>0</v>
      </c>
      <c r="BC418" s="159">
        <f t="shared" si="4047"/>
        <v>0</v>
      </c>
      <c r="BD418" s="159">
        <f t="shared" si="4048"/>
        <v>0</v>
      </c>
      <c r="BE418" s="159">
        <f t="shared" si="4049"/>
        <v>0</v>
      </c>
      <c r="BF418" s="159">
        <f t="shared" si="4050"/>
        <v>0</v>
      </c>
      <c r="BG418" s="159">
        <f t="shared" si="4051"/>
        <v>0</v>
      </c>
      <c r="BH418" s="159">
        <f t="shared" si="4052"/>
        <v>0</v>
      </c>
      <c r="BI418" s="159">
        <f t="shared" si="4053"/>
        <v>0</v>
      </c>
      <c r="BJ418" s="159">
        <f t="shared" si="4054"/>
        <v>0</v>
      </c>
      <c r="BK418" s="159">
        <f t="shared" si="4055"/>
        <v>0</v>
      </c>
      <c r="BL418" s="159">
        <f t="shared" si="4056"/>
        <v>0</v>
      </c>
      <c r="BM418" s="159">
        <f t="shared" si="4057"/>
        <v>0</v>
      </c>
      <c r="BN418" s="159">
        <f t="shared" si="4058"/>
        <v>0</v>
      </c>
      <c r="BO418" s="159">
        <f t="shared" si="4059"/>
        <v>0</v>
      </c>
      <c r="BP418" s="159">
        <f t="shared" si="4060"/>
        <v>0</v>
      </c>
      <c r="BQ418" s="159">
        <f t="shared" si="4061"/>
        <v>0</v>
      </c>
      <c r="BR418" s="159">
        <f t="shared" si="4062"/>
        <v>0</v>
      </c>
      <c r="BS418" s="159">
        <f t="shared" si="4063"/>
        <v>0</v>
      </c>
      <c r="BT418" s="159">
        <f t="shared" si="4064"/>
        <v>0</v>
      </c>
      <c r="BU418" s="159">
        <f t="shared" si="4065"/>
        <v>0</v>
      </c>
      <c r="BV418" s="159">
        <f t="shared" si="4066"/>
        <v>0</v>
      </c>
      <c r="BW418" s="159">
        <f t="shared" si="4067"/>
        <v>0</v>
      </c>
      <c r="BX418" s="159">
        <f t="shared" si="4068"/>
        <v>0</v>
      </c>
      <c r="BY418" s="127"/>
      <c r="BZ418" s="127"/>
      <c r="CA418" s="127"/>
      <c r="CB418" s="127"/>
      <c r="CC418" s="127"/>
      <c r="CD418" s="127"/>
      <c r="CE418" s="127"/>
      <c r="CF418" s="127"/>
      <c r="CG418" s="127"/>
      <c r="CH418" s="127"/>
      <c r="CI418" s="127"/>
      <c r="CJ418" s="127"/>
      <c r="CK418" s="127"/>
      <c r="CL418" s="127"/>
      <c r="CM418" s="127"/>
      <c r="CN418" s="127"/>
      <c r="CO418" s="127"/>
      <c r="CP418" s="127"/>
      <c r="CQ418" s="127"/>
      <c r="CR418" s="127"/>
      <c r="CS418" s="127"/>
      <c r="DU418" s="114"/>
      <c r="DV418" s="114"/>
      <c r="DW418" s="114"/>
      <c r="DX418" s="114"/>
      <c r="DY418" s="114"/>
      <c r="DZ418" s="114"/>
    </row>
    <row r="419" spans="1:130" ht="15.5" x14ac:dyDescent="0.35">
      <c r="A419" s="439"/>
      <c r="D419" s="172">
        <f t="shared" ref="D419" si="4229" xml:space="preserve"> BQ418</f>
        <v>0</v>
      </c>
      <c r="E419" s="172">
        <f t="shared" ref="E419" si="4230" xml:space="preserve"> BR418</f>
        <v>0</v>
      </c>
      <c r="F419" s="172">
        <f t="shared" ref="F419" si="4231" xml:space="preserve"> BS418</f>
        <v>0</v>
      </c>
      <c r="G419" s="172">
        <f t="shared" ref="G419" si="4232" xml:space="preserve"> BT418</f>
        <v>0</v>
      </c>
      <c r="H419" s="172">
        <f t="shared" ref="H419" si="4233" xml:space="preserve"> BU418</f>
        <v>0</v>
      </c>
      <c r="I419" s="172">
        <f t="shared" ref="I419" si="4234" xml:space="preserve"> BV418</f>
        <v>0</v>
      </c>
      <c r="J419" s="172">
        <f t="shared" ref="J419" si="4235" xml:space="preserve"> BW418</f>
        <v>0</v>
      </c>
      <c r="K419" s="172">
        <f t="shared" ref="K419" si="4236" xml:space="preserve"> BX418</f>
        <v>0</v>
      </c>
      <c r="L419" s="172">
        <f>IF('PPG Phase Definition'!AF237="DIG AACM",1,IF('PPG Phase Definition'!AF237="LED_DC Cancellation",1,0))</f>
        <v>0</v>
      </c>
      <c r="M419" s="172">
        <f>IF('PPG Phase Definition'!AF237="ANA AACM",1,0)</f>
        <v>0</v>
      </c>
      <c r="N419" s="172">
        <f xml:space="preserve"> 'PPG Phase Definition'!AH237</f>
        <v>0</v>
      </c>
      <c r="O419" s="172">
        <f t="shared" ref="O419" si="4237" xml:space="preserve"> BV417</f>
        <v>0</v>
      </c>
      <c r="P419" s="172">
        <f t="shared" ref="P419" si="4238" xml:space="preserve"> BW417</f>
        <v>0</v>
      </c>
      <c r="Q419" s="172">
        <f xml:space="preserve"> BX417</f>
        <v>0</v>
      </c>
      <c r="R419" s="172">
        <f>INT(MOD('PPG Phase Definition'!AG237/2,2))</f>
        <v>0</v>
      </c>
      <c r="S419" s="172">
        <f>MOD('PPG Phase Definition'!AG237,2)</f>
        <v>0</v>
      </c>
      <c r="T419" s="172">
        <f t="shared" ref="T419" si="4239" xml:space="preserve"> BU416</f>
        <v>0</v>
      </c>
      <c r="U419" s="172">
        <f t="shared" ref="U419" si="4240" xml:space="preserve"> BV416</f>
        <v>0</v>
      </c>
      <c r="V419" s="172">
        <f t="shared" ref="V419" si="4241" xml:space="preserve"> BW416</f>
        <v>0</v>
      </c>
      <c r="W419" s="172">
        <f xml:space="preserve"> BX416</f>
        <v>0</v>
      </c>
      <c r="X419" s="194"/>
      <c r="Y419" s="194"/>
      <c r="Z419" s="194"/>
      <c r="AA419" s="194"/>
      <c r="AD419" s="159" t="s">
        <v>115</v>
      </c>
      <c r="AE419" s="93">
        <f xml:space="preserve"> IF('PPG Phase Definition'!L471="",0,INDEX(REFERENCE!$I$12:$I$23,MATCH('PPG Phase Definition'!L471,REFERENCE!$J$12:$J$23,0)))</f>
        <v>0</v>
      </c>
      <c r="AF419" s="159">
        <f t="shared" si="4039"/>
        <v>0</v>
      </c>
      <c r="AG419" s="159"/>
      <c r="AH419" s="159"/>
      <c r="AI419" s="159"/>
      <c r="AJ419" s="159">
        <f t="shared" si="4040"/>
        <v>0</v>
      </c>
      <c r="AK419" s="159"/>
      <c r="AL419" s="159"/>
      <c r="AM419" s="159"/>
      <c r="AN419" s="159">
        <f t="shared" si="4041"/>
        <v>0</v>
      </c>
      <c r="AO419" s="159"/>
      <c r="AP419" s="159"/>
      <c r="AQ419" s="159"/>
      <c r="AR419" s="159">
        <f t="shared" si="4042"/>
        <v>0</v>
      </c>
      <c r="AS419" s="159"/>
      <c r="AT419" s="159"/>
      <c r="AU419" s="159"/>
      <c r="AV419" s="159">
        <f t="shared" si="4043"/>
        <v>0</v>
      </c>
      <c r="AW419" s="159"/>
      <c r="AX419" s="159"/>
      <c r="AY419" s="159"/>
      <c r="AZ419" s="159">
        <f t="shared" si="4044"/>
        <v>0</v>
      </c>
      <c r="BA419" s="159">
        <f t="shared" si="4045"/>
        <v>0</v>
      </c>
      <c r="BB419" s="159">
        <f t="shared" si="4046"/>
        <v>0</v>
      </c>
      <c r="BC419" s="159">
        <f t="shared" si="4047"/>
        <v>0</v>
      </c>
      <c r="BD419" s="159">
        <f t="shared" si="4048"/>
        <v>0</v>
      </c>
      <c r="BE419" s="159">
        <f t="shared" si="4049"/>
        <v>0</v>
      </c>
      <c r="BF419" s="159">
        <f t="shared" si="4050"/>
        <v>0</v>
      </c>
      <c r="BG419" s="159">
        <f t="shared" si="4051"/>
        <v>0</v>
      </c>
      <c r="BH419" s="159">
        <f t="shared" si="4052"/>
        <v>0</v>
      </c>
      <c r="BI419" s="159">
        <f t="shared" si="4053"/>
        <v>0</v>
      </c>
      <c r="BJ419" s="159">
        <f t="shared" si="4054"/>
        <v>0</v>
      </c>
      <c r="BK419" s="159">
        <f t="shared" si="4055"/>
        <v>0</v>
      </c>
      <c r="BL419" s="159">
        <f t="shared" si="4056"/>
        <v>0</v>
      </c>
      <c r="BM419" s="159">
        <f t="shared" si="4057"/>
        <v>0</v>
      </c>
      <c r="BN419" s="159">
        <f t="shared" si="4058"/>
        <v>0</v>
      </c>
      <c r="BO419" s="159">
        <f t="shared" si="4059"/>
        <v>0</v>
      </c>
      <c r="BP419" s="159">
        <f t="shared" si="4060"/>
        <v>0</v>
      </c>
      <c r="BQ419" s="159">
        <f t="shared" si="4061"/>
        <v>0</v>
      </c>
      <c r="BR419" s="159">
        <f t="shared" si="4062"/>
        <v>0</v>
      </c>
      <c r="BS419" s="159">
        <f t="shared" si="4063"/>
        <v>0</v>
      </c>
      <c r="BT419" s="159">
        <f t="shared" si="4064"/>
        <v>0</v>
      </c>
      <c r="BU419" s="159">
        <f t="shared" si="4065"/>
        <v>0</v>
      </c>
      <c r="BV419" s="159">
        <f t="shared" si="4066"/>
        <v>0</v>
      </c>
      <c r="BW419" s="159">
        <f t="shared" si="4067"/>
        <v>0</v>
      </c>
      <c r="BX419" s="159">
        <f t="shared" si="4068"/>
        <v>0</v>
      </c>
      <c r="DU419" s="115" t="str">
        <f t="shared" ref="DU419" si="4242" xml:space="preserve"> DEC2HEX(D419*8+E419*4+F419*2+G419)</f>
        <v>0</v>
      </c>
      <c r="DV419" s="115" t="str">
        <f t="shared" ref="DV419" si="4243" xml:space="preserve"> DEC2HEX(H419*8+I419*4+J419*2+K419)</f>
        <v>0</v>
      </c>
      <c r="DW419" s="115" t="str">
        <f t="shared" ref="DW419" si="4244" xml:space="preserve"> DEC2HEX(L419*8+M419*4+N419*2+O419)</f>
        <v>0</v>
      </c>
      <c r="DX419" s="115" t="str">
        <f t="shared" ref="DX419" si="4245" xml:space="preserve"> DEC2HEX(P419*8+Q419*4+R419*2+S419)</f>
        <v>0</v>
      </c>
      <c r="DY419" s="115" t="str">
        <f t="shared" ref="DY419" si="4246" xml:space="preserve"> DEC2HEX(T419*8+U419*4+V419*2+W419)</f>
        <v>0</v>
      </c>
      <c r="DZ419" s="115" t="str">
        <f t="shared" ref="DZ419" si="4247" xml:space="preserve"> DEC2HEX(X419*8+Y419*4+Z419*2+AA419)</f>
        <v>0</v>
      </c>
    </row>
    <row r="420" spans="1:130" ht="43.5" customHeight="1" x14ac:dyDescent="0.35">
      <c r="A420" s="439"/>
      <c r="B420" s="230">
        <f>B418+1</f>
        <v>151</v>
      </c>
      <c r="C420" s="164" t="str">
        <f t="shared" ref="C420" si="4248" xml:space="preserve"> DEC2HEX(B420)</f>
        <v>97</v>
      </c>
      <c r="D420" s="168" t="s">
        <v>380</v>
      </c>
      <c r="E420" s="168" t="s">
        <v>381</v>
      </c>
      <c r="F420" s="167">
        <v>0</v>
      </c>
      <c r="G420" s="167">
        <v>0</v>
      </c>
      <c r="H420" s="445" t="s">
        <v>382</v>
      </c>
      <c r="I420" s="479"/>
      <c r="J420" s="479"/>
      <c r="K420" s="479"/>
      <c r="L420" s="460" t="s">
        <v>252</v>
      </c>
      <c r="M420" s="460"/>
      <c r="N420" s="460"/>
      <c r="O420" s="460"/>
      <c r="P420" s="460"/>
      <c r="Q420" s="460"/>
      <c r="R420" s="460"/>
      <c r="S420" s="460"/>
      <c r="T420" s="460" t="s">
        <v>253</v>
      </c>
      <c r="U420" s="460"/>
      <c r="V420" s="460"/>
      <c r="W420" s="460"/>
      <c r="X420" s="460"/>
      <c r="Y420" s="460"/>
      <c r="Z420" s="460"/>
      <c r="AA420" s="460"/>
      <c r="AD420" s="159" t="s">
        <v>108</v>
      </c>
      <c r="AE420" s="93">
        <f xml:space="preserve"> MAX((CEILING('PPG Phase Definition'!J471*Global!$C$14/1000,1)-1),0)</f>
        <v>0</v>
      </c>
      <c r="AF420" s="159">
        <f t="shared" si="4039"/>
        <v>0</v>
      </c>
      <c r="AG420" s="159"/>
      <c r="AH420" s="159"/>
      <c r="AI420" s="159"/>
      <c r="AJ420" s="159">
        <f t="shared" si="4040"/>
        <v>0</v>
      </c>
      <c r="AK420" s="159"/>
      <c r="AL420" s="159"/>
      <c r="AM420" s="159"/>
      <c r="AN420" s="159">
        <f t="shared" si="4041"/>
        <v>0</v>
      </c>
      <c r="AO420" s="159"/>
      <c r="AP420" s="159"/>
      <c r="AQ420" s="159"/>
      <c r="AR420" s="159">
        <f t="shared" si="4042"/>
        <v>0</v>
      </c>
      <c r="AS420" s="159"/>
      <c r="AT420" s="159"/>
      <c r="AU420" s="159"/>
      <c r="AV420" s="159">
        <f t="shared" si="4043"/>
        <v>0</v>
      </c>
      <c r="AW420" s="159"/>
      <c r="AX420" s="159"/>
      <c r="AY420" s="159"/>
      <c r="AZ420" s="159">
        <f t="shared" si="4044"/>
        <v>0</v>
      </c>
      <c r="BA420" s="159">
        <f t="shared" si="4045"/>
        <v>0</v>
      </c>
      <c r="BB420" s="159">
        <f t="shared" si="4046"/>
        <v>0</v>
      </c>
      <c r="BC420" s="159">
        <f t="shared" si="4047"/>
        <v>0</v>
      </c>
      <c r="BD420" s="159">
        <f t="shared" si="4048"/>
        <v>0</v>
      </c>
      <c r="BE420" s="159">
        <f t="shared" si="4049"/>
        <v>0</v>
      </c>
      <c r="BF420" s="159">
        <f t="shared" si="4050"/>
        <v>0</v>
      </c>
      <c r="BG420" s="159">
        <f t="shared" si="4051"/>
        <v>0</v>
      </c>
      <c r="BH420" s="159">
        <f t="shared" si="4052"/>
        <v>0</v>
      </c>
      <c r="BI420" s="159">
        <f t="shared" si="4053"/>
        <v>0</v>
      </c>
      <c r="BJ420" s="159">
        <f t="shared" si="4054"/>
        <v>0</v>
      </c>
      <c r="BK420" s="159">
        <f t="shared" si="4055"/>
        <v>0</v>
      </c>
      <c r="BL420" s="159">
        <f t="shared" si="4056"/>
        <v>0</v>
      </c>
      <c r="BM420" s="159">
        <f t="shared" si="4057"/>
        <v>0</v>
      </c>
      <c r="BN420" s="159">
        <f t="shared" si="4058"/>
        <v>0</v>
      </c>
      <c r="BO420" s="159">
        <f t="shared" si="4059"/>
        <v>0</v>
      </c>
      <c r="BP420" s="159">
        <f t="shared" si="4060"/>
        <v>0</v>
      </c>
      <c r="BQ420" s="159">
        <f t="shared" si="4061"/>
        <v>0</v>
      </c>
      <c r="BR420" s="159">
        <f t="shared" si="4062"/>
        <v>0</v>
      </c>
      <c r="BS420" s="159">
        <f t="shared" si="4063"/>
        <v>0</v>
      </c>
      <c r="BT420" s="159">
        <f t="shared" si="4064"/>
        <v>0</v>
      </c>
      <c r="BU420" s="159">
        <f t="shared" si="4065"/>
        <v>0</v>
      </c>
      <c r="BV420" s="159">
        <f t="shared" si="4066"/>
        <v>0</v>
      </c>
      <c r="BW420" s="159">
        <f t="shared" si="4067"/>
        <v>0</v>
      </c>
      <c r="BX420" s="159">
        <f t="shared" si="4068"/>
        <v>0</v>
      </c>
      <c r="BY420" s="127"/>
      <c r="BZ420" s="127"/>
      <c r="CA420" s="127"/>
      <c r="CB420" s="127"/>
      <c r="CC420" s="127"/>
      <c r="CD420" s="127"/>
      <c r="CE420" s="127"/>
      <c r="DU420" s="114"/>
      <c r="DV420" s="114"/>
      <c r="DW420" s="114"/>
      <c r="DX420" s="114"/>
      <c r="DY420" s="114"/>
      <c r="DZ420" s="114"/>
    </row>
    <row r="421" spans="1:130" ht="47" x14ac:dyDescent="0.35">
      <c r="A421" s="439"/>
      <c r="D421" s="156">
        <f>IF('PPG Phase Definition'!S237="LED_DC Cancellation",1,0)</f>
        <v>0</v>
      </c>
      <c r="E421" s="156">
        <f>IF('PPG Phase Definition'!AF237="LED_DC Cancellation",1,0)</f>
        <v>0</v>
      </c>
      <c r="F421" s="156"/>
      <c r="G421" s="156"/>
      <c r="H421" s="172">
        <f xml:space="preserve"> BU419</f>
        <v>0</v>
      </c>
      <c r="I421" s="172">
        <f xml:space="preserve"> BV419</f>
        <v>0</v>
      </c>
      <c r="J421" s="172">
        <f xml:space="preserve"> BW419</f>
        <v>0</v>
      </c>
      <c r="K421" s="172">
        <f xml:space="preserve"> BX419</f>
        <v>0</v>
      </c>
      <c r="L421" s="172">
        <f t="shared" ref="L421" si="4249">DL421</f>
        <v>0</v>
      </c>
      <c r="M421" s="172">
        <f t="shared" ref="M421" si="4250">DM421</f>
        <v>0</v>
      </c>
      <c r="N421" s="172">
        <f t="shared" ref="N421" si="4251">DN421</f>
        <v>0</v>
      </c>
      <c r="O421" s="172">
        <f t="shared" ref="O421" si="4252">DO421</f>
        <v>0</v>
      </c>
      <c r="P421" s="172">
        <f t="shared" ref="P421" si="4253">DP421</f>
        <v>0</v>
      </c>
      <c r="Q421" s="172">
        <f t="shared" ref="Q421" si="4254">DQ421</f>
        <v>0</v>
      </c>
      <c r="R421" s="172">
        <f t="shared" ref="R421" si="4255">DR421</f>
        <v>0</v>
      </c>
      <c r="S421" s="172">
        <f>DS421</f>
        <v>0</v>
      </c>
      <c r="T421" s="172">
        <f t="shared" ref="T421" si="4256" xml:space="preserve"> BQ421</f>
        <v>0</v>
      </c>
      <c r="U421" s="172">
        <f t="shared" ref="U421" si="4257" xml:space="preserve"> BR421</f>
        <v>0</v>
      </c>
      <c r="V421" s="172">
        <f t="shared" ref="V421" si="4258" xml:space="preserve"> BS421</f>
        <v>0</v>
      </c>
      <c r="W421" s="172">
        <f t="shared" ref="W421" si="4259" xml:space="preserve"> BT421</f>
        <v>0</v>
      </c>
      <c r="X421" s="172">
        <f t="shared" ref="X421" si="4260" xml:space="preserve"> BU421</f>
        <v>0</v>
      </c>
      <c r="Y421" s="172">
        <f t="shared" ref="Y421" si="4261" xml:space="preserve"> BV421</f>
        <v>0</v>
      </c>
      <c r="Z421" s="172">
        <f t="shared" ref="Z421" si="4262" xml:space="preserve"> BW421</f>
        <v>0</v>
      </c>
      <c r="AA421" s="172">
        <f xml:space="preserve"> BX421</f>
        <v>0</v>
      </c>
      <c r="AD421" s="10" t="s">
        <v>253</v>
      </c>
      <c r="AE421" s="93">
        <f xml:space="preserve"> ROUND(255*'PPG Phase Definition'!AO471/'PPG Config'!$C$8,0)</f>
        <v>0</v>
      </c>
      <c r="AF421" s="159">
        <f t="shared" si="4039"/>
        <v>0</v>
      </c>
      <c r="AG421" s="159"/>
      <c r="AH421" s="159"/>
      <c r="AI421" s="159"/>
      <c r="AJ421" s="159">
        <f t="shared" si="4040"/>
        <v>0</v>
      </c>
      <c r="AK421" s="159"/>
      <c r="AL421" s="159"/>
      <c r="AM421" s="159"/>
      <c r="AN421" s="159">
        <f t="shared" si="4041"/>
        <v>0</v>
      </c>
      <c r="AO421" s="159"/>
      <c r="AP421" s="159"/>
      <c r="AQ421" s="159"/>
      <c r="AR421" s="159">
        <f t="shared" si="4042"/>
        <v>0</v>
      </c>
      <c r="AS421" s="159"/>
      <c r="AT421" s="159"/>
      <c r="AU421" s="159"/>
      <c r="AV421" s="159">
        <f t="shared" si="4043"/>
        <v>0</v>
      </c>
      <c r="AW421" s="159"/>
      <c r="AX421" s="159"/>
      <c r="AY421" s="159"/>
      <c r="AZ421" s="159">
        <f t="shared" si="4044"/>
        <v>0</v>
      </c>
      <c r="BA421" s="159">
        <f t="shared" si="4045"/>
        <v>0</v>
      </c>
      <c r="BB421" s="159">
        <f t="shared" si="4046"/>
        <v>0</v>
      </c>
      <c r="BC421" s="159">
        <f t="shared" si="4047"/>
        <v>0</v>
      </c>
      <c r="BD421" s="159">
        <f t="shared" si="4048"/>
        <v>0</v>
      </c>
      <c r="BE421" s="159">
        <f t="shared" si="4049"/>
        <v>0</v>
      </c>
      <c r="BF421" s="159">
        <f t="shared" si="4050"/>
        <v>0</v>
      </c>
      <c r="BG421" s="159">
        <f t="shared" si="4051"/>
        <v>0</v>
      </c>
      <c r="BH421" s="159">
        <f t="shared" si="4052"/>
        <v>0</v>
      </c>
      <c r="BI421" s="159">
        <f t="shared" si="4053"/>
        <v>0</v>
      </c>
      <c r="BJ421" s="159">
        <f t="shared" si="4054"/>
        <v>0</v>
      </c>
      <c r="BK421" s="159">
        <f t="shared" si="4055"/>
        <v>0</v>
      </c>
      <c r="BL421" s="159">
        <f t="shared" si="4056"/>
        <v>0</v>
      </c>
      <c r="BM421" s="159">
        <f t="shared" si="4057"/>
        <v>0</v>
      </c>
      <c r="BN421" s="159">
        <f t="shared" si="4058"/>
        <v>0</v>
      </c>
      <c r="BO421" s="159">
        <f t="shared" si="4059"/>
        <v>0</v>
      </c>
      <c r="BP421" s="159">
        <f t="shared" si="4060"/>
        <v>0</v>
      </c>
      <c r="BQ421" s="159">
        <f t="shared" si="4061"/>
        <v>0</v>
      </c>
      <c r="BR421" s="159">
        <f t="shared" si="4062"/>
        <v>0</v>
      </c>
      <c r="BS421" s="159">
        <f t="shared" si="4063"/>
        <v>0</v>
      </c>
      <c r="BT421" s="159">
        <f t="shared" si="4064"/>
        <v>0</v>
      </c>
      <c r="BU421" s="159">
        <f t="shared" si="4065"/>
        <v>0</v>
      </c>
      <c r="BV421" s="159">
        <f t="shared" si="4066"/>
        <v>0</v>
      </c>
      <c r="BW421" s="159">
        <f t="shared" si="4067"/>
        <v>0</v>
      </c>
      <c r="BX421" s="159">
        <f t="shared" si="4068"/>
        <v>0</v>
      </c>
      <c r="BY421" s="183" t="s">
        <v>252</v>
      </c>
      <c r="BZ421" s="114">
        <f xml:space="preserve"> ROUND(255*'PPG Phase Definition'!AP471/'PPG Config'!$C$8,0)</f>
        <v>0</v>
      </c>
      <c r="CA421" s="159">
        <f t="shared" ref="CA421" si="4263" xml:space="preserve"> MOD((BZ421-CU421-16*CQ421-16^2*CM421-CI421*16^3-CE421*16^4)/16^5,16)</f>
        <v>0</v>
      </c>
      <c r="CB421" s="159"/>
      <c r="CC421" s="159"/>
      <c r="CD421" s="159"/>
      <c r="CE421" s="159">
        <f t="shared" ref="CE421" si="4264" xml:space="preserve"> MOD((BZ421-CU421-16*CQ421-16^2*CM421-CI421*16^3)/16^4,16)</f>
        <v>0</v>
      </c>
      <c r="CF421" s="159"/>
      <c r="CG421" s="159"/>
      <c r="CH421" s="159"/>
      <c r="CI421" s="159">
        <f t="shared" ref="CI421" si="4265" xml:space="preserve"> MOD((BZ421-CU421-16*CQ421-16^2*CM421)/16^3,16)</f>
        <v>0</v>
      </c>
      <c r="CJ421" s="159"/>
      <c r="CK421" s="159"/>
      <c r="CL421" s="159"/>
      <c r="CM421" s="159">
        <f t="shared" ref="CM421" si="4266" xml:space="preserve"> MOD((BZ421-CU421-16*CQ421)/16^2,16)</f>
        <v>0</v>
      </c>
      <c r="CN421" s="159"/>
      <c r="CO421" s="159"/>
      <c r="CP421" s="159"/>
      <c r="CQ421" s="159">
        <f t="shared" ref="CQ421" si="4267" xml:space="preserve"> MOD((BZ421-CU421)/16,16)</f>
        <v>0</v>
      </c>
      <c r="CR421" s="159"/>
      <c r="CS421" s="159"/>
      <c r="CT421" s="159"/>
      <c r="CU421" s="159">
        <f t="shared" ref="CU421" si="4268" xml:space="preserve"> MOD(BZ421,16)</f>
        <v>0</v>
      </c>
      <c r="CV421" s="159">
        <f t="shared" ref="CV421" si="4269" xml:space="preserve"> MOD((CA421-CY421-CX421*2-CW421*2^2)/2^3,2)</f>
        <v>0</v>
      </c>
      <c r="CW421" s="159">
        <f t="shared" ref="CW421" si="4270" xml:space="preserve"> MOD((CA421-CY421-CX421*2)/2^2,2)</f>
        <v>0</v>
      </c>
      <c r="CX421" s="159">
        <f t="shared" ref="CX421" si="4271" xml:space="preserve"> MOD((CA421-CY421)/2,2)</f>
        <v>0</v>
      </c>
      <c r="CY421" s="159">
        <f t="shared" ref="CY421" si="4272" xml:space="preserve"> MOD(CA421,2)</f>
        <v>0</v>
      </c>
      <c r="CZ421" s="159">
        <f t="shared" ref="CZ421" si="4273" xml:space="preserve"> MOD((CE421-DC421-DB421*2-DA421*2^2)/2^3,2)</f>
        <v>0</v>
      </c>
      <c r="DA421" s="159">
        <f t="shared" ref="DA421" si="4274" xml:space="preserve"> MOD((CE421-DC421-DB421*2)/2^2,2)</f>
        <v>0</v>
      </c>
      <c r="DB421" s="159">
        <f t="shared" ref="DB421" si="4275" xml:space="preserve"> MOD((CE421-DC421)/2,2)</f>
        <v>0</v>
      </c>
      <c r="DC421" s="159">
        <f t="shared" ref="DC421" si="4276" xml:space="preserve"> MOD(CE421,2)</f>
        <v>0</v>
      </c>
      <c r="DD421" s="159">
        <f t="shared" ref="DD421" si="4277" xml:space="preserve"> MOD((CI421-DG421-DF421*2-DE421*2^2)/2^3,2)</f>
        <v>0</v>
      </c>
      <c r="DE421" s="159">
        <f t="shared" ref="DE421" si="4278" xml:space="preserve"> MOD((CI421-DG421-DF421*2)/2^2,2)</f>
        <v>0</v>
      </c>
      <c r="DF421" s="159">
        <f t="shared" ref="DF421" si="4279" xml:space="preserve"> MOD((CI421-DG421)/2,2)</f>
        <v>0</v>
      </c>
      <c r="DG421" s="159">
        <f t="shared" ref="DG421" si="4280" xml:space="preserve"> MOD(CI421,2)</f>
        <v>0</v>
      </c>
      <c r="DH421" s="159">
        <f t="shared" ref="DH421" si="4281" xml:space="preserve"> MOD((CM421-DK421-DJ421*2-DI421*2^2)/2^3,2)</f>
        <v>0</v>
      </c>
      <c r="DI421" s="159">
        <f t="shared" ref="DI421" si="4282" xml:space="preserve"> MOD((CM421-DK421-DJ421*2)/2^2,2)</f>
        <v>0</v>
      </c>
      <c r="DJ421" s="159">
        <f t="shared" ref="DJ421" si="4283" xml:space="preserve"> MOD((CM421-DK421)/2,2)</f>
        <v>0</v>
      </c>
      <c r="DK421" s="159">
        <f t="shared" ref="DK421" si="4284" xml:space="preserve"> MOD(CM421,2)</f>
        <v>0</v>
      </c>
      <c r="DL421" s="159">
        <f t="shared" ref="DL421" si="4285" xml:space="preserve"> MOD((CQ421-DO421-DN421*2-DM421*2^2)/2^3,2)</f>
        <v>0</v>
      </c>
      <c r="DM421" s="159">
        <f t="shared" ref="DM421" si="4286" xml:space="preserve"> MOD((CQ421-DO421-DN421*2)/2^2,2)</f>
        <v>0</v>
      </c>
      <c r="DN421" s="159">
        <f t="shared" ref="DN421" si="4287" xml:space="preserve"> MOD((CQ421-DO421)/2,2)</f>
        <v>0</v>
      </c>
      <c r="DO421" s="159">
        <f t="shared" ref="DO421" si="4288" xml:space="preserve"> MOD(CQ421,2)</f>
        <v>0</v>
      </c>
      <c r="DP421" s="159">
        <f t="shared" ref="DP421" si="4289" xml:space="preserve"> MOD((CU421-DS421-DR421*2-DQ421*2^2)/2^3,2)</f>
        <v>0</v>
      </c>
      <c r="DQ421" s="159">
        <f t="shared" ref="DQ421" si="4290" xml:space="preserve"> MOD((CU421-DS421-DR421*2)/2^2,2)</f>
        <v>0</v>
      </c>
      <c r="DR421" s="159">
        <f t="shared" ref="DR421" si="4291" xml:space="preserve"> MOD((CU421-DS421)/2,2)</f>
        <v>0</v>
      </c>
      <c r="DS421" s="159">
        <f t="shared" ref="DS421" si="4292" xml:space="preserve"> MOD(CU421,2)</f>
        <v>0</v>
      </c>
      <c r="DU421" s="115" t="str">
        <f t="shared" ref="DU421" si="4293" xml:space="preserve"> DEC2HEX(D421*8+E421*4+F421*2+G421)</f>
        <v>0</v>
      </c>
      <c r="DV421" s="115" t="str">
        <f t="shared" ref="DV421" si="4294" xml:space="preserve"> DEC2HEX(H421*8+I421*4+J421*2+K421)</f>
        <v>0</v>
      </c>
      <c r="DW421" s="115" t="str">
        <f t="shared" ref="DW421" si="4295" xml:space="preserve"> DEC2HEX(L421*8+M421*4+N421*2+O421)</f>
        <v>0</v>
      </c>
      <c r="DX421" s="115" t="str">
        <f t="shared" ref="DX421" si="4296" xml:space="preserve"> DEC2HEX(P421*8+Q421*4+R421*2+S421)</f>
        <v>0</v>
      </c>
      <c r="DY421" s="115" t="str">
        <f t="shared" ref="DY421" si="4297" xml:space="preserve"> DEC2HEX(T421*8+U421*4+V421*2+W421)</f>
        <v>0</v>
      </c>
      <c r="DZ421" s="115" t="str">
        <f t="shared" ref="DZ421" si="4298" xml:space="preserve"> DEC2HEX(X421*8+Y421*4+Z421*2+AA421)</f>
        <v>0</v>
      </c>
    </row>
    <row r="422" spans="1:130" ht="14.5" x14ac:dyDescent="0.35">
      <c r="DU422" s="114"/>
      <c r="DV422" s="114"/>
      <c r="DW422" s="114"/>
      <c r="DX422" s="114"/>
      <c r="DY422" s="114"/>
      <c r="DZ422" s="114"/>
    </row>
    <row r="423" spans="1:130" ht="14.5" x14ac:dyDescent="0.35">
      <c r="DU423" s="115"/>
      <c r="DV423" s="115"/>
      <c r="DW423" s="115"/>
      <c r="DX423" s="115"/>
      <c r="DY423" s="115"/>
      <c r="DZ423" s="115"/>
    </row>
    <row r="424" spans="1:130" ht="14.5" x14ac:dyDescent="0.35">
      <c r="DU424" s="114"/>
      <c r="DV424" s="114"/>
      <c r="DW424" s="114"/>
      <c r="DX424" s="114"/>
      <c r="DY424" s="114"/>
      <c r="DZ424" s="114"/>
    </row>
    <row r="425" spans="1:130" ht="14.5" x14ac:dyDescent="0.35">
      <c r="DU425" s="115"/>
      <c r="DV425" s="115"/>
      <c r="DW425" s="115"/>
      <c r="DX425" s="115"/>
      <c r="DY425" s="115"/>
      <c r="DZ425" s="115"/>
    </row>
    <row r="426" spans="1:130" ht="14.5" x14ac:dyDescent="0.35">
      <c r="DU426" s="114"/>
      <c r="DV426" s="114"/>
      <c r="DW426" s="114"/>
      <c r="DX426" s="114"/>
      <c r="DY426" s="114"/>
      <c r="DZ426" s="114"/>
    </row>
    <row r="427" spans="1:130" ht="14.5" x14ac:dyDescent="0.35">
      <c r="DU427" s="115"/>
      <c r="DV427" s="115"/>
      <c r="DW427" s="115"/>
      <c r="DX427" s="115"/>
      <c r="DY427" s="115"/>
      <c r="DZ427" s="115"/>
    </row>
    <row r="428" spans="1:130" ht="14.5" x14ac:dyDescent="0.35">
      <c r="DU428" s="114"/>
      <c r="DV428" s="114"/>
      <c r="DW428" s="114"/>
      <c r="DX428" s="114"/>
      <c r="DY428" s="114"/>
      <c r="DZ428" s="114"/>
    </row>
    <row r="429" spans="1:130" ht="14.5" x14ac:dyDescent="0.35">
      <c r="DU429" s="115"/>
      <c r="DV429" s="115"/>
      <c r="DW429" s="115"/>
      <c r="DX429" s="115"/>
      <c r="DY429" s="115"/>
      <c r="DZ429" s="115"/>
    </row>
    <row r="430" spans="1:130" ht="14.5" x14ac:dyDescent="0.35">
      <c r="DU430" s="114"/>
      <c r="DV430" s="114"/>
      <c r="DW430" s="114"/>
      <c r="DX430" s="114"/>
      <c r="DY430" s="114"/>
      <c r="DZ430" s="114"/>
    </row>
    <row r="431" spans="1:130" ht="14.5" x14ac:dyDescent="0.35">
      <c r="DU431" s="115"/>
      <c r="DV431" s="115"/>
      <c r="DW431" s="115"/>
      <c r="DX431" s="115"/>
      <c r="DY431" s="115"/>
      <c r="DZ431" s="115"/>
    </row>
    <row r="432" spans="1:130" ht="14.5" x14ac:dyDescent="0.35">
      <c r="DU432" s="114"/>
      <c r="DV432" s="114"/>
      <c r="DW432" s="114"/>
      <c r="DX432" s="114"/>
      <c r="DY432" s="114"/>
      <c r="DZ432" s="114"/>
    </row>
    <row r="433" spans="125:130" ht="14.5" x14ac:dyDescent="0.35">
      <c r="DU433" s="115"/>
      <c r="DV433" s="115"/>
      <c r="DW433" s="115"/>
      <c r="DX433" s="115"/>
      <c r="DY433" s="115"/>
      <c r="DZ433" s="115"/>
    </row>
    <row r="434" spans="125:130" ht="14.5" x14ac:dyDescent="0.35">
      <c r="DU434" s="114"/>
      <c r="DV434" s="114"/>
      <c r="DW434" s="114"/>
      <c r="DX434" s="114"/>
      <c r="DY434" s="114"/>
      <c r="DZ434" s="114"/>
    </row>
    <row r="435" spans="125:130" ht="14.5" x14ac:dyDescent="0.35">
      <c r="DU435" s="115"/>
      <c r="DV435" s="115"/>
      <c r="DW435" s="115"/>
      <c r="DX435" s="115"/>
      <c r="DY435" s="115"/>
      <c r="DZ435" s="115"/>
    </row>
    <row r="436" spans="125:130" ht="14.5" x14ac:dyDescent="0.35">
      <c r="DU436" s="114"/>
      <c r="DV436" s="114"/>
      <c r="DW436" s="114"/>
      <c r="DX436" s="114"/>
      <c r="DY436" s="114"/>
      <c r="DZ436" s="114"/>
    </row>
    <row r="437" spans="125:130" ht="14.5" x14ac:dyDescent="0.35">
      <c r="DU437" s="115"/>
      <c r="DV437" s="115"/>
      <c r="DW437" s="115"/>
      <c r="DX437" s="115"/>
      <c r="DY437" s="115"/>
      <c r="DZ437" s="115"/>
    </row>
    <row r="438" spans="125:130" ht="14.5" x14ac:dyDescent="0.35">
      <c r="DU438" s="114"/>
      <c r="DV438" s="114"/>
      <c r="DW438" s="114"/>
      <c r="DX438" s="114"/>
      <c r="DY438" s="114"/>
      <c r="DZ438" s="114"/>
    </row>
    <row r="439" spans="125:130" ht="14.5" x14ac:dyDescent="0.35">
      <c r="DU439" s="115"/>
      <c r="DV439" s="115"/>
      <c r="DW439" s="115"/>
      <c r="DX439" s="115"/>
      <c r="DY439" s="115"/>
      <c r="DZ439" s="115"/>
    </row>
    <row r="440" spans="125:130" ht="14.5" x14ac:dyDescent="0.35">
      <c r="DU440" s="114"/>
      <c r="DV440" s="114"/>
      <c r="DW440" s="114"/>
      <c r="DX440" s="114"/>
      <c r="DY440" s="114"/>
      <c r="DZ440" s="114"/>
    </row>
    <row r="441" spans="125:130" ht="14.5" x14ac:dyDescent="0.35">
      <c r="DU441" s="115"/>
      <c r="DV441" s="115"/>
      <c r="DW441" s="115"/>
      <c r="DX441" s="115"/>
      <c r="DY441" s="115"/>
      <c r="DZ441" s="115"/>
    </row>
    <row r="442" spans="125:130" ht="14.5" x14ac:dyDescent="0.35">
      <c r="DU442" s="114"/>
      <c r="DV442" s="114"/>
      <c r="DW442" s="114"/>
      <c r="DX442" s="114"/>
      <c r="DY442" s="114"/>
      <c r="DZ442" s="114"/>
    </row>
    <row r="443" spans="125:130" ht="14.5" x14ac:dyDescent="0.35">
      <c r="DU443" s="115"/>
      <c r="DV443" s="115"/>
      <c r="DW443" s="115"/>
      <c r="DX443" s="115"/>
      <c r="DY443" s="115"/>
      <c r="DZ443" s="115"/>
    </row>
    <row r="444" spans="125:130" ht="14.5" x14ac:dyDescent="0.35">
      <c r="DU444" s="114"/>
      <c r="DV444" s="114"/>
      <c r="DW444" s="114"/>
      <c r="DX444" s="114"/>
      <c r="DY444" s="114"/>
      <c r="DZ444" s="114"/>
    </row>
    <row r="445" spans="125:130" ht="14.5" x14ac:dyDescent="0.35">
      <c r="DU445" s="115"/>
      <c r="DV445" s="115"/>
      <c r="DW445" s="115"/>
      <c r="DX445" s="115"/>
      <c r="DY445" s="115"/>
      <c r="DZ445" s="115"/>
    </row>
    <row r="446" spans="125:130" ht="14.5" x14ac:dyDescent="0.35">
      <c r="DU446" s="114"/>
      <c r="DV446" s="114"/>
      <c r="DW446" s="114"/>
      <c r="DX446" s="114"/>
      <c r="DY446" s="114"/>
      <c r="DZ446" s="114"/>
    </row>
    <row r="447" spans="125:130" ht="14.5" x14ac:dyDescent="0.35">
      <c r="DU447" s="115"/>
      <c r="DV447" s="115"/>
      <c r="DW447" s="115"/>
      <c r="DX447" s="115"/>
      <c r="DY447" s="115"/>
      <c r="DZ447" s="115"/>
    </row>
    <row r="448" spans="125:130" ht="14.5" x14ac:dyDescent="0.35">
      <c r="DU448" s="114"/>
      <c r="DV448" s="114"/>
      <c r="DW448" s="114"/>
      <c r="DX448" s="114"/>
      <c r="DY448" s="114"/>
      <c r="DZ448" s="114"/>
    </row>
    <row r="449" spans="125:130" ht="14.5" x14ac:dyDescent="0.35">
      <c r="DU449" s="115"/>
      <c r="DV449" s="115"/>
      <c r="DW449" s="115"/>
      <c r="DX449" s="115"/>
      <c r="DY449" s="115"/>
      <c r="DZ449" s="115"/>
    </row>
    <row r="450" spans="125:130" ht="14.5" x14ac:dyDescent="0.35">
      <c r="DU450" s="114"/>
      <c r="DV450" s="114"/>
      <c r="DW450" s="114"/>
      <c r="DX450" s="114"/>
      <c r="DY450" s="114"/>
      <c r="DZ450" s="114"/>
    </row>
    <row r="451" spans="125:130" ht="14.5" x14ac:dyDescent="0.35">
      <c r="DU451" s="115"/>
      <c r="DV451" s="115"/>
      <c r="DW451" s="115"/>
      <c r="DX451" s="115"/>
      <c r="DY451" s="115"/>
      <c r="DZ451" s="115"/>
    </row>
    <row r="452" spans="125:130" ht="14.5" x14ac:dyDescent="0.35">
      <c r="DU452" s="114"/>
      <c r="DV452" s="114"/>
      <c r="DW452" s="114"/>
      <c r="DX452" s="114"/>
      <c r="DY452" s="114"/>
      <c r="DZ452" s="114"/>
    </row>
    <row r="453" spans="125:130" ht="14.5" x14ac:dyDescent="0.35">
      <c r="DU453" s="115"/>
      <c r="DV453" s="115"/>
      <c r="DW453" s="115"/>
      <c r="DX453" s="115"/>
      <c r="DY453" s="115"/>
      <c r="DZ453" s="115"/>
    </row>
    <row r="454" spans="125:130" ht="14.5" x14ac:dyDescent="0.35">
      <c r="DU454" s="114"/>
      <c r="DV454" s="114"/>
      <c r="DW454" s="114"/>
      <c r="DX454" s="114"/>
      <c r="DY454" s="114"/>
      <c r="DZ454" s="114"/>
    </row>
    <row r="455" spans="125:130" ht="14.5" x14ac:dyDescent="0.35">
      <c r="DU455" s="115"/>
      <c r="DV455" s="115"/>
      <c r="DW455" s="115"/>
      <c r="DX455" s="115"/>
      <c r="DY455" s="115"/>
      <c r="DZ455" s="115"/>
    </row>
    <row r="456" spans="125:130" ht="14.5" x14ac:dyDescent="0.35">
      <c r="DU456" s="114"/>
      <c r="DV456" s="114"/>
      <c r="DW456" s="114"/>
      <c r="DX456" s="114"/>
      <c r="DY456" s="114"/>
      <c r="DZ456" s="114"/>
    </row>
    <row r="457" spans="125:130" ht="14.5" x14ac:dyDescent="0.35">
      <c r="DU457" s="115"/>
      <c r="DV457" s="115"/>
      <c r="DW457" s="115"/>
      <c r="DX457" s="115"/>
      <c r="DY457" s="115"/>
      <c r="DZ457" s="115"/>
    </row>
    <row r="458" spans="125:130" ht="14.5" x14ac:dyDescent="0.35">
      <c r="DU458" s="114"/>
      <c r="DV458" s="114"/>
      <c r="DW458" s="114"/>
      <c r="DX458" s="114"/>
      <c r="DY458" s="114"/>
      <c r="DZ458" s="114"/>
    </row>
    <row r="459" spans="125:130" ht="14.5" x14ac:dyDescent="0.35">
      <c r="DU459" s="115"/>
      <c r="DV459" s="115"/>
      <c r="DW459" s="115"/>
      <c r="DX459" s="115"/>
      <c r="DY459" s="115"/>
      <c r="DZ459" s="115"/>
    </row>
    <row r="460" spans="125:130" ht="14.5" x14ac:dyDescent="0.35">
      <c r="DU460" s="114"/>
      <c r="DV460" s="114"/>
      <c r="DW460" s="114"/>
      <c r="DX460" s="114"/>
      <c r="DY460" s="114"/>
      <c r="DZ460" s="114"/>
    </row>
    <row r="461" spans="125:130" ht="14.5" x14ac:dyDescent="0.35">
      <c r="DU461" s="115"/>
      <c r="DV461" s="115"/>
      <c r="DW461" s="115"/>
      <c r="DX461" s="115"/>
      <c r="DY461" s="115"/>
      <c r="DZ461" s="115"/>
    </row>
    <row r="462" spans="125:130" ht="14.5" x14ac:dyDescent="0.35">
      <c r="DU462" s="114"/>
      <c r="DV462" s="114"/>
      <c r="DW462" s="114"/>
      <c r="DX462" s="114"/>
      <c r="DY462" s="114"/>
      <c r="DZ462" s="114"/>
    </row>
    <row r="463" spans="125:130" ht="14.5" x14ac:dyDescent="0.35">
      <c r="DU463" s="115"/>
      <c r="DV463" s="115"/>
      <c r="DW463" s="115"/>
      <c r="DX463" s="115"/>
      <c r="DY463" s="115"/>
      <c r="DZ463" s="115"/>
    </row>
    <row r="464" spans="125:130" ht="14.5" x14ac:dyDescent="0.35">
      <c r="DU464" s="114"/>
      <c r="DV464" s="114"/>
      <c r="DW464" s="114"/>
      <c r="DX464" s="114"/>
      <c r="DY464" s="114"/>
      <c r="DZ464" s="114"/>
    </row>
    <row r="465" spans="125:130" ht="14.5" x14ac:dyDescent="0.35">
      <c r="DU465" s="115"/>
      <c r="DV465" s="115"/>
      <c r="DW465" s="115"/>
      <c r="DX465" s="115"/>
      <c r="DY465" s="115"/>
      <c r="DZ465" s="115"/>
    </row>
    <row r="466" spans="125:130" ht="14.5" x14ac:dyDescent="0.35">
      <c r="DU466" s="114"/>
      <c r="DV466" s="114"/>
      <c r="DW466" s="114"/>
      <c r="DX466" s="114"/>
      <c r="DY466" s="114"/>
      <c r="DZ466" s="114"/>
    </row>
    <row r="467" spans="125:130" ht="14.5" x14ac:dyDescent="0.35">
      <c r="DU467" s="115"/>
      <c r="DV467" s="115"/>
      <c r="DW467" s="115"/>
      <c r="DX467" s="115"/>
      <c r="DY467" s="115"/>
      <c r="DZ467" s="115"/>
    </row>
    <row r="468" spans="125:130" ht="14.5" x14ac:dyDescent="0.35">
      <c r="DU468" s="114"/>
      <c r="DV468" s="114"/>
      <c r="DW468" s="114"/>
      <c r="DX468" s="114"/>
      <c r="DY468" s="114"/>
      <c r="DZ468" s="114"/>
    </row>
    <row r="469" spans="125:130" ht="14.5" x14ac:dyDescent="0.35">
      <c r="DU469" s="115"/>
      <c r="DV469" s="115"/>
      <c r="DW469" s="115"/>
      <c r="DX469" s="115"/>
      <c r="DY469" s="115"/>
      <c r="DZ469" s="115"/>
    </row>
    <row r="470" spans="125:130" ht="14.5" x14ac:dyDescent="0.35">
      <c r="DU470" s="114"/>
      <c r="DV470" s="114"/>
      <c r="DW470" s="114"/>
      <c r="DX470" s="114"/>
      <c r="DY470" s="114"/>
      <c r="DZ470" s="114"/>
    </row>
    <row r="471" spans="125:130" ht="14.5" x14ac:dyDescent="0.35">
      <c r="DU471" s="115"/>
      <c r="DV471" s="115"/>
      <c r="DW471" s="115"/>
      <c r="DX471" s="115"/>
      <c r="DY471" s="115"/>
      <c r="DZ471" s="115"/>
    </row>
    <row r="472" spans="125:130" ht="14.5" x14ac:dyDescent="0.35">
      <c r="DU472" s="114"/>
      <c r="DV472" s="114"/>
      <c r="DW472" s="114"/>
      <c r="DX472" s="114"/>
      <c r="DY472" s="114"/>
      <c r="DZ472" s="114"/>
    </row>
    <row r="473" spans="125:130" ht="14.5" x14ac:dyDescent="0.35">
      <c r="DU473" s="115"/>
      <c r="DV473" s="115"/>
      <c r="DW473" s="115"/>
      <c r="DX473" s="115"/>
      <c r="DY473" s="115"/>
      <c r="DZ473" s="115"/>
    </row>
    <row r="474" spans="125:130" ht="14.5" x14ac:dyDescent="0.35">
      <c r="DU474" s="114"/>
      <c r="DV474" s="114"/>
      <c r="DW474" s="114"/>
      <c r="DX474" s="114"/>
      <c r="DY474" s="114"/>
      <c r="DZ474" s="114"/>
    </row>
    <row r="475" spans="125:130" ht="14.5" x14ac:dyDescent="0.35">
      <c r="DU475" s="115"/>
      <c r="DV475" s="115"/>
      <c r="DW475" s="115"/>
      <c r="DX475" s="115"/>
      <c r="DY475" s="115"/>
      <c r="DZ475" s="115"/>
    </row>
    <row r="476" spans="125:130" ht="14.5" x14ac:dyDescent="0.35">
      <c r="DU476" s="114"/>
      <c r="DV476" s="114"/>
      <c r="DW476" s="114"/>
      <c r="DX476" s="114"/>
      <c r="DY476" s="114"/>
      <c r="DZ476" s="114"/>
    </row>
    <row r="477" spans="125:130" ht="14.5" x14ac:dyDescent="0.35">
      <c r="DU477" s="115"/>
      <c r="DV477" s="115"/>
      <c r="DW477" s="115"/>
      <c r="DX477" s="115"/>
      <c r="DY477" s="115"/>
      <c r="DZ477" s="115"/>
    </row>
    <row r="478" spans="125:130" ht="14.5" x14ac:dyDescent="0.35">
      <c r="DU478" s="114"/>
      <c r="DV478" s="114"/>
      <c r="DW478" s="114"/>
      <c r="DX478" s="114"/>
      <c r="DY478" s="114"/>
      <c r="DZ478" s="114"/>
    </row>
    <row r="479" spans="125:130" ht="14.5" x14ac:dyDescent="0.35">
      <c r="DU479" s="115"/>
      <c r="DV479" s="115"/>
      <c r="DW479" s="115"/>
      <c r="DX479" s="115"/>
      <c r="DY479" s="115"/>
      <c r="DZ479" s="115"/>
    </row>
    <row r="480" spans="125:130" ht="14.5" x14ac:dyDescent="0.35">
      <c r="DU480" s="114"/>
      <c r="DV480" s="114"/>
      <c r="DW480" s="114"/>
      <c r="DX480" s="114"/>
      <c r="DY480" s="114"/>
      <c r="DZ480" s="114"/>
    </row>
    <row r="481" spans="125:130" ht="14.5" x14ac:dyDescent="0.35">
      <c r="DU481" s="115"/>
      <c r="DV481" s="115"/>
      <c r="DW481" s="115"/>
      <c r="DX481" s="115"/>
      <c r="DY481" s="115"/>
      <c r="DZ481" s="115"/>
    </row>
    <row r="482" spans="125:130" ht="14.5" x14ac:dyDescent="0.35">
      <c r="DU482" s="114"/>
      <c r="DV482" s="114"/>
      <c r="DW482" s="114"/>
      <c r="DX482" s="114"/>
      <c r="DY482" s="114"/>
      <c r="DZ482" s="114"/>
    </row>
    <row r="483" spans="125:130" ht="14.5" x14ac:dyDescent="0.35">
      <c r="DU483" s="115"/>
      <c r="DV483" s="115"/>
      <c r="DW483" s="115"/>
      <c r="DX483" s="115"/>
      <c r="DY483" s="115"/>
      <c r="DZ483" s="115"/>
    </row>
    <row r="484" spans="125:130" ht="14.5" x14ac:dyDescent="0.35">
      <c r="DU484" s="114"/>
      <c r="DV484" s="114"/>
      <c r="DW484" s="114"/>
      <c r="DX484" s="114"/>
      <c r="DY484" s="114"/>
      <c r="DZ484" s="114"/>
    </row>
    <row r="485" spans="125:130" ht="14.5" x14ac:dyDescent="0.35">
      <c r="DU485" s="115"/>
      <c r="DV485" s="115"/>
      <c r="DW485" s="115"/>
      <c r="DX485" s="115"/>
      <c r="DY485" s="115"/>
      <c r="DZ485" s="115"/>
    </row>
    <row r="486" spans="125:130" ht="14.5" x14ac:dyDescent="0.35">
      <c r="DU486" s="114"/>
      <c r="DV486" s="114"/>
      <c r="DW486" s="114"/>
      <c r="DX486" s="114"/>
      <c r="DY486" s="114"/>
      <c r="DZ486" s="114"/>
    </row>
    <row r="487" spans="125:130" ht="14.5" x14ac:dyDescent="0.35">
      <c r="DU487" s="115"/>
      <c r="DV487" s="115"/>
      <c r="DW487" s="115"/>
      <c r="DX487" s="115"/>
      <c r="DY487" s="115"/>
      <c r="DZ487" s="115"/>
    </row>
    <row r="488" spans="125:130" ht="14.5" x14ac:dyDescent="0.35">
      <c r="DU488" s="114"/>
      <c r="DV488" s="114"/>
      <c r="DW488" s="114"/>
      <c r="DX488" s="114"/>
      <c r="DY488" s="114"/>
      <c r="DZ488" s="114"/>
    </row>
    <row r="489" spans="125:130" ht="14.5" x14ac:dyDescent="0.35">
      <c r="DU489" s="115"/>
      <c r="DV489" s="115"/>
      <c r="DW489" s="115"/>
      <c r="DX489" s="115"/>
      <c r="DY489" s="115"/>
      <c r="DZ489" s="115"/>
    </row>
    <row r="490" spans="125:130" ht="14.5" x14ac:dyDescent="0.35">
      <c r="DU490" s="114"/>
      <c r="DV490" s="114"/>
      <c r="DW490" s="114"/>
      <c r="DX490" s="114"/>
      <c r="DY490" s="114"/>
      <c r="DZ490" s="114"/>
    </row>
    <row r="491" spans="125:130" ht="14.5" x14ac:dyDescent="0.35">
      <c r="DU491" s="115"/>
      <c r="DV491" s="115"/>
      <c r="DW491" s="115"/>
      <c r="DX491" s="115"/>
      <c r="DY491" s="115"/>
      <c r="DZ491" s="115"/>
    </row>
    <row r="492" spans="125:130" ht="14.5" x14ac:dyDescent="0.35">
      <c r="DU492" s="114"/>
      <c r="DV492" s="114"/>
      <c r="DW492" s="114"/>
      <c r="DX492" s="114"/>
      <c r="DY492" s="114"/>
      <c r="DZ492" s="114"/>
    </row>
    <row r="493" spans="125:130" ht="14.5" x14ac:dyDescent="0.35">
      <c r="DU493" s="115"/>
      <c r="DV493" s="115"/>
      <c r="DW493" s="115"/>
      <c r="DX493" s="115"/>
      <c r="DY493" s="115"/>
      <c r="DZ493" s="115"/>
    </row>
    <row r="494" spans="125:130" ht="14.5" x14ac:dyDescent="0.35">
      <c r="DU494" s="114"/>
      <c r="DV494" s="114"/>
      <c r="DW494" s="114"/>
      <c r="DX494" s="114"/>
      <c r="DY494" s="114"/>
      <c r="DZ494" s="114"/>
    </row>
    <row r="495" spans="125:130" ht="14.5" x14ac:dyDescent="0.35">
      <c r="DU495" s="115"/>
      <c r="DV495" s="115"/>
      <c r="DW495" s="115"/>
      <c r="DX495" s="115"/>
      <c r="DY495" s="115"/>
      <c r="DZ495" s="115"/>
    </row>
    <row r="496" spans="125:130" ht="14.5" x14ac:dyDescent="0.35">
      <c r="DU496" s="114"/>
      <c r="DV496" s="114"/>
      <c r="DW496" s="114"/>
      <c r="DX496" s="114"/>
      <c r="DY496" s="114"/>
      <c r="DZ496" s="114"/>
    </row>
    <row r="497" spans="125:130" ht="14.5" x14ac:dyDescent="0.35">
      <c r="DU497" s="115"/>
      <c r="DV497" s="115"/>
      <c r="DW497" s="115"/>
      <c r="DX497" s="115"/>
      <c r="DY497" s="115"/>
      <c r="DZ497" s="115"/>
    </row>
    <row r="498" spans="125:130" ht="14.5" x14ac:dyDescent="0.35">
      <c r="DU498" s="114"/>
      <c r="DV498" s="114"/>
      <c r="DW498" s="114"/>
      <c r="DX498" s="114"/>
      <c r="DY498" s="114"/>
      <c r="DZ498" s="114"/>
    </row>
    <row r="499" spans="125:130" ht="14.5" x14ac:dyDescent="0.35">
      <c r="DU499" s="115"/>
      <c r="DV499" s="115"/>
      <c r="DW499" s="115"/>
      <c r="DX499" s="115"/>
      <c r="DY499" s="115"/>
      <c r="DZ499" s="115"/>
    </row>
    <row r="500" spans="125:130" ht="14.5" x14ac:dyDescent="0.35">
      <c r="DU500" s="114"/>
      <c r="DV500" s="114"/>
      <c r="DW500" s="114"/>
      <c r="DX500" s="114"/>
      <c r="DY500" s="114"/>
      <c r="DZ500" s="114"/>
    </row>
    <row r="501" spans="125:130" ht="14.5" x14ac:dyDescent="0.35">
      <c r="DU501" s="115"/>
      <c r="DV501" s="115"/>
      <c r="DW501" s="115"/>
      <c r="DX501" s="115"/>
      <c r="DY501" s="115"/>
      <c r="DZ501" s="115"/>
    </row>
    <row r="502" spans="125:130" ht="14.5" x14ac:dyDescent="0.35">
      <c r="DU502" s="114"/>
      <c r="DV502" s="114"/>
      <c r="DW502" s="114"/>
      <c r="DX502" s="114"/>
      <c r="DY502" s="114"/>
      <c r="DZ502" s="114"/>
    </row>
    <row r="503" spans="125:130" ht="14.5" x14ac:dyDescent="0.35">
      <c r="DU503" s="115"/>
      <c r="DV503" s="115"/>
      <c r="DW503" s="115"/>
      <c r="DX503" s="115"/>
      <c r="DY503" s="115"/>
      <c r="DZ503" s="115"/>
    </row>
    <row r="504" spans="125:130" ht="14.5" x14ac:dyDescent="0.35">
      <c r="DU504" s="114"/>
      <c r="DV504" s="114"/>
      <c r="DW504" s="114"/>
      <c r="DX504" s="114"/>
      <c r="DY504" s="114"/>
      <c r="DZ504" s="114"/>
    </row>
    <row r="505" spans="125:130" ht="14.5" x14ac:dyDescent="0.35">
      <c r="DU505" s="115"/>
      <c r="DV505" s="115"/>
      <c r="DW505" s="115"/>
      <c r="DX505" s="115"/>
      <c r="DY505" s="115"/>
      <c r="DZ505" s="115"/>
    </row>
    <row r="506" spans="125:130" ht="14.5" x14ac:dyDescent="0.35">
      <c r="DU506" s="114"/>
      <c r="DV506" s="114"/>
      <c r="DW506" s="114"/>
      <c r="DX506" s="114"/>
      <c r="DY506" s="114"/>
      <c r="DZ506" s="114"/>
    </row>
    <row r="507" spans="125:130" ht="14.5" x14ac:dyDescent="0.35">
      <c r="DU507" s="115"/>
      <c r="DV507" s="115"/>
      <c r="DW507" s="115"/>
      <c r="DX507" s="115"/>
      <c r="DY507" s="115"/>
      <c r="DZ507" s="115"/>
    </row>
    <row r="508" spans="125:130" ht="14.5" x14ac:dyDescent="0.35">
      <c r="DU508" s="114"/>
      <c r="DV508" s="114"/>
      <c r="DW508" s="114"/>
      <c r="DX508" s="114"/>
      <c r="DY508" s="114"/>
      <c r="DZ508" s="114"/>
    </row>
    <row r="509" spans="125:130" ht="14.5" x14ac:dyDescent="0.35">
      <c r="DU509" s="115"/>
      <c r="DV509" s="115"/>
      <c r="DW509" s="115"/>
      <c r="DX509" s="115"/>
      <c r="DY509" s="115"/>
      <c r="DZ509" s="115"/>
    </row>
    <row r="510" spans="125:130" ht="14.5" x14ac:dyDescent="0.35">
      <c r="DU510" s="114"/>
      <c r="DV510" s="114"/>
      <c r="DW510" s="114"/>
      <c r="DX510" s="114"/>
      <c r="DY510" s="114"/>
      <c r="DZ510" s="114"/>
    </row>
    <row r="511" spans="125:130" ht="14.5" x14ac:dyDescent="0.35">
      <c r="DU511" s="115"/>
      <c r="DV511" s="115"/>
      <c r="DW511" s="115"/>
      <c r="DX511" s="115"/>
      <c r="DY511" s="115"/>
      <c r="DZ511" s="115"/>
    </row>
    <row r="512" spans="125:130" ht="14.5" x14ac:dyDescent="0.35">
      <c r="DU512" s="114"/>
      <c r="DV512" s="114"/>
      <c r="DW512" s="114"/>
      <c r="DX512" s="114"/>
      <c r="DY512" s="114"/>
      <c r="DZ512" s="114"/>
    </row>
    <row r="513" spans="125:130" ht="14.5" x14ac:dyDescent="0.35">
      <c r="DU513" s="115"/>
      <c r="DV513" s="115"/>
      <c r="DW513" s="115"/>
      <c r="DX513" s="115"/>
      <c r="DY513" s="115"/>
      <c r="DZ513" s="115"/>
    </row>
    <row r="514" spans="125:130" ht="14.5" x14ac:dyDescent="0.35">
      <c r="DU514" s="114"/>
      <c r="DV514" s="114"/>
      <c r="DW514" s="114"/>
      <c r="DX514" s="114"/>
      <c r="DY514" s="114"/>
      <c r="DZ514" s="114"/>
    </row>
    <row r="515" spans="125:130" ht="14.5" x14ac:dyDescent="0.35">
      <c r="DU515" s="115"/>
      <c r="DV515" s="115"/>
      <c r="DW515" s="115"/>
      <c r="DX515" s="115"/>
      <c r="DY515" s="115"/>
      <c r="DZ515" s="115"/>
    </row>
    <row r="516" spans="125:130" ht="14.5" x14ac:dyDescent="0.35">
      <c r="DU516" s="114"/>
      <c r="DV516" s="114"/>
      <c r="DW516" s="114"/>
      <c r="DX516" s="114"/>
      <c r="DY516" s="114"/>
      <c r="DZ516" s="114"/>
    </row>
    <row r="517" spans="125:130" ht="14.5" x14ac:dyDescent="0.35">
      <c r="DU517" s="115"/>
      <c r="DV517" s="115"/>
      <c r="DW517" s="115"/>
      <c r="DX517" s="115"/>
      <c r="DY517" s="115"/>
      <c r="DZ517" s="115"/>
    </row>
    <row r="518" spans="125:130" ht="14.5" x14ac:dyDescent="0.35">
      <c r="DU518" s="114"/>
      <c r="DV518" s="114"/>
      <c r="DW518" s="114"/>
      <c r="DX518" s="114"/>
      <c r="DY518" s="114"/>
      <c r="DZ518" s="114"/>
    </row>
    <row r="519" spans="125:130" ht="14.5" x14ac:dyDescent="0.35">
      <c r="DU519" s="115"/>
      <c r="DV519" s="115"/>
      <c r="DW519" s="115"/>
      <c r="DX519" s="115"/>
      <c r="DY519" s="115"/>
      <c r="DZ519" s="115"/>
    </row>
    <row r="520" spans="125:130" ht="14.5" x14ac:dyDescent="0.35">
      <c r="DU520" s="114"/>
      <c r="DV520" s="114"/>
      <c r="DW520" s="114"/>
      <c r="DX520" s="114"/>
      <c r="DY520" s="114"/>
      <c r="DZ520" s="114"/>
    </row>
    <row r="521" spans="125:130" ht="14.5" x14ac:dyDescent="0.35">
      <c r="DU521" s="115"/>
      <c r="DV521" s="115"/>
      <c r="DW521" s="115"/>
      <c r="DX521" s="115"/>
      <c r="DY521" s="115"/>
      <c r="DZ521" s="115"/>
    </row>
    <row r="522" spans="125:130" ht="14.5" x14ac:dyDescent="0.35">
      <c r="DU522" s="114"/>
      <c r="DV522" s="114"/>
      <c r="DW522" s="114"/>
      <c r="DX522" s="114"/>
      <c r="DY522" s="114"/>
      <c r="DZ522" s="114"/>
    </row>
    <row r="523" spans="125:130" ht="14.5" x14ac:dyDescent="0.35">
      <c r="DU523" s="115"/>
      <c r="DV523" s="115"/>
      <c r="DW523" s="115"/>
      <c r="DX523" s="115"/>
      <c r="DY523" s="115"/>
      <c r="DZ523" s="115"/>
    </row>
    <row r="524" spans="125:130" ht="14.5" x14ac:dyDescent="0.35">
      <c r="DU524" s="114"/>
      <c r="DV524" s="114"/>
      <c r="DW524" s="114"/>
      <c r="DX524" s="114"/>
      <c r="DY524" s="114"/>
      <c r="DZ524" s="114"/>
    </row>
    <row r="525" spans="125:130" ht="14.5" x14ac:dyDescent="0.35">
      <c r="DU525" s="115"/>
      <c r="DV525" s="115"/>
      <c r="DW525" s="115"/>
      <c r="DX525" s="115"/>
      <c r="DY525" s="115"/>
      <c r="DZ525" s="115"/>
    </row>
    <row r="526" spans="125:130" ht="14.5" x14ac:dyDescent="0.35">
      <c r="DU526" s="114"/>
      <c r="DV526" s="114"/>
      <c r="DW526" s="114"/>
      <c r="DX526" s="114"/>
      <c r="DY526" s="114"/>
      <c r="DZ526" s="114"/>
    </row>
    <row r="527" spans="125:130" ht="14.5" x14ac:dyDescent="0.35">
      <c r="DU527" s="115"/>
      <c r="DV527" s="115"/>
      <c r="DW527" s="115"/>
      <c r="DX527" s="115"/>
      <c r="DY527" s="115"/>
      <c r="DZ527" s="115"/>
    </row>
    <row r="528" spans="125:130" ht="14.5" x14ac:dyDescent="0.35">
      <c r="DU528" s="114"/>
      <c r="DV528" s="114"/>
      <c r="DW528" s="114"/>
      <c r="DX528" s="114"/>
      <c r="DY528" s="114"/>
      <c r="DZ528" s="114"/>
    </row>
    <row r="529" spans="125:130" ht="14.5" x14ac:dyDescent="0.35">
      <c r="DU529" s="115"/>
      <c r="DV529" s="115"/>
      <c r="DW529" s="115"/>
      <c r="DX529" s="115"/>
      <c r="DY529" s="115"/>
      <c r="DZ529" s="115"/>
    </row>
    <row r="530" spans="125:130" ht="14.5" x14ac:dyDescent="0.35">
      <c r="DU530" s="114"/>
      <c r="DV530" s="114"/>
      <c r="DW530" s="114"/>
      <c r="DX530" s="114"/>
      <c r="DY530" s="114"/>
      <c r="DZ530" s="114"/>
    </row>
    <row r="531" spans="125:130" ht="14.5" x14ac:dyDescent="0.35">
      <c r="DU531" s="115"/>
      <c r="DV531" s="115"/>
      <c r="DW531" s="115"/>
      <c r="DX531" s="115"/>
      <c r="DY531" s="115"/>
      <c r="DZ531" s="115"/>
    </row>
    <row r="532" spans="125:130" ht="14.5" x14ac:dyDescent="0.35">
      <c r="DU532" s="114"/>
      <c r="DV532" s="114"/>
      <c r="DW532" s="114"/>
      <c r="DX532" s="114"/>
      <c r="DY532" s="114"/>
      <c r="DZ532" s="114"/>
    </row>
    <row r="533" spans="125:130" ht="14.5" x14ac:dyDescent="0.35">
      <c r="DU533" s="115"/>
      <c r="DV533" s="115"/>
      <c r="DW533" s="115"/>
      <c r="DX533" s="115"/>
      <c r="DY533" s="115"/>
      <c r="DZ533" s="115"/>
    </row>
    <row r="534" spans="125:130" ht="14.5" x14ac:dyDescent="0.35">
      <c r="DU534" s="114"/>
      <c r="DV534" s="114"/>
      <c r="DW534" s="114"/>
      <c r="DX534" s="114"/>
      <c r="DY534" s="114"/>
      <c r="DZ534" s="114"/>
    </row>
    <row r="535" spans="125:130" ht="14.5" x14ac:dyDescent="0.35">
      <c r="DU535" s="115"/>
      <c r="DV535" s="115"/>
      <c r="DW535" s="115"/>
      <c r="DX535" s="115"/>
      <c r="DY535" s="115"/>
      <c r="DZ535" s="115"/>
    </row>
    <row r="536" spans="125:130" ht="14.5" x14ac:dyDescent="0.35">
      <c r="DU536" s="114"/>
      <c r="DV536" s="114"/>
      <c r="DW536" s="114"/>
      <c r="DX536" s="114"/>
      <c r="DY536" s="114"/>
      <c r="DZ536" s="114"/>
    </row>
    <row r="537" spans="125:130" ht="14.5" x14ac:dyDescent="0.35">
      <c r="DU537" s="115"/>
      <c r="DV537" s="115"/>
      <c r="DW537" s="115"/>
      <c r="DX537" s="115"/>
      <c r="DY537" s="115"/>
      <c r="DZ537" s="115"/>
    </row>
    <row r="538" spans="125:130" ht="14.5" x14ac:dyDescent="0.35">
      <c r="DU538" s="114"/>
      <c r="DV538" s="114"/>
      <c r="DW538" s="114"/>
      <c r="DX538" s="114"/>
      <c r="DY538" s="114"/>
      <c r="DZ538" s="114"/>
    </row>
    <row r="539" spans="125:130" ht="14.5" x14ac:dyDescent="0.35">
      <c r="DU539" s="115"/>
      <c r="DV539" s="115"/>
      <c r="DW539" s="115"/>
      <c r="DX539" s="115"/>
      <c r="DY539" s="115"/>
      <c r="DZ539" s="115"/>
    </row>
    <row r="540" spans="125:130" ht="14.5" x14ac:dyDescent="0.35">
      <c r="DU540" s="114"/>
      <c r="DV540" s="114"/>
      <c r="DW540" s="114"/>
      <c r="DX540" s="114"/>
      <c r="DY540" s="114"/>
      <c r="DZ540" s="114"/>
    </row>
    <row r="541" spans="125:130" ht="14.5" x14ac:dyDescent="0.35">
      <c r="DU541" s="115"/>
      <c r="DV541" s="115"/>
      <c r="DW541" s="115"/>
      <c r="DX541" s="115"/>
      <c r="DY541" s="115"/>
      <c r="DZ541" s="115"/>
    </row>
    <row r="542" spans="125:130" ht="14.5" x14ac:dyDescent="0.35">
      <c r="DU542" s="114"/>
      <c r="DV542" s="114"/>
      <c r="DW542" s="114"/>
      <c r="DX542" s="114"/>
      <c r="DY542" s="114"/>
      <c r="DZ542" s="114"/>
    </row>
    <row r="543" spans="125:130" ht="14.5" x14ac:dyDescent="0.35">
      <c r="DU543" s="115"/>
      <c r="DV543" s="115"/>
      <c r="DW543" s="115"/>
      <c r="DX543" s="115"/>
      <c r="DY543" s="115"/>
      <c r="DZ543" s="115"/>
    </row>
    <row r="544" spans="125:130" ht="14.5" x14ac:dyDescent="0.35">
      <c r="DU544" s="114"/>
      <c r="DV544" s="114"/>
      <c r="DW544" s="114"/>
      <c r="DX544" s="114"/>
      <c r="DY544" s="114"/>
      <c r="DZ544" s="114"/>
    </row>
    <row r="545" spans="125:130" ht="14.5" x14ac:dyDescent="0.35">
      <c r="DU545" s="115"/>
      <c r="DV545" s="115"/>
      <c r="DW545" s="115"/>
      <c r="DX545" s="115"/>
      <c r="DY545" s="115"/>
      <c r="DZ545" s="115"/>
    </row>
    <row r="546" spans="125:130" ht="14.5" x14ac:dyDescent="0.35">
      <c r="DU546" s="114"/>
      <c r="DV546" s="114"/>
      <c r="DW546" s="114"/>
      <c r="DX546" s="114"/>
      <c r="DY546" s="114"/>
      <c r="DZ546" s="114"/>
    </row>
    <row r="547" spans="125:130" ht="14.5" x14ac:dyDescent="0.35">
      <c r="DU547" s="115"/>
      <c r="DV547" s="115"/>
      <c r="DW547" s="115"/>
      <c r="DX547" s="115"/>
      <c r="DY547" s="115"/>
      <c r="DZ547" s="115"/>
    </row>
    <row r="548" spans="125:130" ht="14.5" x14ac:dyDescent="0.35">
      <c r="DU548" s="114"/>
      <c r="DV548" s="114"/>
      <c r="DW548" s="114"/>
      <c r="DX548" s="114"/>
      <c r="DY548" s="114"/>
      <c r="DZ548" s="114"/>
    </row>
    <row r="549" spans="125:130" ht="14.5" x14ac:dyDescent="0.35">
      <c r="DU549" s="115"/>
      <c r="DV549" s="115"/>
      <c r="DW549" s="115"/>
      <c r="DX549" s="115"/>
      <c r="DY549" s="115"/>
      <c r="DZ549" s="115"/>
    </row>
    <row r="550" spans="125:130" ht="14.5" x14ac:dyDescent="0.35">
      <c r="DU550" s="114"/>
      <c r="DV550" s="114"/>
      <c r="DW550" s="114"/>
      <c r="DX550" s="114"/>
      <c r="DY550" s="114"/>
      <c r="DZ550" s="114"/>
    </row>
    <row r="551" spans="125:130" ht="14.5" x14ac:dyDescent="0.35">
      <c r="DU551" s="115"/>
      <c r="DV551" s="115"/>
      <c r="DW551" s="115"/>
      <c r="DX551" s="115"/>
      <c r="DY551" s="115"/>
      <c r="DZ551" s="115"/>
    </row>
    <row r="552" spans="125:130" ht="14.5" x14ac:dyDescent="0.35">
      <c r="DU552" s="114"/>
      <c r="DV552" s="114"/>
      <c r="DW552" s="114"/>
      <c r="DX552" s="114"/>
      <c r="DY552" s="114"/>
      <c r="DZ552" s="114"/>
    </row>
    <row r="553" spans="125:130" ht="14.5" x14ac:dyDescent="0.35">
      <c r="DU553" s="115"/>
      <c r="DV553" s="115"/>
      <c r="DW553" s="115"/>
      <c r="DX553" s="115"/>
      <c r="DY553" s="115"/>
      <c r="DZ553" s="115"/>
    </row>
    <row r="554" spans="125:130" ht="14.5" x14ac:dyDescent="0.35">
      <c r="DU554" s="114"/>
      <c r="DV554" s="114"/>
      <c r="DW554" s="114"/>
      <c r="DX554" s="114"/>
      <c r="DY554" s="114"/>
      <c r="DZ554" s="114"/>
    </row>
    <row r="555" spans="125:130" ht="14.5" x14ac:dyDescent="0.35">
      <c r="DU555" s="115"/>
      <c r="DV555" s="115"/>
      <c r="DW555" s="115"/>
      <c r="DX555" s="115"/>
      <c r="DY555" s="115"/>
      <c r="DZ555" s="115"/>
    </row>
    <row r="556" spans="125:130" ht="14.5" x14ac:dyDescent="0.35">
      <c r="DU556" s="114"/>
      <c r="DV556" s="114"/>
      <c r="DW556" s="114"/>
      <c r="DX556" s="114"/>
      <c r="DY556" s="114"/>
      <c r="DZ556" s="114"/>
    </row>
    <row r="557" spans="125:130" ht="14.5" x14ac:dyDescent="0.35">
      <c r="DU557" s="115"/>
      <c r="DV557" s="115"/>
      <c r="DW557" s="115"/>
      <c r="DX557" s="115"/>
      <c r="DY557" s="115"/>
      <c r="DZ557" s="115"/>
    </row>
    <row r="558" spans="125:130" ht="14.5" x14ac:dyDescent="0.35">
      <c r="DU558" s="114"/>
      <c r="DV558" s="114"/>
      <c r="DW558" s="114"/>
      <c r="DX558" s="114"/>
      <c r="DY558" s="114"/>
      <c r="DZ558" s="114"/>
    </row>
    <row r="559" spans="125:130" ht="14.5" x14ac:dyDescent="0.35">
      <c r="DU559" s="115"/>
      <c r="DV559" s="115"/>
      <c r="DW559" s="115"/>
      <c r="DX559" s="115"/>
      <c r="DY559" s="115"/>
      <c r="DZ559" s="115"/>
    </row>
    <row r="560" spans="125:130" ht="14.5" x14ac:dyDescent="0.35">
      <c r="DU560" s="114"/>
      <c r="DV560" s="114"/>
      <c r="DW560" s="114"/>
      <c r="DX560" s="114"/>
      <c r="DY560" s="114"/>
      <c r="DZ560" s="114"/>
    </row>
    <row r="561" spans="125:130" ht="14.5" x14ac:dyDescent="0.35">
      <c r="DU561" s="115"/>
      <c r="DV561" s="115"/>
      <c r="DW561" s="115"/>
      <c r="DX561" s="115"/>
      <c r="DY561" s="115"/>
      <c r="DZ561" s="115"/>
    </row>
    <row r="562" spans="125:130" ht="14.5" x14ac:dyDescent="0.35">
      <c r="DU562" s="114"/>
      <c r="DV562" s="114"/>
      <c r="DW562" s="114"/>
      <c r="DX562" s="114"/>
      <c r="DY562" s="114"/>
      <c r="DZ562" s="114"/>
    </row>
    <row r="563" spans="125:130" ht="14.5" x14ac:dyDescent="0.35">
      <c r="DU563" s="115"/>
      <c r="DV563" s="115"/>
      <c r="DW563" s="115"/>
      <c r="DX563" s="115"/>
      <c r="DY563" s="115"/>
      <c r="DZ563" s="115"/>
    </row>
    <row r="564" spans="125:130" ht="14.5" x14ac:dyDescent="0.35">
      <c r="DU564" s="114"/>
      <c r="DV564" s="114"/>
      <c r="DW564" s="114"/>
      <c r="DX564" s="114"/>
      <c r="DY564" s="114"/>
      <c r="DZ564" s="114"/>
    </row>
    <row r="565" spans="125:130" ht="14.5" x14ac:dyDescent="0.35">
      <c r="DU565" s="115"/>
      <c r="DV565" s="115"/>
      <c r="DW565" s="115"/>
      <c r="DX565" s="115"/>
      <c r="DY565" s="115"/>
      <c r="DZ565" s="115"/>
    </row>
    <row r="566" spans="125:130" ht="14.5" x14ac:dyDescent="0.35">
      <c r="DU566" s="114"/>
      <c r="DV566" s="114"/>
      <c r="DW566" s="114"/>
      <c r="DX566" s="114"/>
      <c r="DY566" s="114"/>
      <c r="DZ566" s="114"/>
    </row>
    <row r="567" spans="125:130" ht="14.5" x14ac:dyDescent="0.35">
      <c r="DU567" s="115"/>
      <c r="DV567" s="115"/>
      <c r="DW567" s="115"/>
      <c r="DX567" s="115"/>
      <c r="DY567" s="115"/>
      <c r="DZ567" s="115"/>
    </row>
    <row r="568" spans="125:130" ht="14.5" x14ac:dyDescent="0.35">
      <c r="DU568" s="114"/>
      <c r="DV568" s="114"/>
      <c r="DW568" s="114"/>
      <c r="DX568" s="114"/>
      <c r="DY568" s="114"/>
      <c r="DZ568" s="114"/>
    </row>
    <row r="569" spans="125:130" ht="14.5" x14ac:dyDescent="0.35">
      <c r="DU569" s="115"/>
      <c r="DV569" s="115"/>
      <c r="DW569" s="115"/>
      <c r="DX569" s="115"/>
      <c r="DY569" s="115"/>
      <c r="DZ569" s="115"/>
    </row>
    <row r="570" spans="125:130" ht="14.5" x14ac:dyDescent="0.35">
      <c r="DU570" s="114"/>
      <c r="DV570" s="114"/>
      <c r="DW570" s="114"/>
      <c r="DX570" s="114"/>
      <c r="DY570" s="114"/>
      <c r="DZ570" s="114"/>
    </row>
    <row r="571" spans="125:130" ht="14.5" x14ac:dyDescent="0.35">
      <c r="DU571" s="115"/>
      <c r="DV571" s="115"/>
      <c r="DW571" s="115"/>
      <c r="DX571" s="115"/>
      <c r="DY571" s="115"/>
      <c r="DZ571" s="115"/>
    </row>
    <row r="572" spans="125:130" ht="14.5" x14ac:dyDescent="0.35">
      <c r="DU572" s="114"/>
      <c r="DV572" s="114"/>
      <c r="DW572" s="114"/>
      <c r="DX572" s="114"/>
      <c r="DY572" s="114"/>
      <c r="DZ572" s="114"/>
    </row>
    <row r="573" spans="125:130" ht="14.5" x14ac:dyDescent="0.35">
      <c r="DU573" s="115"/>
      <c r="DV573" s="115"/>
      <c r="DW573" s="115"/>
      <c r="DX573" s="115"/>
      <c r="DY573" s="115"/>
      <c r="DZ573" s="115"/>
    </row>
    <row r="574" spans="125:130" ht="14.5" x14ac:dyDescent="0.35">
      <c r="DU574" s="114"/>
      <c r="DV574" s="114"/>
      <c r="DW574" s="114"/>
      <c r="DX574" s="114"/>
      <c r="DY574" s="114"/>
      <c r="DZ574" s="114"/>
    </row>
    <row r="575" spans="125:130" ht="14.5" x14ac:dyDescent="0.35">
      <c r="DU575" s="115"/>
      <c r="DV575" s="115"/>
      <c r="DW575" s="115"/>
      <c r="DX575" s="115"/>
      <c r="DY575" s="115"/>
      <c r="DZ575" s="115"/>
    </row>
    <row r="576" spans="125:130" ht="14.5" x14ac:dyDescent="0.35">
      <c r="DU576" s="114"/>
      <c r="DV576" s="114"/>
      <c r="DW576" s="114"/>
      <c r="DX576" s="114"/>
      <c r="DY576" s="114"/>
      <c r="DZ576" s="114"/>
    </row>
    <row r="577" spans="125:130" ht="14.5" x14ac:dyDescent="0.35">
      <c r="DU577" s="115"/>
      <c r="DV577" s="115"/>
      <c r="DW577" s="115"/>
      <c r="DX577" s="115"/>
      <c r="DY577" s="115"/>
      <c r="DZ577" s="115"/>
    </row>
    <row r="578" spans="125:130" ht="14.5" x14ac:dyDescent="0.35">
      <c r="DU578" s="114"/>
      <c r="DV578" s="114"/>
      <c r="DW578" s="114"/>
      <c r="DX578" s="114"/>
      <c r="DY578" s="114"/>
      <c r="DZ578" s="114"/>
    </row>
    <row r="579" spans="125:130" ht="14.5" x14ac:dyDescent="0.35">
      <c r="DU579" s="115"/>
      <c r="DV579" s="115"/>
      <c r="DW579" s="115"/>
      <c r="DX579" s="115"/>
      <c r="DY579" s="115"/>
      <c r="DZ579" s="115"/>
    </row>
    <row r="580" spans="125:130" ht="14.5" x14ac:dyDescent="0.35">
      <c r="DU580" s="114"/>
      <c r="DV580" s="114"/>
      <c r="DW580" s="114"/>
      <c r="DX580" s="114"/>
      <c r="DY580" s="114"/>
      <c r="DZ580" s="114"/>
    </row>
    <row r="581" spans="125:130" ht="14.5" x14ac:dyDescent="0.35">
      <c r="DU581" s="115"/>
      <c r="DV581" s="115"/>
      <c r="DW581" s="115"/>
      <c r="DX581" s="115"/>
      <c r="DY581" s="115"/>
      <c r="DZ581" s="115"/>
    </row>
    <row r="582" spans="125:130" ht="14.5" x14ac:dyDescent="0.35">
      <c r="DU582" s="114"/>
      <c r="DV582" s="114"/>
      <c r="DW582" s="114"/>
      <c r="DX582" s="114"/>
      <c r="DY582" s="114"/>
      <c r="DZ582" s="114"/>
    </row>
    <row r="583" spans="125:130" ht="14.5" x14ac:dyDescent="0.35">
      <c r="DU583" s="115"/>
      <c r="DV583" s="115"/>
      <c r="DW583" s="115"/>
      <c r="DX583" s="115"/>
      <c r="DY583" s="115"/>
      <c r="DZ583" s="115"/>
    </row>
    <row r="584" spans="125:130" ht="14.5" x14ac:dyDescent="0.35">
      <c r="DU584" s="114"/>
      <c r="DV584" s="114"/>
      <c r="DW584" s="114"/>
      <c r="DX584" s="114"/>
      <c r="DY584" s="114"/>
      <c r="DZ584" s="114"/>
    </row>
    <row r="585" spans="125:130" ht="14.5" x14ac:dyDescent="0.35">
      <c r="DU585" s="115"/>
      <c r="DV585" s="115"/>
      <c r="DW585" s="115"/>
      <c r="DX585" s="115"/>
      <c r="DY585" s="115"/>
      <c r="DZ585" s="115"/>
    </row>
    <row r="586" spans="125:130" ht="14.5" x14ac:dyDescent="0.35">
      <c r="DU586" s="114"/>
      <c r="DV586" s="114"/>
      <c r="DW586" s="114"/>
      <c r="DX586" s="114"/>
      <c r="DY586" s="114"/>
      <c r="DZ586" s="114"/>
    </row>
    <row r="587" spans="125:130" ht="14.5" x14ac:dyDescent="0.35">
      <c r="DU587" s="115"/>
      <c r="DV587" s="115"/>
      <c r="DW587" s="115"/>
      <c r="DX587" s="115"/>
      <c r="DY587" s="115"/>
      <c r="DZ587" s="115"/>
    </row>
    <row r="588" spans="125:130" ht="14.5" x14ac:dyDescent="0.35">
      <c r="DU588" s="114"/>
      <c r="DV588" s="114"/>
      <c r="DW588" s="114"/>
      <c r="DX588" s="114"/>
      <c r="DY588" s="114"/>
      <c r="DZ588" s="114"/>
    </row>
    <row r="589" spans="125:130" ht="14.5" x14ac:dyDescent="0.35">
      <c r="DU589" s="115"/>
      <c r="DV589" s="115"/>
      <c r="DW589" s="115"/>
      <c r="DX589" s="115"/>
      <c r="DY589" s="115"/>
      <c r="DZ589" s="115"/>
    </row>
    <row r="590" spans="125:130" ht="14.5" x14ac:dyDescent="0.35">
      <c r="DU590" s="114"/>
      <c r="DV590" s="114"/>
      <c r="DW590" s="114"/>
      <c r="DX590" s="114"/>
      <c r="DY590" s="114"/>
      <c r="DZ590" s="114"/>
    </row>
    <row r="591" spans="125:130" ht="14.5" x14ac:dyDescent="0.35">
      <c r="DU591" s="115"/>
      <c r="DV591" s="115"/>
      <c r="DW591" s="115"/>
      <c r="DX591" s="115"/>
      <c r="DY591" s="115"/>
      <c r="DZ591" s="115"/>
    </row>
    <row r="592" spans="125:130" ht="14.5" x14ac:dyDescent="0.35">
      <c r="DU592" s="114"/>
      <c r="DV592" s="114"/>
      <c r="DW592" s="114"/>
      <c r="DX592" s="114"/>
      <c r="DY592" s="114"/>
      <c r="DZ592" s="114"/>
    </row>
    <row r="593" spans="125:130" ht="14.5" x14ac:dyDescent="0.35">
      <c r="DU593" s="115"/>
      <c r="DV593" s="115"/>
      <c r="DW593" s="115"/>
      <c r="DX593" s="115"/>
      <c r="DY593" s="115"/>
      <c r="DZ593" s="115"/>
    </row>
    <row r="594" spans="125:130" ht="14.5" x14ac:dyDescent="0.35">
      <c r="DU594" s="114"/>
      <c r="DV594" s="114"/>
      <c r="DW594" s="114"/>
      <c r="DX594" s="114"/>
      <c r="DY594" s="114"/>
      <c r="DZ594" s="114"/>
    </row>
    <row r="595" spans="125:130" ht="14.5" x14ac:dyDescent="0.35">
      <c r="DU595" s="115"/>
      <c r="DV595" s="115"/>
      <c r="DW595" s="115"/>
      <c r="DX595" s="115"/>
      <c r="DY595" s="115"/>
      <c r="DZ595" s="115"/>
    </row>
    <row r="596" spans="125:130" ht="14.5" x14ac:dyDescent="0.35">
      <c r="DU596" s="114"/>
      <c r="DV596" s="114"/>
      <c r="DW596" s="114"/>
      <c r="DX596" s="114"/>
      <c r="DY596" s="114"/>
      <c r="DZ596" s="114"/>
    </row>
    <row r="597" spans="125:130" ht="14.5" x14ac:dyDescent="0.35">
      <c r="DU597" s="115"/>
      <c r="DV597" s="115"/>
      <c r="DW597" s="115"/>
      <c r="DX597" s="115"/>
      <c r="DY597" s="115"/>
      <c r="DZ597" s="115"/>
    </row>
    <row r="598" spans="125:130" ht="14.5" x14ac:dyDescent="0.35">
      <c r="DU598" s="114"/>
      <c r="DV598" s="114"/>
      <c r="DW598" s="114"/>
      <c r="DX598" s="114"/>
      <c r="DY598" s="114"/>
      <c r="DZ598" s="114"/>
    </row>
    <row r="599" spans="125:130" ht="14.5" x14ac:dyDescent="0.35">
      <c r="DU599" s="115"/>
      <c r="DV599" s="115"/>
      <c r="DW599" s="115"/>
      <c r="DX599" s="115"/>
      <c r="DY599" s="115"/>
      <c r="DZ599" s="115"/>
    </row>
  </sheetData>
  <mergeCells count="636">
    <mergeCell ref="D412:G412"/>
    <mergeCell ref="H412:K412"/>
    <mergeCell ref="D408:K408"/>
    <mergeCell ref="O408:Q408"/>
    <mergeCell ref="R408:S408"/>
    <mergeCell ref="T408:W408"/>
    <mergeCell ref="L410:S410"/>
    <mergeCell ref="T410:AA410"/>
    <mergeCell ref="H410:K410"/>
    <mergeCell ref="L412:S412"/>
    <mergeCell ref="T412:AA412"/>
    <mergeCell ref="L420:S420"/>
    <mergeCell ref="T420:AA420"/>
    <mergeCell ref="D414:K414"/>
    <mergeCell ref="O414:Q414"/>
    <mergeCell ref="R414:S414"/>
    <mergeCell ref="T414:W414"/>
    <mergeCell ref="X414:AA414"/>
    <mergeCell ref="D416:E416"/>
    <mergeCell ref="I416:J416"/>
    <mergeCell ref="K416:L416"/>
    <mergeCell ref="T416:AA416"/>
    <mergeCell ref="H420:K420"/>
    <mergeCell ref="D418:K418"/>
    <mergeCell ref="O418:Q418"/>
    <mergeCell ref="R418:S418"/>
    <mergeCell ref="T418:W418"/>
    <mergeCell ref="O404:Q404"/>
    <mergeCell ref="R404:S404"/>
    <mergeCell ref="T404:W404"/>
    <mergeCell ref="X404:AA404"/>
    <mergeCell ref="D406:E406"/>
    <mergeCell ref="I406:J406"/>
    <mergeCell ref="K406:L406"/>
    <mergeCell ref="T406:AA406"/>
    <mergeCell ref="D402:G402"/>
    <mergeCell ref="H402:K402"/>
    <mergeCell ref="D404:K404"/>
    <mergeCell ref="D398:K398"/>
    <mergeCell ref="O398:Q398"/>
    <mergeCell ref="R398:S398"/>
    <mergeCell ref="T398:W398"/>
    <mergeCell ref="L400:S400"/>
    <mergeCell ref="T400:AA400"/>
    <mergeCell ref="H400:K400"/>
    <mergeCell ref="L402:S402"/>
    <mergeCell ref="T402:AA402"/>
    <mergeCell ref="D394:K394"/>
    <mergeCell ref="O394:Q394"/>
    <mergeCell ref="R394:S394"/>
    <mergeCell ref="T394:W394"/>
    <mergeCell ref="X394:AA394"/>
    <mergeCell ref="D396:E396"/>
    <mergeCell ref="I396:J396"/>
    <mergeCell ref="K396:L396"/>
    <mergeCell ref="T396:AA396"/>
    <mergeCell ref="D392:G392"/>
    <mergeCell ref="H392:K392"/>
    <mergeCell ref="D388:K388"/>
    <mergeCell ref="O388:Q388"/>
    <mergeCell ref="R388:S388"/>
    <mergeCell ref="T388:W388"/>
    <mergeCell ref="L390:S390"/>
    <mergeCell ref="T390:AA390"/>
    <mergeCell ref="H390:K390"/>
    <mergeCell ref="L392:S392"/>
    <mergeCell ref="T392:AA392"/>
    <mergeCell ref="D384:K384"/>
    <mergeCell ref="O384:Q384"/>
    <mergeCell ref="R384:S384"/>
    <mergeCell ref="T384:W384"/>
    <mergeCell ref="X384:AA384"/>
    <mergeCell ref="D386:E386"/>
    <mergeCell ref="I386:J386"/>
    <mergeCell ref="K386:L386"/>
    <mergeCell ref="T386:AA386"/>
    <mergeCell ref="D382:G382"/>
    <mergeCell ref="H382:K382"/>
    <mergeCell ref="D378:K378"/>
    <mergeCell ref="O378:Q378"/>
    <mergeCell ref="R378:S378"/>
    <mergeCell ref="T378:W378"/>
    <mergeCell ref="L380:S380"/>
    <mergeCell ref="T380:AA380"/>
    <mergeCell ref="H380:K380"/>
    <mergeCell ref="L382:S382"/>
    <mergeCell ref="T382:AA382"/>
    <mergeCell ref="D374:K374"/>
    <mergeCell ref="O374:Q374"/>
    <mergeCell ref="R374:S374"/>
    <mergeCell ref="T374:W374"/>
    <mergeCell ref="X374:AA374"/>
    <mergeCell ref="D376:E376"/>
    <mergeCell ref="I376:J376"/>
    <mergeCell ref="K376:L376"/>
    <mergeCell ref="T376:AA376"/>
    <mergeCell ref="D372:G372"/>
    <mergeCell ref="H372:K372"/>
    <mergeCell ref="D368:K368"/>
    <mergeCell ref="O368:Q368"/>
    <mergeCell ref="R368:S368"/>
    <mergeCell ref="T368:W368"/>
    <mergeCell ref="L370:S370"/>
    <mergeCell ref="T370:AA370"/>
    <mergeCell ref="H370:K370"/>
    <mergeCell ref="L372:S372"/>
    <mergeCell ref="T372:AA372"/>
    <mergeCell ref="D364:K364"/>
    <mergeCell ref="O364:Q364"/>
    <mergeCell ref="R364:S364"/>
    <mergeCell ref="T364:W364"/>
    <mergeCell ref="X364:AA364"/>
    <mergeCell ref="D366:E366"/>
    <mergeCell ref="I366:J366"/>
    <mergeCell ref="K366:L366"/>
    <mergeCell ref="T366:AA366"/>
    <mergeCell ref="D362:G362"/>
    <mergeCell ref="H362:K362"/>
    <mergeCell ref="D358:K358"/>
    <mergeCell ref="O358:Q358"/>
    <mergeCell ref="R358:S358"/>
    <mergeCell ref="T358:W358"/>
    <mergeCell ref="L360:S360"/>
    <mergeCell ref="T360:AA360"/>
    <mergeCell ref="H360:K360"/>
    <mergeCell ref="L362:S362"/>
    <mergeCell ref="T362:AA362"/>
    <mergeCell ref="D354:K354"/>
    <mergeCell ref="O354:Q354"/>
    <mergeCell ref="R354:S354"/>
    <mergeCell ref="T354:W354"/>
    <mergeCell ref="X354:AA354"/>
    <mergeCell ref="D356:E356"/>
    <mergeCell ref="I356:J356"/>
    <mergeCell ref="K356:L356"/>
    <mergeCell ref="T356:AA356"/>
    <mergeCell ref="D352:G352"/>
    <mergeCell ref="H352:K352"/>
    <mergeCell ref="D348:K348"/>
    <mergeCell ref="O348:Q348"/>
    <mergeCell ref="R348:S348"/>
    <mergeCell ref="T348:W348"/>
    <mergeCell ref="L350:S350"/>
    <mergeCell ref="T350:AA350"/>
    <mergeCell ref="H350:K350"/>
    <mergeCell ref="L352:S352"/>
    <mergeCell ref="T352:AA352"/>
    <mergeCell ref="D344:K344"/>
    <mergeCell ref="O344:Q344"/>
    <mergeCell ref="R344:S344"/>
    <mergeCell ref="T344:W344"/>
    <mergeCell ref="X344:AA344"/>
    <mergeCell ref="D346:E346"/>
    <mergeCell ref="I346:J346"/>
    <mergeCell ref="K346:L346"/>
    <mergeCell ref="T346:AA346"/>
    <mergeCell ref="D342:G342"/>
    <mergeCell ref="H342:K342"/>
    <mergeCell ref="D338:K338"/>
    <mergeCell ref="O338:Q338"/>
    <mergeCell ref="R338:S338"/>
    <mergeCell ref="T338:W338"/>
    <mergeCell ref="L340:S340"/>
    <mergeCell ref="T340:AA340"/>
    <mergeCell ref="H340:K340"/>
    <mergeCell ref="L342:S342"/>
    <mergeCell ref="T342:AA342"/>
    <mergeCell ref="D334:K334"/>
    <mergeCell ref="O334:Q334"/>
    <mergeCell ref="R334:S334"/>
    <mergeCell ref="T334:W334"/>
    <mergeCell ref="X334:AA334"/>
    <mergeCell ref="D336:E336"/>
    <mergeCell ref="I336:J336"/>
    <mergeCell ref="K336:L336"/>
    <mergeCell ref="T336:AA336"/>
    <mergeCell ref="D332:G332"/>
    <mergeCell ref="H332:K332"/>
    <mergeCell ref="D328:K328"/>
    <mergeCell ref="O328:Q328"/>
    <mergeCell ref="R328:S328"/>
    <mergeCell ref="T328:W328"/>
    <mergeCell ref="L330:S330"/>
    <mergeCell ref="T330:AA330"/>
    <mergeCell ref="H330:K330"/>
    <mergeCell ref="L332:S332"/>
    <mergeCell ref="T332:AA332"/>
    <mergeCell ref="D324:K324"/>
    <mergeCell ref="O324:Q324"/>
    <mergeCell ref="R324:S324"/>
    <mergeCell ref="T324:W324"/>
    <mergeCell ref="X324:AA324"/>
    <mergeCell ref="D326:E326"/>
    <mergeCell ref="I326:J326"/>
    <mergeCell ref="K326:L326"/>
    <mergeCell ref="T326:AA326"/>
    <mergeCell ref="D322:G322"/>
    <mergeCell ref="H322:K322"/>
    <mergeCell ref="D318:K318"/>
    <mergeCell ref="O318:Q318"/>
    <mergeCell ref="R318:S318"/>
    <mergeCell ref="T318:W318"/>
    <mergeCell ref="L320:S320"/>
    <mergeCell ref="T320:AA320"/>
    <mergeCell ref="H320:K320"/>
    <mergeCell ref="L322:S322"/>
    <mergeCell ref="T322:AA322"/>
    <mergeCell ref="D314:K314"/>
    <mergeCell ref="O314:Q314"/>
    <mergeCell ref="R314:S314"/>
    <mergeCell ref="T314:W314"/>
    <mergeCell ref="X314:AA314"/>
    <mergeCell ref="D316:E316"/>
    <mergeCell ref="I316:J316"/>
    <mergeCell ref="K316:L316"/>
    <mergeCell ref="T316:AA316"/>
    <mergeCell ref="D312:G312"/>
    <mergeCell ref="H312:K312"/>
    <mergeCell ref="D308:K308"/>
    <mergeCell ref="O308:Q308"/>
    <mergeCell ref="R308:S308"/>
    <mergeCell ref="T308:W308"/>
    <mergeCell ref="L310:S310"/>
    <mergeCell ref="T310:AA310"/>
    <mergeCell ref="H310:K310"/>
    <mergeCell ref="L312:S312"/>
    <mergeCell ref="T312:AA312"/>
    <mergeCell ref="D304:K304"/>
    <mergeCell ref="O304:Q304"/>
    <mergeCell ref="R304:S304"/>
    <mergeCell ref="T304:W304"/>
    <mergeCell ref="X304:AA304"/>
    <mergeCell ref="D306:E306"/>
    <mergeCell ref="I306:J306"/>
    <mergeCell ref="K306:L306"/>
    <mergeCell ref="T306:AA306"/>
    <mergeCell ref="D302:G302"/>
    <mergeCell ref="H302:K302"/>
    <mergeCell ref="D298:K298"/>
    <mergeCell ref="O298:Q298"/>
    <mergeCell ref="R298:S298"/>
    <mergeCell ref="T298:W298"/>
    <mergeCell ref="L300:S300"/>
    <mergeCell ref="T300:AA300"/>
    <mergeCell ref="H300:K300"/>
    <mergeCell ref="L302:S302"/>
    <mergeCell ref="T302:AA302"/>
    <mergeCell ref="D294:K294"/>
    <mergeCell ref="O294:Q294"/>
    <mergeCell ref="R294:S294"/>
    <mergeCell ref="T294:W294"/>
    <mergeCell ref="X294:AA294"/>
    <mergeCell ref="D296:E296"/>
    <mergeCell ref="I296:J296"/>
    <mergeCell ref="K296:L296"/>
    <mergeCell ref="T296:AA296"/>
    <mergeCell ref="D292:G292"/>
    <mergeCell ref="H292:K292"/>
    <mergeCell ref="D288:K288"/>
    <mergeCell ref="O288:Q288"/>
    <mergeCell ref="R288:S288"/>
    <mergeCell ref="T288:W288"/>
    <mergeCell ref="L290:S290"/>
    <mergeCell ref="T290:AA290"/>
    <mergeCell ref="H290:K290"/>
    <mergeCell ref="L292:S292"/>
    <mergeCell ref="T292:AA292"/>
    <mergeCell ref="D284:K284"/>
    <mergeCell ref="O284:Q284"/>
    <mergeCell ref="R284:S284"/>
    <mergeCell ref="T284:W284"/>
    <mergeCell ref="X284:AA284"/>
    <mergeCell ref="D286:E286"/>
    <mergeCell ref="I286:J286"/>
    <mergeCell ref="K286:L286"/>
    <mergeCell ref="T286:AA286"/>
    <mergeCell ref="D282:G282"/>
    <mergeCell ref="H282:K282"/>
    <mergeCell ref="D278:K278"/>
    <mergeCell ref="O278:Q278"/>
    <mergeCell ref="R278:S278"/>
    <mergeCell ref="T278:W278"/>
    <mergeCell ref="L280:S280"/>
    <mergeCell ref="T280:AA280"/>
    <mergeCell ref="H280:K280"/>
    <mergeCell ref="L282:S282"/>
    <mergeCell ref="T282:AA282"/>
    <mergeCell ref="D274:K274"/>
    <mergeCell ref="O274:Q274"/>
    <mergeCell ref="R274:S274"/>
    <mergeCell ref="T274:W274"/>
    <mergeCell ref="X274:AA274"/>
    <mergeCell ref="D276:E276"/>
    <mergeCell ref="I276:J276"/>
    <mergeCell ref="K276:L276"/>
    <mergeCell ref="T276:AA276"/>
    <mergeCell ref="D272:G272"/>
    <mergeCell ref="H272:K272"/>
    <mergeCell ref="D268:K268"/>
    <mergeCell ref="O268:Q268"/>
    <mergeCell ref="R268:S268"/>
    <mergeCell ref="T268:W268"/>
    <mergeCell ref="L270:S270"/>
    <mergeCell ref="T270:AA270"/>
    <mergeCell ref="H270:K270"/>
    <mergeCell ref="L272:S272"/>
    <mergeCell ref="T272:AA272"/>
    <mergeCell ref="D264:K264"/>
    <mergeCell ref="O264:Q264"/>
    <mergeCell ref="R264:S264"/>
    <mergeCell ref="T264:W264"/>
    <mergeCell ref="X264:AA264"/>
    <mergeCell ref="D266:E266"/>
    <mergeCell ref="I266:J266"/>
    <mergeCell ref="K266:L266"/>
    <mergeCell ref="T266:AA266"/>
    <mergeCell ref="D262:G262"/>
    <mergeCell ref="H262:K262"/>
    <mergeCell ref="D258:K258"/>
    <mergeCell ref="O258:Q258"/>
    <mergeCell ref="R258:S258"/>
    <mergeCell ref="T258:W258"/>
    <mergeCell ref="L260:S260"/>
    <mergeCell ref="T260:AA260"/>
    <mergeCell ref="H260:K260"/>
    <mergeCell ref="L262:S262"/>
    <mergeCell ref="T262:AA262"/>
    <mergeCell ref="D254:K254"/>
    <mergeCell ref="O254:Q254"/>
    <mergeCell ref="R254:S254"/>
    <mergeCell ref="T254:W254"/>
    <mergeCell ref="X254:AA254"/>
    <mergeCell ref="D256:E256"/>
    <mergeCell ref="I256:J256"/>
    <mergeCell ref="K256:L256"/>
    <mergeCell ref="T256:AA256"/>
    <mergeCell ref="D252:G252"/>
    <mergeCell ref="H252:K252"/>
    <mergeCell ref="D248:K248"/>
    <mergeCell ref="O248:Q248"/>
    <mergeCell ref="R248:S248"/>
    <mergeCell ref="T248:W248"/>
    <mergeCell ref="L250:S250"/>
    <mergeCell ref="T250:AA250"/>
    <mergeCell ref="H250:K250"/>
    <mergeCell ref="L252:S252"/>
    <mergeCell ref="T252:AA252"/>
    <mergeCell ref="D244:K244"/>
    <mergeCell ref="O244:Q244"/>
    <mergeCell ref="R244:S244"/>
    <mergeCell ref="T244:W244"/>
    <mergeCell ref="X244:AA244"/>
    <mergeCell ref="D246:E246"/>
    <mergeCell ref="I246:J246"/>
    <mergeCell ref="K246:L246"/>
    <mergeCell ref="T246:AA246"/>
    <mergeCell ref="D242:G242"/>
    <mergeCell ref="H242:K242"/>
    <mergeCell ref="D238:K238"/>
    <mergeCell ref="O238:Q238"/>
    <mergeCell ref="R238:S238"/>
    <mergeCell ref="T238:W238"/>
    <mergeCell ref="L240:S240"/>
    <mergeCell ref="T240:AA240"/>
    <mergeCell ref="H240:K240"/>
    <mergeCell ref="L242:S242"/>
    <mergeCell ref="T242:AA242"/>
    <mergeCell ref="D234:K234"/>
    <mergeCell ref="O234:Q234"/>
    <mergeCell ref="R234:S234"/>
    <mergeCell ref="T234:W234"/>
    <mergeCell ref="X234:AA234"/>
    <mergeCell ref="D236:E236"/>
    <mergeCell ref="I236:J236"/>
    <mergeCell ref="K236:L236"/>
    <mergeCell ref="T236:AA236"/>
    <mergeCell ref="D232:G232"/>
    <mergeCell ref="H232:K232"/>
    <mergeCell ref="D228:K228"/>
    <mergeCell ref="O228:Q228"/>
    <mergeCell ref="R228:S228"/>
    <mergeCell ref="T228:W228"/>
    <mergeCell ref="L230:S230"/>
    <mergeCell ref="T230:AA230"/>
    <mergeCell ref="H230:K230"/>
    <mergeCell ref="L232:S232"/>
    <mergeCell ref="T232:AA232"/>
    <mergeCell ref="D224:K224"/>
    <mergeCell ref="O224:Q224"/>
    <mergeCell ref="R224:S224"/>
    <mergeCell ref="T224:W224"/>
    <mergeCell ref="X224:AA224"/>
    <mergeCell ref="D226:E226"/>
    <mergeCell ref="I226:J226"/>
    <mergeCell ref="K226:L226"/>
    <mergeCell ref="T226:AA226"/>
    <mergeCell ref="D222:G222"/>
    <mergeCell ref="H222:K222"/>
    <mergeCell ref="D218:K218"/>
    <mergeCell ref="O218:Q218"/>
    <mergeCell ref="R218:S218"/>
    <mergeCell ref="T218:W218"/>
    <mergeCell ref="L220:S220"/>
    <mergeCell ref="T220:AA220"/>
    <mergeCell ref="H220:K220"/>
    <mergeCell ref="L222:S222"/>
    <mergeCell ref="T222:AA222"/>
    <mergeCell ref="D214:K214"/>
    <mergeCell ref="O214:Q214"/>
    <mergeCell ref="R214:S214"/>
    <mergeCell ref="T214:W214"/>
    <mergeCell ref="X214:AA214"/>
    <mergeCell ref="D216:E216"/>
    <mergeCell ref="I216:J216"/>
    <mergeCell ref="K216:L216"/>
    <mergeCell ref="T216:AA216"/>
    <mergeCell ref="D212:G212"/>
    <mergeCell ref="H212:K212"/>
    <mergeCell ref="D208:K208"/>
    <mergeCell ref="O208:Q208"/>
    <mergeCell ref="R208:S208"/>
    <mergeCell ref="T208:W208"/>
    <mergeCell ref="L210:S210"/>
    <mergeCell ref="T210:AA210"/>
    <mergeCell ref="H210:K210"/>
    <mergeCell ref="L212:S212"/>
    <mergeCell ref="T212:AA212"/>
    <mergeCell ref="D204:K204"/>
    <mergeCell ref="O204:Q204"/>
    <mergeCell ref="R204:S204"/>
    <mergeCell ref="T204:W204"/>
    <mergeCell ref="X204:AA204"/>
    <mergeCell ref="D206:E206"/>
    <mergeCell ref="I206:J206"/>
    <mergeCell ref="K206:L206"/>
    <mergeCell ref="T206:AA206"/>
    <mergeCell ref="D202:G202"/>
    <mergeCell ref="H202:K202"/>
    <mergeCell ref="D198:K198"/>
    <mergeCell ref="O198:Q198"/>
    <mergeCell ref="R198:S198"/>
    <mergeCell ref="T198:W198"/>
    <mergeCell ref="L200:S200"/>
    <mergeCell ref="T200:AA200"/>
    <mergeCell ref="H200:K200"/>
    <mergeCell ref="L202:S202"/>
    <mergeCell ref="T202:AA202"/>
    <mergeCell ref="D194:K194"/>
    <mergeCell ref="O194:Q194"/>
    <mergeCell ref="R194:S194"/>
    <mergeCell ref="T194:W194"/>
    <mergeCell ref="X194:AA194"/>
    <mergeCell ref="D196:E196"/>
    <mergeCell ref="I196:J196"/>
    <mergeCell ref="K196:L196"/>
    <mergeCell ref="T196:AA196"/>
    <mergeCell ref="D192:G192"/>
    <mergeCell ref="H192:K192"/>
    <mergeCell ref="D188:K188"/>
    <mergeCell ref="O188:Q188"/>
    <mergeCell ref="R188:S188"/>
    <mergeCell ref="T188:W188"/>
    <mergeCell ref="L190:S190"/>
    <mergeCell ref="T190:AA190"/>
    <mergeCell ref="H190:K190"/>
    <mergeCell ref="L192:S192"/>
    <mergeCell ref="T192:AA192"/>
    <mergeCell ref="D184:K184"/>
    <mergeCell ref="O184:Q184"/>
    <mergeCell ref="R184:S184"/>
    <mergeCell ref="T184:W184"/>
    <mergeCell ref="X184:AA184"/>
    <mergeCell ref="D186:E186"/>
    <mergeCell ref="I186:J186"/>
    <mergeCell ref="K186:L186"/>
    <mergeCell ref="T186:AA186"/>
    <mergeCell ref="D182:G182"/>
    <mergeCell ref="H182:K182"/>
    <mergeCell ref="P110:AA110"/>
    <mergeCell ref="L182:S182"/>
    <mergeCell ref="T182:AA182"/>
    <mergeCell ref="T112:AA112"/>
    <mergeCell ref="T118:AA118"/>
    <mergeCell ref="E110:G110"/>
    <mergeCell ref="E116:G116"/>
    <mergeCell ref="E122:I122"/>
    <mergeCell ref="K122:O122"/>
    <mergeCell ref="Q122:U122"/>
    <mergeCell ref="W122:AA122"/>
    <mergeCell ref="D142:E142"/>
    <mergeCell ref="Y144:AA144"/>
    <mergeCell ref="P146:AA146"/>
    <mergeCell ref="D148:F148"/>
    <mergeCell ref="G148:I148"/>
    <mergeCell ref="J148:L148"/>
    <mergeCell ref="M148:O148"/>
    <mergeCell ref="P148:R148"/>
    <mergeCell ref="S148:U148"/>
    <mergeCell ref="V148:X148"/>
    <mergeCell ref="Y148:AA148"/>
    <mergeCell ref="J138:K138"/>
    <mergeCell ref="T138:AA138"/>
    <mergeCell ref="E94:I94"/>
    <mergeCell ref="K94:O94"/>
    <mergeCell ref="Q94:U94"/>
    <mergeCell ref="W94:AA94"/>
    <mergeCell ref="P98:AA98"/>
    <mergeCell ref="P104:AA104"/>
    <mergeCell ref="S128:W128"/>
    <mergeCell ref="Y128:Z128"/>
    <mergeCell ref="T106:AA106"/>
    <mergeCell ref="T100:AA100"/>
    <mergeCell ref="E98:G98"/>
    <mergeCell ref="E104:G104"/>
    <mergeCell ref="P116:AA116"/>
    <mergeCell ref="O126:AA126"/>
    <mergeCell ref="I126:K126"/>
    <mergeCell ref="F126:G126"/>
    <mergeCell ref="E134:O134"/>
    <mergeCell ref="T134:AA134"/>
    <mergeCell ref="E136:K136"/>
    <mergeCell ref="R136:AA136"/>
    <mergeCell ref="Y120:AA120"/>
    <mergeCell ref="U120:W120"/>
    <mergeCell ref="Y82:AA82"/>
    <mergeCell ref="D130:AA130"/>
    <mergeCell ref="D132:AA132"/>
    <mergeCell ref="I84:O84"/>
    <mergeCell ref="H78:K78"/>
    <mergeCell ref="T78:AA78"/>
    <mergeCell ref="P74:S74"/>
    <mergeCell ref="F76:G76"/>
    <mergeCell ref="J76:O76"/>
    <mergeCell ref="M92:O92"/>
    <mergeCell ref="Q92:S92"/>
    <mergeCell ref="U92:W92"/>
    <mergeCell ref="Y92:AA92"/>
    <mergeCell ref="G86:S86"/>
    <mergeCell ref="G88:S88"/>
    <mergeCell ref="H90:K90"/>
    <mergeCell ref="L90:O90"/>
    <mergeCell ref="P90:S90"/>
    <mergeCell ref="T90:W90"/>
    <mergeCell ref="T88:AA88"/>
    <mergeCell ref="Q120:S120"/>
    <mergeCell ref="M120:O120"/>
    <mergeCell ref="P68:AA68"/>
    <mergeCell ref="G72:O72"/>
    <mergeCell ref="S72:AA72"/>
    <mergeCell ref="W70:AA70"/>
    <mergeCell ref="D66:O66"/>
    <mergeCell ref="P66:AA66"/>
    <mergeCell ref="D68:O68"/>
    <mergeCell ref="G80:O80"/>
    <mergeCell ref="S80:AA80"/>
    <mergeCell ref="L12:AA12"/>
    <mergeCell ref="O16:Q16"/>
    <mergeCell ref="X20:Y20"/>
    <mergeCell ref="Z6:AA6"/>
    <mergeCell ref="L8:AA8"/>
    <mergeCell ref="L10:AA10"/>
    <mergeCell ref="I16:K16"/>
    <mergeCell ref="N30:U30"/>
    <mergeCell ref="V30:W30"/>
    <mergeCell ref="H22:T22"/>
    <mergeCell ref="G36:I36"/>
    <mergeCell ref="P36:R36"/>
    <mergeCell ref="T38:AA38"/>
    <mergeCell ref="L40:AA40"/>
    <mergeCell ref="T48:AA48"/>
    <mergeCell ref="W60:AA60"/>
    <mergeCell ref="L42:AA42"/>
    <mergeCell ref="Y50:AA50"/>
    <mergeCell ref="V52:Y52"/>
    <mergeCell ref="N52:Q52"/>
    <mergeCell ref="K58:O58"/>
    <mergeCell ref="W58:AA58"/>
    <mergeCell ref="K60:O60"/>
    <mergeCell ref="G44:I44"/>
    <mergeCell ref="J46:K46"/>
    <mergeCell ref="L46:M46"/>
    <mergeCell ref="T142:AA142"/>
    <mergeCell ref="D152:G152"/>
    <mergeCell ref="K152:O152"/>
    <mergeCell ref="P152:S152"/>
    <mergeCell ref="W152:AA152"/>
    <mergeCell ref="D154:G154"/>
    <mergeCell ref="K154:O154"/>
    <mergeCell ref="P154:S154"/>
    <mergeCell ref="W154:AA154"/>
    <mergeCell ref="F150:G150"/>
    <mergeCell ref="V150:AA150"/>
    <mergeCell ref="P144:S144"/>
    <mergeCell ref="J144:K144"/>
    <mergeCell ref="P166:AA166"/>
    <mergeCell ref="F158:K158"/>
    <mergeCell ref="Y158:AA158"/>
    <mergeCell ref="Y160:AA160"/>
    <mergeCell ref="V160:X160"/>
    <mergeCell ref="S160:U160"/>
    <mergeCell ref="J160:L160"/>
    <mergeCell ref="G160:I160"/>
    <mergeCell ref="M160:R160"/>
    <mergeCell ref="Y180:AA180"/>
    <mergeCell ref="T180:X180"/>
    <mergeCell ref="R180:S180"/>
    <mergeCell ref="P180:Q180"/>
    <mergeCell ref="Y176:AA176"/>
    <mergeCell ref="V176:X176"/>
    <mergeCell ref="S176:U176"/>
    <mergeCell ref="L176:O176"/>
    <mergeCell ref="H176:K176"/>
    <mergeCell ref="R62:W62"/>
    <mergeCell ref="Y62:AA62"/>
    <mergeCell ref="M64:O64"/>
    <mergeCell ref="Q64:S64"/>
    <mergeCell ref="U64:W64"/>
    <mergeCell ref="Y64:AA64"/>
    <mergeCell ref="E176:F176"/>
    <mergeCell ref="H178:K178"/>
    <mergeCell ref="L178:O178"/>
    <mergeCell ref="S178:U178"/>
    <mergeCell ref="V178:X178"/>
    <mergeCell ref="Y178:AA178"/>
    <mergeCell ref="Y174:AA174"/>
    <mergeCell ref="V170:AA170"/>
    <mergeCell ref="D168:F168"/>
    <mergeCell ref="G168:I168"/>
    <mergeCell ref="J168:L168"/>
    <mergeCell ref="M168:O168"/>
    <mergeCell ref="P168:R168"/>
    <mergeCell ref="S168:U168"/>
    <mergeCell ref="V168:X168"/>
    <mergeCell ref="Y168:AA168"/>
    <mergeCell ref="X164:AA164"/>
    <mergeCell ref="P164:S164"/>
  </mergeCells>
  <pageMargins left="0.7" right="0.7" top="0.75" bottom="0.75" header="0.3" footer="0.3"/>
  <pageSetup scale="44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rgb="FF00B050"/>
  </sheetPr>
  <dimension ref="A1:K501"/>
  <sheetViews>
    <sheetView topLeftCell="A169" workbookViewId="0">
      <selection activeCell="J30" sqref="J30"/>
    </sheetView>
  </sheetViews>
  <sheetFormatPr defaultColWidth="8.6328125" defaultRowHeight="14.5" x14ac:dyDescent="0.35"/>
  <cols>
    <col min="1" max="2" width="8.6328125" style="92"/>
    <col min="3" max="7" width="8.6328125" style="14"/>
    <col min="8" max="8" width="8.6328125" style="19"/>
    <col min="9" max="10" width="8.6328125" style="158"/>
    <col min="11" max="11" width="8.6328125" style="20"/>
    <col min="12" max="15" width="8.6328125" style="14"/>
    <col min="16" max="16" width="9" style="14" customWidth="1"/>
    <col min="17" max="16384" width="8.6328125" style="14"/>
  </cols>
  <sheetData>
    <row r="1" spans="1:11" ht="15" x14ac:dyDescent="0.25">
      <c r="A1" s="86" t="s">
        <v>94</v>
      </c>
      <c r="B1" s="86" t="s">
        <v>95</v>
      </c>
      <c r="C1" s="86" t="s">
        <v>95</v>
      </c>
      <c r="D1" s="86" t="s">
        <v>95</v>
      </c>
      <c r="E1" s="86" t="s">
        <v>95</v>
      </c>
      <c r="F1" s="86" t="s">
        <v>95</v>
      </c>
      <c r="G1" s="86" t="s">
        <v>95</v>
      </c>
    </row>
    <row r="2" spans="1:11" ht="15" x14ac:dyDescent="0.25">
      <c r="A2" s="19" t="str">
        <f xml:space="preserve"> 'Reg map'!C2</f>
        <v>0</v>
      </c>
      <c r="B2" s="19" t="str">
        <f xml:space="preserve"> 'Reg map'!DU3</f>
        <v>0</v>
      </c>
      <c r="C2" s="19" t="str">
        <f xml:space="preserve"> 'Reg map'!DV3</f>
        <v>0</v>
      </c>
      <c r="D2" s="19" t="str">
        <f xml:space="preserve"> 'Reg map'!DW3</f>
        <v>0</v>
      </c>
      <c r="E2" s="19" t="str">
        <f xml:space="preserve"> 'Reg map'!DX3</f>
        <v>0</v>
      </c>
      <c r="F2" s="19" t="str">
        <f xml:space="preserve"> 'Reg map'!DY3</f>
        <v>0</v>
      </c>
      <c r="G2" s="19" t="str">
        <f xml:space="preserve"> 'Reg map'!DZ3</f>
        <v>0</v>
      </c>
      <c r="H2" s="19">
        <f>IF(A2&lt;&gt;"",1,"")</f>
        <v>1</v>
      </c>
      <c r="I2" s="158" t="str">
        <f>IF(H2=1,CONCATENATE("0x",TEXT(A2,"00")),"")</f>
        <v>0x00</v>
      </c>
      <c r="J2" s="158" t="str">
        <f>IF(H2=1,CONCATENATE("0x",TEXT(B2,"0"),TEXT(C2,"0"),TEXT(D2,"0"),TEXT(E2,"0"),TEXT(F2,"0"),TEXT(G2,"0")),"")</f>
        <v>0x000000</v>
      </c>
      <c r="K2" s="19" t="str">
        <f xml:space="preserve"> IF('Reg map'!AB3="D",1,"")</f>
        <v/>
      </c>
    </row>
    <row r="3" spans="1:11" ht="15" x14ac:dyDescent="0.25">
      <c r="H3" s="19" t="str">
        <f t="shared" ref="H3:H4" si="0">IF(A3&lt;&gt;"",1,"")</f>
        <v/>
      </c>
      <c r="I3" s="158" t="str">
        <f t="shared" ref="I3:I4" si="1">IF(H3=1,CONCATENATE("0x",TEXT(A3,"00")),"")</f>
        <v/>
      </c>
      <c r="J3" s="158" t="str">
        <f t="shared" ref="J3:J4" si="2">IF(H3=1,CONCATENATE("0x",TEXT(B3,"0"),TEXT(C3,"0"),TEXT(D3,"0"),TEXT(E3,"0"),TEXT(F3,"0"),TEXT(G3,"0")),"")</f>
        <v/>
      </c>
      <c r="K3" s="19" t="str">
        <f xml:space="preserve"> IF('Reg map'!AB4="D",1,"")</f>
        <v/>
      </c>
    </row>
    <row r="4" spans="1:11" ht="15" x14ac:dyDescent="0.25">
      <c r="A4" s="19" t="str">
        <f xml:space="preserve"> 'Reg map'!C4</f>
        <v>1</v>
      </c>
      <c r="B4" s="19" t="str">
        <f xml:space="preserve"> 'Reg map'!DU5</f>
        <v>0</v>
      </c>
      <c r="C4" s="19" t="str">
        <f xml:space="preserve"> 'Reg map'!DV5</f>
        <v>0</v>
      </c>
      <c r="D4" s="19" t="str">
        <f xml:space="preserve"> 'Reg map'!DW5</f>
        <v>0</v>
      </c>
      <c r="E4" s="19" t="str">
        <f xml:space="preserve"> 'Reg map'!DX5</f>
        <v>0</v>
      </c>
      <c r="F4" s="19" t="str">
        <f xml:space="preserve"> 'Reg map'!DY5</f>
        <v>0</v>
      </c>
      <c r="G4" s="19" t="str">
        <f xml:space="preserve"> 'Reg map'!DZ5</f>
        <v>0</v>
      </c>
      <c r="H4" s="19">
        <f t="shared" si="0"/>
        <v>1</v>
      </c>
      <c r="I4" s="158" t="str">
        <f t="shared" si="1"/>
        <v>0x01</v>
      </c>
      <c r="J4" s="158" t="str">
        <f t="shared" si="2"/>
        <v>0x000000</v>
      </c>
      <c r="K4" s="19" t="str">
        <f xml:space="preserve"> IF('Reg map'!AB5="D",1,"")</f>
        <v/>
      </c>
    </row>
    <row r="5" spans="1:11" ht="15" x14ac:dyDescent="0.25">
      <c r="A5" s="117"/>
      <c r="B5" s="117"/>
      <c r="H5" s="19" t="str">
        <f t="shared" ref="H5:H57" si="3">IF(A5&lt;&gt;"",1,"")</f>
        <v/>
      </c>
      <c r="I5" s="158" t="str">
        <f t="shared" ref="I5:I57" si="4">IF(H5=1,CONCATENATE("0x",TEXT(A5,"00")),"")</f>
        <v/>
      </c>
      <c r="J5" s="158" t="str">
        <f t="shared" ref="J5:J57" si="5">IF(H5=1,CONCATENATE("0x",TEXT(B5,"0"),TEXT(C5,"0"),TEXT(D5,"0"),TEXT(E5,"0"),TEXT(F5,"0"),TEXT(G5,"0")),"")</f>
        <v/>
      </c>
      <c r="K5" s="19" t="str">
        <f xml:space="preserve"> IF('Reg map'!AB6="D",1,"")</f>
        <v/>
      </c>
    </row>
    <row r="6" spans="1:11" ht="15" x14ac:dyDescent="0.25">
      <c r="A6" s="19" t="str">
        <f xml:space="preserve"> 'Reg map'!C6</f>
        <v>2</v>
      </c>
      <c r="B6" s="19" t="str">
        <f xml:space="preserve"> 'Reg map'!DU7</f>
        <v>6</v>
      </c>
      <c r="C6" s="19" t="str">
        <f xml:space="preserve"> 'Reg map'!DV7</f>
        <v>0</v>
      </c>
      <c r="D6" s="19" t="str">
        <f xml:space="preserve"> 'Reg map'!DW7</f>
        <v>0</v>
      </c>
      <c r="E6" s="19" t="str">
        <f xml:space="preserve"> 'Reg map'!DX7</f>
        <v>0</v>
      </c>
      <c r="F6" s="19" t="str">
        <f xml:space="preserve"> 'Reg map'!DY7</f>
        <v>0</v>
      </c>
      <c r="G6" s="19" t="str">
        <f xml:space="preserve"> 'Reg map'!DZ7</f>
        <v>0</v>
      </c>
      <c r="H6" s="19">
        <f t="shared" si="3"/>
        <v>1</v>
      </c>
      <c r="I6" s="158" t="str">
        <f t="shared" si="4"/>
        <v>0x02</v>
      </c>
      <c r="J6" s="158" t="str">
        <f t="shared" si="5"/>
        <v>0x600000</v>
      </c>
      <c r="K6" s="19" t="str">
        <f xml:space="preserve"> IF('Reg map'!AB7="D",1,"")</f>
        <v/>
      </c>
    </row>
    <row r="7" spans="1:11" ht="15" x14ac:dyDescent="0.25">
      <c r="A7" s="117"/>
      <c r="B7" s="117"/>
      <c r="H7" s="19" t="str">
        <f t="shared" si="3"/>
        <v/>
      </c>
      <c r="I7" s="158" t="str">
        <f t="shared" si="4"/>
        <v/>
      </c>
      <c r="J7" s="158" t="str">
        <f t="shared" si="5"/>
        <v/>
      </c>
      <c r="K7" s="19" t="str">
        <f xml:space="preserve"> IF('Reg map'!AB8="D",1,"")</f>
        <v/>
      </c>
    </row>
    <row r="8" spans="1:11" ht="15" x14ac:dyDescent="0.25">
      <c r="A8" s="19" t="str">
        <f xml:space="preserve"> 'Reg map'!C8</f>
        <v>3</v>
      </c>
      <c r="B8" s="19" t="str">
        <f xml:space="preserve"> 'Reg map'!DU9</f>
        <v>0</v>
      </c>
      <c r="C8" s="19" t="str">
        <f xml:space="preserve"> 'Reg map'!DV9</f>
        <v>0</v>
      </c>
      <c r="D8" s="19" t="str">
        <f xml:space="preserve"> 'Reg map'!DW9</f>
        <v>0</v>
      </c>
      <c r="E8" s="19" t="str">
        <f xml:space="preserve"> 'Reg map'!DX9</f>
        <v>0</v>
      </c>
      <c r="F8" s="19" t="str">
        <f xml:space="preserve"> 'Reg map'!DY9</f>
        <v>0</v>
      </c>
      <c r="G8" s="19" t="str">
        <f xml:space="preserve"> 'Reg map'!DZ9</f>
        <v>0</v>
      </c>
      <c r="H8" s="19">
        <f t="shared" si="3"/>
        <v>1</v>
      </c>
      <c r="I8" s="158" t="str">
        <f t="shared" si="4"/>
        <v>0x03</v>
      </c>
      <c r="J8" s="158" t="str">
        <f t="shared" si="5"/>
        <v>0x000000</v>
      </c>
      <c r="K8" s="19" t="str">
        <f xml:space="preserve"> IF('Reg map'!AB9="D",1,"")</f>
        <v/>
      </c>
    </row>
    <row r="9" spans="1:11" ht="15" x14ac:dyDescent="0.25">
      <c r="A9" s="117"/>
      <c r="B9" s="117"/>
      <c r="H9" s="19" t="str">
        <f t="shared" si="3"/>
        <v/>
      </c>
      <c r="I9" s="158" t="str">
        <f t="shared" si="4"/>
        <v/>
      </c>
      <c r="J9" s="158" t="str">
        <f t="shared" si="5"/>
        <v/>
      </c>
      <c r="K9" s="19" t="str">
        <f xml:space="preserve"> IF('Reg map'!AB10="D",1,"")</f>
        <v/>
      </c>
    </row>
    <row r="10" spans="1:11" ht="15" x14ac:dyDescent="0.25">
      <c r="A10" s="19" t="str">
        <f xml:space="preserve"> 'Reg map'!C10</f>
        <v>4</v>
      </c>
      <c r="B10" s="19" t="str">
        <f xml:space="preserve"> 'Reg map'!DU11</f>
        <v>0</v>
      </c>
      <c r="C10" s="19" t="str">
        <f xml:space="preserve"> 'Reg map'!DV11</f>
        <v>0</v>
      </c>
      <c r="D10" s="19" t="str">
        <f xml:space="preserve"> 'Reg map'!DW11</f>
        <v>0</v>
      </c>
      <c r="E10" s="19" t="str">
        <f xml:space="preserve"> 'Reg map'!DX11</f>
        <v>0</v>
      </c>
      <c r="F10" s="19" t="str">
        <f xml:space="preserve"> 'Reg map'!DY11</f>
        <v>0</v>
      </c>
      <c r="G10" s="19" t="str">
        <f xml:space="preserve"> 'Reg map'!DZ11</f>
        <v>0</v>
      </c>
      <c r="H10" s="19">
        <f t="shared" si="3"/>
        <v>1</v>
      </c>
      <c r="I10" s="158" t="str">
        <f t="shared" si="4"/>
        <v>0x04</v>
      </c>
      <c r="J10" s="158" t="str">
        <f t="shared" si="5"/>
        <v>0x000000</v>
      </c>
      <c r="K10" s="19" t="str">
        <f xml:space="preserve"> IF('Reg map'!AB11="D",1,"")</f>
        <v/>
      </c>
    </row>
    <row r="11" spans="1:11" ht="15" x14ac:dyDescent="0.25">
      <c r="A11" s="117"/>
      <c r="B11" s="117"/>
      <c r="H11" s="19" t="str">
        <f t="shared" si="3"/>
        <v/>
      </c>
      <c r="I11" s="158" t="str">
        <f t="shared" si="4"/>
        <v/>
      </c>
      <c r="J11" s="158" t="str">
        <f t="shared" si="5"/>
        <v/>
      </c>
      <c r="K11" s="19" t="str">
        <f xml:space="preserve"> IF('Reg map'!AB12="D",1,"")</f>
        <v/>
      </c>
    </row>
    <row r="12" spans="1:11" ht="15" x14ac:dyDescent="0.25">
      <c r="A12" s="19" t="str">
        <f xml:space="preserve"> 'Reg map'!C12</f>
        <v>1D</v>
      </c>
      <c r="B12" s="19" t="str">
        <f xml:space="preserve"> 'Reg map'!DU13</f>
        <v>E</v>
      </c>
      <c r="C12" s="19" t="str">
        <f xml:space="preserve"> 'Reg map'!DV13</f>
        <v>0</v>
      </c>
      <c r="D12" s="19" t="str">
        <f xml:space="preserve"> 'Reg map'!DW13</f>
        <v>0</v>
      </c>
      <c r="E12" s="19" t="str">
        <f xml:space="preserve"> 'Reg map'!DX13</f>
        <v>1</v>
      </c>
      <c r="F12" s="19" t="str">
        <f xml:space="preserve"> 'Reg map'!DY13</f>
        <v>4</v>
      </c>
      <c r="G12" s="19" t="str">
        <f xml:space="preserve"> 'Reg map'!DZ13</f>
        <v>0</v>
      </c>
      <c r="H12" s="19">
        <f t="shared" si="3"/>
        <v>1</v>
      </c>
      <c r="I12" s="158" t="str">
        <f t="shared" si="4"/>
        <v>0x1D</v>
      </c>
      <c r="J12" s="158" t="str">
        <f t="shared" si="5"/>
        <v>0xE00140</v>
      </c>
      <c r="K12" s="19" t="str">
        <f xml:space="preserve"> IF('Reg map'!AB13="D",1,"")</f>
        <v/>
      </c>
    </row>
    <row r="13" spans="1:11" ht="15" x14ac:dyDescent="0.25">
      <c r="A13" s="117"/>
      <c r="B13" s="117"/>
      <c r="H13" s="19" t="str">
        <f t="shared" si="3"/>
        <v/>
      </c>
      <c r="I13" s="158" t="str">
        <f t="shared" si="4"/>
        <v/>
      </c>
      <c r="J13" s="158" t="str">
        <f t="shared" si="5"/>
        <v/>
      </c>
      <c r="K13" s="19" t="str">
        <f xml:space="preserve"> IF('Reg map'!AB14="D",1,"")</f>
        <v/>
      </c>
    </row>
    <row r="14" spans="1:11" ht="15" x14ac:dyDescent="0.25">
      <c r="A14" s="19" t="str">
        <f xml:space="preserve"> 'Reg map'!C14</f>
        <v>1E</v>
      </c>
      <c r="B14" s="19" t="str">
        <f xml:space="preserve"> 'Reg map'!DU15</f>
        <v>0</v>
      </c>
      <c r="C14" s="19" t="str">
        <f xml:space="preserve"> 'Reg map'!DV15</f>
        <v>0</v>
      </c>
      <c r="D14" s="19" t="str">
        <f xml:space="preserve"> 'Reg map'!DW15</f>
        <v>0</v>
      </c>
      <c r="E14" s="19" t="str">
        <f xml:space="preserve"> 'Reg map'!DX15</f>
        <v>0</v>
      </c>
      <c r="F14" s="19" t="str">
        <f xml:space="preserve"> 'Reg map'!DY15</f>
        <v>0</v>
      </c>
      <c r="G14" s="19" t="str">
        <f xml:space="preserve"> 'Reg map'!DZ15</f>
        <v>0</v>
      </c>
      <c r="H14" s="19">
        <f t="shared" si="3"/>
        <v>1</v>
      </c>
      <c r="I14" s="158" t="str">
        <f t="shared" si="4"/>
        <v>0x1E</v>
      </c>
      <c r="J14" s="158" t="str">
        <f t="shared" si="5"/>
        <v>0x000000</v>
      </c>
      <c r="K14" s="19" t="str">
        <f xml:space="preserve"> IF('Reg map'!AB15="D",1,"")</f>
        <v/>
      </c>
    </row>
    <row r="15" spans="1:11" x14ac:dyDescent="0.35">
      <c r="A15" s="117"/>
      <c r="B15" s="117"/>
      <c r="H15" s="19" t="str">
        <f t="shared" si="3"/>
        <v/>
      </c>
      <c r="I15" s="158" t="str">
        <f t="shared" si="4"/>
        <v/>
      </c>
      <c r="J15" s="158" t="str">
        <f t="shared" si="5"/>
        <v/>
      </c>
      <c r="K15" s="19" t="str">
        <f xml:space="preserve"> IF('Reg map'!AB16="D",1,"")</f>
        <v/>
      </c>
    </row>
    <row r="16" spans="1:11" x14ac:dyDescent="0.35">
      <c r="A16" s="19" t="str">
        <f xml:space="preserve"> 'Reg map'!C16</f>
        <v>23</v>
      </c>
      <c r="B16" s="19" t="str">
        <f xml:space="preserve"> 'Reg map'!DU17</f>
        <v>0</v>
      </c>
      <c r="C16" s="19" t="str">
        <f xml:space="preserve"> 'Reg map'!DV17</f>
        <v>6</v>
      </c>
      <c r="D16" s="19" t="str">
        <f xml:space="preserve"> 'Reg map'!DW17</f>
        <v>8</v>
      </c>
      <c r="E16" s="19" t="str">
        <f xml:space="preserve"> 'Reg map'!DX17</f>
        <v>0</v>
      </c>
      <c r="F16" s="19" t="str">
        <f xml:space="preserve"> 'Reg map'!DY17</f>
        <v>0</v>
      </c>
      <c r="G16" s="19" t="str">
        <f xml:space="preserve"> 'Reg map'!DZ17</f>
        <v>0</v>
      </c>
      <c r="H16" s="19">
        <f t="shared" si="3"/>
        <v>1</v>
      </c>
      <c r="I16" s="158" t="str">
        <f t="shared" si="4"/>
        <v>0x23</v>
      </c>
      <c r="J16" s="158" t="str">
        <f t="shared" si="5"/>
        <v>0x068000</v>
      </c>
      <c r="K16" s="19" t="str">
        <f xml:space="preserve"> IF('Reg map'!AB17="D",1,"")</f>
        <v/>
      </c>
    </row>
    <row r="17" spans="1:11" x14ac:dyDescent="0.35">
      <c r="A17" s="117"/>
      <c r="B17" s="117"/>
      <c r="H17" s="19" t="str">
        <f t="shared" si="3"/>
        <v/>
      </c>
      <c r="I17" s="158" t="str">
        <f t="shared" si="4"/>
        <v/>
      </c>
      <c r="J17" s="158" t="str">
        <f t="shared" si="5"/>
        <v/>
      </c>
      <c r="K17" s="19" t="str">
        <f xml:space="preserve"> IF('Reg map'!AB18="D",1,"")</f>
        <v/>
      </c>
    </row>
    <row r="18" spans="1:11" x14ac:dyDescent="0.35">
      <c r="A18" s="19" t="str">
        <f xml:space="preserve"> 'Reg map'!C18</f>
        <v>24</v>
      </c>
      <c r="B18" s="19" t="str">
        <f xml:space="preserve"> 'Reg map'!DU19</f>
        <v>0</v>
      </c>
      <c r="C18" s="19" t="str">
        <f xml:space="preserve"> 'Reg map'!DV19</f>
        <v>0</v>
      </c>
      <c r="D18" s="19" t="str">
        <f xml:space="preserve"> 'Reg map'!DW19</f>
        <v>2</v>
      </c>
      <c r="E18" s="19" t="str">
        <f xml:space="preserve"> 'Reg map'!DX19</f>
        <v>0</v>
      </c>
      <c r="F18" s="19" t="str">
        <f xml:space="preserve"> 'Reg map'!DY19</f>
        <v>0</v>
      </c>
      <c r="G18" s="19" t="str">
        <f xml:space="preserve"> 'Reg map'!DZ19</f>
        <v>0</v>
      </c>
      <c r="H18" s="19">
        <f t="shared" si="3"/>
        <v>1</v>
      </c>
      <c r="I18" s="158" t="str">
        <f t="shared" si="4"/>
        <v>0x24</v>
      </c>
      <c r="J18" s="158" t="str">
        <f t="shared" si="5"/>
        <v>0x002000</v>
      </c>
      <c r="K18" s="19" t="str">
        <f xml:space="preserve"> IF('Reg map'!AB19="D",1,"")</f>
        <v/>
      </c>
    </row>
    <row r="19" spans="1:11" x14ac:dyDescent="0.35">
      <c r="A19" s="117"/>
      <c r="B19" s="117"/>
      <c r="H19" s="19" t="str">
        <f t="shared" si="3"/>
        <v/>
      </c>
      <c r="I19" s="158" t="str">
        <f t="shared" si="4"/>
        <v/>
      </c>
      <c r="J19" s="158" t="str">
        <f t="shared" si="5"/>
        <v/>
      </c>
      <c r="K19" s="19" t="str">
        <f xml:space="preserve"> IF('Reg map'!AB20="D",1,"")</f>
        <v/>
      </c>
    </row>
    <row r="20" spans="1:11" x14ac:dyDescent="0.35">
      <c r="A20" s="19" t="str">
        <f xml:space="preserve"> 'Reg map'!C20</f>
        <v>25</v>
      </c>
      <c r="B20" s="19" t="str">
        <f xml:space="preserve"> 'Reg map'!DU21</f>
        <v>0</v>
      </c>
      <c r="C20" s="19" t="str">
        <f xml:space="preserve"> 'Reg map'!DV21</f>
        <v>0</v>
      </c>
      <c r="D20" s="19" t="str">
        <f xml:space="preserve"> 'Reg map'!DW21</f>
        <v>0</v>
      </c>
      <c r="E20" s="19" t="str">
        <f xml:space="preserve"> 'Reg map'!DX21</f>
        <v>0</v>
      </c>
      <c r="F20" s="19" t="str">
        <f xml:space="preserve"> 'Reg map'!DY21</f>
        <v>0</v>
      </c>
      <c r="G20" s="19" t="str">
        <f xml:space="preserve"> 'Reg map'!DZ21</f>
        <v>0</v>
      </c>
      <c r="H20" s="19">
        <f t="shared" si="3"/>
        <v>1</v>
      </c>
      <c r="I20" s="158" t="str">
        <f t="shared" si="4"/>
        <v>0x25</v>
      </c>
      <c r="J20" s="158" t="str">
        <f t="shared" si="5"/>
        <v>0x000000</v>
      </c>
      <c r="K20" s="19" t="str">
        <f xml:space="preserve"> IF('Reg map'!AB21="D",1,"")</f>
        <v/>
      </c>
    </row>
    <row r="21" spans="1:11" x14ac:dyDescent="0.35">
      <c r="A21" s="117"/>
      <c r="B21" s="117"/>
      <c r="H21" s="19" t="str">
        <f t="shared" si="3"/>
        <v/>
      </c>
      <c r="I21" s="158" t="str">
        <f t="shared" si="4"/>
        <v/>
      </c>
      <c r="J21" s="158" t="str">
        <f t="shared" si="5"/>
        <v/>
      </c>
      <c r="K21" s="19" t="str">
        <f xml:space="preserve"> IF('Reg map'!AB22="D",1,"")</f>
        <v/>
      </c>
    </row>
    <row r="22" spans="1:11" x14ac:dyDescent="0.35">
      <c r="A22" s="19" t="str">
        <f xml:space="preserve"> 'Reg map'!C22</f>
        <v>28</v>
      </c>
      <c r="B22" s="19" t="str">
        <f xml:space="preserve"> 'Reg map'!DU23</f>
        <v>0</v>
      </c>
      <c r="C22" s="19" t="str">
        <f xml:space="preserve"> 'Reg map'!DV23</f>
        <v>0</v>
      </c>
      <c r="D22" s="19" t="str">
        <f xml:space="preserve"> 'Reg map'!DW23</f>
        <v>0</v>
      </c>
      <c r="E22" s="19" t="str">
        <f xml:space="preserve"> 'Reg map'!DX23</f>
        <v>0</v>
      </c>
      <c r="F22" s="19" t="str">
        <f xml:space="preserve"> 'Reg map'!DY23</f>
        <v>0</v>
      </c>
      <c r="G22" s="19" t="str">
        <f xml:space="preserve"> 'Reg map'!DZ23</f>
        <v>0</v>
      </c>
      <c r="H22" s="19">
        <f t="shared" si="3"/>
        <v>1</v>
      </c>
      <c r="I22" s="158" t="str">
        <f t="shared" si="4"/>
        <v>0x28</v>
      </c>
      <c r="J22" s="158" t="str">
        <f t="shared" si="5"/>
        <v>0x000000</v>
      </c>
      <c r="K22" s="19" t="str">
        <f xml:space="preserve"> IF('Reg map'!AB23="D",1,"")</f>
        <v/>
      </c>
    </row>
    <row r="23" spans="1:11" x14ac:dyDescent="0.35">
      <c r="A23" s="117"/>
      <c r="B23" s="117"/>
      <c r="H23" s="19" t="str">
        <f t="shared" si="3"/>
        <v/>
      </c>
      <c r="I23" s="158" t="str">
        <f t="shared" si="4"/>
        <v/>
      </c>
      <c r="J23" s="158" t="str">
        <f t="shared" si="5"/>
        <v/>
      </c>
      <c r="K23" s="19" t="str">
        <f xml:space="preserve"> IF('Reg map'!AB24="D",1,"")</f>
        <v/>
      </c>
    </row>
    <row r="24" spans="1:11" x14ac:dyDescent="0.35">
      <c r="A24" s="19" t="str">
        <f xml:space="preserve"> 'Reg map'!C24</f>
        <v>29</v>
      </c>
      <c r="B24" s="19" t="str">
        <f xml:space="preserve"> 'Reg map'!DU25</f>
        <v>0</v>
      </c>
      <c r="C24" s="19" t="str">
        <f xml:space="preserve"> 'Reg map'!DV25</f>
        <v>0</v>
      </c>
      <c r="D24" s="19" t="str">
        <f xml:space="preserve"> 'Reg map'!DW25</f>
        <v>0</v>
      </c>
      <c r="E24" s="19" t="str">
        <f xml:space="preserve"> 'Reg map'!DX25</f>
        <v>0</v>
      </c>
      <c r="F24" s="19" t="str">
        <f xml:space="preserve"> 'Reg map'!DY25</f>
        <v>0</v>
      </c>
      <c r="G24" s="19" t="str">
        <f xml:space="preserve"> 'Reg map'!DZ25</f>
        <v>0</v>
      </c>
      <c r="H24" s="19">
        <f t="shared" si="3"/>
        <v>1</v>
      </c>
      <c r="I24" s="158" t="str">
        <f t="shared" si="4"/>
        <v>0x29</v>
      </c>
      <c r="J24" s="158" t="str">
        <f t="shared" si="5"/>
        <v>0x000000</v>
      </c>
      <c r="K24" s="19" t="str">
        <f xml:space="preserve"> IF('Reg map'!AB25="D",1,"")</f>
        <v/>
      </c>
    </row>
    <row r="25" spans="1:11" x14ac:dyDescent="0.35">
      <c r="A25" s="117"/>
      <c r="B25" s="117"/>
      <c r="H25" s="19" t="str">
        <f t="shared" si="3"/>
        <v/>
      </c>
      <c r="I25" s="158" t="str">
        <f t="shared" si="4"/>
        <v/>
      </c>
      <c r="J25" s="158" t="str">
        <f t="shared" si="5"/>
        <v/>
      </c>
      <c r="K25" s="19" t="str">
        <f xml:space="preserve"> IF('Reg map'!AB26="D",1,"")</f>
        <v/>
      </c>
    </row>
    <row r="26" spans="1:11" x14ac:dyDescent="0.35">
      <c r="A26" s="19" t="str">
        <f xml:space="preserve"> 'Reg map'!C26</f>
        <v>30</v>
      </c>
      <c r="B26" s="19" t="str">
        <f xml:space="preserve"> 'Reg map'!DU27</f>
        <v>0</v>
      </c>
      <c r="C26" s="19" t="str">
        <f xml:space="preserve"> 'Reg map'!DV27</f>
        <v>0</v>
      </c>
      <c r="D26" s="19" t="str">
        <f xml:space="preserve"> 'Reg map'!DW27</f>
        <v>0</v>
      </c>
      <c r="E26" s="19" t="str">
        <f xml:space="preserve"> 'Reg map'!DX27</f>
        <v>0</v>
      </c>
      <c r="F26" s="19" t="str">
        <f xml:space="preserve"> 'Reg map'!DY27</f>
        <v>0</v>
      </c>
      <c r="G26" s="19" t="str">
        <f xml:space="preserve"> 'Reg map'!DZ27</f>
        <v>0</v>
      </c>
      <c r="H26" s="19">
        <f t="shared" si="3"/>
        <v>1</v>
      </c>
      <c r="I26" s="158" t="str">
        <f t="shared" si="4"/>
        <v>0x30</v>
      </c>
      <c r="J26" s="158" t="str">
        <f t="shared" si="5"/>
        <v>0x000000</v>
      </c>
      <c r="K26" s="19" t="str">
        <f xml:space="preserve"> IF('Reg map'!AB27="D",1,"")</f>
        <v/>
      </c>
    </row>
    <row r="27" spans="1:11" x14ac:dyDescent="0.35">
      <c r="A27" s="117"/>
      <c r="B27" s="117"/>
      <c r="H27" s="19" t="str">
        <f t="shared" si="3"/>
        <v/>
      </c>
      <c r="I27" s="158" t="str">
        <f t="shared" si="4"/>
        <v/>
      </c>
      <c r="J27" s="158" t="str">
        <f t="shared" si="5"/>
        <v/>
      </c>
      <c r="K27" s="19" t="str">
        <f xml:space="preserve"> IF('Reg map'!AB28="D",1,"")</f>
        <v/>
      </c>
    </row>
    <row r="28" spans="1:11" x14ac:dyDescent="0.35">
      <c r="A28" s="19" t="str">
        <f xml:space="preserve"> 'Reg map'!C28</f>
        <v>31</v>
      </c>
      <c r="B28" s="19" t="str">
        <f xml:space="preserve"> 'Reg map'!DU29</f>
        <v>0</v>
      </c>
      <c r="C28" s="19" t="str">
        <f xml:space="preserve"> 'Reg map'!DV29</f>
        <v>8</v>
      </c>
      <c r="D28" s="19" t="str">
        <f xml:space="preserve"> 'Reg map'!DW29</f>
        <v>0</v>
      </c>
      <c r="E28" s="19" t="str">
        <f xml:space="preserve"> 'Reg map'!DX29</f>
        <v>0</v>
      </c>
      <c r="F28" s="19" t="str">
        <f xml:space="preserve"> 'Reg map'!DY29</f>
        <v>0</v>
      </c>
      <c r="G28" s="19" t="str">
        <f xml:space="preserve"> 'Reg map'!DZ29</f>
        <v>0</v>
      </c>
      <c r="H28" s="19">
        <f t="shared" si="3"/>
        <v>1</v>
      </c>
      <c r="I28" s="158" t="str">
        <f t="shared" si="4"/>
        <v>0x31</v>
      </c>
      <c r="J28" s="158" t="str">
        <f t="shared" si="5"/>
        <v>0x080000</v>
      </c>
      <c r="K28" s="19" t="str">
        <f xml:space="preserve"> IF('Reg map'!AB29="D",1,"")</f>
        <v/>
      </c>
    </row>
    <row r="29" spans="1:11" x14ac:dyDescent="0.35">
      <c r="A29" s="117"/>
      <c r="B29" s="117"/>
      <c r="H29" s="19" t="str">
        <f t="shared" si="3"/>
        <v/>
      </c>
      <c r="I29" s="158" t="str">
        <f t="shared" si="4"/>
        <v/>
      </c>
      <c r="J29" s="158" t="str">
        <f t="shared" si="5"/>
        <v/>
      </c>
      <c r="K29" s="19" t="str">
        <f xml:space="preserve"> IF('Reg map'!AB30="D",1,"")</f>
        <v/>
      </c>
    </row>
    <row r="30" spans="1:11" x14ac:dyDescent="0.35">
      <c r="A30" s="19" t="str">
        <f xml:space="preserve"> 'Reg map'!C30</f>
        <v>42</v>
      </c>
      <c r="B30" s="19" t="str">
        <f xml:space="preserve"> 'Reg map'!DU31</f>
        <v>0</v>
      </c>
      <c r="C30" s="19" t="str">
        <f xml:space="preserve"> 'Reg map'!DV31</f>
        <v>0</v>
      </c>
      <c r="D30" s="19" t="str">
        <f xml:space="preserve"> 'Reg map'!DW31</f>
        <v>1</v>
      </c>
      <c r="E30" s="19" t="str">
        <f xml:space="preserve"> 'Reg map'!DX31</f>
        <v>B</v>
      </c>
      <c r="F30" s="19" t="str">
        <f xml:space="preserve"> 'Reg map'!DY31</f>
        <v>6</v>
      </c>
      <c r="G30" s="19" t="str">
        <f xml:space="preserve"> 'Reg map'!DZ31</f>
        <v>0</v>
      </c>
      <c r="H30" s="19">
        <f t="shared" si="3"/>
        <v>1</v>
      </c>
      <c r="I30" s="158" t="str">
        <f t="shared" si="4"/>
        <v>0x42</v>
      </c>
      <c r="J30" s="158" t="str">
        <f t="shared" si="5"/>
        <v>0x001B60</v>
      </c>
      <c r="K30" s="19" t="str">
        <f xml:space="preserve"> IF('Reg map'!AB31="D",1,"")</f>
        <v/>
      </c>
    </row>
    <row r="31" spans="1:11" x14ac:dyDescent="0.35">
      <c r="A31" s="117"/>
      <c r="B31" s="117"/>
      <c r="H31" s="19" t="str">
        <f t="shared" si="3"/>
        <v/>
      </c>
      <c r="I31" s="158" t="str">
        <f t="shared" si="4"/>
        <v/>
      </c>
      <c r="J31" s="158" t="str">
        <f t="shared" si="5"/>
        <v/>
      </c>
      <c r="K31" s="19" t="str">
        <f xml:space="preserve"> IF('Reg map'!AB32="D",1,"")</f>
        <v/>
      </c>
    </row>
    <row r="32" spans="1:11" x14ac:dyDescent="0.35">
      <c r="A32" s="19" t="str">
        <f xml:space="preserve"> 'Reg map'!C32</f>
        <v>4B</v>
      </c>
      <c r="B32" s="19" t="str">
        <f xml:space="preserve"> 'Reg map'!DU33</f>
        <v>0</v>
      </c>
      <c r="C32" s="19" t="str">
        <f xml:space="preserve"> 'Reg map'!DV33</f>
        <v>0</v>
      </c>
      <c r="D32" s="19" t="str">
        <f xml:space="preserve"> 'Reg map'!DW33</f>
        <v>0</v>
      </c>
      <c r="E32" s="19" t="str">
        <f xml:space="preserve"> 'Reg map'!DX33</f>
        <v>0</v>
      </c>
      <c r="F32" s="19" t="str">
        <f xml:space="preserve"> 'Reg map'!DY33</f>
        <v>0</v>
      </c>
      <c r="G32" s="19" t="str">
        <f xml:space="preserve"> 'Reg map'!DZ33</f>
        <v>0</v>
      </c>
      <c r="H32" s="19">
        <f t="shared" si="3"/>
        <v>1</v>
      </c>
      <c r="I32" s="158" t="str">
        <f t="shared" si="4"/>
        <v>0x4B</v>
      </c>
      <c r="J32" s="158" t="str">
        <f t="shared" si="5"/>
        <v>0x000000</v>
      </c>
      <c r="K32" s="19" t="str">
        <f xml:space="preserve"> IF('Reg map'!AB33="D",1,"")</f>
        <v/>
      </c>
    </row>
    <row r="33" spans="1:11" x14ac:dyDescent="0.35">
      <c r="A33" s="117"/>
      <c r="B33" s="117"/>
      <c r="H33" s="19" t="str">
        <f t="shared" si="3"/>
        <v/>
      </c>
      <c r="I33" s="158" t="str">
        <f t="shared" si="4"/>
        <v/>
      </c>
      <c r="J33" s="158" t="str">
        <f t="shared" si="5"/>
        <v/>
      </c>
      <c r="K33" s="19" t="str">
        <f xml:space="preserve"> IF('Reg map'!AB34="D",1,"")</f>
        <v/>
      </c>
    </row>
    <row r="34" spans="1:11" x14ac:dyDescent="0.35">
      <c r="A34" s="19" t="str">
        <f xml:space="preserve"> 'Reg map'!C34</f>
        <v>4E</v>
      </c>
      <c r="B34" s="19" t="str">
        <f xml:space="preserve"> 'Reg map'!DU35</f>
        <v>0</v>
      </c>
      <c r="C34" s="19" t="str">
        <f xml:space="preserve"> 'Reg map'!DV35</f>
        <v>0</v>
      </c>
      <c r="D34" s="19" t="str">
        <f xml:space="preserve"> 'Reg map'!DW35</f>
        <v>C</v>
      </c>
      <c r="E34" s="19" t="str">
        <f xml:space="preserve"> 'Reg map'!DX35</f>
        <v>0</v>
      </c>
      <c r="F34" s="19" t="str">
        <f xml:space="preserve"> 'Reg map'!DY35</f>
        <v>0</v>
      </c>
      <c r="G34" s="19" t="str">
        <f xml:space="preserve"> 'Reg map'!DZ35</f>
        <v>4</v>
      </c>
      <c r="H34" s="19">
        <f t="shared" si="3"/>
        <v>1</v>
      </c>
      <c r="I34" s="158" t="str">
        <f t="shared" si="4"/>
        <v>0x4E</v>
      </c>
      <c r="J34" s="158" t="str">
        <f t="shared" si="5"/>
        <v>0x00C004</v>
      </c>
      <c r="K34" s="19" t="str">
        <f xml:space="preserve"> IF('Reg map'!AB35="D",1,"")</f>
        <v/>
      </c>
    </row>
    <row r="35" spans="1:11" x14ac:dyDescent="0.35">
      <c r="A35" s="117"/>
      <c r="B35" s="117"/>
      <c r="H35" s="19" t="str">
        <f t="shared" si="3"/>
        <v/>
      </c>
      <c r="I35" s="158" t="str">
        <f t="shared" si="4"/>
        <v/>
      </c>
      <c r="J35" s="158" t="str">
        <f t="shared" si="5"/>
        <v/>
      </c>
      <c r="K35" s="19" t="str">
        <f xml:space="preserve"> IF('Reg map'!AB36="D",1,"")</f>
        <v/>
      </c>
    </row>
    <row r="36" spans="1:11" x14ac:dyDescent="0.35">
      <c r="A36" s="19" t="str">
        <f xml:space="preserve"> 'Reg map'!C36</f>
        <v>50</v>
      </c>
      <c r="B36" s="19" t="str">
        <f xml:space="preserve"> 'Reg map'!DU37</f>
        <v>0</v>
      </c>
      <c r="C36" s="19" t="str">
        <f xml:space="preserve"> 'Reg map'!DV37</f>
        <v>0</v>
      </c>
      <c r="D36" s="19" t="str">
        <f xml:space="preserve"> 'Reg map'!DW37</f>
        <v>0</v>
      </c>
      <c r="E36" s="19" t="str">
        <f xml:space="preserve"> 'Reg map'!DX37</f>
        <v>0</v>
      </c>
      <c r="F36" s="19" t="str">
        <f xml:space="preserve"> 'Reg map'!DY37</f>
        <v>0</v>
      </c>
      <c r="G36" s="19" t="str">
        <f xml:space="preserve"> 'Reg map'!DZ37</f>
        <v>0</v>
      </c>
      <c r="H36" s="19">
        <f t="shared" si="3"/>
        <v>1</v>
      </c>
      <c r="I36" s="158" t="str">
        <f t="shared" si="4"/>
        <v>0x50</v>
      </c>
      <c r="J36" s="158" t="str">
        <f t="shared" si="5"/>
        <v>0x000000</v>
      </c>
      <c r="K36" s="19" t="str">
        <f xml:space="preserve"> IF('Reg map'!AB37="D",1,"")</f>
        <v/>
      </c>
    </row>
    <row r="37" spans="1:11" x14ac:dyDescent="0.35">
      <c r="A37" s="117"/>
      <c r="B37" s="117"/>
      <c r="H37" s="19" t="str">
        <f t="shared" si="3"/>
        <v/>
      </c>
      <c r="I37" s="158" t="str">
        <f t="shared" si="4"/>
        <v/>
      </c>
      <c r="J37" s="158" t="str">
        <f t="shared" si="5"/>
        <v/>
      </c>
      <c r="K37" s="19" t="str">
        <f xml:space="preserve"> IF('Reg map'!AB38="D",1,"")</f>
        <v/>
      </c>
    </row>
    <row r="38" spans="1:11" x14ac:dyDescent="0.35">
      <c r="A38" s="19" t="str">
        <f xml:space="preserve"> 'Reg map'!C38</f>
        <v>51</v>
      </c>
      <c r="B38" s="19" t="str">
        <f xml:space="preserve"> 'Reg map'!DU39</f>
        <v>0</v>
      </c>
      <c r="C38" s="19" t="str">
        <f xml:space="preserve"> 'Reg map'!DV39</f>
        <v>0</v>
      </c>
      <c r="D38" s="19" t="str">
        <f xml:space="preserve"> 'Reg map'!DW39</f>
        <v>0</v>
      </c>
      <c r="E38" s="19" t="str">
        <f xml:space="preserve"> 'Reg map'!DX39</f>
        <v>0</v>
      </c>
      <c r="F38" s="19" t="str">
        <f xml:space="preserve"> 'Reg map'!DY39</f>
        <v>0</v>
      </c>
      <c r="G38" s="19" t="str">
        <f xml:space="preserve"> 'Reg map'!DZ39</f>
        <v>0</v>
      </c>
      <c r="H38" s="19">
        <f t="shared" si="3"/>
        <v>1</v>
      </c>
      <c r="I38" s="158" t="str">
        <f t="shared" si="4"/>
        <v>0x51</v>
      </c>
      <c r="J38" s="158" t="str">
        <f t="shared" si="5"/>
        <v>0x000000</v>
      </c>
      <c r="K38" s="19" t="str">
        <f xml:space="preserve"> IF('Reg map'!AB39="D",1,"")</f>
        <v/>
      </c>
    </row>
    <row r="39" spans="1:11" x14ac:dyDescent="0.35">
      <c r="A39" s="117"/>
      <c r="B39" s="117"/>
      <c r="H39" s="19" t="str">
        <f t="shared" si="3"/>
        <v/>
      </c>
      <c r="I39" s="158" t="str">
        <f t="shared" si="4"/>
        <v/>
      </c>
      <c r="J39" s="158" t="str">
        <f t="shared" si="5"/>
        <v/>
      </c>
      <c r="K39" s="19" t="str">
        <f xml:space="preserve"> IF('Reg map'!AB40="D",1,"")</f>
        <v/>
      </c>
    </row>
    <row r="40" spans="1:11" x14ac:dyDescent="0.35">
      <c r="A40" s="19" t="str">
        <f xml:space="preserve"> 'Reg map'!C40</f>
        <v>57</v>
      </c>
      <c r="B40" s="19" t="str">
        <f xml:space="preserve"> 'Reg map'!DU41</f>
        <v>0</v>
      </c>
      <c r="C40" s="19" t="str">
        <f xml:space="preserve"> 'Reg map'!DV41</f>
        <v>0</v>
      </c>
      <c r="D40" s="19" t="str">
        <f xml:space="preserve"> 'Reg map'!DW41</f>
        <v>0</v>
      </c>
      <c r="E40" s="19" t="str">
        <f xml:space="preserve"> 'Reg map'!DX41</f>
        <v>0</v>
      </c>
      <c r="F40" s="19" t="str">
        <f xml:space="preserve"> 'Reg map'!DY41</f>
        <v>0</v>
      </c>
      <c r="G40" s="19" t="str">
        <f xml:space="preserve"> 'Reg map'!DZ41</f>
        <v>0</v>
      </c>
      <c r="H40" s="19">
        <f t="shared" si="3"/>
        <v>1</v>
      </c>
      <c r="I40" s="158" t="str">
        <f t="shared" si="4"/>
        <v>0x57</v>
      </c>
      <c r="J40" s="158" t="str">
        <f t="shared" si="5"/>
        <v>0x000000</v>
      </c>
      <c r="K40" s="19" t="str">
        <f xml:space="preserve"> IF('Reg map'!AB41="D",1,"")</f>
        <v/>
      </c>
    </row>
    <row r="41" spans="1:11" x14ac:dyDescent="0.35">
      <c r="A41" s="117"/>
      <c r="B41" s="117"/>
      <c r="H41" s="19" t="str">
        <f t="shared" si="3"/>
        <v/>
      </c>
      <c r="I41" s="158" t="str">
        <f t="shared" si="4"/>
        <v/>
      </c>
      <c r="J41" s="158" t="str">
        <f t="shared" si="5"/>
        <v/>
      </c>
      <c r="K41" s="19" t="str">
        <f xml:space="preserve"> IF('Reg map'!AB42="D",1,"")</f>
        <v/>
      </c>
    </row>
    <row r="42" spans="1:11" x14ac:dyDescent="0.35">
      <c r="A42" s="19" t="str">
        <f xml:space="preserve"> 'Reg map'!C42</f>
        <v>58</v>
      </c>
      <c r="B42" s="19" t="str">
        <f xml:space="preserve"> 'Reg map'!DU43</f>
        <v>0</v>
      </c>
      <c r="C42" s="19" t="str">
        <f xml:space="preserve"> 'Reg map'!DV43</f>
        <v>0</v>
      </c>
      <c r="D42" s="19" t="str">
        <f xml:space="preserve"> 'Reg map'!DW43</f>
        <v>0</v>
      </c>
      <c r="E42" s="19" t="str">
        <f xml:space="preserve"> 'Reg map'!DX43</f>
        <v>0</v>
      </c>
      <c r="F42" s="19" t="str">
        <f xml:space="preserve"> 'Reg map'!DY43</f>
        <v>0</v>
      </c>
      <c r="G42" s="19" t="str">
        <f xml:space="preserve"> 'Reg map'!DZ43</f>
        <v>0</v>
      </c>
      <c r="H42" s="19">
        <f t="shared" si="3"/>
        <v>1</v>
      </c>
      <c r="I42" s="158" t="str">
        <f t="shared" si="4"/>
        <v>0x58</v>
      </c>
      <c r="J42" s="158" t="str">
        <f t="shared" si="5"/>
        <v>0x000000</v>
      </c>
      <c r="K42" s="19" t="str">
        <f xml:space="preserve"> IF('Reg map'!AB43="D",1,"")</f>
        <v/>
      </c>
    </row>
    <row r="43" spans="1:11" x14ac:dyDescent="0.35">
      <c r="A43" s="117"/>
      <c r="B43" s="117"/>
      <c r="H43" s="19" t="str">
        <f t="shared" si="3"/>
        <v/>
      </c>
      <c r="I43" s="158" t="str">
        <f t="shared" si="4"/>
        <v/>
      </c>
      <c r="J43" s="158" t="str">
        <f t="shared" si="5"/>
        <v/>
      </c>
      <c r="K43" s="19" t="str">
        <f xml:space="preserve"> IF('Reg map'!AB44="D",1,"")</f>
        <v/>
      </c>
    </row>
    <row r="44" spans="1:11" x14ac:dyDescent="0.35">
      <c r="A44" s="19" t="str">
        <f xml:space="preserve"> 'Reg map'!C44</f>
        <v>62</v>
      </c>
      <c r="B44" s="19" t="str">
        <f xml:space="preserve"> 'Reg map'!DU45</f>
        <v>0</v>
      </c>
      <c r="C44" s="19" t="str">
        <f xml:space="preserve"> 'Reg map'!DV45</f>
        <v>0</v>
      </c>
      <c r="D44" s="19" t="str">
        <f xml:space="preserve"> 'Reg map'!DW45</f>
        <v>0</v>
      </c>
      <c r="E44" s="19" t="str">
        <f xml:space="preserve"> 'Reg map'!DX45</f>
        <v>0</v>
      </c>
      <c r="F44" s="19" t="str">
        <f xml:space="preserve"> 'Reg map'!DY45</f>
        <v>0</v>
      </c>
      <c r="G44" s="19" t="str">
        <f xml:space="preserve"> 'Reg map'!DZ45</f>
        <v>0</v>
      </c>
      <c r="H44" s="19">
        <f t="shared" si="3"/>
        <v>1</v>
      </c>
      <c r="I44" s="158" t="str">
        <f t="shared" si="4"/>
        <v>0x62</v>
      </c>
      <c r="J44" s="158" t="str">
        <f t="shared" si="5"/>
        <v>0x000000</v>
      </c>
      <c r="K44" s="19" t="str">
        <f xml:space="preserve"> IF('Reg map'!AB45="D",1,"")</f>
        <v/>
      </c>
    </row>
    <row r="45" spans="1:11" x14ac:dyDescent="0.35">
      <c r="A45" s="117"/>
      <c r="B45" s="117"/>
      <c r="H45" s="19" t="str">
        <f t="shared" si="3"/>
        <v/>
      </c>
      <c r="I45" s="158" t="str">
        <f t="shared" si="4"/>
        <v/>
      </c>
      <c r="J45" s="158" t="str">
        <f t="shared" si="5"/>
        <v/>
      </c>
      <c r="K45" s="19" t="str">
        <f xml:space="preserve"> IF('Reg map'!AB46="D",1,"")</f>
        <v/>
      </c>
    </row>
    <row r="46" spans="1:11" x14ac:dyDescent="0.35">
      <c r="A46" s="19" t="str">
        <f xml:space="preserve"> 'Reg map'!C46</f>
        <v>6C</v>
      </c>
      <c r="B46" s="19" t="str">
        <f xml:space="preserve"> 'Reg map'!DU47</f>
        <v>0</v>
      </c>
      <c r="C46" s="19" t="str">
        <f xml:space="preserve"> 'Reg map'!DV47</f>
        <v>2</v>
      </c>
      <c r="D46" s="19" t="str">
        <f xml:space="preserve"> 'Reg map'!DW47</f>
        <v>8</v>
      </c>
      <c r="E46" s="19" t="str">
        <f xml:space="preserve"> 'Reg map'!DX47</f>
        <v>0</v>
      </c>
      <c r="F46" s="19" t="str">
        <f xml:space="preserve"> 'Reg map'!DY47</f>
        <v>0</v>
      </c>
      <c r="G46" s="19" t="str">
        <f xml:space="preserve"> 'Reg map'!DZ47</f>
        <v>0</v>
      </c>
      <c r="H46" s="19">
        <f t="shared" si="3"/>
        <v>1</v>
      </c>
      <c r="I46" s="158" t="str">
        <f t="shared" si="4"/>
        <v>0x6C</v>
      </c>
      <c r="J46" s="158" t="str">
        <f t="shared" si="5"/>
        <v>0x028000</v>
      </c>
      <c r="K46" s="19" t="str">
        <f xml:space="preserve"> IF('Reg map'!AB47="D",1,"")</f>
        <v/>
      </c>
    </row>
    <row r="47" spans="1:11" x14ac:dyDescent="0.35">
      <c r="A47" s="117"/>
      <c r="B47" s="117"/>
      <c r="H47" s="19" t="str">
        <f t="shared" si="3"/>
        <v/>
      </c>
      <c r="I47" s="158" t="str">
        <f t="shared" si="4"/>
        <v/>
      </c>
      <c r="J47" s="158" t="str">
        <f t="shared" si="5"/>
        <v/>
      </c>
      <c r="K47" s="19" t="str">
        <f xml:space="preserve"> IF('Reg map'!AB48="D",1,"")</f>
        <v/>
      </c>
    </row>
    <row r="48" spans="1:11" x14ac:dyDescent="0.35">
      <c r="A48" s="19" t="str">
        <f xml:space="preserve"> 'Reg map'!C48</f>
        <v>6D</v>
      </c>
      <c r="B48" s="19" t="str">
        <f xml:space="preserve"> 'Reg map'!DU49</f>
        <v>0</v>
      </c>
      <c r="C48" s="19" t="str">
        <f xml:space="preserve"> 'Reg map'!DV49</f>
        <v>0</v>
      </c>
      <c r="D48" s="19" t="str">
        <f xml:space="preserve"> 'Reg map'!DW49</f>
        <v>0</v>
      </c>
      <c r="E48" s="19" t="str">
        <f xml:space="preserve"> 'Reg map'!DX49</f>
        <v>0</v>
      </c>
      <c r="F48" s="19" t="str">
        <f xml:space="preserve"> 'Reg map'!DY49</f>
        <v>0</v>
      </c>
      <c r="G48" s="19" t="str">
        <f xml:space="preserve"> 'Reg map'!DZ49</f>
        <v>0</v>
      </c>
      <c r="H48" s="19">
        <f t="shared" si="3"/>
        <v>1</v>
      </c>
      <c r="I48" s="158" t="str">
        <f t="shared" si="4"/>
        <v>0x6D</v>
      </c>
      <c r="J48" s="158" t="str">
        <f t="shared" si="5"/>
        <v>0x000000</v>
      </c>
      <c r="K48" s="19" t="str">
        <f xml:space="preserve"> IF('Reg map'!AB49="D",1,"")</f>
        <v/>
      </c>
    </row>
    <row r="49" spans="1:11" x14ac:dyDescent="0.35">
      <c r="A49" s="117"/>
      <c r="B49" s="117"/>
      <c r="H49" s="19" t="str">
        <f t="shared" si="3"/>
        <v/>
      </c>
      <c r="I49" s="158" t="str">
        <f t="shared" si="4"/>
        <v/>
      </c>
      <c r="J49" s="158" t="str">
        <f t="shared" si="5"/>
        <v/>
      </c>
      <c r="K49" s="19" t="str">
        <f xml:space="preserve"> IF('Reg map'!AB50="D",1,"")</f>
        <v/>
      </c>
    </row>
    <row r="50" spans="1:11" x14ac:dyDescent="0.35">
      <c r="A50" s="19" t="str">
        <f xml:space="preserve"> 'Reg map'!C50</f>
        <v>72</v>
      </c>
      <c r="B50" s="19" t="str">
        <f xml:space="preserve"> 'Reg map'!DU51</f>
        <v>0</v>
      </c>
      <c r="C50" s="19" t="str">
        <f xml:space="preserve"> 'Reg map'!DV51</f>
        <v>0</v>
      </c>
      <c r="D50" s="19" t="str">
        <f xml:space="preserve"> 'Reg map'!DW51</f>
        <v>0</v>
      </c>
      <c r="E50" s="19" t="str">
        <f xml:space="preserve"> 'Reg map'!DX51</f>
        <v>0</v>
      </c>
      <c r="F50" s="19" t="str">
        <f xml:space="preserve"> 'Reg map'!DY51</f>
        <v>0</v>
      </c>
      <c r="G50" s="19" t="str">
        <f xml:space="preserve"> 'Reg map'!DZ51</f>
        <v>0</v>
      </c>
      <c r="H50" s="19">
        <f t="shared" si="3"/>
        <v>1</v>
      </c>
      <c r="I50" s="158" t="str">
        <f t="shared" si="4"/>
        <v>0x72</v>
      </c>
      <c r="J50" s="158" t="str">
        <f t="shared" si="5"/>
        <v>0x000000</v>
      </c>
      <c r="K50" s="19" t="str">
        <f xml:space="preserve"> IF('Reg map'!AB51="D",1,"")</f>
        <v/>
      </c>
    </row>
    <row r="51" spans="1:11" x14ac:dyDescent="0.35">
      <c r="A51" s="117"/>
      <c r="B51" s="117"/>
      <c r="H51" s="19" t="str">
        <f t="shared" si="3"/>
        <v/>
      </c>
      <c r="I51" s="158" t="str">
        <f t="shared" si="4"/>
        <v/>
      </c>
      <c r="J51" s="158" t="str">
        <f t="shared" si="5"/>
        <v/>
      </c>
      <c r="K51" s="19" t="str">
        <f xml:space="preserve"> IF('Reg map'!AB52="D",1,"")</f>
        <v/>
      </c>
    </row>
    <row r="52" spans="1:11" x14ac:dyDescent="0.35">
      <c r="A52" s="19" t="str">
        <f xml:space="preserve"> 'Reg map'!C52</f>
        <v>73</v>
      </c>
      <c r="B52" s="19" t="str">
        <f xml:space="preserve"> 'Reg map'!DU53</f>
        <v>0</v>
      </c>
      <c r="C52" s="19" t="str">
        <f xml:space="preserve"> 'Reg map'!DV53</f>
        <v>0</v>
      </c>
      <c r="D52" s="19" t="str">
        <f xml:space="preserve"> 'Reg map'!DW53</f>
        <v>3</v>
      </c>
      <c r="E52" s="19" t="str">
        <f xml:space="preserve"> 'Reg map'!DX53</f>
        <v>C</v>
      </c>
      <c r="F52" s="19" t="str">
        <f xml:space="preserve"> 'Reg map'!DY53</f>
        <v>3</v>
      </c>
      <c r="G52" s="19" t="str">
        <f xml:space="preserve"> 'Reg map'!DZ53</f>
        <v>C</v>
      </c>
      <c r="H52" s="19">
        <f t="shared" si="3"/>
        <v>1</v>
      </c>
      <c r="I52" s="158" t="str">
        <f t="shared" si="4"/>
        <v>0x73</v>
      </c>
      <c r="J52" s="158" t="str">
        <f t="shared" si="5"/>
        <v>0x003C3C</v>
      </c>
      <c r="K52" s="19" t="str">
        <f xml:space="preserve"> IF('Reg map'!AB53="D",1,"")</f>
        <v/>
      </c>
    </row>
    <row r="53" spans="1:11" x14ac:dyDescent="0.35">
      <c r="A53" s="117"/>
      <c r="B53" s="117"/>
      <c r="H53" s="19" t="str">
        <f t="shared" si="3"/>
        <v/>
      </c>
      <c r="I53" s="158" t="str">
        <f t="shared" si="4"/>
        <v/>
      </c>
      <c r="J53" s="158" t="str">
        <f t="shared" si="5"/>
        <v/>
      </c>
      <c r="K53" s="19" t="str">
        <f xml:space="preserve"> IF('Reg map'!AB54="D",1,"")</f>
        <v/>
      </c>
    </row>
    <row r="54" spans="1:11" x14ac:dyDescent="0.35">
      <c r="A54" s="19" t="str">
        <f xml:space="preserve"> 'Reg map'!C54</f>
        <v>74</v>
      </c>
      <c r="B54" s="19" t="str">
        <f xml:space="preserve"> 'Reg map'!DU55</f>
        <v>0</v>
      </c>
      <c r="C54" s="19" t="str">
        <f xml:space="preserve"> 'Reg map'!DV55</f>
        <v>0</v>
      </c>
      <c r="D54" s="19" t="str">
        <f xml:space="preserve"> 'Reg map'!DW55</f>
        <v>0</v>
      </c>
      <c r="E54" s="19" t="str">
        <f xml:space="preserve"> 'Reg map'!DX55</f>
        <v>0</v>
      </c>
      <c r="F54" s="19" t="str">
        <f xml:space="preserve"> 'Reg map'!DY55</f>
        <v>0</v>
      </c>
      <c r="G54" s="19" t="str">
        <f xml:space="preserve"> 'Reg map'!DZ55</f>
        <v>0</v>
      </c>
      <c r="H54" s="19">
        <f t="shared" si="3"/>
        <v>1</v>
      </c>
      <c r="I54" s="158" t="str">
        <f t="shared" si="4"/>
        <v>0x74</v>
      </c>
      <c r="J54" s="158" t="str">
        <f t="shared" si="5"/>
        <v>0x000000</v>
      </c>
      <c r="K54" s="19" t="str">
        <f xml:space="preserve"> IF('Reg map'!AB55="D",1,"")</f>
        <v/>
      </c>
    </row>
    <row r="55" spans="1:11" x14ac:dyDescent="0.35">
      <c r="A55" s="117"/>
      <c r="B55" s="117"/>
      <c r="H55" s="19" t="str">
        <f t="shared" si="3"/>
        <v/>
      </c>
      <c r="I55" s="158" t="str">
        <f t="shared" si="4"/>
        <v/>
      </c>
      <c r="J55" s="158" t="str">
        <f t="shared" si="5"/>
        <v/>
      </c>
      <c r="K55" s="19" t="str">
        <f xml:space="preserve"> IF('Reg map'!AB56="D",1,"")</f>
        <v/>
      </c>
    </row>
    <row r="56" spans="1:11" x14ac:dyDescent="0.35">
      <c r="A56" s="19" t="str">
        <f xml:space="preserve"> 'Reg map'!C56</f>
        <v>75</v>
      </c>
      <c r="B56" s="19" t="str">
        <f xml:space="preserve"> 'Reg map'!DU57</f>
        <v>0</v>
      </c>
      <c r="C56" s="19" t="str">
        <f xml:space="preserve"> 'Reg map'!DV57</f>
        <v>0</v>
      </c>
      <c r="D56" s="19" t="str">
        <f xml:space="preserve"> 'Reg map'!DW57</f>
        <v>0</v>
      </c>
      <c r="E56" s="19" t="str">
        <f xml:space="preserve"> 'Reg map'!DX57</f>
        <v>0</v>
      </c>
      <c r="F56" s="19" t="str">
        <f xml:space="preserve"> 'Reg map'!DY57</f>
        <v>0</v>
      </c>
      <c r="G56" s="19" t="str">
        <f xml:space="preserve"> 'Reg map'!DZ57</f>
        <v>0</v>
      </c>
      <c r="H56" s="19">
        <f t="shared" si="3"/>
        <v>1</v>
      </c>
      <c r="I56" s="158" t="str">
        <f t="shared" si="4"/>
        <v>0x75</v>
      </c>
      <c r="J56" s="158" t="str">
        <f t="shared" si="5"/>
        <v>0x000000</v>
      </c>
      <c r="K56" s="19" t="str">
        <f xml:space="preserve"> IF('Reg map'!AB57="D",1,"")</f>
        <v/>
      </c>
    </row>
    <row r="57" spans="1:11" x14ac:dyDescent="0.35">
      <c r="A57" s="117"/>
      <c r="B57" s="117"/>
      <c r="H57" s="19" t="str">
        <f t="shared" si="3"/>
        <v/>
      </c>
      <c r="I57" s="158" t="str">
        <f t="shared" si="4"/>
        <v/>
      </c>
      <c r="J57" s="158" t="str">
        <f t="shared" si="5"/>
        <v/>
      </c>
      <c r="K57" s="19" t="str">
        <f xml:space="preserve"> IF('Reg map'!AB58="D",1,"")</f>
        <v/>
      </c>
    </row>
    <row r="58" spans="1:11" x14ac:dyDescent="0.35">
      <c r="A58" s="19" t="str">
        <f xml:space="preserve"> 'Reg map'!C58</f>
        <v>78</v>
      </c>
      <c r="B58" s="19" t="str">
        <f xml:space="preserve"> 'Reg map'!DU59</f>
        <v>8</v>
      </c>
      <c r="C58" s="19" t="str">
        <f xml:space="preserve"> 'Reg map'!DV59</f>
        <v>0</v>
      </c>
      <c r="D58" s="19" t="str">
        <f xml:space="preserve"> 'Reg map'!DW59</f>
        <v>E</v>
      </c>
      <c r="E58" s="19" t="str">
        <f xml:space="preserve"> 'Reg map'!DX59</f>
        <v>0</v>
      </c>
      <c r="F58" s="19" t="str">
        <f xml:space="preserve"> 'Reg map'!DY59</f>
        <v>0</v>
      </c>
      <c r="G58" s="19" t="str">
        <f xml:space="preserve"> 'Reg map'!DZ59</f>
        <v>5</v>
      </c>
      <c r="H58" s="19">
        <f t="shared" ref="H58:H121" si="6">IF(A58&lt;&gt;"",1,"")</f>
        <v>1</v>
      </c>
      <c r="I58" s="158" t="str">
        <f t="shared" ref="I58:I121" si="7">IF(H58=1,CONCATENATE("0x",TEXT(A58,"00")),"")</f>
        <v>0x78</v>
      </c>
      <c r="J58" s="158" t="str">
        <f t="shared" ref="J58:J121" si="8">IF(H58=1,CONCATENATE("0x",TEXT(B58,"0"),TEXT(C58,"0"),TEXT(D58,"0"),TEXT(E58,"0"),TEXT(F58,"0"),TEXT(G58,"0")),"")</f>
        <v>0x80E005</v>
      </c>
      <c r="K58" s="19" t="str">
        <f xml:space="preserve"> IF('Reg map'!AB59="D",1,"")</f>
        <v/>
      </c>
    </row>
    <row r="59" spans="1:11" x14ac:dyDescent="0.35">
      <c r="A59" s="117"/>
      <c r="B59" s="117"/>
      <c r="H59" s="19" t="str">
        <f t="shared" si="6"/>
        <v/>
      </c>
      <c r="I59" s="158" t="str">
        <f t="shared" si="7"/>
        <v/>
      </c>
      <c r="J59" s="158" t="str">
        <f t="shared" si="8"/>
        <v/>
      </c>
      <c r="K59" s="19" t="str">
        <f xml:space="preserve"> IF('Reg map'!AB60="D",1,"")</f>
        <v/>
      </c>
    </row>
    <row r="60" spans="1:11" x14ac:dyDescent="0.35">
      <c r="A60" s="19" t="str">
        <f xml:space="preserve"> 'Reg map'!C60</f>
        <v>79</v>
      </c>
      <c r="B60" s="19" t="str">
        <f xml:space="preserve"> 'Reg map'!DU61</f>
        <v>0</v>
      </c>
      <c r="C60" s="19" t="str">
        <f xml:space="preserve"> 'Reg map'!DV61</f>
        <v>0</v>
      </c>
      <c r="D60" s="19" t="str">
        <f xml:space="preserve"> 'Reg map'!DW61</f>
        <v>E</v>
      </c>
      <c r="E60" s="19" t="str">
        <f xml:space="preserve"> 'Reg map'!DX61</f>
        <v>0</v>
      </c>
      <c r="F60" s="19" t="str">
        <f xml:space="preserve"> 'Reg map'!DY61</f>
        <v>0</v>
      </c>
      <c r="G60" s="19" t="str">
        <f xml:space="preserve"> 'Reg map'!DZ61</f>
        <v>E</v>
      </c>
      <c r="H60" s="19">
        <f t="shared" si="6"/>
        <v>1</v>
      </c>
      <c r="I60" s="158" t="str">
        <f t="shared" si="7"/>
        <v>0x79</v>
      </c>
      <c r="J60" s="158" t="str">
        <f t="shared" si="8"/>
        <v>0x00E00E</v>
      </c>
      <c r="K60" s="19" t="str">
        <f xml:space="preserve"> IF('Reg map'!AB61="D",1,"")</f>
        <v/>
      </c>
    </row>
    <row r="61" spans="1:11" x14ac:dyDescent="0.35">
      <c r="A61" s="117"/>
      <c r="B61" s="117"/>
      <c r="H61" s="19" t="str">
        <f t="shared" si="6"/>
        <v/>
      </c>
      <c r="I61" s="158" t="str">
        <f t="shared" si="7"/>
        <v/>
      </c>
      <c r="J61" s="158" t="str">
        <f t="shared" si="8"/>
        <v/>
      </c>
      <c r="K61" s="19" t="str">
        <f xml:space="preserve"> IF('Reg map'!AB66="D",1,"")</f>
        <v/>
      </c>
    </row>
    <row r="62" spans="1:11" x14ac:dyDescent="0.35">
      <c r="A62" s="19" t="str">
        <f xml:space="preserve"> 'Reg map'!C62</f>
        <v>7C</v>
      </c>
      <c r="B62" s="19" t="str">
        <f xml:space="preserve"> 'Reg map'!DU63</f>
        <v>0</v>
      </c>
      <c r="C62" s="19" t="str">
        <f xml:space="preserve"> 'Reg map'!DV63</f>
        <v>0</v>
      </c>
      <c r="D62" s="19" t="str">
        <f xml:space="preserve"> 'Reg map'!DW63</f>
        <v>0</v>
      </c>
      <c r="E62" s="19" t="str">
        <f xml:space="preserve"> 'Reg map'!DX63</f>
        <v>3</v>
      </c>
      <c r="F62" s="19" t="str">
        <f xml:space="preserve"> 'Reg map'!DY63</f>
        <v>0</v>
      </c>
      <c r="G62" s="19" t="str">
        <f xml:space="preserve"> 'Reg map'!DZ63</f>
        <v>0</v>
      </c>
      <c r="H62" s="19">
        <f t="shared" si="6"/>
        <v>1</v>
      </c>
      <c r="I62" s="158" t="str">
        <f t="shared" si="7"/>
        <v>0x7C</v>
      </c>
      <c r="J62" s="158" t="str">
        <f t="shared" si="8"/>
        <v>0x000300</v>
      </c>
      <c r="K62" s="19" t="str">
        <f xml:space="preserve"> IF('Reg map'!AB67="D",1,"")</f>
        <v/>
      </c>
    </row>
    <row r="63" spans="1:11" x14ac:dyDescent="0.35">
      <c r="A63" s="117"/>
      <c r="B63" s="117"/>
      <c r="H63" s="19" t="str">
        <f t="shared" si="6"/>
        <v/>
      </c>
      <c r="I63" s="158" t="str">
        <f t="shared" si="7"/>
        <v/>
      </c>
      <c r="J63" s="158" t="str">
        <f t="shared" si="8"/>
        <v/>
      </c>
      <c r="K63" s="19" t="str">
        <f xml:space="preserve"> IF('Reg map'!AB68="D",1,"")</f>
        <v/>
      </c>
    </row>
    <row r="64" spans="1:11" x14ac:dyDescent="0.35">
      <c r="A64" s="19" t="str">
        <f xml:space="preserve"> 'Reg map'!C64</f>
        <v>7D</v>
      </c>
      <c r="B64" s="19" t="str">
        <f xml:space="preserve"> 'Reg map'!DU65</f>
        <v>0</v>
      </c>
      <c r="C64" s="19" t="str">
        <f xml:space="preserve"> 'Reg map'!DV65</f>
        <v>0</v>
      </c>
      <c r="D64" s="19" t="str">
        <f xml:space="preserve"> 'Reg map'!DW65</f>
        <v>0</v>
      </c>
      <c r="E64" s="19" t="str">
        <f xml:space="preserve"> 'Reg map'!DX65</f>
        <v>0</v>
      </c>
      <c r="F64" s="19" t="str">
        <f xml:space="preserve"> 'Reg map'!DY65</f>
        <v>0</v>
      </c>
      <c r="G64" s="19" t="str">
        <f xml:space="preserve"> 'Reg map'!DZ65</f>
        <v>4</v>
      </c>
      <c r="H64" s="19">
        <f t="shared" si="6"/>
        <v>1</v>
      </c>
      <c r="I64" s="158" t="str">
        <f t="shared" si="7"/>
        <v>0x7D</v>
      </c>
      <c r="J64" s="158" t="str">
        <f t="shared" si="8"/>
        <v>0x000004</v>
      </c>
      <c r="K64" s="19" t="str">
        <f xml:space="preserve"> IF('Reg map'!AB69="D",1,"")</f>
        <v/>
      </c>
    </row>
    <row r="65" spans="1:11" x14ac:dyDescent="0.35">
      <c r="A65" s="117"/>
      <c r="B65" s="117"/>
      <c r="H65" s="19" t="str">
        <f t="shared" si="6"/>
        <v/>
      </c>
      <c r="I65" s="158" t="str">
        <f t="shared" si="7"/>
        <v/>
      </c>
      <c r="J65" s="158" t="str">
        <f t="shared" si="8"/>
        <v/>
      </c>
      <c r="K65" s="19" t="str">
        <f xml:space="preserve"> IF('Reg map'!AB70="D",1,"")</f>
        <v/>
      </c>
    </row>
    <row r="66" spans="1:11" x14ac:dyDescent="0.35">
      <c r="A66" s="19" t="str">
        <f xml:space="preserve"> 'Reg map'!C66</f>
        <v>80</v>
      </c>
      <c r="B66" s="19" t="str">
        <f xml:space="preserve"> 'Reg map'!DU67</f>
        <v>0</v>
      </c>
      <c r="C66" s="19" t="str">
        <f xml:space="preserve"> 'Reg map'!DV67</f>
        <v>0</v>
      </c>
      <c r="D66" s="19" t="str">
        <f xml:space="preserve"> 'Reg map'!DW67</f>
        <v>0</v>
      </c>
      <c r="E66" s="19" t="str">
        <f xml:space="preserve"> 'Reg map'!DX67</f>
        <v>0</v>
      </c>
      <c r="F66" s="19" t="str">
        <f xml:space="preserve"> 'Reg map'!DY67</f>
        <v>0</v>
      </c>
      <c r="G66" s="19" t="str">
        <f xml:space="preserve"> 'Reg map'!DZ67</f>
        <v>0</v>
      </c>
      <c r="H66" s="19">
        <f t="shared" si="6"/>
        <v>1</v>
      </c>
      <c r="I66" s="158" t="str">
        <f t="shared" si="7"/>
        <v>0x80</v>
      </c>
      <c r="J66" s="158" t="str">
        <f t="shared" si="8"/>
        <v>0x000000</v>
      </c>
      <c r="K66" s="19" t="str">
        <f xml:space="preserve"> IF('Reg map'!AB71="D",1,"")</f>
        <v/>
      </c>
    </row>
    <row r="67" spans="1:11" x14ac:dyDescent="0.35">
      <c r="A67" s="117"/>
      <c r="B67" s="117"/>
      <c r="H67" s="19" t="str">
        <f t="shared" si="6"/>
        <v/>
      </c>
      <c r="I67" s="158" t="str">
        <f t="shared" si="7"/>
        <v/>
      </c>
      <c r="J67" s="158" t="str">
        <f t="shared" si="8"/>
        <v/>
      </c>
      <c r="K67" s="19" t="str">
        <f xml:space="preserve"> IF('Reg map'!AB72="D",1,"")</f>
        <v/>
      </c>
    </row>
    <row r="68" spans="1:11" x14ac:dyDescent="0.35">
      <c r="A68" s="19" t="str">
        <f xml:space="preserve"> 'Reg map'!C68</f>
        <v>81</v>
      </c>
      <c r="B68" s="19" t="str">
        <f xml:space="preserve"> 'Reg map'!DU69</f>
        <v>0</v>
      </c>
      <c r="C68" s="19" t="str">
        <f xml:space="preserve"> 'Reg map'!DV69</f>
        <v>0</v>
      </c>
      <c r="D68" s="19" t="str">
        <f xml:space="preserve"> 'Reg map'!DW69</f>
        <v>0</v>
      </c>
      <c r="E68" s="19" t="str">
        <f xml:space="preserve"> 'Reg map'!DX69</f>
        <v>0</v>
      </c>
      <c r="F68" s="19" t="str">
        <f xml:space="preserve"> 'Reg map'!DY69</f>
        <v>0</v>
      </c>
      <c r="G68" s="19" t="str">
        <f xml:space="preserve"> 'Reg map'!DZ69</f>
        <v>0</v>
      </c>
      <c r="H68" s="19">
        <f t="shared" si="6"/>
        <v>1</v>
      </c>
      <c r="I68" s="158" t="str">
        <f t="shared" si="7"/>
        <v>0x81</v>
      </c>
      <c r="J68" s="158" t="str">
        <f t="shared" si="8"/>
        <v>0x000000</v>
      </c>
      <c r="K68" s="19" t="str">
        <f xml:space="preserve"> IF('Reg map'!AB73="D",1,"")</f>
        <v/>
      </c>
    </row>
    <row r="69" spans="1:11" x14ac:dyDescent="0.35">
      <c r="A69" s="117"/>
      <c r="B69" s="117"/>
      <c r="H69" s="19" t="str">
        <f t="shared" si="6"/>
        <v/>
      </c>
      <c r="I69" s="158" t="str">
        <f t="shared" si="7"/>
        <v/>
      </c>
      <c r="J69" s="158" t="str">
        <f t="shared" si="8"/>
        <v/>
      </c>
      <c r="K69" s="19" t="str">
        <f xml:space="preserve"> IF('Reg map'!AB74="D",1,"")</f>
        <v/>
      </c>
    </row>
    <row r="70" spans="1:11" x14ac:dyDescent="0.35">
      <c r="A70" s="19" t="str">
        <f xml:space="preserve"> 'Reg map'!C70</f>
        <v>88</v>
      </c>
      <c r="B70" s="19" t="str">
        <f xml:space="preserve"> 'Reg map'!DU71</f>
        <v>0</v>
      </c>
      <c r="C70" s="19" t="str">
        <f xml:space="preserve"> 'Reg map'!DV71</f>
        <v>0</v>
      </c>
      <c r="D70" s="19" t="str">
        <f xml:space="preserve"> 'Reg map'!DW71</f>
        <v>0</v>
      </c>
      <c r="E70" s="19" t="str">
        <f xml:space="preserve"> 'Reg map'!DX71</f>
        <v>0</v>
      </c>
      <c r="F70" s="19" t="str">
        <f xml:space="preserve"> 'Reg map'!DY71</f>
        <v>0</v>
      </c>
      <c r="G70" s="19" t="str">
        <f xml:space="preserve"> 'Reg map'!DZ71</f>
        <v>2</v>
      </c>
      <c r="H70" s="19">
        <f t="shared" si="6"/>
        <v>1</v>
      </c>
      <c r="I70" s="158" t="str">
        <f t="shared" si="7"/>
        <v>0x88</v>
      </c>
      <c r="J70" s="158" t="str">
        <f t="shared" si="8"/>
        <v>0x000002</v>
      </c>
      <c r="K70" s="19" t="str">
        <f xml:space="preserve"> IF('Reg map'!AB75="D",1,"")</f>
        <v/>
      </c>
    </row>
    <row r="71" spans="1:11" x14ac:dyDescent="0.35">
      <c r="A71" s="117"/>
      <c r="B71" s="117"/>
      <c r="H71" s="19" t="str">
        <f t="shared" si="6"/>
        <v/>
      </c>
      <c r="I71" s="158" t="str">
        <f t="shared" si="7"/>
        <v/>
      </c>
      <c r="J71" s="158" t="str">
        <f t="shared" si="8"/>
        <v/>
      </c>
      <c r="K71" s="19" t="str">
        <f xml:space="preserve"> IF('Reg map'!AB76="D",1,"")</f>
        <v/>
      </c>
    </row>
    <row r="72" spans="1:11" x14ac:dyDescent="0.35">
      <c r="A72" s="19" t="str">
        <f xml:space="preserve"> 'Reg map'!C72</f>
        <v>8A</v>
      </c>
      <c r="B72" s="19" t="str">
        <f xml:space="preserve"> 'Reg map'!DU73</f>
        <v>0</v>
      </c>
      <c r="C72" s="19" t="str">
        <f xml:space="preserve"> 'Reg map'!DV73</f>
        <v>2</v>
      </c>
      <c r="D72" s="19" t="str">
        <f xml:space="preserve"> 'Reg map'!DW73</f>
        <v>6</v>
      </c>
      <c r="E72" s="19" t="str">
        <f xml:space="preserve"> 'Reg map'!DX73</f>
        <v>0</v>
      </c>
      <c r="F72" s="19" t="str">
        <f xml:space="preserve"> 'Reg map'!DY73</f>
        <v>1</v>
      </c>
      <c r="G72" s="19" t="str">
        <f xml:space="preserve"> 'Reg map'!DZ73</f>
        <v>6</v>
      </c>
      <c r="H72" s="19">
        <f t="shared" si="6"/>
        <v>1</v>
      </c>
      <c r="I72" s="158" t="str">
        <f t="shared" si="7"/>
        <v>0x8A</v>
      </c>
      <c r="J72" s="158" t="str">
        <f t="shared" si="8"/>
        <v>0x026016</v>
      </c>
      <c r="K72" s="19" t="str">
        <f xml:space="preserve"> IF('Reg map'!AB77="D",1,"")</f>
        <v/>
      </c>
    </row>
    <row r="73" spans="1:11" x14ac:dyDescent="0.35">
      <c r="A73" s="117"/>
      <c r="B73" s="117"/>
      <c r="H73" s="19" t="str">
        <f t="shared" si="6"/>
        <v/>
      </c>
      <c r="I73" s="158" t="str">
        <f t="shared" si="7"/>
        <v/>
      </c>
      <c r="J73" s="158" t="str">
        <f t="shared" si="8"/>
        <v/>
      </c>
      <c r="K73" s="19" t="str">
        <f xml:space="preserve"> IF('Reg map'!AB78="D",1,"")</f>
        <v/>
      </c>
    </row>
    <row r="74" spans="1:11" x14ac:dyDescent="0.35">
      <c r="A74" s="19" t="str">
        <f xml:space="preserve"> 'Reg map'!C74</f>
        <v>8B</v>
      </c>
      <c r="B74" s="19" t="str">
        <f xml:space="preserve"> 'Reg map'!DU75</f>
        <v>0</v>
      </c>
      <c r="C74" s="19" t="str">
        <f xml:space="preserve"> 'Reg map'!DV75</f>
        <v>0</v>
      </c>
      <c r="D74" s="19" t="str">
        <f xml:space="preserve"> 'Reg map'!DW75</f>
        <v>0</v>
      </c>
      <c r="E74" s="19" t="str">
        <f xml:space="preserve"> 'Reg map'!DX75</f>
        <v>1</v>
      </c>
      <c r="F74" s="19" t="str">
        <f xml:space="preserve"> 'Reg map'!DY75</f>
        <v>0</v>
      </c>
      <c r="G74" s="19" t="str">
        <f xml:space="preserve"> 'Reg map'!DZ75</f>
        <v>0</v>
      </c>
      <c r="H74" s="19">
        <f t="shared" si="6"/>
        <v>1</v>
      </c>
      <c r="I74" s="158" t="str">
        <f t="shared" si="7"/>
        <v>0x8B</v>
      </c>
      <c r="J74" s="158" t="str">
        <f t="shared" si="8"/>
        <v>0x000100</v>
      </c>
      <c r="K74" s="19" t="str">
        <f xml:space="preserve"> IF('Reg map'!AB79="D",1,"")</f>
        <v/>
      </c>
    </row>
    <row r="75" spans="1:11" x14ac:dyDescent="0.35">
      <c r="A75" s="117"/>
      <c r="B75" s="117"/>
      <c r="H75" s="19" t="str">
        <f t="shared" si="6"/>
        <v/>
      </c>
      <c r="I75" s="158" t="str">
        <f t="shared" si="7"/>
        <v/>
      </c>
      <c r="J75" s="158" t="str">
        <f t="shared" si="8"/>
        <v/>
      </c>
      <c r="K75" s="19" t="str">
        <f xml:space="preserve"> IF('Reg map'!AB80="D",1,"")</f>
        <v/>
      </c>
    </row>
    <row r="76" spans="1:11" x14ac:dyDescent="0.35">
      <c r="A76" s="19" t="str">
        <f xml:space="preserve"> 'Reg map'!C76</f>
        <v>8C</v>
      </c>
      <c r="B76" s="19" t="str">
        <f xml:space="preserve"> 'Reg map'!DU77</f>
        <v>0</v>
      </c>
      <c r="C76" s="19" t="str">
        <f xml:space="preserve"> 'Reg map'!DV77</f>
        <v>0</v>
      </c>
      <c r="D76" s="19" t="str">
        <f xml:space="preserve"> 'Reg map'!DW77</f>
        <v>0</v>
      </c>
      <c r="E76" s="19" t="str">
        <f xml:space="preserve"> 'Reg map'!DX77</f>
        <v>0</v>
      </c>
      <c r="F76" s="19" t="str">
        <f xml:space="preserve"> 'Reg map'!DY77</f>
        <v>0</v>
      </c>
      <c r="G76" s="19" t="str">
        <f xml:space="preserve"> 'Reg map'!DZ77</f>
        <v>0</v>
      </c>
      <c r="H76" s="19">
        <f t="shared" si="6"/>
        <v>1</v>
      </c>
      <c r="I76" s="158" t="str">
        <f t="shared" si="7"/>
        <v>0x8C</v>
      </c>
      <c r="J76" s="158" t="str">
        <f t="shared" si="8"/>
        <v>0x000000</v>
      </c>
      <c r="K76" s="19" t="str">
        <f xml:space="preserve"> IF('Reg map'!AB81="D",1,"")</f>
        <v/>
      </c>
    </row>
    <row r="77" spans="1:11" x14ac:dyDescent="0.35">
      <c r="A77" s="117"/>
      <c r="B77" s="117"/>
      <c r="H77" s="19" t="str">
        <f t="shared" si="6"/>
        <v/>
      </c>
      <c r="I77" s="158" t="str">
        <f t="shared" si="7"/>
        <v/>
      </c>
      <c r="J77" s="158" t="str">
        <f t="shared" si="8"/>
        <v/>
      </c>
      <c r="K77" s="19" t="str">
        <f xml:space="preserve"> IF('Reg map'!AB82="D",1,"")</f>
        <v/>
      </c>
    </row>
    <row r="78" spans="1:11" x14ac:dyDescent="0.35">
      <c r="A78" s="19" t="str">
        <f xml:space="preserve"> 'Reg map'!C78</f>
        <v>8D</v>
      </c>
      <c r="B78" s="19" t="str">
        <f xml:space="preserve"> 'Reg map'!DU79</f>
        <v>0</v>
      </c>
      <c r="C78" s="19" t="str">
        <f xml:space="preserve"> 'Reg map'!DV79</f>
        <v>0</v>
      </c>
      <c r="D78" s="19" t="str">
        <f xml:space="preserve"> 'Reg map'!DW79</f>
        <v>0</v>
      </c>
      <c r="E78" s="19" t="str">
        <f xml:space="preserve"> 'Reg map'!DX79</f>
        <v>0</v>
      </c>
      <c r="F78" s="19" t="str">
        <f xml:space="preserve"> 'Reg map'!DY79</f>
        <v>0</v>
      </c>
      <c r="G78" s="19" t="str">
        <f xml:space="preserve"> 'Reg map'!DZ79</f>
        <v>3</v>
      </c>
      <c r="H78" s="19">
        <f t="shared" si="6"/>
        <v>1</v>
      </c>
      <c r="I78" s="158" t="str">
        <f t="shared" si="7"/>
        <v>0x8D</v>
      </c>
      <c r="J78" s="158" t="str">
        <f t="shared" si="8"/>
        <v>0x000003</v>
      </c>
      <c r="K78" s="19" t="str">
        <f xml:space="preserve"> IF('Reg map'!AB83="D",1,"")</f>
        <v/>
      </c>
    </row>
    <row r="79" spans="1:11" x14ac:dyDescent="0.35">
      <c r="A79" s="117"/>
      <c r="B79" s="117"/>
      <c r="H79" s="19" t="str">
        <f t="shared" si="6"/>
        <v/>
      </c>
      <c r="I79" s="158" t="str">
        <f t="shared" si="7"/>
        <v/>
      </c>
      <c r="J79" s="158" t="str">
        <f t="shared" si="8"/>
        <v/>
      </c>
      <c r="K79" s="19" t="str">
        <f xml:space="preserve"> IF('Reg map'!AB84="D",1,"")</f>
        <v/>
      </c>
    </row>
    <row r="80" spans="1:11" x14ac:dyDescent="0.35">
      <c r="A80" s="19" t="str">
        <f xml:space="preserve"> 'Reg map'!C80</f>
        <v>8E</v>
      </c>
      <c r="B80" s="19" t="str">
        <f xml:space="preserve"> 'Reg map'!DU81</f>
        <v>0</v>
      </c>
      <c r="C80" s="19" t="str">
        <f xml:space="preserve"> 'Reg map'!DV81</f>
        <v>0</v>
      </c>
      <c r="D80" s="19" t="str">
        <f xml:space="preserve"> 'Reg map'!DW81</f>
        <v>5</v>
      </c>
      <c r="E80" s="19" t="str">
        <f xml:space="preserve"> 'Reg map'!DX81</f>
        <v>0</v>
      </c>
      <c r="F80" s="19" t="str">
        <f xml:space="preserve"> 'Reg map'!DY81</f>
        <v>0</v>
      </c>
      <c r="G80" s="19" t="str">
        <f xml:space="preserve"> 'Reg map'!DZ81</f>
        <v>1</v>
      </c>
      <c r="H80" s="19">
        <f t="shared" si="6"/>
        <v>1</v>
      </c>
      <c r="I80" s="158" t="str">
        <f t="shared" si="7"/>
        <v>0x8E</v>
      </c>
      <c r="J80" s="158" t="str">
        <f t="shared" si="8"/>
        <v>0x005001</v>
      </c>
      <c r="K80" s="19" t="str">
        <f xml:space="preserve"> IF('Reg map'!AB85="D",1,"")</f>
        <v/>
      </c>
    </row>
    <row r="81" spans="1:11" x14ac:dyDescent="0.35">
      <c r="A81" s="117"/>
      <c r="B81" s="117"/>
      <c r="H81" s="19" t="str">
        <f t="shared" si="6"/>
        <v/>
      </c>
      <c r="I81" s="158" t="str">
        <f t="shared" si="7"/>
        <v/>
      </c>
      <c r="J81" s="158" t="str">
        <f t="shared" si="8"/>
        <v/>
      </c>
      <c r="K81" s="19" t="str">
        <f xml:space="preserve"> IF('Reg map'!AB86="D",1,"")</f>
        <v/>
      </c>
    </row>
    <row r="82" spans="1:11" x14ac:dyDescent="0.35">
      <c r="A82" s="19" t="str">
        <f xml:space="preserve"> 'Reg map'!C82</f>
        <v>8F</v>
      </c>
      <c r="B82" s="19" t="str">
        <f xml:space="preserve"> 'Reg map'!DU83</f>
        <v>0</v>
      </c>
      <c r="C82" s="19" t="str">
        <f xml:space="preserve"> 'Reg map'!DV83</f>
        <v>0</v>
      </c>
      <c r="D82" s="19" t="str">
        <f xml:space="preserve"> 'Reg map'!DW83</f>
        <v>0</v>
      </c>
      <c r="E82" s="19" t="str">
        <f xml:space="preserve"> 'Reg map'!DX83</f>
        <v>0</v>
      </c>
      <c r="F82" s="19" t="str">
        <f xml:space="preserve"> 'Reg map'!DY83</f>
        <v>0</v>
      </c>
      <c r="G82" s="19" t="str">
        <f xml:space="preserve"> 'Reg map'!DZ83</f>
        <v>0</v>
      </c>
      <c r="H82" s="19">
        <f t="shared" si="6"/>
        <v>1</v>
      </c>
      <c r="I82" s="158" t="str">
        <f t="shared" si="7"/>
        <v>0x8F</v>
      </c>
      <c r="J82" s="158" t="str">
        <f t="shared" si="8"/>
        <v>0x000000</v>
      </c>
      <c r="K82" s="19" t="str">
        <f xml:space="preserve"> IF('Reg map'!AB87="D",1,"")</f>
        <v/>
      </c>
    </row>
    <row r="83" spans="1:11" x14ac:dyDescent="0.35">
      <c r="A83" s="117"/>
      <c r="B83" s="117"/>
      <c r="H83" s="19" t="str">
        <f t="shared" si="6"/>
        <v/>
      </c>
      <c r="I83" s="158" t="str">
        <f t="shared" si="7"/>
        <v/>
      </c>
      <c r="J83" s="158" t="str">
        <f t="shared" si="8"/>
        <v/>
      </c>
      <c r="K83" s="19" t="str">
        <f xml:space="preserve"> IF('Reg map'!AB88="D",1,"")</f>
        <v/>
      </c>
    </row>
    <row r="84" spans="1:11" x14ac:dyDescent="0.35">
      <c r="A84" s="19" t="str">
        <f xml:space="preserve"> 'Reg map'!C84</f>
        <v>92</v>
      </c>
      <c r="B84" s="19" t="str">
        <f xml:space="preserve"> 'Reg map'!DU85</f>
        <v>0</v>
      </c>
      <c r="C84" s="19" t="str">
        <f xml:space="preserve"> 'Reg map'!DV85</f>
        <v>0</v>
      </c>
      <c r="D84" s="19" t="str">
        <f xml:space="preserve"> 'Reg map'!DW85</f>
        <v>0</v>
      </c>
      <c r="E84" s="19" t="str">
        <f xml:space="preserve"> 'Reg map'!DX85</f>
        <v>0</v>
      </c>
      <c r="F84" s="19" t="str">
        <f xml:space="preserve"> 'Reg map'!DY85</f>
        <v>0</v>
      </c>
      <c r="G84" s="19" t="str">
        <f xml:space="preserve"> 'Reg map'!DZ85</f>
        <v>0</v>
      </c>
      <c r="H84" s="19">
        <f t="shared" si="6"/>
        <v>1</v>
      </c>
      <c r="I84" s="158" t="str">
        <f t="shared" si="7"/>
        <v>0x92</v>
      </c>
      <c r="J84" s="158" t="str">
        <f t="shared" si="8"/>
        <v>0x000000</v>
      </c>
      <c r="K84" s="19" t="str">
        <f xml:space="preserve"> IF('Reg map'!AB89="D",1,"")</f>
        <v/>
      </c>
    </row>
    <row r="85" spans="1:11" x14ac:dyDescent="0.35">
      <c r="A85" s="117"/>
      <c r="B85" s="117"/>
      <c r="H85" s="19" t="str">
        <f t="shared" si="6"/>
        <v/>
      </c>
      <c r="I85" s="158" t="str">
        <f t="shared" si="7"/>
        <v/>
      </c>
      <c r="J85" s="158" t="str">
        <f t="shared" si="8"/>
        <v/>
      </c>
      <c r="K85" s="19" t="str">
        <f xml:space="preserve"> IF('Reg map'!AB90="D",1,"")</f>
        <v/>
      </c>
    </row>
    <row r="86" spans="1:11" x14ac:dyDescent="0.35">
      <c r="A86" s="19" t="str">
        <f xml:space="preserve"> 'Reg map'!C86</f>
        <v>93</v>
      </c>
      <c r="B86" s="19" t="str">
        <f xml:space="preserve"> 'Reg map'!DU87</f>
        <v>0</v>
      </c>
      <c r="C86" s="19" t="str">
        <f xml:space="preserve"> 'Reg map'!DV87</f>
        <v>0</v>
      </c>
      <c r="D86" s="19" t="str">
        <f xml:space="preserve"> 'Reg map'!DW87</f>
        <v>0</v>
      </c>
      <c r="E86" s="19" t="str">
        <f xml:space="preserve"> 'Reg map'!DX87</f>
        <v>0</v>
      </c>
      <c r="F86" s="19" t="str">
        <f xml:space="preserve"> 'Reg map'!DY87</f>
        <v>0</v>
      </c>
      <c r="G86" s="19" t="str">
        <f xml:space="preserve"> 'Reg map'!DZ87</f>
        <v>0</v>
      </c>
      <c r="H86" s="19">
        <f t="shared" si="6"/>
        <v>1</v>
      </c>
      <c r="I86" s="158" t="str">
        <f t="shared" si="7"/>
        <v>0x93</v>
      </c>
      <c r="J86" s="158" t="str">
        <f t="shared" si="8"/>
        <v>0x000000</v>
      </c>
      <c r="K86" s="19" t="str">
        <f xml:space="preserve"> IF('Reg map'!AB91="D",1,"")</f>
        <v/>
      </c>
    </row>
    <row r="87" spans="1:11" x14ac:dyDescent="0.35">
      <c r="A87" s="117"/>
      <c r="B87" s="117"/>
      <c r="H87" s="19" t="str">
        <f t="shared" si="6"/>
        <v/>
      </c>
      <c r="I87" s="158" t="str">
        <f t="shared" si="7"/>
        <v/>
      </c>
      <c r="J87" s="158" t="str">
        <f t="shared" si="8"/>
        <v/>
      </c>
      <c r="K87" s="19" t="str">
        <f xml:space="preserve"> IF('Reg map'!AB92="D",1,"")</f>
        <v/>
      </c>
    </row>
    <row r="88" spans="1:11" x14ac:dyDescent="0.35">
      <c r="A88" s="19" t="str">
        <f xml:space="preserve"> 'Reg map'!C88</f>
        <v>94</v>
      </c>
      <c r="B88" s="19" t="str">
        <f xml:space="preserve"> 'Reg map'!DU89</f>
        <v>0</v>
      </c>
      <c r="C88" s="19" t="str">
        <f xml:space="preserve"> 'Reg map'!DV89</f>
        <v>0</v>
      </c>
      <c r="D88" s="19" t="str">
        <f xml:space="preserve"> 'Reg map'!DW89</f>
        <v>0</v>
      </c>
      <c r="E88" s="19" t="str">
        <f xml:space="preserve"> 'Reg map'!DX89</f>
        <v>0</v>
      </c>
      <c r="F88" s="19" t="str">
        <f xml:space="preserve"> 'Reg map'!DY89</f>
        <v>8</v>
      </c>
      <c r="G88" s="19" t="str">
        <f xml:space="preserve"> 'Reg map'!DZ89</f>
        <v>4</v>
      </c>
      <c r="H88" s="19">
        <f t="shared" si="6"/>
        <v>1</v>
      </c>
      <c r="I88" s="158" t="str">
        <f t="shared" si="7"/>
        <v>0x94</v>
      </c>
      <c r="J88" s="158" t="str">
        <f t="shared" si="8"/>
        <v>0x000084</v>
      </c>
      <c r="K88" s="19" t="str">
        <f xml:space="preserve"> IF('Reg map'!AB93="D",1,"")</f>
        <v/>
      </c>
    </row>
    <row r="89" spans="1:11" x14ac:dyDescent="0.35">
      <c r="A89" s="117"/>
      <c r="B89" s="117"/>
      <c r="H89" s="19" t="str">
        <f t="shared" si="6"/>
        <v/>
      </c>
      <c r="I89" s="158" t="str">
        <f t="shared" si="7"/>
        <v/>
      </c>
      <c r="J89" s="158" t="str">
        <f t="shared" si="8"/>
        <v/>
      </c>
      <c r="K89" s="19" t="str">
        <f xml:space="preserve"> IF('Reg map'!AB94="D",1,"")</f>
        <v/>
      </c>
    </row>
    <row r="90" spans="1:11" x14ac:dyDescent="0.35">
      <c r="A90" s="19" t="str">
        <f xml:space="preserve"> 'Reg map'!C90</f>
        <v>95</v>
      </c>
      <c r="B90" s="19" t="str">
        <f xml:space="preserve"> 'Reg map'!DU91</f>
        <v>0</v>
      </c>
      <c r="C90" s="19" t="str">
        <f xml:space="preserve"> 'Reg map'!DV91</f>
        <v>0</v>
      </c>
      <c r="D90" s="19" t="str">
        <f xml:space="preserve"> 'Reg map'!DW91</f>
        <v>0</v>
      </c>
      <c r="E90" s="19" t="str">
        <f xml:space="preserve"> 'Reg map'!DX91</f>
        <v>0</v>
      </c>
      <c r="F90" s="19" t="str">
        <f xml:space="preserve"> 'Reg map'!DY91</f>
        <v>5</v>
      </c>
      <c r="G90" s="19" t="str">
        <f xml:space="preserve"> 'Reg map'!DZ91</f>
        <v>0</v>
      </c>
      <c r="H90" s="19">
        <f t="shared" si="6"/>
        <v>1</v>
      </c>
      <c r="I90" s="158" t="str">
        <f t="shared" si="7"/>
        <v>0x95</v>
      </c>
      <c r="J90" s="158" t="str">
        <f t="shared" si="8"/>
        <v>0x000050</v>
      </c>
      <c r="K90" s="19" t="str">
        <f xml:space="preserve"> IF('Reg map'!AB95="D",1,"")</f>
        <v/>
      </c>
    </row>
    <row r="91" spans="1:11" x14ac:dyDescent="0.35">
      <c r="A91" s="117"/>
      <c r="B91" s="117"/>
      <c r="H91" s="19" t="str">
        <f t="shared" si="6"/>
        <v/>
      </c>
      <c r="I91" s="158" t="str">
        <f t="shared" si="7"/>
        <v/>
      </c>
      <c r="J91" s="158" t="str">
        <f t="shared" si="8"/>
        <v/>
      </c>
      <c r="K91" s="19" t="str">
        <f xml:space="preserve"> IF('Reg map'!AB96="D",1,"")</f>
        <v/>
      </c>
    </row>
    <row r="92" spans="1:11" x14ac:dyDescent="0.35">
      <c r="A92" s="19" t="str">
        <f xml:space="preserve"> 'Reg map'!C92</f>
        <v>96</v>
      </c>
      <c r="B92" s="19" t="str">
        <f xml:space="preserve"> 'Reg map'!DU93</f>
        <v>0</v>
      </c>
      <c r="C92" s="19" t="str">
        <f xml:space="preserve"> 'Reg map'!DV93</f>
        <v>0</v>
      </c>
      <c r="D92" s="19" t="str">
        <f xml:space="preserve"> 'Reg map'!DW93</f>
        <v>0</v>
      </c>
      <c r="E92" s="19" t="str">
        <f xml:space="preserve"> 'Reg map'!DX93</f>
        <v>0</v>
      </c>
      <c r="F92" s="19" t="str">
        <f xml:space="preserve"> 'Reg map'!DY93</f>
        <v>0</v>
      </c>
      <c r="G92" s="19" t="str">
        <f xml:space="preserve"> 'Reg map'!DZ93</f>
        <v>0</v>
      </c>
      <c r="H92" s="19">
        <f t="shared" si="6"/>
        <v>1</v>
      </c>
      <c r="I92" s="158" t="str">
        <f t="shared" si="7"/>
        <v>0x96</v>
      </c>
      <c r="J92" s="158" t="str">
        <f t="shared" si="8"/>
        <v>0x000000</v>
      </c>
      <c r="K92" s="19" t="str">
        <f xml:space="preserve"> IF('Reg map'!AB97="D",1,"")</f>
        <v/>
      </c>
    </row>
    <row r="93" spans="1:11" x14ac:dyDescent="0.35">
      <c r="A93" s="117"/>
      <c r="B93" s="117"/>
      <c r="H93" s="19" t="str">
        <f t="shared" si="6"/>
        <v/>
      </c>
      <c r="I93" s="158" t="str">
        <f t="shared" si="7"/>
        <v/>
      </c>
      <c r="J93" s="158" t="str">
        <f t="shared" si="8"/>
        <v/>
      </c>
      <c r="K93" s="19" t="str">
        <f xml:space="preserve"> IF('Reg map'!AB98="D",1,"")</f>
        <v/>
      </c>
    </row>
    <row r="94" spans="1:11" x14ac:dyDescent="0.35">
      <c r="A94" s="19" t="str">
        <f xml:space="preserve"> 'Reg map'!C94</f>
        <v>97</v>
      </c>
      <c r="B94" s="19" t="str">
        <f xml:space="preserve"> 'Reg map'!DU95</f>
        <v>0</v>
      </c>
      <c r="C94" s="19" t="str">
        <f xml:space="preserve"> 'Reg map'!DV95</f>
        <v>0</v>
      </c>
      <c r="D94" s="19" t="str">
        <f xml:space="preserve"> 'Reg map'!DW95</f>
        <v>0</v>
      </c>
      <c r="E94" s="19" t="str">
        <f xml:space="preserve"> 'Reg map'!DX95</f>
        <v>0</v>
      </c>
      <c r="F94" s="19" t="str">
        <f xml:space="preserve"> 'Reg map'!DY95</f>
        <v>2</v>
      </c>
      <c r="G94" s="19" t="str">
        <f xml:space="preserve"> 'Reg map'!DZ95</f>
        <v>2</v>
      </c>
      <c r="H94" s="19">
        <f t="shared" si="6"/>
        <v>1</v>
      </c>
      <c r="I94" s="158" t="str">
        <f t="shared" si="7"/>
        <v>0x97</v>
      </c>
      <c r="J94" s="158" t="str">
        <f t="shared" si="8"/>
        <v>0x000022</v>
      </c>
      <c r="K94" s="19" t="str">
        <f xml:space="preserve"> IF('Reg map'!AB99="D",1,"")</f>
        <v/>
      </c>
    </row>
    <row r="95" spans="1:11" x14ac:dyDescent="0.35">
      <c r="A95" s="117"/>
      <c r="B95" s="117"/>
      <c r="H95" s="19" t="str">
        <f t="shared" si="6"/>
        <v/>
      </c>
      <c r="I95" s="158" t="str">
        <f t="shared" si="7"/>
        <v/>
      </c>
      <c r="J95" s="158" t="str">
        <f t="shared" si="8"/>
        <v/>
      </c>
      <c r="K95" s="19" t="str">
        <f xml:space="preserve"> IF('Reg map'!AB100="D",1,"")</f>
        <v/>
      </c>
    </row>
    <row r="96" spans="1:11" x14ac:dyDescent="0.35">
      <c r="A96" s="19" t="str">
        <f xml:space="preserve"> 'Reg map'!C96</f>
        <v>98</v>
      </c>
      <c r="B96" s="19" t="str">
        <f xml:space="preserve"> 'Reg map'!DU97</f>
        <v>0</v>
      </c>
      <c r="C96" s="19" t="str">
        <f xml:space="preserve"> 'Reg map'!DV97</f>
        <v>0</v>
      </c>
      <c r="D96" s="19" t="str">
        <f xml:space="preserve"> 'Reg map'!DW97</f>
        <v>0</v>
      </c>
      <c r="E96" s="19" t="str">
        <f xml:space="preserve"> 'Reg map'!DX97</f>
        <v>0</v>
      </c>
      <c r="F96" s="19" t="str">
        <f xml:space="preserve"> 'Reg map'!DY97</f>
        <v>0</v>
      </c>
      <c r="G96" s="19" t="str">
        <f xml:space="preserve"> 'Reg map'!DZ97</f>
        <v>0</v>
      </c>
      <c r="H96" s="19">
        <f t="shared" si="6"/>
        <v>1</v>
      </c>
      <c r="I96" s="158" t="str">
        <f t="shared" si="7"/>
        <v>0x98</v>
      </c>
      <c r="J96" s="158" t="str">
        <f t="shared" si="8"/>
        <v>0x000000</v>
      </c>
      <c r="K96" s="19" t="str">
        <f xml:space="preserve"> IF('Reg map'!AB101="D",1,"")</f>
        <v/>
      </c>
    </row>
    <row r="97" spans="1:11" x14ac:dyDescent="0.35">
      <c r="A97" s="117"/>
      <c r="B97" s="117"/>
      <c r="H97" s="19" t="str">
        <f t="shared" si="6"/>
        <v/>
      </c>
      <c r="I97" s="158" t="str">
        <f t="shared" si="7"/>
        <v/>
      </c>
      <c r="J97" s="158" t="str">
        <f t="shared" si="8"/>
        <v/>
      </c>
      <c r="K97" s="19" t="str">
        <f xml:space="preserve"> IF('Reg map'!AB102="D",1,"")</f>
        <v/>
      </c>
    </row>
    <row r="98" spans="1:11" x14ac:dyDescent="0.35">
      <c r="A98" s="19" t="str">
        <f xml:space="preserve"> 'Reg map'!C98</f>
        <v>99</v>
      </c>
      <c r="B98" s="19" t="str">
        <f xml:space="preserve"> 'Reg map'!DU99</f>
        <v>4</v>
      </c>
      <c r="C98" s="19" t="str">
        <f xml:space="preserve"> 'Reg map'!DV99</f>
        <v>0</v>
      </c>
      <c r="D98" s="19" t="str">
        <f xml:space="preserve"> 'Reg map'!DW99</f>
        <v>0</v>
      </c>
      <c r="E98" s="19" t="str">
        <f xml:space="preserve"> 'Reg map'!DX99</f>
        <v>0</v>
      </c>
      <c r="F98" s="19" t="str">
        <f xml:space="preserve"> 'Reg map'!DY99</f>
        <v>D</v>
      </c>
      <c r="G98" s="19" t="str">
        <f xml:space="preserve"> 'Reg map'!DZ99</f>
        <v>5</v>
      </c>
      <c r="H98" s="19">
        <f t="shared" si="6"/>
        <v>1</v>
      </c>
      <c r="I98" s="158" t="str">
        <f t="shared" si="7"/>
        <v>0x99</v>
      </c>
      <c r="J98" s="158" t="str">
        <f t="shared" si="8"/>
        <v>0x4000D5</v>
      </c>
      <c r="K98" s="19" t="str">
        <f xml:space="preserve"> IF('Reg map'!AB103="D",1,"")</f>
        <v/>
      </c>
    </row>
    <row r="99" spans="1:11" x14ac:dyDescent="0.35">
      <c r="A99" s="117"/>
      <c r="B99" s="117"/>
      <c r="H99" s="19" t="str">
        <f t="shared" si="6"/>
        <v/>
      </c>
      <c r="I99" s="158" t="str">
        <f t="shared" si="7"/>
        <v/>
      </c>
      <c r="J99" s="158" t="str">
        <f t="shared" si="8"/>
        <v/>
      </c>
      <c r="K99" s="19" t="str">
        <f xml:space="preserve"> IF('Reg map'!AB104="D",1,"")</f>
        <v/>
      </c>
    </row>
    <row r="100" spans="1:11" x14ac:dyDescent="0.35">
      <c r="A100" s="19" t="str">
        <f xml:space="preserve"> 'Reg map'!C100</f>
        <v>9A</v>
      </c>
      <c r="B100" s="19" t="str">
        <f xml:space="preserve"> 'Reg map'!DU101</f>
        <v>0</v>
      </c>
      <c r="C100" s="19" t="str">
        <f xml:space="preserve"> 'Reg map'!DV101</f>
        <v>0</v>
      </c>
      <c r="D100" s="19" t="str">
        <f xml:space="preserve"> 'Reg map'!DW101</f>
        <v>0</v>
      </c>
      <c r="E100" s="19" t="str">
        <f xml:space="preserve"> 'Reg map'!DX101</f>
        <v>0</v>
      </c>
      <c r="F100" s="19" t="str">
        <f xml:space="preserve"> 'Reg map'!DY101</f>
        <v>0</v>
      </c>
      <c r="G100" s="19" t="str">
        <f xml:space="preserve"> 'Reg map'!DZ101</f>
        <v>0</v>
      </c>
      <c r="H100" s="19">
        <f t="shared" si="6"/>
        <v>1</v>
      </c>
      <c r="I100" s="158" t="str">
        <f t="shared" si="7"/>
        <v>0x9A</v>
      </c>
      <c r="J100" s="158" t="str">
        <f t="shared" si="8"/>
        <v>0x000000</v>
      </c>
      <c r="K100" s="19" t="str">
        <f xml:space="preserve"> IF('Reg map'!AB105="D",1,"")</f>
        <v/>
      </c>
    </row>
    <row r="101" spans="1:11" x14ac:dyDescent="0.35">
      <c r="A101" s="117"/>
      <c r="B101" s="117"/>
      <c r="H101" s="19" t="str">
        <f t="shared" si="6"/>
        <v/>
      </c>
      <c r="I101" s="158" t="str">
        <f t="shared" si="7"/>
        <v/>
      </c>
      <c r="J101" s="158" t="str">
        <f t="shared" si="8"/>
        <v/>
      </c>
      <c r="K101" s="19" t="str">
        <f xml:space="preserve"> IF('Reg map'!AB106="D",1,"")</f>
        <v/>
      </c>
    </row>
    <row r="102" spans="1:11" x14ac:dyDescent="0.35">
      <c r="A102" s="19" t="str">
        <f xml:space="preserve"> 'Reg map'!C102</f>
        <v>9C</v>
      </c>
      <c r="B102" s="19" t="str">
        <f xml:space="preserve"> 'Reg map'!DU103</f>
        <v>0</v>
      </c>
      <c r="C102" s="19" t="str">
        <f xml:space="preserve"> 'Reg map'!DV103</f>
        <v>0</v>
      </c>
      <c r="D102" s="19" t="str">
        <f xml:space="preserve"> 'Reg map'!DW103</f>
        <v>0</v>
      </c>
      <c r="E102" s="19" t="str">
        <f xml:space="preserve"> 'Reg map'!DX103</f>
        <v>0</v>
      </c>
      <c r="F102" s="19" t="str">
        <f xml:space="preserve"> 'Reg map'!DY103</f>
        <v>0</v>
      </c>
      <c r="G102" s="19" t="str">
        <f xml:space="preserve"> 'Reg map'!DZ103</f>
        <v>0</v>
      </c>
      <c r="H102" s="19">
        <f t="shared" si="6"/>
        <v>1</v>
      </c>
      <c r="I102" s="158" t="str">
        <f t="shared" si="7"/>
        <v>0x9C</v>
      </c>
      <c r="J102" s="158" t="str">
        <f t="shared" si="8"/>
        <v>0x000000</v>
      </c>
      <c r="K102" s="19" t="str">
        <f xml:space="preserve"> IF('Reg map'!AB107="D",1,"")</f>
        <v/>
      </c>
    </row>
    <row r="103" spans="1:11" x14ac:dyDescent="0.35">
      <c r="A103" s="117"/>
      <c r="B103" s="117"/>
      <c r="H103" s="19" t="str">
        <f t="shared" si="6"/>
        <v/>
      </c>
      <c r="I103" s="158" t="str">
        <f t="shared" si="7"/>
        <v/>
      </c>
      <c r="J103" s="158" t="str">
        <f t="shared" si="8"/>
        <v/>
      </c>
      <c r="K103" s="19" t="str">
        <f xml:space="preserve"> IF('Reg map'!AB108="D",1,"")</f>
        <v/>
      </c>
    </row>
    <row r="104" spans="1:11" x14ac:dyDescent="0.35">
      <c r="A104" s="19" t="str">
        <f xml:space="preserve"> 'Reg map'!C104</f>
        <v>9D</v>
      </c>
      <c r="B104" s="19" t="str">
        <f xml:space="preserve"> 'Reg map'!DU105</f>
        <v>4</v>
      </c>
      <c r="C104" s="19" t="str">
        <f xml:space="preserve"> 'Reg map'!DV105</f>
        <v>0</v>
      </c>
      <c r="D104" s="19" t="str">
        <f xml:space="preserve"> 'Reg map'!DW105</f>
        <v>0</v>
      </c>
      <c r="E104" s="19" t="str">
        <f xml:space="preserve"> 'Reg map'!DX105</f>
        <v>0</v>
      </c>
      <c r="F104" s="19" t="str">
        <f xml:space="preserve"> 'Reg map'!DY105</f>
        <v>D</v>
      </c>
      <c r="G104" s="19" t="str">
        <f xml:space="preserve"> 'Reg map'!DZ105</f>
        <v>5</v>
      </c>
      <c r="H104" s="19">
        <f t="shared" si="6"/>
        <v>1</v>
      </c>
      <c r="I104" s="158" t="str">
        <f t="shared" si="7"/>
        <v>0x9D</v>
      </c>
      <c r="J104" s="158" t="str">
        <f t="shared" si="8"/>
        <v>0x4000D5</v>
      </c>
      <c r="K104" s="19" t="str">
        <f xml:space="preserve"> IF('Reg map'!AB109="D",1,"")</f>
        <v/>
      </c>
    </row>
    <row r="105" spans="1:11" x14ac:dyDescent="0.35">
      <c r="A105" s="117"/>
      <c r="B105" s="117"/>
      <c r="H105" s="19" t="str">
        <f t="shared" si="6"/>
        <v/>
      </c>
      <c r="I105" s="158" t="str">
        <f t="shared" si="7"/>
        <v/>
      </c>
      <c r="J105" s="158" t="str">
        <f t="shared" si="8"/>
        <v/>
      </c>
      <c r="K105" s="19" t="str">
        <f xml:space="preserve"> IF('Reg map'!AB110="D",1,"")</f>
        <v/>
      </c>
    </row>
    <row r="106" spans="1:11" x14ac:dyDescent="0.35">
      <c r="A106" s="19" t="str">
        <f xml:space="preserve"> 'Reg map'!C106</f>
        <v>9E</v>
      </c>
      <c r="B106" s="19" t="str">
        <f xml:space="preserve"> 'Reg map'!DU107</f>
        <v>0</v>
      </c>
      <c r="C106" s="19" t="str">
        <f xml:space="preserve"> 'Reg map'!DV107</f>
        <v>0</v>
      </c>
      <c r="D106" s="19" t="str">
        <f xml:space="preserve"> 'Reg map'!DW107</f>
        <v>0</v>
      </c>
      <c r="E106" s="19" t="str">
        <f xml:space="preserve"> 'Reg map'!DX107</f>
        <v>0</v>
      </c>
      <c r="F106" s="19" t="str">
        <f xml:space="preserve"> 'Reg map'!DY107</f>
        <v>0</v>
      </c>
      <c r="G106" s="19" t="str">
        <f xml:space="preserve"> 'Reg map'!DZ107</f>
        <v>0</v>
      </c>
      <c r="H106" s="19">
        <f t="shared" si="6"/>
        <v>1</v>
      </c>
      <c r="I106" s="158" t="str">
        <f t="shared" si="7"/>
        <v>0x9E</v>
      </c>
      <c r="J106" s="158" t="str">
        <f t="shared" si="8"/>
        <v>0x000000</v>
      </c>
      <c r="K106" s="19" t="str">
        <f xml:space="preserve"> IF('Reg map'!AB111="D",1,"")</f>
        <v/>
      </c>
    </row>
    <row r="107" spans="1:11" x14ac:dyDescent="0.35">
      <c r="A107" s="117"/>
      <c r="B107" s="117"/>
      <c r="H107" s="19" t="str">
        <f t="shared" si="6"/>
        <v/>
      </c>
      <c r="I107" s="158" t="str">
        <f t="shared" si="7"/>
        <v/>
      </c>
      <c r="J107" s="158" t="str">
        <f t="shared" si="8"/>
        <v/>
      </c>
      <c r="K107" s="19" t="str">
        <f xml:space="preserve"> IF('Reg map'!AB112="D",1,"")</f>
        <v/>
      </c>
    </row>
    <row r="108" spans="1:11" x14ac:dyDescent="0.35">
      <c r="A108" s="19" t="str">
        <f xml:space="preserve"> 'Reg map'!C108</f>
        <v>A0</v>
      </c>
      <c r="B108" s="19" t="str">
        <f xml:space="preserve"> 'Reg map'!DU109</f>
        <v>0</v>
      </c>
      <c r="C108" s="19" t="str">
        <f xml:space="preserve"> 'Reg map'!DV109</f>
        <v>0</v>
      </c>
      <c r="D108" s="19" t="str">
        <f xml:space="preserve"> 'Reg map'!DW109</f>
        <v>0</v>
      </c>
      <c r="E108" s="19" t="str">
        <f xml:space="preserve"> 'Reg map'!DX109</f>
        <v>0</v>
      </c>
      <c r="F108" s="19" t="str">
        <f xml:space="preserve"> 'Reg map'!DY109</f>
        <v>0</v>
      </c>
      <c r="G108" s="19" t="str">
        <f xml:space="preserve"> 'Reg map'!DZ109</f>
        <v>0</v>
      </c>
      <c r="H108" s="19">
        <f t="shared" si="6"/>
        <v>1</v>
      </c>
      <c r="I108" s="158" t="str">
        <f t="shared" si="7"/>
        <v>0xA0</v>
      </c>
      <c r="J108" s="158" t="str">
        <f t="shared" si="8"/>
        <v>0x000000</v>
      </c>
      <c r="K108" s="19" t="str">
        <f xml:space="preserve"> IF('Reg map'!AB113="D",1,"")</f>
        <v/>
      </c>
    </row>
    <row r="109" spans="1:11" x14ac:dyDescent="0.35">
      <c r="A109" s="117"/>
      <c r="B109" s="117"/>
      <c r="H109" s="19" t="str">
        <f t="shared" si="6"/>
        <v/>
      </c>
      <c r="I109" s="158" t="str">
        <f t="shared" si="7"/>
        <v/>
      </c>
      <c r="J109" s="158" t="str">
        <f t="shared" si="8"/>
        <v/>
      </c>
      <c r="K109" s="19" t="str">
        <f xml:space="preserve"> IF('Reg map'!AB114="D",1,"")</f>
        <v/>
      </c>
    </row>
    <row r="110" spans="1:11" x14ac:dyDescent="0.35">
      <c r="A110" s="19" t="str">
        <f xml:space="preserve"> 'Reg map'!C110</f>
        <v>A1</v>
      </c>
      <c r="B110" s="19" t="str">
        <f xml:space="preserve"> 'Reg map'!DU111</f>
        <v>0</v>
      </c>
      <c r="C110" s="19" t="str">
        <f xml:space="preserve"> 'Reg map'!DV111</f>
        <v>0</v>
      </c>
      <c r="D110" s="19" t="str">
        <f xml:space="preserve"> 'Reg map'!DW111</f>
        <v>0</v>
      </c>
      <c r="E110" s="19" t="str">
        <f xml:space="preserve"> 'Reg map'!DX111</f>
        <v>0</v>
      </c>
      <c r="F110" s="19" t="str">
        <f xml:space="preserve"> 'Reg map'!DY111</f>
        <v>0</v>
      </c>
      <c r="G110" s="19" t="str">
        <f xml:space="preserve"> 'Reg map'!DZ111</f>
        <v>0</v>
      </c>
      <c r="H110" s="19">
        <f t="shared" si="6"/>
        <v>1</v>
      </c>
      <c r="I110" s="158" t="str">
        <f t="shared" si="7"/>
        <v>0xA1</v>
      </c>
      <c r="J110" s="158" t="str">
        <f t="shared" si="8"/>
        <v>0x000000</v>
      </c>
      <c r="K110" s="19" t="str">
        <f xml:space="preserve"> IF('Reg map'!AB115="D",1,"")</f>
        <v/>
      </c>
    </row>
    <row r="111" spans="1:11" x14ac:dyDescent="0.35">
      <c r="A111" s="117"/>
      <c r="B111" s="117"/>
      <c r="H111" s="19" t="str">
        <f t="shared" si="6"/>
        <v/>
      </c>
      <c r="I111" s="158" t="str">
        <f t="shared" si="7"/>
        <v/>
      </c>
      <c r="J111" s="158" t="str">
        <f t="shared" si="8"/>
        <v/>
      </c>
      <c r="K111" s="19" t="str">
        <f xml:space="preserve"> IF('Reg map'!AB116="D",1,"")</f>
        <v/>
      </c>
    </row>
    <row r="112" spans="1:11" x14ac:dyDescent="0.35">
      <c r="A112" s="19" t="str">
        <f xml:space="preserve"> 'Reg map'!C112</f>
        <v>A2</v>
      </c>
      <c r="B112" s="19" t="str">
        <f xml:space="preserve"> 'Reg map'!DU113</f>
        <v>0</v>
      </c>
      <c r="C112" s="19" t="str">
        <f xml:space="preserve"> 'Reg map'!DV113</f>
        <v>0</v>
      </c>
      <c r="D112" s="19" t="str">
        <f xml:space="preserve"> 'Reg map'!DW113</f>
        <v>0</v>
      </c>
      <c r="E112" s="19" t="str">
        <f xml:space="preserve"> 'Reg map'!DX113</f>
        <v>0</v>
      </c>
      <c r="F112" s="19" t="str">
        <f xml:space="preserve"> 'Reg map'!DY113</f>
        <v>0</v>
      </c>
      <c r="G112" s="19" t="str">
        <f xml:space="preserve"> 'Reg map'!DZ113</f>
        <v>0</v>
      </c>
      <c r="H112" s="19">
        <f t="shared" si="6"/>
        <v>1</v>
      </c>
      <c r="I112" s="158" t="str">
        <f t="shared" si="7"/>
        <v>0xA2</v>
      </c>
      <c r="J112" s="158" t="str">
        <f t="shared" si="8"/>
        <v>0x000000</v>
      </c>
      <c r="K112" s="19" t="str">
        <f xml:space="preserve"> IF('Reg map'!AB117="D",1,"")</f>
        <v/>
      </c>
    </row>
    <row r="113" spans="1:11" x14ac:dyDescent="0.35">
      <c r="A113" s="117"/>
      <c r="B113" s="117"/>
      <c r="H113" s="19" t="str">
        <f t="shared" si="6"/>
        <v/>
      </c>
      <c r="I113" s="158" t="str">
        <f t="shared" si="7"/>
        <v/>
      </c>
      <c r="J113" s="158" t="str">
        <f t="shared" si="8"/>
        <v/>
      </c>
      <c r="K113" s="19" t="str">
        <f xml:space="preserve"> IF('Reg map'!AB118="D",1,"")</f>
        <v/>
      </c>
    </row>
    <row r="114" spans="1:11" x14ac:dyDescent="0.35">
      <c r="A114" s="19" t="str">
        <f xml:space="preserve"> 'Reg map'!C114</f>
        <v>A4</v>
      </c>
      <c r="B114" s="19" t="str">
        <f xml:space="preserve"> 'Reg map'!DU115</f>
        <v>0</v>
      </c>
      <c r="C114" s="19" t="str">
        <f xml:space="preserve"> 'Reg map'!DV115</f>
        <v>0</v>
      </c>
      <c r="D114" s="19" t="str">
        <f xml:space="preserve"> 'Reg map'!DW115</f>
        <v>0</v>
      </c>
      <c r="E114" s="19" t="str">
        <f xml:space="preserve"> 'Reg map'!DX115</f>
        <v>0</v>
      </c>
      <c r="F114" s="19" t="str">
        <f xml:space="preserve"> 'Reg map'!DY115</f>
        <v>0</v>
      </c>
      <c r="G114" s="19" t="str">
        <f xml:space="preserve"> 'Reg map'!DZ115</f>
        <v>0</v>
      </c>
      <c r="H114" s="19">
        <f t="shared" si="6"/>
        <v>1</v>
      </c>
      <c r="I114" s="158" t="str">
        <f t="shared" si="7"/>
        <v>0xA4</v>
      </c>
      <c r="J114" s="158" t="str">
        <f t="shared" si="8"/>
        <v>0x000000</v>
      </c>
      <c r="K114" s="19" t="str">
        <f xml:space="preserve"> IF('Reg map'!AB119="D",1,"")</f>
        <v/>
      </c>
    </row>
    <row r="115" spans="1:11" x14ac:dyDescent="0.35">
      <c r="A115" s="117"/>
      <c r="B115" s="117"/>
      <c r="H115" s="19" t="str">
        <f t="shared" si="6"/>
        <v/>
      </c>
      <c r="I115" s="158" t="str">
        <f t="shared" si="7"/>
        <v/>
      </c>
      <c r="J115" s="158" t="str">
        <f t="shared" si="8"/>
        <v/>
      </c>
      <c r="K115" s="19" t="str">
        <f xml:space="preserve"> IF('Reg map'!AB120="D",1,"")</f>
        <v/>
      </c>
    </row>
    <row r="116" spans="1:11" x14ac:dyDescent="0.35">
      <c r="A116" s="19" t="str">
        <f xml:space="preserve"> 'Reg map'!C116</f>
        <v>A5</v>
      </c>
      <c r="B116" s="19" t="str">
        <f xml:space="preserve"> 'Reg map'!DU117</f>
        <v>0</v>
      </c>
      <c r="C116" s="19" t="str">
        <f xml:space="preserve"> 'Reg map'!DV117</f>
        <v>0</v>
      </c>
      <c r="D116" s="19" t="str">
        <f xml:space="preserve"> 'Reg map'!DW117</f>
        <v>0</v>
      </c>
      <c r="E116" s="19" t="str">
        <f xml:space="preserve"> 'Reg map'!DX117</f>
        <v>0</v>
      </c>
      <c r="F116" s="19" t="str">
        <f xml:space="preserve"> 'Reg map'!DY117</f>
        <v>0</v>
      </c>
      <c r="G116" s="19" t="str">
        <f xml:space="preserve"> 'Reg map'!DZ117</f>
        <v>0</v>
      </c>
      <c r="H116" s="19">
        <f t="shared" si="6"/>
        <v>1</v>
      </c>
      <c r="I116" s="158" t="str">
        <f t="shared" si="7"/>
        <v>0xA5</v>
      </c>
      <c r="J116" s="158" t="str">
        <f t="shared" si="8"/>
        <v>0x000000</v>
      </c>
      <c r="K116" s="19" t="str">
        <f xml:space="preserve"> IF('Reg map'!AB121="D",1,"")</f>
        <v/>
      </c>
    </row>
    <row r="117" spans="1:11" x14ac:dyDescent="0.35">
      <c r="A117" s="117"/>
      <c r="B117" s="117"/>
      <c r="H117" s="19" t="str">
        <f t="shared" si="6"/>
        <v/>
      </c>
      <c r="I117" s="158" t="str">
        <f t="shared" si="7"/>
        <v/>
      </c>
      <c r="J117" s="158" t="str">
        <f t="shared" si="8"/>
        <v/>
      </c>
      <c r="K117" s="19" t="str">
        <f xml:space="preserve"> IF('Reg map'!AB122="D",1,"")</f>
        <v/>
      </c>
    </row>
    <row r="118" spans="1:11" x14ac:dyDescent="0.35">
      <c r="A118" s="19" t="str">
        <f xml:space="preserve"> 'Reg map'!C118</f>
        <v>A6</v>
      </c>
      <c r="B118" s="19" t="str">
        <f xml:space="preserve"> 'Reg map'!DU119</f>
        <v>0</v>
      </c>
      <c r="C118" s="19" t="str">
        <f xml:space="preserve"> 'Reg map'!DV119</f>
        <v>0</v>
      </c>
      <c r="D118" s="19" t="str">
        <f xml:space="preserve"> 'Reg map'!DW119</f>
        <v>0</v>
      </c>
      <c r="E118" s="19" t="str">
        <f xml:space="preserve"> 'Reg map'!DX119</f>
        <v>0</v>
      </c>
      <c r="F118" s="19" t="str">
        <f xml:space="preserve"> 'Reg map'!DY119</f>
        <v>0</v>
      </c>
      <c r="G118" s="19" t="str">
        <f xml:space="preserve"> 'Reg map'!DZ119</f>
        <v>0</v>
      </c>
      <c r="H118" s="19">
        <f t="shared" si="6"/>
        <v>1</v>
      </c>
      <c r="I118" s="158" t="str">
        <f t="shared" si="7"/>
        <v>0xA6</v>
      </c>
      <c r="J118" s="158" t="str">
        <f t="shared" si="8"/>
        <v>0x000000</v>
      </c>
      <c r="K118" s="19" t="str">
        <f xml:space="preserve"> IF('Reg map'!AB123="D",1,"")</f>
        <v/>
      </c>
    </row>
    <row r="119" spans="1:11" x14ac:dyDescent="0.35">
      <c r="A119" s="117"/>
      <c r="B119" s="117"/>
      <c r="H119" s="19" t="str">
        <f t="shared" si="6"/>
        <v/>
      </c>
      <c r="I119" s="158" t="str">
        <f t="shared" si="7"/>
        <v/>
      </c>
      <c r="J119" s="158" t="str">
        <f t="shared" si="8"/>
        <v/>
      </c>
      <c r="K119" s="19" t="str">
        <f xml:space="preserve"> IF('Reg map'!AB124="D",1,"")</f>
        <v/>
      </c>
    </row>
    <row r="120" spans="1:11" x14ac:dyDescent="0.35">
      <c r="A120" s="19" t="str">
        <f xml:space="preserve"> 'Reg map'!C120</f>
        <v>A9</v>
      </c>
      <c r="B120" s="19" t="str">
        <f xml:space="preserve"> 'Reg map'!DU121</f>
        <v>0</v>
      </c>
      <c r="C120" s="19" t="str">
        <f xml:space="preserve"> 'Reg map'!DV121</f>
        <v>0</v>
      </c>
      <c r="D120" s="19" t="str">
        <f xml:space="preserve"> 'Reg map'!DW121</f>
        <v>0</v>
      </c>
      <c r="E120" s="19" t="str">
        <f xml:space="preserve"> 'Reg map'!DX121</f>
        <v>0</v>
      </c>
      <c r="F120" s="19" t="str">
        <f xml:space="preserve"> 'Reg map'!DY121</f>
        <v>0</v>
      </c>
      <c r="G120" s="19" t="str">
        <f xml:space="preserve"> 'Reg map'!DZ121</f>
        <v>0</v>
      </c>
      <c r="H120" s="19">
        <f t="shared" si="6"/>
        <v>1</v>
      </c>
      <c r="I120" s="158" t="str">
        <f t="shared" si="7"/>
        <v>0xA9</v>
      </c>
      <c r="J120" s="158" t="str">
        <f t="shared" si="8"/>
        <v>0x000000</v>
      </c>
      <c r="K120" s="19" t="str">
        <f xml:space="preserve"> IF('Reg map'!AB125="D",1,"")</f>
        <v/>
      </c>
    </row>
    <row r="121" spans="1:11" x14ac:dyDescent="0.35">
      <c r="A121" s="117"/>
      <c r="B121" s="117"/>
      <c r="H121" s="19" t="str">
        <f t="shared" si="6"/>
        <v/>
      </c>
      <c r="I121" s="158" t="str">
        <f t="shared" si="7"/>
        <v/>
      </c>
      <c r="J121" s="158" t="str">
        <f t="shared" si="8"/>
        <v/>
      </c>
      <c r="K121" s="19" t="str">
        <f xml:space="preserve"> IF('Reg map'!AB126="D",1,"")</f>
        <v/>
      </c>
    </row>
    <row r="122" spans="1:11" x14ac:dyDescent="0.35">
      <c r="A122" s="19" t="str">
        <f xml:space="preserve"> 'Reg map'!C122</f>
        <v>AA</v>
      </c>
      <c r="B122" s="19" t="str">
        <f xml:space="preserve"> 'Reg map'!DU123</f>
        <v>0</v>
      </c>
      <c r="C122" s="19" t="str">
        <f xml:space="preserve"> 'Reg map'!DV123</f>
        <v>0</v>
      </c>
      <c r="D122" s="19" t="str">
        <f xml:space="preserve"> 'Reg map'!DW123</f>
        <v>0</v>
      </c>
      <c r="E122" s="19" t="str">
        <f xml:space="preserve"> 'Reg map'!DX123</f>
        <v>0</v>
      </c>
      <c r="F122" s="19" t="str">
        <f xml:space="preserve"> 'Reg map'!DY123</f>
        <v>0</v>
      </c>
      <c r="G122" s="19" t="str">
        <f xml:space="preserve"> 'Reg map'!DZ123</f>
        <v>0</v>
      </c>
      <c r="H122" s="19">
        <f t="shared" ref="H122:H185" si="9">IF(A122&lt;&gt;"",1,"")</f>
        <v>1</v>
      </c>
      <c r="I122" s="158" t="str">
        <f t="shared" ref="I122:I185" si="10">IF(H122=1,CONCATENATE("0x",TEXT(A122,"00")),"")</f>
        <v>0xAA</v>
      </c>
      <c r="J122" s="158" t="str">
        <f t="shared" ref="J122:J185" si="11">IF(H122=1,CONCATENATE("0x",TEXT(B122,"0"),TEXT(C122,"0"),TEXT(D122,"0"),TEXT(E122,"0"),TEXT(F122,"0"),TEXT(G122,"0")),"")</f>
        <v>0x000000</v>
      </c>
      <c r="K122" s="19" t="str">
        <f xml:space="preserve"> IF('Reg map'!AB127="D",1,"")</f>
        <v/>
      </c>
    </row>
    <row r="123" spans="1:11" x14ac:dyDescent="0.35">
      <c r="A123" s="117"/>
      <c r="B123" s="117"/>
      <c r="H123" s="19" t="str">
        <f t="shared" si="9"/>
        <v/>
      </c>
      <c r="I123" s="158" t="str">
        <f t="shared" si="10"/>
        <v/>
      </c>
      <c r="J123" s="158" t="str">
        <f t="shared" si="11"/>
        <v/>
      </c>
      <c r="K123" s="19" t="str">
        <f xml:space="preserve"> IF('Reg map'!AB128="D",1,"")</f>
        <v/>
      </c>
    </row>
    <row r="124" spans="1:11" x14ac:dyDescent="0.35">
      <c r="A124" s="19" t="str">
        <f xml:space="preserve"> 'Reg map'!C124</f>
        <v>AE</v>
      </c>
      <c r="B124" s="19" t="str">
        <f xml:space="preserve"> 'Reg map'!DU125</f>
        <v>0</v>
      </c>
      <c r="C124" s="19" t="str">
        <f xml:space="preserve"> 'Reg map'!DV125</f>
        <v>0</v>
      </c>
      <c r="D124" s="19" t="str">
        <f xml:space="preserve"> 'Reg map'!DW125</f>
        <v>0</v>
      </c>
      <c r="E124" s="19" t="str">
        <f xml:space="preserve"> 'Reg map'!DX125</f>
        <v>0</v>
      </c>
      <c r="F124" s="19" t="str">
        <f xml:space="preserve"> 'Reg map'!DY125</f>
        <v>0</v>
      </c>
      <c r="G124" s="19" t="str">
        <f xml:space="preserve"> 'Reg map'!DZ125</f>
        <v>0</v>
      </c>
      <c r="H124" s="19">
        <f t="shared" si="9"/>
        <v>1</v>
      </c>
      <c r="I124" s="158" t="str">
        <f t="shared" si="10"/>
        <v>0xAE</v>
      </c>
      <c r="J124" s="158" t="str">
        <f t="shared" si="11"/>
        <v>0x000000</v>
      </c>
      <c r="K124" s="19" t="str">
        <f xml:space="preserve"> IF('Reg map'!AB129="D",1,"")</f>
        <v/>
      </c>
    </row>
    <row r="125" spans="1:11" x14ac:dyDescent="0.35">
      <c r="A125" s="117"/>
      <c r="B125" s="117"/>
      <c r="H125" s="19" t="str">
        <f t="shared" si="9"/>
        <v/>
      </c>
      <c r="I125" s="158" t="str">
        <f t="shared" si="10"/>
        <v/>
      </c>
      <c r="J125" s="158" t="str">
        <f t="shared" si="11"/>
        <v/>
      </c>
      <c r="K125" s="19" t="str">
        <f xml:space="preserve"> IF('Reg map'!AB130="D",1,"")</f>
        <v/>
      </c>
    </row>
    <row r="126" spans="1:11" x14ac:dyDescent="0.35">
      <c r="A126" s="19" t="str">
        <f xml:space="preserve"> 'Reg map'!C126</f>
        <v>B0</v>
      </c>
      <c r="B126" s="19" t="str">
        <f xml:space="preserve"> 'Reg map'!DU127</f>
        <v>2</v>
      </c>
      <c r="C126" s="19" t="str">
        <f xml:space="preserve"> 'Reg map'!DV127</f>
        <v>0</v>
      </c>
      <c r="D126" s="19" t="str">
        <f xml:space="preserve"> 'Reg map'!DW127</f>
        <v>0</v>
      </c>
      <c r="E126" s="19" t="str">
        <f xml:space="preserve"> 'Reg map'!DX127</f>
        <v>0</v>
      </c>
      <c r="F126" s="19" t="str">
        <f xml:space="preserve"> 'Reg map'!DY127</f>
        <v>0</v>
      </c>
      <c r="G126" s="19" t="str">
        <f xml:space="preserve"> 'Reg map'!DZ127</f>
        <v>0</v>
      </c>
      <c r="H126" s="19">
        <f t="shared" si="9"/>
        <v>1</v>
      </c>
      <c r="I126" s="158" t="str">
        <f t="shared" si="10"/>
        <v>0xB0</v>
      </c>
      <c r="J126" s="158" t="str">
        <f t="shared" si="11"/>
        <v>0x200000</v>
      </c>
      <c r="K126" s="19" t="str">
        <f xml:space="preserve"> IF('Reg map'!AB131="D",1,"")</f>
        <v/>
      </c>
    </row>
    <row r="127" spans="1:11" x14ac:dyDescent="0.35">
      <c r="A127" s="117"/>
      <c r="B127" s="117"/>
      <c r="H127" s="19" t="str">
        <f t="shared" si="9"/>
        <v/>
      </c>
      <c r="I127" s="158" t="str">
        <f t="shared" si="10"/>
        <v/>
      </c>
      <c r="J127" s="158" t="str">
        <f t="shared" si="11"/>
        <v/>
      </c>
      <c r="K127" s="19" t="str">
        <f xml:space="preserve"> IF('Reg map'!AB132="D",1,"")</f>
        <v/>
      </c>
    </row>
    <row r="128" spans="1:11" x14ac:dyDescent="0.35">
      <c r="A128" s="19" t="str">
        <f xml:space="preserve"> 'Reg map'!C128</f>
        <v>B4</v>
      </c>
      <c r="B128" s="19" t="str">
        <f xml:space="preserve"> 'Reg map'!DU129</f>
        <v>0</v>
      </c>
      <c r="C128" s="19" t="str">
        <f xml:space="preserve"> 'Reg map'!DV129</f>
        <v>0</v>
      </c>
      <c r="D128" s="19" t="str">
        <f xml:space="preserve"> 'Reg map'!DW129</f>
        <v>0</v>
      </c>
      <c r="E128" s="19" t="str">
        <f xml:space="preserve"> 'Reg map'!DX129</f>
        <v>0</v>
      </c>
      <c r="F128" s="19" t="str">
        <f xml:space="preserve"> 'Reg map'!DY129</f>
        <v>0</v>
      </c>
      <c r="G128" s="19" t="str">
        <f xml:space="preserve"> 'Reg map'!DZ129</f>
        <v>0</v>
      </c>
      <c r="H128" s="19">
        <f t="shared" si="9"/>
        <v>1</v>
      </c>
      <c r="I128" s="158" t="str">
        <f t="shared" si="10"/>
        <v>0xB4</v>
      </c>
      <c r="J128" s="158" t="str">
        <f t="shared" si="11"/>
        <v>0x000000</v>
      </c>
      <c r="K128" s="19" t="str">
        <f xml:space="preserve"> IF('Reg map'!AB133="D",1,"")</f>
        <v/>
      </c>
    </row>
    <row r="129" spans="1:11" x14ac:dyDescent="0.35">
      <c r="A129" s="117"/>
      <c r="B129" s="117"/>
      <c r="H129" s="19" t="str">
        <f t="shared" si="9"/>
        <v/>
      </c>
      <c r="I129" s="158" t="str">
        <f t="shared" si="10"/>
        <v/>
      </c>
      <c r="J129" s="158" t="str">
        <f t="shared" si="11"/>
        <v/>
      </c>
      <c r="K129" s="19" t="str">
        <f xml:space="preserve"> IF('Reg map'!AB134="D",1,"")</f>
        <v/>
      </c>
    </row>
    <row r="130" spans="1:11" x14ac:dyDescent="0.35">
      <c r="A130" s="19" t="str">
        <f xml:space="preserve"> 'Reg map'!C130</f>
        <v>B5</v>
      </c>
      <c r="B130" s="19" t="str">
        <f xml:space="preserve"> 'Reg map'!DU131</f>
        <v>0</v>
      </c>
      <c r="C130" s="19" t="str">
        <f xml:space="preserve"> 'Reg map'!DV131</f>
        <v>0</v>
      </c>
      <c r="D130" s="19" t="str">
        <f xml:space="preserve"> 'Reg map'!DW131</f>
        <v>0</v>
      </c>
      <c r="E130" s="19" t="str">
        <f xml:space="preserve"> 'Reg map'!DX131</f>
        <v>0</v>
      </c>
      <c r="F130" s="19" t="str">
        <f xml:space="preserve"> 'Reg map'!DY131</f>
        <v>0</v>
      </c>
      <c r="G130" s="19" t="str">
        <f xml:space="preserve"> 'Reg map'!DZ131</f>
        <v>0</v>
      </c>
      <c r="H130" s="19">
        <f t="shared" si="9"/>
        <v>1</v>
      </c>
      <c r="I130" s="158" t="str">
        <f t="shared" si="10"/>
        <v>0xB5</v>
      </c>
      <c r="J130" s="158" t="str">
        <f t="shared" si="11"/>
        <v>0x000000</v>
      </c>
      <c r="K130" s="19" t="str">
        <f xml:space="preserve"> IF('Reg map'!AB135="D",1,"")</f>
        <v/>
      </c>
    </row>
    <row r="131" spans="1:11" x14ac:dyDescent="0.35">
      <c r="A131" s="117"/>
      <c r="B131" s="117"/>
      <c r="H131" s="19" t="str">
        <f t="shared" si="9"/>
        <v/>
      </c>
      <c r="I131" s="158" t="str">
        <f t="shared" si="10"/>
        <v/>
      </c>
      <c r="J131" s="158" t="str">
        <f t="shared" si="11"/>
        <v/>
      </c>
      <c r="K131" s="19" t="str">
        <f xml:space="preserve"> IF('Reg map'!AB136="D",1,"")</f>
        <v/>
      </c>
    </row>
    <row r="132" spans="1:11" x14ac:dyDescent="0.35">
      <c r="A132" s="19" t="str">
        <f xml:space="preserve"> 'Reg map'!C132</f>
        <v>B6</v>
      </c>
      <c r="B132" s="19" t="str">
        <f xml:space="preserve"> 'Reg map'!DU133</f>
        <v>0</v>
      </c>
      <c r="C132" s="19" t="str">
        <f xml:space="preserve"> 'Reg map'!DV133</f>
        <v>0</v>
      </c>
      <c r="D132" s="19" t="str">
        <f xml:space="preserve"> 'Reg map'!DW133</f>
        <v>0</v>
      </c>
      <c r="E132" s="19" t="str">
        <f xml:space="preserve"> 'Reg map'!DX133</f>
        <v>0</v>
      </c>
      <c r="F132" s="19" t="str">
        <f xml:space="preserve"> 'Reg map'!DY133</f>
        <v>0</v>
      </c>
      <c r="G132" s="19" t="str">
        <f xml:space="preserve"> 'Reg map'!DZ133</f>
        <v>0</v>
      </c>
      <c r="H132" s="19">
        <f t="shared" si="9"/>
        <v>1</v>
      </c>
      <c r="I132" s="158" t="str">
        <f t="shared" si="10"/>
        <v>0xB6</v>
      </c>
      <c r="J132" s="158" t="str">
        <f t="shared" si="11"/>
        <v>0x000000</v>
      </c>
      <c r="K132" s="19" t="str">
        <f xml:space="preserve"> IF('Reg map'!AB137="D",1,"")</f>
        <v/>
      </c>
    </row>
    <row r="133" spans="1:11" x14ac:dyDescent="0.35">
      <c r="A133" s="117"/>
      <c r="B133" s="117"/>
      <c r="H133" s="19" t="str">
        <f t="shared" si="9"/>
        <v/>
      </c>
      <c r="I133" s="158" t="str">
        <f t="shared" si="10"/>
        <v/>
      </c>
      <c r="J133" s="158" t="str">
        <f t="shared" si="11"/>
        <v/>
      </c>
      <c r="K133" s="19" t="str">
        <f xml:space="preserve"> IF('Reg map'!AB138="D",1,"")</f>
        <v/>
      </c>
    </row>
    <row r="134" spans="1:11" x14ac:dyDescent="0.35">
      <c r="A134" s="19" t="str">
        <f xml:space="preserve"> 'Reg map'!C134</f>
        <v>B7</v>
      </c>
      <c r="B134" s="19" t="str">
        <f xml:space="preserve"> 'Reg map'!DU135</f>
        <v>0</v>
      </c>
      <c r="C134" s="19" t="str">
        <f xml:space="preserve"> 'Reg map'!DV135</f>
        <v>1</v>
      </c>
      <c r="D134" s="19" t="str">
        <f xml:space="preserve"> 'Reg map'!DW135</f>
        <v>8</v>
      </c>
      <c r="E134" s="19" t="str">
        <f xml:space="preserve"> 'Reg map'!DX135</f>
        <v>0</v>
      </c>
      <c r="F134" s="19" t="str">
        <f xml:space="preserve"> 'Reg map'!DY135</f>
        <v>0</v>
      </c>
      <c r="G134" s="19" t="str">
        <f xml:space="preserve"> 'Reg map'!DZ135</f>
        <v>5</v>
      </c>
      <c r="H134" s="19">
        <f t="shared" si="9"/>
        <v>1</v>
      </c>
      <c r="I134" s="158" t="str">
        <f t="shared" si="10"/>
        <v>0xB7</v>
      </c>
      <c r="J134" s="158" t="str">
        <f t="shared" si="11"/>
        <v>0x018005</v>
      </c>
      <c r="K134" s="19" t="str">
        <f xml:space="preserve"> IF('Reg map'!AB139="D",1,"")</f>
        <v/>
      </c>
    </row>
    <row r="135" spans="1:11" x14ac:dyDescent="0.35">
      <c r="A135" s="117"/>
      <c r="B135" s="117"/>
      <c r="H135" s="19" t="str">
        <f t="shared" si="9"/>
        <v/>
      </c>
      <c r="I135" s="158" t="str">
        <f t="shared" si="10"/>
        <v/>
      </c>
      <c r="J135" s="158" t="str">
        <f t="shared" si="11"/>
        <v/>
      </c>
      <c r="K135" s="19" t="str">
        <f xml:space="preserve"> IF('Reg map'!AB140="D",1,"")</f>
        <v/>
      </c>
    </row>
    <row r="136" spans="1:11" x14ac:dyDescent="0.35">
      <c r="A136" s="19" t="str">
        <f xml:space="preserve"> 'Reg map'!C136</f>
        <v>B9</v>
      </c>
      <c r="B136" s="19" t="str">
        <f xml:space="preserve"> 'Reg map'!DU137</f>
        <v>2</v>
      </c>
      <c r="C136" s="19" t="str">
        <f xml:space="preserve"> 'Reg map'!DV137</f>
        <v>E</v>
      </c>
      <c r="D136" s="19" t="str">
        <f xml:space="preserve"> 'Reg map'!DW137</f>
        <v>A</v>
      </c>
      <c r="E136" s="19" t="str">
        <f xml:space="preserve"> 'Reg map'!DX137</f>
        <v>0</v>
      </c>
      <c r="F136" s="19" t="str">
        <f xml:space="preserve"> 'Reg map'!DY137</f>
        <v>6</v>
      </c>
      <c r="G136" s="19" t="str">
        <f xml:space="preserve"> 'Reg map'!DZ137</f>
        <v>3</v>
      </c>
      <c r="H136" s="19">
        <f t="shared" si="9"/>
        <v>1</v>
      </c>
      <c r="I136" s="158" t="str">
        <f t="shared" si="10"/>
        <v>0xB9</v>
      </c>
      <c r="J136" s="158" t="str">
        <f t="shared" si="11"/>
        <v>0x2EA063</v>
      </c>
      <c r="K136" s="19" t="str">
        <f xml:space="preserve"> IF('Reg map'!AB141="D",1,"")</f>
        <v/>
      </c>
    </row>
    <row r="137" spans="1:11" x14ac:dyDescent="0.35">
      <c r="A137" s="117"/>
      <c r="B137" s="117"/>
      <c r="H137" s="19" t="str">
        <f t="shared" si="9"/>
        <v/>
      </c>
      <c r="I137" s="158" t="str">
        <f t="shared" si="10"/>
        <v/>
      </c>
      <c r="J137" s="158" t="str">
        <f t="shared" si="11"/>
        <v/>
      </c>
      <c r="K137" s="19" t="str">
        <f xml:space="preserve"> IF('Reg map'!AB142="D",1,"")</f>
        <v/>
      </c>
    </row>
    <row r="138" spans="1:11" x14ac:dyDescent="0.35">
      <c r="A138" s="19" t="str">
        <f xml:space="preserve"> 'Reg map'!C138</f>
        <v>BA</v>
      </c>
      <c r="B138" s="19" t="str">
        <f xml:space="preserve"> 'Reg map'!DU139</f>
        <v>0</v>
      </c>
      <c r="C138" s="19" t="str">
        <f xml:space="preserve"> 'Reg map'!DV139</f>
        <v>0</v>
      </c>
      <c r="D138" s="19" t="str">
        <f xml:space="preserve"> 'Reg map'!DW139</f>
        <v>0</v>
      </c>
      <c r="E138" s="19" t="str">
        <f xml:space="preserve"> 'Reg map'!DX139</f>
        <v>0</v>
      </c>
      <c r="F138" s="19" t="str">
        <f xml:space="preserve"> 'Reg map'!DY139</f>
        <v>6</v>
      </c>
      <c r="G138" s="19" t="str">
        <f xml:space="preserve"> 'Reg map'!DZ139</f>
        <v>4</v>
      </c>
      <c r="H138" s="19">
        <f t="shared" si="9"/>
        <v>1</v>
      </c>
      <c r="I138" s="158" t="str">
        <f t="shared" si="10"/>
        <v>0xBA</v>
      </c>
      <c r="J138" s="158" t="str">
        <f t="shared" si="11"/>
        <v>0x000064</v>
      </c>
      <c r="K138" s="19" t="str">
        <f xml:space="preserve"> IF('Reg map'!AB143="D",1,"")</f>
        <v/>
      </c>
    </row>
    <row r="139" spans="1:11" x14ac:dyDescent="0.35">
      <c r="A139" s="117"/>
      <c r="B139" s="117"/>
      <c r="H139" s="19" t="str">
        <f t="shared" si="9"/>
        <v/>
      </c>
      <c r="I139" s="158" t="str">
        <f t="shared" si="10"/>
        <v/>
      </c>
      <c r="J139" s="158" t="str">
        <f t="shared" si="11"/>
        <v/>
      </c>
      <c r="K139" s="19" t="str">
        <f xml:space="preserve"> IF('Reg map'!AB144="D",1,"")</f>
        <v/>
      </c>
    </row>
    <row r="140" spans="1:11" x14ac:dyDescent="0.35">
      <c r="A140" s="19" t="str">
        <f xml:space="preserve"> 'Reg map'!C140</f>
        <v>BB</v>
      </c>
      <c r="B140" s="19" t="str">
        <f xml:space="preserve"> 'Reg map'!DU141</f>
        <v>0</v>
      </c>
      <c r="C140" s="19" t="str">
        <f xml:space="preserve"> 'Reg map'!DV141</f>
        <v>0</v>
      </c>
      <c r="D140" s="19" t="str">
        <f xml:space="preserve"> 'Reg map'!DW141</f>
        <v>0</v>
      </c>
      <c r="E140" s="19" t="str">
        <f xml:space="preserve"> 'Reg map'!DX141</f>
        <v>0</v>
      </c>
      <c r="F140" s="19" t="str">
        <f xml:space="preserve"> 'Reg map'!DY141</f>
        <v>0</v>
      </c>
      <c r="G140" s="19" t="str">
        <f xml:space="preserve"> 'Reg map'!DZ141</f>
        <v>0</v>
      </c>
      <c r="H140" s="19">
        <f t="shared" si="9"/>
        <v>1</v>
      </c>
      <c r="I140" s="158" t="str">
        <f t="shared" si="10"/>
        <v>0xBB</v>
      </c>
      <c r="J140" s="158" t="str">
        <f t="shared" si="11"/>
        <v>0x000000</v>
      </c>
      <c r="K140" s="19" t="str">
        <f xml:space="preserve"> IF('Reg map'!AB145="D",1,"")</f>
        <v/>
      </c>
    </row>
    <row r="141" spans="1:11" x14ac:dyDescent="0.35">
      <c r="A141" s="117"/>
      <c r="B141" s="117"/>
      <c r="H141" s="19" t="str">
        <f t="shared" si="9"/>
        <v/>
      </c>
      <c r="I141" s="158" t="str">
        <f t="shared" si="10"/>
        <v/>
      </c>
      <c r="J141" s="158" t="str">
        <f t="shared" si="11"/>
        <v/>
      </c>
      <c r="K141" s="19" t="str">
        <f xml:space="preserve"> IF('Reg map'!AB146="D",1,"")</f>
        <v/>
      </c>
    </row>
    <row r="142" spans="1:11" x14ac:dyDescent="0.35">
      <c r="A142" s="19" t="str">
        <f xml:space="preserve"> 'Reg map'!C142</f>
        <v>BC</v>
      </c>
      <c r="B142" s="19" t="str">
        <f xml:space="preserve"> 'Reg map'!DU143</f>
        <v>0</v>
      </c>
      <c r="C142" s="19" t="str">
        <f xml:space="preserve"> 'Reg map'!DV143</f>
        <v>0</v>
      </c>
      <c r="D142" s="19" t="str">
        <f xml:space="preserve"> 'Reg map'!DW143</f>
        <v>0</v>
      </c>
      <c r="E142" s="19" t="str">
        <f xml:space="preserve"> 'Reg map'!DX143</f>
        <v>0</v>
      </c>
      <c r="F142" s="19" t="str">
        <f xml:space="preserve"> 'Reg map'!DY143</f>
        <v>0</v>
      </c>
      <c r="G142" s="19" t="str">
        <f xml:space="preserve"> 'Reg map'!DZ143</f>
        <v>0</v>
      </c>
      <c r="H142" s="19">
        <f t="shared" si="9"/>
        <v>1</v>
      </c>
      <c r="I142" s="158" t="str">
        <f t="shared" si="10"/>
        <v>0xBC</v>
      </c>
      <c r="J142" s="158" t="str">
        <f t="shared" si="11"/>
        <v>0x000000</v>
      </c>
      <c r="K142" s="19" t="str">
        <f xml:space="preserve"> IF('Reg map'!AB147="D",1,"")</f>
        <v/>
      </c>
    </row>
    <row r="143" spans="1:11" x14ac:dyDescent="0.35">
      <c r="A143" s="117"/>
      <c r="B143" s="117"/>
      <c r="H143" s="19" t="str">
        <f t="shared" si="9"/>
        <v/>
      </c>
      <c r="I143" s="158" t="str">
        <f t="shared" si="10"/>
        <v/>
      </c>
      <c r="J143" s="158" t="str">
        <f t="shared" si="11"/>
        <v/>
      </c>
      <c r="K143" s="19" t="str">
        <f xml:space="preserve"> IF('Reg map'!AB148="D",1,"")</f>
        <v/>
      </c>
    </row>
    <row r="144" spans="1:11" x14ac:dyDescent="0.35">
      <c r="A144" s="19" t="str">
        <f xml:space="preserve"> 'Reg map'!C144</f>
        <v>BE</v>
      </c>
      <c r="B144" s="19" t="str">
        <f xml:space="preserve"> 'Reg map'!DU145</f>
        <v>0</v>
      </c>
      <c r="C144" s="19" t="str">
        <f xml:space="preserve"> 'Reg map'!DV145</f>
        <v>0</v>
      </c>
      <c r="D144" s="19" t="str">
        <f xml:space="preserve"> 'Reg map'!DW145</f>
        <v>0</v>
      </c>
      <c r="E144" s="19" t="str">
        <f xml:space="preserve"> 'Reg map'!DX145</f>
        <v>3</v>
      </c>
      <c r="F144" s="19" t="str">
        <f xml:space="preserve"> 'Reg map'!DY145</f>
        <v>0</v>
      </c>
      <c r="G144" s="19" t="str">
        <f xml:space="preserve"> 'Reg map'!DZ145</f>
        <v>3</v>
      </c>
      <c r="H144" s="19">
        <f t="shared" si="9"/>
        <v>1</v>
      </c>
      <c r="I144" s="158" t="str">
        <f t="shared" si="10"/>
        <v>0xBE</v>
      </c>
      <c r="J144" s="158" t="str">
        <f t="shared" si="11"/>
        <v>0x000303</v>
      </c>
      <c r="K144" s="19" t="str">
        <f xml:space="preserve"> IF('Reg map'!AB149="D",1,"")</f>
        <v/>
      </c>
    </row>
    <row r="145" spans="1:11" x14ac:dyDescent="0.35">
      <c r="A145" s="117"/>
      <c r="B145" s="117"/>
      <c r="H145" s="19" t="str">
        <f t="shared" si="9"/>
        <v/>
      </c>
      <c r="I145" s="158" t="str">
        <f t="shared" si="10"/>
        <v/>
      </c>
      <c r="J145" s="158" t="str">
        <f t="shared" si="11"/>
        <v/>
      </c>
      <c r="K145" s="19" t="str">
        <f xml:space="preserve"> IF('Reg map'!AB150="D",1,"")</f>
        <v/>
      </c>
    </row>
    <row r="146" spans="1:11" x14ac:dyDescent="0.35">
      <c r="A146" s="19" t="str">
        <f xml:space="preserve"> 'Reg map'!C146</f>
        <v>C0</v>
      </c>
      <c r="B146" s="19" t="str">
        <f xml:space="preserve"> 'Reg map'!DU147</f>
        <v>A</v>
      </c>
      <c r="C146" s="19" t="str">
        <f xml:space="preserve"> 'Reg map'!DV147</f>
        <v>A</v>
      </c>
      <c r="D146" s="19" t="str">
        <f xml:space="preserve"> 'Reg map'!DW147</f>
        <v>0</v>
      </c>
      <c r="E146" s="19" t="str">
        <f xml:space="preserve"> 'Reg map'!DX147</f>
        <v>1</v>
      </c>
      <c r="F146" s="19" t="str">
        <f xml:space="preserve"> 'Reg map'!DY147</f>
        <v>0</v>
      </c>
      <c r="G146" s="19" t="str">
        <f xml:space="preserve"> 'Reg map'!DZ147</f>
        <v>0</v>
      </c>
      <c r="H146" s="19">
        <f t="shared" si="9"/>
        <v>1</v>
      </c>
      <c r="I146" s="158" t="str">
        <f t="shared" si="10"/>
        <v>0xC0</v>
      </c>
      <c r="J146" s="158" t="str">
        <f t="shared" si="11"/>
        <v>0xAA0100</v>
      </c>
      <c r="K146" s="19" t="str">
        <f xml:space="preserve"> IF('Reg map'!AB151="D",1,"")</f>
        <v/>
      </c>
    </row>
    <row r="147" spans="1:11" x14ac:dyDescent="0.35">
      <c r="A147" s="117"/>
      <c r="B147" s="117"/>
      <c r="H147" s="19" t="str">
        <f t="shared" si="9"/>
        <v/>
      </c>
      <c r="I147" s="158" t="str">
        <f t="shared" si="10"/>
        <v/>
      </c>
      <c r="J147" s="158" t="str">
        <f t="shared" si="11"/>
        <v/>
      </c>
      <c r="K147" s="19" t="str">
        <f xml:space="preserve"> IF('Reg map'!AB152="D",1,"")</f>
        <v/>
      </c>
    </row>
    <row r="148" spans="1:11" x14ac:dyDescent="0.35">
      <c r="A148" s="19" t="str">
        <f xml:space="preserve"> 'Reg map'!C148</f>
        <v>C1</v>
      </c>
      <c r="B148" s="19" t="str">
        <f xml:space="preserve"> 'Reg map'!DU149</f>
        <v>0</v>
      </c>
      <c r="C148" s="19" t="str">
        <f xml:space="preserve"> 'Reg map'!DV149</f>
        <v>9</v>
      </c>
      <c r="D148" s="19" t="str">
        <f xml:space="preserve"> 'Reg map'!DW149</f>
        <v>2</v>
      </c>
      <c r="E148" s="19" t="str">
        <f xml:space="preserve"> 'Reg map'!DX149</f>
        <v>4</v>
      </c>
      <c r="F148" s="19" t="str">
        <f xml:space="preserve"> 'Reg map'!DY149</f>
        <v>9</v>
      </c>
      <c r="G148" s="19" t="str">
        <f xml:space="preserve"> 'Reg map'!DZ149</f>
        <v>1</v>
      </c>
      <c r="H148" s="19">
        <f t="shared" si="9"/>
        <v>1</v>
      </c>
      <c r="I148" s="158" t="str">
        <f t="shared" si="10"/>
        <v>0xC1</v>
      </c>
      <c r="J148" s="158" t="str">
        <f t="shared" si="11"/>
        <v>0x092491</v>
      </c>
      <c r="K148" s="19" t="str">
        <f xml:space="preserve"> IF('Reg map'!AB153="D",1,"")</f>
        <v/>
      </c>
    </row>
    <row r="149" spans="1:11" x14ac:dyDescent="0.35">
      <c r="A149" s="117"/>
      <c r="B149" s="117"/>
      <c r="H149" s="19" t="str">
        <f t="shared" si="9"/>
        <v/>
      </c>
      <c r="I149" s="158" t="str">
        <f t="shared" si="10"/>
        <v/>
      </c>
      <c r="J149" s="158" t="str">
        <f t="shared" si="11"/>
        <v/>
      </c>
      <c r="K149" s="19" t="str">
        <f xml:space="preserve"> IF('Reg map'!AB154="D",1,"")</f>
        <v/>
      </c>
    </row>
    <row r="150" spans="1:11" x14ac:dyDescent="0.35">
      <c r="A150" s="19" t="str">
        <f xml:space="preserve"> 'Reg map'!C150</f>
        <v>C2</v>
      </c>
      <c r="B150" s="19" t="str">
        <f xml:space="preserve"> 'Reg map'!DU151</f>
        <v>0</v>
      </c>
      <c r="C150" s="19" t="str">
        <f xml:space="preserve"> 'Reg map'!DV151</f>
        <v>0</v>
      </c>
      <c r="D150" s="19" t="str">
        <f xml:space="preserve"> 'Reg map'!DW151</f>
        <v>0</v>
      </c>
      <c r="E150" s="19" t="str">
        <f xml:space="preserve"> 'Reg map'!DX151</f>
        <v>0</v>
      </c>
      <c r="F150" s="19" t="str">
        <f xml:space="preserve"> 'Reg map'!DY151</f>
        <v>0</v>
      </c>
      <c r="G150" s="19" t="str">
        <f xml:space="preserve"> 'Reg map'!DZ151</f>
        <v>0</v>
      </c>
      <c r="H150" s="19">
        <f t="shared" si="9"/>
        <v>1</v>
      </c>
      <c r="I150" s="158" t="str">
        <f t="shared" si="10"/>
        <v>0xC2</v>
      </c>
      <c r="J150" s="158" t="str">
        <f t="shared" si="11"/>
        <v>0x000000</v>
      </c>
      <c r="K150" s="19" t="str">
        <f xml:space="preserve"> IF('Reg map'!AB155="D",1,"")</f>
        <v/>
      </c>
    </row>
    <row r="151" spans="1:11" x14ac:dyDescent="0.35">
      <c r="A151" s="117"/>
      <c r="B151" s="117"/>
      <c r="H151" s="19" t="str">
        <f t="shared" si="9"/>
        <v/>
      </c>
      <c r="I151" s="158" t="str">
        <f t="shared" si="10"/>
        <v/>
      </c>
      <c r="J151" s="158" t="str">
        <f t="shared" si="11"/>
        <v/>
      </c>
      <c r="K151" s="19" t="str">
        <f xml:space="preserve"> IF('Reg map'!AB156="D",1,"")</f>
        <v/>
      </c>
    </row>
    <row r="152" spans="1:11" x14ac:dyDescent="0.35">
      <c r="A152" s="19" t="str">
        <f xml:space="preserve"> 'Reg map'!C152</f>
        <v>C3</v>
      </c>
      <c r="B152" s="19" t="str">
        <f xml:space="preserve"> 'Reg map'!DU153</f>
        <v>1</v>
      </c>
      <c r="C152" s="19" t="str">
        <f xml:space="preserve"> 'Reg map'!DV153</f>
        <v>0</v>
      </c>
      <c r="D152" s="19" t="str">
        <f xml:space="preserve"> 'Reg map'!DW153</f>
        <v>0</v>
      </c>
      <c r="E152" s="19" t="str">
        <f xml:space="preserve"> 'Reg map'!DX153</f>
        <v>3</v>
      </c>
      <c r="F152" s="19" t="str">
        <f xml:space="preserve"> 'Reg map'!DY153</f>
        <v>0</v>
      </c>
      <c r="G152" s="19" t="str">
        <f xml:space="preserve"> 'Reg map'!DZ153</f>
        <v>0</v>
      </c>
      <c r="H152" s="19">
        <f t="shared" si="9"/>
        <v>1</v>
      </c>
      <c r="I152" s="158" t="str">
        <f t="shared" si="10"/>
        <v>0xC3</v>
      </c>
      <c r="J152" s="158" t="str">
        <f t="shared" si="11"/>
        <v>0x100300</v>
      </c>
      <c r="K152" s="19" t="str">
        <f xml:space="preserve"> IF('Reg map'!AB157="D",1,"")</f>
        <v/>
      </c>
    </row>
    <row r="153" spans="1:11" x14ac:dyDescent="0.35">
      <c r="A153" s="117"/>
      <c r="B153" s="117"/>
      <c r="H153" s="19" t="str">
        <f t="shared" si="9"/>
        <v/>
      </c>
      <c r="I153" s="158" t="str">
        <f t="shared" si="10"/>
        <v/>
      </c>
      <c r="J153" s="158" t="str">
        <f t="shared" si="11"/>
        <v/>
      </c>
      <c r="K153" s="19" t="str">
        <f xml:space="preserve"> IF('Reg map'!AB158="D",1,"")</f>
        <v/>
      </c>
    </row>
    <row r="154" spans="1:11" x14ac:dyDescent="0.35">
      <c r="A154" s="19" t="str">
        <f xml:space="preserve"> 'Reg map'!C154</f>
        <v>C4</v>
      </c>
      <c r="B154" s="19" t="str">
        <f xml:space="preserve"> 'Reg map'!DU155</f>
        <v>0</v>
      </c>
      <c r="C154" s="19" t="str">
        <f xml:space="preserve"> 'Reg map'!DV155</f>
        <v>0</v>
      </c>
      <c r="D154" s="19" t="str">
        <f xml:space="preserve"> 'Reg map'!DW155</f>
        <v>0</v>
      </c>
      <c r="E154" s="19" t="str">
        <f xml:space="preserve"> 'Reg map'!DX155</f>
        <v>1</v>
      </c>
      <c r="F154" s="19" t="str">
        <f xml:space="preserve"> 'Reg map'!DY155</f>
        <v>0</v>
      </c>
      <c r="G154" s="19" t="str">
        <f xml:space="preserve"> 'Reg map'!DZ155</f>
        <v>2</v>
      </c>
      <c r="H154" s="19">
        <f t="shared" si="9"/>
        <v>1</v>
      </c>
      <c r="I154" s="158" t="str">
        <f t="shared" si="10"/>
        <v>0xC4</v>
      </c>
      <c r="J154" s="158" t="str">
        <f t="shared" si="11"/>
        <v>0x000102</v>
      </c>
      <c r="K154" s="19" t="str">
        <f xml:space="preserve"> IF('Reg map'!AB159="D",1,"")</f>
        <v/>
      </c>
    </row>
    <row r="155" spans="1:11" x14ac:dyDescent="0.35">
      <c r="A155" s="117"/>
      <c r="B155" s="117"/>
      <c r="H155" s="19" t="str">
        <f t="shared" si="9"/>
        <v/>
      </c>
      <c r="I155" s="158" t="str">
        <f t="shared" si="10"/>
        <v/>
      </c>
      <c r="J155" s="158" t="str">
        <f t="shared" si="11"/>
        <v/>
      </c>
      <c r="K155" s="19" t="str">
        <f xml:space="preserve"> IF('Reg map'!AB160="D",1,"")</f>
        <v/>
      </c>
    </row>
    <row r="156" spans="1:11" x14ac:dyDescent="0.35">
      <c r="A156" s="19" t="str">
        <f xml:space="preserve"> 'Reg map'!C156</f>
        <v>C5</v>
      </c>
      <c r="B156" s="19" t="str">
        <f xml:space="preserve"> 'Reg map'!DU157</f>
        <v>0</v>
      </c>
      <c r="C156" s="19" t="str">
        <f xml:space="preserve"> 'Reg map'!DV157</f>
        <v>0</v>
      </c>
      <c r="D156" s="19" t="str">
        <f xml:space="preserve"> 'Reg map'!DW157</f>
        <v>0</v>
      </c>
      <c r="E156" s="19" t="str">
        <f xml:space="preserve"> 'Reg map'!DX157</f>
        <v>0</v>
      </c>
      <c r="F156" s="19" t="str">
        <f xml:space="preserve"> 'Reg map'!DY157</f>
        <v>0</v>
      </c>
      <c r="G156" s="19" t="str">
        <f xml:space="preserve"> 'Reg map'!DZ157</f>
        <v>0</v>
      </c>
      <c r="H156" s="19">
        <f t="shared" si="9"/>
        <v>1</v>
      </c>
      <c r="I156" s="158" t="str">
        <f t="shared" si="10"/>
        <v>0xC5</v>
      </c>
      <c r="J156" s="158" t="str">
        <f t="shared" si="11"/>
        <v>0x000000</v>
      </c>
      <c r="K156" s="19" t="str">
        <f xml:space="preserve"> IF('Reg map'!AB161="D",1,"")</f>
        <v/>
      </c>
    </row>
    <row r="157" spans="1:11" x14ac:dyDescent="0.35">
      <c r="A157" s="117"/>
      <c r="B157" s="117"/>
      <c r="H157" s="19" t="str">
        <f t="shared" si="9"/>
        <v/>
      </c>
      <c r="I157" s="158" t="str">
        <f t="shared" si="10"/>
        <v/>
      </c>
      <c r="J157" s="158" t="str">
        <f t="shared" si="11"/>
        <v/>
      </c>
      <c r="K157" s="19" t="str">
        <f xml:space="preserve"> IF('Reg map'!AB162="D",1,"")</f>
        <v/>
      </c>
    </row>
    <row r="158" spans="1:11" x14ac:dyDescent="0.35">
      <c r="A158" s="19" t="str">
        <f xml:space="preserve"> 'Reg map'!C158</f>
        <v>C7</v>
      </c>
      <c r="B158" s="19" t="str">
        <f xml:space="preserve"> 'Reg map'!DU159</f>
        <v>0</v>
      </c>
      <c r="C158" s="19" t="str">
        <f xml:space="preserve"> 'Reg map'!DV159</f>
        <v>4</v>
      </c>
      <c r="D158" s="19" t="str">
        <f xml:space="preserve"> 'Reg map'!DW159</f>
        <v>0</v>
      </c>
      <c r="E158" s="19" t="str">
        <f xml:space="preserve"> 'Reg map'!DX159</f>
        <v>0</v>
      </c>
      <c r="F158" s="19" t="str">
        <f xml:space="preserve"> 'Reg map'!DY159</f>
        <v>0</v>
      </c>
      <c r="G158" s="19" t="str">
        <f xml:space="preserve"> 'Reg map'!DZ159</f>
        <v>0</v>
      </c>
      <c r="H158" s="19">
        <f t="shared" si="9"/>
        <v>1</v>
      </c>
      <c r="I158" s="158" t="str">
        <f t="shared" si="10"/>
        <v>0xC7</v>
      </c>
      <c r="J158" s="158" t="str">
        <f t="shared" si="11"/>
        <v>0x040000</v>
      </c>
      <c r="K158" s="19" t="str">
        <f xml:space="preserve"> IF('Reg map'!AB163="D",1,"")</f>
        <v/>
      </c>
    </row>
    <row r="159" spans="1:11" x14ac:dyDescent="0.35">
      <c r="A159" s="117"/>
      <c r="B159" s="117"/>
      <c r="H159" s="19" t="str">
        <f t="shared" si="9"/>
        <v/>
      </c>
      <c r="I159" s="158" t="str">
        <f t="shared" si="10"/>
        <v/>
      </c>
      <c r="J159" s="158" t="str">
        <f t="shared" si="11"/>
        <v/>
      </c>
      <c r="K159" s="19" t="str">
        <f xml:space="preserve"> IF('Reg map'!AB164="D",1,"")</f>
        <v/>
      </c>
    </row>
    <row r="160" spans="1:11" x14ac:dyDescent="0.35">
      <c r="A160" s="19" t="str">
        <f xml:space="preserve"> 'Reg map'!C160</f>
        <v>CA</v>
      </c>
      <c r="B160" s="19" t="str">
        <f xml:space="preserve"> 'Reg map'!DU161</f>
        <v>0</v>
      </c>
      <c r="C160" s="19" t="str">
        <f xml:space="preserve"> 'Reg map'!DV161</f>
        <v>2</v>
      </c>
      <c r="D160" s="19" t="str">
        <f xml:space="preserve"> 'Reg map'!DW161</f>
        <v>4</v>
      </c>
      <c r="E160" s="19" t="str">
        <f xml:space="preserve"> 'Reg map'!DX161</f>
        <v>8</v>
      </c>
      <c r="F160" s="19" t="str">
        <f xml:space="preserve"> 'Reg map'!DY161</f>
        <v>8</v>
      </c>
      <c r="G160" s="19" t="str">
        <f xml:space="preserve"> 'Reg map'!DZ161</f>
        <v>0</v>
      </c>
      <c r="H160" s="19">
        <f t="shared" si="9"/>
        <v>1</v>
      </c>
      <c r="I160" s="158" t="str">
        <f t="shared" si="10"/>
        <v>0xCA</v>
      </c>
      <c r="J160" s="158" t="str">
        <f t="shared" si="11"/>
        <v>0x024880</v>
      </c>
      <c r="K160" s="19" t="str">
        <f xml:space="preserve"> IF('Reg map'!AB165="D",1,"")</f>
        <v/>
      </c>
    </row>
    <row r="161" spans="1:11" x14ac:dyDescent="0.35">
      <c r="A161" s="117"/>
      <c r="B161" s="117"/>
      <c r="H161" s="19" t="str">
        <f t="shared" si="9"/>
        <v/>
      </c>
      <c r="I161" s="158" t="str">
        <f t="shared" si="10"/>
        <v/>
      </c>
      <c r="J161" s="158" t="str">
        <f t="shared" si="11"/>
        <v/>
      </c>
      <c r="K161" s="19" t="str">
        <f xml:space="preserve"> IF('Reg map'!AB166="D",1,"")</f>
        <v/>
      </c>
    </row>
    <row r="162" spans="1:11" x14ac:dyDescent="0.35">
      <c r="A162" s="19" t="str">
        <f xml:space="preserve"> 'Reg map'!C162</f>
        <v>CB</v>
      </c>
      <c r="B162" s="19" t="str">
        <f xml:space="preserve"> 'Reg map'!DU163</f>
        <v>0</v>
      </c>
      <c r="C162" s="19" t="str">
        <f xml:space="preserve"> 'Reg map'!DV163</f>
        <v>0</v>
      </c>
      <c r="D162" s="19" t="str">
        <f xml:space="preserve"> 'Reg map'!DW163</f>
        <v>0</v>
      </c>
      <c r="E162" s="19" t="str">
        <f xml:space="preserve"> 'Reg map'!DX163</f>
        <v>0</v>
      </c>
      <c r="F162" s="19" t="str">
        <f xml:space="preserve"> 'Reg map'!DY163</f>
        <v>4</v>
      </c>
      <c r="G162" s="19" t="str">
        <f xml:space="preserve"> 'Reg map'!DZ163</f>
        <v>F</v>
      </c>
      <c r="H162" s="19">
        <f t="shared" si="9"/>
        <v>1</v>
      </c>
      <c r="I162" s="158" t="str">
        <f t="shared" si="10"/>
        <v>0xCB</v>
      </c>
      <c r="J162" s="158" t="str">
        <f t="shared" si="11"/>
        <v>0x00004F</v>
      </c>
      <c r="K162" s="19" t="str">
        <f xml:space="preserve"> IF('Reg map'!AB167="D",1,"")</f>
        <v/>
      </c>
    </row>
    <row r="163" spans="1:11" x14ac:dyDescent="0.35">
      <c r="A163" s="117"/>
      <c r="B163" s="117"/>
      <c r="H163" s="19" t="str">
        <f t="shared" si="9"/>
        <v/>
      </c>
      <c r="I163" s="158" t="str">
        <f t="shared" si="10"/>
        <v/>
      </c>
      <c r="J163" s="158" t="str">
        <f t="shared" si="11"/>
        <v/>
      </c>
      <c r="K163" s="19" t="str">
        <f xml:space="preserve"> IF('Reg map'!AB168="D",1,"")</f>
        <v/>
      </c>
    </row>
    <row r="164" spans="1:11" x14ac:dyDescent="0.35">
      <c r="A164" s="19" t="str">
        <f xml:space="preserve"> 'Reg map'!C164</f>
        <v>CF</v>
      </c>
      <c r="B164" s="19" t="str">
        <f xml:space="preserve"> 'Reg map'!DU165</f>
        <v>0</v>
      </c>
      <c r="C164" s="19" t="str">
        <f xml:space="preserve"> 'Reg map'!DV165</f>
        <v>0</v>
      </c>
      <c r="D164" s="19" t="str">
        <f xml:space="preserve"> 'Reg map'!DW165</f>
        <v>8</v>
      </c>
      <c r="E164" s="19" t="str">
        <f xml:space="preserve"> 'Reg map'!DX165</f>
        <v>E</v>
      </c>
      <c r="F164" s="19" t="str">
        <f xml:space="preserve"> 'Reg map'!DY165</f>
        <v>0</v>
      </c>
      <c r="G164" s="19" t="str">
        <f xml:space="preserve"> 'Reg map'!DZ165</f>
        <v>8</v>
      </c>
      <c r="H164" s="19">
        <f t="shared" si="9"/>
        <v>1</v>
      </c>
      <c r="I164" s="158" t="str">
        <f t="shared" si="10"/>
        <v>0xCF</v>
      </c>
      <c r="J164" s="158" t="str">
        <f t="shared" si="11"/>
        <v>0x008E08</v>
      </c>
      <c r="K164" s="19" t="str">
        <f xml:space="preserve"> IF('Reg map'!AB169="D",1,"")</f>
        <v/>
      </c>
    </row>
    <row r="165" spans="1:11" s="4" customFormat="1" x14ac:dyDescent="0.35">
      <c r="A165" s="117"/>
      <c r="B165" s="117"/>
      <c r="C165" s="14"/>
      <c r="D165" s="14"/>
      <c r="E165" s="14"/>
      <c r="F165" s="14"/>
      <c r="G165" s="14"/>
      <c r="H165" s="19" t="str">
        <f t="shared" si="9"/>
        <v/>
      </c>
      <c r="I165" s="158" t="str">
        <f t="shared" si="10"/>
        <v/>
      </c>
      <c r="J165" s="158" t="str">
        <f t="shared" si="11"/>
        <v/>
      </c>
      <c r="K165" s="19" t="str">
        <f xml:space="preserve"> IF('Reg map'!AB170="D",1,"")</f>
        <v/>
      </c>
    </row>
    <row r="166" spans="1:11" x14ac:dyDescent="0.35">
      <c r="A166" s="19" t="str">
        <f xml:space="preserve"> 'Reg map'!C166</f>
        <v>D0</v>
      </c>
      <c r="B166" s="19" t="str">
        <f xml:space="preserve"> 'Reg map'!DU167</f>
        <v>0</v>
      </c>
      <c r="C166" s="19" t="str">
        <f xml:space="preserve"> 'Reg map'!DV167</f>
        <v>0</v>
      </c>
      <c r="D166" s="19" t="str">
        <f xml:space="preserve"> 'Reg map'!DW167</f>
        <v>0</v>
      </c>
      <c r="E166" s="19" t="str">
        <f xml:space="preserve"> 'Reg map'!DX167</f>
        <v>1</v>
      </c>
      <c r="F166" s="19" t="str">
        <f xml:space="preserve"> 'Reg map'!DY167</f>
        <v>0</v>
      </c>
      <c r="G166" s="19" t="str">
        <f xml:space="preserve"> 'Reg map'!DZ167</f>
        <v>0</v>
      </c>
      <c r="H166" s="19">
        <f t="shared" si="9"/>
        <v>1</v>
      </c>
      <c r="I166" s="158" t="str">
        <f t="shared" si="10"/>
        <v>0xD0</v>
      </c>
      <c r="J166" s="158" t="str">
        <f t="shared" si="11"/>
        <v>0x000100</v>
      </c>
      <c r="K166" s="19" t="str">
        <f xml:space="preserve"> IF('Reg map'!AB171="D",1,"")</f>
        <v/>
      </c>
    </row>
    <row r="167" spans="1:11" x14ac:dyDescent="0.35">
      <c r="A167" s="117"/>
      <c r="B167" s="117"/>
      <c r="H167" s="19" t="str">
        <f t="shared" si="9"/>
        <v/>
      </c>
      <c r="I167" s="158" t="str">
        <f t="shared" si="10"/>
        <v/>
      </c>
      <c r="J167" s="158" t="str">
        <f t="shared" si="11"/>
        <v/>
      </c>
      <c r="K167" s="19" t="str">
        <f xml:space="preserve"> IF('Reg map'!AB172="D",1,"")</f>
        <v/>
      </c>
    </row>
    <row r="168" spans="1:11" x14ac:dyDescent="0.35">
      <c r="A168" s="19" t="str">
        <f xml:space="preserve"> 'Reg map'!C168</f>
        <v>D1</v>
      </c>
      <c r="B168" s="19" t="str">
        <f xml:space="preserve"> 'Reg map'!DU169</f>
        <v>0</v>
      </c>
      <c r="C168" s="19" t="str">
        <f xml:space="preserve"> 'Reg map'!DV169</f>
        <v>0</v>
      </c>
      <c r="D168" s="19" t="str">
        <f xml:space="preserve"> 'Reg map'!DW169</f>
        <v>0</v>
      </c>
      <c r="E168" s="19" t="str">
        <f xml:space="preserve"> 'Reg map'!DX169</f>
        <v>0</v>
      </c>
      <c r="F168" s="19" t="str">
        <f xml:space="preserve"> 'Reg map'!DY169</f>
        <v>0</v>
      </c>
      <c r="G168" s="19" t="str">
        <f xml:space="preserve"> 'Reg map'!DZ169</f>
        <v>1</v>
      </c>
      <c r="H168" s="19">
        <f t="shared" si="9"/>
        <v>1</v>
      </c>
      <c r="I168" s="158" t="str">
        <f t="shared" si="10"/>
        <v>0xD1</v>
      </c>
      <c r="J168" s="158" t="str">
        <f t="shared" si="11"/>
        <v>0x000001</v>
      </c>
      <c r="K168" s="19" t="str">
        <f xml:space="preserve"> IF('Reg map'!AB173="D",1,"")</f>
        <v/>
      </c>
    </row>
    <row r="169" spans="1:11" x14ac:dyDescent="0.35">
      <c r="A169" s="117"/>
      <c r="B169" s="117"/>
      <c r="H169" s="19" t="str">
        <f t="shared" si="9"/>
        <v/>
      </c>
      <c r="I169" s="158" t="str">
        <f t="shared" si="10"/>
        <v/>
      </c>
      <c r="J169" s="158" t="str">
        <f t="shared" si="11"/>
        <v/>
      </c>
      <c r="K169" s="19" t="str">
        <f xml:space="preserve"> IF('Reg map'!AB174="D",1,"")</f>
        <v/>
      </c>
    </row>
    <row r="170" spans="1:11" x14ac:dyDescent="0.35">
      <c r="A170" s="19" t="str">
        <f xml:space="preserve"> 'Reg map'!C170</f>
        <v>D2</v>
      </c>
      <c r="B170" s="19" t="str">
        <f xml:space="preserve"> 'Reg map'!DU171</f>
        <v>0</v>
      </c>
      <c r="C170" s="19" t="str">
        <f xml:space="preserve"> 'Reg map'!DV171</f>
        <v>0</v>
      </c>
      <c r="D170" s="19" t="str">
        <f xml:space="preserve"> 'Reg map'!DW171</f>
        <v>0</v>
      </c>
      <c r="E170" s="19" t="str">
        <f xml:space="preserve"> 'Reg map'!DX171</f>
        <v>0</v>
      </c>
      <c r="F170" s="19" t="str">
        <f xml:space="preserve"> 'Reg map'!DY171</f>
        <v>0</v>
      </c>
      <c r="G170" s="19" t="str">
        <f xml:space="preserve"> 'Reg map'!DZ171</f>
        <v>0</v>
      </c>
      <c r="H170" s="19">
        <f t="shared" si="9"/>
        <v>1</v>
      </c>
      <c r="I170" s="158" t="str">
        <f t="shared" si="10"/>
        <v>0xD2</v>
      </c>
      <c r="J170" s="158" t="str">
        <f t="shared" si="11"/>
        <v>0x000000</v>
      </c>
      <c r="K170" s="19" t="str">
        <f xml:space="preserve"> IF('Reg map'!AB175="D",1,"")</f>
        <v/>
      </c>
    </row>
    <row r="171" spans="1:11" x14ac:dyDescent="0.35">
      <c r="A171" s="117"/>
      <c r="B171" s="117"/>
      <c r="H171" s="19" t="str">
        <f t="shared" si="9"/>
        <v/>
      </c>
      <c r="I171" s="158" t="str">
        <f t="shared" si="10"/>
        <v/>
      </c>
      <c r="J171" s="158" t="str">
        <f t="shared" si="11"/>
        <v/>
      </c>
      <c r="K171" s="19" t="str">
        <f xml:space="preserve"> IF('Reg map'!AB176="D",1,"")</f>
        <v/>
      </c>
    </row>
    <row r="172" spans="1:11" x14ac:dyDescent="0.35">
      <c r="A172" s="19" t="str">
        <f xml:space="preserve"> 'Reg map'!C172</f>
        <v>D3</v>
      </c>
      <c r="B172" s="19" t="str">
        <f xml:space="preserve"> 'Reg map'!DU173</f>
        <v>0</v>
      </c>
      <c r="C172" s="19" t="str">
        <f xml:space="preserve"> 'Reg map'!DV173</f>
        <v>0</v>
      </c>
      <c r="D172" s="19" t="str">
        <f xml:space="preserve"> 'Reg map'!DW173</f>
        <v>0</v>
      </c>
      <c r="E172" s="19" t="str">
        <f xml:space="preserve"> 'Reg map'!DX173</f>
        <v>0</v>
      </c>
      <c r="F172" s="19" t="str">
        <f xml:space="preserve"> 'Reg map'!DY173</f>
        <v>0</v>
      </c>
      <c r="G172" s="19" t="str">
        <f xml:space="preserve"> 'Reg map'!DZ173</f>
        <v>0</v>
      </c>
      <c r="H172" s="19">
        <f t="shared" si="9"/>
        <v>1</v>
      </c>
      <c r="I172" s="158" t="str">
        <f t="shared" si="10"/>
        <v>0xD3</v>
      </c>
      <c r="J172" s="158" t="str">
        <f t="shared" si="11"/>
        <v>0x000000</v>
      </c>
      <c r="K172" s="19" t="str">
        <f xml:space="preserve"> IF('Reg map'!AB177="D",1,"")</f>
        <v/>
      </c>
    </row>
    <row r="173" spans="1:11" x14ac:dyDescent="0.35">
      <c r="A173" s="117"/>
      <c r="B173" s="117"/>
      <c r="H173" s="19" t="str">
        <f t="shared" si="9"/>
        <v/>
      </c>
      <c r="I173" s="158" t="str">
        <f t="shared" si="10"/>
        <v/>
      </c>
      <c r="J173" s="158" t="str">
        <f t="shared" si="11"/>
        <v/>
      </c>
      <c r="K173" s="19" t="str">
        <f xml:space="preserve"> IF('Reg map'!AB178="D",1,"")</f>
        <v/>
      </c>
    </row>
    <row r="174" spans="1:11" x14ac:dyDescent="0.35">
      <c r="A174" s="19" t="str">
        <f xml:space="preserve"> 'Reg map'!C174</f>
        <v>D5</v>
      </c>
      <c r="B174" s="19" t="str">
        <f xml:space="preserve"> 'Reg map'!DU175</f>
        <v>0</v>
      </c>
      <c r="C174" s="19" t="str">
        <f xml:space="preserve"> 'Reg map'!DV175</f>
        <v>0</v>
      </c>
      <c r="D174" s="19" t="str">
        <f xml:space="preserve"> 'Reg map'!DW175</f>
        <v>0</v>
      </c>
      <c r="E174" s="19" t="str">
        <f xml:space="preserve"> 'Reg map'!DX175</f>
        <v>0</v>
      </c>
      <c r="F174" s="19" t="str">
        <f xml:space="preserve"> 'Reg map'!DY175</f>
        <v>0</v>
      </c>
      <c r="G174" s="19" t="str">
        <f xml:space="preserve"> 'Reg map'!DZ175</f>
        <v>0</v>
      </c>
      <c r="H174" s="19">
        <f t="shared" si="9"/>
        <v>1</v>
      </c>
      <c r="I174" s="158" t="str">
        <f t="shared" si="10"/>
        <v>0xD5</v>
      </c>
      <c r="J174" s="158" t="str">
        <f t="shared" si="11"/>
        <v>0x000000</v>
      </c>
      <c r="K174" s="19" t="str">
        <f xml:space="preserve"> IF('Reg map'!AB179="D",1,"")</f>
        <v/>
      </c>
    </row>
    <row r="175" spans="1:11" x14ac:dyDescent="0.35">
      <c r="A175" s="117"/>
      <c r="B175" s="117"/>
      <c r="H175" s="19" t="str">
        <f t="shared" si="9"/>
        <v/>
      </c>
      <c r="I175" s="158" t="str">
        <f t="shared" si="10"/>
        <v/>
      </c>
      <c r="J175" s="158" t="str">
        <f t="shared" si="11"/>
        <v/>
      </c>
      <c r="K175" s="19" t="str">
        <f xml:space="preserve"> IF('Reg map'!AB180="D",1,"")</f>
        <v/>
      </c>
    </row>
    <row r="176" spans="1:11" x14ac:dyDescent="0.35">
      <c r="A176" s="19" t="str">
        <f xml:space="preserve"> 'Reg map'!C176</f>
        <v>D7</v>
      </c>
      <c r="B176" s="19" t="str">
        <f xml:space="preserve"> 'Reg map'!DU177</f>
        <v>0</v>
      </c>
      <c r="C176" s="19" t="str">
        <f xml:space="preserve"> 'Reg map'!DV177</f>
        <v>A</v>
      </c>
      <c r="D176" s="19" t="str">
        <f xml:space="preserve"> 'Reg map'!DW177</f>
        <v>7</v>
      </c>
      <c r="E176" s="19" t="str">
        <f xml:space="preserve"> 'Reg map'!DX177</f>
        <v>2</v>
      </c>
      <c r="F176" s="19" t="str">
        <f xml:space="preserve"> 'Reg map'!DY177</f>
        <v>0</v>
      </c>
      <c r="G176" s="19" t="str">
        <f xml:space="preserve"> 'Reg map'!DZ177</f>
        <v>0</v>
      </c>
      <c r="H176" s="19">
        <f t="shared" si="9"/>
        <v>1</v>
      </c>
      <c r="I176" s="158" t="str">
        <f t="shared" si="10"/>
        <v>0xD7</v>
      </c>
      <c r="J176" s="158" t="str">
        <f t="shared" si="11"/>
        <v>0x0A7200</v>
      </c>
      <c r="K176" s="19" t="str">
        <f xml:space="preserve"> IF('Reg map'!AB181="D",1,"")</f>
        <v/>
      </c>
    </row>
    <row r="177" spans="1:11" s="4" customFormat="1" x14ac:dyDescent="0.35">
      <c r="A177" s="418"/>
      <c r="B177" s="418"/>
      <c r="H177" s="23" t="str">
        <f t="shared" si="9"/>
        <v/>
      </c>
      <c r="I177" s="201" t="str">
        <f t="shared" si="10"/>
        <v/>
      </c>
      <c r="J177" s="201" t="str">
        <f t="shared" si="11"/>
        <v/>
      </c>
      <c r="K177" s="23" t="str">
        <f xml:space="preserve"> IF('Reg map'!AB182="D",1,"")</f>
        <v/>
      </c>
    </row>
    <row r="178" spans="1:11" x14ac:dyDescent="0.35">
      <c r="A178" s="19" t="str">
        <f xml:space="preserve"> 'Reg map'!C178</f>
        <v>D8</v>
      </c>
      <c r="B178" s="19" t="str">
        <f xml:space="preserve"> 'Reg map'!DU179</f>
        <v>0</v>
      </c>
      <c r="C178" s="19" t="str">
        <f xml:space="preserve"> 'Reg map'!DV179</f>
        <v>A</v>
      </c>
      <c r="D178" s="19" t="str">
        <f xml:space="preserve"> 'Reg map'!DW179</f>
        <v>7</v>
      </c>
      <c r="E178" s="19" t="str">
        <f xml:space="preserve"> 'Reg map'!DX179</f>
        <v>2</v>
      </c>
      <c r="F178" s="19" t="str">
        <f xml:space="preserve"> 'Reg map'!DY179</f>
        <v>7</v>
      </c>
      <c r="G178" s="19" t="str">
        <f xml:space="preserve"> 'Reg map'!DZ179</f>
        <v>6</v>
      </c>
      <c r="H178" s="19">
        <f t="shared" si="9"/>
        <v>1</v>
      </c>
      <c r="I178" s="158" t="str">
        <f t="shared" si="10"/>
        <v>0xD8</v>
      </c>
      <c r="J178" s="158" t="str">
        <f t="shared" si="11"/>
        <v>0x0A7276</v>
      </c>
      <c r="K178" s="19" t="str">
        <f xml:space="preserve"> IF('Reg map'!AB183="D",1,"")</f>
        <v/>
      </c>
    </row>
    <row r="179" spans="1:11" x14ac:dyDescent="0.35">
      <c r="A179" s="117"/>
      <c r="B179" s="117"/>
      <c r="H179" s="19" t="str">
        <f t="shared" si="9"/>
        <v/>
      </c>
      <c r="I179" s="158" t="str">
        <f t="shared" si="10"/>
        <v/>
      </c>
      <c r="J179" s="158" t="str">
        <f t="shared" si="11"/>
        <v/>
      </c>
      <c r="K179" s="19" t="str">
        <f xml:space="preserve"> IF('Reg map'!AB184="D",1,"")</f>
        <v/>
      </c>
    </row>
    <row r="180" spans="1:11" x14ac:dyDescent="0.35">
      <c r="A180" s="19" t="str">
        <f xml:space="preserve"> 'Reg map'!C180</f>
        <v>D9</v>
      </c>
      <c r="B180" s="19" t="str">
        <f xml:space="preserve"> 'Reg map'!DU181</f>
        <v>0</v>
      </c>
      <c r="C180" s="19" t="str">
        <f xml:space="preserve"> 'Reg map'!DV181</f>
        <v>0</v>
      </c>
      <c r="D180" s="19" t="str">
        <f xml:space="preserve"> 'Reg map'!DW181</f>
        <v>0</v>
      </c>
      <c r="E180" s="19" t="str">
        <f xml:space="preserve"> 'Reg map'!DX181</f>
        <v>0</v>
      </c>
      <c r="F180" s="19" t="str">
        <f xml:space="preserve"> 'Reg map'!DY181</f>
        <v>4</v>
      </c>
      <c r="G180" s="19" t="str">
        <f xml:space="preserve"> 'Reg map'!DZ181</f>
        <v>D</v>
      </c>
      <c r="H180" s="19">
        <f t="shared" si="9"/>
        <v>1</v>
      </c>
      <c r="I180" s="158" t="str">
        <f t="shared" si="10"/>
        <v>0xD9</v>
      </c>
      <c r="J180" s="158" t="str">
        <f t="shared" si="11"/>
        <v>0x00004D</v>
      </c>
      <c r="K180" s="19" t="str">
        <f xml:space="preserve"> IF('Reg map'!AB185="D",1,"")</f>
        <v/>
      </c>
    </row>
    <row r="181" spans="1:11" s="415" customFormat="1" x14ac:dyDescent="0.35">
      <c r="A181" s="414"/>
      <c r="B181" s="414"/>
      <c r="H181" s="416" t="str">
        <f t="shared" si="9"/>
        <v/>
      </c>
      <c r="I181" s="417" t="str">
        <f t="shared" si="10"/>
        <v/>
      </c>
      <c r="J181" s="417" t="str">
        <f t="shared" si="11"/>
        <v/>
      </c>
      <c r="K181" s="416" t="str">
        <f xml:space="preserve"> IF('Reg map'!AB186="D",1,"")</f>
        <v/>
      </c>
    </row>
    <row r="182" spans="1:11" x14ac:dyDescent="0.35">
      <c r="A182" s="19" t="str">
        <f xml:space="preserve"> 'Reg map'!C182</f>
        <v>20</v>
      </c>
      <c r="B182" s="19" t="str">
        <f xml:space="preserve"> 'Reg map'!DU183</f>
        <v>0</v>
      </c>
      <c r="C182" s="19" t="str">
        <f xml:space="preserve"> 'Reg map'!DV183</f>
        <v>1</v>
      </c>
      <c r="D182" s="19" t="str">
        <f xml:space="preserve"> 'Reg map'!DW183</f>
        <v>0</v>
      </c>
      <c r="E182" s="19" t="str">
        <f xml:space="preserve"> 'Reg map'!DX183</f>
        <v>0</v>
      </c>
      <c r="F182" s="19" t="str">
        <f xml:space="preserve"> 'Reg map'!DY183</f>
        <v>0</v>
      </c>
      <c r="G182" s="19" t="str">
        <f xml:space="preserve"> 'Reg map'!DZ183</f>
        <v>0</v>
      </c>
      <c r="H182" s="19">
        <f t="shared" si="9"/>
        <v>1</v>
      </c>
      <c r="I182" s="158" t="str">
        <f t="shared" si="10"/>
        <v>0x20</v>
      </c>
      <c r="J182" s="158" t="str">
        <f t="shared" si="11"/>
        <v>0x010000</v>
      </c>
      <c r="K182" s="19" t="str">
        <f xml:space="preserve"> IF('Reg map'!AB187="D",1,"")</f>
        <v/>
      </c>
    </row>
    <row r="183" spans="1:11" x14ac:dyDescent="0.35">
      <c r="A183" s="117"/>
      <c r="B183" s="117"/>
      <c r="H183" s="19" t="str">
        <f t="shared" si="9"/>
        <v/>
      </c>
      <c r="I183" s="158" t="str">
        <f t="shared" si="10"/>
        <v/>
      </c>
      <c r="J183" s="158" t="str">
        <f t="shared" si="11"/>
        <v/>
      </c>
      <c r="K183" s="19" t="str">
        <f xml:space="preserve"> IF('Reg map'!AB188="D",1,"")</f>
        <v/>
      </c>
    </row>
    <row r="184" spans="1:11" x14ac:dyDescent="0.35">
      <c r="A184" s="19" t="str">
        <f xml:space="preserve"> 'Reg map'!C184</f>
        <v>21</v>
      </c>
      <c r="B184" s="19" t="str">
        <f xml:space="preserve"> 'Reg map'!DU185</f>
        <v>0</v>
      </c>
      <c r="C184" s="19" t="str">
        <f xml:space="preserve"> 'Reg map'!DV185</f>
        <v>0</v>
      </c>
      <c r="D184" s="19" t="str">
        <f xml:space="preserve"> 'Reg map'!DW185</f>
        <v>7</v>
      </c>
      <c r="E184" s="19" t="str">
        <f xml:space="preserve"> 'Reg map'!DX185</f>
        <v>4</v>
      </c>
      <c r="F184" s="19" t="str">
        <f xml:space="preserve"> 'Reg map'!DY185</f>
        <v>B</v>
      </c>
      <c r="G184" s="19" t="str">
        <f xml:space="preserve"> 'Reg map'!DZ185</f>
        <v>1</v>
      </c>
      <c r="H184" s="19">
        <f t="shared" si="9"/>
        <v>1</v>
      </c>
      <c r="I184" s="158" t="str">
        <f t="shared" si="10"/>
        <v>0x21</v>
      </c>
      <c r="J184" s="158" t="str">
        <f t="shared" si="11"/>
        <v>0x0074B1</v>
      </c>
      <c r="K184" s="19" t="str">
        <f xml:space="preserve"> IF('Reg map'!AB189="D",1,"")</f>
        <v/>
      </c>
    </row>
    <row r="185" spans="1:11" x14ac:dyDescent="0.35">
      <c r="A185" s="117"/>
      <c r="B185" s="117"/>
      <c r="H185" s="19" t="str">
        <f t="shared" si="9"/>
        <v/>
      </c>
      <c r="I185" s="158" t="str">
        <f t="shared" si="10"/>
        <v/>
      </c>
      <c r="J185" s="158" t="str">
        <f t="shared" si="11"/>
        <v/>
      </c>
      <c r="K185" s="19" t="str">
        <f xml:space="preserve"> IF('Reg map'!AB190="D",1,"")</f>
        <v/>
      </c>
    </row>
    <row r="186" spans="1:11" x14ac:dyDescent="0.35">
      <c r="A186" s="19" t="str">
        <f xml:space="preserve"> 'Reg map'!C186</f>
        <v>22</v>
      </c>
      <c r="B186" s="19" t="str">
        <f xml:space="preserve"> 'Reg map'!DU187</f>
        <v>0</v>
      </c>
      <c r="C186" s="19" t="str">
        <f xml:space="preserve"> 'Reg map'!DV187</f>
        <v>2</v>
      </c>
      <c r="D186" s="19" t="str">
        <f xml:space="preserve"> 'Reg map'!DW187</f>
        <v>0</v>
      </c>
      <c r="E186" s="19" t="str">
        <f xml:space="preserve"> 'Reg map'!DX187</f>
        <v>0</v>
      </c>
      <c r="F186" s="19" t="str">
        <f xml:space="preserve"> 'Reg map'!DY187</f>
        <v>0</v>
      </c>
      <c r="G186" s="19" t="str">
        <f xml:space="preserve"> 'Reg map'!DZ187</f>
        <v>E</v>
      </c>
      <c r="H186" s="19">
        <f t="shared" ref="H186:H249" si="12">IF(A186&lt;&gt;"",1,"")</f>
        <v>1</v>
      </c>
      <c r="I186" s="158" t="str">
        <f t="shared" ref="I186:I249" si="13">IF(H186=1,CONCATENATE("0x",TEXT(A186,"00")),"")</f>
        <v>0x22</v>
      </c>
      <c r="J186" s="158" t="str">
        <f t="shared" ref="J186:J249" si="14">IF(H186=1,CONCATENATE("0x",TEXT(B186,"0"),TEXT(C186,"0"),TEXT(D186,"0"),TEXT(E186,"0"),TEXT(F186,"0"),TEXT(G186,"0")),"")</f>
        <v>0x02000E</v>
      </c>
      <c r="K186" s="19" t="str">
        <f xml:space="preserve"> IF('Reg map'!AB191="D",1,"")</f>
        <v/>
      </c>
    </row>
    <row r="187" spans="1:11" x14ac:dyDescent="0.35">
      <c r="A187" s="117"/>
      <c r="B187" s="117"/>
      <c r="H187" s="19" t="str">
        <f t="shared" si="12"/>
        <v/>
      </c>
      <c r="I187" s="158" t="str">
        <f t="shared" si="13"/>
        <v/>
      </c>
      <c r="J187" s="158" t="str">
        <f t="shared" si="14"/>
        <v/>
      </c>
      <c r="K187" s="19" t="str">
        <f xml:space="preserve"> IF('Reg map'!AB192="D",1,"")</f>
        <v/>
      </c>
    </row>
    <row r="188" spans="1:11" x14ac:dyDescent="0.35">
      <c r="A188" s="19" t="str">
        <f xml:space="preserve"> 'Reg map'!C188</f>
        <v>23</v>
      </c>
      <c r="B188" s="19" t="str">
        <f xml:space="preserve"> 'Reg map'!DU189</f>
        <v>0</v>
      </c>
      <c r="C188" s="19" t="str">
        <f xml:space="preserve"> 'Reg map'!DV189</f>
        <v>0</v>
      </c>
      <c r="D188" s="19" t="str">
        <f xml:space="preserve"> 'Reg map'!DW189</f>
        <v>7</v>
      </c>
      <c r="E188" s="19" t="str">
        <f xml:space="preserve"> 'Reg map'!DX189</f>
        <v>5</v>
      </c>
      <c r="F188" s="19" t="str">
        <f xml:space="preserve"> 'Reg map'!DY189</f>
        <v>B</v>
      </c>
      <c r="G188" s="19" t="str">
        <f xml:space="preserve"> 'Reg map'!DZ189</f>
        <v>0</v>
      </c>
      <c r="H188" s="19">
        <f t="shared" si="12"/>
        <v>1</v>
      </c>
      <c r="I188" s="158" t="str">
        <f t="shared" si="13"/>
        <v>0x23</v>
      </c>
      <c r="J188" s="158" t="str">
        <f t="shared" si="14"/>
        <v>0x0075B0</v>
      </c>
      <c r="K188" s="19" t="str">
        <f xml:space="preserve"> IF('Reg map'!AB193="D",1,"")</f>
        <v/>
      </c>
    </row>
    <row r="189" spans="1:11" x14ac:dyDescent="0.35">
      <c r="A189" s="117"/>
      <c r="B189" s="117"/>
      <c r="H189" s="19" t="str">
        <f t="shared" si="12"/>
        <v/>
      </c>
      <c r="I189" s="158" t="str">
        <f t="shared" si="13"/>
        <v/>
      </c>
      <c r="J189" s="158" t="str">
        <f t="shared" si="14"/>
        <v/>
      </c>
      <c r="K189" s="19" t="str">
        <f xml:space="preserve"> IF('Reg map'!AB194="D",1,"")</f>
        <v/>
      </c>
    </row>
    <row r="190" spans="1:11" x14ac:dyDescent="0.35">
      <c r="A190" s="19" t="str">
        <f xml:space="preserve"> 'Reg map'!C190</f>
        <v>24</v>
      </c>
      <c r="B190" s="19" t="str">
        <f xml:space="preserve"> 'Reg map'!DU191</f>
        <v>0</v>
      </c>
      <c r="C190" s="19" t="str">
        <f xml:space="preserve"> 'Reg map'!DV191</f>
        <v>0</v>
      </c>
      <c r="D190" s="19" t="str">
        <f xml:space="preserve"> 'Reg map'!DW191</f>
        <v>0</v>
      </c>
      <c r="E190" s="19" t="str">
        <f xml:space="preserve"> 'Reg map'!DX191</f>
        <v>0</v>
      </c>
      <c r="F190" s="19" t="str">
        <f xml:space="preserve"> 'Reg map'!DY191</f>
        <v>0</v>
      </c>
      <c r="G190" s="19" t="str">
        <f xml:space="preserve"> 'Reg map'!DZ191</f>
        <v>0</v>
      </c>
      <c r="H190" s="19">
        <f t="shared" si="12"/>
        <v>1</v>
      </c>
      <c r="I190" s="158" t="str">
        <f t="shared" si="13"/>
        <v>0x24</v>
      </c>
      <c r="J190" s="158" t="str">
        <f t="shared" si="14"/>
        <v>0x000000</v>
      </c>
      <c r="K190" s="19" t="str">
        <f xml:space="preserve"> IF('Reg map'!AB195="D",1,"")</f>
        <v/>
      </c>
    </row>
    <row r="191" spans="1:11" x14ac:dyDescent="0.35">
      <c r="A191" s="117"/>
      <c r="B191" s="117"/>
      <c r="H191" s="19" t="str">
        <f t="shared" si="12"/>
        <v/>
      </c>
      <c r="I191" s="158" t="str">
        <f t="shared" si="13"/>
        <v/>
      </c>
      <c r="J191" s="158" t="str">
        <f t="shared" si="14"/>
        <v/>
      </c>
      <c r="K191" s="19" t="str">
        <f xml:space="preserve"> IF('Reg map'!AB196="D",1,"")</f>
        <v/>
      </c>
    </row>
    <row r="192" spans="1:11" x14ac:dyDescent="0.35">
      <c r="A192" s="19" t="str">
        <f xml:space="preserve"> 'Reg map'!C192</f>
        <v>25</v>
      </c>
      <c r="B192" s="19" t="str">
        <f xml:space="preserve"> 'Reg map'!DU193</f>
        <v>0</v>
      </c>
      <c r="C192" s="19" t="str">
        <f xml:space="preserve"> 'Reg map'!DV193</f>
        <v>1</v>
      </c>
      <c r="D192" s="19" t="str">
        <f xml:space="preserve"> 'Reg map'!DW193</f>
        <v>0</v>
      </c>
      <c r="E192" s="19" t="str">
        <f xml:space="preserve"> 'Reg map'!DX193</f>
        <v>1</v>
      </c>
      <c r="F192" s="19" t="str">
        <f xml:space="preserve"> 'Reg map'!DY193</f>
        <v>0</v>
      </c>
      <c r="G192" s="19" t="str">
        <f xml:space="preserve"> 'Reg map'!DZ193</f>
        <v>1</v>
      </c>
      <c r="H192" s="19">
        <f t="shared" si="12"/>
        <v>1</v>
      </c>
      <c r="I192" s="158" t="str">
        <f t="shared" si="13"/>
        <v>0x25</v>
      </c>
      <c r="J192" s="158" t="str">
        <f t="shared" si="14"/>
        <v>0x010101</v>
      </c>
      <c r="K192" s="19" t="str">
        <f xml:space="preserve"> IF('Reg map'!AB197="D",1,"")</f>
        <v/>
      </c>
    </row>
    <row r="193" spans="1:11" x14ac:dyDescent="0.35">
      <c r="A193" s="117"/>
      <c r="B193" s="117"/>
      <c r="H193" s="19" t="str">
        <f t="shared" si="12"/>
        <v/>
      </c>
      <c r="I193" s="158" t="str">
        <f t="shared" si="13"/>
        <v/>
      </c>
      <c r="J193" s="158" t="str">
        <f t="shared" si="14"/>
        <v/>
      </c>
      <c r="K193" s="19" t="str">
        <f xml:space="preserve"> IF('Reg map'!AB198="D",1,"")</f>
        <v/>
      </c>
    </row>
    <row r="194" spans="1:11" x14ac:dyDescent="0.35">
      <c r="A194" s="19" t="str">
        <f xml:space="preserve"> 'Reg map'!C194</f>
        <v>26</v>
      </c>
      <c r="B194" s="19" t="str">
        <f xml:space="preserve"> 'Reg map'!DU195</f>
        <v>0</v>
      </c>
      <c r="C194" s="19" t="str">
        <f xml:space="preserve"> 'Reg map'!DV195</f>
        <v>0</v>
      </c>
      <c r="D194" s="19" t="str">
        <f xml:space="preserve"> 'Reg map'!DW195</f>
        <v>B</v>
      </c>
      <c r="E194" s="19" t="str">
        <f xml:space="preserve"> 'Reg map'!DX195</f>
        <v>4</v>
      </c>
      <c r="F194" s="19" t="str">
        <f xml:space="preserve"> 'Reg map'!DY195</f>
        <v>B</v>
      </c>
      <c r="G194" s="19" t="str">
        <f xml:space="preserve"> 'Reg map'!DZ195</f>
        <v>1</v>
      </c>
      <c r="H194" s="19">
        <f t="shared" si="12"/>
        <v>1</v>
      </c>
      <c r="I194" s="158" t="str">
        <f t="shared" si="13"/>
        <v>0x26</v>
      </c>
      <c r="J194" s="158" t="str">
        <f t="shared" si="14"/>
        <v>0x00B4B1</v>
      </c>
      <c r="K194" s="19" t="str">
        <f xml:space="preserve"> IF('Reg map'!AB199="D",1,"")</f>
        <v/>
      </c>
    </row>
    <row r="195" spans="1:11" x14ac:dyDescent="0.35">
      <c r="A195" s="117"/>
      <c r="B195" s="117"/>
      <c r="H195" s="19" t="str">
        <f t="shared" si="12"/>
        <v/>
      </c>
      <c r="I195" s="158" t="str">
        <f t="shared" si="13"/>
        <v/>
      </c>
      <c r="J195" s="158" t="str">
        <f t="shared" si="14"/>
        <v/>
      </c>
      <c r="K195" s="19" t="str">
        <f xml:space="preserve"> IF('Reg map'!AB200="D",1,"")</f>
        <v/>
      </c>
    </row>
    <row r="196" spans="1:11" x14ac:dyDescent="0.35">
      <c r="A196" s="19" t="str">
        <f xml:space="preserve"> 'Reg map'!C196</f>
        <v>27</v>
      </c>
      <c r="B196" s="19" t="str">
        <f xml:space="preserve"> 'Reg map'!DU197</f>
        <v>0</v>
      </c>
      <c r="C196" s="19" t="str">
        <f xml:space="preserve"> 'Reg map'!DV197</f>
        <v>2</v>
      </c>
      <c r="D196" s="19" t="str">
        <f xml:space="preserve"> 'Reg map'!DW197</f>
        <v>0</v>
      </c>
      <c r="E196" s="19" t="str">
        <f xml:space="preserve"> 'Reg map'!DX197</f>
        <v>0</v>
      </c>
      <c r="F196" s="19" t="str">
        <f xml:space="preserve"> 'Reg map'!DY197</f>
        <v>0</v>
      </c>
      <c r="G196" s="19" t="str">
        <f xml:space="preserve"> 'Reg map'!DZ197</f>
        <v>E</v>
      </c>
      <c r="H196" s="19">
        <f t="shared" si="12"/>
        <v>1</v>
      </c>
      <c r="I196" s="158" t="str">
        <f t="shared" si="13"/>
        <v>0x27</v>
      </c>
      <c r="J196" s="158" t="str">
        <f t="shared" si="14"/>
        <v>0x02000E</v>
      </c>
      <c r="K196" s="19" t="str">
        <f xml:space="preserve"> IF('Reg map'!AB201="D",1,"")</f>
        <v/>
      </c>
    </row>
    <row r="197" spans="1:11" x14ac:dyDescent="0.35">
      <c r="A197" s="117"/>
      <c r="B197" s="117"/>
      <c r="H197" s="19" t="str">
        <f t="shared" si="12"/>
        <v/>
      </c>
      <c r="I197" s="158" t="str">
        <f t="shared" si="13"/>
        <v/>
      </c>
      <c r="J197" s="158" t="str">
        <f t="shared" si="14"/>
        <v/>
      </c>
      <c r="K197" s="19" t="str">
        <f xml:space="preserve"> IF('Reg map'!AB202="D",1,"")</f>
        <v/>
      </c>
    </row>
    <row r="198" spans="1:11" x14ac:dyDescent="0.35">
      <c r="A198" s="19" t="str">
        <f xml:space="preserve"> 'Reg map'!C198</f>
        <v>28</v>
      </c>
      <c r="B198" s="19" t="str">
        <f xml:space="preserve"> 'Reg map'!DU199</f>
        <v>0</v>
      </c>
      <c r="C198" s="19" t="str">
        <f xml:space="preserve"> 'Reg map'!DV199</f>
        <v>0</v>
      </c>
      <c r="D198" s="19" t="str">
        <f xml:space="preserve"> 'Reg map'!DW199</f>
        <v>1</v>
      </c>
      <c r="E198" s="19" t="str">
        <f xml:space="preserve"> 'Reg map'!DX199</f>
        <v>4</v>
      </c>
      <c r="F198" s="19" t="str">
        <f xml:space="preserve"> 'Reg map'!DY199</f>
        <v>B</v>
      </c>
      <c r="G198" s="19" t="str">
        <f xml:space="preserve"> 'Reg map'!DZ199</f>
        <v>0</v>
      </c>
      <c r="H198" s="19">
        <f t="shared" si="12"/>
        <v>1</v>
      </c>
      <c r="I198" s="158" t="str">
        <f t="shared" si="13"/>
        <v>0x28</v>
      </c>
      <c r="J198" s="158" t="str">
        <f t="shared" si="14"/>
        <v>0x0014B0</v>
      </c>
      <c r="K198" s="19" t="str">
        <f xml:space="preserve"> IF('Reg map'!AB203="D",1,"")</f>
        <v/>
      </c>
    </row>
    <row r="199" spans="1:11" x14ac:dyDescent="0.35">
      <c r="A199" s="117"/>
      <c r="B199" s="117"/>
      <c r="H199" s="19" t="str">
        <f t="shared" si="12"/>
        <v/>
      </c>
      <c r="I199" s="158" t="str">
        <f t="shared" si="13"/>
        <v/>
      </c>
      <c r="J199" s="158" t="str">
        <f t="shared" si="14"/>
        <v/>
      </c>
      <c r="K199" s="19" t="str">
        <f xml:space="preserve"> IF('Reg map'!AB204="D",1,"")</f>
        <v/>
      </c>
    </row>
    <row r="200" spans="1:11" x14ac:dyDescent="0.35">
      <c r="A200" s="19" t="str">
        <f xml:space="preserve"> 'Reg map'!C200</f>
        <v>29</v>
      </c>
      <c r="B200" s="19" t="str">
        <f xml:space="preserve"> 'Reg map'!DU201</f>
        <v>8</v>
      </c>
      <c r="C200" s="19" t="str">
        <f xml:space="preserve"> 'Reg map'!DV201</f>
        <v>0</v>
      </c>
      <c r="D200" s="19" t="str">
        <f xml:space="preserve"> 'Reg map'!DW201</f>
        <v>1</v>
      </c>
      <c r="E200" s="19" t="str">
        <f xml:space="preserve"> 'Reg map'!DX201</f>
        <v>F</v>
      </c>
      <c r="F200" s="19" t="str">
        <f xml:space="preserve"> 'Reg map'!DY201</f>
        <v>1</v>
      </c>
      <c r="G200" s="19" t="str">
        <f xml:space="preserve"> 'Reg map'!DZ201</f>
        <v>F</v>
      </c>
      <c r="H200" s="19">
        <f t="shared" si="12"/>
        <v>1</v>
      </c>
      <c r="I200" s="158" t="str">
        <f t="shared" si="13"/>
        <v>0x29</v>
      </c>
      <c r="J200" s="158" t="str">
        <f t="shared" si="14"/>
        <v>0x801F1F</v>
      </c>
      <c r="K200" s="19" t="str">
        <f xml:space="preserve"> IF('Reg map'!AB205="D",1,"")</f>
        <v/>
      </c>
    </row>
    <row r="201" spans="1:11" x14ac:dyDescent="0.35">
      <c r="A201" s="117"/>
      <c r="B201" s="117"/>
      <c r="H201" s="19" t="str">
        <f t="shared" si="12"/>
        <v/>
      </c>
      <c r="I201" s="158" t="str">
        <f t="shared" si="13"/>
        <v/>
      </c>
      <c r="J201" s="158" t="str">
        <f t="shared" si="14"/>
        <v/>
      </c>
      <c r="K201" s="19" t="str">
        <f xml:space="preserve"> IF('Reg map'!AB206="D",1,"")</f>
        <v/>
      </c>
    </row>
    <row r="202" spans="1:11" x14ac:dyDescent="0.35">
      <c r="A202" s="19" t="str">
        <f xml:space="preserve"> 'Reg map'!C202</f>
        <v>2A</v>
      </c>
      <c r="B202" s="19" t="str">
        <f xml:space="preserve"> 'Reg map'!DU203</f>
        <v>0</v>
      </c>
      <c r="C202" s="19" t="str">
        <f xml:space="preserve"> 'Reg map'!DV203</f>
        <v>1</v>
      </c>
      <c r="D202" s="19" t="str">
        <f xml:space="preserve"> 'Reg map'!DW203</f>
        <v>0</v>
      </c>
      <c r="E202" s="19" t="str">
        <f xml:space="preserve"> 'Reg map'!DX203</f>
        <v>0</v>
      </c>
      <c r="F202" s="19" t="str">
        <f xml:space="preserve"> 'Reg map'!DY203</f>
        <v>0</v>
      </c>
      <c r="G202" s="19" t="str">
        <f xml:space="preserve"> 'Reg map'!DZ203</f>
        <v>0</v>
      </c>
      <c r="H202" s="19">
        <f t="shared" si="12"/>
        <v>1</v>
      </c>
      <c r="I202" s="158" t="str">
        <f t="shared" si="13"/>
        <v>0x2A</v>
      </c>
      <c r="J202" s="158" t="str">
        <f t="shared" si="14"/>
        <v>0x010000</v>
      </c>
      <c r="K202" s="19" t="str">
        <f xml:space="preserve"> IF('Reg map'!AB207="D",1,"")</f>
        <v/>
      </c>
    </row>
    <row r="203" spans="1:11" x14ac:dyDescent="0.35">
      <c r="A203" s="117"/>
      <c r="B203" s="117"/>
      <c r="H203" s="19" t="str">
        <f t="shared" si="12"/>
        <v/>
      </c>
      <c r="I203" s="158" t="str">
        <f t="shared" si="13"/>
        <v/>
      </c>
      <c r="J203" s="158" t="str">
        <f t="shared" si="14"/>
        <v/>
      </c>
      <c r="K203" s="19" t="str">
        <f xml:space="preserve"> IF('Reg map'!AB208="D",1,"")</f>
        <v/>
      </c>
    </row>
    <row r="204" spans="1:11" x14ac:dyDescent="0.35">
      <c r="A204" s="19" t="str">
        <f xml:space="preserve"> 'Reg map'!C204</f>
        <v>2B</v>
      </c>
      <c r="B204" s="19" t="str">
        <f xml:space="preserve"> 'Reg map'!DU205</f>
        <v>0</v>
      </c>
      <c r="C204" s="19" t="str">
        <f xml:space="preserve"> 'Reg map'!DV205</f>
        <v>0</v>
      </c>
      <c r="D204" s="19" t="str">
        <f xml:space="preserve"> 'Reg map'!DW205</f>
        <v>5</v>
      </c>
      <c r="E204" s="19" t="str">
        <f xml:space="preserve"> 'Reg map'!DX205</f>
        <v>5</v>
      </c>
      <c r="F204" s="19" t="str">
        <f xml:space="preserve"> 'Reg map'!DY205</f>
        <v>B</v>
      </c>
      <c r="G204" s="19" t="str">
        <f xml:space="preserve"> 'Reg map'!DZ205</f>
        <v>1</v>
      </c>
      <c r="H204" s="19">
        <f t="shared" si="12"/>
        <v>1</v>
      </c>
      <c r="I204" s="158" t="str">
        <f t="shared" si="13"/>
        <v>0x2B</v>
      </c>
      <c r="J204" s="158" t="str">
        <f t="shared" si="14"/>
        <v>0x0055B1</v>
      </c>
      <c r="K204" s="19" t="str">
        <f xml:space="preserve"> IF('Reg map'!AB209="D",1,"")</f>
        <v/>
      </c>
    </row>
    <row r="205" spans="1:11" x14ac:dyDescent="0.35">
      <c r="A205" s="117"/>
      <c r="B205" s="117"/>
      <c r="H205" s="19" t="str">
        <f t="shared" si="12"/>
        <v/>
      </c>
      <c r="I205" s="158" t="str">
        <f t="shared" si="13"/>
        <v/>
      </c>
      <c r="J205" s="158" t="str">
        <f t="shared" si="14"/>
        <v/>
      </c>
      <c r="K205" s="19" t="str">
        <f xml:space="preserve"> IF('Reg map'!AB210="D",1,"")</f>
        <v/>
      </c>
    </row>
    <row r="206" spans="1:11" x14ac:dyDescent="0.35">
      <c r="A206" s="19" t="str">
        <f xml:space="preserve"> 'Reg map'!C206</f>
        <v>2C</v>
      </c>
      <c r="B206" s="19" t="str">
        <f xml:space="preserve"> 'Reg map'!DU207</f>
        <v>0</v>
      </c>
      <c r="C206" s="19" t="str">
        <f xml:space="preserve"> 'Reg map'!DV207</f>
        <v>6</v>
      </c>
      <c r="D206" s="19" t="str">
        <f xml:space="preserve"> 'Reg map'!DW207</f>
        <v>0</v>
      </c>
      <c r="E206" s="19" t="str">
        <f xml:space="preserve"> 'Reg map'!DX207</f>
        <v>0</v>
      </c>
      <c r="F206" s="19" t="str">
        <f xml:space="preserve"> 'Reg map'!DY207</f>
        <v>0</v>
      </c>
      <c r="G206" s="19" t="str">
        <f xml:space="preserve"> 'Reg map'!DZ207</f>
        <v>E</v>
      </c>
      <c r="H206" s="19">
        <f t="shared" si="12"/>
        <v>1</v>
      </c>
      <c r="I206" s="158" t="str">
        <f t="shared" si="13"/>
        <v>0x2C</v>
      </c>
      <c r="J206" s="158" t="str">
        <f t="shared" si="14"/>
        <v>0x06000E</v>
      </c>
      <c r="K206" s="19" t="str">
        <f xml:space="preserve"> IF('Reg map'!AB211="D",1,"")</f>
        <v/>
      </c>
    </row>
    <row r="207" spans="1:11" x14ac:dyDescent="0.35">
      <c r="A207" s="117"/>
      <c r="B207" s="117"/>
      <c r="H207" s="19" t="str">
        <f t="shared" si="12"/>
        <v/>
      </c>
      <c r="I207" s="158" t="str">
        <f t="shared" si="13"/>
        <v/>
      </c>
      <c r="J207" s="158" t="str">
        <f t="shared" si="14"/>
        <v/>
      </c>
      <c r="K207" s="19" t="str">
        <f xml:space="preserve"> IF('Reg map'!AB212="D",1,"")</f>
        <v/>
      </c>
    </row>
    <row r="208" spans="1:11" x14ac:dyDescent="0.35">
      <c r="A208" s="19" t="str">
        <f xml:space="preserve"> 'Reg map'!C208</f>
        <v>2D</v>
      </c>
      <c r="B208" s="19" t="str">
        <f xml:space="preserve"> 'Reg map'!DU209</f>
        <v>0</v>
      </c>
      <c r="C208" s="19" t="str">
        <f xml:space="preserve"> 'Reg map'!DV209</f>
        <v>0</v>
      </c>
      <c r="D208" s="19" t="str">
        <f xml:space="preserve"> 'Reg map'!DW209</f>
        <v>1</v>
      </c>
      <c r="E208" s="19" t="str">
        <f xml:space="preserve"> 'Reg map'!DX209</f>
        <v>4</v>
      </c>
      <c r="F208" s="19" t="str">
        <f xml:space="preserve"> 'Reg map'!DY209</f>
        <v>B</v>
      </c>
      <c r="G208" s="19" t="str">
        <f xml:space="preserve"> 'Reg map'!DZ209</f>
        <v>0</v>
      </c>
      <c r="H208" s="19">
        <f t="shared" si="12"/>
        <v>1</v>
      </c>
      <c r="I208" s="158" t="str">
        <f t="shared" si="13"/>
        <v>0x2D</v>
      </c>
      <c r="J208" s="158" t="str">
        <f t="shared" si="14"/>
        <v>0x0014B0</v>
      </c>
      <c r="K208" s="19" t="str">
        <f xml:space="preserve"> IF('Reg map'!AB213="D",1,"")</f>
        <v/>
      </c>
    </row>
    <row r="209" spans="1:11" x14ac:dyDescent="0.35">
      <c r="A209" s="117"/>
      <c r="B209" s="117"/>
      <c r="H209" s="19" t="str">
        <f t="shared" si="12"/>
        <v/>
      </c>
      <c r="I209" s="158" t="str">
        <f t="shared" si="13"/>
        <v/>
      </c>
      <c r="J209" s="158" t="str">
        <f t="shared" si="14"/>
        <v/>
      </c>
      <c r="K209" s="19" t="str">
        <f xml:space="preserve"> IF('Reg map'!AB214="D",1,"")</f>
        <v/>
      </c>
    </row>
    <row r="210" spans="1:11" x14ac:dyDescent="0.35">
      <c r="A210" s="19" t="str">
        <f xml:space="preserve"> 'Reg map'!C210</f>
        <v>2E</v>
      </c>
      <c r="B210" s="19" t="str">
        <f xml:space="preserve"> 'Reg map'!DU211</f>
        <v>0</v>
      </c>
      <c r="C210" s="19" t="str">
        <f xml:space="preserve"> 'Reg map'!DV211</f>
        <v>0</v>
      </c>
      <c r="D210" s="19" t="str">
        <f xml:space="preserve"> 'Reg map'!DW211</f>
        <v>0</v>
      </c>
      <c r="E210" s="19" t="str">
        <f xml:space="preserve"> 'Reg map'!DX211</f>
        <v>0</v>
      </c>
      <c r="F210" s="19" t="str">
        <f xml:space="preserve"> 'Reg map'!DY211</f>
        <v>0</v>
      </c>
      <c r="G210" s="19" t="str">
        <f xml:space="preserve"> 'Reg map'!DZ211</f>
        <v>0</v>
      </c>
      <c r="H210" s="19">
        <f t="shared" si="12"/>
        <v>1</v>
      </c>
      <c r="I210" s="158" t="str">
        <f t="shared" si="13"/>
        <v>0x2E</v>
      </c>
      <c r="J210" s="158" t="str">
        <f t="shared" si="14"/>
        <v>0x000000</v>
      </c>
      <c r="K210" s="19" t="str">
        <f xml:space="preserve"> IF('Reg map'!AB215="D",1,"")</f>
        <v/>
      </c>
    </row>
    <row r="211" spans="1:11" x14ac:dyDescent="0.35">
      <c r="A211" s="117"/>
      <c r="B211" s="117"/>
      <c r="H211" s="19" t="str">
        <f t="shared" si="12"/>
        <v/>
      </c>
      <c r="I211" s="158" t="str">
        <f t="shared" si="13"/>
        <v/>
      </c>
      <c r="J211" s="158" t="str">
        <f t="shared" si="14"/>
        <v/>
      </c>
      <c r="K211" s="19" t="str">
        <f xml:space="preserve"> IF('Reg map'!AB216="D",1,"")</f>
        <v/>
      </c>
    </row>
    <row r="212" spans="1:11" x14ac:dyDescent="0.35">
      <c r="A212" s="19" t="str">
        <f xml:space="preserve"> 'Reg map'!C212</f>
        <v>2F</v>
      </c>
      <c r="B212" s="19" t="str">
        <f xml:space="preserve"> 'Reg map'!DU213</f>
        <v>0</v>
      </c>
      <c r="C212" s="19" t="str">
        <f xml:space="preserve"> 'Reg map'!DV213</f>
        <v>2</v>
      </c>
      <c r="D212" s="19" t="str">
        <f xml:space="preserve"> 'Reg map'!DW213</f>
        <v>0</v>
      </c>
      <c r="E212" s="19" t="str">
        <f xml:space="preserve"> 'Reg map'!DX213</f>
        <v>0</v>
      </c>
      <c r="F212" s="19" t="str">
        <f xml:space="preserve"> 'Reg map'!DY213</f>
        <v>0</v>
      </c>
      <c r="G212" s="19" t="str">
        <f xml:space="preserve"> 'Reg map'!DZ213</f>
        <v>0</v>
      </c>
      <c r="H212" s="19">
        <f t="shared" si="12"/>
        <v>1</v>
      </c>
      <c r="I212" s="158" t="str">
        <f t="shared" si="13"/>
        <v>0x2F</v>
      </c>
      <c r="J212" s="158" t="str">
        <f t="shared" si="14"/>
        <v>0x020000</v>
      </c>
      <c r="K212" s="19" t="str">
        <f xml:space="preserve"> IF('Reg map'!AB217="D",1,"")</f>
        <v/>
      </c>
    </row>
    <row r="213" spans="1:11" x14ac:dyDescent="0.35">
      <c r="A213" s="117"/>
      <c r="B213" s="117"/>
      <c r="H213" s="19" t="str">
        <f t="shared" si="12"/>
        <v/>
      </c>
      <c r="I213" s="158" t="str">
        <f t="shared" si="13"/>
        <v/>
      </c>
      <c r="J213" s="158" t="str">
        <f t="shared" si="14"/>
        <v/>
      </c>
      <c r="K213" s="19" t="str">
        <f xml:space="preserve"> IF('Reg map'!AB218="D",1,"")</f>
        <v/>
      </c>
    </row>
    <row r="214" spans="1:11" x14ac:dyDescent="0.35">
      <c r="A214" s="19" t="str">
        <f xml:space="preserve"> 'Reg map'!C214</f>
        <v>30</v>
      </c>
      <c r="B214" s="19" t="str">
        <f xml:space="preserve"> 'Reg map'!DU215</f>
        <v>0</v>
      </c>
      <c r="C214" s="19" t="str">
        <f xml:space="preserve"> 'Reg map'!DV215</f>
        <v>0</v>
      </c>
      <c r="D214" s="19" t="str">
        <f xml:space="preserve"> 'Reg map'!DW215</f>
        <v>A</v>
      </c>
      <c r="E214" s="19" t="str">
        <f xml:space="preserve"> 'Reg map'!DX215</f>
        <v>1</v>
      </c>
      <c r="F214" s="19" t="str">
        <f xml:space="preserve"> 'Reg map'!DY215</f>
        <v>0</v>
      </c>
      <c r="G214" s="19" t="str">
        <f xml:space="preserve"> 'Reg map'!DZ215</f>
        <v>0</v>
      </c>
      <c r="H214" s="19">
        <f t="shared" si="12"/>
        <v>1</v>
      </c>
      <c r="I214" s="158" t="str">
        <f t="shared" si="13"/>
        <v>0x30</v>
      </c>
      <c r="J214" s="158" t="str">
        <f t="shared" si="14"/>
        <v>0x00A100</v>
      </c>
      <c r="K214" s="19" t="str">
        <f xml:space="preserve"> IF('Reg map'!AB219="D",1,"")</f>
        <v/>
      </c>
    </row>
    <row r="215" spans="1:11" x14ac:dyDescent="0.35">
      <c r="A215" s="117"/>
      <c r="B215" s="117"/>
      <c r="H215" s="19" t="str">
        <f t="shared" si="12"/>
        <v/>
      </c>
      <c r="I215" s="158" t="str">
        <f t="shared" si="13"/>
        <v/>
      </c>
      <c r="J215" s="158" t="str">
        <f t="shared" si="14"/>
        <v/>
      </c>
      <c r="K215" s="19" t="str">
        <f xml:space="preserve"> IF('Reg map'!AB220="D",1,"")</f>
        <v/>
      </c>
    </row>
    <row r="216" spans="1:11" x14ac:dyDescent="0.35">
      <c r="A216" s="19" t="str">
        <f xml:space="preserve"> 'Reg map'!C216</f>
        <v>31</v>
      </c>
      <c r="B216" s="19" t="str">
        <f xml:space="preserve"> 'Reg map'!DU217</f>
        <v>0</v>
      </c>
      <c r="C216" s="19" t="str">
        <f xml:space="preserve"> 'Reg map'!DV217</f>
        <v>0</v>
      </c>
      <c r="D216" s="19" t="str">
        <f xml:space="preserve"> 'Reg map'!DW217</f>
        <v>0</v>
      </c>
      <c r="E216" s="19" t="str">
        <f xml:space="preserve"> 'Reg map'!DX217</f>
        <v>0</v>
      </c>
      <c r="F216" s="19" t="str">
        <f xml:space="preserve"> 'Reg map'!DY217</f>
        <v>0</v>
      </c>
      <c r="G216" s="19" t="str">
        <f xml:space="preserve"> 'Reg map'!DZ217</f>
        <v>0</v>
      </c>
      <c r="H216" s="19">
        <f t="shared" si="12"/>
        <v>1</v>
      </c>
      <c r="I216" s="158" t="str">
        <f t="shared" si="13"/>
        <v>0x31</v>
      </c>
      <c r="J216" s="158" t="str">
        <f t="shared" si="14"/>
        <v>0x000000</v>
      </c>
      <c r="K216" s="19" t="str">
        <f xml:space="preserve"> IF('Reg map'!AB221="D",1,"")</f>
        <v/>
      </c>
    </row>
    <row r="217" spans="1:11" x14ac:dyDescent="0.35">
      <c r="A217" s="117"/>
      <c r="B217" s="117"/>
      <c r="H217" s="19" t="str">
        <f t="shared" si="12"/>
        <v/>
      </c>
      <c r="I217" s="158" t="str">
        <f t="shared" si="13"/>
        <v/>
      </c>
      <c r="J217" s="158" t="str">
        <f t="shared" si="14"/>
        <v/>
      </c>
      <c r="K217" s="19" t="str">
        <f xml:space="preserve"> IF('Reg map'!AB222="D",1,"")</f>
        <v/>
      </c>
    </row>
    <row r="218" spans="1:11" x14ac:dyDescent="0.35">
      <c r="A218" s="19" t="str">
        <f xml:space="preserve"> 'Reg map'!C218</f>
        <v>32</v>
      </c>
      <c r="B218" s="19" t="str">
        <f xml:space="preserve"> 'Reg map'!DU219</f>
        <v>0</v>
      </c>
      <c r="C218" s="19" t="str">
        <f xml:space="preserve"> 'Reg map'!DV219</f>
        <v>0</v>
      </c>
      <c r="D218" s="19" t="str">
        <f xml:space="preserve"> 'Reg map'!DW219</f>
        <v>0</v>
      </c>
      <c r="E218" s="19" t="str">
        <f xml:space="preserve"> 'Reg map'!DX219</f>
        <v>0</v>
      </c>
      <c r="F218" s="19" t="str">
        <f xml:space="preserve"> 'Reg map'!DY219</f>
        <v>0</v>
      </c>
      <c r="G218" s="19" t="str">
        <f xml:space="preserve"> 'Reg map'!DZ219</f>
        <v>0</v>
      </c>
      <c r="H218" s="19">
        <f t="shared" si="12"/>
        <v>1</v>
      </c>
      <c r="I218" s="158" t="str">
        <f t="shared" si="13"/>
        <v>0x32</v>
      </c>
      <c r="J218" s="158" t="str">
        <f t="shared" si="14"/>
        <v>0x000000</v>
      </c>
      <c r="K218" s="19" t="str">
        <f xml:space="preserve"> IF('Reg map'!AB223="D",1,"")</f>
        <v/>
      </c>
    </row>
    <row r="219" spans="1:11" x14ac:dyDescent="0.35">
      <c r="A219" s="117"/>
      <c r="B219" s="117"/>
      <c r="H219" s="19" t="str">
        <f t="shared" si="12"/>
        <v/>
      </c>
      <c r="I219" s="158" t="str">
        <f t="shared" si="13"/>
        <v/>
      </c>
      <c r="J219" s="158" t="str">
        <f t="shared" si="14"/>
        <v/>
      </c>
      <c r="K219" s="19" t="str">
        <f xml:space="preserve"> IF('Reg map'!AB224="D",1,"")</f>
        <v/>
      </c>
    </row>
    <row r="220" spans="1:11" x14ac:dyDescent="0.35">
      <c r="A220" s="19" t="str">
        <f xml:space="preserve"> 'Reg map'!C220</f>
        <v>33</v>
      </c>
      <c r="B220" s="19" t="str">
        <f xml:space="preserve"> 'Reg map'!DU221</f>
        <v>8</v>
      </c>
      <c r="C220" s="19" t="str">
        <f xml:space="preserve"> 'Reg map'!DV221</f>
        <v>0</v>
      </c>
      <c r="D220" s="19" t="str">
        <f xml:space="preserve"> 'Reg map'!DW221</f>
        <v>0</v>
      </c>
      <c r="E220" s="19" t="str">
        <f xml:space="preserve"> 'Reg map'!DX221</f>
        <v>0</v>
      </c>
      <c r="F220" s="19" t="str">
        <f xml:space="preserve"> 'Reg map'!DY221</f>
        <v>0</v>
      </c>
      <c r="G220" s="19" t="str">
        <f xml:space="preserve"> 'Reg map'!DZ221</f>
        <v>0</v>
      </c>
      <c r="H220" s="19">
        <f t="shared" si="12"/>
        <v>1</v>
      </c>
      <c r="I220" s="158" t="str">
        <f t="shared" si="13"/>
        <v>0x33</v>
      </c>
      <c r="J220" s="158" t="str">
        <f t="shared" si="14"/>
        <v>0x800000</v>
      </c>
      <c r="K220" s="19" t="str">
        <f xml:space="preserve"> IF('Reg map'!AB225="D",1,"")</f>
        <v/>
      </c>
    </row>
    <row r="221" spans="1:11" x14ac:dyDescent="0.35">
      <c r="A221" s="117"/>
      <c r="B221" s="117"/>
      <c r="H221" s="19" t="str">
        <f t="shared" si="12"/>
        <v/>
      </c>
      <c r="I221" s="158" t="str">
        <f t="shared" si="13"/>
        <v/>
      </c>
      <c r="J221" s="158" t="str">
        <f t="shared" si="14"/>
        <v/>
      </c>
      <c r="K221" s="19" t="str">
        <f xml:space="preserve"> IF('Reg map'!AB226="D",1,"")</f>
        <v/>
      </c>
    </row>
    <row r="222" spans="1:11" x14ac:dyDescent="0.35">
      <c r="A222" s="19" t="str">
        <f xml:space="preserve"> 'Reg map'!C222</f>
        <v>34</v>
      </c>
      <c r="B222" s="19" t="str">
        <f xml:space="preserve"> 'Reg map'!DU223</f>
        <v>0</v>
      </c>
      <c r="C222" s="19" t="str">
        <f xml:space="preserve"> 'Reg map'!DV223</f>
        <v>2</v>
      </c>
      <c r="D222" s="19" t="str">
        <f xml:space="preserve"> 'Reg map'!DW223</f>
        <v>0</v>
      </c>
      <c r="E222" s="19" t="str">
        <f xml:space="preserve"> 'Reg map'!DX223</f>
        <v>0</v>
      </c>
      <c r="F222" s="19" t="str">
        <f xml:space="preserve"> 'Reg map'!DY223</f>
        <v>0</v>
      </c>
      <c r="G222" s="19" t="str">
        <f xml:space="preserve"> 'Reg map'!DZ223</f>
        <v>0</v>
      </c>
      <c r="H222" s="19">
        <f t="shared" si="12"/>
        <v>1</v>
      </c>
      <c r="I222" s="158" t="str">
        <f t="shared" si="13"/>
        <v>0x34</v>
      </c>
      <c r="J222" s="158" t="str">
        <f t="shared" si="14"/>
        <v>0x020000</v>
      </c>
      <c r="K222" s="19" t="str">
        <f xml:space="preserve"> IF('Reg map'!AB227="D",1,"")</f>
        <v/>
      </c>
    </row>
    <row r="223" spans="1:11" x14ac:dyDescent="0.35">
      <c r="A223" s="117"/>
      <c r="B223" s="117"/>
      <c r="H223" s="19" t="str">
        <f t="shared" si="12"/>
        <v/>
      </c>
      <c r="I223" s="158" t="str">
        <f t="shared" si="13"/>
        <v/>
      </c>
      <c r="J223" s="158" t="str">
        <f t="shared" si="14"/>
        <v/>
      </c>
      <c r="K223" s="19" t="str">
        <f xml:space="preserve"> IF('Reg map'!AB228="D",1,"")</f>
        <v/>
      </c>
    </row>
    <row r="224" spans="1:11" x14ac:dyDescent="0.35">
      <c r="A224" s="19" t="str">
        <f xml:space="preserve"> 'Reg map'!C224</f>
        <v>35</v>
      </c>
      <c r="B224" s="19" t="str">
        <f xml:space="preserve"> 'Reg map'!DU225</f>
        <v>0</v>
      </c>
      <c r="C224" s="19" t="str">
        <f xml:space="preserve"> 'Reg map'!DV225</f>
        <v>0</v>
      </c>
      <c r="D224" s="19" t="str">
        <f xml:space="preserve"> 'Reg map'!DW225</f>
        <v>4</v>
      </c>
      <c r="E224" s="19" t="str">
        <f xml:space="preserve"> 'Reg map'!DX225</f>
        <v>0</v>
      </c>
      <c r="F224" s="19" t="str">
        <f xml:space="preserve"> 'Reg map'!DY225</f>
        <v>0</v>
      </c>
      <c r="G224" s="19" t="str">
        <f xml:space="preserve"> 'Reg map'!DZ225</f>
        <v>0</v>
      </c>
      <c r="H224" s="19">
        <f t="shared" si="12"/>
        <v>1</v>
      </c>
      <c r="I224" s="158" t="str">
        <f t="shared" si="13"/>
        <v>0x35</v>
      </c>
      <c r="J224" s="158" t="str">
        <f t="shared" si="14"/>
        <v>0x004000</v>
      </c>
      <c r="K224" s="19" t="str">
        <f xml:space="preserve"> IF('Reg map'!AB229="D",1,"")</f>
        <v/>
      </c>
    </row>
    <row r="225" spans="1:11" x14ac:dyDescent="0.35">
      <c r="A225" s="117"/>
      <c r="B225" s="117"/>
      <c r="H225" s="19" t="str">
        <f t="shared" si="12"/>
        <v/>
      </c>
      <c r="I225" s="158" t="str">
        <f t="shared" si="13"/>
        <v/>
      </c>
      <c r="J225" s="158" t="str">
        <f t="shared" si="14"/>
        <v/>
      </c>
      <c r="K225" s="19" t="str">
        <f xml:space="preserve"> IF('Reg map'!AB230="D",1,"")</f>
        <v/>
      </c>
    </row>
    <row r="226" spans="1:11" x14ac:dyDescent="0.35">
      <c r="A226" s="19" t="str">
        <f xml:space="preserve"> 'Reg map'!C226</f>
        <v>36</v>
      </c>
      <c r="B226" s="19" t="str">
        <f xml:space="preserve"> 'Reg map'!DU227</f>
        <v>0</v>
      </c>
      <c r="C226" s="19" t="str">
        <f xml:space="preserve"> 'Reg map'!DV227</f>
        <v>0</v>
      </c>
      <c r="D226" s="19" t="str">
        <f xml:space="preserve"> 'Reg map'!DW227</f>
        <v>0</v>
      </c>
      <c r="E226" s="19" t="str">
        <f xml:space="preserve"> 'Reg map'!DX227</f>
        <v>0</v>
      </c>
      <c r="F226" s="19" t="str">
        <f xml:space="preserve"> 'Reg map'!DY227</f>
        <v>0</v>
      </c>
      <c r="G226" s="19" t="str">
        <f xml:space="preserve"> 'Reg map'!DZ227</f>
        <v>0</v>
      </c>
      <c r="H226" s="19">
        <f t="shared" si="12"/>
        <v>1</v>
      </c>
      <c r="I226" s="158" t="str">
        <f t="shared" si="13"/>
        <v>0x36</v>
      </c>
      <c r="J226" s="158" t="str">
        <f t="shared" si="14"/>
        <v>0x000000</v>
      </c>
      <c r="K226" s="19" t="str">
        <f xml:space="preserve"> IF('Reg map'!AB231="D",1,"")</f>
        <v/>
      </c>
    </row>
    <row r="227" spans="1:11" x14ac:dyDescent="0.35">
      <c r="A227" s="117"/>
      <c r="B227" s="117"/>
      <c r="H227" s="19" t="str">
        <f t="shared" si="12"/>
        <v/>
      </c>
      <c r="I227" s="158" t="str">
        <f t="shared" si="13"/>
        <v/>
      </c>
      <c r="J227" s="158" t="str">
        <f t="shared" si="14"/>
        <v/>
      </c>
      <c r="K227" s="19" t="str">
        <f xml:space="preserve"> IF('Reg map'!AB232="D",1,"")</f>
        <v/>
      </c>
    </row>
    <row r="228" spans="1:11" x14ac:dyDescent="0.35">
      <c r="A228" s="19" t="str">
        <f xml:space="preserve"> 'Reg map'!C228</f>
        <v>37</v>
      </c>
      <c r="B228" s="19" t="str">
        <f xml:space="preserve"> 'Reg map'!DU229</f>
        <v>0</v>
      </c>
      <c r="C228" s="19" t="str">
        <f xml:space="preserve"> 'Reg map'!DV229</f>
        <v>0</v>
      </c>
      <c r="D228" s="19" t="str">
        <f xml:space="preserve"> 'Reg map'!DW229</f>
        <v>0</v>
      </c>
      <c r="E228" s="19" t="str">
        <f xml:space="preserve"> 'Reg map'!DX229</f>
        <v>0</v>
      </c>
      <c r="F228" s="19" t="str">
        <f xml:space="preserve"> 'Reg map'!DY229</f>
        <v>0</v>
      </c>
      <c r="G228" s="19" t="str">
        <f xml:space="preserve"> 'Reg map'!DZ229</f>
        <v>0</v>
      </c>
      <c r="H228" s="19">
        <f t="shared" si="12"/>
        <v>1</v>
      </c>
      <c r="I228" s="158" t="str">
        <f t="shared" si="13"/>
        <v>0x37</v>
      </c>
      <c r="J228" s="158" t="str">
        <f t="shared" si="14"/>
        <v>0x000000</v>
      </c>
      <c r="K228" s="19" t="str">
        <f xml:space="preserve"> IF('Reg map'!AB233="D",1,"")</f>
        <v/>
      </c>
    </row>
    <row r="229" spans="1:11" x14ac:dyDescent="0.35">
      <c r="A229" s="117"/>
      <c r="B229" s="117"/>
      <c r="H229" s="19" t="str">
        <f t="shared" si="12"/>
        <v/>
      </c>
      <c r="I229" s="158" t="str">
        <f t="shared" si="13"/>
        <v/>
      </c>
      <c r="J229" s="158" t="str">
        <f t="shared" si="14"/>
        <v/>
      </c>
      <c r="K229" s="19" t="str">
        <f xml:space="preserve"> IF('Reg map'!AB234="D",1,"")</f>
        <v/>
      </c>
    </row>
    <row r="230" spans="1:11" x14ac:dyDescent="0.35">
      <c r="A230" s="19" t="str">
        <f xml:space="preserve"> 'Reg map'!C230</f>
        <v>38</v>
      </c>
      <c r="B230" s="19" t="str">
        <f xml:space="preserve"> 'Reg map'!DU231</f>
        <v>0</v>
      </c>
      <c r="C230" s="19" t="str">
        <f xml:space="preserve"> 'Reg map'!DV231</f>
        <v>0</v>
      </c>
      <c r="D230" s="19" t="str">
        <f xml:space="preserve"> 'Reg map'!DW231</f>
        <v>0</v>
      </c>
      <c r="E230" s="19" t="str">
        <f xml:space="preserve"> 'Reg map'!DX231</f>
        <v>0</v>
      </c>
      <c r="F230" s="19" t="str">
        <f xml:space="preserve"> 'Reg map'!DY231</f>
        <v>0</v>
      </c>
      <c r="G230" s="19" t="str">
        <f xml:space="preserve"> 'Reg map'!DZ231</f>
        <v>0</v>
      </c>
      <c r="H230" s="19">
        <f t="shared" si="12"/>
        <v>1</v>
      </c>
      <c r="I230" s="158" t="str">
        <f t="shared" si="13"/>
        <v>0x38</v>
      </c>
      <c r="J230" s="158" t="str">
        <f t="shared" si="14"/>
        <v>0x000000</v>
      </c>
      <c r="K230" s="19" t="str">
        <f xml:space="preserve"> IF('Reg map'!AB235="D",1,"")</f>
        <v/>
      </c>
    </row>
    <row r="231" spans="1:11" x14ac:dyDescent="0.35">
      <c r="A231" s="117"/>
      <c r="B231" s="117"/>
      <c r="H231" s="19" t="str">
        <f t="shared" si="12"/>
        <v/>
      </c>
      <c r="I231" s="158" t="str">
        <f t="shared" si="13"/>
        <v/>
      </c>
      <c r="J231" s="158" t="str">
        <f t="shared" si="14"/>
        <v/>
      </c>
      <c r="K231" s="19" t="str">
        <f xml:space="preserve"> IF('Reg map'!AB236="D",1,"")</f>
        <v/>
      </c>
    </row>
    <row r="232" spans="1:11" x14ac:dyDescent="0.35">
      <c r="A232" s="19" t="str">
        <f xml:space="preserve"> 'Reg map'!C232</f>
        <v>39</v>
      </c>
      <c r="B232" s="19" t="str">
        <f xml:space="preserve"> 'Reg map'!DU233</f>
        <v>0</v>
      </c>
      <c r="C232" s="19" t="str">
        <f xml:space="preserve"> 'Reg map'!DV233</f>
        <v>2</v>
      </c>
      <c r="D232" s="19" t="str">
        <f xml:space="preserve"> 'Reg map'!DW233</f>
        <v>0</v>
      </c>
      <c r="E232" s="19" t="str">
        <f xml:space="preserve"> 'Reg map'!DX233</f>
        <v>0</v>
      </c>
      <c r="F232" s="19" t="str">
        <f xml:space="preserve"> 'Reg map'!DY233</f>
        <v>0</v>
      </c>
      <c r="G232" s="19" t="str">
        <f xml:space="preserve"> 'Reg map'!DZ233</f>
        <v>0</v>
      </c>
      <c r="H232" s="19">
        <f t="shared" si="12"/>
        <v>1</v>
      </c>
      <c r="I232" s="158" t="str">
        <f t="shared" si="13"/>
        <v>0x39</v>
      </c>
      <c r="J232" s="158" t="str">
        <f t="shared" si="14"/>
        <v>0x020000</v>
      </c>
      <c r="K232" s="19" t="str">
        <f xml:space="preserve"> IF('Reg map'!AB237="D",1,"")</f>
        <v/>
      </c>
    </row>
    <row r="233" spans="1:11" x14ac:dyDescent="0.35">
      <c r="A233" s="117"/>
      <c r="B233" s="117"/>
      <c r="H233" s="19" t="str">
        <f t="shared" si="12"/>
        <v/>
      </c>
      <c r="I233" s="158" t="str">
        <f t="shared" si="13"/>
        <v/>
      </c>
      <c r="J233" s="158" t="str">
        <f t="shared" si="14"/>
        <v/>
      </c>
      <c r="K233" s="19" t="str">
        <f xml:space="preserve"> IF('Reg map'!AB238="D",1,"")</f>
        <v/>
      </c>
    </row>
    <row r="234" spans="1:11" x14ac:dyDescent="0.35">
      <c r="A234" s="19" t="str">
        <f xml:space="preserve"> 'Reg map'!C234</f>
        <v>3A</v>
      </c>
      <c r="B234" s="19" t="str">
        <f xml:space="preserve"> 'Reg map'!DU235</f>
        <v>0</v>
      </c>
      <c r="C234" s="19" t="str">
        <f xml:space="preserve"> 'Reg map'!DV235</f>
        <v>0</v>
      </c>
      <c r="D234" s="19" t="str">
        <f xml:space="preserve"> 'Reg map'!DW235</f>
        <v>6</v>
      </c>
      <c r="E234" s="19" t="str">
        <f xml:space="preserve"> 'Reg map'!DX235</f>
        <v>0</v>
      </c>
      <c r="F234" s="19" t="str">
        <f xml:space="preserve"> 'Reg map'!DY235</f>
        <v>0</v>
      </c>
      <c r="G234" s="19" t="str">
        <f xml:space="preserve"> 'Reg map'!DZ235</f>
        <v>0</v>
      </c>
      <c r="H234" s="19">
        <f t="shared" si="12"/>
        <v>1</v>
      </c>
      <c r="I234" s="158" t="str">
        <f t="shared" si="13"/>
        <v>0x3A</v>
      </c>
      <c r="J234" s="158" t="str">
        <f t="shared" si="14"/>
        <v>0x006000</v>
      </c>
      <c r="K234" s="19" t="str">
        <f xml:space="preserve"> IF('Reg map'!AB239="D",1,"")</f>
        <v/>
      </c>
    </row>
    <row r="235" spans="1:11" x14ac:dyDescent="0.35">
      <c r="A235" s="117"/>
      <c r="B235" s="117"/>
      <c r="H235" s="19" t="str">
        <f t="shared" si="12"/>
        <v/>
      </c>
      <c r="I235" s="158" t="str">
        <f t="shared" si="13"/>
        <v/>
      </c>
      <c r="J235" s="158" t="str">
        <f t="shared" si="14"/>
        <v/>
      </c>
      <c r="K235" s="19" t="str">
        <f xml:space="preserve"> IF('Reg map'!AB240="D",1,"")</f>
        <v/>
      </c>
    </row>
    <row r="236" spans="1:11" x14ac:dyDescent="0.35">
      <c r="A236" s="19" t="str">
        <f xml:space="preserve"> 'Reg map'!C236</f>
        <v>3B</v>
      </c>
      <c r="B236" s="19" t="str">
        <f xml:space="preserve"> 'Reg map'!DU237</f>
        <v>0</v>
      </c>
      <c r="C236" s="19" t="str">
        <f xml:space="preserve"> 'Reg map'!DV237</f>
        <v>0</v>
      </c>
      <c r="D236" s="19" t="str">
        <f xml:space="preserve"> 'Reg map'!DW237</f>
        <v>0</v>
      </c>
      <c r="E236" s="19" t="str">
        <f xml:space="preserve"> 'Reg map'!DX237</f>
        <v>8</v>
      </c>
      <c r="F236" s="19" t="str">
        <f xml:space="preserve"> 'Reg map'!DY237</f>
        <v>0</v>
      </c>
      <c r="G236" s="19" t="str">
        <f xml:space="preserve"> 'Reg map'!DZ237</f>
        <v>0</v>
      </c>
      <c r="H236" s="19">
        <f t="shared" si="12"/>
        <v>1</v>
      </c>
      <c r="I236" s="158" t="str">
        <f t="shared" si="13"/>
        <v>0x3B</v>
      </c>
      <c r="J236" s="158" t="str">
        <f t="shared" si="14"/>
        <v>0x000800</v>
      </c>
      <c r="K236" s="19" t="str">
        <f xml:space="preserve"> IF('Reg map'!AB241="D",1,"")</f>
        <v/>
      </c>
    </row>
    <row r="237" spans="1:11" x14ac:dyDescent="0.35">
      <c r="A237" s="117"/>
      <c r="B237" s="117"/>
      <c r="H237" s="19" t="str">
        <f t="shared" si="12"/>
        <v/>
      </c>
      <c r="I237" s="158" t="str">
        <f t="shared" si="13"/>
        <v/>
      </c>
      <c r="J237" s="158" t="str">
        <f t="shared" si="14"/>
        <v/>
      </c>
      <c r="K237" s="19" t="str">
        <f xml:space="preserve"> IF('Reg map'!AB242="D",1,"")</f>
        <v/>
      </c>
    </row>
    <row r="238" spans="1:11" x14ac:dyDescent="0.35">
      <c r="A238" s="19" t="str">
        <f xml:space="preserve"> 'Reg map'!C238</f>
        <v>3C</v>
      </c>
      <c r="B238" s="19" t="str">
        <f xml:space="preserve"> 'Reg map'!DU239</f>
        <v>0</v>
      </c>
      <c r="C238" s="19" t="str">
        <f xml:space="preserve"> 'Reg map'!DV239</f>
        <v>0</v>
      </c>
      <c r="D238" s="19" t="str">
        <f xml:space="preserve"> 'Reg map'!DW239</f>
        <v>0</v>
      </c>
      <c r="E238" s="19" t="str">
        <f xml:space="preserve"> 'Reg map'!DX239</f>
        <v>0</v>
      </c>
      <c r="F238" s="19" t="str">
        <f xml:space="preserve"> 'Reg map'!DY239</f>
        <v>0</v>
      </c>
      <c r="G238" s="19" t="str">
        <f xml:space="preserve"> 'Reg map'!DZ239</f>
        <v>0</v>
      </c>
      <c r="H238" s="19">
        <f t="shared" si="12"/>
        <v>1</v>
      </c>
      <c r="I238" s="158" t="str">
        <f t="shared" si="13"/>
        <v>0x3C</v>
      </c>
      <c r="J238" s="158" t="str">
        <f t="shared" si="14"/>
        <v>0x000000</v>
      </c>
      <c r="K238" s="19" t="str">
        <f xml:space="preserve"> IF('Reg map'!AB243="D",1,"")</f>
        <v/>
      </c>
    </row>
    <row r="239" spans="1:11" x14ac:dyDescent="0.35">
      <c r="A239" s="117"/>
      <c r="B239" s="117"/>
      <c r="H239" s="19" t="str">
        <f t="shared" si="12"/>
        <v/>
      </c>
      <c r="I239" s="158" t="str">
        <f t="shared" si="13"/>
        <v/>
      </c>
      <c r="J239" s="158" t="str">
        <f t="shared" si="14"/>
        <v/>
      </c>
      <c r="K239" s="19" t="str">
        <f xml:space="preserve"> IF('Reg map'!AB244="D",1,"")</f>
        <v/>
      </c>
    </row>
    <row r="240" spans="1:11" x14ac:dyDescent="0.35">
      <c r="A240" s="19" t="str">
        <f xml:space="preserve"> 'Reg map'!C240</f>
        <v>3D</v>
      </c>
      <c r="B240" s="19" t="str">
        <f xml:space="preserve"> 'Reg map'!DU241</f>
        <v>0</v>
      </c>
      <c r="C240" s="19" t="str">
        <f xml:space="preserve"> 'Reg map'!DV241</f>
        <v>0</v>
      </c>
      <c r="D240" s="19" t="str">
        <f xml:space="preserve"> 'Reg map'!DW241</f>
        <v>0</v>
      </c>
      <c r="E240" s="19" t="str">
        <f xml:space="preserve"> 'Reg map'!DX241</f>
        <v>0</v>
      </c>
      <c r="F240" s="19" t="str">
        <f xml:space="preserve"> 'Reg map'!DY241</f>
        <v>0</v>
      </c>
      <c r="G240" s="19" t="str">
        <f xml:space="preserve"> 'Reg map'!DZ241</f>
        <v>0</v>
      </c>
      <c r="H240" s="19">
        <f t="shared" si="12"/>
        <v>1</v>
      </c>
      <c r="I240" s="158" t="str">
        <f t="shared" si="13"/>
        <v>0x3D</v>
      </c>
      <c r="J240" s="158" t="str">
        <f t="shared" si="14"/>
        <v>0x000000</v>
      </c>
      <c r="K240" s="19" t="str">
        <f xml:space="preserve"> IF('Reg map'!AB245="D",1,"")</f>
        <v/>
      </c>
    </row>
    <row r="241" spans="1:11" x14ac:dyDescent="0.35">
      <c r="A241" s="117"/>
      <c r="B241" s="117"/>
      <c r="H241" s="19" t="str">
        <f t="shared" si="12"/>
        <v/>
      </c>
      <c r="I241" s="158" t="str">
        <f t="shared" si="13"/>
        <v/>
      </c>
      <c r="J241" s="158" t="str">
        <f t="shared" si="14"/>
        <v/>
      </c>
      <c r="K241" s="19" t="str">
        <f xml:space="preserve"> IF('Reg map'!AB246="D",1,"")</f>
        <v/>
      </c>
    </row>
    <row r="242" spans="1:11" x14ac:dyDescent="0.35">
      <c r="A242" s="19" t="str">
        <f xml:space="preserve"> 'Reg map'!C242</f>
        <v>3E</v>
      </c>
      <c r="B242" s="19" t="str">
        <f xml:space="preserve"> 'Reg map'!DU243</f>
        <v>0</v>
      </c>
      <c r="C242" s="19" t="str">
        <f xml:space="preserve"> 'Reg map'!DV243</f>
        <v>2</v>
      </c>
      <c r="D242" s="19" t="str">
        <f xml:space="preserve"> 'Reg map'!DW243</f>
        <v>0</v>
      </c>
      <c r="E242" s="19" t="str">
        <f xml:space="preserve"> 'Reg map'!DX243</f>
        <v>0</v>
      </c>
      <c r="F242" s="19" t="str">
        <f xml:space="preserve"> 'Reg map'!DY243</f>
        <v>0</v>
      </c>
      <c r="G242" s="19" t="str">
        <f xml:space="preserve"> 'Reg map'!DZ243</f>
        <v>0</v>
      </c>
      <c r="H242" s="19">
        <f t="shared" si="12"/>
        <v>1</v>
      </c>
      <c r="I242" s="158" t="str">
        <f t="shared" si="13"/>
        <v>0x3E</v>
      </c>
      <c r="J242" s="158" t="str">
        <f t="shared" si="14"/>
        <v>0x020000</v>
      </c>
      <c r="K242" s="19" t="str">
        <f xml:space="preserve"> IF('Reg map'!AB247="D",1,"")</f>
        <v/>
      </c>
    </row>
    <row r="243" spans="1:11" x14ac:dyDescent="0.35">
      <c r="A243" s="117"/>
      <c r="B243" s="117"/>
      <c r="H243" s="19" t="str">
        <f t="shared" si="12"/>
        <v/>
      </c>
      <c r="I243" s="158" t="str">
        <f t="shared" si="13"/>
        <v/>
      </c>
      <c r="J243" s="158" t="str">
        <f t="shared" si="14"/>
        <v/>
      </c>
      <c r="K243" s="19" t="str">
        <f xml:space="preserve"> IF('Reg map'!AB248="D",1,"")</f>
        <v/>
      </c>
    </row>
    <row r="244" spans="1:11" x14ac:dyDescent="0.35">
      <c r="A244" s="19" t="str">
        <f xml:space="preserve"> 'Reg map'!C244</f>
        <v>3F</v>
      </c>
      <c r="B244" s="19" t="str">
        <f xml:space="preserve"> 'Reg map'!DU245</f>
        <v>0</v>
      </c>
      <c r="C244" s="19" t="str">
        <f xml:space="preserve"> 'Reg map'!DV245</f>
        <v>0</v>
      </c>
      <c r="D244" s="19" t="str">
        <f xml:space="preserve"> 'Reg map'!DW245</f>
        <v>4</v>
      </c>
      <c r="E244" s="19" t="str">
        <f xml:space="preserve"> 'Reg map'!DX245</f>
        <v>0</v>
      </c>
      <c r="F244" s="19" t="str">
        <f xml:space="preserve"> 'Reg map'!DY245</f>
        <v>0</v>
      </c>
      <c r="G244" s="19" t="str">
        <f xml:space="preserve"> 'Reg map'!DZ245</f>
        <v>0</v>
      </c>
      <c r="H244" s="19">
        <f t="shared" si="12"/>
        <v>1</v>
      </c>
      <c r="I244" s="158" t="str">
        <f t="shared" si="13"/>
        <v>0x3F</v>
      </c>
      <c r="J244" s="158" t="str">
        <f t="shared" si="14"/>
        <v>0x004000</v>
      </c>
      <c r="K244" s="19" t="str">
        <f xml:space="preserve"> IF('Reg map'!AB249="D",1,"")</f>
        <v/>
      </c>
    </row>
    <row r="245" spans="1:11" x14ac:dyDescent="0.35">
      <c r="A245" s="117"/>
      <c r="B245" s="117"/>
      <c r="H245" s="19" t="str">
        <f t="shared" si="12"/>
        <v/>
      </c>
      <c r="I245" s="158" t="str">
        <f t="shared" si="13"/>
        <v/>
      </c>
      <c r="J245" s="158" t="str">
        <f t="shared" si="14"/>
        <v/>
      </c>
      <c r="K245" s="19" t="str">
        <f xml:space="preserve"> IF('Reg map'!AB250="D",1,"")</f>
        <v/>
      </c>
    </row>
    <row r="246" spans="1:11" x14ac:dyDescent="0.35">
      <c r="A246" s="19" t="str">
        <f xml:space="preserve"> 'Reg map'!C246</f>
        <v>40</v>
      </c>
      <c r="B246" s="19" t="str">
        <f xml:space="preserve"> 'Reg map'!DU247</f>
        <v>0</v>
      </c>
      <c r="C246" s="19" t="str">
        <f xml:space="preserve"> 'Reg map'!DV247</f>
        <v>0</v>
      </c>
      <c r="D246" s="19" t="str">
        <f xml:space="preserve"> 'Reg map'!DW247</f>
        <v>0</v>
      </c>
      <c r="E246" s="19" t="str">
        <f xml:space="preserve"> 'Reg map'!DX247</f>
        <v>8</v>
      </c>
      <c r="F246" s="19" t="str">
        <f xml:space="preserve"> 'Reg map'!DY247</f>
        <v>0</v>
      </c>
      <c r="G246" s="19" t="str">
        <f xml:space="preserve"> 'Reg map'!DZ247</f>
        <v>0</v>
      </c>
      <c r="H246" s="19">
        <f t="shared" si="12"/>
        <v>1</v>
      </c>
      <c r="I246" s="158" t="str">
        <f t="shared" si="13"/>
        <v>0x40</v>
      </c>
      <c r="J246" s="158" t="str">
        <f t="shared" si="14"/>
        <v>0x000800</v>
      </c>
      <c r="K246" s="19" t="str">
        <f xml:space="preserve"> IF('Reg map'!AB251="D",1,"")</f>
        <v/>
      </c>
    </row>
    <row r="247" spans="1:11" x14ac:dyDescent="0.35">
      <c r="A247" s="117"/>
      <c r="B247" s="117"/>
      <c r="H247" s="19" t="str">
        <f t="shared" si="12"/>
        <v/>
      </c>
      <c r="I247" s="158" t="str">
        <f t="shared" si="13"/>
        <v/>
      </c>
      <c r="J247" s="158" t="str">
        <f t="shared" si="14"/>
        <v/>
      </c>
      <c r="K247" s="19" t="str">
        <f xml:space="preserve"> IF('Reg map'!AB252="D",1,"")</f>
        <v/>
      </c>
    </row>
    <row r="248" spans="1:11" x14ac:dyDescent="0.35">
      <c r="A248" s="19" t="str">
        <f xml:space="preserve"> 'Reg map'!C248</f>
        <v>41</v>
      </c>
      <c r="B248" s="19" t="str">
        <f xml:space="preserve"> 'Reg map'!DU249</f>
        <v>0</v>
      </c>
      <c r="C248" s="19" t="str">
        <f xml:space="preserve"> 'Reg map'!DV249</f>
        <v>0</v>
      </c>
      <c r="D248" s="19" t="str">
        <f xml:space="preserve"> 'Reg map'!DW249</f>
        <v>0</v>
      </c>
      <c r="E248" s="19" t="str">
        <f xml:space="preserve"> 'Reg map'!DX249</f>
        <v>0</v>
      </c>
      <c r="F248" s="19" t="str">
        <f xml:space="preserve"> 'Reg map'!DY249</f>
        <v>0</v>
      </c>
      <c r="G248" s="19" t="str">
        <f xml:space="preserve"> 'Reg map'!DZ249</f>
        <v>0</v>
      </c>
      <c r="H248" s="19">
        <f t="shared" si="12"/>
        <v>1</v>
      </c>
      <c r="I248" s="158" t="str">
        <f t="shared" si="13"/>
        <v>0x41</v>
      </c>
      <c r="J248" s="158" t="str">
        <f t="shared" si="14"/>
        <v>0x000000</v>
      </c>
      <c r="K248" s="19" t="str">
        <f xml:space="preserve"> IF('Reg map'!AB253="D",1,"")</f>
        <v/>
      </c>
    </row>
    <row r="249" spans="1:11" x14ac:dyDescent="0.35">
      <c r="A249" s="117"/>
      <c r="B249" s="117"/>
      <c r="H249" s="19" t="str">
        <f t="shared" si="12"/>
        <v/>
      </c>
      <c r="I249" s="158" t="str">
        <f t="shared" si="13"/>
        <v/>
      </c>
      <c r="J249" s="158" t="str">
        <f t="shared" si="14"/>
        <v/>
      </c>
      <c r="K249" s="19" t="str">
        <f xml:space="preserve"> IF('Reg map'!AB254="D",1,"")</f>
        <v/>
      </c>
    </row>
    <row r="250" spans="1:11" x14ac:dyDescent="0.35">
      <c r="A250" s="19" t="str">
        <f xml:space="preserve"> 'Reg map'!C250</f>
        <v>42</v>
      </c>
      <c r="B250" s="19" t="str">
        <f xml:space="preserve"> 'Reg map'!DU251</f>
        <v>0</v>
      </c>
      <c r="C250" s="19" t="str">
        <f xml:space="preserve"> 'Reg map'!DV251</f>
        <v>0</v>
      </c>
      <c r="D250" s="19" t="str">
        <f xml:space="preserve"> 'Reg map'!DW251</f>
        <v>0</v>
      </c>
      <c r="E250" s="19" t="str">
        <f xml:space="preserve"> 'Reg map'!DX251</f>
        <v>0</v>
      </c>
      <c r="F250" s="19" t="str">
        <f xml:space="preserve"> 'Reg map'!DY251</f>
        <v>0</v>
      </c>
      <c r="G250" s="19" t="str">
        <f xml:space="preserve"> 'Reg map'!DZ251</f>
        <v>0</v>
      </c>
      <c r="H250" s="19">
        <f t="shared" ref="H250:H313" si="15">IF(A250&lt;&gt;"",1,"")</f>
        <v>1</v>
      </c>
      <c r="I250" s="158" t="str">
        <f t="shared" ref="I250:I313" si="16">IF(H250=1,CONCATENATE("0x",TEXT(A250,"00")),"")</f>
        <v>0x42</v>
      </c>
      <c r="J250" s="158" t="str">
        <f t="shared" ref="J250:J313" si="17">IF(H250=1,CONCATENATE("0x",TEXT(B250,"0"),TEXT(C250,"0"),TEXT(D250,"0"),TEXT(E250,"0"),TEXT(F250,"0"),TEXT(G250,"0")),"")</f>
        <v>0x000000</v>
      </c>
      <c r="K250" s="19" t="str">
        <f xml:space="preserve"> IF('Reg map'!AB255="D",1,"")</f>
        <v/>
      </c>
    </row>
    <row r="251" spans="1:11" x14ac:dyDescent="0.35">
      <c r="A251" s="117"/>
      <c r="B251" s="117"/>
      <c r="H251" s="19" t="str">
        <f t="shared" si="15"/>
        <v/>
      </c>
      <c r="I251" s="158" t="str">
        <f t="shared" si="16"/>
        <v/>
      </c>
      <c r="J251" s="158" t="str">
        <f t="shared" si="17"/>
        <v/>
      </c>
      <c r="K251" s="19" t="str">
        <f xml:space="preserve"> IF('Reg map'!AB256="D",1,"")</f>
        <v/>
      </c>
    </row>
    <row r="252" spans="1:11" x14ac:dyDescent="0.35">
      <c r="A252" s="19" t="str">
        <f xml:space="preserve"> 'Reg map'!C252</f>
        <v>43</v>
      </c>
      <c r="B252" s="19" t="str">
        <f xml:space="preserve"> 'Reg map'!DU253</f>
        <v>0</v>
      </c>
      <c r="C252" s="19" t="str">
        <f xml:space="preserve"> 'Reg map'!DV253</f>
        <v>2</v>
      </c>
      <c r="D252" s="19" t="str">
        <f xml:space="preserve"> 'Reg map'!DW253</f>
        <v>0</v>
      </c>
      <c r="E252" s="19" t="str">
        <f xml:space="preserve"> 'Reg map'!DX253</f>
        <v>0</v>
      </c>
      <c r="F252" s="19" t="str">
        <f xml:space="preserve"> 'Reg map'!DY253</f>
        <v>0</v>
      </c>
      <c r="G252" s="19" t="str">
        <f xml:space="preserve"> 'Reg map'!DZ253</f>
        <v>0</v>
      </c>
      <c r="H252" s="19">
        <f t="shared" si="15"/>
        <v>1</v>
      </c>
      <c r="I252" s="158" t="str">
        <f t="shared" si="16"/>
        <v>0x43</v>
      </c>
      <c r="J252" s="158" t="str">
        <f t="shared" si="17"/>
        <v>0x020000</v>
      </c>
      <c r="K252" s="19" t="str">
        <f xml:space="preserve"> IF('Reg map'!AB257="D",1,"")</f>
        <v/>
      </c>
    </row>
    <row r="253" spans="1:11" x14ac:dyDescent="0.35">
      <c r="A253" s="117"/>
      <c r="B253" s="117"/>
      <c r="H253" s="19" t="str">
        <f t="shared" si="15"/>
        <v/>
      </c>
      <c r="I253" s="158" t="str">
        <f t="shared" si="16"/>
        <v/>
      </c>
      <c r="J253" s="158" t="str">
        <f t="shared" si="17"/>
        <v/>
      </c>
      <c r="K253" s="19" t="str">
        <f xml:space="preserve"> IF('Reg map'!AB258="D",1,"")</f>
        <v/>
      </c>
    </row>
    <row r="254" spans="1:11" x14ac:dyDescent="0.35">
      <c r="A254" s="19" t="str">
        <f xml:space="preserve"> 'Reg map'!C254</f>
        <v>44</v>
      </c>
      <c r="B254" s="19" t="str">
        <f xml:space="preserve"> 'Reg map'!DU255</f>
        <v>0</v>
      </c>
      <c r="C254" s="19" t="str">
        <f xml:space="preserve"> 'Reg map'!DV255</f>
        <v>0</v>
      </c>
      <c r="D254" s="19" t="str">
        <f xml:space="preserve"> 'Reg map'!DW255</f>
        <v>4</v>
      </c>
      <c r="E254" s="19" t="str">
        <f xml:space="preserve"> 'Reg map'!DX255</f>
        <v>0</v>
      </c>
      <c r="F254" s="19" t="str">
        <f xml:space="preserve"> 'Reg map'!DY255</f>
        <v>0</v>
      </c>
      <c r="G254" s="19" t="str">
        <f xml:space="preserve"> 'Reg map'!DZ255</f>
        <v>0</v>
      </c>
      <c r="H254" s="19">
        <f t="shared" si="15"/>
        <v>1</v>
      </c>
      <c r="I254" s="158" t="str">
        <f t="shared" si="16"/>
        <v>0x44</v>
      </c>
      <c r="J254" s="158" t="str">
        <f t="shared" si="17"/>
        <v>0x004000</v>
      </c>
      <c r="K254" s="19" t="str">
        <f xml:space="preserve"> IF('Reg map'!AB259="D",1,"")</f>
        <v/>
      </c>
    </row>
    <row r="255" spans="1:11" x14ac:dyDescent="0.35">
      <c r="A255" s="117"/>
      <c r="B255" s="117"/>
      <c r="H255" s="19" t="str">
        <f t="shared" si="15"/>
        <v/>
      </c>
      <c r="I255" s="158" t="str">
        <f t="shared" si="16"/>
        <v/>
      </c>
      <c r="J255" s="158" t="str">
        <f t="shared" si="17"/>
        <v/>
      </c>
      <c r="K255" s="19" t="str">
        <f xml:space="preserve"> IF('Reg map'!AB260="D",1,"")</f>
        <v/>
      </c>
    </row>
    <row r="256" spans="1:11" x14ac:dyDescent="0.35">
      <c r="A256" s="19" t="str">
        <f xml:space="preserve"> 'Reg map'!C256</f>
        <v>45</v>
      </c>
      <c r="B256" s="19" t="str">
        <f xml:space="preserve"> 'Reg map'!DU257</f>
        <v>0</v>
      </c>
      <c r="C256" s="19" t="str">
        <f xml:space="preserve"> 'Reg map'!DV257</f>
        <v>0</v>
      </c>
      <c r="D256" s="19" t="str">
        <f xml:space="preserve"> 'Reg map'!DW257</f>
        <v>0</v>
      </c>
      <c r="E256" s="19" t="str">
        <f xml:space="preserve"> 'Reg map'!DX257</f>
        <v>8</v>
      </c>
      <c r="F256" s="19" t="str">
        <f xml:space="preserve"> 'Reg map'!DY257</f>
        <v>0</v>
      </c>
      <c r="G256" s="19" t="str">
        <f xml:space="preserve"> 'Reg map'!DZ257</f>
        <v>0</v>
      </c>
      <c r="H256" s="19">
        <f t="shared" si="15"/>
        <v>1</v>
      </c>
      <c r="I256" s="158" t="str">
        <f t="shared" si="16"/>
        <v>0x45</v>
      </c>
      <c r="J256" s="158" t="str">
        <f t="shared" si="17"/>
        <v>0x000800</v>
      </c>
      <c r="K256" s="19" t="str">
        <f xml:space="preserve"> IF('Reg map'!AB261="D",1,"")</f>
        <v/>
      </c>
    </row>
    <row r="257" spans="1:11" x14ac:dyDescent="0.35">
      <c r="A257" s="117"/>
      <c r="B257" s="117"/>
      <c r="H257" s="19" t="str">
        <f t="shared" si="15"/>
        <v/>
      </c>
      <c r="I257" s="158" t="str">
        <f t="shared" si="16"/>
        <v/>
      </c>
      <c r="J257" s="158" t="str">
        <f t="shared" si="17"/>
        <v/>
      </c>
      <c r="K257" s="19" t="str">
        <f xml:space="preserve"> IF('Reg map'!AB262="D",1,"")</f>
        <v/>
      </c>
    </row>
    <row r="258" spans="1:11" x14ac:dyDescent="0.35">
      <c r="A258" s="19" t="str">
        <f xml:space="preserve"> 'Reg map'!C258</f>
        <v>46</v>
      </c>
      <c r="B258" s="19" t="str">
        <f xml:space="preserve"> 'Reg map'!DU259</f>
        <v>0</v>
      </c>
      <c r="C258" s="19" t="str">
        <f xml:space="preserve"> 'Reg map'!DV259</f>
        <v>0</v>
      </c>
      <c r="D258" s="19" t="str">
        <f xml:space="preserve"> 'Reg map'!DW259</f>
        <v>0</v>
      </c>
      <c r="E258" s="19" t="str">
        <f xml:space="preserve"> 'Reg map'!DX259</f>
        <v>0</v>
      </c>
      <c r="F258" s="19" t="str">
        <f xml:space="preserve"> 'Reg map'!DY259</f>
        <v>0</v>
      </c>
      <c r="G258" s="19" t="str">
        <f xml:space="preserve"> 'Reg map'!DZ259</f>
        <v>0</v>
      </c>
      <c r="H258" s="19">
        <f t="shared" si="15"/>
        <v>1</v>
      </c>
      <c r="I258" s="158" t="str">
        <f t="shared" si="16"/>
        <v>0x46</v>
      </c>
      <c r="J258" s="158" t="str">
        <f t="shared" si="17"/>
        <v>0x000000</v>
      </c>
      <c r="K258" s="19" t="str">
        <f xml:space="preserve"> IF('Reg map'!AB263="D",1,"")</f>
        <v/>
      </c>
    </row>
    <row r="259" spans="1:11" x14ac:dyDescent="0.35">
      <c r="A259" s="117"/>
      <c r="B259" s="117"/>
      <c r="H259" s="19" t="str">
        <f t="shared" si="15"/>
        <v/>
      </c>
      <c r="I259" s="158" t="str">
        <f t="shared" si="16"/>
        <v/>
      </c>
      <c r="J259" s="158" t="str">
        <f t="shared" si="17"/>
        <v/>
      </c>
      <c r="K259" s="19" t="str">
        <f xml:space="preserve"> IF('Reg map'!AB264="D",1,"")</f>
        <v/>
      </c>
    </row>
    <row r="260" spans="1:11" x14ac:dyDescent="0.35">
      <c r="A260" s="19" t="str">
        <f xml:space="preserve"> 'Reg map'!C260</f>
        <v>47</v>
      </c>
      <c r="B260" s="19" t="str">
        <f xml:space="preserve"> 'Reg map'!DU261</f>
        <v>0</v>
      </c>
      <c r="C260" s="19" t="str">
        <f xml:space="preserve"> 'Reg map'!DV261</f>
        <v>0</v>
      </c>
      <c r="D260" s="19" t="str">
        <f xml:space="preserve"> 'Reg map'!DW261</f>
        <v>0</v>
      </c>
      <c r="E260" s="19" t="str">
        <f xml:space="preserve"> 'Reg map'!DX261</f>
        <v>0</v>
      </c>
      <c r="F260" s="19" t="str">
        <f xml:space="preserve"> 'Reg map'!DY261</f>
        <v>0</v>
      </c>
      <c r="G260" s="19" t="str">
        <f xml:space="preserve"> 'Reg map'!DZ261</f>
        <v>0</v>
      </c>
      <c r="H260" s="19">
        <f t="shared" si="15"/>
        <v>1</v>
      </c>
      <c r="I260" s="158" t="str">
        <f t="shared" si="16"/>
        <v>0x47</v>
      </c>
      <c r="J260" s="158" t="str">
        <f t="shared" si="17"/>
        <v>0x000000</v>
      </c>
      <c r="K260" s="19" t="str">
        <f xml:space="preserve"> IF('Reg map'!AB265="D",1,"")</f>
        <v/>
      </c>
    </row>
    <row r="261" spans="1:11" x14ac:dyDescent="0.35">
      <c r="A261" s="117"/>
      <c r="B261" s="117"/>
      <c r="H261" s="19" t="str">
        <f t="shared" si="15"/>
        <v/>
      </c>
      <c r="I261" s="158" t="str">
        <f t="shared" si="16"/>
        <v/>
      </c>
      <c r="J261" s="158" t="str">
        <f t="shared" si="17"/>
        <v/>
      </c>
      <c r="K261" s="19" t="str">
        <f xml:space="preserve"> IF('Reg map'!AB266="D",1,"")</f>
        <v/>
      </c>
    </row>
    <row r="262" spans="1:11" x14ac:dyDescent="0.35">
      <c r="A262" s="19" t="str">
        <f xml:space="preserve"> 'Reg map'!C262</f>
        <v>48</v>
      </c>
      <c r="B262" s="19" t="str">
        <f xml:space="preserve"> 'Reg map'!DU263</f>
        <v>0</v>
      </c>
      <c r="C262" s="19" t="str">
        <f xml:space="preserve"> 'Reg map'!DV263</f>
        <v>2</v>
      </c>
      <c r="D262" s="19" t="str">
        <f xml:space="preserve"> 'Reg map'!DW263</f>
        <v>0</v>
      </c>
      <c r="E262" s="19" t="str">
        <f xml:space="preserve"> 'Reg map'!DX263</f>
        <v>0</v>
      </c>
      <c r="F262" s="19" t="str">
        <f xml:space="preserve"> 'Reg map'!DY263</f>
        <v>0</v>
      </c>
      <c r="G262" s="19" t="str">
        <f xml:space="preserve"> 'Reg map'!DZ263</f>
        <v>0</v>
      </c>
      <c r="H262" s="19">
        <f t="shared" si="15"/>
        <v>1</v>
      </c>
      <c r="I262" s="158" t="str">
        <f t="shared" si="16"/>
        <v>0x48</v>
      </c>
      <c r="J262" s="158" t="str">
        <f t="shared" si="17"/>
        <v>0x020000</v>
      </c>
      <c r="K262" s="19" t="str">
        <f xml:space="preserve"> IF('Reg map'!AB267="D",1,"")</f>
        <v/>
      </c>
    </row>
    <row r="263" spans="1:11" x14ac:dyDescent="0.35">
      <c r="A263" s="117"/>
      <c r="B263" s="117"/>
      <c r="H263" s="19" t="str">
        <f t="shared" si="15"/>
        <v/>
      </c>
      <c r="I263" s="158" t="str">
        <f t="shared" si="16"/>
        <v/>
      </c>
      <c r="J263" s="158" t="str">
        <f t="shared" si="17"/>
        <v/>
      </c>
      <c r="K263" s="19" t="str">
        <f xml:space="preserve"> IF('Reg map'!AB268="D",1,"")</f>
        <v/>
      </c>
    </row>
    <row r="264" spans="1:11" x14ac:dyDescent="0.35">
      <c r="A264" s="19" t="str">
        <f xml:space="preserve"> 'Reg map'!C264</f>
        <v>49</v>
      </c>
      <c r="B264" s="19" t="str">
        <f xml:space="preserve"> 'Reg map'!DU265</f>
        <v>0</v>
      </c>
      <c r="C264" s="19" t="str">
        <f xml:space="preserve"> 'Reg map'!DV265</f>
        <v>0</v>
      </c>
      <c r="D264" s="19" t="str">
        <f xml:space="preserve"> 'Reg map'!DW265</f>
        <v>4</v>
      </c>
      <c r="E264" s="19" t="str">
        <f xml:space="preserve"> 'Reg map'!DX265</f>
        <v>0</v>
      </c>
      <c r="F264" s="19" t="str">
        <f xml:space="preserve"> 'Reg map'!DY265</f>
        <v>0</v>
      </c>
      <c r="G264" s="19" t="str">
        <f xml:space="preserve"> 'Reg map'!DZ265</f>
        <v>0</v>
      </c>
      <c r="H264" s="19">
        <f t="shared" si="15"/>
        <v>1</v>
      </c>
      <c r="I264" s="158" t="str">
        <f t="shared" si="16"/>
        <v>0x49</v>
      </c>
      <c r="J264" s="158" t="str">
        <f t="shared" si="17"/>
        <v>0x004000</v>
      </c>
      <c r="K264" s="19" t="str">
        <f xml:space="preserve"> IF('Reg map'!AB269="D",1,"")</f>
        <v/>
      </c>
    </row>
    <row r="265" spans="1:11" x14ac:dyDescent="0.35">
      <c r="A265" s="117"/>
      <c r="B265" s="117"/>
      <c r="H265" s="19" t="str">
        <f t="shared" si="15"/>
        <v/>
      </c>
      <c r="I265" s="158" t="str">
        <f t="shared" si="16"/>
        <v/>
      </c>
      <c r="J265" s="158" t="str">
        <f t="shared" si="17"/>
        <v/>
      </c>
      <c r="K265" s="19" t="str">
        <f xml:space="preserve"> IF('Reg map'!AB270="D",1,"")</f>
        <v/>
      </c>
    </row>
    <row r="266" spans="1:11" x14ac:dyDescent="0.35">
      <c r="A266" s="19" t="str">
        <f xml:space="preserve"> 'Reg map'!C266</f>
        <v>4A</v>
      </c>
      <c r="B266" s="19" t="str">
        <f xml:space="preserve"> 'Reg map'!DU267</f>
        <v>0</v>
      </c>
      <c r="C266" s="19" t="str">
        <f xml:space="preserve"> 'Reg map'!DV267</f>
        <v>0</v>
      </c>
      <c r="D266" s="19" t="str">
        <f xml:space="preserve"> 'Reg map'!DW267</f>
        <v>0</v>
      </c>
      <c r="E266" s="19" t="str">
        <f xml:space="preserve"> 'Reg map'!DX267</f>
        <v>8</v>
      </c>
      <c r="F266" s="19" t="str">
        <f xml:space="preserve"> 'Reg map'!DY267</f>
        <v>0</v>
      </c>
      <c r="G266" s="19" t="str">
        <f xml:space="preserve"> 'Reg map'!DZ267</f>
        <v>0</v>
      </c>
      <c r="H266" s="19">
        <f t="shared" si="15"/>
        <v>1</v>
      </c>
      <c r="I266" s="158" t="str">
        <f t="shared" si="16"/>
        <v>0x4A</v>
      </c>
      <c r="J266" s="158" t="str">
        <f t="shared" si="17"/>
        <v>0x000800</v>
      </c>
      <c r="K266" s="19" t="str">
        <f xml:space="preserve"> IF('Reg map'!AB271="D",1,"")</f>
        <v/>
      </c>
    </row>
    <row r="267" spans="1:11" x14ac:dyDescent="0.35">
      <c r="A267" s="117"/>
      <c r="B267" s="117"/>
      <c r="H267" s="19" t="str">
        <f t="shared" si="15"/>
        <v/>
      </c>
      <c r="I267" s="158" t="str">
        <f t="shared" si="16"/>
        <v/>
      </c>
      <c r="J267" s="158" t="str">
        <f t="shared" si="17"/>
        <v/>
      </c>
      <c r="K267" s="19" t="str">
        <f xml:space="preserve"> IF('Reg map'!AB272="D",1,"")</f>
        <v/>
      </c>
    </row>
    <row r="268" spans="1:11" x14ac:dyDescent="0.35">
      <c r="A268" s="19" t="str">
        <f xml:space="preserve"> 'Reg map'!C268</f>
        <v>4B</v>
      </c>
      <c r="B268" s="19" t="str">
        <f xml:space="preserve"> 'Reg map'!DU269</f>
        <v>0</v>
      </c>
      <c r="C268" s="19" t="str">
        <f xml:space="preserve"> 'Reg map'!DV269</f>
        <v>0</v>
      </c>
      <c r="D268" s="19" t="str">
        <f xml:space="preserve"> 'Reg map'!DW269</f>
        <v>0</v>
      </c>
      <c r="E268" s="19" t="str">
        <f xml:space="preserve"> 'Reg map'!DX269</f>
        <v>0</v>
      </c>
      <c r="F268" s="19" t="str">
        <f xml:space="preserve"> 'Reg map'!DY269</f>
        <v>0</v>
      </c>
      <c r="G268" s="19" t="str">
        <f xml:space="preserve"> 'Reg map'!DZ269</f>
        <v>0</v>
      </c>
      <c r="H268" s="19">
        <f t="shared" si="15"/>
        <v>1</v>
      </c>
      <c r="I268" s="158" t="str">
        <f t="shared" si="16"/>
        <v>0x4B</v>
      </c>
      <c r="J268" s="158" t="str">
        <f t="shared" si="17"/>
        <v>0x000000</v>
      </c>
      <c r="K268" s="19" t="str">
        <f xml:space="preserve"> IF('Reg map'!AB273="D",1,"")</f>
        <v/>
      </c>
    </row>
    <row r="269" spans="1:11" x14ac:dyDescent="0.35">
      <c r="A269" s="117"/>
      <c r="B269" s="117"/>
      <c r="H269" s="19" t="str">
        <f t="shared" si="15"/>
        <v/>
      </c>
      <c r="I269" s="158" t="str">
        <f t="shared" si="16"/>
        <v/>
      </c>
      <c r="J269" s="158" t="str">
        <f t="shared" si="17"/>
        <v/>
      </c>
      <c r="K269" s="19" t="str">
        <f xml:space="preserve"> IF('Reg map'!AB274="D",1,"")</f>
        <v/>
      </c>
    </row>
    <row r="270" spans="1:11" x14ac:dyDescent="0.35">
      <c r="A270" s="19" t="str">
        <f xml:space="preserve"> 'Reg map'!C270</f>
        <v>4C</v>
      </c>
      <c r="B270" s="19" t="str">
        <f xml:space="preserve"> 'Reg map'!DU271</f>
        <v>0</v>
      </c>
      <c r="C270" s="19" t="str">
        <f xml:space="preserve"> 'Reg map'!DV271</f>
        <v>0</v>
      </c>
      <c r="D270" s="19" t="str">
        <f xml:space="preserve"> 'Reg map'!DW271</f>
        <v>0</v>
      </c>
      <c r="E270" s="19" t="str">
        <f xml:space="preserve"> 'Reg map'!DX271</f>
        <v>0</v>
      </c>
      <c r="F270" s="19" t="str">
        <f xml:space="preserve"> 'Reg map'!DY271</f>
        <v>0</v>
      </c>
      <c r="G270" s="19" t="str">
        <f xml:space="preserve"> 'Reg map'!DZ271</f>
        <v>0</v>
      </c>
      <c r="H270" s="19">
        <f t="shared" si="15"/>
        <v>1</v>
      </c>
      <c r="I270" s="158" t="str">
        <f t="shared" si="16"/>
        <v>0x4C</v>
      </c>
      <c r="J270" s="158" t="str">
        <f t="shared" si="17"/>
        <v>0x000000</v>
      </c>
      <c r="K270" s="19" t="str">
        <f xml:space="preserve"> IF('Reg map'!AB275="D",1,"")</f>
        <v/>
      </c>
    </row>
    <row r="271" spans="1:11" x14ac:dyDescent="0.35">
      <c r="A271" s="117"/>
      <c r="B271" s="117"/>
      <c r="H271" s="19" t="str">
        <f t="shared" si="15"/>
        <v/>
      </c>
      <c r="I271" s="158" t="str">
        <f t="shared" si="16"/>
        <v/>
      </c>
      <c r="J271" s="158" t="str">
        <f t="shared" si="17"/>
        <v/>
      </c>
      <c r="K271" s="19" t="str">
        <f xml:space="preserve"> IF('Reg map'!AB276="D",1,"")</f>
        <v/>
      </c>
    </row>
    <row r="272" spans="1:11" x14ac:dyDescent="0.35">
      <c r="A272" s="19" t="str">
        <f xml:space="preserve"> 'Reg map'!C272</f>
        <v>4D</v>
      </c>
      <c r="B272" s="19" t="str">
        <f xml:space="preserve"> 'Reg map'!DU273</f>
        <v>0</v>
      </c>
      <c r="C272" s="19" t="str">
        <f xml:space="preserve"> 'Reg map'!DV273</f>
        <v>2</v>
      </c>
      <c r="D272" s="19" t="str">
        <f xml:space="preserve"> 'Reg map'!DW273</f>
        <v>0</v>
      </c>
      <c r="E272" s="19" t="str">
        <f xml:space="preserve"> 'Reg map'!DX273</f>
        <v>0</v>
      </c>
      <c r="F272" s="19" t="str">
        <f xml:space="preserve"> 'Reg map'!DY273</f>
        <v>0</v>
      </c>
      <c r="G272" s="19" t="str">
        <f xml:space="preserve"> 'Reg map'!DZ273</f>
        <v>0</v>
      </c>
      <c r="H272" s="19">
        <f t="shared" si="15"/>
        <v>1</v>
      </c>
      <c r="I272" s="158" t="str">
        <f t="shared" si="16"/>
        <v>0x4D</v>
      </c>
      <c r="J272" s="158" t="str">
        <f t="shared" si="17"/>
        <v>0x020000</v>
      </c>
      <c r="K272" s="19" t="str">
        <f xml:space="preserve"> IF('Reg map'!AB277="D",1,"")</f>
        <v/>
      </c>
    </row>
    <row r="273" spans="1:11" x14ac:dyDescent="0.35">
      <c r="A273" s="117"/>
      <c r="B273" s="117"/>
      <c r="H273" s="19" t="str">
        <f t="shared" si="15"/>
        <v/>
      </c>
      <c r="I273" s="158" t="str">
        <f t="shared" si="16"/>
        <v/>
      </c>
      <c r="J273" s="158" t="str">
        <f t="shared" si="17"/>
        <v/>
      </c>
      <c r="K273" s="19" t="str">
        <f xml:space="preserve"> IF('Reg map'!AB278="D",1,"")</f>
        <v/>
      </c>
    </row>
    <row r="274" spans="1:11" x14ac:dyDescent="0.35">
      <c r="A274" s="19" t="str">
        <f xml:space="preserve"> 'Reg map'!C274</f>
        <v>4E</v>
      </c>
      <c r="B274" s="19" t="str">
        <f xml:space="preserve"> 'Reg map'!DU275</f>
        <v>0</v>
      </c>
      <c r="C274" s="19" t="str">
        <f xml:space="preserve"> 'Reg map'!DV275</f>
        <v>0</v>
      </c>
      <c r="D274" s="19" t="str">
        <f xml:space="preserve"> 'Reg map'!DW275</f>
        <v>4</v>
      </c>
      <c r="E274" s="19" t="str">
        <f xml:space="preserve"> 'Reg map'!DX275</f>
        <v>0</v>
      </c>
      <c r="F274" s="19" t="str">
        <f xml:space="preserve"> 'Reg map'!DY275</f>
        <v>0</v>
      </c>
      <c r="G274" s="19" t="str">
        <f xml:space="preserve"> 'Reg map'!DZ275</f>
        <v>0</v>
      </c>
      <c r="H274" s="19">
        <f t="shared" si="15"/>
        <v>1</v>
      </c>
      <c r="I274" s="158" t="str">
        <f t="shared" si="16"/>
        <v>0x4E</v>
      </c>
      <c r="J274" s="158" t="str">
        <f t="shared" si="17"/>
        <v>0x004000</v>
      </c>
      <c r="K274" s="19" t="str">
        <f xml:space="preserve"> IF('Reg map'!AB279="D",1,"")</f>
        <v/>
      </c>
    </row>
    <row r="275" spans="1:11" x14ac:dyDescent="0.35">
      <c r="A275" s="117"/>
      <c r="B275" s="117"/>
      <c r="H275" s="19" t="str">
        <f t="shared" si="15"/>
        <v/>
      </c>
      <c r="I275" s="158" t="str">
        <f t="shared" si="16"/>
        <v/>
      </c>
      <c r="J275" s="158" t="str">
        <f t="shared" si="17"/>
        <v/>
      </c>
      <c r="K275" s="19" t="str">
        <f xml:space="preserve"> IF('Reg map'!AB280="D",1,"")</f>
        <v/>
      </c>
    </row>
    <row r="276" spans="1:11" x14ac:dyDescent="0.35">
      <c r="A276" s="19" t="str">
        <f xml:space="preserve"> 'Reg map'!C276</f>
        <v>4F</v>
      </c>
      <c r="B276" s="19" t="str">
        <f xml:space="preserve"> 'Reg map'!DU277</f>
        <v>0</v>
      </c>
      <c r="C276" s="19" t="str">
        <f xml:space="preserve"> 'Reg map'!DV277</f>
        <v>0</v>
      </c>
      <c r="D276" s="19" t="str">
        <f xml:space="preserve"> 'Reg map'!DW277</f>
        <v>0</v>
      </c>
      <c r="E276" s="19" t="str">
        <f xml:space="preserve"> 'Reg map'!DX277</f>
        <v>8</v>
      </c>
      <c r="F276" s="19" t="str">
        <f xml:space="preserve"> 'Reg map'!DY277</f>
        <v>0</v>
      </c>
      <c r="G276" s="19" t="str">
        <f xml:space="preserve"> 'Reg map'!DZ277</f>
        <v>0</v>
      </c>
      <c r="H276" s="19">
        <f t="shared" si="15"/>
        <v>1</v>
      </c>
      <c r="I276" s="158" t="str">
        <f t="shared" si="16"/>
        <v>0x4F</v>
      </c>
      <c r="J276" s="158" t="str">
        <f t="shared" si="17"/>
        <v>0x000800</v>
      </c>
      <c r="K276" s="19" t="str">
        <f xml:space="preserve"> IF('Reg map'!AB281="D",1,"")</f>
        <v/>
      </c>
    </row>
    <row r="277" spans="1:11" x14ac:dyDescent="0.35">
      <c r="A277" s="117"/>
      <c r="B277" s="117"/>
      <c r="H277" s="19" t="str">
        <f t="shared" si="15"/>
        <v/>
      </c>
      <c r="I277" s="158" t="str">
        <f t="shared" si="16"/>
        <v/>
      </c>
      <c r="J277" s="158" t="str">
        <f t="shared" si="17"/>
        <v/>
      </c>
      <c r="K277" s="19" t="str">
        <f xml:space="preserve"> IF('Reg map'!AB282="D",1,"")</f>
        <v/>
      </c>
    </row>
    <row r="278" spans="1:11" x14ac:dyDescent="0.35">
      <c r="A278" s="19" t="str">
        <f xml:space="preserve"> 'Reg map'!C278</f>
        <v>50</v>
      </c>
      <c r="B278" s="19" t="str">
        <f xml:space="preserve"> 'Reg map'!DU279</f>
        <v>0</v>
      </c>
      <c r="C278" s="19" t="str">
        <f xml:space="preserve"> 'Reg map'!DV279</f>
        <v>0</v>
      </c>
      <c r="D278" s="19" t="str">
        <f xml:space="preserve"> 'Reg map'!DW279</f>
        <v>0</v>
      </c>
      <c r="E278" s="19" t="str">
        <f xml:space="preserve"> 'Reg map'!DX279</f>
        <v>0</v>
      </c>
      <c r="F278" s="19" t="str">
        <f xml:space="preserve"> 'Reg map'!DY279</f>
        <v>0</v>
      </c>
      <c r="G278" s="19" t="str">
        <f xml:space="preserve"> 'Reg map'!DZ279</f>
        <v>0</v>
      </c>
      <c r="H278" s="19">
        <f t="shared" si="15"/>
        <v>1</v>
      </c>
      <c r="I278" s="158" t="str">
        <f t="shared" si="16"/>
        <v>0x50</v>
      </c>
      <c r="J278" s="158" t="str">
        <f t="shared" si="17"/>
        <v>0x000000</v>
      </c>
      <c r="K278" s="19" t="str">
        <f xml:space="preserve"> IF('Reg map'!AB283="D",1,"")</f>
        <v/>
      </c>
    </row>
    <row r="279" spans="1:11" x14ac:dyDescent="0.35">
      <c r="A279" s="117"/>
      <c r="B279" s="117"/>
      <c r="H279" s="19" t="str">
        <f t="shared" si="15"/>
        <v/>
      </c>
      <c r="I279" s="158" t="str">
        <f t="shared" si="16"/>
        <v/>
      </c>
      <c r="J279" s="158" t="str">
        <f t="shared" si="17"/>
        <v/>
      </c>
      <c r="K279" s="19" t="str">
        <f xml:space="preserve"> IF('Reg map'!AB284="D",1,"")</f>
        <v/>
      </c>
    </row>
    <row r="280" spans="1:11" x14ac:dyDescent="0.35">
      <c r="A280" s="19" t="str">
        <f xml:space="preserve"> 'Reg map'!C280</f>
        <v>51</v>
      </c>
      <c r="B280" s="19" t="str">
        <f xml:space="preserve"> 'Reg map'!DU281</f>
        <v>0</v>
      </c>
      <c r="C280" s="19" t="str">
        <f xml:space="preserve"> 'Reg map'!DV281</f>
        <v>0</v>
      </c>
      <c r="D280" s="19" t="str">
        <f xml:space="preserve"> 'Reg map'!DW281</f>
        <v>0</v>
      </c>
      <c r="E280" s="19" t="str">
        <f xml:space="preserve"> 'Reg map'!DX281</f>
        <v>0</v>
      </c>
      <c r="F280" s="19" t="str">
        <f xml:space="preserve"> 'Reg map'!DY281</f>
        <v>0</v>
      </c>
      <c r="G280" s="19" t="str">
        <f xml:space="preserve"> 'Reg map'!DZ281</f>
        <v>0</v>
      </c>
      <c r="H280" s="19">
        <f t="shared" si="15"/>
        <v>1</v>
      </c>
      <c r="I280" s="158" t="str">
        <f t="shared" si="16"/>
        <v>0x51</v>
      </c>
      <c r="J280" s="158" t="str">
        <f t="shared" si="17"/>
        <v>0x000000</v>
      </c>
      <c r="K280" s="19" t="str">
        <f xml:space="preserve"> IF('Reg map'!AB285="D",1,"")</f>
        <v/>
      </c>
    </row>
    <row r="281" spans="1:11" x14ac:dyDescent="0.35">
      <c r="A281" s="117"/>
      <c r="B281" s="117"/>
      <c r="H281" s="19" t="str">
        <f t="shared" si="15"/>
        <v/>
      </c>
      <c r="I281" s="158" t="str">
        <f t="shared" si="16"/>
        <v/>
      </c>
      <c r="J281" s="158" t="str">
        <f t="shared" si="17"/>
        <v/>
      </c>
      <c r="K281" s="19" t="str">
        <f xml:space="preserve"> IF('Reg map'!AB286="D",1,"")</f>
        <v/>
      </c>
    </row>
    <row r="282" spans="1:11" x14ac:dyDescent="0.35">
      <c r="A282" s="19" t="str">
        <f xml:space="preserve"> 'Reg map'!C282</f>
        <v>52</v>
      </c>
      <c r="B282" s="19" t="str">
        <f xml:space="preserve"> 'Reg map'!DU283</f>
        <v>0</v>
      </c>
      <c r="C282" s="19" t="str">
        <f xml:space="preserve"> 'Reg map'!DV283</f>
        <v>0</v>
      </c>
      <c r="D282" s="19" t="str">
        <f xml:space="preserve"> 'Reg map'!DW283</f>
        <v>0</v>
      </c>
      <c r="E282" s="19" t="str">
        <f xml:space="preserve"> 'Reg map'!DX283</f>
        <v>0</v>
      </c>
      <c r="F282" s="19" t="str">
        <f xml:space="preserve"> 'Reg map'!DY283</f>
        <v>0</v>
      </c>
      <c r="G282" s="19" t="str">
        <f xml:space="preserve"> 'Reg map'!DZ283</f>
        <v>0</v>
      </c>
      <c r="H282" s="19">
        <f t="shared" si="15"/>
        <v>1</v>
      </c>
      <c r="I282" s="158" t="str">
        <f t="shared" si="16"/>
        <v>0x52</v>
      </c>
      <c r="J282" s="158" t="str">
        <f t="shared" si="17"/>
        <v>0x000000</v>
      </c>
      <c r="K282" s="19" t="str">
        <f xml:space="preserve"> IF('Reg map'!AB287="D",1,"")</f>
        <v/>
      </c>
    </row>
    <row r="283" spans="1:11" x14ac:dyDescent="0.35">
      <c r="A283" s="117"/>
      <c r="B283" s="117"/>
      <c r="H283" s="19" t="str">
        <f t="shared" si="15"/>
        <v/>
      </c>
      <c r="I283" s="158" t="str">
        <f t="shared" si="16"/>
        <v/>
      </c>
      <c r="J283" s="158" t="str">
        <f t="shared" si="17"/>
        <v/>
      </c>
      <c r="K283" s="19" t="str">
        <f xml:space="preserve"> IF('Reg map'!AB288="D",1,"")</f>
        <v/>
      </c>
    </row>
    <row r="284" spans="1:11" x14ac:dyDescent="0.35">
      <c r="A284" s="19" t="str">
        <f xml:space="preserve"> 'Reg map'!C284</f>
        <v>53</v>
      </c>
      <c r="B284" s="19" t="str">
        <f xml:space="preserve"> 'Reg map'!DU285</f>
        <v>0</v>
      </c>
      <c r="C284" s="19" t="str">
        <f xml:space="preserve"> 'Reg map'!DV285</f>
        <v>0</v>
      </c>
      <c r="D284" s="19" t="str">
        <f xml:space="preserve"> 'Reg map'!DW285</f>
        <v>2</v>
      </c>
      <c r="E284" s="19" t="str">
        <f xml:space="preserve"> 'Reg map'!DX285</f>
        <v>0</v>
      </c>
      <c r="F284" s="19" t="str">
        <f xml:space="preserve"> 'Reg map'!DY285</f>
        <v>0</v>
      </c>
      <c r="G284" s="19" t="str">
        <f xml:space="preserve"> 'Reg map'!DZ285</f>
        <v>0</v>
      </c>
      <c r="H284" s="19">
        <f t="shared" si="15"/>
        <v>1</v>
      </c>
      <c r="I284" s="158" t="str">
        <f t="shared" si="16"/>
        <v>0x53</v>
      </c>
      <c r="J284" s="158" t="str">
        <f t="shared" si="17"/>
        <v>0x002000</v>
      </c>
      <c r="K284" s="19" t="str">
        <f xml:space="preserve"> IF('Reg map'!AB289="D",1,"")</f>
        <v/>
      </c>
    </row>
    <row r="285" spans="1:11" x14ac:dyDescent="0.35">
      <c r="A285" s="117"/>
      <c r="B285" s="117"/>
      <c r="H285" s="19" t="str">
        <f t="shared" si="15"/>
        <v/>
      </c>
      <c r="I285" s="158" t="str">
        <f t="shared" si="16"/>
        <v/>
      </c>
      <c r="J285" s="158" t="str">
        <f t="shared" si="17"/>
        <v/>
      </c>
      <c r="K285" s="19" t="str">
        <f xml:space="preserve"> IF('Reg map'!AB290="D",1,"")</f>
        <v/>
      </c>
    </row>
    <row r="286" spans="1:11" x14ac:dyDescent="0.35">
      <c r="A286" s="19" t="str">
        <f xml:space="preserve"> 'Reg map'!C286</f>
        <v>54</v>
      </c>
      <c r="B286" s="19" t="str">
        <f xml:space="preserve"> 'Reg map'!DU287</f>
        <v>0</v>
      </c>
      <c r="C286" s="19" t="str">
        <f xml:space="preserve"> 'Reg map'!DV287</f>
        <v>0</v>
      </c>
      <c r="D286" s="19" t="str">
        <f xml:space="preserve"> 'Reg map'!DW287</f>
        <v>0</v>
      </c>
      <c r="E286" s="19" t="str">
        <f xml:space="preserve"> 'Reg map'!DX287</f>
        <v>0</v>
      </c>
      <c r="F286" s="19" t="str">
        <f xml:space="preserve"> 'Reg map'!DY287</f>
        <v>0</v>
      </c>
      <c r="G286" s="19" t="str">
        <f xml:space="preserve"> 'Reg map'!DZ287</f>
        <v>0</v>
      </c>
      <c r="H286" s="19">
        <f t="shared" si="15"/>
        <v>1</v>
      </c>
      <c r="I286" s="158" t="str">
        <f t="shared" si="16"/>
        <v>0x54</v>
      </c>
      <c r="J286" s="158" t="str">
        <f t="shared" si="17"/>
        <v>0x000000</v>
      </c>
      <c r="K286" s="19" t="str">
        <f xml:space="preserve"> IF('Reg map'!AB291="D",1,"")</f>
        <v/>
      </c>
    </row>
    <row r="287" spans="1:11" x14ac:dyDescent="0.35">
      <c r="A287" s="117"/>
      <c r="B287" s="117"/>
      <c r="H287" s="19" t="str">
        <f t="shared" si="15"/>
        <v/>
      </c>
      <c r="I287" s="158" t="str">
        <f t="shared" si="16"/>
        <v/>
      </c>
      <c r="J287" s="158" t="str">
        <f t="shared" si="17"/>
        <v/>
      </c>
      <c r="K287" s="19" t="str">
        <f xml:space="preserve"> IF('Reg map'!AB292="D",1,"")</f>
        <v/>
      </c>
    </row>
    <row r="288" spans="1:11" x14ac:dyDescent="0.35">
      <c r="A288" s="19" t="str">
        <f xml:space="preserve"> 'Reg map'!C288</f>
        <v>55</v>
      </c>
      <c r="B288" s="19" t="str">
        <f xml:space="preserve"> 'Reg map'!DU289</f>
        <v>0</v>
      </c>
      <c r="C288" s="19" t="str">
        <f xml:space="preserve"> 'Reg map'!DV289</f>
        <v>0</v>
      </c>
      <c r="D288" s="19" t="str">
        <f xml:space="preserve"> 'Reg map'!DW289</f>
        <v>0</v>
      </c>
      <c r="E288" s="19" t="str">
        <f xml:space="preserve"> 'Reg map'!DX289</f>
        <v>0</v>
      </c>
      <c r="F288" s="19" t="str">
        <f xml:space="preserve"> 'Reg map'!DY289</f>
        <v>0</v>
      </c>
      <c r="G288" s="19" t="str">
        <f xml:space="preserve"> 'Reg map'!DZ289</f>
        <v>0</v>
      </c>
      <c r="H288" s="19">
        <f t="shared" si="15"/>
        <v>1</v>
      </c>
      <c r="I288" s="158" t="str">
        <f t="shared" si="16"/>
        <v>0x55</v>
      </c>
      <c r="J288" s="158" t="str">
        <f t="shared" si="17"/>
        <v>0x000000</v>
      </c>
      <c r="K288" s="19" t="str">
        <f xml:space="preserve"> IF('Reg map'!AB293="D",1,"")</f>
        <v/>
      </c>
    </row>
    <row r="289" spans="1:11" x14ac:dyDescent="0.35">
      <c r="A289" s="117"/>
      <c r="B289" s="117"/>
      <c r="H289" s="19" t="str">
        <f t="shared" si="15"/>
        <v/>
      </c>
      <c r="I289" s="158" t="str">
        <f t="shared" si="16"/>
        <v/>
      </c>
      <c r="J289" s="158" t="str">
        <f t="shared" si="17"/>
        <v/>
      </c>
      <c r="K289" s="19" t="str">
        <f xml:space="preserve"> IF('Reg map'!AB294="D",1,"")</f>
        <v/>
      </c>
    </row>
    <row r="290" spans="1:11" x14ac:dyDescent="0.35">
      <c r="A290" s="19" t="str">
        <f xml:space="preserve"> 'Reg map'!C290</f>
        <v>56</v>
      </c>
      <c r="B290" s="19" t="str">
        <f xml:space="preserve"> 'Reg map'!DU291</f>
        <v>0</v>
      </c>
      <c r="C290" s="19" t="str">
        <f xml:space="preserve"> 'Reg map'!DV291</f>
        <v>0</v>
      </c>
      <c r="D290" s="19" t="str">
        <f xml:space="preserve"> 'Reg map'!DW291</f>
        <v>0</v>
      </c>
      <c r="E290" s="19" t="str">
        <f xml:space="preserve"> 'Reg map'!DX291</f>
        <v>0</v>
      </c>
      <c r="F290" s="19" t="str">
        <f xml:space="preserve"> 'Reg map'!DY291</f>
        <v>0</v>
      </c>
      <c r="G290" s="19" t="str">
        <f xml:space="preserve"> 'Reg map'!DZ291</f>
        <v>0</v>
      </c>
      <c r="H290" s="19">
        <f t="shared" si="15"/>
        <v>1</v>
      </c>
      <c r="I290" s="158" t="str">
        <f t="shared" si="16"/>
        <v>0x56</v>
      </c>
      <c r="J290" s="158" t="str">
        <f t="shared" si="17"/>
        <v>0x000000</v>
      </c>
      <c r="K290" s="19" t="str">
        <f xml:space="preserve"> IF('Reg map'!AB295="D",1,"")</f>
        <v/>
      </c>
    </row>
    <row r="291" spans="1:11" x14ac:dyDescent="0.35">
      <c r="A291" s="117"/>
      <c r="B291" s="117"/>
      <c r="H291" s="19" t="str">
        <f t="shared" si="15"/>
        <v/>
      </c>
      <c r="I291" s="158" t="str">
        <f t="shared" si="16"/>
        <v/>
      </c>
      <c r="J291" s="158" t="str">
        <f t="shared" si="17"/>
        <v/>
      </c>
      <c r="K291" s="19" t="str">
        <f xml:space="preserve"> IF('Reg map'!AB296="D",1,"")</f>
        <v/>
      </c>
    </row>
    <row r="292" spans="1:11" x14ac:dyDescent="0.35">
      <c r="A292" s="19" t="str">
        <f xml:space="preserve"> 'Reg map'!C292</f>
        <v>57</v>
      </c>
      <c r="B292" s="19" t="str">
        <f xml:space="preserve"> 'Reg map'!DU293</f>
        <v>0</v>
      </c>
      <c r="C292" s="19" t="str">
        <f xml:space="preserve"> 'Reg map'!DV293</f>
        <v>1</v>
      </c>
      <c r="D292" s="19" t="str">
        <f xml:space="preserve"> 'Reg map'!DW293</f>
        <v>0</v>
      </c>
      <c r="E292" s="19" t="str">
        <f xml:space="preserve"> 'Reg map'!DX293</f>
        <v>0</v>
      </c>
      <c r="F292" s="19" t="str">
        <f xml:space="preserve"> 'Reg map'!DY293</f>
        <v>0</v>
      </c>
      <c r="G292" s="19" t="str">
        <f xml:space="preserve"> 'Reg map'!DZ293</f>
        <v>0</v>
      </c>
      <c r="H292" s="19">
        <f t="shared" si="15"/>
        <v>1</v>
      </c>
      <c r="I292" s="158" t="str">
        <f t="shared" si="16"/>
        <v>0x57</v>
      </c>
      <c r="J292" s="158" t="str">
        <f t="shared" si="17"/>
        <v>0x010000</v>
      </c>
      <c r="K292" s="19" t="str">
        <f xml:space="preserve"> IF('Reg map'!AB297="D",1,"")</f>
        <v/>
      </c>
    </row>
    <row r="293" spans="1:11" x14ac:dyDescent="0.35">
      <c r="A293" s="117"/>
      <c r="B293" s="117"/>
      <c r="H293" s="19" t="str">
        <f t="shared" si="15"/>
        <v/>
      </c>
      <c r="I293" s="158" t="str">
        <f t="shared" si="16"/>
        <v/>
      </c>
      <c r="J293" s="158" t="str">
        <f t="shared" si="17"/>
        <v/>
      </c>
      <c r="K293" s="19" t="str">
        <f xml:space="preserve"> IF('Reg map'!AB298="D",1,"")</f>
        <v/>
      </c>
    </row>
    <row r="294" spans="1:11" x14ac:dyDescent="0.35">
      <c r="A294" s="19" t="str">
        <f xml:space="preserve"> 'Reg map'!C294</f>
        <v>58</v>
      </c>
      <c r="B294" s="19" t="str">
        <f xml:space="preserve"> 'Reg map'!DU295</f>
        <v>0</v>
      </c>
      <c r="C294" s="19" t="str">
        <f xml:space="preserve"> 'Reg map'!DV295</f>
        <v>0</v>
      </c>
      <c r="D294" s="19" t="str">
        <f xml:space="preserve"> 'Reg map'!DW295</f>
        <v>2</v>
      </c>
      <c r="E294" s="19" t="str">
        <f xml:space="preserve"> 'Reg map'!DX295</f>
        <v>0</v>
      </c>
      <c r="F294" s="19" t="str">
        <f xml:space="preserve"> 'Reg map'!DY295</f>
        <v>0</v>
      </c>
      <c r="G294" s="19" t="str">
        <f xml:space="preserve"> 'Reg map'!DZ295</f>
        <v>0</v>
      </c>
      <c r="H294" s="19">
        <f t="shared" si="15"/>
        <v>1</v>
      </c>
      <c r="I294" s="158" t="str">
        <f t="shared" si="16"/>
        <v>0x58</v>
      </c>
      <c r="J294" s="158" t="str">
        <f t="shared" si="17"/>
        <v>0x002000</v>
      </c>
      <c r="K294" s="19" t="str">
        <f xml:space="preserve"> IF('Reg map'!AB299="D",1,"")</f>
        <v/>
      </c>
    </row>
    <row r="295" spans="1:11" x14ac:dyDescent="0.35">
      <c r="A295" s="117"/>
      <c r="B295" s="117"/>
      <c r="H295" s="19" t="str">
        <f t="shared" si="15"/>
        <v/>
      </c>
      <c r="I295" s="158" t="str">
        <f t="shared" si="16"/>
        <v/>
      </c>
      <c r="J295" s="158" t="str">
        <f t="shared" si="17"/>
        <v/>
      </c>
      <c r="K295" s="19" t="str">
        <f xml:space="preserve"> IF('Reg map'!AB300="D",1,"")</f>
        <v/>
      </c>
    </row>
    <row r="296" spans="1:11" x14ac:dyDescent="0.35">
      <c r="A296" s="19" t="str">
        <f xml:space="preserve"> 'Reg map'!C296</f>
        <v>59</v>
      </c>
      <c r="B296" s="19" t="str">
        <f xml:space="preserve"> 'Reg map'!DU297</f>
        <v>0</v>
      </c>
      <c r="C296" s="19" t="str">
        <f xml:space="preserve"> 'Reg map'!DV297</f>
        <v>0</v>
      </c>
      <c r="D296" s="19" t="str">
        <f xml:space="preserve"> 'Reg map'!DW297</f>
        <v>0</v>
      </c>
      <c r="E296" s="19" t="str">
        <f xml:space="preserve"> 'Reg map'!DX297</f>
        <v>0</v>
      </c>
      <c r="F296" s="19" t="str">
        <f xml:space="preserve"> 'Reg map'!DY297</f>
        <v>0</v>
      </c>
      <c r="G296" s="19" t="str">
        <f xml:space="preserve"> 'Reg map'!DZ297</f>
        <v>0</v>
      </c>
      <c r="H296" s="19">
        <f t="shared" si="15"/>
        <v>1</v>
      </c>
      <c r="I296" s="158" t="str">
        <f t="shared" si="16"/>
        <v>0x59</v>
      </c>
      <c r="J296" s="158" t="str">
        <f t="shared" si="17"/>
        <v>0x000000</v>
      </c>
      <c r="K296" s="19" t="str">
        <f xml:space="preserve"> IF('Reg map'!AB301="D",1,"")</f>
        <v/>
      </c>
    </row>
    <row r="297" spans="1:11" x14ac:dyDescent="0.35">
      <c r="A297" s="117"/>
      <c r="B297" s="117"/>
      <c r="H297" s="19" t="str">
        <f t="shared" si="15"/>
        <v/>
      </c>
      <c r="I297" s="158" t="str">
        <f t="shared" si="16"/>
        <v/>
      </c>
      <c r="J297" s="158" t="str">
        <f t="shared" si="17"/>
        <v/>
      </c>
      <c r="K297" s="19" t="str">
        <f xml:space="preserve"> IF('Reg map'!AB302="D",1,"")</f>
        <v/>
      </c>
    </row>
    <row r="298" spans="1:11" x14ac:dyDescent="0.35">
      <c r="A298" s="19" t="str">
        <f xml:space="preserve"> 'Reg map'!C298</f>
        <v>5A</v>
      </c>
      <c r="B298" s="19" t="str">
        <f xml:space="preserve"> 'Reg map'!DU299</f>
        <v>0</v>
      </c>
      <c r="C298" s="19" t="str">
        <f xml:space="preserve"> 'Reg map'!DV299</f>
        <v>0</v>
      </c>
      <c r="D298" s="19" t="str">
        <f xml:space="preserve"> 'Reg map'!DW299</f>
        <v>0</v>
      </c>
      <c r="E298" s="19" t="str">
        <f xml:space="preserve"> 'Reg map'!DX299</f>
        <v>0</v>
      </c>
      <c r="F298" s="19" t="str">
        <f xml:space="preserve"> 'Reg map'!DY299</f>
        <v>0</v>
      </c>
      <c r="G298" s="19" t="str">
        <f xml:space="preserve"> 'Reg map'!DZ299</f>
        <v>0</v>
      </c>
      <c r="H298" s="19">
        <f t="shared" si="15"/>
        <v>1</v>
      </c>
      <c r="I298" s="158" t="str">
        <f t="shared" si="16"/>
        <v>0x5A</v>
      </c>
      <c r="J298" s="158" t="str">
        <f t="shared" si="17"/>
        <v>0x000000</v>
      </c>
      <c r="K298" s="19" t="str">
        <f xml:space="preserve"> IF('Reg map'!AB303="D",1,"")</f>
        <v/>
      </c>
    </row>
    <row r="299" spans="1:11" x14ac:dyDescent="0.35">
      <c r="A299" s="117"/>
      <c r="B299" s="117"/>
      <c r="H299" s="19" t="str">
        <f t="shared" si="15"/>
        <v/>
      </c>
      <c r="I299" s="158" t="str">
        <f t="shared" si="16"/>
        <v/>
      </c>
      <c r="J299" s="158" t="str">
        <f t="shared" si="17"/>
        <v/>
      </c>
      <c r="K299" s="19" t="str">
        <f xml:space="preserve"> IF('Reg map'!AB304="D",1,"")</f>
        <v/>
      </c>
    </row>
    <row r="300" spans="1:11" x14ac:dyDescent="0.35">
      <c r="A300" s="19" t="str">
        <f xml:space="preserve"> 'Reg map'!C300</f>
        <v>5B</v>
      </c>
      <c r="B300" s="19" t="str">
        <f xml:space="preserve"> 'Reg map'!DU301</f>
        <v>0</v>
      </c>
      <c r="C300" s="19" t="str">
        <f xml:space="preserve"> 'Reg map'!DV301</f>
        <v>0</v>
      </c>
      <c r="D300" s="19" t="str">
        <f xml:space="preserve"> 'Reg map'!DW301</f>
        <v>0</v>
      </c>
      <c r="E300" s="19" t="str">
        <f xml:space="preserve"> 'Reg map'!DX301</f>
        <v>0</v>
      </c>
      <c r="F300" s="19" t="str">
        <f xml:space="preserve"> 'Reg map'!DY301</f>
        <v>0</v>
      </c>
      <c r="G300" s="19" t="str">
        <f xml:space="preserve"> 'Reg map'!DZ301</f>
        <v>0</v>
      </c>
      <c r="H300" s="19">
        <f t="shared" si="15"/>
        <v>1</v>
      </c>
      <c r="I300" s="158" t="str">
        <f t="shared" si="16"/>
        <v>0x5B</v>
      </c>
      <c r="J300" s="158" t="str">
        <f t="shared" si="17"/>
        <v>0x000000</v>
      </c>
      <c r="K300" s="19" t="str">
        <f xml:space="preserve"> IF('Reg map'!AB305="D",1,"")</f>
        <v/>
      </c>
    </row>
    <row r="301" spans="1:11" x14ac:dyDescent="0.35">
      <c r="A301" s="117"/>
      <c r="B301" s="117"/>
      <c r="H301" s="19" t="str">
        <f t="shared" si="15"/>
        <v/>
      </c>
      <c r="I301" s="158" t="str">
        <f t="shared" si="16"/>
        <v/>
      </c>
      <c r="J301" s="158" t="str">
        <f t="shared" si="17"/>
        <v/>
      </c>
      <c r="K301" s="19" t="str">
        <f xml:space="preserve"> IF('Reg map'!AB306="D",1,"")</f>
        <v/>
      </c>
    </row>
    <row r="302" spans="1:11" x14ac:dyDescent="0.35">
      <c r="A302" s="19" t="str">
        <f xml:space="preserve"> 'Reg map'!C302</f>
        <v>5C</v>
      </c>
      <c r="B302" s="19" t="str">
        <f xml:space="preserve"> 'Reg map'!DU303</f>
        <v>0</v>
      </c>
      <c r="C302" s="19" t="str">
        <f xml:space="preserve"> 'Reg map'!DV303</f>
        <v>2</v>
      </c>
      <c r="D302" s="19" t="str">
        <f xml:space="preserve"> 'Reg map'!DW303</f>
        <v>0</v>
      </c>
      <c r="E302" s="19" t="str">
        <f xml:space="preserve"> 'Reg map'!DX303</f>
        <v>0</v>
      </c>
      <c r="F302" s="19" t="str">
        <f xml:space="preserve"> 'Reg map'!DY303</f>
        <v>0</v>
      </c>
      <c r="G302" s="19" t="str">
        <f xml:space="preserve"> 'Reg map'!DZ303</f>
        <v>0</v>
      </c>
      <c r="H302" s="19">
        <f t="shared" si="15"/>
        <v>1</v>
      </c>
      <c r="I302" s="158" t="str">
        <f t="shared" si="16"/>
        <v>0x5C</v>
      </c>
      <c r="J302" s="158" t="str">
        <f t="shared" si="17"/>
        <v>0x020000</v>
      </c>
      <c r="K302" s="19" t="str">
        <f xml:space="preserve"> IF('Reg map'!AB307="D",1,"")</f>
        <v/>
      </c>
    </row>
    <row r="303" spans="1:11" x14ac:dyDescent="0.35">
      <c r="A303" s="117"/>
      <c r="B303" s="117"/>
      <c r="H303" s="19" t="str">
        <f t="shared" si="15"/>
        <v/>
      </c>
      <c r="I303" s="158" t="str">
        <f t="shared" si="16"/>
        <v/>
      </c>
      <c r="J303" s="158" t="str">
        <f t="shared" si="17"/>
        <v/>
      </c>
      <c r="K303" s="19" t="str">
        <f xml:space="preserve"> IF('Reg map'!AB308="D",1,"")</f>
        <v/>
      </c>
    </row>
    <row r="304" spans="1:11" x14ac:dyDescent="0.35">
      <c r="A304" s="19" t="str">
        <f xml:space="preserve"> 'Reg map'!C304</f>
        <v>5D</v>
      </c>
      <c r="B304" s="19" t="str">
        <f xml:space="preserve"> 'Reg map'!DU305</f>
        <v>0</v>
      </c>
      <c r="C304" s="19" t="str">
        <f xml:space="preserve"> 'Reg map'!DV305</f>
        <v>0</v>
      </c>
      <c r="D304" s="19" t="str">
        <f xml:space="preserve"> 'Reg map'!DW305</f>
        <v>2</v>
      </c>
      <c r="E304" s="19" t="str">
        <f xml:space="preserve"> 'Reg map'!DX305</f>
        <v>0</v>
      </c>
      <c r="F304" s="19" t="str">
        <f xml:space="preserve"> 'Reg map'!DY305</f>
        <v>0</v>
      </c>
      <c r="G304" s="19" t="str">
        <f xml:space="preserve"> 'Reg map'!DZ305</f>
        <v>0</v>
      </c>
      <c r="H304" s="19">
        <f t="shared" si="15"/>
        <v>1</v>
      </c>
      <c r="I304" s="158" t="str">
        <f t="shared" si="16"/>
        <v>0x5D</v>
      </c>
      <c r="J304" s="158" t="str">
        <f t="shared" si="17"/>
        <v>0x002000</v>
      </c>
      <c r="K304" s="19" t="str">
        <f xml:space="preserve"> IF('Reg map'!AB309="D",1,"")</f>
        <v/>
      </c>
    </row>
    <row r="305" spans="1:11" x14ac:dyDescent="0.35">
      <c r="A305" s="117"/>
      <c r="B305" s="117"/>
      <c r="H305" s="19" t="str">
        <f t="shared" si="15"/>
        <v/>
      </c>
      <c r="I305" s="158" t="str">
        <f t="shared" si="16"/>
        <v/>
      </c>
      <c r="J305" s="158" t="str">
        <f t="shared" si="17"/>
        <v/>
      </c>
      <c r="K305" s="19" t="str">
        <f xml:space="preserve"> IF('Reg map'!AB310="D",1,"")</f>
        <v/>
      </c>
    </row>
    <row r="306" spans="1:11" x14ac:dyDescent="0.35">
      <c r="A306" s="19" t="str">
        <f xml:space="preserve"> 'Reg map'!C306</f>
        <v>5E</v>
      </c>
      <c r="B306" s="19" t="str">
        <f xml:space="preserve"> 'Reg map'!DU307</f>
        <v>0</v>
      </c>
      <c r="C306" s="19" t="str">
        <f xml:space="preserve"> 'Reg map'!DV307</f>
        <v>0</v>
      </c>
      <c r="D306" s="19" t="str">
        <f xml:space="preserve"> 'Reg map'!DW307</f>
        <v>0</v>
      </c>
      <c r="E306" s="19" t="str">
        <f xml:space="preserve"> 'Reg map'!DX307</f>
        <v>0</v>
      </c>
      <c r="F306" s="19" t="str">
        <f xml:space="preserve"> 'Reg map'!DY307</f>
        <v>0</v>
      </c>
      <c r="G306" s="19" t="str">
        <f xml:space="preserve"> 'Reg map'!DZ307</f>
        <v>0</v>
      </c>
      <c r="H306" s="19">
        <f t="shared" si="15"/>
        <v>1</v>
      </c>
      <c r="I306" s="158" t="str">
        <f t="shared" si="16"/>
        <v>0x5E</v>
      </c>
      <c r="J306" s="158" t="str">
        <f t="shared" si="17"/>
        <v>0x000000</v>
      </c>
      <c r="K306" s="19" t="str">
        <f xml:space="preserve"> IF('Reg map'!AB311="D",1,"")</f>
        <v/>
      </c>
    </row>
    <row r="307" spans="1:11" x14ac:dyDescent="0.35">
      <c r="A307" s="117"/>
      <c r="B307" s="117"/>
      <c r="H307" s="19" t="str">
        <f t="shared" si="15"/>
        <v/>
      </c>
      <c r="I307" s="158" t="str">
        <f t="shared" si="16"/>
        <v/>
      </c>
      <c r="J307" s="158" t="str">
        <f t="shared" si="17"/>
        <v/>
      </c>
      <c r="K307" s="19" t="str">
        <f xml:space="preserve"> IF('Reg map'!AB312="D",1,"")</f>
        <v/>
      </c>
    </row>
    <row r="308" spans="1:11" x14ac:dyDescent="0.35">
      <c r="A308" s="19" t="str">
        <f xml:space="preserve"> 'Reg map'!C308</f>
        <v>5F</v>
      </c>
      <c r="B308" s="19" t="str">
        <f xml:space="preserve"> 'Reg map'!DU309</f>
        <v>0</v>
      </c>
      <c r="C308" s="19" t="str">
        <f xml:space="preserve"> 'Reg map'!DV309</f>
        <v>0</v>
      </c>
      <c r="D308" s="19" t="str">
        <f xml:space="preserve"> 'Reg map'!DW309</f>
        <v>0</v>
      </c>
      <c r="E308" s="19" t="str">
        <f xml:space="preserve"> 'Reg map'!DX309</f>
        <v>0</v>
      </c>
      <c r="F308" s="19" t="str">
        <f xml:space="preserve"> 'Reg map'!DY309</f>
        <v>0</v>
      </c>
      <c r="G308" s="19" t="str">
        <f xml:space="preserve"> 'Reg map'!DZ309</f>
        <v>0</v>
      </c>
      <c r="H308" s="19">
        <f t="shared" si="15"/>
        <v>1</v>
      </c>
      <c r="I308" s="158" t="str">
        <f t="shared" si="16"/>
        <v>0x5F</v>
      </c>
      <c r="J308" s="158" t="str">
        <f t="shared" si="17"/>
        <v>0x000000</v>
      </c>
      <c r="K308" s="19" t="str">
        <f xml:space="preserve"> IF('Reg map'!AB313="D",1,"")</f>
        <v/>
      </c>
    </row>
    <row r="309" spans="1:11" x14ac:dyDescent="0.35">
      <c r="A309" s="117"/>
      <c r="B309" s="117"/>
      <c r="H309" s="19" t="str">
        <f t="shared" si="15"/>
        <v/>
      </c>
      <c r="I309" s="158" t="str">
        <f t="shared" si="16"/>
        <v/>
      </c>
      <c r="J309" s="158" t="str">
        <f t="shared" si="17"/>
        <v/>
      </c>
      <c r="K309" s="19" t="str">
        <f xml:space="preserve"> IF('Reg map'!AB314="D",1,"")</f>
        <v/>
      </c>
    </row>
    <row r="310" spans="1:11" x14ac:dyDescent="0.35">
      <c r="A310" s="19" t="str">
        <f xml:space="preserve"> 'Reg map'!C310</f>
        <v>60</v>
      </c>
      <c r="B310" s="19" t="str">
        <f xml:space="preserve"> 'Reg map'!DU311</f>
        <v>0</v>
      </c>
      <c r="C310" s="19" t="str">
        <f xml:space="preserve"> 'Reg map'!DV311</f>
        <v>0</v>
      </c>
      <c r="D310" s="19" t="str">
        <f xml:space="preserve"> 'Reg map'!DW311</f>
        <v>0</v>
      </c>
      <c r="E310" s="19" t="str">
        <f xml:space="preserve"> 'Reg map'!DX311</f>
        <v>0</v>
      </c>
      <c r="F310" s="19" t="str">
        <f xml:space="preserve"> 'Reg map'!DY311</f>
        <v>0</v>
      </c>
      <c r="G310" s="19" t="str">
        <f xml:space="preserve"> 'Reg map'!DZ311</f>
        <v>0</v>
      </c>
      <c r="H310" s="19">
        <f t="shared" si="15"/>
        <v>1</v>
      </c>
      <c r="I310" s="158" t="str">
        <f t="shared" si="16"/>
        <v>0x60</v>
      </c>
      <c r="J310" s="158" t="str">
        <f t="shared" si="17"/>
        <v>0x000000</v>
      </c>
      <c r="K310" s="19" t="str">
        <f xml:space="preserve"> IF('Reg map'!AB315="D",1,"")</f>
        <v/>
      </c>
    </row>
    <row r="311" spans="1:11" x14ac:dyDescent="0.35">
      <c r="A311" s="117"/>
      <c r="B311" s="117"/>
      <c r="H311" s="19" t="str">
        <f t="shared" si="15"/>
        <v/>
      </c>
      <c r="I311" s="158" t="str">
        <f t="shared" si="16"/>
        <v/>
      </c>
      <c r="J311" s="158" t="str">
        <f t="shared" si="17"/>
        <v/>
      </c>
      <c r="K311" s="19" t="str">
        <f xml:space="preserve"> IF('Reg map'!AB316="D",1,"")</f>
        <v/>
      </c>
    </row>
    <row r="312" spans="1:11" x14ac:dyDescent="0.35">
      <c r="A312" s="19" t="str">
        <f xml:space="preserve"> 'Reg map'!C312</f>
        <v>61</v>
      </c>
      <c r="B312" s="19" t="str">
        <f xml:space="preserve"> 'Reg map'!DU313</f>
        <v>0</v>
      </c>
      <c r="C312" s="19" t="str">
        <f xml:space="preserve"> 'Reg map'!DV313</f>
        <v>2</v>
      </c>
      <c r="D312" s="19" t="str">
        <f xml:space="preserve"> 'Reg map'!DW313</f>
        <v>0</v>
      </c>
      <c r="E312" s="19" t="str">
        <f xml:space="preserve"> 'Reg map'!DX313</f>
        <v>0</v>
      </c>
      <c r="F312" s="19" t="str">
        <f xml:space="preserve"> 'Reg map'!DY313</f>
        <v>0</v>
      </c>
      <c r="G312" s="19" t="str">
        <f xml:space="preserve"> 'Reg map'!DZ313</f>
        <v>0</v>
      </c>
      <c r="H312" s="19">
        <f t="shared" si="15"/>
        <v>1</v>
      </c>
      <c r="I312" s="158" t="str">
        <f t="shared" si="16"/>
        <v>0x61</v>
      </c>
      <c r="J312" s="158" t="str">
        <f t="shared" si="17"/>
        <v>0x020000</v>
      </c>
      <c r="K312" s="19" t="str">
        <f xml:space="preserve"> IF('Reg map'!AB317="D",1,"")</f>
        <v/>
      </c>
    </row>
    <row r="313" spans="1:11" x14ac:dyDescent="0.35">
      <c r="A313" s="117"/>
      <c r="B313" s="117"/>
      <c r="H313" s="19" t="str">
        <f t="shared" si="15"/>
        <v/>
      </c>
      <c r="I313" s="158" t="str">
        <f t="shared" si="16"/>
        <v/>
      </c>
      <c r="J313" s="158" t="str">
        <f t="shared" si="17"/>
        <v/>
      </c>
      <c r="K313" s="19" t="str">
        <f xml:space="preserve"> IF('Reg map'!AB318="D",1,"")</f>
        <v/>
      </c>
    </row>
    <row r="314" spans="1:11" x14ac:dyDescent="0.35">
      <c r="A314" s="19" t="str">
        <f xml:space="preserve"> 'Reg map'!C314</f>
        <v>62</v>
      </c>
      <c r="B314" s="19" t="str">
        <f xml:space="preserve"> 'Reg map'!DU315</f>
        <v>0</v>
      </c>
      <c r="C314" s="19" t="str">
        <f xml:space="preserve"> 'Reg map'!DV315</f>
        <v>0</v>
      </c>
      <c r="D314" s="19" t="str">
        <f xml:space="preserve"> 'Reg map'!DW315</f>
        <v>2</v>
      </c>
      <c r="E314" s="19" t="str">
        <f xml:space="preserve"> 'Reg map'!DX315</f>
        <v>0</v>
      </c>
      <c r="F314" s="19" t="str">
        <f xml:space="preserve"> 'Reg map'!DY315</f>
        <v>0</v>
      </c>
      <c r="G314" s="19" t="str">
        <f xml:space="preserve"> 'Reg map'!DZ315</f>
        <v>0</v>
      </c>
      <c r="H314" s="19">
        <f t="shared" ref="H314:H377" si="18">IF(A314&lt;&gt;"",1,"")</f>
        <v>1</v>
      </c>
      <c r="I314" s="158" t="str">
        <f t="shared" ref="I314:I377" si="19">IF(H314=1,CONCATENATE("0x",TEXT(A314,"00")),"")</f>
        <v>0x62</v>
      </c>
      <c r="J314" s="158" t="str">
        <f t="shared" ref="J314:J377" si="20">IF(H314=1,CONCATENATE("0x",TEXT(B314,"0"),TEXT(C314,"0"),TEXT(D314,"0"),TEXT(E314,"0"),TEXT(F314,"0"),TEXT(G314,"0")),"")</f>
        <v>0x002000</v>
      </c>
      <c r="K314" s="19" t="str">
        <f xml:space="preserve"> IF('Reg map'!AB319="D",1,"")</f>
        <v/>
      </c>
    </row>
    <row r="315" spans="1:11" x14ac:dyDescent="0.35">
      <c r="A315" s="117"/>
      <c r="B315" s="117"/>
      <c r="H315" s="19" t="str">
        <f t="shared" si="18"/>
        <v/>
      </c>
      <c r="I315" s="158" t="str">
        <f t="shared" si="19"/>
        <v/>
      </c>
      <c r="J315" s="158" t="str">
        <f t="shared" si="20"/>
        <v/>
      </c>
      <c r="K315" s="19" t="str">
        <f xml:space="preserve"> IF('Reg map'!AB320="D",1,"")</f>
        <v/>
      </c>
    </row>
    <row r="316" spans="1:11" x14ac:dyDescent="0.35">
      <c r="A316" s="19" t="str">
        <f xml:space="preserve"> 'Reg map'!C316</f>
        <v>63</v>
      </c>
      <c r="B316" s="19" t="str">
        <f xml:space="preserve"> 'Reg map'!DU317</f>
        <v>0</v>
      </c>
      <c r="C316" s="19" t="str">
        <f xml:space="preserve"> 'Reg map'!DV317</f>
        <v>0</v>
      </c>
      <c r="D316" s="19" t="str">
        <f xml:space="preserve"> 'Reg map'!DW317</f>
        <v>0</v>
      </c>
      <c r="E316" s="19" t="str">
        <f xml:space="preserve"> 'Reg map'!DX317</f>
        <v>0</v>
      </c>
      <c r="F316" s="19" t="str">
        <f xml:space="preserve"> 'Reg map'!DY317</f>
        <v>0</v>
      </c>
      <c r="G316" s="19" t="str">
        <f xml:space="preserve"> 'Reg map'!DZ317</f>
        <v>0</v>
      </c>
      <c r="H316" s="19">
        <f t="shared" si="18"/>
        <v>1</v>
      </c>
      <c r="I316" s="158" t="str">
        <f t="shared" si="19"/>
        <v>0x63</v>
      </c>
      <c r="J316" s="158" t="str">
        <f t="shared" si="20"/>
        <v>0x000000</v>
      </c>
      <c r="K316" s="19" t="str">
        <f xml:space="preserve"> IF('Reg map'!AB321="D",1,"")</f>
        <v/>
      </c>
    </row>
    <row r="317" spans="1:11" x14ac:dyDescent="0.35">
      <c r="A317" s="117"/>
      <c r="B317" s="117"/>
      <c r="H317" s="19" t="str">
        <f t="shared" si="18"/>
        <v/>
      </c>
      <c r="I317" s="158" t="str">
        <f t="shared" si="19"/>
        <v/>
      </c>
      <c r="J317" s="158" t="str">
        <f t="shared" si="20"/>
        <v/>
      </c>
      <c r="K317" s="19" t="str">
        <f xml:space="preserve"> IF('Reg map'!AB322="D",1,"")</f>
        <v/>
      </c>
    </row>
    <row r="318" spans="1:11" x14ac:dyDescent="0.35">
      <c r="A318" s="19" t="str">
        <f xml:space="preserve"> 'Reg map'!C318</f>
        <v>64</v>
      </c>
      <c r="B318" s="19" t="str">
        <f xml:space="preserve"> 'Reg map'!DU319</f>
        <v>0</v>
      </c>
      <c r="C318" s="19" t="str">
        <f xml:space="preserve"> 'Reg map'!DV319</f>
        <v>0</v>
      </c>
      <c r="D318" s="19" t="str">
        <f xml:space="preserve"> 'Reg map'!DW319</f>
        <v>0</v>
      </c>
      <c r="E318" s="19" t="str">
        <f xml:space="preserve"> 'Reg map'!DX319</f>
        <v>0</v>
      </c>
      <c r="F318" s="19" t="str">
        <f xml:space="preserve"> 'Reg map'!DY319</f>
        <v>0</v>
      </c>
      <c r="G318" s="19" t="str">
        <f xml:space="preserve"> 'Reg map'!DZ319</f>
        <v>0</v>
      </c>
      <c r="H318" s="19">
        <f t="shared" si="18"/>
        <v>1</v>
      </c>
      <c r="I318" s="158" t="str">
        <f t="shared" si="19"/>
        <v>0x64</v>
      </c>
      <c r="J318" s="158" t="str">
        <f t="shared" si="20"/>
        <v>0x000000</v>
      </c>
      <c r="K318" s="19" t="str">
        <f xml:space="preserve"> IF('Reg map'!AB323="D",1,"")</f>
        <v/>
      </c>
    </row>
    <row r="319" spans="1:11" x14ac:dyDescent="0.35">
      <c r="A319" s="117"/>
      <c r="B319" s="117"/>
      <c r="H319" s="19" t="str">
        <f t="shared" si="18"/>
        <v/>
      </c>
      <c r="I319" s="158" t="str">
        <f t="shared" si="19"/>
        <v/>
      </c>
      <c r="J319" s="158" t="str">
        <f t="shared" si="20"/>
        <v/>
      </c>
      <c r="K319" s="19" t="str">
        <f xml:space="preserve"> IF('Reg map'!AB324="D",1,"")</f>
        <v/>
      </c>
    </row>
    <row r="320" spans="1:11" x14ac:dyDescent="0.35">
      <c r="A320" s="19" t="str">
        <f xml:space="preserve"> 'Reg map'!C320</f>
        <v>65</v>
      </c>
      <c r="B320" s="19" t="str">
        <f xml:space="preserve"> 'Reg map'!DU321</f>
        <v>0</v>
      </c>
      <c r="C320" s="19" t="str">
        <f xml:space="preserve"> 'Reg map'!DV321</f>
        <v>0</v>
      </c>
      <c r="D320" s="19" t="str">
        <f xml:space="preserve"> 'Reg map'!DW321</f>
        <v>0</v>
      </c>
      <c r="E320" s="19" t="str">
        <f xml:space="preserve"> 'Reg map'!DX321</f>
        <v>0</v>
      </c>
      <c r="F320" s="19" t="str">
        <f xml:space="preserve"> 'Reg map'!DY321</f>
        <v>0</v>
      </c>
      <c r="G320" s="19" t="str">
        <f xml:space="preserve"> 'Reg map'!DZ321</f>
        <v>0</v>
      </c>
      <c r="H320" s="19">
        <f t="shared" si="18"/>
        <v>1</v>
      </c>
      <c r="I320" s="158" t="str">
        <f t="shared" si="19"/>
        <v>0x65</v>
      </c>
      <c r="J320" s="158" t="str">
        <f t="shared" si="20"/>
        <v>0x000000</v>
      </c>
      <c r="K320" s="19" t="str">
        <f xml:space="preserve"> IF('Reg map'!AB325="D",1,"")</f>
        <v/>
      </c>
    </row>
    <row r="321" spans="1:11" x14ac:dyDescent="0.35">
      <c r="A321" s="117"/>
      <c r="B321" s="117"/>
      <c r="H321" s="19" t="str">
        <f t="shared" si="18"/>
        <v/>
      </c>
      <c r="I321" s="158" t="str">
        <f t="shared" si="19"/>
        <v/>
      </c>
      <c r="J321" s="158" t="str">
        <f t="shared" si="20"/>
        <v/>
      </c>
      <c r="K321" s="19" t="str">
        <f xml:space="preserve"> IF('Reg map'!AB326="D",1,"")</f>
        <v/>
      </c>
    </row>
    <row r="322" spans="1:11" x14ac:dyDescent="0.35">
      <c r="A322" s="19" t="str">
        <f xml:space="preserve"> 'Reg map'!C322</f>
        <v>66</v>
      </c>
      <c r="B322" s="19" t="str">
        <f xml:space="preserve"> 'Reg map'!DU323</f>
        <v>0</v>
      </c>
      <c r="C322" s="19" t="str">
        <f xml:space="preserve"> 'Reg map'!DV323</f>
        <v>2</v>
      </c>
      <c r="D322" s="19" t="str">
        <f xml:space="preserve"> 'Reg map'!DW323</f>
        <v>0</v>
      </c>
      <c r="E322" s="19" t="str">
        <f xml:space="preserve"> 'Reg map'!DX323</f>
        <v>0</v>
      </c>
      <c r="F322" s="19" t="str">
        <f xml:space="preserve"> 'Reg map'!DY323</f>
        <v>0</v>
      </c>
      <c r="G322" s="19" t="str">
        <f xml:space="preserve"> 'Reg map'!DZ323</f>
        <v>0</v>
      </c>
      <c r="H322" s="19">
        <f t="shared" si="18"/>
        <v>1</v>
      </c>
      <c r="I322" s="158" t="str">
        <f t="shared" si="19"/>
        <v>0x66</v>
      </c>
      <c r="J322" s="158" t="str">
        <f t="shared" si="20"/>
        <v>0x020000</v>
      </c>
      <c r="K322" s="19" t="str">
        <f xml:space="preserve"> IF('Reg map'!AB327="D",1,"")</f>
        <v/>
      </c>
    </row>
    <row r="323" spans="1:11" x14ac:dyDescent="0.35">
      <c r="A323" s="117"/>
      <c r="B323" s="117"/>
      <c r="H323" s="19" t="str">
        <f t="shared" si="18"/>
        <v/>
      </c>
      <c r="I323" s="158" t="str">
        <f t="shared" si="19"/>
        <v/>
      </c>
      <c r="J323" s="158" t="str">
        <f t="shared" si="20"/>
        <v/>
      </c>
      <c r="K323" s="19" t="str">
        <f xml:space="preserve"> IF('Reg map'!AB328="D",1,"")</f>
        <v/>
      </c>
    </row>
    <row r="324" spans="1:11" x14ac:dyDescent="0.35">
      <c r="A324" s="19" t="str">
        <f xml:space="preserve"> 'Reg map'!C324</f>
        <v>67</v>
      </c>
      <c r="B324" s="19" t="str">
        <f xml:space="preserve"> 'Reg map'!DU325</f>
        <v>0</v>
      </c>
      <c r="C324" s="19" t="str">
        <f xml:space="preserve"> 'Reg map'!DV325</f>
        <v>0</v>
      </c>
      <c r="D324" s="19" t="str">
        <f xml:space="preserve"> 'Reg map'!DW325</f>
        <v>2</v>
      </c>
      <c r="E324" s="19" t="str">
        <f xml:space="preserve"> 'Reg map'!DX325</f>
        <v>0</v>
      </c>
      <c r="F324" s="19" t="str">
        <f xml:space="preserve"> 'Reg map'!DY325</f>
        <v>0</v>
      </c>
      <c r="G324" s="19" t="str">
        <f xml:space="preserve"> 'Reg map'!DZ325</f>
        <v>0</v>
      </c>
      <c r="H324" s="19">
        <f t="shared" si="18"/>
        <v>1</v>
      </c>
      <c r="I324" s="158" t="str">
        <f t="shared" si="19"/>
        <v>0x67</v>
      </c>
      <c r="J324" s="158" t="str">
        <f t="shared" si="20"/>
        <v>0x002000</v>
      </c>
      <c r="K324" s="19" t="str">
        <f xml:space="preserve"> IF('Reg map'!AB329="D",1,"")</f>
        <v/>
      </c>
    </row>
    <row r="325" spans="1:11" x14ac:dyDescent="0.35">
      <c r="A325" s="117"/>
      <c r="B325" s="117"/>
      <c r="H325" s="19" t="str">
        <f t="shared" si="18"/>
        <v/>
      </c>
      <c r="I325" s="158" t="str">
        <f t="shared" si="19"/>
        <v/>
      </c>
      <c r="J325" s="158" t="str">
        <f t="shared" si="20"/>
        <v/>
      </c>
      <c r="K325" s="19" t="str">
        <f xml:space="preserve"> IF('Reg map'!AB330="D",1,"")</f>
        <v/>
      </c>
    </row>
    <row r="326" spans="1:11" x14ac:dyDescent="0.35">
      <c r="A326" s="19" t="str">
        <f xml:space="preserve"> 'Reg map'!C326</f>
        <v>68</v>
      </c>
      <c r="B326" s="19" t="str">
        <f xml:space="preserve"> 'Reg map'!DU327</f>
        <v>0</v>
      </c>
      <c r="C326" s="19" t="str">
        <f xml:space="preserve"> 'Reg map'!DV327</f>
        <v>0</v>
      </c>
      <c r="D326" s="19" t="str">
        <f xml:space="preserve"> 'Reg map'!DW327</f>
        <v>0</v>
      </c>
      <c r="E326" s="19" t="str">
        <f xml:space="preserve"> 'Reg map'!DX327</f>
        <v>0</v>
      </c>
      <c r="F326" s="19" t="str">
        <f xml:space="preserve"> 'Reg map'!DY327</f>
        <v>0</v>
      </c>
      <c r="G326" s="19" t="str">
        <f xml:space="preserve"> 'Reg map'!DZ327</f>
        <v>0</v>
      </c>
      <c r="H326" s="19">
        <f t="shared" si="18"/>
        <v>1</v>
      </c>
      <c r="I326" s="158" t="str">
        <f t="shared" si="19"/>
        <v>0x68</v>
      </c>
      <c r="J326" s="158" t="str">
        <f t="shared" si="20"/>
        <v>0x000000</v>
      </c>
      <c r="K326" s="19" t="str">
        <f xml:space="preserve"> IF('Reg map'!AB331="D",1,"")</f>
        <v/>
      </c>
    </row>
    <row r="327" spans="1:11" x14ac:dyDescent="0.35">
      <c r="A327" s="117"/>
      <c r="B327" s="117"/>
      <c r="H327" s="19" t="str">
        <f t="shared" si="18"/>
        <v/>
      </c>
      <c r="I327" s="158" t="str">
        <f t="shared" si="19"/>
        <v/>
      </c>
      <c r="J327" s="158" t="str">
        <f t="shared" si="20"/>
        <v/>
      </c>
      <c r="K327" s="19" t="str">
        <f xml:space="preserve"> IF('Reg map'!AB332="D",1,"")</f>
        <v/>
      </c>
    </row>
    <row r="328" spans="1:11" x14ac:dyDescent="0.35">
      <c r="A328" s="19" t="str">
        <f xml:space="preserve"> 'Reg map'!C328</f>
        <v>69</v>
      </c>
      <c r="B328" s="19" t="str">
        <f xml:space="preserve"> 'Reg map'!DU329</f>
        <v>0</v>
      </c>
      <c r="C328" s="19" t="str">
        <f xml:space="preserve"> 'Reg map'!DV329</f>
        <v>0</v>
      </c>
      <c r="D328" s="19" t="str">
        <f xml:space="preserve"> 'Reg map'!DW329</f>
        <v>0</v>
      </c>
      <c r="E328" s="19" t="str">
        <f xml:space="preserve"> 'Reg map'!DX329</f>
        <v>0</v>
      </c>
      <c r="F328" s="19" t="str">
        <f xml:space="preserve"> 'Reg map'!DY329</f>
        <v>0</v>
      </c>
      <c r="G328" s="19" t="str">
        <f xml:space="preserve"> 'Reg map'!DZ329</f>
        <v>0</v>
      </c>
      <c r="H328" s="19">
        <f t="shared" si="18"/>
        <v>1</v>
      </c>
      <c r="I328" s="158" t="str">
        <f t="shared" si="19"/>
        <v>0x69</v>
      </c>
      <c r="J328" s="158" t="str">
        <f t="shared" si="20"/>
        <v>0x000000</v>
      </c>
      <c r="K328" s="19" t="str">
        <f xml:space="preserve"> IF('Reg map'!AB333="D",1,"")</f>
        <v/>
      </c>
    </row>
    <row r="329" spans="1:11" x14ac:dyDescent="0.35">
      <c r="A329" s="117"/>
      <c r="B329" s="117"/>
      <c r="H329" s="19" t="str">
        <f t="shared" si="18"/>
        <v/>
      </c>
      <c r="I329" s="158" t="str">
        <f t="shared" si="19"/>
        <v/>
      </c>
      <c r="J329" s="158" t="str">
        <f t="shared" si="20"/>
        <v/>
      </c>
      <c r="K329" s="19" t="str">
        <f xml:space="preserve"> IF('Reg map'!AB334="D",1,"")</f>
        <v/>
      </c>
    </row>
    <row r="330" spans="1:11" x14ac:dyDescent="0.35">
      <c r="A330" s="19" t="str">
        <f xml:space="preserve"> 'Reg map'!C330</f>
        <v>6A</v>
      </c>
      <c r="B330" s="19" t="str">
        <f xml:space="preserve"> 'Reg map'!DU331</f>
        <v>0</v>
      </c>
      <c r="C330" s="19" t="str">
        <f xml:space="preserve"> 'Reg map'!DV331</f>
        <v>0</v>
      </c>
      <c r="D330" s="19" t="str">
        <f xml:space="preserve"> 'Reg map'!DW331</f>
        <v>0</v>
      </c>
      <c r="E330" s="19" t="str">
        <f xml:space="preserve"> 'Reg map'!DX331</f>
        <v>0</v>
      </c>
      <c r="F330" s="19" t="str">
        <f xml:space="preserve"> 'Reg map'!DY331</f>
        <v>0</v>
      </c>
      <c r="G330" s="19" t="str">
        <f xml:space="preserve"> 'Reg map'!DZ331</f>
        <v>0</v>
      </c>
      <c r="H330" s="19">
        <f t="shared" si="18"/>
        <v>1</v>
      </c>
      <c r="I330" s="158" t="str">
        <f t="shared" si="19"/>
        <v>0x6A</v>
      </c>
      <c r="J330" s="158" t="str">
        <f t="shared" si="20"/>
        <v>0x000000</v>
      </c>
      <c r="K330" s="19" t="str">
        <f xml:space="preserve"> IF('Reg map'!AB335="D",1,"")</f>
        <v/>
      </c>
    </row>
    <row r="331" spans="1:11" x14ac:dyDescent="0.35">
      <c r="A331" s="117"/>
      <c r="B331" s="117"/>
      <c r="H331" s="19" t="str">
        <f t="shared" si="18"/>
        <v/>
      </c>
      <c r="I331" s="158" t="str">
        <f t="shared" si="19"/>
        <v/>
      </c>
      <c r="J331" s="158" t="str">
        <f t="shared" si="20"/>
        <v/>
      </c>
      <c r="K331" s="19" t="str">
        <f xml:space="preserve"> IF('Reg map'!AB336="D",1,"")</f>
        <v/>
      </c>
    </row>
    <row r="332" spans="1:11" x14ac:dyDescent="0.35">
      <c r="A332" s="19" t="str">
        <f xml:space="preserve"> 'Reg map'!C332</f>
        <v>6B</v>
      </c>
      <c r="B332" s="19" t="str">
        <f xml:space="preserve"> 'Reg map'!DU333</f>
        <v>0</v>
      </c>
      <c r="C332" s="19" t="str">
        <f xml:space="preserve"> 'Reg map'!DV333</f>
        <v>2</v>
      </c>
      <c r="D332" s="19" t="str">
        <f xml:space="preserve"> 'Reg map'!DW333</f>
        <v>0</v>
      </c>
      <c r="E332" s="19" t="str">
        <f xml:space="preserve"> 'Reg map'!DX333</f>
        <v>0</v>
      </c>
      <c r="F332" s="19" t="str">
        <f xml:space="preserve"> 'Reg map'!DY333</f>
        <v>0</v>
      </c>
      <c r="G332" s="19" t="str">
        <f xml:space="preserve"> 'Reg map'!DZ333</f>
        <v>0</v>
      </c>
      <c r="H332" s="19">
        <f t="shared" si="18"/>
        <v>1</v>
      </c>
      <c r="I332" s="158" t="str">
        <f t="shared" si="19"/>
        <v>0x6B</v>
      </c>
      <c r="J332" s="158" t="str">
        <f t="shared" si="20"/>
        <v>0x020000</v>
      </c>
      <c r="K332" s="19" t="str">
        <f xml:space="preserve"> IF('Reg map'!AB337="D",1,"")</f>
        <v/>
      </c>
    </row>
    <row r="333" spans="1:11" x14ac:dyDescent="0.35">
      <c r="A333" s="117"/>
      <c r="B333" s="117"/>
      <c r="H333" s="19" t="str">
        <f t="shared" si="18"/>
        <v/>
      </c>
      <c r="I333" s="158" t="str">
        <f t="shared" si="19"/>
        <v/>
      </c>
      <c r="J333" s="158" t="str">
        <f t="shared" si="20"/>
        <v/>
      </c>
      <c r="K333" s="19" t="str">
        <f xml:space="preserve"> IF('Reg map'!AB338="D",1,"")</f>
        <v/>
      </c>
    </row>
    <row r="334" spans="1:11" x14ac:dyDescent="0.35">
      <c r="A334" s="19" t="str">
        <f xml:space="preserve"> 'Reg map'!C334</f>
        <v>6C</v>
      </c>
      <c r="B334" s="19" t="str">
        <f xml:space="preserve"> 'Reg map'!DU335</f>
        <v>0</v>
      </c>
      <c r="C334" s="19" t="str">
        <f xml:space="preserve"> 'Reg map'!DV335</f>
        <v>0</v>
      </c>
      <c r="D334" s="19" t="str">
        <f xml:space="preserve"> 'Reg map'!DW335</f>
        <v>2</v>
      </c>
      <c r="E334" s="19" t="str">
        <f xml:space="preserve"> 'Reg map'!DX335</f>
        <v>0</v>
      </c>
      <c r="F334" s="19" t="str">
        <f xml:space="preserve"> 'Reg map'!DY335</f>
        <v>0</v>
      </c>
      <c r="G334" s="19" t="str">
        <f xml:space="preserve"> 'Reg map'!DZ335</f>
        <v>0</v>
      </c>
      <c r="H334" s="19">
        <f t="shared" si="18"/>
        <v>1</v>
      </c>
      <c r="I334" s="158" t="str">
        <f t="shared" si="19"/>
        <v>0x6C</v>
      </c>
      <c r="J334" s="158" t="str">
        <f t="shared" si="20"/>
        <v>0x002000</v>
      </c>
      <c r="K334" s="19" t="str">
        <f xml:space="preserve"> IF('Reg map'!AB339="D",1,"")</f>
        <v/>
      </c>
    </row>
    <row r="335" spans="1:11" x14ac:dyDescent="0.35">
      <c r="A335" s="117"/>
      <c r="B335" s="117"/>
      <c r="H335" s="19" t="str">
        <f t="shared" si="18"/>
        <v/>
      </c>
      <c r="I335" s="158" t="str">
        <f t="shared" si="19"/>
        <v/>
      </c>
      <c r="J335" s="158" t="str">
        <f t="shared" si="20"/>
        <v/>
      </c>
      <c r="K335" s="19" t="str">
        <f xml:space="preserve"> IF('Reg map'!AB340="D",1,"")</f>
        <v/>
      </c>
    </row>
    <row r="336" spans="1:11" x14ac:dyDescent="0.35">
      <c r="A336" s="19" t="str">
        <f xml:space="preserve"> 'Reg map'!C336</f>
        <v>6D</v>
      </c>
      <c r="B336" s="19" t="str">
        <f xml:space="preserve"> 'Reg map'!DU337</f>
        <v>0</v>
      </c>
      <c r="C336" s="19" t="str">
        <f xml:space="preserve"> 'Reg map'!DV337</f>
        <v>0</v>
      </c>
      <c r="D336" s="19" t="str">
        <f xml:space="preserve"> 'Reg map'!DW337</f>
        <v>0</v>
      </c>
      <c r="E336" s="19" t="str">
        <f xml:space="preserve"> 'Reg map'!DX337</f>
        <v>0</v>
      </c>
      <c r="F336" s="19" t="str">
        <f xml:space="preserve"> 'Reg map'!DY337</f>
        <v>0</v>
      </c>
      <c r="G336" s="19" t="str">
        <f xml:space="preserve"> 'Reg map'!DZ337</f>
        <v>0</v>
      </c>
      <c r="H336" s="19">
        <f t="shared" si="18"/>
        <v>1</v>
      </c>
      <c r="I336" s="158" t="str">
        <f t="shared" si="19"/>
        <v>0x6D</v>
      </c>
      <c r="J336" s="158" t="str">
        <f t="shared" si="20"/>
        <v>0x000000</v>
      </c>
      <c r="K336" s="19" t="str">
        <f xml:space="preserve"> IF('Reg map'!AB341="D",1,"")</f>
        <v/>
      </c>
    </row>
    <row r="337" spans="1:11" x14ac:dyDescent="0.35">
      <c r="A337" s="117"/>
      <c r="B337" s="117"/>
      <c r="H337" s="19" t="str">
        <f t="shared" si="18"/>
        <v/>
      </c>
      <c r="I337" s="158" t="str">
        <f t="shared" si="19"/>
        <v/>
      </c>
      <c r="J337" s="158" t="str">
        <f t="shared" si="20"/>
        <v/>
      </c>
      <c r="K337" s="19" t="str">
        <f xml:space="preserve"> IF('Reg map'!AB342="D",1,"")</f>
        <v/>
      </c>
    </row>
    <row r="338" spans="1:11" x14ac:dyDescent="0.35">
      <c r="A338" s="19" t="str">
        <f xml:space="preserve"> 'Reg map'!C338</f>
        <v>6E</v>
      </c>
      <c r="B338" s="19" t="str">
        <f xml:space="preserve"> 'Reg map'!DU339</f>
        <v>0</v>
      </c>
      <c r="C338" s="19" t="str">
        <f xml:space="preserve"> 'Reg map'!DV339</f>
        <v>0</v>
      </c>
      <c r="D338" s="19" t="str">
        <f xml:space="preserve"> 'Reg map'!DW339</f>
        <v>0</v>
      </c>
      <c r="E338" s="19" t="str">
        <f xml:space="preserve"> 'Reg map'!DX339</f>
        <v>0</v>
      </c>
      <c r="F338" s="19" t="str">
        <f xml:space="preserve"> 'Reg map'!DY339</f>
        <v>0</v>
      </c>
      <c r="G338" s="19" t="str">
        <f xml:space="preserve"> 'Reg map'!DZ339</f>
        <v>0</v>
      </c>
      <c r="H338" s="19">
        <f t="shared" si="18"/>
        <v>1</v>
      </c>
      <c r="I338" s="158" t="str">
        <f t="shared" si="19"/>
        <v>0x6E</v>
      </c>
      <c r="J338" s="158" t="str">
        <f t="shared" si="20"/>
        <v>0x000000</v>
      </c>
      <c r="K338" s="19" t="str">
        <f xml:space="preserve"> IF('Reg map'!AB343="D",1,"")</f>
        <v/>
      </c>
    </row>
    <row r="339" spans="1:11" x14ac:dyDescent="0.35">
      <c r="A339" s="117"/>
      <c r="B339" s="117"/>
      <c r="H339" s="19" t="str">
        <f t="shared" si="18"/>
        <v/>
      </c>
      <c r="I339" s="158" t="str">
        <f t="shared" si="19"/>
        <v/>
      </c>
      <c r="J339" s="158" t="str">
        <f t="shared" si="20"/>
        <v/>
      </c>
      <c r="K339" s="19" t="str">
        <f xml:space="preserve"> IF('Reg map'!AB344="D",1,"")</f>
        <v/>
      </c>
    </row>
    <row r="340" spans="1:11" x14ac:dyDescent="0.35">
      <c r="A340" s="19" t="str">
        <f xml:space="preserve"> 'Reg map'!C340</f>
        <v>6F</v>
      </c>
      <c r="B340" s="19" t="str">
        <f xml:space="preserve"> 'Reg map'!DU341</f>
        <v>0</v>
      </c>
      <c r="C340" s="19" t="str">
        <f xml:space="preserve"> 'Reg map'!DV341</f>
        <v>0</v>
      </c>
      <c r="D340" s="19" t="str">
        <f xml:space="preserve"> 'Reg map'!DW341</f>
        <v>0</v>
      </c>
      <c r="E340" s="19" t="str">
        <f xml:space="preserve"> 'Reg map'!DX341</f>
        <v>0</v>
      </c>
      <c r="F340" s="19" t="str">
        <f xml:space="preserve"> 'Reg map'!DY341</f>
        <v>0</v>
      </c>
      <c r="G340" s="19" t="str">
        <f xml:space="preserve"> 'Reg map'!DZ341</f>
        <v>0</v>
      </c>
      <c r="H340" s="19">
        <f t="shared" si="18"/>
        <v>1</v>
      </c>
      <c r="I340" s="158" t="str">
        <f t="shared" si="19"/>
        <v>0x6F</v>
      </c>
      <c r="J340" s="158" t="str">
        <f t="shared" si="20"/>
        <v>0x000000</v>
      </c>
      <c r="K340" s="19" t="str">
        <f xml:space="preserve"> IF('Reg map'!AB345="D",1,"")</f>
        <v/>
      </c>
    </row>
    <row r="341" spans="1:11" x14ac:dyDescent="0.35">
      <c r="A341" s="117"/>
      <c r="B341" s="117"/>
      <c r="H341" s="19" t="str">
        <f t="shared" si="18"/>
        <v/>
      </c>
      <c r="I341" s="158" t="str">
        <f t="shared" si="19"/>
        <v/>
      </c>
      <c r="J341" s="158" t="str">
        <f t="shared" si="20"/>
        <v/>
      </c>
      <c r="K341" s="19" t="str">
        <f xml:space="preserve"> IF('Reg map'!AB346="D",1,"")</f>
        <v/>
      </c>
    </row>
    <row r="342" spans="1:11" x14ac:dyDescent="0.35">
      <c r="A342" s="19" t="str">
        <f xml:space="preserve"> 'Reg map'!C342</f>
        <v>70</v>
      </c>
      <c r="B342" s="19" t="str">
        <f xml:space="preserve"> 'Reg map'!DU343</f>
        <v>0</v>
      </c>
      <c r="C342" s="19" t="str">
        <f xml:space="preserve"> 'Reg map'!DV343</f>
        <v>2</v>
      </c>
      <c r="D342" s="19" t="str">
        <f xml:space="preserve"> 'Reg map'!DW343</f>
        <v>0</v>
      </c>
      <c r="E342" s="19" t="str">
        <f xml:space="preserve"> 'Reg map'!DX343</f>
        <v>0</v>
      </c>
      <c r="F342" s="19" t="str">
        <f xml:space="preserve"> 'Reg map'!DY343</f>
        <v>0</v>
      </c>
      <c r="G342" s="19" t="str">
        <f xml:space="preserve"> 'Reg map'!DZ343</f>
        <v>0</v>
      </c>
      <c r="H342" s="19">
        <f t="shared" si="18"/>
        <v>1</v>
      </c>
      <c r="I342" s="158" t="str">
        <f t="shared" si="19"/>
        <v>0x70</v>
      </c>
      <c r="J342" s="158" t="str">
        <f t="shared" si="20"/>
        <v>0x020000</v>
      </c>
      <c r="K342" s="19" t="str">
        <f xml:space="preserve"> IF('Reg map'!AB347="D",1,"")</f>
        <v/>
      </c>
    </row>
    <row r="343" spans="1:11" x14ac:dyDescent="0.35">
      <c r="A343" s="117"/>
      <c r="B343" s="117"/>
      <c r="H343" s="19" t="str">
        <f t="shared" si="18"/>
        <v/>
      </c>
      <c r="I343" s="158" t="str">
        <f t="shared" si="19"/>
        <v/>
      </c>
      <c r="J343" s="158" t="str">
        <f t="shared" si="20"/>
        <v/>
      </c>
      <c r="K343" s="19" t="str">
        <f xml:space="preserve"> IF('Reg map'!AB348="D",1,"")</f>
        <v/>
      </c>
    </row>
    <row r="344" spans="1:11" x14ac:dyDescent="0.35">
      <c r="A344" s="19" t="str">
        <f xml:space="preserve"> 'Reg map'!C344</f>
        <v>71</v>
      </c>
      <c r="B344" s="19" t="str">
        <f xml:space="preserve"> 'Reg map'!DU345</f>
        <v>0</v>
      </c>
      <c r="C344" s="19" t="str">
        <f xml:space="preserve"> 'Reg map'!DV345</f>
        <v>0</v>
      </c>
      <c r="D344" s="19" t="str">
        <f xml:space="preserve"> 'Reg map'!DW345</f>
        <v>2</v>
      </c>
      <c r="E344" s="19" t="str">
        <f xml:space="preserve"> 'Reg map'!DX345</f>
        <v>0</v>
      </c>
      <c r="F344" s="19" t="str">
        <f xml:space="preserve"> 'Reg map'!DY345</f>
        <v>0</v>
      </c>
      <c r="G344" s="19" t="str">
        <f xml:space="preserve"> 'Reg map'!DZ345</f>
        <v>0</v>
      </c>
      <c r="H344" s="19">
        <f t="shared" si="18"/>
        <v>1</v>
      </c>
      <c r="I344" s="158" t="str">
        <f t="shared" si="19"/>
        <v>0x71</v>
      </c>
      <c r="J344" s="158" t="str">
        <f t="shared" si="20"/>
        <v>0x002000</v>
      </c>
      <c r="K344" s="19" t="str">
        <f xml:space="preserve"> IF('Reg map'!AB349="D",1,"")</f>
        <v/>
      </c>
    </row>
    <row r="345" spans="1:11" x14ac:dyDescent="0.35">
      <c r="A345" s="117"/>
      <c r="B345" s="117"/>
      <c r="H345" s="19" t="str">
        <f t="shared" si="18"/>
        <v/>
      </c>
      <c r="I345" s="158" t="str">
        <f t="shared" si="19"/>
        <v/>
      </c>
      <c r="J345" s="158" t="str">
        <f t="shared" si="20"/>
        <v/>
      </c>
      <c r="K345" s="19" t="str">
        <f xml:space="preserve"> IF('Reg map'!AB350="D",1,"")</f>
        <v/>
      </c>
    </row>
    <row r="346" spans="1:11" x14ac:dyDescent="0.35">
      <c r="A346" s="19" t="str">
        <f xml:space="preserve"> 'Reg map'!C346</f>
        <v>72</v>
      </c>
      <c r="B346" s="19" t="str">
        <f xml:space="preserve"> 'Reg map'!DU347</f>
        <v>0</v>
      </c>
      <c r="C346" s="19" t="str">
        <f xml:space="preserve"> 'Reg map'!DV347</f>
        <v>0</v>
      </c>
      <c r="D346" s="19" t="str">
        <f xml:space="preserve"> 'Reg map'!DW347</f>
        <v>0</v>
      </c>
      <c r="E346" s="19" t="str">
        <f xml:space="preserve"> 'Reg map'!DX347</f>
        <v>0</v>
      </c>
      <c r="F346" s="19" t="str">
        <f xml:space="preserve"> 'Reg map'!DY347</f>
        <v>0</v>
      </c>
      <c r="G346" s="19" t="str">
        <f xml:space="preserve"> 'Reg map'!DZ347</f>
        <v>0</v>
      </c>
      <c r="H346" s="19">
        <f t="shared" si="18"/>
        <v>1</v>
      </c>
      <c r="I346" s="158" t="str">
        <f t="shared" si="19"/>
        <v>0x72</v>
      </c>
      <c r="J346" s="158" t="str">
        <f t="shared" si="20"/>
        <v>0x000000</v>
      </c>
      <c r="K346" s="19" t="str">
        <f xml:space="preserve"> IF('Reg map'!AB351="D",1,"")</f>
        <v/>
      </c>
    </row>
    <row r="347" spans="1:11" x14ac:dyDescent="0.35">
      <c r="A347" s="117"/>
      <c r="B347" s="117"/>
      <c r="H347" s="19" t="str">
        <f t="shared" si="18"/>
        <v/>
      </c>
      <c r="I347" s="158" t="str">
        <f t="shared" si="19"/>
        <v/>
      </c>
      <c r="J347" s="158" t="str">
        <f t="shared" si="20"/>
        <v/>
      </c>
      <c r="K347" s="19" t="str">
        <f xml:space="preserve"> IF('Reg map'!AB352="D",1,"")</f>
        <v/>
      </c>
    </row>
    <row r="348" spans="1:11" x14ac:dyDescent="0.35">
      <c r="A348" s="19" t="str">
        <f xml:space="preserve"> 'Reg map'!C348</f>
        <v>73</v>
      </c>
      <c r="B348" s="19" t="str">
        <f xml:space="preserve"> 'Reg map'!DU349</f>
        <v>0</v>
      </c>
      <c r="C348" s="19" t="str">
        <f xml:space="preserve"> 'Reg map'!DV349</f>
        <v>0</v>
      </c>
      <c r="D348" s="19" t="str">
        <f xml:space="preserve"> 'Reg map'!DW349</f>
        <v>0</v>
      </c>
      <c r="E348" s="19" t="str">
        <f xml:space="preserve"> 'Reg map'!DX349</f>
        <v>0</v>
      </c>
      <c r="F348" s="19" t="str">
        <f xml:space="preserve"> 'Reg map'!DY349</f>
        <v>0</v>
      </c>
      <c r="G348" s="19" t="str">
        <f xml:space="preserve"> 'Reg map'!DZ349</f>
        <v>0</v>
      </c>
      <c r="H348" s="19">
        <f t="shared" si="18"/>
        <v>1</v>
      </c>
      <c r="I348" s="158" t="str">
        <f t="shared" si="19"/>
        <v>0x73</v>
      </c>
      <c r="J348" s="158" t="str">
        <f t="shared" si="20"/>
        <v>0x000000</v>
      </c>
      <c r="K348" s="19" t="str">
        <f xml:space="preserve"> IF('Reg map'!AB353="D",1,"")</f>
        <v/>
      </c>
    </row>
    <row r="349" spans="1:11" x14ac:dyDescent="0.35">
      <c r="A349" s="117"/>
      <c r="B349" s="117"/>
      <c r="H349" s="19" t="str">
        <f t="shared" si="18"/>
        <v/>
      </c>
      <c r="I349" s="158" t="str">
        <f t="shared" si="19"/>
        <v/>
      </c>
      <c r="J349" s="158" t="str">
        <f t="shared" si="20"/>
        <v/>
      </c>
      <c r="K349" s="19" t="str">
        <f xml:space="preserve"> IF('Reg map'!AB354="D",1,"")</f>
        <v/>
      </c>
    </row>
    <row r="350" spans="1:11" x14ac:dyDescent="0.35">
      <c r="A350" s="19" t="str">
        <f xml:space="preserve"> 'Reg map'!C350</f>
        <v>74</v>
      </c>
      <c r="B350" s="19" t="str">
        <f xml:space="preserve"> 'Reg map'!DU351</f>
        <v>0</v>
      </c>
      <c r="C350" s="19" t="str">
        <f xml:space="preserve"> 'Reg map'!DV351</f>
        <v>0</v>
      </c>
      <c r="D350" s="19" t="str">
        <f xml:space="preserve"> 'Reg map'!DW351</f>
        <v>0</v>
      </c>
      <c r="E350" s="19" t="str">
        <f xml:space="preserve"> 'Reg map'!DX351</f>
        <v>0</v>
      </c>
      <c r="F350" s="19" t="str">
        <f xml:space="preserve"> 'Reg map'!DY351</f>
        <v>0</v>
      </c>
      <c r="G350" s="19" t="str">
        <f xml:space="preserve"> 'Reg map'!DZ351</f>
        <v>0</v>
      </c>
      <c r="H350" s="19">
        <f t="shared" si="18"/>
        <v>1</v>
      </c>
      <c r="I350" s="158" t="str">
        <f t="shared" si="19"/>
        <v>0x74</v>
      </c>
      <c r="J350" s="158" t="str">
        <f t="shared" si="20"/>
        <v>0x000000</v>
      </c>
      <c r="K350" s="19" t="str">
        <f xml:space="preserve"> IF('Reg map'!AB355="D",1,"")</f>
        <v/>
      </c>
    </row>
    <row r="351" spans="1:11" x14ac:dyDescent="0.35">
      <c r="A351" s="117"/>
      <c r="B351" s="117"/>
      <c r="H351" s="19" t="str">
        <f t="shared" si="18"/>
        <v/>
      </c>
      <c r="I351" s="158" t="str">
        <f t="shared" si="19"/>
        <v/>
      </c>
      <c r="J351" s="158" t="str">
        <f t="shared" si="20"/>
        <v/>
      </c>
      <c r="K351" s="19" t="str">
        <f xml:space="preserve"> IF('Reg map'!AB356="D",1,"")</f>
        <v/>
      </c>
    </row>
    <row r="352" spans="1:11" x14ac:dyDescent="0.35">
      <c r="A352" s="19" t="str">
        <f xml:space="preserve"> 'Reg map'!C352</f>
        <v>75</v>
      </c>
      <c r="B352" s="19" t="str">
        <f xml:space="preserve"> 'Reg map'!DU353</f>
        <v>0</v>
      </c>
      <c r="C352" s="19" t="str">
        <f xml:space="preserve"> 'Reg map'!DV353</f>
        <v>2</v>
      </c>
      <c r="D352" s="19" t="str">
        <f xml:space="preserve"> 'Reg map'!DW353</f>
        <v>0</v>
      </c>
      <c r="E352" s="19" t="str">
        <f xml:space="preserve"> 'Reg map'!DX353</f>
        <v>0</v>
      </c>
      <c r="F352" s="19" t="str">
        <f xml:space="preserve"> 'Reg map'!DY353</f>
        <v>0</v>
      </c>
      <c r="G352" s="19" t="str">
        <f xml:space="preserve"> 'Reg map'!DZ353</f>
        <v>0</v>
      </c>
      <c r="H352" s="19">
        <f t="shared" si="18"/>
        <v>1</v>
      </c>
      <c r="I352" s="158" t="str">
        <f t="shared" si="19"/>
        <v>0x75</v>
      </c>
      <c r="J352" s="158" t="str">
        <f t="shared" si="20"/>
        <v>0x020000</v>
      </c>
      <c r="K352" s="19" t="str">
        <f xml:space="preserve"> IF('Reg map'!AB357="D",1,"")</f>
        <v/>
      </c>
    </row>
    <row r="353" spans="1:11" x14ac:dyDescent="0.35">
      <c r="A353" s="117"/>
      <c r="B353" s="117"/>
      <c r="H353" s="19" t="str">
        <f t="shared" si="18"/>
        <v/>
      </c>
      <c r="I353" s="158" t="str">
        <f t="shared" si="19"/>
        <v/>
      </c>
      <c r="J353" s="158" t="str">
        <f t="shared" si="20"/>
        <v/>
      </c>
      <c r="K353" s="19" t="str">
        <f xml:space="preserve"> IF('Reg map'!AB358="D",1,"")</f>
        <v/>
      </c>
    </row>
    <row r="354" spans="1:11" x14ac:dyDescent="0.35">
      <c r="A354" s="19" t="str">
        <f xml:space="preserve"> 'Reg map'!C354</f>
        <v>76</v>
      </c>
      <c r="B354" s="19" t="str">
        <f xml:space="preserve"> 'Reg map'!DU355</f>
        <v>0</v>
      </c>
      <c r="C354" s="19" t="str">
        <f xml:space="preserve"> 'Reg map'!DV355</f>
        <v>0</v>
      </c>
      <c r="D354" s="19" t="str">
        <f xml:space="preserve"> 'Reg map'!DW355</f>
        <v>2</v>
      </c>
      <c r="E354" s="19" t="str">
        <f xml:space="preserve"> 'Reg map'!DX355</f>
        <v>0</v>
      </c>
      <c r="F354" s="19" t="str">
        <f xml:space="preserve"> 'Reg map'!DY355</f>
        <v>0</v>
      </c>
      <c r="G354" s="19" t="str">
        <f xml:space="preserve"> 'Reg map'!DZ355</f>
        <v>0</v>
      </c>
      <c r="H354" s="19">
        <f t="shared" si="18"/>
        <v>1</v>
      </c>
      <c r="I354" s="158" t="str">
        <f t="shared" si="19"/>
        <v>0x76</v>
      </c>
      <c r="J354" s="158" t="str">
        <f t="shared" si="20"/>
        <v>0x002000</v>
      </c>
      <c r="K354" s="19" t="str">
        <f xml:space="preserve"> IF('Reg map'!AB359="D",1,"")</f>
        <v/>
      </c>
    </row>
    <row r="355" spans="1:11" x14ac:dyDescent="0.35">
      <c r="A355" s="117"/>
      <c r="B355" s="117"/>
      <c r="H355" s="19" t="str">
        <f t="shared" si="18"/>
        <v/>
      </c>
      <c r="I355" s="158" t="str">
        <f t="shared" si="19"/>
        <v/>
      </c>
      <c r="J355" s="158" t="str">
        <f t="shared" si="20"/>
        <v/>
      </c>
      <c r="K355" s="19" t="str">
        <f xml:space="preserve"> IF('Reg map'!AB360="D",1,"")</f>
        <v/>
      </c>
    </row>
    <row r="356" spans="1:11" x14ac:dyDescent="0.35">
      <c r="A356" s="19" t="str">
        <f xml:space="preserve"> 'Reg map'!C356</f>
        <v>77</v>
      </c>
      <c r="B356" s="19" t="str">
        <f xml:space="preserve"> 'Reg map'!DU357</f>
        <v>0</v>
      </c>
      <c r="C356" s="19" t="str">
        <f xml:space="preserve"> 'Reg map'!DV357</f>
        <v>0</v>
      </c>
      <c r="D356" s="19" t="str">
        <f xml:space="preserve"> 'Reg map'!DW357</f>
        <v>0</v>
      </c>
      <c r="E356" s="19" t="str">
        <f xml:space="preserve"> 'Reg map'!DX357</f>
        <v>0</v>
      </c>
      <c r="F356" s="19" t="str">
        <f xml:space="preserve"> 'Reg map'!DY357</f>
        <v>0</v>
      </c>
      <c r="G356" s="19" t="str">
        <f xml:space="preserve"> 'Reg map'!DZ357</f>
        <v>0</v>
      </c>
      <c r="H356" s="19">
        <f t="shared" si="18"/>
        <v>1</v>
      </c>
      <c r="I356" s="158" t="str">
        <f t="shared" si="19"/>
        <v>0x77</v>
      </c>
      <c r="J356" s="158" t="str">
        <f t="shared" si="20"/>
        <v>0x000000</v>
      </c>
      <c r="K356" s="19" t="str">
        <f xml:space="preserve"> IF('Reg map'!AB361="D",1,"")</f>
        <v/>
      </c>
    </row>
    <row r="357" spans="1:11" x14ac:dyDescent="0.35">
      <c r="A357" s="117"/>
      <c r="B357" s="117"/>
      <c r="H357" s="19" t="str">
        <f t="shared" si="18"/>
        <v/>
      </c>
      <c r="I357" s="158" t="str">
        <f t="shared" si="19"/>
        <v/>
      </c>
      <c r="J357" s="158" t="str">
        <f t="shared" si="20"/>
        <v/>
      </c>
      <c r="K357" s="19" t="str">
        <f xml:space="preserve"> IF('Reg map'!AB362="D",1,"")</f>
        <v/>
      </c>
    </row>
    <row r="358" spans="1:11" x14ac:dyDescent="0.35">
      <c r="A358" s="19" t="str">
        <f xml:space="preserve"> 'Reg map'!C358</f>
        <v>78</v>
      </c>
      <c r="B358" s="19" t="str">
        <f xml:space="preserve"> 'Reg map'!DU359</f>
        <v>0</v>
      </c>
      <c r="C358" s="19" t="str">
        <f xml:space="preserve"> 'Reg map'!DV359</f>
        <v>0</v>
      </c>
      <c r="D358" s="19" t="str">
        <f xml:space="preserve"> 'Reg map'!DW359</f>
        <v>0</v>
      </c>
      <c r="E358" s="19" t="str">
        <f xml:space="preserve"> 'Reg map'!DX359</f>
        <v>0</v>
      </c>
      <c r="F358" s="19" t="str">
        <f xml:space="preserve"> 'Reg map'!DY359</f>
        <v>0</v>
      </c>
      <c r="G358" s="19" t="str">
        <f xml:space="preserve"> 'Reg map'!DZ359</f>
        <v>0</v>
      </c>
      <c r="H358" s="19">
        <f t="shared" si="18"/>
        <v>1</v>
      </c>
      <c r="I358" s="158" t="str">
        <f t="shared" si="19"/>
        <v>0x78</v>
      </c>
      <c r="J358" s="158" t="str">
        <f t="shared" si="20"/>
        <v>0x000000</v>
      </c>
      <c r="K358" s="19" t="str">
        <f xml:space="preserve"> IF('Reg map'!AB363="D",1,"")</f>
        <v/>
      </c>
    </row>
    <row r="359" spans="1:11" x14ac:dyDescent="0.35">
      <c r="A359" s="117"/>
      <c r="B359" s="117"/>
      <c r="H359" s="19" t="str">
        <f t="shared" si="18"/>
        <v/>
      </c>
      <c r="I359" s="158" t="str">
        <f t="shared" si="19"/>
        <v/>
      </c>
      <c r="J359" s="158" t="str">
        <f t="shared" si="20"/>
        <v/>
      </c>
      <c r="K359" s="19" t="str">
        <f xml:space="preserve"> IF('Reg map'!AB364="D",1,"")</f>
        <v/>
      </c>
    </row>
    <row r="360" spans="1:11" x14ac:dyDescent="0.35">
      <c r="A360" s="19" t="str">
        <f xml:space="preserve"> 'Reg map'!C360</f>
        <v>79</v>
      </c>
      <c r="B360" s="19" t="str">
        <f xml:space="preserve"> 'Reg map'!DU361</f>
        <v>0</v>
      </c>
      <c r="C360" s="19" t="str">
        <f xml:space="preserve"> 'Reg map'!DV361</f>
        <v>0</v>
      </c>
      <c r="D360" s="19" t="str">
        <f xml:space="preserve"> 'Reg map'!DW361</f>
        <v>0</v>
      </c>
      <c r="E360" s="19" t="str">
        <f xml:space="preserve"> 'Reg map'!DX361</f>
        <v>0</v>
      </c>
      <c r="F360" s="19" t="str">
        <f xml:space="preserve"> 'Reg map'!DY361</f>
        <v>0</v>
      </c>
      <c r="G360" s="19" t="str">
        <f xml:space="preserve"> 'Reg map'!DZ361</f>
        <v>0</v>
      </c>
      <c r="H360" s="19">
        <f t="shared" si="18"/>
        <v>1</v>
      </c>
      <c r="I360" s="158" t="str">
        <f t="shared" si="19"/>
        <v>0x79</v>
      </c>
      <c r="J360" s="158" t="str">
        <f t="shared" si="20"/>
        <v>0x000000</v>
      </c>
      <c r="K360" s="19" t="str">
        <f xml:space="preserve"> IF('Reg map'!AB365="D",1,"")</f>
        <v/>
      </c>
    </row>
    <row r="361" spans="1:11" x14ac:dyDescent="0.35">
      <c r="A361" s="117"/>
      <c r="B361" s="117"/>
      <c r="H361" s="19" t="str">
        <f t="shared" si="18"/>
        <v/>
      </c>
      <c r="I361" s="158" t="str">
        <f t="shared" si="19"/>
        <v/>
      </c>
      <c r="J361" s="158" t="str">
        <f t="shared" si="20"/>
        <v/>
      </c>
      <c r="K361" s="19" t="str">
        <f xml:space="preserve"> IF('Reg map'!AB366="D",1,"")</f>
        <v/>
      </c>
    </row>
    <row r="362" spans="1:11" x14ac:dyDescent="0.35">
      <c r="A362" s="19" t="str">
        <f xml:space="preserve"> 'Reg map'!C362</f>
        <v>7A</v>
      </c>
      <c r="B362" s="19" t="str">
        <f xml:space="preserve"> 'Reg map'!DU363</f>
        <v>0</v>
      </c>
      <c r="C362" s="19" t="str">
        <f xml:space="preserve"> 'Reg map'!DV363</f>
        <v>2</v>
      </c>
      <c r="D362" s="19" t="str">
        <f xml:space="preserve"> 'Reg map'!DW363</f>
        <v>0</v>
      </c>
      <c r="E362" s="19" t="str">
        <f xml:space="preserve"> 'Reg map'!DX363</f>
        <v>0</v>
      </c>
      <c r="F362" s="19" t="str">
        <f xml:space="preserve"> 'Reg map'!DY363</f>
        <v>0</v>
      </c>
      <c r="G362" s="19" t="str">
        <f xml:space="preserve"> 'Reg map'!DZ363</f>
        <v>0</v>
      </c>
      <c r="H362" s="19">
        <f t="shared" si="18"/>
        <v>1</v>
      </c>
      <c r="I362" s="158" t="str">
        <f t="shared" si="19"/>
        <v>0x7A</v>
      </c>
      <c r="J362" s="158" t="str">
        <f t="shared" si="20"/>
        <v>0x020000</v>
      </c>
      <c r="K362" s="19" t="str">
        <f xml:space="preserve"> IF('Reg map'!AB367="D",1,"")</f>
        <v/>
      </c>
    </row>
    <row r="363" spans="1:11" x14ac:dyDescent="0.35">
      <c r="A363" s="117"/>
      <c r="B363" s="117"/>
      <c r="H363" s="19" t="str">
        <f t="shared" si="18"/>
        <v/>
      </c>
      <c r="I363" s="158" t="str">
        <f t="shared" si="19"/>
        <v/>
      </c>
      <c r="J363" s="158" t="str">
        <f t="shared" si="20"/>
        <v/>
      </c>
      <c r="K363" s="19" t="str">
        <f xml:space="preserve"> IF('Reg map'!AB368="D",1,"")</f>
        <v/>
      </c>
    </row>
    <row r="364" spans="1:11" x14ac:dyDescent="0.35">
      <c r="A364" s="19" t="str">
        <f xml:space="preserve"> 'Reg map'!C364</f>
        <v>7B</v>
      </c>
      <c r="B364" s="19" t="str">
        <f xml:space="preserve"> 'Reg map'!DU365</f>
        <v>0</v>
      </c>
      <c r="C364" s="19" t="str">
        <f xml:space="preserve"> 'Reg map'!DV365</f>
        <v>0</v>
      </c>
      <c r="D364" s="19" t="str">
        <f xml:space="preserve"> 'Reg map'!DW365</f>
        <v>2</v>
      </c>
      <c r="E364" s="19" t="str">
        <f xml:space="preserve"> 'Reg map'!DX365</f>
        <v>0</v>
      </c>
      <c r="F364" s="19" t="str">
        <f xml:space="preserve"> 'Reg map'!DY365</f>
        <v>0</v>
      </c>
      <c r="G364" s="19" t="str">
        <f xml:space="preserve"> 'Reg map'!DZ365</f>
        <v>0</v>
      </c>
      <c r="H364" s="19">
        <f t="shared" si="18"/>
        <v>1</v>
      </c>
      <c r="I364" s="158" t="str">
        <f t="shared" si="19"/>
        <v>0x7B</v>
      </c>
      <c r="J364" s="158" t="str">
        <f t="shared" si="20"/>
        <v>0x002000</v>
      </c>
      <c r="K364" s="19" t="str">
        <f xml:space="preserve"> IF('Reg map'!AB369="D",1,"")</f>
        <v/>
      </c>
    </row>
    <row r="365" spans="1:11" x14ac:dyDescent="0.35">
      <c r="A365" s="117"/>
      <c r="B365" s="117"/>
      <c r="H365" s="19" t="str">
        <f t="shared" si="18"/>
        <v/>
      </c>
      <c r="I365" s="158" t="str">
        <f t="shared" si="19"/>
        <v/>
      </c>
      <c r="J365" s="158" t="str">
        <f t="shared" si="20"/>
        <v/>
      </c>
      <c r="K365" s="19" t="str">
        <f xml:space="preserve"> IF('Reg map'!AB370="D",1,"")</f>
        <v/>
      </c>
    </row>
    <row r="366" spans="1:11" x14ac:dyDescent="0.35">
      <c r="A366" s="19" t="str">
        <f xml:space="preserve"> 'Reg map'!C366</f>
        <v>7C</v>
      </c>
      <c r="B366" s="19" t="str">
        <f xml:space="preserve"> 'Reg map'!DU367</f>
        <v>0</v>
      </c>
      <c r="C366" s="19" t="str">
        <f xml:space="preserve"> 'Reg map'!DV367</f>
        <v>0</v>
      </c>
      <c r="D366" s="19" t="str">
        <f xml:space="preserve"> 'Reg map'!DW367</f>
        <v>0</v>
      </c>
      <c r="E366" s="19" t="str">
        <f xml:space="preserve"> 'Reg map'!DX367</f>
        <v>0</v>
      </c>
      <c r="F366" s="19" t="str">
        <f xml:space="preserve"> 'Reg map'!DY367</f>
        <v>0</v>
      </c>
      <c r="G366" s="19" t="str">
        <f xml:space="preserve"> 'Reg map'!DZ367</f>
        <v>0</v>
      </c>
      <c r="H366" s="19">
        <f t="shared" si="18"/>
        <v>1</v>
      </c>
      <c r="I366" s="158" t="str">
        <f t="shared" si="19"/>
        <v>0x7C</v>
      </c>
      <c r="J366" s="158" t="str">
        <f t="shared" si="20"/>
        <v>0x000000</v>
      </c>
      <c r="K366" s="19" t="str">
        <f xml:space="preserve"> IF('Reg map'!AB371="D",1,"")</f>
        <v/>
      </c>
    </row>
    <row r="367" spans="1:11" x14ac:dyDescent="0.35">
      <c r="A367" s="117"/>
      <c r="B367" s="117"/>
      <c r="H367" s="19" t="str">
        <f t="shared" si="18"/>
        <v/>
      </c>
      <c r="I367" s="158" t="str">
        <f t="shared" si="19"/>
        <v/>
      </c>
      <c r="J367" s="158" t="str">
        <f t="shared" si="20"/>
        <v/>
      </c>
      <c r="K367" s="19" t="str">
        <f xml:space="preserve"> IF('Reg map'!AB372="D",1,"")</f>
        <v/>
      </c>
    </row>
    <row r="368" spans="1:11" x14ac:dyDescent="0.35">
      <c r="A368" s="19" t="str">
        <f xml:space="preserve"> 'Reg map'!C368</f>
        <v>7D</v>
      </c>
      <c r="B368" s="19" t="str">
        <f xml:space="preserve"> 'Reg map'!DU369</f>
        <v>0</v>
      </c>
      <c r="C368" s="19" t="str">
        <f xml:space="preserve"> 'Reg map'!DV369</f>
        <v>0</v>
      </c>
      <c r="D368" s="19" t="str">
        <f xml:space="preserve"> 'Reg map'!DW369</f>
        <v>0</v>
      </c>
      <c r="E368" s="19" t="str">
        <f xml:space="preserve"> 'Reg map'!DX369</f>
        <v>0</v>
      </c>
      <c r="F368" s="19" t="str">
        <f xml:space="preserve"> 'Reg map'!DY369</f>
        <v>0</v>
      </c>
      <c r="G368" s="19" t="str">
        <f xml:space="preserve"> 'Reg map'!DZ369</f>
        <v>0</v>
      </c>
      <c r="H368" s="19">
        <f t="shared" si="18"/>
        <v>1</v>
      </c>
      <c r="I368" s="158" t="str">
        <f t="shared" si="19"/>
        <v>0x7D</v>
      </c>
      <c r="J368" s="158" t="str">
        <f t="shared" si="20"/>
        <v>0x000000</v>
      </c>
      <c r="K368" s="19" t="str">
        <f xml:space="preserve"> IF('Reg map'!AB373="D",1,"")</f>
        <v/>
      </c>
    </row>
    <row r="369" spans="1:11" x14ac:dyDescent="0.35">
      <c r="A369" s="117"/>
      <c r="B369" s="117"/>
      <c r="H369" s="19" t="str">
        <f t="shared" si="18"/>
        <v/>
      </c>
      <c r="I369" s="158" t="str">
        <f t="shared" si="19"/>
        <v/>
      </c>
      <c r="J369" s="158" t="str">
        <f t="shared" si="20"/>
        <v/>
      </c>
      <c r="K369" s="19" t="str">
        <f xml:space="preserve"> IF('Reg map'!AB374="D",1,"")</f>
        <v/>
      </c>
    </row>
    <row r="370" spans="1:11" x14ac:dyDescent="0.35">
      <c r="A370" s="19" t="str">
        <f xml:space="preserve"> 'Reg map'!C370</f>
        <v>7E</v>
      </c>
      <c r="B370" s="19" t="str">
        <f xml:space="preserve"> 'Reg map'!DU371</f>
        <v>0</v>
      </c>
      <c r="C370" s="19" t="str">
        <f xml:space="preserve"> 'Reg map'!DV371</f>
        <v>0</v>
      </c>
      <c r="D370" s="19" t="str">
        <f xml:space="preserve"> 'Reg map'!DW371</f>
        <v>0</v>
      </c>
      <c r="E370" s="19" t="str">
        <f xml:space="preserve"> 'Reg map'!DX371</f>
        <v>0</v>
      </c>
      <c r="F370" s="19" t="str">
        <f xml:space="preserve"> 'Reg map'!DY371</f>
        <v>0</v>
      </c>
      <c r="G370" s="19" t="str">
        <f xml:space="preserve"> 'Reg map'!DZ371</f>
        <v>0</v>
      </c>
      <c r="H370" s="19">
        <f t="shared" si="18"/>
        <v>1</v>
      </c>
      <c r="I370" s="158" t="str">
        <f t="shared" si="19"/>
        <v>0x7E</v>
      </c>
      <c r="J370" s="158" t="str">
        <f t="shared" si="20"/>
        <v>0x000000</v>
      </c>
      <c r="K370" s="19" t="str">
        <f xml:space="preserve"> IF('Reg map'!AB375="D",1,"")</f>
        <v/>
      </c>
    </row>
    <row r="371" spans="1:11" x14ac:dyDescent="0.35">
      <c r="A371" s="117"/>
      <c r="B371" s="117"/>
      <c r="H371" s="19" t="str">
        <f t="shared" si="18"/>
        <v/>
      </c>
      <c r="I371" s="158" t="str">
        <f t="shared" si="19"/>
        <v/>
      </c>
      <c r="J371" s="158" t="str">
        <f t="shared" si="20"/>
        <v/>
      </c>
      <c r="K371" s="19" t="str">
        <f xml:space="preserve"> IF('Reg map'!AB376="D",1,"")</f>
        <v/>
      </c>
    </row>
    <row r="372" spans="1:11" x14ac:dyDescent="0.35">
      <c r="A372" s="19" t="str">
        <f xml:space="preserve"> 'Reg map'!C372</f>
        <v>7F</v>
      </c>
      <c r="B372" s="19" t="str">
        <f xml:space="preserve"> 'Reg map'!DU373</f>
        <v>0</v>
      </c>
      <c r="C372" s="19" t="str">
        <f xml:space="preserve"> 'Reg map'!DV373</f>
        <v>2</v>
      </c>
      <c r="D372" s="19" t="str">
        <f xml:space="preserve"> 'Reg map'!DW373</f>
        <v>0</v>
      </c>
      <c r="E372" s="19" t="str">
        <f xml:space="preserve"> 'Reg map'!DX373</f>
        <v>0</v>
      </c>
      <c r="F372" s="19" t="str">
        <f xml:space="preserve"> 'Reg map'!DY373</f>
        <v>0</v>
      </c>
      <c r="G372" s="19" t="str">
        <f xml:space="preserve"> 'Reg map'!DZ373</f>
        <v>0</v>
      </c>
      <c r="H372" s="19">
        <f t="shared" si="18"/>
        <v>1</v>
      </c>
      <c r="I372" s="158" t="str">
        <f t="shared" si="19"/>
        <v>0x7F</v>
      </c>
      <c r="J372" s="158" t="str">
        <f t="shared" si="20"/>
        <v>0x020000</v>
      </c>
      <c r="K372" s="19" t="str">
        <f xml:space="preserve"> IF('Reg map'!AB377="D",1,"")</f>
        <v/>
      </c>
    </row>
    <row r="373" spans="1:11" x14ac:dyDescent="0.35">
      <c r="A373" s="117"/>
      <c r="B373" s="117"/>
      <c r="H373" s="19" t="str">
        <f t="shared" si="18"/>
        <v/>
      </c>
      <c r="I373" s="158" t="str">
        <f t="shared" si="19"/>
        <v/>
      </c>
      <c r="J373" s="158" t="str">
        <f t="shared" si="20"/>
        <v/>
      </c>
      <c r="K373" s="19" t="str">
        <f xml:space="preserve"> IF('Reg map'!AB378="D",1,"")</f>
        <v/>
      </c>
    </row>
    <row r="374" spans="1:11" x14ac:dyDescent="0.35">
      <c r="A374" s="19" t="str">
        <f xml:space="preserve"> 'Reg map'!C374</f>
        <v>80</v>
      </c>
      <c r="B374" s="19" t="str">
        <f xml:space="preserve"> 'Reg map'!DU375</f>
        <v>0</v>
      </c>
      <c r="C374" s="19" t="str">
        <f xml:space="preserve"> 'Reg map'!DV375</f>
        <v>0</v>
      </c>
      <c r="D374" s="19" t="str">
        <f xml:space="preserve"> 'Reg map'!DW375</f>
        <v>2</v>
      </c>
      <c r="E374" s="19" t="str">
        <f xml:space="preserve"> 'Reg map'!DX375</f>
        <v>0</v>
      </c>
      <c r="F374" s="19" t="str">
        <f xml:space="preserve"> 'Reg map'!DY375</f>
        <v>0</v>
      </c>
      <c r="G374" s="19" t="str">
        <f xml:space="preserve"> 'Reg map'!DZ375</f>
        <v>0</v>
      </c>
      <c r="H374" s="19">
        <f t="shared" si="18"/>
        <v>1</v>
      </c>
      <c r="I374" s="158" t="str">
        <f t="shared" si="19"/>
        <v>0x80</v>
      </c>
      <c r="J374" s="158" t="str">
        <f t="shared" si="20"/>
        <v>0x002000</v>
      </c>
      <c r="K374" s="19" t="str">
        <f xml:space="preserve"> IF('Reg map'!AB379="D",1,"")</f>
        <v/>
      </c>
    </row>
    <row r="375" spans="1:11" x14ac:dyDescent="0.35">
      <c r="A375" s="117"/>
      <c r="B375" s="117"/>
      <c r="H375" s="19" t="str">
        <f t="shared" si="18"/>
        <v/>
      </c>
      <c r="I375" s="158" t="str">
        <f t="shared" si="19"/>
        <v/>
      </c>
      <c r="J375" s="158" t="str">
        <f t="shared" si="20"/>
        <v/>
      </c>
      <c r="K375" s="19" t="str">
        <f xml:space="preserve"> IF('Reg map'!AB380="D",1,"")</f>
        <v/>
      </c>
    </row>
    <row r="376" spans="1:11" x14ac:dyDescent="0.35">
      <c r="A376" s="19" t="str">
        <f xml:space="preserve"> 'Reg map'!C376</f>
        <v>81</v>
      </c>
      <c r="B376" s="19" t="str">
        <f xml:space="preserve"> 'Reg map'!DU377</f>
        <v>0</v>
      </c>
      <c r="C376" s="19" t="str">
        <f xml:space="preserve"> 'Reg map'!DV377</f>
        <v>0</v>
      </c>
      <c r="D376" s="19" t="str">
        <f xml:space="preserve"> 'Reg map'!DW377</f>
        <v>0</v>
      </c>
      <c r="E376" s="19" t="str">
        <f xml:space="preserve"> 'Reg map'!DX377</f>
        <v>0</v>
      </c>
      <c r="F376" s="19" t="str">
        <f xml:space="preserve"> 'Reg map'!DY377</f>
        <v>0</v>
      </c>
      <c r="G376" s="19" t="str">
        <f xml:space="preserve"> 'Reg map'!DZ377</f>
        <v>0</v>
      </c>
      <c r="H376" s="19">
        <f t="shared" si="18"/>
        <v>1</v>
      </c>
      <c r="I376" s="158" t="str">
        <f t="shared" si="19"/>
        <v>0x81</v>
      </c>
      <c r="J376" s="158" t="str">
        <f t="shared" si="20"/>
        <v>0x000000</v>
      </c>
      <c r="K376" s="19" t="str">
        <f xml:space="preserve"> IF('Reg map'!AB381="D",1,"")</f>
        <v/>
      </c>
    </row>
    <row r="377" spans="1:11" x14ac:dyDescent="0.35">
      <c r="A377" s="117"/>
      <c r="B377" s="117"/>
      <c r="H377" s="19" t="str">
        <f t="shared" si="18"/>
        <v/>
      </c>
      <c r="I377" s="158" t="str">
        <f t="shared" si="19"/>
        <v/>
      </c>
      <c r="J377" s="158" t="str">
        <f t="shared" si="20"/>
        <v/>
      </c>
      <c r="K377" s="19" t="str">
        <f xml:space="preserve"> IF('Reg map'!AB382="D",1,"")</f>
        <v/>
      </c>
    </row>
    <row r="378" spans="1:11" x14ac:dyDescent="0.35">
      <c r="A378" s="19" t="str">
        <f xml:space="preserve"> 'Reg map'!C378</f>
        <v>82</v>
      </c>
      <c r="B378" s="19" t="str">
        <f xml:space="preserve"> 'Reg map'!DU379</f>
        <v>0</v>
      </c>
      <c r="C378" s="19" t="str">
        <f xml:space="preserve"> 'Reg map'!DV379</f>
        <v>0</v>
      </c>
      <c r="D378" s="19" t="str">
        <f xml:space="preserve"> 'Reg map'!DW379</f>
        <v>0</v>
      </c>
      <c r="E378" s="19" t="str">
        <f xml:space="preserve"> 'Reg map'!DX379</f>
        <v>0</v>
      </c>
      <c r="F378" s="19" t="str">
        <f xml:space="preserve"> 'Reg map'!DY379</f>
        <v>0</v>
      </c>
      <c r="G378" s="19" t="str">
        <f xml:space="preserve"> 'Reg map'!DZ379</f>
        <v>0</v>
      </c>
      <c r="H378" s="19">
        <f t="shared" ref="H378:H421" si="21">IF(A378&lt;&gt;"",1,"")</f>
        <v>1</v>
      </c>
      <c r="I378" s="158" t="str">
        <f t="shared" ref="I378:I421" si="22">IF(H378=1,CONCATENATE("0x",TEXT(A378,"00")),"")</f>
        <v>0x82</v>
      </c>
      <c r="J378" s="158" t="str">
        <f t="shared" ref="J378:J421" si="23">IF(H378=1,CONCATENATE("0x",TEXT(B378,"0"),TEXT(C378,"0"),TEXT(D378,"0"),TEXT(E378,"0"),TEXT(F378,"0"),TEXT(G378,"0")),"")</f>
        <v>0x000000</v>
      </c>
      <c r="K378" s="19" t="str">
        <f xml:space="preserve"> IF('Reg map'!AB383="D",1,"")</f>
        <v/>
      </c>
    </row>
    <row r="379" spans="1:11" x14ac:dyDescent="0.35">
      <c r="A379" s="117"/>
      <c r="B379" s="117"/>
      <c r="H379" s="19" t="str">
        <f t="shared" si="21"/>
        <v/>
      </c>
      <c r="I379" s="158" t="str">
        <f t="shared" si="22"/>
        <v/>
      </c>
      <c r="J379" s="158" t="str">
        <f t="shared" si="23"/>
        <v/>
      </c>
      <c r="K379" s="19" t="str">
        <f xml:space="preserve"> IF('Reg map'!AB384="D",1,"")</f>
        <v/>
      </c>
    </row>
    <row r="380" spans="1:11" x14ac:dyDescent="0.35">
      <c r="A380" s="19" t="str">
        <f xml:space="preserve"> 'Reg map'!C380</f>
        <v>83</v>
      </c>
      <c r="B380" s="19" t="str">
        <f xml:space="preserve"> 'Reg map'!DU381</f>
        <v>0</v>
      </c>
      <c r="C380" s="19" t="str">
        <f xml:space="preserve"> 'Reg map'!DV381</f>
        <v>0</v>
      </c>
      <c r="D380" s="19" t="str">
        <f xml:space="preserve"> 'Reg map'!DW381</f>
        <v>0</v>
      </c>
      <c r="E380" s="19" t="str">
        <f xml:space="preserve"> 'Reg map'!DX381</f>
        <v>0</v>
      </c>
      <c r="F380" s="19" t="str">
        <f xml:space="preserve"> 'Reg map'!DY381</f>
        <v>0</v>
      </c>
      <c r="G380" s="19" t="str">
        <f xml:space="preserve"> 'Reg map'!DZ381</f>
        <v>0</v>
      </c>
      <c r="H380" s="19">
        <f t="shared" si="21"/>
        <v>1</v>
      </c>
      <c r="I380" s="158" t="str">
        <f t="shared" si="22"/>
        <v>0x83</v>
      </c>
      <c r="J380" s="158" t="str">
        <f t="shared" si="23"/>
        <v>0x000000</v>
      </c>
      <c r="K380" s="19" t="str">
        <f xml:space="preserve"> IF('Reg map'!AB385="D",1,"")</f>
        <v/>
      </c>
    </row>
    <row r="381" spans="1:11" x14ac:dyDescent="0.35">
      <c r="A381" s="117"/>
      <c r="B381" s="117"/>
      <c r="H381" s="19" t="str">
        <f t="shared" si="21"/>
        <v/>
      </c>
      <c r="I381" s="158" t="str">
        <f t="shared" si="22"/>
        <v/>
      </c>
      <c r="J381" s="158" t="str">
        <f t="shared" si="23"/>
        <v/>
      </c>
      <c r="K381" s="19" t="str">
        <f xml:space="preserve"> IF('Reg map'!AB386="D",1,"")</f>
        <v/>
      </c>
    </row>
    <row r="382" spans="1:11" x14ac:dyDescent="0.35">
      <c r="A382" s="19" t="str">
        <f xml:space="preserve"> 'Reg map'!C382</f>
        <v>84</v>
      </c>
      <c r="B382" s="19" t="str">
        <f xml:space="preserve"> 'Reg map'!DU383</f>
        <v>0</v>
      </c>
      <c r="C382" s="19" t="str">
        <f xml:space="preserve"> 'Reg map'!DV383</f>
        <v>2</v>
      </c>
      <c r="D382" s="19" t="str">
        <f xml:space="preserve"> 'Reg map'!DW383</f>
        <v>0</v>
      </c>
      <c r="E382" s="19" t="str">
        <f xml:space="preserve"> 'Reg map'!DX383</f>
        <v>0</v>
      </c>
      <c r="F382" s="19" t="str">
        <f xml:space="preserve"> 'Reg map'!DY383</f>
        <v>0</v>
      </c>
      <c r="G382" s="19" t="str">
        <f xml:space="preserve"> 'Reg map'!DZ383</f>
        <v>0</v>
      </c>
      <c r="H382" s="19">
        <f t="shared" si="21"/>
        <v>1</v>
      </c>
      <c r="I382" s="158" t="str">
        <f t="shared" si="22"/>
        <v>0x84</v>
      </c>
      <c r="J382" s="158" t="str">
        <f t="shared" si="23"/>
        <v>0x020000</v>
      </c>
      <c r="K382" s="19" t="str">
        <f xml:space="preserve"> IF('Reg map'!AB387="D",1,"")</f>
        <v/>
      </c>
    </row>
    <row r="383" spans="1:11" x14ac:dyDescent="0.35">
      <c r="A383" s="117"/>
      <c r="B383" s="117"/>
      <c r="H383" s="19" t="str">
        <f t="shared" si="21"/>
        <v/>
      </c>
      <c r="I383" s="158" t="str">
        <f t="shared" si="22"/>
        <v/>
      </c>
      <c r="J383" s="158" t="str">
        <f t="shared" si="23"/>
        <v/>
      </c>
      <c r="K383" s="19" t="str">
        <f xml:space="preserve"> IF('Reg map'!AB388="D",1,"")</f>
        <v/>
      </c>
    </row>
    <row r="384" spans="1:11" x14ac:dyDescent="0.35">
      <c r="A384" s="19" t="str">
        <f xml:space="preserve"> 'Reg map'!C384</f>
        <v>85</v>
      </c>
      <c r="B384" s="19" t="str">
        <f xml:space="preserve"> 'Reg map'!DU385</f>
        <v>0</v>
      </c>
      <c r="C384" s="19" t="str">
        <f xml:space="preserve"> 'Reg map'!DV385</f>
        <v>0</v>
      </c>
      <c r="D384" s="19" t="str">
        <f xml:space="preserve"> 'Reg map'!DW385</f>
        <v>2</v>
      </c>
      <c r="E384" s="19" t="str">
        <f xml:space="preserve"> 'Reg map'!DX385</f>
        <v>0</v>
      </c>
      <c r="F384" s="19" t="str">
        <f xml:space="preserve"> 'Reg map'!DY385</f>
        <v>0</v>
      </c>
      <c r="G384" s="19" t="str">
        <f xml:space="preserve"> 'Reg map'!DZ385</f>
        <v>0</v>
      </c>
      <c r="H384" s="19">
        <f t="shared" si="21"/>
        <v>1</v>
      </c>
      <c r="I384" s="158" t="str">
        <f t="shared" si="22"/>
        <v>0x85</v>
      </c>
      <c r="J384" s="158" t="str">
        <f t="shared" si="23"/>
        <v>0x002000</v>
      </c>
      <c r="K384" s="19" t="str">
        <f xml:space="preserve"> IF('Reg map'!AB389="D",1,"")</f>
        <v/>
      </c>
    </row>
    <row r="385" spans="1:11" x14ac:dyDescent="0.35">
      <c r="A385" s="117"/>
      <c r="B385" s="117"/>
      <c r="H385" s="19" t="str">
        <f t="shared" si="21"/>
        <v/>
      </c>
      <c r="I385" s="158" t="str">
        <f t="shared" si="22"/>
        <v/>
      </c>
      <c r="J385" s="158" t="str">
        <f t="shared" si="23"/>
        <v/>
      </c>
      <c r="K385" s="19" t="str">
        <f xml:space="preserve"> IF('Reg map'!AB390="D",1,"")</f>
        <v/>
      </c>
    </row>
    <row r="386" spans="1:11" x14ac:dyDescent="0.35">
      <c r="A386" s="19" t="str">
        <f xml:space="preserve"> 'Reg map'!C386</f>
        <v>86</v>
      </c>
      <c r="B386" s="19" t="str">
        <f xml:space="preserve"> 'Reg map'!DU387</f>
        <v>0</v>
      </c>
      <c r="C386" s="19" t="str">
        <f xml:space="preserve"> 'Reg map'!DV387</f>
        <v>0</v>
      </c>
      <c r="D386" s="19" t="str">
        <f xml:space="preserve"> 'Reg map'!DW387</f>
        <v>0</v>
      </c>
      <c r="E386" s="19" t="str">
        <f xml:space="preserve"> 'Reg map'!DX387</f>
        <v>0</v>
      </c>
      <c r="F386" s="19" t="str">
        <f xml:space="preserve"> 'Reg map'!DY387</f>
        <v>0</v>
      </c>
      <c r="G386" s="19" t="str">
        <f xml:space="preserve"> 'Reg map'!DZ387</f>
        <v>0</v>
      </c>
      <c r="H386" s="19">
        <f t="shared" si="21"/>
        <v>1</v>
      </c>
      <c r="I386" s="158" t="str">
        <f t="shared" si="22"/>
        <v>0x86</v>
      </c>
      <c r="J386" s="158" t="str">
        <f t="shared" si="23"/>
        <v>0x000000</v>
      </c>
      <c r="K386" s="19" t="str">
        <f xml:space="preserve"> IF('Reg map'!AB391="D",1,"")</f>
        <v/>
      </c>
    </row>
    <row r="387" spans="1:11" x14ac:dyDescent="0.35">
      <c r="A387" s="117"/>
      <c r="B387" s="117"/>
      <c r="H387" s="19" t="str">
        <f t="shared" si="21"/>
        <v/>
      </c>
      <c r="I387" s="158" t="str">
        <f t="shared" si="22"/>
        <v/>
      </c>
      <c r="J387" s="158" t="str">
        <f t="shared" si="23"/>
        <v/>
      </c>
      <c r="K387" s="19" t="str">
        <f xml:space="preserve"> IF('Reg map'!AB392="D",1,"")</f>
        <v/>
      </c>
    </row>
    <row r="388" spans="1:11" x14ac:dyDescent="0.35">
      <c r="A388" s="19" t="str">
        <f xml:space="preserve"> 'Reg map'!C388</f>
        <v>87</v>
      </c>
      <c r="B388" s="19" t="str">
        <f xml:space="preserve"> 'Reg map'!DU389</f>
        <v>0</v>
      </c>
      <c r="C388" s="19" t="str">
        <f xml:space="preserve"> 'Reg map'!DV389</f>
        <v>0</v>
      </c>
      <c r="D388" s="19" t="str">
        <f xml:space="preserve"> 'Reg map'!DW389</f>
        <v>0</v>
      </c>
      <c r="E388" s="19" t="str">
        <f xml:space="preserve"> 'Reg map'!DX389</f>
        <v>0</v>
      </c>
      <c r="F388" s="19" t="str">
        <f xml:space="preserve"> 'Reg map'!DY389</f>
        <v>0</v>
      </c>
      <c r="G388" s="19" t="str">
        <f xml:space="preserve"> 'Reg map'!DZ389</f>
        <v>0</v>
      </c>
      <c r="H388" s="19">
        <f t="shared" si="21"/>
        <v>1</v>
      </c>
      <c r="I388" s="158" t="str">
        <f t="shared" si="22"/>
        <v>0x87</v>
      </c>
      <c r="J388" s="158" t="str">
        <f t="shared" si="23"/>
        <v>0x000000</v>
      </c>
      <c r="K388" s="19" t="str">
        <f xml:space="preserve"> IF('Reg map'!AB393="D",1,"")</f>
        <v/>
      </c>
    </row>
    <row r="389" spans="1:11" x14ac:dyDescent="0.35">
      <c r="A389" s="117"/>
      <c r="B389" s="117"/>
      <c r="H389" s="19" t="str">
        <f t="shared" si="21"/>
        <v/>
      </c>
      <c r="I389" s="158" t="str">
        <f t="shared" si="22"/>
        <v/>
      </c>
      <c r="J389" s="158" t="str">
        <f t="shared" si="23"/>
        <v/>
      </c>
      <c r="K389" s="19" t="str">
        <f xml:space="preserve"> IF('Reg map'!AB394="D",1,"")</f>
        <v/>
      </c>
    </row>
    <row r="390" spans="1:11" x14ac:dyDescent="0.35">
      <c r="A390" s="19" t="str">
        <f xml:space="preserve"> 'Reg map'!C390</f>
        <v>88</v>
      </c>
      <c r="B390" s="19" t="str">
        <f xml:space="preserve"> 'Reg map'!DU391</f>
        <v>0</v>
      </c>
      <c r="C390" s="19" t="str">
        <f xml:space="preserve"> 'Reg map'!DV391</f>
        <v>0</v>
      </c>
      <c r="D390" s="19" t="str">
        <f xml:space="preserve"> 'Reg map'!DW391</f>
        <v>0</v>
      </c>
      <c r="E390" s="19" t="str">
        <f xml:space="preserve"> 'Reg map'!DX391</f>
        <v>0</v>
      </c>
      <c r="F390" s="19" t="str">
        <f xml:space="preserve"> 'Reg map'!DY391</f>
        <v>0</v>
      </c>
      <c r="G390" s="19" t="str">
        <f xml:space="preserve"> 'Reg map'!DZ391</f>
        <v>0</v>
      </c>
      <c r="H390" s="19">
        <f t="shared" si="21"/>
        <v>1</v>
      </c>
      <c r="I390" s="158" t="str">
        <f t="shared" si="22"/>
        <v>0x88</v>
      </c>
      <c r="J390" s="158" t="str">
        <f t="shared" si="23"/>
        <v>0x000000</v>
      </c>
      <c r="K390" s="19" t="str">
        <f xml:space="preserve"> IF('Reg map'!AB395="D",1,"")</f>
        <v/>
      </c>
    </row>
    <row r="391" spans="1:11" x14ac:dyDescent="0.35">
      <c r="A391" s="117"/>
      <c r="B391" s="117"/>
      <c r="H391" s="19" t="str">
        <f t="shared" si="21"/>
        <v/>
      </c>
      <c r="I391" s="158" t="str">
        <f t="shared" si="22"/>
        <v/>
      </c>
      <c r="J391" s="158" t="str">
        <f t="shared" si="23"/>
        <v/>
      </c>
      <c r="K391" s="19" t="str">
        <f xml:space="preserve"> IF('Reg map'!AB396="D",1,"")</f>
        <v/>
      </c>
    </row>
    <row r="392" spans="1:11" x14ac:dyDescent="0.35">
      <c r="A392" s="19" t="str">
        <f xml:space="preserve"> 'Reg map'!C392</f>
        <v>89</v>
      </c>
      <c r="B392" s="19" t="str">
        <f xml:space="preserve"> 'Reg map'!DU393</f>
        <v>0</v>
      </c>
      <c r="C392" s="19" t="str">
        <f xml:space="preserve"> 'Reg map'!DV393</f>
        <v>2</v>
      </c>
      <c r="D392" s="19" t="str">
        <f xml:space="preserve"> 'Reg map'!DW393</f>
        <v>0</v>
      </c>
      <c r="E392" s="19" t="str">
        <f xml:space="preserve"> 'Reg map'!DX393</f>
        <v>0</v>
      </c>
      <c r="F392" s="19" t="str">
        <f xml:space="preserve"> 'Reg map'!DY393</f>
        <v>0</v>
      </c>
      <c r="G392" s="19" t="str">
        <f xml:space="preserve"> 'Reg map'!DZ393</f>
        <v>0</v>
      </c>
      <c r="H392" s="19">
        <f t="shared" si="21"/>
        <v>1</v>
      </c>
      <c r="I392" s="158" t="str">
        <f t="shared" si="22"/>
        <v>0x89</v>
      </c>
      <c r="J392" s="158" t="str">
        <f t="shared" si="23"/>
        <v>0x020000</v>
      </c>
      <c r="K392" s="19" t="str">
        <f xml:space="preserve"> IF('Reg map'!AB397="D",1,"")</f>
        <v/>
      </c>
    </row>
    <row r="393" spans="1:11" x14ac:dyDescent="0.35">
      <c r="A393" s="117"/>
      <c r="B393" s="117"/>
      <c r="H393" s="19" t="str">
        <f t="shared" si="21"/>
        <v/>
      </c>
      <c r="I393" s="158" t="str">
        <f t="shared" si="22"/>
        <v/>
      </c>
      <c r="J393" s="158" t="str">
        <f t="shared" si="23"/>
        <v/>
      </c>
      <c r="K393" s="19" t="str">
        <f xml:space="preserve"> IF('Reg map'!AB398="D",1,"")</f>
        <v/>
      </c>
    </row>
    <row r="394" spans="1:11" x14ac:dyDescent="0.35">
      <c r="A394" s="19" t="str">
        <f xml:space="preserve"> 'Reg map'!C394</f>
        <v>8A</v>
      </c>
      <c r="B394" s="19" t="str">
        <f xml:space="preserve"> 'Reg map'!DU395</f>
        <v>0</v>
      </c>
      <c r="C394" s="19" t="str">
        <f xml:space="preserve"> 'Reg map'!DV395</f>
        <v>0</v>
      </c>
      <c r="D394" s="19" t="str">
        <f xml:space="preserve"> 'Reg map'!DW395</f>
        <v>2</v>
      </c>
      <c r="E394" s="19" t="str">
        <f xml:space="preserve"> 'Reg map'!DX395</f>
        <v>0</v>
      </c>
      <c r="F394" s="19" t="str">
        <f xml:space="preserve"> 'Reg map'!DY395</f>
        <v>0</v>
      </c>
      <c r="G394" s="19" t="str">
        <f xml:space="preserve"> 'Reg map'!DZ395</f>
        <v>0</v>
      </c>
      <c r="H394" s="19">
        <f t="shared" si="21"/>
        <v>1</v>
      </c>
      <c r="I394" s="158" t="str">
        <f t="shared" si="22"/>
        <v>0x8A</v>
      </c>
      <c r="J394" s="158" t="str">
        <f t="shared" si="23"/>
        <v>0x002000</v>
      </c>
      <c r="K394" s="19" t="str">
        <f xml:space="preserve"> IF('Reg map'!AB399="D",1,"")</f>
        <v/>
      </c>
    </row>
    <row r="395" spans="1:11" x14ac:dyDescent="0.35">
      <c r="A395" s="117"/>
      <c r="B395" s="117"/>
      <c r="H395" s="19" t="str">
        <f t="shared" si="21"/>
        <v/>
      </c>
      <c r="I395" s="158" t="str">
        <f t="shared" si="22"/>
        <v/>
      </c>
      <c r="J395" s="158" t="str">
        <f t="shared" si="23"/>
        <v/>
      </c>
      <c r="K395" s="19" t="str">
        <f xml:space="preserve"> IF('Reg map'!AB400="D",1,"")</f>
        <v/>
      </c>
    </row>
    <row r="396" spans="1:11" x14ac:dyDescent="0.35">
      <c r="A396" s="19" t="str">
        <f xml:space="preserve"> 'Reg map'!C396</f>
        <v>8B</v>
      </c>
      <c r="B396" s="19" t="str">
        <f xml:space="preserve"> 'Reg map'!DU397</f>
        <v>0</v>
      </c>
      <c r="C396" s="19" t="str">
        <f xml:space="preserve"> 'Reg map'!DV397</f>
        <v>0</v>
      </c>
      <c r="D396" s="19" t="str">
        <f xml:space="preserve"> 'Reg map'!DW397</f>
        <v>0</v>
      </c>
      <c r="E396" s="19" t="str">
        <f xml:space="preserve"> 'Reg map'!DX397</f>
        <v>0</v>
      </c>
      <c r="F396" s="19" t="str">
        <f xml:space="preserve"> 'Reg map'!DY397</f>
        <v>0</v>
      </c>
      <c r="G396" s="19" t="str">
        <f xml:space="preserve"> 'Reg map'!DZ397</f>
        <v>0</v>
      </c>
      <c r="H396" s="19">
        <f t="shared" si="21"/>
        <v>1</v>
      </c>
      <c r="I396" s="158" t="str">
        <f t="shared" si="22"/>
        <v>0x8B</v>
      </c>
      <c r="J396" s="158" t="str">
        <f t="shared" si="23"/>
        <v>0x000000</v>
      </c>
      <c r="K396" s="19" t="str">
        <f xml:space="preserve"> IF('Reg map'!AB401="D",1,"")</f>
        <v/>
      </c>
    </row>
    <row r="397" spans="1:11" x14ac:dyDescent="0.35">
      <c r="A397" s="117"/>
      <c r="B397" s="117"/>
      <c r="H397" s="19" t="str">
        <f t="shared" si="21"/>
        <v/>
      </c>
      <c r="I397" s="158" t="str">
        <f t="shared" si="22"/>
        <v/>
      </c>
      <c r="J397" s="158" t="str">
        <f t="shared" si="23"/>
        <v/>
      </c>
      <c r="K397" s="19" t="str">
        <f xml:space="preserve"> IF('Reg map'!AB402="D",1,"")</f>
        <v/>
      </c>
    </row>
    <row r="398" spans="1:11" x14ac:dyDescent="0.35">
      <c r="A398" s="19" t="str">
        <f xml:space="preserve"> 'Reg map'!C398</f>
        <v>8C</v>
      </c>
      <c r="B398" s="19" t="str">
        <f xml:space="preserve"> 'Reg map'!DU399</f>
        <v>0</v>
      </c>
      <c r="C398" s="19" t="str">
        <f xml:space="preserve"> 'Reg map'!DV399</f>
        <v>0</v>
      </c>
      <c r="D398" s="19" t="str">
        <f xml:space="preserve"> 'Reg map'!DW399</f>
        <v>0</v>
      </c>
      <c r="E398" s="19" t="str">
        <f xml:space="preserve"> 'Reg map'!DX399</f>
        <v>0</v>
      </c>
      <c r="F398" s="19" t="str">
        <f xml:space="preserve"> 'Reg map'!DY399</f>
        <v>0</v>
      </c>
      <c r="G398" s="19" t="str">
        <f xml:space="preserve"> 'Reg map'!DZ399</f>
        <v>0</v>
      </c>
      <c r="H398" s="19">
        <f t="shared" si="21"/>
        <v>1</v>
      </c>
      <c r="I398" s="158" t="str">
        <f t="shared" si="22"/>
        <v>0x8C</v>
      </c>
      <c r="J398" s="158" t="str">
        <f t="shared" si="23"/>
        <v>0x000000</v>
      </c>
      <c r="K398" s="19" t="str">
        <f xml:space="preserve"> IF('Reg map'!AB403="D",1,"")</f>
        <v/>
      </c>
    </row>
    <row r="399" spans="1:11" x14ac:dyDescent="0.35">
      <c r="A399" s="117"/>
      <c r="B399" s="117"/>
      <c r="H399" s="19" t="str">
        <f t="shared" si="21"/>
        <v/>
      </c>
      <c r="I399" s="158" t="str">
        <f t="shared" si="22"/>
        <v/>
      </c>
      <c r="J399" s="158" t="str">
        <f t="shared" si="23"/>
        <v/>
      </c>
      <c r="K399" s="19" t="str">
        <f xml:space="preserve"> IF('Reg map'!AB404="D",1,"")</f>
        <v/>
      </c>
    </row>
    <row r="400" spans="1:11" x14ac:dyDescent="0.35">
      <c r="A400" s="19" t="str">
        <f xml:space="preserve"> 'Reg map'!C400</f>
        <v>8D</v>
      </c>
      <c r="B400" s="19" t="str">
        <f xml:space="preserve"> 'Reg map'!DU401</f>
        <v>0</v>
      </c>
      <c r="C400" s="19" t="str">
        <f xml:space="preserve"> 'Reg map'!DV401</f>
        <v>0</v>
      </c>
      <c r="D400" s="19" t="str">
        <f xml:space="preserve"> 'Reg map'!DW401</f>
        <v>0</v>
      </c>
      <c r="E400" s="19" t="str">
        <f xml:space="preserve"> 'Reg map'!DX401</f>
        <v>0</v>
      </c>
      <c r="F400" s="19" t="str">
        <f xml:space="preserve"> 'Reg map'!DY401</f>
        <v>0</v>
      </c>
      <c r="G400" s="19" t="str">
        <f xml:space="preserve"> 'Reg map'!DZ401</f>
        <v>0</v>
      </c>
      <c r="H400" s="19">
        <f t="shared" si="21"/>
        <v>1</v>
      </c>
      <c r="I400" s="158" t="str">
        <f t="shared" si="22"/>
        <v>0x8D</v>
      </c>
      <c r="J400" s="158" t="str">
        <f t="shared" si="23"/>
        <v>0x000000</v>
      </c>
      <c r="K400" s="19" t="str">
        <f xml:space="preserve"> IF('Reg map'!AB405="D",1,"")</f>
        <v/>
      </c>
    </row>
    <row r="401" spans="1:11" x14ac:dyDescent="0.35">
      <c r="A401" s="117"/>
      <c r="B401" s="117"/>
      <c r="H401" s="19" t="str">
        <f t="shared" si="21"/>
        <v/>
      </c>
      <c r="I401" s="158" t="str">
        <f t="shared" si="22"/>
        <v/>
      </c>
      <c r="J401" s="158" t="str">
        <f t="shared" si="23"/>
        <v/>
      </c>
      <c r="K401" s="19" t="str">
        <f xml:space="preserve"> IF('Reg map'!AB406="D",1,"")</f>
        <v/>
      </c>
    </row>
    <row r="402" spans="1:11" x14ac:dyDescent="0.35">
      <c r="A402" s="19" t="str">
        <f xml:space="preserve"> 'Reg map'!C402</f>
        <v>8E</v>
      </c>
      <c r="B402" s="19" t="str">
        <f xml:space="preserve"> 'Reg map'!DU403</f>
        <v>0</v>
      </c>
      <c r="C402" s="19" t="str">
        <f xml:space="preserve"> 'Reg map'!DV403</f>
        <v>2</v>
      </c>
      <c r="D402" s="19" t="str">
        <f xml:space="preserve"> 'Reg map'!DW403</f>
        <v>0</v>
      </c>
      <c r="E402" s="19" t="str">
        <f xml:space="preserve"> 'Reg map'!DX403</f>
        <v>0</v>
      </c>
      <c r="F402" s="19" t="str">
        <f xml:space="preserve"> 'Reg map'!DY403</f>
        <v>0</v>
      </c>
      <c r="G402" s="19" t="str">
        <f xml:space="preserve"> 'Reg map'!DZ403</f>
        <v>0</v>
      </c>
      <c r="H402" s="19">
        <f t="shared" si="21"/>
        <v>1</v>
      </c>
      <c r="I402" s="158" t="str">
        <f t="shared" si="22"/>
        <v>0x8E</v>
      </c>
      <c r="J402" s="158" t="str">
        <f t="shared" si="23"/>
        <v>0x020000</v>
      </c>
      <c r="K402" s="19" t="str">
        <f xml:space="preserve"> IF('Reg map'!AB407="D",1,"")</f>
        <v/>
      </c>
    </row>
    <row r="403" spans="1:11" x14ac:dyDescent="0.35">
      <c r="A403" s="117"/>
      <c r="B403" s="117"/>
      <c r="H403" s="19" t="str">
        <f t="shared" si="21"/>
        <v/>
      </c>
      <c r="I403" s="158" t="str">
        <f t="shared" si="22"/>
        <v/>
      </c>
      <c r="J403" s="158" t="str">
        <f t="shared" si="23"/>
        <v/>
      </c>
      <c r="K403" s="19" t="str">
        <f xml:space="preserve"> IF('Reg map'!AB408="D",1,"")</f>
        <v/>
      </c>
    </row>
    <row r="404" spans="1:11" x14ac:dyDescent="0.35">
      <c r="A404" s="19" t="str">
        <f xml:space="preserve"> 'Reg map'!C404</f>
        <v>8F</v>
      </c>
      <c r="B404" s="19" t="str">
        <f xml:space="preserve"> 'Reg map'!DU405</f>
        <v>0</v>
      </c>
      <c r="C404" s="19" t="str">
        <f xml:space="preserve"> 'Reg map'!DV405</f>
        <v>0</v>
      </c>
      <c r="D404" s="19" t="str">
        <f xml:space="preserve"> 'Reg map'!DW405</f>
        <v>2</v>
      </c>
      <c r="E404" s="19" t="str">
        <f xml:space="preserve"> 'Reg map'!DX405</f>
        <v>0</v>
      </c>
      <c r="F404" s="19" t="str">
        <f xml:space="preserve"> 'Reg map'!DY405</f>
        <v>0</v>
      </c>
      <c r="G404" s="19" t="str">
        <f xml:space="preserve"> 'Reg map'!DZ405</f>
        <v>0</v>
      </c>
      <c r="H404" s="19">
        <f t="shared" si="21"/>
        <v>1</v>
      </c>
      <c r="I404" s="158" t="str">
        <f t="shared" si="22"/>
        <v>0x8F</v>
      </c>
      <c r="J404" s="158" t="str">
        <f t="shared" si="23"/>
        <v>0x002000</v>
      </c>
      <c r="K404" s="19" t="str">
        <f xml:space="preserve"> IF('Reg map'!AB409="D",1,"")</f>
        <v/>
      </c>
    </row>
    <row r="405" spans="1:11" x14ac:dyDescent="0.35">
      <c r="A405" s="117"/>
      <c r="B405" s="117"/>
      <c r="H405" s="19" t="str">
        <f t="shared" si="21"/>
        <v/>
      </c>
      <c r="I405" s="158" t="str">
        <f t="shared" si="22"/>
        <v/>
      </c>
      <c r="J405" s="158" t="str">
        <f t="shared" si="23"/>
        <v/>
      </c>
      <c r="K405" s="19" t="str">
        <f xml:space="preserve"> IF('Reg map'!AB410="D",1,"")</f>
        <v/>
      </c>
    </row>
    <row r="406" spans="1:11" x14ac:dyDescent="0.35">
      <c r="A406" s="19" t="str">
        <f xml:space="preserve"> 'Reg map'!C406</f>
        <v>90</v>
      </c>
      <c r="B406" s="19" t="str">
        <f xml:space="preserve"> 'Reg map'!DU407</f>
        <v>0</v>
      </c>
      <c r="C406" s="19" t="str">
        <f xml:space="preserve"> 'Reg map'!DV407</f>
        <v>0</v>
      </c>
      <c r="D406" s="19" t="str">
        <f xml:space="preserve"> 'Reg map'!DW407</f>
        <v>0</v>
      </c>
      <c r="E406" s="19" t="str">
        <f xml:space="preserve"> 'Reg map'!DX407</f>
        <v>0</v>
      </c>
      <c r="F406" s="19" t="str">
        <f xml:space="preserve"> 'Reg map'!DY407</f>
        <v>0</v>
      </c>
      <c r="G406" s="19" t="str">
        <f xml:space="preserve"> 'Reg map'!DZ407</f>
        <v>0</v>
      </c>
      <c r="H406" s="19">
        <f t="shared" si="21"/>
        <v>1</v>
      </c>
      <c r="I406" s="158" t="str">
        <f t="shared" si="22"/>
        <v>0x90</v>
      </c>
      <c r="J406" s="158" t="str">
        <f t="shared" si="23"/>
        <v>0x000000</v>
      </c>
      <c r="K406" s="19" t="str">
        <f xml:space="preserve"> IF('Reg map'!AB411="D",1,"")</f>
        <v/>
      </c>
    </row>
    <row r="407" spans="1:11" x14ac:dyDescent="0.35">
      <c r="A407" s="117"/>
      <c r="B407" s="117"/>
      <c r="H407" s="19" t="str">
        <f t="shared" si="21"/>
        <v/>
      </c>
      <c r="I407" s="158" t="str">
        <f t="shared" si="22"/>
        <v/>
      </c>
      <c r="J407" s="158" t="str">
        <f t="shared" si="23"/>
        <v/>
      </c>
      <c r="K407" s="19" t="str">
        <f xml:space="preserve"> IF('Reg map'!AB412="D",1,"")</f>
        <v/>
      </c>
    </row>
    <row r="408" spans="1:11" x14ac:dyDescent="0.35">
      <c r="A408" s="19" t="str">
        <f xml:space="preserve"> 'Reg map'!C408</f>
        <v>91</v>
      </c>
      <c r="B408" s="19" t="str">
        <f xml:space="preserve"> 'Reg map'!DU409</f>
        <v>0</v>
      </c>
      <c r="C408" s="19" t="str">
        <f xml:space="preserve"> 'Reg map'!DV409</f>
        <v>0</v>
      </c>
      <c r="D408" s="19" t="str">
        <f xml:space="preserve"> 'Reg map'!DW409</f>
        <v>0</v>
      </c>
      <c r="E408" s="19" t="str">
        <f xml:space="preserve"> 'Reg map'!DX409</f>
        <v>0</v>
      </c>
      <c r="F408" s="19" t="str">
        <f xml:space="preserve"> 'Reg map'!DY409</f>
        <v>0</v>
      </c>
      <c r="G408" s="19" t="str">
        <f xml:space="preserve"> 'Reg map'!DZ409</f>
        <v>0</v>
      </c>
      <c r="H408" s="19">
        <f t="shared" si="21"/>
        <v>1</v>
      </c>
      <c r="I408" s="158" t="str">
        <f t="shared" si="22"/>
        <v>0x91</v>
      </c>
      <c r="J408" s="158" t="str">
        <f t="shared" si="23"/>
        <v>0x000000</v>
      </c>
      <c r="K408" s="19" t="str">
        <f xml:space="preserve"> IF('Reg map'!AB413="D",1,"")</f>
        <v/>
      </c>
    </row>
    <row r="409" spans="1:11" x14ac:dyDescent="0.35">
      <c r="A409" s="117"/>
      <c r="B409" s="117"/>
      <c r="H409" s="19" t="str">
        <f t="shared" si="21"/>
        <v/>
      </c>
      <c r="I409" s="158" t="str">
        <f t="shared" si="22"/>
        <v/>
      </c>
      <c r="J409" s="158" t="str">
        <f t="shared" si="23"/>
        <v/>
      </c>
      <c r="K409" s="19" t="str">
        <f xml:space="preserve"> IF('Reg map'!AB414="D",1,"")</f>
        <v/>
      </c>
    </row>
    <row r="410" spans="1:11" x14ac:dyDescent="0.35">
      <c r="A410" s="19" t="str">
        <f xml:space="preserve"> 'Reg map'!C410</f>
        <v>92</v>
      </c>
      <c r="B410" s="19" t="str">
        <f xml:space="preserve"> 'Reg map'!DU411</f>
        <v>0</v>
      </c>
      <c r="C410" s="19" t="str">
        <f xml:space="preserve"> 'Reg map'!DV411</f>
        <v>0</v>
      </c>
      <c r="D410" s="19" t="str">
        <f xml:space="preserve"> 'Reg map'!DW411</f>
        <v>0</v>
      </c>
      <c r="E410" s="19" t="str">
        <f xml:space="preserve"> 'Reg map'!DX411</f>
        <v>0</v>
      </c>
      <c r="F410" s="19" t="str">
        <f xml:space="preserve"> 'Reg map'!DY411</f>
        <v>0</v>
      </c>
      <c r="G410" s="19" t="str">
        <f xml:space="preserve"> 'Reg map'!DZ411</f>
        <v>0</v>
      </c>
      <c r="H410" s="19">
        <f t="shared" si="21"/>
        <v>1</v>
      </c>
      <c r="I410" s="158" t="str">
        <f t="shared" si="22"/>
        <v>0x92</v>
      </c>
      <c r="J410" s="158" t="str">
        <f t="shared" si="23"/>
        <v>0x000000</v>
      </c>
      <c r="K410" s="19" t="str">
        <f xml:space="preserve"> IF('Reg map'!AB415="D",1,"")</f>
        <v/>
      </c>
    </row>
    <row r="411" spans="1:11" x14ac:dyDescent="0.35">
      <c r="A411" s="117"/>
      <c r="B411" s="117"/>
      <c r="H411" s="19" t="str">
        <f t="shared" si="21"/>
        <v/>
      </c>
      <c r="I411" s="158" t="str">
        <f t="shared" si="22"/>
        <v/>
      </c>
      <c r="J411" s="158" t="str">
        <f t="shared" si="23"/>
        <v/>
      </c>
      <c r="K411" s="19" t="str">
        <f xml:space="preserve"> IF('Reg map'!AB416="D",1,"")</f>
        <v/>
      </c>
    </row>
    <row r="412" spans="1:11" x14ac:dyDescent="0.35">
      <c r="A412" s="19" t="str">
        <f xml:space="preserve"> 'Reg map'!C412</f>
        <v>93</v>
      </c>
      <c r="B412" s="19" t="str">
        <f xml:space="preserve"> 'Reg map'!DU413</f>
        <v>0</v>
      </c>
      <c r="C412" s="19" t="str">
        <f xml:space="preserve"> 'Reg map'!DV413</f>
        <v>2</v>
      </c>
      <c r="D412" s="19" t="str">
        <f xml:space="preserve"> 'Reg map'!DW413</f>
        <v>0</v>
      </c>
      <c r="E412" s="19" t="str">
        <f xml:space="preserve"> 'Reg map'!DX413</f>
        <v>0</v>
      </c>
      <c r="F412" s="19" t="str">
        <f xml:space="preserve"> 'Reg map'!DY413</f>
        <v>0</v>
      </c>
      <c r="G412" s="19" t="str">
        <f xml:space="preserve"> 'Reg map'!DZ413</f>
        <v>0</v>
      </c>
      <c r="H412" s="19">
        <f t="shared" si="21"/>
        <v>1</v>
      </c>
      <c r="I412" s="158" t="str">
        <f t="shared" si="22"/>
        <v>0x93</v>
      </c>
      <c r="J412" s="158" t="str">
        <f t="shared" si="23"/>
        <v>0x020000</v>
      </c>
      <c r="K412" s="19" t="str">
        <f xml:space="preserve"> IF('Reg map'!AB417="D",1,"")</f>
        <v/>
      </c>
    </row>
    <row r="413" spans="1:11" x14ac:dyDescent="0.35">
      <c r="A413" s="117"/>
      <c r="B413" s="117"/>
      <c r="H413" s="19" t="str">
        <f t="shared" si="21"/>
        <v/>
      </c>
      <c r="I413" s="158" t="str">
        <f t="shared" si="22"/>
        <v/>
      </c>
      <c r="J413" s="158" t="str">
        <f t="shared" si="23"/>
        <v/>
      </c>
      <c r="K413" s="19" t="str">
        <f xml:space="preserve"> IF('Reg map'!AB418="D",1,"")</f>
        <v/>
      </c>
    </row>
    <row r="414" spans="1:11" x14ac:dyDescent="0.35">
      <c r="A414" s="19" t="str">
        <f xml:space="preserve"> 'Reg map'!C414</f>
        <v>94</v>
      </c>
      <c r="B414" s="19" t="str">
        <f xml:space="preserve"> 'Reg map'!DU415</f>
        <v>0</v>
      </c>
      <c r="C414" s="19" t="str">
        <f xml:space="preserve"> 'Reg map'!DV415</f>
        <v>0</v>
      </c>
      <c r="D414" s="19" t="str">
        <f xml:space="preserve"> 'Reg map'!DW415</f>
        <v>2</v>
      </c>
      <c r="E414" s="19" t="str">
        <f xml:space="preserve"> 'Reg map'!DX415</f>
        <v>0</v>
      </c>
      <c r="F414" s="19" t="str">
        <f xml:space="preserve"> 'Reg map'!DY415</f>
        <v>0</v>
      </c>
      <c r="G414" s="19" t="str">
        <f xml:space="preserve"> 'Reg map'!DZ415</f>
        <v>0</v>
      </c>
      <c r="H414" s="19">
        <f t="shared" si="21"/>
        <v>1</v>
      </c>
      <c r="I414" s="158" t="str">
        <f t="shared" si="22"/>
        <v>0x94</v>
      </c>
      <c r="J414" s="158" t="str">
        <f t="shared" si="23"/>
        <v>0x002000</v>
      </c>
      <c r="K414" s="19" t="str">
        <f xml:space="preserve"> IF('Reg map'!AB419="D",1,"")</f>
        <v/>
      </c>
    </row>
    <row r="415" spans="1:11" x14ac:dyDescent="0.35">
      <c r="A415" s="117"/>
      <c r="B415" s="117"/>
      <c r="H415" s="19" t="str">
        <f t="shared" si="21"/>
        <v/>
      </c>
      <c r="I415" s="158" t="str">
        <f t="shared" si="22"/>
        <v/>
      </c>
      <c r="J415" s="158" t="str">
        <f t="shared" si="23"/>
        <v/>
      </c>
      <c r="K415" s="19" t="str">
        <f xml:space="preserve"> IF('Reg map'!AB420="D",1,"")</f>
        <v/>
      </c>
    </row>
    <row r="416" spans="1:11" x14ac:dyDescent="0.35">
      <c r="A416" s="19" t="str">
        <f xml:space="preserve"> 'Reg map'!C416</f>
        <v>95</v>
      </c>
      <c r="B416" s="19" t="str">
        <f xml:space="preserve"> 'Reg map'!DU417</f>
        <v>0</v>
      </c>
      <c r="C416" s="19" t="str">
        <f xml:space="preserve"> 'Reg map'!DV417</f>
        <v>0</v>
      </c>
      <c r="D416" s="19" t="str">
        <f xml:space="preserve"> 'Reg map'!DW417</f>
        <v>0</v>
      </c>
      <c r="E416" s="19" t="str">
        <f xml:space="preserve"> 'Reg map'!DX417</f>
        <v>0</v>
      </c>
      <c r="F416" s="19" t="str">
        <f xml:space="preserve"> 'Reg map'!DY417</f>
        <v>0</v>
      </c>
      <c r="G416" s="19" t="str">
        <f xml:space="preserve"> 'Reg map'!DZ417</f>
        <v>0</v>
      </c>
      <c r="H416" s="19">
        <f t="shared" si="21"/>
        <v>1</v>
      </c>
      <c r="I416" s="158" t="str">
        <f t="shared" si="22"/>
        <v>0x95</v>
      </c>
      <c r="J416" s="158" t="str">
        <f t="shared" si="23"/>
        <v>0x000000</v>
      </c>
      <c r="K416" s="19" t="str">
        <f xml:space="preserve"> IF('Reg map'!AB421="D",1,"")</f>
        <v/>
      </c>
    </row>
    <row r="417" spans="1:11" x14ac:dyDescent="0.35">
      <c r="A417" s="117"/>
      <c r="B417" s="117"/>
      <c r="H417" s="19" t="str">
        <f t="shared" si="21"/>
        <v/>
      </c>
      <c r="I417" s="158" t="str">
        <f t="shared" si="22"/>
        <v/>
      </c>
      <c r="J417" s="158" t="str">
        <f t="shared" si="23"/>
        <v/>
      </c>
      <c r="K417" s="19" t="str">
        <f xml:space="preserve"> IF('Reg map'!AB422="D",1,"")</f>
        <v/>
      </c>
    </row>
    <row r="418" spans="1:11" x14ac:dyDescent="0.35">
      <c r="A418" s="19" t="str">
        <f xml:space="preserve"> 'Reg map'!C418</f>
        <v>96</v>
      </c>
      <c r="B418" s="19" t="str">
        <f xml:space="preserve"> 'Reg map'!DU419</f>
        <v>0</v>
      </c>
      <c r="C418" s="19" t="str">
        <f xml:space="preserve"> 'Reg map'!DV419</f>
        <v>0</v>
      </c>
      <c r="D418" s="19" t="str">
        <f xml:space="preserve"> 'Reg map'!DW419</f>
        <v>0</v>
      </c>
      <c r="E418" s="19" t="str">
        <f xml:space="preserve"> 'Reg map'!DX419</f>
        <v>0</v>
      </c>
      <c r="F418" s="19" t="str">
        <f xml:space="preserve"> 'Reg map'!DY419</f>
        <v>0</v>
      </c>
      <c r="G418" s="19" t="str">
        <f xml:space="preserve"> 'Reg map'!DZ419</f>
        <v>0</v>
      </c>
      <c r="H418" s="19">
        <f t="shared" si="21"/>
        <v>1</v>
      </c>
      <c r="I418" s="158" t="str">
        <f t="shared" si="22"/>
        <v>0x96</v>
      </c>
      <c r="J418" s="158" t="str">
        <f t="shared" si="23"/>
        <v>0x000000</v>
      </c>
      <c r="K418" s="19" t="str">
        <f xml:space="preserve"> IF('Reg map'!AB423="D",1,"")</f>
        <v/>
      </c>
    </row>
    <row r="419" spans="1:11" x14ac:dyDescent="0.35">
      <c r="A419" s="117"/>
      <c r="B419" s="117"/>
      <c r="H419" s="19" t="str">
        <f t="shared" si="21"/>
        <v/>
      </c>
      <c r="I419" s="158" t="str">
        <f t="shared" si="22"/>
        <v/>
      </c>
      <c r="J419" s="158" t="str">
        <f t="shared" si="23"/>
        <v/>
      </c>
      <c r="K419" s="19" t="str">
        <f xml:space="preserve"> IF('Reg map'!AB424="D",1,"")</f>
        <v/>
      </c>
    </row>
    <row r="420" spans="1:11" x14ac:dyDescent="0.35">
      <c r="A420" s="19" t="str">
        <f xml:space="preserve"> 'Reg map'!C420</f>
        <v>97</v>
      </c>
      <c r="B420" s="19" t="str">
        <f xml:space="preserve"> 'Reg map'!DU421</f>
        <v>0</v>
      </c>
      <c r="C420" s="19" t="str">
        <f xml:space="preserve"> 'Reg map'!DV421</f>
        <v>0</v>
      </c>
      <c r="D420" s="19" t="str">
        <f xml:space="preserve"> 'Reg map'!DW421</f>
        <v>0</v>
      </c>
      <c r="E420" s="19" t="str">
        <f xml:space="preserve"> 'Reg map'!DX421</f>
        <v>0</v>
      </c>
      <c r="F420" s="19" t="str">
        <f xml:space="preserve"> 'Reg map'!DY421</f>
        <v>0</v>
      </c>
      <c r="G420" s="19" t="str">
        <f xml:space="preserve"> 'Reg map'!DZ421</f>
        <v>0</v>
      </c>
      <c r="H420" s="19">
        <f t="shared" si="21"/>
        <v>1</v>
      </c>
      <c r="I420" s="158" t="str">
        <f t="shared" si="22"/>
        <v>0x97</v>
      </c>
      <c r="J420" s="158" t="str">
        <f t="shared" si="23"/>
        <v>0x000000</v>
      </c>
      <c r="K420" s="19" t="str">
        <f xml:space="preserve"> IF('Reg map'!AB425="D",1,"")</f>
        <v/>
      </c>
    </row>
    <row r="421" spans="1:11" x14ac:dyDescent="0.35">
      <c r="A421" s="117"/>
      <c r="B421" s="117"/>
      <c r="H421" s="19" t="str">
        <f t="shared" si="21"/>
        <v/>
      </c>
      <c r="I421" s="158" t="str">
        <f t="shared" si="22"/>
        <v/>
      </c>
      <c r="J421" s="158" t="str">
        <f t="shared" si="23"/>
        <v/>
      </c>
      <c r="K421" s="19" t="str">
        <f xml:space="preserve"> IF('Reg map'!AB426="D",1,"")</f>
        <v/>
      </c>
    </row>
    <row r="422" spans="1:11" x14ac:dyDescent="0.35">
      <c r="A422" s="19"/>
      <c r="B422" s="19"/>
      <c r="C422" s="19"/>
      <c r="D422" s="19"/>
      <c r="E422" s="19"/>
      <c r="F422" s="19"/>
      <c r="G422" s="19"/>
      <c r="K422" s="19" t="str">
        <f xml:space="preserve"> IF('Reg map'!AB427="D",1,"")</f>
        <v/>
      </c>
    </row>
    <row r="423" spans="1:11" x14ac:dyDescent="0.35">
      <c r="A423" s="117"/>
      <c r="B423" s="117"/>
      <c r="H423" s="19" t="str">
        <f t="shared" ref="H423" si="24">IF(A423&lt;&gt;"",1,"")</f>
        <v/>
      </c>
      <c r="I423" s="158" t="str">
        <f t="shared" ref="I423" si="25">IF(H423=1,CONCATENATE("0x",TEXT(A423,"00")),"")</f>
        <v/>
      </c>
      <c r="J423" s="158" t="str">
        <f t="shared" ref="J423" si="26">IF(H423=1,CONCATENATE("0x",TEXT(B423,"0"),TEXT(C423,"0"),TEXT(D423,"0"),TEXT(E423,"0"),TEXT(F423,"0"),TEXT(G423,"0")),"")</f>
        <v/>
      </c>
      <c r="K423" s="19" t="str">
        <f xml:space="preserve"> IF('Reg map'!AB428="D",1,"")</f>
        <v/>
      </c>
    </row>
    <row r="424" spans="1:11" x14ac:dyDescent="0.35">
      <c r="A424" s="19"/>
      <c r="B424" s="19"/>
      <c r="C424" s="19"/>
      <c r="D424" s="19"/>
      <c r="E424" s="19"/>
      <c r="F424" s="19"/>
      <c r="G424" s="19"/>
      <c r="K424" s="19"/>
    </row>
    <row r="425" spans="1:11" x14ac:dyDescent="0.35">
      <c r="K425" s="19"/>
    </row>
    <row r="426" spans="1:11" x14ac:dyDescent="0.35">
      <c r="A426" s="19"/>
      <c r="B426" s="19"/>
      <c r="C426" s="19"/>
      <c r="D426" s="19"/>
      <c r="E426" s="19"/>
      <c r="F426" s="19"/>
      <c r="G426" s="19"/>
      <c r="K426" s="19"/>
    </row>
    <row r="427" spans="1:11" x14ac:dyDescent="0.35">
      <c r="K427" s="19"/>
    </row>
    <row r="428" spans="1:11" x14ac:dyDescent="0.35">
      <c r="A428" s="19"/>
      <c r="B428" s="19"/>
      <c r="C428" s="19"/>
      <c r="D428" s="19"/>
      <c r="E428" s="19"/>
      <c r="F428" s="19"/>
      <c r="G428" s="19"/>
      <c r="K428" s="19"/>
    </row>
    <row r="429" spans="1:11" x14ac:dyDescent="0.35">
      <c r="K429" s="19"/>
    </row>
    <row r="430" spans="1:11" x14ac:dyDescent="0.35">
      <c r="A430" s="19"/>
      <c r="B430" s="19"/>
      <c r="C430" s="19"/>
      <c r="D430" s="19"/>
      <c r="E430" s="19"/>
      <c r="F430" s="19"/>
      <c r="G430" s="19"/>
      <c r="K430" s="19"/>
    </row>
    <row r="431" spans="1:11" x14ac:dyDescent="0.35">
      <c r="K431" s="19"/>
    </row>
    <row r="432" spans="1:11" x14ac:dyDescent="0.35">
      <c r="A432" s="19"/>
      <c r="B432" s="19"/>
      <c r="C432" s="19"/>
      <c r="D432" s="19"/>
      <c r="E432" s="19"/>
      <c r="F432" s="19"/>
      <c r="G432" s="19"/>
      <c r="K432" s="19"/>
    </row>
    <row r="433" spans="1:11" x14ac:dyDescent="0.35">
      <c r="K433" s="19"/>
    </row>
    <row r="434" spans="1:11" x14ac:dyDescent="0.35">
      <c r="A434" s="19"/>
      <c r="B434" s="19"/>
      <c r="C434" s="19"/>
      <c r="D434" s="19"/>
      <c r="E434" s="19"/>
      <c r="F434" s="19"/>
      <c r="G434" s="19"/>
      <c r="K434" s="19"/>
    </row>
    <row r="435" spans="1:11" x14ac:dyDescent="0.35">
      <c r="K435" s="19"/>
    </row>
    <row r="436" spans="1:11" x14ac:dyDescent="0.35">
      <c r="A436" s="19"/>
      <c r="B436" s="19"/>
      <c r="C436" s="19"/>
      <c r="D436" s="19"/>
      <c r="E436" s="19"/>
      <c r="F436" s="19"/>
      <c r="G436" s="19"/>
      <c r="K436" s="19"/>
    </row>
    <row r="437" spans="1:11" x14ac:dyDescent="0.35">
      <c r="K437" s="19"/>
    </row>
    <row r="438" spans="1:11" x14ac:dyDescent="0.35">
      <c r="A438" s="19"/>
      <c r="B438" s="19"/>
      <c r="C438" s="19"/>
      <c r="D438" s="19"/>
      <c r="E438" s="19"/>
      <c r="F438" s="19"/>
      <c r="G438" s="19"/>
      <c r="K438" s="19"/>
    </row>
    <row r="439" spans="1:11" x14ac:dyDescent="0.35">
      <c r="K439" s="19"/>
    </row>
    <row r="440" spans="1:11" x14ac:dyDescent="0.35">
      <c r="A440" s="19"/>
      <c r="B440" s="19"/>
      <c r="C440" s="19"/>
      <c r="D440" s="19"/>
      <c r="E440" s="19"/>
      <c r="F440" s="19"/>
      <c r="G440" s="19"/>
      <c r="K440" s="19"/>
    </row>
    <row r="441" spans="1:11" x14ac:dyDescent="0.35">
      <c r="K441" s="19"/>
    </row>
    <row r="442" spans="1:11" x14ac:dyDescent="0.35">
      <c r="A442" s="19"/>
      <c r="B442" s="19"/>
      <c r="C442" s="19"/>
      <c r="D442" s="19"/>
      <c r="E442" s="19"/>
      <c r="F442" s="19"/>
      <c r="G442" s="19"/>
      <c r="K442" s="19"/>
    </row>
    <row r="443" spans="1:11" x14ac:dyDescent="0.35">
      <c r="K443" s="19"/>
    </row>
    <row r="444" spans="1:11" x14ac:dyDescent="0.35">
      <c r="A444" s="19"/>
      <c r="B444" s="19"/>
      <c r="C444" s="19"/>
      <c r="D444" s="19"/>
      <c r="E444" s="19"/>
      <c r="F444" s="19"/>
      <c r="G444" s="19"/>
      <c r="K444" s="19"/>
    </row>
    <row r="445" spans="1:11" x14ac:dyDescent="0.35">
      <c r="K445" s="19"/>
    </row>
    <row r="446" spans="1:11" x14ac:dyDescent="0.35">
      <c r="A446" s="19"/>
      <c r="B446" s="19"/>
      <c r="C446" s="19"/>
      <c r="D446" s="19"/>
      <c r="E446" s="19"/>
      <c r="F446" s="19"/>
      <c r="G446" s="19"/>
      <c r="K446" s="19"/>
    </row>
    <row r="447" spans="1:11" x14ac:dyDescent="0.35">
      <c r="K447" s="19"/>
    </row>
    <row r="448" spans="1:11" x14ac:dyDescent="0.35">
      <c r="A448" s="19"/>
      <c r="B448" s="19"/>
      <c r="C448" s="19"/>
      <c r="D448" s="19"/>
      <c r="E448" s="19"/>
      <c r="F448" s="19"/>
      <c r="G448" s="19"/>
      <c r="K448" s="19"/>
    </row>
    <row r="449" spans="1:11" x14ac:dyDescent="0.35">
      <c r="K449" s="19"/>
    </row>
    <row r="450" spans="1:11" x14ac:dyDescent="0.35">
      <c r="A450" s="19"/>
      <c r="B450" s="19"/>
      <c r="C450" s="19"/>
      <c r="D450" s="19"/>
      <c r="E450" s="19"/>
      <c r="F450" s="19"/>
      <c r="G450" s="19"/>
      <c r="K450" s="19"/>
    </row>
    <row r="451" spans="1:11" x14ac:dyDescent="0.35">
      <c r="K451" s="19"/>
    </row>
    <row r="452" spans="1:11" x14ac:dyDescent="0.35">
      <c r="A452" s="19"/>
      <c r="B452" s="19"/>
      <c r="C452" s="19"/>
      <c r="D452" s="19"/>
      <c r="E452" s="19"/>
      <c r="F452" s="19"/>
      <c r="G452" s="19"/>
      <c r="K452" s="19"/>
    </row>
    <row r="453" spans="1:11" x14ac:dyDescent="0.35">
      <c r="K453" s="19"/>
    </row>
    <row r="454" spans="1:11" x14ac:dyDescent="0.35">
      <c r="A454" s="19"/>
      <c r="B454" s="19"/>
      <c r="C454" s="19"/>
      <c r="D454" s="19"/>
      <c r="E454" s="19"/>
      <c r="F454" s="19"/>
      <c r="G454" s="19"/>
      <c r="K454" s="19"/>
    </row>
    <row r="455" spans="1:11" x14ac:dyDescent="0.35">
      <c r="K455" s="19"/>
    </row>
    <row r="456" spans="1:11" x14ac:dyDescent="0.35">
      <c r="A456" s="19"/>
      <c r="B456" s="19"/>
      <c r="C456" s="19"/>
      <c r="D456" s="19"/>
      <c r="E456" s="19"/>
      <c r="F456" s="19"/>
      <c r="G456" s="19"/>
      <c r="K456" s="19"/>
    </row>
    <row r="457" spans="1:11" x14ac:dyDescent="0.35">
      <c r="K457" s="19"/>
    </row>
    <row r="458" spans="1:11" x14ac:dyDescent="0.35">
      <c r="A458" s="19"/>
      <c r="B458" s="19"/>
      <c r="C458" s="19"/>
      <c r="D458" s="19"/>
      <c r="E458" s="19"/>
      <c r="F458" s="19"/>
      <c r="G458" s="19"/>
      <c r="K458" s="19"/>
    </row>
    <row r="459" spans="1:11" x14ac:dyDescent="0.35">
      <c r="K459" s="19"/>
    </row>
    <row r="460" spans="1:11" x14ac:dyDescent="0.35">
      <c r="A460" s="19"/>
      <c r="B460" s="19"/>
      <c r="C460" s="19"/>
      <c r="D460" s="19"/>
      <c r="E460" s="19"/>
      <c r="F460" s="19"/>
      <c r="G460" s="19"/>
      <c r="K460" s="19"/>
    </row>
    <row r="461" spans="1:11" x14ac:dyDescent="0.35">
      <c r="K461" s="19"/>
    </row>
    <row r="462" spans="1:11" x14ac:dyDescent="0.35">
      <c r="A462" s="19"/>
      <c r="B462" s="19"/>
      <c r="C462" s="19"/>
      <c r="D462" s="19"/>
      <c r="E462" s="19"/>
      <c r="F462" s="19"/>
      <c r="G462" s="19"/>
      <c r="K462" s="19"/>
    </row>
    <row r="463" spans="1:11" x14ac:dyDescent="0.35">
      <c r="K463" s="19"/>
    </row>
    <row r="464" spans="1:11" x14ac:dyDescent="0.35">
      <c r="A464" s="19"/>
      <c r="B464" s="19"/>
      <c r="C464" s="19"/>
      <c r="D464" s="19"/>
      <c r="E464" s="19"/>
      <c r="F464" s="19"/>
      <c r="G464" s="19"/>
      <c r="K464" s="19"/>
    </row>
    <row r="465" spans="1:11" x14ac:dyDescent="0.35">
      <c r="K465" s="19"/>
    </row>
    <row r="466" spans="1:11" x14ac:dyDescent="0.35">
      <c r="A466" s="19"/>
      <c r="B466" s="19"/>
      <c r="C466" s="19"/>
      <c r="D466" s="19"/>
      <c r="E466" s="19"/>
      <c r="F466" s="19"/>
      <c r="G466" s="19"/>
      <c r="K466" s="19"/>
    </row>
    <row r="467" spans="1:11" x14ac:dyDescent="0.35">
      <c r="K467" s="19"/>
    </row>
    <row r="468" spans="1:11" x14ac:dyDescent="0.35">
      <c r="A468" s="19"/>
      <c r="B468" s="19"/>
      <c r="C468" s="19"/>
      <c r="D468" s="19"/>
      <c r="E468" s="19"/>
      <c r="F468" s="19"/>
      <c r="G468" s="19"/>
      <c r="K468" s="19"/>
    </row>
    <row r="469" spans="1:11" x14ac:dyDescent="0.35">
      <c r="K469" s="19"/>
    </row>
    <row r="470" spans="1:11" x14ac:dyDescent="0.35">
      <c r="A470" s="19"/>
      <c r="B470" s="19"/>
      <c r="C470" s="19"/>
      <c r="D470" s="19"/>
      <c r="E470" s="19"/>
      <c r="F470" s="19"/>
      <c r="G470" s="19"/>
      <c r="K470" s="19"/>
    </row>
    <row r="471" spans="1:11" x14ac:dyDescent="0.35">
      <c r="K471" s="19"/>
    </row>
    <row r="472" spans="1:11" x14ac:dyDescent="0.35">
      <c r="A472" s="19"/>
      <c r="B472" s="19"/>
      <c r="C472" s="19"/>
      <c r="D472" s="19"/>
      <c r="E472" s="19"/>
      <c r="F472" s="19"/>
      <c r="G472" s="19"/>
      <c r="K472" s="19"/>
    </row>
    <row r="473" spans="1:11" x14ac:dyDescent="0.35">
      <c r="K473" s="19"/>
    </row>
    <row r="474" spans="1:11" x14ac:dyDescent="0.35">
      <c r="A474" s="19"/>
      <c r="B474" s="19"/>
      <c r="C474" s="19"/>
      <c r="D474" s="19"/>
      <c r="E474" s="19"/>
      <c r="F474" s="19"/>
      <c r="G474" s="19"/>
      <c r="K474" s="19"/>
    </row>
    <row r="475" spans="1:11" x14ac:dyDescent="0.35">
      <c r="K475" s="19"/>
    </row>
    <row r="476" spans="1:11" x14ac:dyDescent="0.35">
      <c r="A476" s="19"/>
      <c r="B476" s="19"/>
      <c r="C476" s="19"/>
      <c r="D476" s="19"/>
      <c r="E476" s="19"/>
      <c r="F476" s="19"/>
      <c r="G476" s="19"/>
      <c r="K476" s="19"/>
    </row>
    <row r="477" spans="1:11" x14ac:dyDescent="0.35">
      <c r="K477" s="19"/>
    </row>
    <row r="478" spans="1:11" x14ac:dyDescent="0.35">
      <c r="A478" s="19"/>
      <c r="B478" s="19"/>
      <c r="C478" s="19"/>
      <c r="D478" s="19"/>
      <c r="E478" s="19"/>
      <c r="F478" s="19"/>
      <c r="G478" s="19"/>
      <c r="K478" s="19"/>
    </row>
    <row r="479" spans="1:11" x14ac:dyDescent="0.35">
      <c r="K479" s="19"/>
    </row>
    <row r="480" spans="1:11" x14ac:dyDescent="0.35">
      <c r="A480" s="19"/>
      <c r="B480" s="19"/>
      <c r="C480" s="19"/>
      <c r="D480" s="19"/>
      <c r="E480" s="19"/>
      <c r="F480" s="19"/>
      <c r="G480" s="19"/>
      <c r="K480" s="19"/>
    </row>
    <row r="481" spans="1:11" x14ac:dyDescent="0.35">
      <c r="K481" s="19"/>
    </row>
    <row r="482" spans="1:11" x14ac:dyDescent="0.35">
      <c r="A482" s="19"/>
      <c r="B482" s="19"/>
      <c r="C482" s="19"/>
      <c r="D482" s="19"/>
      <c r="E482" s="19"/>
      <c r="F482" s="19"/>
      <c r="G482" s="19"/>
      <c r="K482" s="19"/>
    </row>
    <row r="483" spans="1:11" x14ac:dyDescent="0.35">
      <c r="K483" s="19"/>
    </row>
    <row r="484" spans="1:11" x14ac:dyDescent="0.35">
      <c r="A484" s="19"/>
      <c r="B484" s="19"/>
      <c r="C484" s="19"/>
      <c r="D484" s="19"/>
      <c r="E484" s="19"/>
      <c r="F484" s="19"/>
      <c r="G484" s="19"/>
      <c r="K484" s="19"/>
    </row>
    <row r="485" spans="1:11" x14ac:dyDescent="0.35">
      <c r="K485" s="19"/>
    </row>
    <row r="486" spans="1:11" x14ac:dyDescent="0.35">
      <c r="A486" s="19"/>
      <c r="B486" s="19"/>
      <c r="C486" s="19"/>
      <c r="D486" s="19"/>
      <c r="E486" s="19"/>
      <c r="F486" s="19"/>
      <c r="G486" s="19"/>
      <c r="K486" s="19"/>
    </row>
    <row r="487" spans="1:11" x14ac:dyDescent="0.35">
      <c r="K487" s="19"/>
    </row>
    <row r="488" spans="1:11" x14ac:dyDescent="0.35">
      <c r="A488" s="19"/>
      <c r="B488" s="19"/>
      <c r="C488" s="19"/>
      <c r="D488" s="19"/>
      <c r="E488" s="19"/>
      <c r="F488" s="19"/>
      <c r="G488" s="19"/>
      <c r="K488" s="19"/>
    </row>
    <row r="489" spans="1:11" x14ac:dyDescent="0.35">
      <c r="K489" s="19"/>
    </row>
    <row r="490" spans="1:11" x14ac:dyDescent="0.35">
      <c r="A490" s="19"/>
      <c r="B490" s="19"/>
      <c r="C490" s="19"/>
      <c r="D490" s="19"/>
      <c r="E490" s="19"/>
      <c r="F490" s="19"/>
      <c r="G490" s="19"/>
      <c r="K490" s="19"/>
    </row>
    <row r="491" spans="1:11" x14ac:dyDescent="0.35">
      <c r="K491" s="19"/>
    </row>
    <row r="492" spans="1:11" x14ac:dyDescent="0.35">
      <c r="A492" s="19"/>
      <c r="B492" s="19"/>
      <c r="C492" s="19"/>
      <c r="D492" s="19"/>
      <c r="E492" s="19"/>
      <c r="F492" s="19"/>
      <c r="G492" s="19"/>
      <c r="K492" s="19"/>
    </row>
    <row r="493" spans="1:11" x14ac:dyDescent="0.35">
      <c r="K493" s="19"/>
    </row>
    <row r="494" spans="1:11" x14ac:dyDescent="0.35">
      <c r="A494" s="19"/>
      <c r="B494" s="19"/>
      <c r="C494" s="19"/>
      <c r="D494" s="19"/>
      <c r="E494" s="19"/>
      <c r="F494" s="19"/>
      <c r="G494" s="19"/>
      <c r="K494" s="19"/>
    </row>
    <row r="495" spans="1:11" x14ac:dyDescent="0.35">
      <c r="K495" s="19"/>
    </row>
    <row r="496" spans="1:11" x14ac:dyDescent="0.35">
      <c r="A496" s="19"/>
      <c r="B496" s="19"/>
      <c r="C496" s="19"/>
      <c r="D496" s="19"/>
      <c r="E496" s="19"/>
      <c r="F496" s="19"/>
      <c r="G496" s="19"/>
      <c r="K496" s="19"/>
    </row>
    <row r="497" spans="1:11" x14ac:dyDescent="0.35">
      <c r="K497" s="19"/>
    </row>
    <row r="498" spans="1:11" x14ac:dyDescent="0.35">
      <c r="A498" s="19"/>
      <c r="B498" s="19"/>
      <c r="C498" s="19"/>
      <c r="D498" s="19"/>
      <c r="E498" s="19"/>
      <c r="F498" s="19"/>
      <c r="G498" s="19"/>
      <c r="K498" s="19"/>
    </row>
    <row r="499" spans="1:11" x14ac:dyDescent="0.35">
      <c r="K499" s="19"/>
    </row>
    <row r="500" spans="1:11" x14ac:dyDescent="0.35">
      <c r="A500" s="19"/>
      <c r="B500" s="19"/>
      <c r="C500" s="19"/>
      <c r="D500" s="19"/>
      <c r="E500" s="19"/>
      <c r="F500" s="19"/>
      <c r="G500" s="19"/>
      <c r="K500" s="19"/>
    </row>
    <row r="501" spans="1:11" x14ac:dyDescent="0.35">
      <c r="K501" s="19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Button2_Click">
                <anchor moveWithCells="1">
                  <from>
                    <xdr:col>12</xdr:col>
                    <xdr:colOff>63500</xdr:colOff>
                    <xdr:row>0</xdr:row>
                    <xdr:rowOff>38100</xdr:rowOff>
                  </from>
                  <to>
                    <xdr:col>15</xdr:col>
                    <xdr:colOff>266700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00B050"/>
  </sheetPr>
  <dimension ref="A1:AB259"/>
  <sheetViews>
    <sheetView zoomScaleNormal="100" workbookViewId="0">
      <selection activeCell="G6" sqref="G6"/>
    </sheetView>
  </sheetViews>
  <sheetFormatPr defaultColWidth="8.6328125" defaultRowHeight="11.5" x14ac:dyDescent="0.25"/>
  <cols>
    <col min="1" max="1" width="13.90625" style="20" customWidth="1"/>
    <col min="2" max="3" width="8.6328125" style="20"/>
    <col min="4" max="4" width="6.90625" style="19" customWidth="1"/>
    <col min="5" max="5" width="6.90625" style="20" customWidth="1"/>
    <col min="6" max="6" width="9.54296875" style="19" customWidth="1"/>
    <col min="7" max="7" width="11" style="20" customWidth="1"/>
    <col min="8" max="8" width="9.08984375" style="19" customWidth="1"/>
    <col min="9" max="9" width="9.54296875" style="19" customWidth="1"/>
    <col min="10" max="12" width="8.6328125" style="19"/>
    <col min="13" max="13" width="8.6328125" style="20"/>
    <col min="14" max="28" width="8.6328125" style="27"/>
    <col min="29" max="16384" width="8.6328125" style="20"/>
  </cols>
  <sheetData>
    <row r="1" spans="1:22" ht="15" x14ac:dyDescent="0.25">
      <c r="A1" s="55" t="s">
        <v>171</v>
      </c>
      <c r="B1" s="19">
        <f xml:space="preserve"> ('PPG Config'!$C$50+4)*'PPG Config'!$C$39</f>
        <v>203.125</v>
      </c>
      <c r="C1" s="21" t="s">
        <v>98</v>
      </c>
      <c r="D1" s="52"/>
      <c r="E1" s="21"/>
      <c r="G1" s="21"/>
      <c r="H1" s="20"/>
      <c r="N1" s="480" t="s">
        <v>169</v>
      </c>
      <c r="O1" s="481"/>
      <c r="P1" s="480"/>
      <c r="Q1" s="481"/>
      <c r="T1" s="20"/>
      <c r="U1" s="20"/>
      <c r="V1" s="20"/>
    </row>
    <row r="2" spans="1:22" ht="15" x14ac:dyDescent="0.25">
      <c r="A2" s="55" t="s">
        <v>172</v>
      </c>
      <c r="B2" s="19">
        <f xml:space="preserve"> ('PPG Config'!$C$51+1)*'PPG Config'!$C$39</f>
        <v>304.6875</v>
      </c>
      <c r="C2" s="21" t="s">
        <v>98</v>
      </c>
      <c r="D2" s="20"/>
      <c r="F2" s="20"/>
      <c r="G2" s="51" t="s">
        <v>145</v>
      </c>
      <c r="H2" s="51" t="s">
        <v>158</v>
      </c>
      <c r="I2" s="51" t="s">
        <v>146</v>
      </c>
      <c r="N2" s="54" t="s">
        <v>145</v>
      </c>
      <c r="O2" s="54" t="s">
        <v>146</v>
      </c>
      <c r="P2" s="65"/>
      <c r="Q2" s="65">
        <f>O3-P3-P4</f>
        <v>37</v>
      </c>
      <c r="T2" s="20"/>
      <c r="U2" s="20"/>
      <c r="V2" s="20"/>
    </row>
    <row r="3" spans="1:22" ht="15" x14ac:dyDescent="0.25">
      <c r="A3" s="55" t="s">
        <v>104</v>
      </c>
      <c r="B3" s="19">
        <f xml:space="preserve"> CEILING('PPG Phase Definition'!D3/'PPG Config'!$C$39,1)*'PPG Config'!$C$39</f>
        <v>0</v>
      </c>
      <c r="C3" s="21" t="s">
        <v>98</v>
      </c>
      <c r="D3" s="20"/>
      <c r="F3" s="20" t="s">
        <v>144</v>
      </c>
      <c r="G3" s="19">
        <f xml:space="preserve"> I6+B10</f>
        <v>1171.875</v>
      </c>
      <c r="I3" s="19">
        <f xml:space="preserve"> B11</f>
        <v>2500</v>
      </c>
      <c r="N3" s="23">
        <f xml:space="preserve"> IF(G3="","",(G3/'PPG Config'!$C$39))</f>
        <v>150</v>
      </c>
      <c r="O3" s="23">
        <f xml:space="preserve"> IF(I3="","",(I3/'PPG Config'!$C$39))</f>
        <v>320</v>
      </c>
      <c r="P3" s="23">
        <f>O3-N3</f>
        <v>170</v>
      </c>
      <c r="Q3" s="23"/>
      <c r="T3" s="20"/>
      <c r="U3" s="20"/>
      <c r="V3" s="20"/>
    </row>
    <row r="4" spans="1:22" ht="15" x14ac:dyDescent="0.25">
      <c r="A4" s="55" t="s">
        <v>160</v>
      </c>
      <c r="B4" s="19">
        <f xml:space="preserve"> ('PPG Config'!$C$53)*'PPG Config'!$C$39</f>
        <v>0</v>
      </c>
      <c r="C4" s="21" t="s">
        <v>98</v>
      </c>
      <c r="D4" s="20"/>
      <c r="F4" s="20" t="s">
        <v>147</v>
      </c>
      <c r="G4" s="19">
        <f xml:space="preserve"> B1</f>
        <v>203.125</v>
      </c>
      <c r="I4" s="19">
        <f xml:space="preserve"> I5+B7</f>
        <v>1085.9375</v>
      </c>
      <c r="N4" s="23">
        <f xml:space="preserve"> IF(G4="","",(G4/'PPG Config'!$C$39))</f>
        <v>26</v>
      </c>
      <c r="O4" s="23">
        <f xml:space="preserve"> IF(I4="","",(I4/'PPG Config'!$C$39))</f>
        <v>139</v>
      </c>
      <c r="P4" s="23">
        <f>O4-N4</f>
        <v>113</v>
      </c>
      <c r="Q4" s="23"/>
      <c r="T4" s="20"/>
      <c r="U4" s="20"/>
      <c r="V4" s="20"/>
    </row>
    <row r="5" spans="1:22" ht="15" x14ac:dyDescent="0.25">
      <c r="A5" s="55" t="s">
        <v>161</v>
      </c>
      <c r="B5" s="19">
        <f xml:space="preserve"> ('PPG Config'!$C$59)*'PPG Config'!$C$39</f>
        <v>7.8125</v>
      </c>
      <c r="C5" s="21" t="s">
        <v>98</v>
      </c>
      <c r="D5" s="20"/>
      <c r="F5" s="20" t="s">
        <v>164</v>
      </c>
      <c r="G5" s="19"/>
      <c r="I5" s="19">
        <f xml:space="preserve"> MAX(I14,I24,I34,I44,I54,I64,I74,I84,I94,I104,I114,I124,I134,I144,I154,I164,I174,I184,I194,I204,I214,I224,I234,I244,I254)</f>
        <v>1062.5</v>
      </c>
      <c r="N5" s="23" t="str">
        <f xml:space="preserve"> IF(G5="","",(G5/'PPG Config'!$C$39))</f>
        <v/>
      </c>
      <c r="O5" s="23">
        <f xml:space="preserve"> IF(I5="","",(I5/'PPG Config'!$C$39))</f>
        <v>136</v>
      </c>
      <c r="P5" s="23"/>
      <c r="Q5" s="23"/>
      <c r="T5" s="20"/>
      <c r="U5" s="20"/>
      <c r="V5" s="20"/>
    </row>
    <row r="6" spans="1:22" ht="15" x14ac:dyDescent="0.25">
      <c r="A6" s="55" t="s">
        <v>162</v>
      </c>
      <c r="B6" s="19">
        <f xml:space="preserve"> ('PPG Config'!$C$58+1)*'PPG Config'!$C$39</f>
        <v>7.8125</v>
      </c>
      <c r="C6" s="21" t="s">
        <v>98</v>
      </c>
      <c r="D6" s="20"/>
      <c r="F6" s="20" t="s">
        <v>165</v>
      </c>
      <c r="G6" s="19">
        <f xml:space="preserve"> I4+B8</f>
        <v>1117.1875</v>
      </c>
      <c r="H6" s="19">
        <f xml:space="preserve"> B9</f>
        <v>7.8125</v>
      </c>
      <c r="I6" s="19">
        <f xml:space="preserve"> G6+H6</f>
        <v>1125</v>
      </c>
      <c r="N6" s="23">
        <f xml:space="preserve"> IF(G6="","",(G6/'PPG Config'!$C$39))</f>
        <v>143</v>
      </c>
      <c r="O6" s="23">
        <f xml:space="preserve"> IF(I6="","",(I6/'PPG Config'!$C$39))</f>
        <v>144</v>
      </c>
      <c r="P6" s="23"/>
      <c r="Q6" s="23"/>
      <c r="T6" s="20"/>
      <c r="U6" s="20"/>
      <c r="V6" s="20"/>
    </row>
    <row r="7" spans="1:22" ht="15" x14ac:dyDescent="0.25">
      <c r="A7" s="55" t="s">
        <v>173</v>
      </c>
      <c r="B7" s="19">
        <f xml:space="preserve"> ('PPG Config'!$C$54+2)*'PPG Config'!$C$39</f>
        <v>23.4375</v>
      </c>
      <c r="C7" s="21" t="s">
        <v>98</v>
      </c>
      <c r="D7" s="20"/>
      <c r="F7" s="20"/>
      <c r="G7" s="19"/>
      <c r="N7" s="23"/>
      <c r="O7" s="23"/>
      <c r="P7" s="23"/>
      <c r="Q7" s="23"/>
      <c r="T7" s="20"/>
      <c r="U7" s="20"/>
      <c r="V7" s="20"/>
    </row>
    <row r="8" spans="1:22" ht="15" x14ac:dyDescent="0.25">
      <c r="A8" s="55" t="s">
        <v>174</v>
      </c>
      <c r="B8" s="19">
        <f xml:space="preserve"> ('PPG Config'!$C$55+1)*'PPG Config'!$C$39</f>
        <v>31.25</v>
      </c>
      <c r="C8" s="21" t="s">
        <v>98</v>
      </c>
      <c r="N8" s="480" t="s">
        <v>169</v>
      </c>
      <c r="O8" s="481"/>
      <c r="P8" s="480"/>
      <c r="Q8" s="481"/>
      <c r="T8" s="20"/>
      <c r="U8" s="20"/>
      <c r="V8" s="20"/>
    </row>
    <row r="9" spans="1:22" ht="15.75" thickBot="1" x14ac:dyDescent="0.3">
      <c r="A9" s="55" t="s">
        <v>175</v>
      </c>
      <c r="B9" s="19">
        <f xml:space="preserve"> ('PPG Config'!$C$56+1)*'PPG Config'!$C$39</f>
        <v>7.8125</v>
      </c>
      <c r="C9" s="21" t="s">
        <v>98</v>
      </c>
      <c r="D9" s="51" t="s">
        <v>157</v>
      </c>
      <c r="E9" s="51" t="s">
        <v>168</v>
      </c>
      <c r="F9" s="20"/>
      <c r="G9" s="51" t="s">
        <v>145</v>
      </c>
      <c r="H9" s="51" t="s">
        <v>158</v>
      </c>
      <c r="I9" s="51" t="s">
        <v>146</v>
      </c>
      <c r="K9" s="86" t="s">
        <v>145</v>
      </c>
      <c r="L9" s="86" t="s">
        <v>158</v>
      </c>
      <c r="M9" s="86" t="s">
        <v>146</v>
      </c>
      <c r="N9" s="54" t="s">
        <v>145</v>
      </c>
      <c r="O9" s="54" t="s">
        <v>146</v>
      </c>
      <c r="P9" s="65"/>
      <c r="Q9" s="65"/>
      <c r="T9" s="20"/>
      <c r="U9" s="20"/>
      <c r="V9" s="20"/>
    </row>
    <row r="10" spans="1:22" ht="15" x14ac:dyDescent="0.25">
      <c r="A10" s="55" t="s">
        <v>176</v>
      </c>
      <c r="B10" s="19">
        <f xml:space="preserve"> ('PPG Config'!$C$57+1)*'PPG Config'!$C$39</f>
        <v>46.875</v>
      </c>
      <c r="C10" s="21" t="s">
        <v>98</v>
      </c>
      <c r="D10" s="56"/>
      <c r="E10" s="57">
        <f xml:space="preserve"> D14+1</f>
        <v>1</v>
      </c>
      <c r="F10" s="57" t="s">
        <v>159</v>
      </c>
      <c r="G10" s="57">
        <f xml:space="preserve"> IF('PPG Phase Definition'!C241=1,1,0)</f>
        <v>1</v>
      </c>
      <c r="H10" s="57"/>
      <c r="I10" s="58"/>
      <c r="J10" s="56"/>
      <c r="K10" s="57"/>
      <c r="L10" s="57"/>
      <c r="M10" s="131"/>
      <c r="N10" s="23"/>
      <c r="O10" s="23" t="str">
        <f xml:space="preserve"> IF(I10="","",(I10/'PPG Config'!$C$39))</f>
        <v/>
      </c>
      <c r="P10" s="23"/>
      <c r="Q10" s="23"/>
      <c r="T10" s="20"/>
      <c r="U10" s="20"/>
      <c r="V10" s="20"/>
    </row>
    <row r="11" spans="1:22" ht="15" x14ac:dyDescent="0.25">
      <c r="A11" s="55" t="s">
        <v>166</v>
      </c>
      <c r="B11" s="19">
        <f xml:space="preserve"> 1000000/'PPG Config'!C2</f>
        <v>2500</v>
      </c>
      <c r="C11" s="21" t="s">
        <v>98</v>
      </c>
      <c r="D11" s="59"/>
      <c r="E11" s="60"/>
      <c r="F11" s="60"/>
      <c r="G11" s="60"/>
      <c r="H11" s="60"/>
      <c r="I11" s="61"/>
      <c r="J11" s="59"/>
      <c r="K11" s="60"/>
      <c r="L11" s="60"/>
      <c r="M11" s="132"/>
      <c r="N11" s="23" t="str">
        <f xml:space="preserve"> IF(G11="","",(G11/'PPG Config'!$C$39))</f>
        <v/>
      </c>
      <c r="O11" s="23" t="str">
        <f xml:space="preserve"> IF(I11="","",(I11/'PPG Config'!$C$39))</f>
        <v/>
      </c>
      <c r="P11" s="23"/>
      <c r="Q11" s="23"/>
      <c r="T11" s="20"/>
      <c r="U11" s="20"/>
      <c r="V11" s="20"/>
    </row>
    <row r="12" spans="1:22" ht="15" x14ac:dyDescent="0.25">
      <c r="A12" s="55" t="s">
        <v>318</v>
      </c>
      <c r="B12" s="19">
        <f xml:space="preserve"> 'PPG Config'!C39</f>
        <v>7.8125</v>
      </c>
      <c r="C12" s="21" t="s">
        <v>98</v>
      </c>
      <c r="D12" s="59"/>
      <c r="E12" s="60">
        <f xml:space="preserve"> IF(G10=1,(D14+1),"")</f>
        <v>1</v>
      </c>
      <c r="F12" s="60" t="str">
        <f>IF(G10=1,"LED ON","")</f>
        <v>LED ON</v>
      </c>
      <c r="G12" s="60">
        <f xml:space="preserve"> IF(G10=1,G14+$B$13,"")</f>
        <v>523.4375</v>
      </c>
      <c r="H12" s="60">
        <f xml:space="preserve"> IF(G10=1,CEILING('PPG Phase Definition'!J241/'PPG Config'!$C$39,1)*'PPG Config'!$C$39,"")</f>
        <v>117.1875</v>
      </c>
      <c r="I12" s="61">
        <f xml:space="preserve"> IF(G10=1,(G12+H12),"")</f>
        <v>640.625</v>
      </c>
      <c r="J12" s="59"/>
      <c r="K12" s="60"/>
      <c r="L12" s="60"/>
      <c r="M12" s="132"/>
      <c r="N12" s="23">
        <f xml:space="preserve"> IF(G12="","",(G12/'PPG Config'!$C$39))</f>
        <v>67</v>
      </c>
      <c r="O12" s="23">
        <f xml:space="preserve"> IF(I12="","",(I12/'PPG Config'!$C$39))</f>
        <v>82</v>
      </c>
      <c r="P12" s="23"/>
      <c r="Q12" s="23"/>
    </row>
    <row r="13" spans="1:22" ht="13.5" x14ac:dyDescent="0.25">
      <c r="A13" s="20" t="s">
        <v>397</v>
      </c>
      <c r="B13" s="19">
        <f>B12</f>
        <v>7.8125</v>
      </c>
      <c r="C13" s="21" t="s">
        <v>98</v>
      </c>
      <c r="D13" s="59"/>
      <c r="E13" s="60">
        <f xml:space="preserve"> IF(G10=1,(D14+1),"")</f>
        <v>1</v>
      </c>
      <c r="F13" s="60" t="str">
        <f>IF(G10=1,"SAMP","")</f>
        <v>SAMP</v>
      </c>
      <c r="G13" s="60">
        <f xml:space="preserve"> IF(G10=1,(G12+$B$3),"")</f>
        <v>523.4375</v>
      </c>
      <c r="H13" s="60"/>
      <c r="I13" s="61">
        <f xml:space="preserve"> IF(G10=1,I12,"")</f>
        <v>640.625</v>
      </c>
      <c r="J13" s="59"/>
      <c r="K13" s="60"/>
      <c r="L13" s="60"/>
      <c r="M13" s="132"/>
      <c r="N13" s="23">
        <f xml:space="preserve"> IF(G13="","",(G13/'PPG Config'!$C$39))</f>
        <v>67</v>
      </c>
      <c r="O13" s="23">
        <f xml:space="preserve"> IF(I13="","",(I13/'PPG Config'!$C$39))</f>
        <v>82</v>
      </c>
      <c r="P13" s="23"/>
      <c r="Q13" s="23"/>
    </row>
    <row r="14" spans="1:22" ht="13.5" x14ac:dyDescent="0.25">
      <c r="D14" s="379">
        <f xml:space="preserve"> IF(G10=1,0,"")</f>
        <v>0</v>
      </c>
      <c r="E14" s="60"/>
      <c r="F14" s="60" t="str">
        <f xml:space="preserve"> IF(G10=1,"WINDOW","")</f>
        <v>WINDOW</v>
      </c>
      <c r="G14" s="380">
        <f xml:space="preserve"> IF(G10=1,(G4+B4+B2) + IF('PPG Phase Definition'!S7="ANA AACM",(IF(Global!$C$12=128,4,IF(Global!$C$12=64,2,1)))*'RESULTS - PPG Phase timing'!$B$12,0),"")</f>
        <v>515.625</v>
      </c>
      <c r="H14" s="60"/>
      <c r="I14" s="61">
        <f xml:space="preserve"> IF(G10=1,I12,"")</f>
        <v>640.625</v>
      </c>
      <c r="J14" s="59"/>
      <c r="K14" s="60"/>
      <c r="L14" s="60"/>
      <c r="M14" s="132"/>
      <c r="N14" s="23">
        <f xml:space="preserve"> IF(G14="","",(G14/'PPG Config'!$C$39))</f>
        <v>66</v>
      </c>
      <c r="O14" s="23">
        <f xml:space="preserve"> IF(I14="","",(I14/'PPG Config'!$C$39))</f>
        <v>82</v>
      </c>
      <c r="P14" s="23"/>
      <c r="Q14" s="23"/>
    </row>
    <row r="15" spans="1:22" x14ac:dyDescent="0.25">
      <c r="D15" s="59"/>
      <c r="E15" s="60"/>
      <c r="F15" s="60"/>
      <c r="G15" s="60"/>
      <c r="H15" s="60"/>
      <c r="I15" s="61"/>
      <c r="J15" s="59"/>
      <c r="K15" s="60"/>
      <c r="L15" s="60"/>
      <c r="M15" s="132"/>
      <c r="N15" s="23"/>
      <c r="O15" s="23"/>
      <c r="P15" s="23"/>
      <c r="Q15" s="23"/>
    </row>
    <row r="16" spans="1:22" x14ac:dyDescent="0.25">
      <c r="D16" s="59"/>
      <c r="E16" s="60"/>
      <c r="F16" s="60"/>
      <c r="G16" s="60"/>
      <c r="H16" s="60"/>
      <c r="I16" s="61"/>
      <c r="J16" s="59"/>
      <c r="K16" s="60"/>
      <c r="L16" s="60"/>
      <c r="M16" s="132"/>
      <c r="N16" s="23"/>
      <c r="O16" s="23"/>
      <c r="P16" s="23"/>
      <c r="Q16" s="23"/>
    </row>
    <row r="17" spans="4:18" x14ac:dyDescent="0.25">
      <c r="D17" s="59"/>
      <c r="E17" s="60"/>
      <c r="F17" s="60"/>
      <c r="G17" s="60"/>
      <c r="H17" s="60"/>
      <c r="I17" s="61"/>
      <c r="J17" s="59"/>
      <c r="K17" s="60"/>
      <c r="L17" s="60"/>
      <c r="M17" s="132"/>
      <c r="N17" s="23"/>
      <c r="O17" s="23"/>
      <c r="P17" s="23"/>
      <c r="Q17" s="23"/>
    </row>
    <row r="18" spans="4:18" x14ac:dyDescent="0.25">
      <c r="D18" s="59"/>
      <c r="E18" s="60"/>
      <c r="F18" s="60"/>
      <c r="G18" s="60"/>
      <c r="H18" s="60"/>
      <c r="I18" s="61"/>
      <c r="J18" s="59"/>
      <c r="K18" s="60"/>
      <c r="L18" s="60"/>
      <c r="M18" s="132"/>
      <c r="N18" s="23"/>
      <c r="O18" s="23"/>
      <c r="P18" s="23"/>
      <c r="Q18" s="23"/>
    </row>
    <row r="19" spans="4:18" ht="12" thickBot="1" x14ac:dyDescent="0.3">
      <c r="D19" s="62"/>
      <c r="E19" s="63"/>
      <c r="F19" s="63"/>
      <c r="G19" s="63"/>
      <c r="H19" s="63"/>
      <c r="I19" s="64"/>
      <c r="J19" s="62"/>
      <c r="K19" s="63"/>
      <c r="L19" s="63"/>
      <c r="M19" s="133"/>
      <c r="N19" s="23" t="str">
        <f xml:space="preserve"> IF(G19="","",(G19/'PPG Config'!$C$39))</f>
        <v/>
      </c>
      <c r="O19" s="23" t="str">
        <f xml:space="preserve"> IF(I19="","",(I19/'PPG Config'!$C$39))</f>
        <v/>
      </c>
      <c r="P19" s="23"/>
      <c r="Q19" s="23"/>
    </row>
    <row r="20" spans="4:18" x14ac:dyDescent="0.25">
      <c r="D20" s="56"/>
      <c r="E20" s="57">
        <f t="shared" ref="E20:E80" si="0" xml:space="preserve"> E10+1</f>
        <v>2</v>
      </c>
      <c r="F20" s="57" t="s">
        <v>159</v>
      </c>
      <c r="G20" s="57">
        <f xml:space="preserve"> IF('PPG Phase Definition'!C251=1,1,0)</f>
        <v>1</v>
      </c>
      <c r="H20" s="57"/>
      <c r="I20" s="58"/>
      <c r="J20" s="56"/>
      <c r="K20" s="57"/>
      <c r="L20" s="57"/>
      <c r="M20" s="131"/>
      <c r="N20" s="23"/>
      <c r="O20" s="23" t="str">
        <f xml:space="preserve"> IF(I20="","",(I20/'PPG Config'!$C$39))</f>
        <v/>
      </c>
      <c r="P20" s="23"/>
      <c r="Q20" s="23"/>
    </row>
    <row r="21" spans="4:18" x14ac:dyDescent="0.25">
      <c r="D21" s="59"/>
      <c r="E21" s="60">
        <f t="shared" ref="E21" si="1">IF(G10=1,(E20-1),"")</f>
        <v>1</v>
      </c>
      <c r="F21" s="60" t="str">
        <f t="shared" ref="F21:F81" si="2" xml:space="preserve"> IF(G10=1,"CONV","")</f>
        <v>CONV</v>
      </c>
      <c r="G21" s="60">
        <f t="shared" ref="G21:G81" si="3" xml:space="preserve"> IF(G10=1,G24,"")</f>
        <v>640.625</v>
      </c>
      <c r="H21" s="60">
        <f xml:space="preserve"> IF(G10=1,CEILING('PPG Phase Definition'!O241/'PPG Config'!$C$39,1)*'PPG Config'!$C$39,"")</f>
        <v>132.8125</v>
      </c>
      <c r="I21" s="61">
        <f t="shared" ref="I21" si="4">IF(G10=1,(G21+H21),"")</f>
        <v>773.4375</v>
      </c>
      <c r="J21" s="59" t="str">
        <f>IF(AND((G10=1),('PPG Phase Definition'!W7="TIA1 and TIA2")),(E20-1),"")</f>
        <v/>
      </c>
      <c r="K21" s="60" t="str">
        <f>IF(AND((G10=1),('PPG Phase Definition'!W7="TIA1 and TIA2")),"CONV2","")</f>
        <v/>
      </c>
      <c r="L21" s="60" t="str">
        <f>IF(AND((G10=1),('PPG Phase Definition'!W7="TIA1 and TIA2")),I21,"")</f>
        <v/>
      </c>
      <c r="M21" s="61" t="str">
        <f>IF(AND((G10=1),('PPG Phase Definition'!W7="TIA1 and TIA2")),(I21+H21-$B$12),"")</f>
        <v/>
      </c>
      <c r="N21" s="23">
        <f xml:space="preserve"> IF(G21="","",(G21/'PPG Config'!$C$39))</f>
        <v>82</v>
      </c>
      <c r="O21" s="23">
        <f xml:space="preserve"> IF(I21="","",(I21/'PPG Config'!$C$39))</f>
        <v>99</v>
      </c>
      <c r="P21" s="23"/>
      <c r="Q21" s="23"/>
    </row>
    <row r="22" spans="4:18" x14ac:dyDescent="0.25">
      <c r="D22" s="59"/>
      <c r="E22" s="60">
        <f t="shared" ref="E22" si="5" xml:space="preserve"> IF(G20=1,(D24+1),"")</f>
        <v>2</v>
      </c>
      <c r="F22" s="60" t="str">
        <f t="shared" ref="F22:F82" si="6">IF(G20=1,"LED ON","")</f>
        <v>LED ON</v>
      </c>
      <c r="G22" s="60">
        <f xml:space="preserve"> IF(G20=1,(IF('PPG Phase Definition'!K251=0,'RESULTS - PPG Phase timing'!G24+$B$13,(MAX(I21,M21)+$B$5))),"")</f>
        <v>648.4375</v>
      </c>
      <c r="H22" s="60">
        <f xml:space="preserve"> IF(G20=1,CEILING('PPG Phase Definition'!J251/'PPG Config'!$C$39,1)*'PPG Config'!$C$39,"")</f>
        <v>117.1875</v>
      </c>
      <c r="I22" s="61">
        <f xml:space="preserve"> IF(G20=1,(G22+H22),"")</f>
        <v>765.625</v>
      </c>
      <c r="J22" s="59"/>
      <c r="K22" s="60"/>
      <c r="L22" s="60"/>
      <c r="M22" s="132"/>
      <c r="N22" s="23">
        <f xml:space="preserve"> IF(G22="","",(G22/'PPG Config'!$C$39))</f>
        <v>83</v>
      </c>
      <c r="O22" s="23">
        <f xml:space="preserve"> IF(I22="","",(I22/'PPG Config'!$C$39))</f>
        <v>98</v>
      </c>
      <c r="P22" s="23"/>
      <c r="Q22" s="23"/>
    </row>
    <row r="23" spans="4:18" x14ac:dyDescent="0.25">
      <c r="D23" s="59"/>
      <c r="E23" s="60">
        <f t="shared" ref="E23" si="7" xml:space="preserve"> IF(G20=1,(D24+1),"")</f>
        <v>2</v>
      </c>
      <c r="F23" s="60" t="str">
        <f t="shared" ref="F23:F83" si="8">IF(G20=1,"SAMP","")</f>
        <v>SAMP</v>
      </c>
      <c r="G23" s="60">
        <f t="shared" ref="G23" si="9" xml:space="preserve"> IF(G20=1,(G22+$B$3),"")</f>
        <v>648.4375</v>
      </c>
      <c r="H23" s="60"/>
      <c r="I23" s="61">
        <f t="shared" ref="I23" si="10" xml:space="preserve"> IF(G20=1,I22,"")</f>
        <v>765.625</v>
      </c>
      <c r="J23" s="59"/>
      <c r="K23" s="60"/>
      <c r="L23" s="60"/>
      <c r="M23" s="132"/>
      <c r="N23" s="23">
        <f xml:space="preserve"> IF(G23="","",(G23/'PPG Config'!$C$39))</f>
        <v>83</v>
      </c>
      <c r="O23" s="23">
        <f xml:space="preserve"> IF(I23="","",(I23/'PPG Config'!$C$39))</f>
        <v>98</v>
      </c>
      <c r="P23" s="23"/>
      <c r="Q23" s="23"/>
    </row>
    <row r="24" spans="4:18" x14ac:dyDescent="0.25">
      <c r="D24" s="379">
        <f t="shared" ref="D24" si="11" xml:space="preserve"> IF(G10=1,(D14+1),"")</f>
        <v>1</v>
      </c>
      <c r="E24" s="60"/>
      <c r="F24" s="60" t="str">
        <f t="shared" ref="F24:F84" si="12" xml:space="preserve"> IF(G10=1,"WINDOW","")</f>
        <v>WINDOW</v>
      </c>
      <c r="G24" s="380">
        <f>IF(G10=1,(I14) + IF('PPG Phase Definition'!S17="ANA AACM",(IF(Global!$C$12=128,4,IF(Global!$C$12=64,2,1)))*'RESULTS - PPG Phase timing'!$B$12,0)+$B$4,"")</f>
        <v>640.625</v>
      </c>
      <c r="H24" s="60"/>
      <c r="I24" s="61">
        <f xml:space="preserve"> IF(G10=1,IF(G20=1,MAX(MAX(I21,M21)+$B$12,I22),MAX(I21,M21)),"1")</f>
        <v>781.25</v>
      </c>
      <c r="J24" s="59"/>
      <c r="K24" s="60"/>
      <c r="L24" s="60"/>
      <c r="M24" s="132"/>
      <c r="N24" s="23">
        <f xml:space="preserve"> IF(G24="","",(G24/'PPG Config'!$C$39))</f>
        <v>82</v>
      </c>
      <c r="O24" s="23">
        <f xml:space="preserve"> IF(I24="","",(I24/'PPG Config'!$C$39))</f>
        <v>100</v>
      </c>
      <c r="P24" s="23"/>
      <c r="Q24" s="23"/>
      <c r="R24" s="27" t="s">
        <v>170</v>
      </c>
    </row>
    <row r="25" spans="4:18" x14ac:dyDescent="0.25">
      <c r="D25" s="59"/>
      <c r="E25" s="60"/>
      <c r="F25" s="60"/>
      <c r="G25" s="60"/>
      <c r="H25" s="60"/>
      <c r="I25" s="61"/>
      <c r="J25" s="59"/>
      <c r="K25" s="60"/>
      <c r="L25" s="60"/>
      <c r="M25" s="132"/>
      <c r="N25" s="23"/>
      <c r="O25" s="23"/>
      <c r="P25" s="23"/>
      <c r="Q25" s="23"/>
    </row>
    <row r="26" spans="4:18" x14ac:dyDescent="0.25">
      <c r="D26" s="59"/>
      <c r="E26" s="60"/>
      <c r="F26" s="60"/>
      <c r="G26" s="60"/>
      <c r="H26" s="60"/>
      <c r="I26" s="61"/>
      <c r="J26" s="59"/>
      <c r="K26" s="60"/>
      <c r="L26" s="60"/>
      <c r="M26" s="132"/>
      <c r="N26" s="23"/>
      <c r="O26" s="23"/>
      <c r="P26" s="23"/>
      <c r="Q26" s="23"/>
    </row>
    <row r="27" spans="4:18" x14ac:dyDescent="0.25">
      <c r="D27" s="59"/>
      <c r="E27" s="60"/>
      <c r="F27" s="60"/>
      <c r="G27" s="60"/>
      <c r="H27" s="60"/>
      <c r="I27" s="61"/>
      <c r="J27" s="59"/>
      <c r="K27" s="60"/>
      <c r="L27" s="60"/>
      <c r="M27" s="132"/>
      <c r="N27" s="23"/>
      <c r="O27" s="23"/>
      <c r="P27" s="23"/>
      <c r="Q27" s="23"/>
    </row>
    <row r="28" spans="4:18" x14ac:dyDescent="0.25">
      <c r="D28" s="59"/>
      <c r="E28" s="60"/>
      <c r="F28" s="60"/>
      <c r="G28" s="60"/>
      <c r="H28" s="60"/>
      <c r="I28" s="61"/>
      <c r="J28" s="59"/>
      <c r="K28" s="60"/>
      <c r="L28" s="60"/>
      <c r="M28" s="132"/>
      <c r="N28" s="23"/>
      <c r="O28" s="23"/>
      <c r="P28" s="23"/>
      <c r="Q28" s="23"/>
    </row>
    <row r="29" spans="4:18" ht="12" thickBot="1" x14ac:dyDescent="0.3">
      <c r="D29" s="62"/>
      <c r="E29" s="63"/>
      <c r="F29" s="63"/>
      <c r="G29" s="63"/>
      <c r="H29" s="63"/>
      <c r="I29" s="64"/>
      <c r="J29" s="62"/>
      <c r="K29" s="63"/>
      <c r="L29" s="63"/>
      <c r="M29" s="133"/>
      <c r="N29" s="23" t="str">
        <f xml:space="preserve"> IF(G29="","",(G29/'PPG Config'!$C$39))</f>
        <v/>
      </c>
      <c r="O29" s="23" t="str">
        <f xml:space="preserve"> IF(I29="","",(I29/'PPG Config'!$C$39))</f>
        <v/>
      </c>
      <c r="P29" s="23"/>
      <c r="Q29" s="23"/>
    </row>
    <row r="30" spans="4:18" ht="13.5" customHeight="1" x14ac:dyDescent="0.25">
      <c r="D30" s="56"/>
      <c r="E30" s="57">
        <f t="shared" si="0"/>
        <v>3</v>
      </c>
      <c r="F30" s="57" t="s">
        <v>159</v>
      </c>
      <c r="G30" s="57">
        <f xml:space="preserve"> IF('PPG Phase Definition'!C261=1,1,0)</f>
        <v>1</v>
      </c>
      <c r="H30" s="57"/>
      <c r="I30" s="58"/>
      <c r="J30" s="56"/>
      <c r="K30" s="57"/>
      <c r="L30" s="57"/>
      <c r="M30" s="131"/>
      <c r="N30" s="23"/>
      <c r="O30" s="23" t="str">
        <f xml:space="preserve"> IF(I30="","",(I30/'PPG Config'!$C$39))</f>
        <v/>
      </c>
      <c r="P30" s="23"/>
      <c r="Q30" s="23"/>
    </row>
    <row r="31" spans="4:18" ht="15.75" customHeight="1" x14ac:dyDescent="0.25">
      <c r="D31" s="59"/>
      <c r="E31" s="60">
        <f t="shared" ref="E31" si="13">IF(G20=1,(E30-1),"")</f>
        <v>2</v>
      </c>
      <c r="F31" s="60" t="str">
        <f t="shared" si="2"/>
        <v>CONV</v>
      </c>
      <c r="G31" s="60">
        <f t="shared" si="3"/>
        <v>789.0625</v>
      </c>
      <c r="H31" s="60">
        <f xml:space="preserve"> IF(G20=1,CEILING('PPG Phase Definition'!O251/'PPG Config'!$C$39,1)*'PPG Config'!$C$39,"")</f>
        <v>132.8125</v>
      </c>
      <c r="I31" s="61">
        <f t="shared" ref="I31" si="14">IF(G20=1,(G31+H31),"")</f>
        <v>921.875</v>
      </c>
      <c r="J31" s="59" t="str">
        <f>IF(AND((G20=1),('PPG Phase Definition'!W17="TIA1 and TIA2")),(E30-1),"")</f>
        <v/>
      </c>
      <c r="K31" s="60" t="str">
        <f>IF(AND((G20=1),('PPG Phase Definition'!W17="TIA1 and TIA2")),"CONV2","")</f>
        <v/>
      </c>
      <c r="L31" s="60" t="str">
        <f>IF(AND((G20=1),('PPG Phase Definition'!W17="TIA1 and TIA2")),I31,"")</f>
        <v/>
      </c>
      <c r="M31" s="61" t="str">
        <f>IF(AND((G20=1),('PPG Phase Definition'!W17="TIA1 and TIA2")),(I31+H31-$B$12),"")</f>
        <v/>
      </c>
      <c r="N31" s="23">
        <f xml:space="preserve"> IF(G31="","",(G31/'PPG Config'!$C$39))</f>
        <v>101</v>
      </c>
      <c r="O31" s="23">
        <f xml:space="preserve"> IF(I31="","",(I31/'PPG Config'!$C$39))</f>
        <v>118</v>
      </c>
      <c r="P31" s="23"/>
      <c r="Q31" s="23"/>
    </row>
    <row r="32" spans="4:18" x14ac:dyDescent="0.25">
      <c r="D32" s="59"/>
      <c r="E32" s="60">
        <f t="shared" ref="E32" si="15" xml:space="preserve"> IF(G30=1,(D34+1),"")</f>
        <v>3</v>
      </c>
      <c r="F32" s="60" t="str">
        <f t="shared" si="6"/>
        <v>LED ON</v>
      </c>
      <c r="G32" s="60">
        <f xml:space="preserve"> IF(G30=1,(IF('PPG Phase Definition'!K261=0,'RESULTS - PPG Phase timing'!G34+$B$13,(MAX(I31,M31)+$B$5))),"")</f>
        <v>796.875</v>
      </c>
      <c r="H32" s="60">
        <f xml:space="preserve"> IF(G30=1,CEILING('PPG Phase Definition'!J261/'PPG Config'!$C$39,1)*'PPG Config'!$C$39,"")</f>
        <v>117.1875</v>
      </c>
      <c r="I32" s="61">
        <f xml:space="preserve"> IF(G30=1,(G32+H32),"")</f>
        <v>914.0625</v>
      </c>
      <c r="J32" s="59"/>
      <c r="K32" s="60"/>
      <c r="L32" s="60"/>
      <c r="M32" s="132"/>
      <c r="N32" s="23">
        <f xml:space="preserve"> IF(G32="","",(G32/'PPG Config'!$C$39))</f>
        <v>102</v>
      </c>
      <c r="O32" s="23">
        <f xml:space="preserve"> IF(I32="","",(I32/'PPG Config'!$C$39))</f>
        <v>117</v>
      </c>
      <c r="P32" s="23"/>
      <c r="Q32" s="23"/>
    </row>
    <row r="33" spans="4:22" x14ac:dyDescent="0.25">
      <c r="D33" s="59"/>
      <c r="E33" s="60">
        <f t="shared" ref="E33" si="16" xml:space="preserve"> IF(G30=1,(D34+1),"")</f>
        <v>3</v>
      </c>
      <c r="F33" s="60" t="str">
        <f t="shared" si="8"/>
        <v>SAMP</v>
      </c>
      <c r="G33" s="60">
        <f t="shared" ref="G33" si="17" xml:space="preserve"> IF(G30=1,(G32+$B$3),"")</f>
        <v>796.875</v>
      </c>
      <c r="H33" s="60"/>
      <c r="I33" s="61">
        <f t="shared" ref="I33" si="18" xml:space="preserve"> IF(G30=1,I32,"")</f>
        <v>914.0625</v>
      </c>
      <c r="J33" s="59"/>
      <c r="K33" s="60"/>
      <c r="L33" s="60"/>
      <c r="M33" s="132"/>
      <c r="N33" s="23">
        <f xml:space="preserve"> IF(G33="","",(G33/'PPG Config'!$C$39))</f>
        <v>102</v>
      </c>
      <c r="O33" s="23">
        <f xml:space="preserve"> IF(I33="","",(I33/'PPG Config'!$C$39))</f>
        <v>117</v>
      </c>
      <c r="P33" s="23"/>
      <c r="Q33" s="23"/>
      <c r="T33" s="27" t="s">
        <v>157</v>
      </c>
    </row>
    <row r="34" spans="4:22" x14ac:dyDescent="0.25">
      <c r="D34" s="59">
        <f t="shared" ref="D34" si="19" xml:space="preserve"> IF(G20=1,(D24+1),"")</f>
        <v>2</v>
      </c>
      <c r="E34" s="60"/>
      <c r="F34" s="60" t="str">
        <f t="shared" si="12"/>
        <v>WINDOW</v>
      </c>
      <c r="G34" s="60">
        <f>IF(G20=1,(I24) + IF('PPG Phase Definition'!S27="ANA AACM",(IF(Global!$C$12=128,4,IF(Global!$C$12=64,2,1)))*'RESULTS - PPG Phase timing'!$B$12,0)+$B$4,"")</f>
        <v>789.0625</v>
      </c>
      <c r="H34" s="60"/>
      <c r="I34" s="381">
        <f xml:space="preserve"> IF(G20=1,IF(G30=1,MAX(MAX(I31,M31)+$B$12,I32),MAX(I31,M31)),"1")</f>
        <v>929.6875</v>
      </c>
      <c r="J34" s="59"/>
      <c r="K34" s="60"/>
      <c r="L34" s="60"/>
      <c r="M34" s="132"/>
      <c r="N34" s="23">
        <f xml:space="preserve"> IF(G34="","",(G34/'PPG Config'!$C$39))</f>
        <v>101</v>
      </c>
      <c r="O34" s="23">
        <f xml:space="preserve"> IF(I34="","",(I34/'PPG Config'!$C$39))</f>
        <v>119</v>
      </c>
      <c r="P34" s="23">
        <f>IF('PPG Phase Definition'!K251=0,(G22+H22))</f>
        <v>765.625</v>
      </c>
      <c r="Q34" s="23"/>
      <c r="T34" s="27">
        <v>0</v>
      </c>
      <c r="U34" s="27">
        <f>G14</f>
        <v>515.625</v>
      </c>
      <c r="V34" s="27">
        <f>I14</f>
        <v>640.625</v>
      </c>
    </row>
    <row r="35" spans="4:22" x14ac:dyDescent="0.25">
      <c r="D35" s="59"/>
      <c r="E35" s="60"/>
      <c r="F35" s="60"/>
      <c r="G35" s="60"/>
      <c r="H35" s="60"/>
      <c r="I35" s="61"/>
      <c r="J35" s="59"/>
      <c r="K35" s="60"/>
      <c r="L35" s="60"/>
      <c r="M35" s="132"/>
      <c r="N35" s="23"/>
      <c r="O35" s="23"/>
      <c r="P35" s="23"/>
      <c r="Q35" s="23"/>
      <c r="T35" s="27">
        <v>1</v>
      </c>
    </row>
    <row r="36" spans="4:22" x14ac:dyDescent="0.25">
      <c r="D36" s="59"/>
      <c r="E36" s="60"/>
      <c r="F36" s="60"/>
      <c r="G36" s="60"/>
      <c r="H36" s="60"/>
      <c r="I36" s="61"/>
      <c r="J36" s="59"/>
      <c r="K36" s="60"/>
      <c r="L36" s="60"/>
      <c r="M36" s="132"/>
      <c r="N36" s="23"/>
      <c r="O36" s="23"/>
      <c r="P36" s="23"/>
      <c r="Q36" s="23"/>
      <c r="S36" s="27">
        <v>1</v>
      </c>
      <c r="T36" s="27">
        <v>3</v>
      </c>
    </row>
    <row r="37" spans="4:22" x14ac:dyDescent="0.25">
      <c r="D37" s="59"/>
      <c r="E37" s="60"/>
      <c r="F37" s="60"/>
      <c r="G37" s="60"/>
      <c r="H37" s="60"/>
      <c r="I37" s="61"/>
      <c r="J37" s="59"/>
      <c r="K37" s="60"/>
      <c r="L37" s="60"/>
      <c r="M37" s="132"/>
      <c r="N37" s="23"/>
      <c r="O37" s="23"/>
      <c r="P37" s="23"/>
      <c r="Q37" s="23"/>
      <c r="S37" s="27">
        <v>4</v>
      </c>
      <c r="T37" s="27">
        <v>6</v>
      </c>
    </row>
    <row r="38" spans="4:22" x14ac:dyDescent="0.25">
      <c r="D38" s="59"/>
      <c r="E38" s="60"/>
      <c r="F38" s="60"/>
      <c r="G38" s="60"/>
      <c r="H38" s="60"/>
      <c r="I38" s="61"/>
      <c r="J38" s="59"/>
      <c r="K38" s="60"/>
      <c r="L38" s="60"/>
      <c r="M38" s="132"/>
      <c r="N38" s="23"/>
      <c r="O38" s="23"/>
      <c r="P38" s="23"/>
      <c r="Q38" s="23"/>
    </row>
    <row r="39" spans="4:22" ht="12" thickBot="1" x14ac:dyDescent="0.3">
      <c r="D39" s="62"/>
      <c r="E39" s="63"/>
      <c r="F39" s="63"/>
      <c r="G39" s="63"/>
      <c r="H39" s="63"/>
      <c r="I39" s="64"/>
      <c r="J39" s="62"/>
      <c r="K39" s="63"/>
      <c r="L39" s="63"/>
      <c r="M39" s="133"/>
      <c r="N39" s="23" t="str">
        <f xml:space="preserve"> IF(G39="","",(G39/'PPG Config'!$C$39))</f>
        <v/>
      </c>
      <c r="O39" s="23" t="str">
        <f xml:space="preserve"> IF(I39="","",(I39/'PPG Config'!$C$39))</f>
        <v/>
      </c>
      <c r="P39" s="23"/>
      <c r="Q39" s="23"/>
    </row>
    <row r="40" spans="4:22" x14ac:dyDescent="0.25">
      <c r="D40" s="56"/>
      <c r="E40" s="57">
        <f t="shared" si="0"/>
        <v>4</v>
      </c>
      <c r="F40" s="57" t="s">
        <v>159</v>
      </c>
      <c r="G40" s="57">
        <f xml:space="preserve"> IF('PPG Phase Definition'!C271=1,1,0)</f>
        <v>0</v>
      </c>
      <c r="H40" s="57"/>
      <c r="I40" s="58"/>
      <c r="J40" s="56"/>
      <c r="K40" s="57"/>
      <c r="L40" s="57"/>
      <c r="M40" s="131"/>
      <c r="N40" s="23"/>
      <c r="O40" s="23" t="str">
        <f xml:space="preserve"> IF(I40="","",(I40/'PPG Config'!$C$39))</f>
        <v/>
      </c>
      <c r="P40" s="23"/>
      <c r="Q40" s="23"/>
    </row>
    <row r="41" spans="4:22" x14ac:dyDescent="0.25">
      <c r="D41" s="59"/>
      <c r="E41" s="60">
        <f t="shared" ref="E41" si="20">IF(G30=1,(E40-1),"")</f>
        <v>3</v>
      </c>
      <c r="F41" s="60" t="str">
        <f t="shared" si="2"/>
        <v>CONV</v>
      </c>
      <c r="G41" s="60">
        <f t="shared" si="3"/>
        <v>929.6875</v>
      </c>
      <c r="H41" s="60">
        <f xml:space="preserve"> IF(G30=1,CEILING('PPG Phase Definition'!O261/'PPG Config'!$C$39,1)*'PPG Config'!$C$39,"")</f>
        <v>132.8125</v>
      </c>
      <c r="I41" s="61">
        <f t="shared" ref="I41" si="21">IF(G30=1,(G41+H41),"")</f>
        <v>1062.5</v>
      </c>
      <c r="J41" s="59" t="str">
        <f>IF(AND((G30=1),('PPG Phase Definition'!W27="TIA1 and TIA2")),(E40-1),"")</f>
        <v/>
      </c>
      <c r="K41" s="60" t="str">
        <f>IF(AND((G30=1),('PPG Phase Definition'!W27="TIA1 and TIA2")),"CONV2","")</f>
        <v/>
      </c>
      <c r="L41" s="60" t="str">
        <f>IF(AND((G30=1),('PPG Phase Definition'!W27="TIA1 and TIA2")),I41,"")</f>
        <v/>
      </c>
      <c r="M41" s="61" t="str">
        <f>IF(AND((G30=1),('PPG Phase Definition'!W27="TIA1 and TIA2")),(I41+H41-$B$12),"")</f>
        <v/>
      </c>
      <c r="N41" s="23">
        <f xml:space="preserve"> IF(G41="","",(G41/'PPG Config'!$C$39))</f>
        <v>119</v>
      </c>
      <c r="O41" s="23">
        <f xml:space="preserve"> IF(I41="","",(I41/'PPG Config'!$C$39))</f>
        <v>136</v>
      </c>
      <c r="P41" s="23"/>
      <c r="Q41" s="23"/>
    </row>
    <row r="42" spans="4:22" x14ac:dyDescent="0.25">
      <c r="D42" s="59"/>
      <c r="E42" s="60" t="str">
        <f t="shared" ref="E42" si="22" xml:space="preserve"> IF(G40=1,(D44+1),"")</f>
        <v/>
      </c>
      <c r="F42" s="60" t="str">
        <f t="shared" si="6"/>
        <v/>
      </c>
      <c r="G42" s="60" t="str">
        <f xml:space="preserve"> IF(G40=1,(IF('PPG Phase Definition'!K271=0,'RESULTS - PPG Phase timing'!G44+$B$13,(MAX(I41,M41)+$B$5))),"")</f>
        <v/>
      </c>
      <c r="H42" s="60" t="str">
        <f xml:space="preserve"> IF(G40=1,CEILING('PPG Phase Definition'!J271/'PPG Config'!$C$39,1)*'PPG Config'!$C$39,"")</f>
        <v/>
      </c>
      <c r="I42" s="61" t="str">
        <f xml:space="preserve"> IF(G40=1,(G42+H42),"")</f>
        <v/>
      </c>
      <c r="J42" s="59"/>
      <c r="K42" s="60"/>
      <c r="L42" s="60"/>
      <c r="M42" s="132"/>
      <c r="N42" s="23" t="str">
        <f xml:space="preserve"> IF(G42="","",(G42/'PPG Config'!$C$39))</f>
        <v/>
      </c>
      <c r="O42" s="23" t="str">
        <f xml:space="preserve"> IF(I42="","",(I42/'PPG Config'!$C$39))</f>
        <v/>
      </c>
      <c r="P42" s="23"/>
      <c r="Q42" s="23"/>
    </row>
    <row r="43" spans="4:22" x14ac:dyDescent="0.25">
      <c r="D43" s="59"/>
      <c r="E43" s="60" t="str">
        <f t="shared" ref="E43" si="23" xml:space="preserve"> IF(G40=1,(D44+1),"")</f>
        <v/>
      </c>
      <c r="F43" s="60" t="str">
        <f t="shared" si="8"/>
        <v/>
      </c>
      <c r="G43" s="60" t="str">
        <f t="shared" ref="G43" si="24" xml:space="preserve"> IF(G40=1,(G42+$B$3),"")</f>
        <v/>
      </c>
      <c r="H43" s="60"/>
      <c r="I43" s="61" t="str">
        <f t="shared" ref="I43" si="25" xml:space="preserve"> IF(G40=1,I42,"")</f>
        <v/>
      </c>
      <c r="J43" s="59"/>
      <c r="K43" s="60"/>
      <c r="L43" s="60"/>
      <c r="M43" s="132"/>
      <c r="N43" s="23" t="str">
        <f xml:space="preserve"> IF(G43="","",(G43/'PPG Config'!$C$39))</f>
        <v/>
      </c>
      <c r="O43" s="23" t="str">
        <f xml:space="preserve"> IF(I43="","",(I43/'PPG Config'!$C$39))</f>
        <v/>
      </c>
      <c r="P43" s="23"/>
      <c r="Q43" s="23"/>
    </row>
    <row r="44" spans="4:22" x14ac:dyDescent="0.25">
      <c r="D44" s="59">
        <f t="shared" ref="D44" si="26" xml:space="preserve"> IF(G30=1,(D34+1),"")</f>
        <v>3</v>
      </c>
      <c r="E44" s="60"/>
      <c r="F44" s="60" t="str">
        <f t="shared" si="12"/>
        <v>WINDOW</v>
      </c>
      <c r="G44" s="380">
        <f>IF(G30=1,(I34) + IF('PPG Phase Definition'!S37="ANA AACM",(IF(Global!$C$12=128,4,IF(Global!$C$12=64,2,1)))*'RESULTS - PPG Phase timing'!$B$12,0)+$B$4,"")</f>
        <v>929.6875</v>
      </c>
      <c r="H44" s="60"/>
      <c r="I44" s="381">
        <f xml:space="preserve"> IF(G30=1,IF(G40=1,MAX(MAX(I41,M41)+$B$12,I42),MAX(I41,M41)),"1")</f>
        <v>1062.5</v>
      </c>
      <c r="J44" s="59"/>
      <c r="K44" s="60"/>
      <c r="L44" s="60"/>
      <c r="M44" s="132"/>
      <c r="N44" s="23">
        <f xml:space="preserve"> IF(G44="","",(G44/'PPG Config'!$C$39))</f>
        <v>119</v>
      </c>
      <c r="O44" s="23">
        <f xml:space="preserve"> IF(I44="","",(I44/'PPG Config'!$C$39))</f>
        <v>136</v>
      </c>
      <c r="P44" s="23"/>
      <c r="Q44" s="23"/>
    </row>
    <row r="45" spans="4:22" x14ac:dyDescent="0.25">
      <c r="D45" s="59"/>
      <c r="E45" s="60"/>
      <c r="F45" s="60"/>
      <c r="G45" s="60"/>
      <c r="H45" s="60"/>
      <c r="I45" s="61"/>
      <c r="J45" s="59"/>
      <c r="K45" s="60"/>
      <c r="L45" s="60"/>
      <c r="M45" s="132"/>
      <c r="N45" s="23"/>
      <c r="O45" s="23"/>
      <c r="P45" s="23"/>
      <c r="Q45" s="23"/>
    </row>
    <row r="46" spans="4:22" x14ac:dyDescent="0.25">
      <c r="D46" s="59"/>
      <c r="E46" s="60"/>
      <c r="F46" s="60"/>
      <c r="G46" s="60"/>
      <c r="H46" s="60"/>
      <c r="I46" s="61"/>
      <c r="J46" s="59"/>
      <c r="K46" s="60"/>
      <c r="L46" s="60"/>
      <c r="M46" s="132"/>
      <c r="N46" s="23"/>
      <c r="O46" s="23"/>
      <c r="P46" s="23"/>
      <c r="Q46" s="23"/>
    </row>
    <row r="47" spans="4:22" x14ac:dyDescent="0.25">
      <c r="D47" s="59"/>
      <c r="E47" s="60"/>
      <c r="F47" s="60"/>
      <c r="G47" s="60"/>
      <c r="H47" s="60"/>
      <c r="I47" s="61"/>
      <c r="J47" s="59"/>
      <c r="K47" s="60"/>
      <c r="L47" s="60"/>
      <c r="M47" s="132"/>
      <c r="N47" s="23"/>
      <c r="O47" s="23"/>
      <c r="P47" s="23"/>
      <c r="Q47" s="23"/>
    </row>
    <row r="48" spans="4:22" x14ac:dyDescent="0.25">
      <c r="D48" s="59"/>
      <c r="E48" s="60"/>
      <c r="F48" s="60"/>
      <c r="G48" s="60"/>
      <c r="H48" s="60"/>
      <c r="I48" s="61"/>
      <c r="J48" s="59"/>
      <c r="K48" s="60"/>
      <c r="L48" s="60"/>
      <c r="M48" s="132"/>
      <c r="N48" s="23"/>
      <c r="O48" s="23"/>
      <c r="P48" s="23"/>
      <c r="Q48" s="23"/>
    </row>
    <row r="49" spans="4:17" ht="12" thickBot="1" x14ac:dyDescent="0.3">
      <c r="D49" s="62"/>
      <c r="E49" s="63"/>
      <c r="F49" s="63"/>
      <c r="G49" s="63"/>
      <c r="H49" s="63"/>
      <c r="I49" s="64"/>
      <c r="J49" s="62"/>
      <c r="K49" s="63"/>
      <c r="L49" s="63"/>
      <c r="M49" s="133"/>
      <c r="N49" s="23" t="str">
        <f xml:space="preserve"> IF(G49="","",(G49/'PPG Config'!$C$39))</f>
        <v/>
      </c>
      <c r="O49" s="23" t="str">
        <f xml:space="preserve"> IF(I49="","",(I49/'PPG Config'!$C$39))</f>
        <v/>
      </c>
      <c r="P49" s="23"/>
      <c r="Q49" s="23"/>
    </row>
    <row r="50" spans="4:17" x14ac:dyDescent="0.25">
      <c r="D50" s="56"/>
      <c r="E50" s="57">
        <f t="shared" si="0"/>
        <v>5</v>
      </c>
      <c r="F50" s="57" t="s">
        <v>159</v>
      </c>
      <c r="G50" s="57">
        <f xml:space="preserve"> IF('PPG Phase Definition'!C281=1,1,0)</f>
        <v>0</v>
      </c>
      <c r="H50" s="57"/>
      <c r="I50" s="58"/>
      <c r="J50" s="56"/>
      <c r="K50" s="57"/>
      <c r="L50" s="57"/>
      <c r="M50" s="131"/>
      <c r="N50" s="23"/>
      <c r="O50" s="23" t="str">
        <f xml:space="preserve"> IF(I50="","",(I50/'PPG Config'!$C$39))</f>
        <v/>
      </c>
      <c r="P50" s="23"/>
      <c r="Q50" s="23"/>
    </row>
    <row r="51" spans="4:17" x14ac:dyDescent="0.25">
      <c r="D51" s="59"/>
      <c r="E51" s="60" t="str">
        <f t="shared" ref="E51" si="27">IF(G40=1,(E50-1),"")</f>
        <v/>
      </c>
      <c r="F51" s="60" t="str">
        <f t="shared" si="2"/>
        <v/>
      </c>
      <c r="G51" s="60" t="str">
        <f t="shared" si="3"/>
        <v/>
      </c>
      <c r="H51" s="60" t="str">
        <f xml:space="preserve"> IF(G40=1,CEILING('PPG Phase Definition'!O271/'PPG Config'!$C$39,1)*'PPG Config'!$C$39,"")</f>
        <v/>
      </c>
      <c r="I51" s="61" t="str">
        <f t="shared" ref="I51" si="28">IF(G40=1,(G51+H51),"")</f>
        <v/>
      </c>
      <c r="J51" s="59" t="str">
        <f>IF(AND((G40=1),('PPG Phase Definition'!W37="TIA1 and TIA2")),(E50-1),"")</f>
        <v/>
      </c>
      <c r="K51" s="60" t="str">
        <f>IF(AND((G40=1),('PPG Phase Definition'!W37="TIA1 and TIA2")),"CONV2","")</f>
        <v/>
      </c>
      <c r="L51" s="60" t="str">
        <f>IF(AND((G40=1),('PPG Phase Definition'!W37="TIA1 and TIA2")),I51,"")</f>
        <v/>
      </c>
      <c r="M51" s="61" t="str">
        <f>IF(AND((G40=1),('PPG Phase Definition'!W37="TIA1 and TIA2")),(I51+H51-$B$12),"")</f>
        <v/>
      </c>
      <c r="N51" s="23" t="str">
        <f xml:space="preserve"> IF(G51="","",(G51/'PPG Config'!$C$39))</f>
        <v/>
      </c>
      <c r="O51" s="23" t="str">
        <f xml:space="preserve"> IF(I51="","",(I51/'PPG Config'!$C$39))</f>
        <v/>
      </c>
      <c r="P51" s="23"/>
      <c r="Q51" s="23"/>
    </row>
    <row r="52" spans="4:17" x14ac:dyDescent="0.25">
      <c r="D52" s="59"/>
      <c r="E52" s="60" t="str">
        <f t="shared" ref="E52" si="29" xml:space="preserve"> IF(G50=1,(D54+1),"")</f>
        <v/>
      </c>
      <c r="F52" s="60" t="str">
        <f t="shared" si="6"/>
        <v/>
      </c>
      <c r="G52" s="60" t="str">
        <f xml:space="preserve"> IF(G50=1,(IF('PPG Phase Definition'!K281=0,'RESULTS - PPG Phase timing'!G54+$B$13,(MAX(I51,M51)+$B$5))),"")</f>
        <v/>
      </c>
      <c r="H52" s="60" t="str">
        <f xml:space="preserve"> IF(G50=1,CEILING('PPG Phase Definition'!J281/'PPG Config'!$C$39,1)*'PPG Config'!$C$39,"")</f>
        <v/>
      </c>
      <c r="I52" s="61" t="str">
        <f xml:space="preserve"> IF(G50=1,(G52+H52),"")</f>
        <v/>
      </c>
      <c r="J52" s="59"/>
      <c r="K52" s="60"/>
      <c r="L52" s="60"/>
      <c r="M52" s="132"/>
      <c r="N52" s="23" t="str">
        <f xml:space="preserve"> IF(G52="","",(G52/'PPG Config'!$C$39))</f>
        <v/>
      </c>
      <c r="O52" s="23" t="str">
        <f xml:space="preserve"> IF(I52="","",(I52/'PPG Config'!$C$39))</f>
        <v/>
      </c>
      <c r="P52" s="23"/>
      <c r="Q52" s="23"/>
    </row>
    <row r="53" spans="4:17" x14ac:dyDescent="0.25">
      <c r="D53" s="59"/>
      <c r="E53" s="60" t="str">
        <f t="shared" ref="E53" si="30" xml:space="preserve"> IF(G50=1,(D54+1),"")</f>
        <v/>
      </c>
      <c r="F53" s="60" t="str">
        <f t="shared" si="8"/>
        <v/>
      </c>
      <c r="G53" s="60" t="str">
        <f t="shared" ref="G53" si="31" xml:space="preserve"> IF(G50=1,(G52+$B$3),"")</f>
        <v/>
      </c>
      <c r="H53" s="60"/>
      <c r="I53" s="61" t="str">
        <f t="shared" ref="I53" si="32" xml:space="preserve"> IF(G50=1,I52,"")</f>
        <v/>
      </c>
      <c r="J53" s="59"/>
      <c r="K53" s="60"/>
      <c r="L53" s="60"/>
      <c r="M53" s="132"/>
      <c r="N53" s="23" t="str">
        <f xml:space="preserve"> IF(G53="","",(G53/'PPG Config'!$C$39))</f>
        <v/>
      </c>
      <c r="O53" s="23" t="str">
        <f xml:space="preserve"> IF(I53="","",(I53/'PPG Config'!$C$39))</f>
        <v/>
      </c>
      <c r="P53" s="23"/>
      <c r="Q53" s="23"/>
    </row>
    <row r="54" spans="4:17" x14ac:dyDescent="0.25">
      <c r="D54" s="59" t="str">
        <f t="shared" ref="D54" si="33" xml:space="preserve"> IF(G40=1,(D44+1),"")</f>
        <v/>
      </c>
      <c r="E54" s="60"/>
      <c r="F54" s="60" t="str">
        <f t="shared" si="12"/>
        <v/>
      </c>
      <c r="G54" s="60" t="str">
        <f>IF(G40=1,(I44) + IF('PPG Phase Definition'!S47="ANA AACM",(IF(Global!$C$12=128,4,IF(Global!$C$12=64,2,1)))*'RESULTS - PPG Phase timing'!$B$12,0)+$B$4,"")</f>
        <v/>
      </c>
      <c r="H54" s="60"/>
      <c r="I54" s="61" t="str">
        <f xml:space="preserve"> IF(G40=1,IF(G50=1,MAX(MAX(I51,M51)+$B$12,I52),MAX(I51,M51)),"1")</f>
        <v>1</v>
      </c>
      <c r="J54" s="59"/>
      <c r="K54" s="60"/>
      <c r="L54" s="60"/>
      <c r="M54" s="132"/>
      <c r="N54" s="23" t="str">
        <f xml:space="preserve"> IF(G54="","",(G54/'PPG Config'!$C$39))</f>
        <v/>
      </c>
      <c r="O54" s="23">
        <f xml:space="preserve"> IF(I54="","",(I54/'PPG Config'!$C$39))</f>
        <v>0.128</v>
      </c>
      <c r="P54" s="23"/>
      <c r="Q54" s="23"/>
    </row>
    <row r="55" spans="4:17" x14ac:dyDescent="0.25">
      <c r="D55" s="59"/>
      <c r="E55" s="60"/>
      <c r="F55" s="60"/>
      <c r="G55" s="60"/>
      <c r="H55" s="60"/>
      <c r="I55" s="61"/>
      <c r="J55" s="59"/>
      <c r="K55" s="60"/>
      <c r="L55" s="60"/>
      <c r="M55" s="132"/>
      <c r="N55" s="23"/>
      <c r="O55" s="23"/>
      <c r="P55" s="23"/>
      <c r="Q55" s="23"/>
    </row>
    <row r="56" spans="4:17" x14ac:dyDescent="0.25">
      <c r="D56" s="59"/>
      <c r="E56" s="60"/>
      <c r="F56" s="60"/>
      <c r="G56" s="60"/>
      <c r="H56" s="60"/>
      <c r="I56" s="61"/>
      <c r="J56" s="59"/>
      <c r="K56" s="60"/>
      <c r="L56" s="60"/>
      <c r="M56" s="132"/>
      <c r="N56" s="23"/>
      <c r="O56" s="23"/>
      <c r="P56" s="23"/>
      <c r="Q56" s="23"/>
    </row>
    <row r="57" spans="4:17" x14ac:dyDescent="0.25">
      <c r="D57" s="59"/>
      <c r="E57" s="60"/>
      <c r="F57" s="60"/>
      <c r="G57" s="60"/>
      <c r="H57" s="60"/>
      <c r="I57" s="61"/>
      <c r="J57" s="59"/>
      <c r="K57" s="60"/>
      <c r="L57" s="60"/>
      <c r="M57" s="132"/>
      <c r="N57" s="23"/>
      <c r="O57" s="23"/>
      <c r="P57" s="23"/>
      <c r="Q57" s="23"/>
    </row>
    <row r="58" spans="4:17" x14ac:dyDescent="0.25">
      <c r="D58" s="59"/>
      <c r="E58" s="60"/>
      <c r="F58" s="60"/>
      <c r="G58" s="60"/>
      <c r="H58" s="60"/>
      <c r="I58" s="61"/>
      <c r="J58" s="59"/>
      <c r="K58" s="60"/>
      <c r="L58" s="60"/>
      <c r="M58" s="132"/>
      <c r="N58" s="23"/>
      <c r="O58" s="23"/>
      <c r="P58" s="23"/>
      <c r="Q58" s="23"/>
    </row>
    <row r="59" spans="4:17" ht="12" thickBot="1" x14ac:dyDescent="0.3">
      <c r="D59" s="62"/>
      <c r="E59" s="63"/>
      <c r="F59" s="63"/>
      <c r="G59" s="63"/>
      <c r="H59" s="63"/>
      <c r="I59" s="64"/>
      <c r="J59" s="62"/>
      <c r="K59" s="63"/>
      <c r="L59" s="63"/>
      <c r="M59" s="133"/>
      <c r="N59" s="23" t="str">
        <f xml:space="preserve"> IF(G59="","",(G59/'PPG Config'!$C$39))</f>
        <v/>
      </c>
      <c r="O59" s="23" t="str">
        <f xml:space="preserve"> IF(I59="","",(I59/'PPG Config'!$C$39))</f>
        <v/>
      </c>
      <c r="P59" s="23"/>
      <c r="Q59" s="23"/>
    </row>
    <row r="60" spans="4:17" x14ac:dyDescent="0.25">
      <c r="D60" s="56"/>
      <c r="E60" s="57">
        <f t="shared" si="0"/>
        <v>6</v>
      </c>
      <c r="F60" s="57" t="s">
        <v>159</v>
      </c>
      <c r="G60" s="57">
        <f xml:space="preserve"> IF('PPG Phase Definition'!C291=1,1,0)</f>
        <v>0</v>
      </c>
      <c r="H60" s="57"/>
      <c r="I60" s="58"/>
      <c r="J60" s="56"/>
      <c r="K60" s="57"/>
      <c r="L60" s="57"/>
      <c r="M60" s="131"/>
      <c r="N60" s="23"/>
      <c r="O60" s="23" t="str">
        <f xml:space="preserve"> IF(I60="","",(I60/'PPG Config'!$C$39))</f>
        <v/>
      </c>
      <c r="P60" s="23"/>
      <c r="Q60" s="23"/>
    </row>
    <row r="61" spans="4:17" x14ac:dyDescent="0.25">
      <c r="D61" s="59"/>
      <c r="E61" s="60" t="str">
        <f t="shared" ref="E61" si="34">IF(G50=1,(E60-1),"")</f>
        <v/>
      </c>
      <c r="F61" s="60" t="str">
        <f t="shared" si="2"/>
        <v/>
      </c>
      <c r="G61" s="60" t="str">
        <f t="shared" si="3"/>
        <v/>
      </c>
      <c r="H61" s="60" t="str">
        <f xml:space="preserve"> IF(G50=1,CEILING('PPG Phase Definition'!O281/'PPG Config'!$C$39,1)*'PPG Config'!$C$39,"")</f>
        <v/>
      </c>
      <c r="I61" s="61" t="str">
        <f t="shared" ref="I61" si="35">IF(G50=1,(G61+H61),"")</f>
        <v/>
      </c>
      <c r="J61" s="59" t="str">
        <f>IF(AND((G50=1),('PPG Phase Definition'!W47="TIA1 and TIA2")),(E60-1),"")</f>
        <v/>
      </c>
      <c r="K61" s="60" t="str">
        <f>IF(AND((G50=1),('PPG Phase Definition'!W47="TIA1 and TIA2")),"CONV2","")</f>
        <v/>
      </c>
      <c r="L61" s="60" t="str">
        <f>IF(AND((G50=1),('PPG Phase Definition'!W47="TIA1 and TIA2")),I61,"")</f>
        <v/>
      </c>
      <c r="M61" s="61" t="str">
        <f>IF(AND((G50=1),('PPG Phase Definition'!W47="TIA1 and TIA2")),(I61+H61-$B$12),"")</f>
        <v/>
      </c>
      <c r="N61" s="23" t="str">
        <f xml:space="preserve"> IF(G61="","",(G61/'PPG Config'!$C$39))</f>
        <v/>
      </c>
      <c r="O61" s="23" t="str">
        <f xml:space="preserve"> IF(I61="","",(I61/'PPG Config'!$C$39))</f>
        <v/>
      </c>
      <c r="P61" s="23"/>
      <c r="Q61" s="23"/>
    </row>
    <row r="62" spans="4:17" x14ac:dyDescent="0.25">
      <c r="D62" s="59"/>
      <c r="E62" s="60" t="str">
        <f t="shared" ref="E62" si="36" xml:space="preserve"> IF(G60=1,(D64+1),"")</f>
        <v/>
      </c>
      <c r="F62" s="60" t="str">
        <f t="shared" si="6"/>
        <v/>
      </c>
      <c r="G62" s="60" t="str">
        <f xml:space="preserve"> IF(G60=1,(IF('PPG Phase Definition'!K291=0,'RESULTS - PPG Phase timing'!G64+$B$13,(MAX(I61,M61)+$B$5))),"")</f>
        <v/>
      </c>
      <c r="H62" s="60" t="str">
        <f xml:space="preserve"> IF(G60=1,CEILING('PPG Phase Definition'!J291/'PPG Config'!$C$39,1)*'PPG Config'!$C$39,"")</f>
        <v/>
      </c>
      <c r="I62" s="61" t="str">
        <f xml:space="preserve"> IF(G60=1,(G62+H62),"")</f>
        <v/>
      </c>
      <c r="J62" s="59"/>
      <c r="K62" s="60"/>
      <c r="L62" s="60"/>
      <c r="M62" s="132"/>
      <c r="N62" s="23" t="str">
        <f xml:space="preserve"> IF(G62="","",(G62/'PPG Config'!$C$39))</f>
        <v/>
      </c>
      <c r="O62" s="23" t="str">
        <f xml:space="preserve"> IF(I62="","",(I62/'PPG Config'!$C$39))</f>
        <v/>
      </c>
      <c r="P62" s="23"/>
      <c r="Q62" s="23"/>
    </row>
    <row r="63" spans="4:17" x14ac:dyDescent="0.25">
      <c r="D63" s="59"/>
      <c r="E63" s="60" t="str">
        <f t="shared" ref="E63" si="37" xml:space="preserve"> IF(G60=1,(D64+1),"")</f>
        <v/>
      </c>
      <c r="F63" s="60" t="str">
        <f t="shared" si="8"/>
        <v/>
      </c>
      <c r="G63" s="60" t="str">
        <f t="shared" ref="G63" si="38" xml:space="preserve"> IF(G60=1,(G62+$B$3),"")</f>
        <v/>
      </c>
      <c r="H63" s="60"/>
      <c r="I63" s="61" t="str">
        <f t="shared" ref="I63" si="39" xml:space="preserve"> IF(G60=1,I62,"")</f>
        <v/>
      </c>
      <c r="J63" s="59"/>
      <c r="K63" s="60"/>
      <c r="L63" s="60"/>
      <c r="M63" s="132"/>
      <c r="N63" s="23" t="str">
        <f xml:space="preserve"> IF(G63="","",(G63/'PPG Config'!$C$39))</f>
        <v/>
      </c>
      <c r="O63" s="23" t="str">
        <f xml:space="preserve"> IF(I63="","",(I63/'PPG Config'!$C$39))</f>
        <v/>
      </c>
      <c r="P63" s="23"/>
      <c r="Q63" s="23"/>
    </row>
    <row r="64" spans="4:17" x14ac:dyDescent="0.25">
      <c r="D64" s="59" t="str">
        <f t="shared" ref="D64" si="40" xml:space="preserve"> IF(G50=1,(D54+1),"")</f>
        <v/>
      </c>
      <c r="E64" s="60"/>
      <c r="F64" s="60" t="str">
        <f t="shared" si="12"/>
        <v/>
      </c>
      <c r="G64" s="60" t="str">
        <f>IF(G50=1,(I54) + IF('PPG Phase Definition'!S57="ANA AACM",(IF(Global!$C$12=128,4,IF(Global!$C$12=64,2,1)))*'RESULTS - PPG Phase timing'!$B$12,0)+$B$4,"")</f>
        <v/>
      </c>
      <c r="H64" s="60"/>
      <c r="I64" s="61" t="str">
        <f xml:space="preserve"> IF(G50=1,IF(G60=1,MAX(MAX(I61,M61)+$B$12,I62),MAX(I61,M61)),"1")</f>
        <v>1</v>
      </c>
      <c r="J64" s="59"/>
      <c r="K64" s="60"/>
      <c r="L64" s="60"/>
      <c r="M64" s="132"/>
      <c r="N64" s="23" t="str">
        <f xml:space="preserve"> IF(G64="","",(G64/'PPG Config'!$C$39))</f>
        <v/>
      </c>
      <c r="O64" s="23">
        <f xml:space="preserve"> IF(I64="","",(I64/'PPG Config'!$C$39))</f>
        <v>0.128</v>
      </c>
      <c r="P64" s="23"/>
      <c r="Q64" s="23"/>
    </row>
    <row r="65" spans="4:17" x14ac:dyDescent="0.25">
      <c r="D65" s="59"/>
      <c r="E65" s="60"/>
      <c r="F65" s="60"/>
      <c r="G65" s="60"/>
      <c r="H65" s="60"/>
      <c r="I65" s="61"/>
      <c r="J65" s="59"/>
      <c r="K65" s="60"/>
      <c r="L65" s="60"/>
      <c r="M65" s="132"/>
      <c r="N65" s="23"/>
      <c r="O65" s="23"/>
      <c r="P65" s="23"/>
      <c r="Q65" s="23"/>
    </row>
    <row r="66" spans="4:17" x14ac:dyDescent="0.25">
      <c r="D66" s="59"/>
      <c r="E66" s="60"/>
      <c r="F66" s="60"/>
      <c r="G66" s="60"/>
      <c r="H66" s="60"/>
      <c r="I66" s="61"/>
      <c r="J66" s="59"/>
      <c r="K66" s="60"/>
      <c r="L66" s="60"/>
      <c r="M66" s="132"/>
      <c r="N66" s="23"/>
      <c r="O66" s="23"/>
      <c r="P66" s="23"/>
      <c r="Q66" s="23"/>
    </row>
    <row r="67" spans="4:17" x14ac:dyDescent="0.25">
      <c r="D67" s="59"/>
      <c r="E67" s="60"/>
      <c r="F67" s="60"/>
      <c r="G67" s="60"/>
      <c r="H67" s="60"/>
      <c r="I67" s="61"/>
      <c r="J67" s="59"/>
      <c r="K67" s="60"/>
      <c r="L67" s="60"/>
      <c r="M67" s="132"/>
      <c r="N67" s="23"/>
      <c r="O67" s="23"/>
      <c r="P67" s="23"/>
      <c r="Q67" s="23"/>
    </row>
    <row r="68" spans="4:17" x14ac:dyDescent="0.25">
      <c r="D68" s="59"/>
      <c r="E68" s="60"/>
      <c r="F68" s="60"/>
      <c r="G68" s="60"/>
      <c r="H68" s="60"/>
      <c r="I68" s="61"/>
      <c r="J68" s="59"/>
      <c r="K68" s="60"/>
      <c r="L68" s="60"/>
      <c r="M68" s="132"/>
      <c r="N68" s="23"/>
      <c r="O68" s="23"/>
      <c r="P68" s="23"/>
      <c r="Q68" s="23"/>
    </row>
    <row r="69" spans="4:17" ht="12" thickBot="1" x14ac:dyDescent="0.3">
      <c r="D69" s="62"/>
      <c r="E69" s="63"/>
      <c r="F69" s="63"/>
      <c r="G69" s="63"/>
      <c r="H69" s="63"/>
      <c r="I69" s="64"/>
      <c r="J69" s="62"/>
      <c r="K69" s="63"/>
      <c r="L69" s="63"/>
      <c r="M69" s="133"/>
      <c r="N69" s="23" t="str">
        <f xml:space="preserve"> IF(G69="","",(G69/'PPG Config'!$C$39))</f>
        <v/>
      </c>
      <c r="O69" s="23" t="str">
        <f xml:space="preserve"> IF(I69="","",(I69/'PPG Config'!$C$39))</f>
        <v/>
      </c>
      <c r="P69" s="23"/>
      <c r="Q69" s="23"/>
    </row>
    <row r="70" spans="4:17" x14ac:dyDescent="0.25">
      <c r="D70" s="56"/>
      <c r="E70" s="57">
        <f t="shared" si="0"/>
        <v>7</v>
      </c>
      <c r="F70" s="57" t="s">
        <v>159</v>
      </c>
      <c r="G70" s="57">
        <f xml:space="preserve"> IF('PPG Phase Definition'!C301=1,1,0)</f>
        <v>0</v>
      </c>
      <c r="H70" s="57"/>
      <c r="I70" s="58"/>
      <c r="J70" s="56"/>
      <c r="K70" s="57"/>
      <c r="L70" s="57"/>
      <c r="M70" s="131"/>
      <c r="N70" s="23"/>
      <c r="O70" s="23" t="str">
        <f xml:space="preserve"> IF(I70="","",(I70/'PPG Config'!$C$39))</f>
        <v/>
      </c>
      <c r="P70" s="23"/>
      <c r="Q70" s="23"/>
    </row>
    <row r="71" spans="4:17" x14ac:dyDescent="0.25">
      <c r="D71" s="59"/>
      <c r="E71" s="60" t="str">
        <f t="shared" ref="E71" si="41">IF(G60=1,(E70-1),"")</f>
        <v/>
      </c>
      <c r="F71" s="60" t="str">
        <f t="shared" si="2"/>
        <v/>
      </c>
      <c r="G71" s="60" t="str">
        <f t="shared" si="3"/>
        <v/>
      </c>
      <c r="H71" s="60" t="str">
        <f xml:space="preserve"> IF(G60=1,CEILING('PPG Phase Definition'!O291/'PPG Config'!$C$39,1)*'PPG Config'!$C$39,"")</f>
        <v/>
      </c>
      <c r="I71" s="61" t="str">
        <f t="shared" ref="I71" si="42">IF(G60=1,(G71+H71),"")</f>
        <v/>
      </c>
      <c r="J71" s="59" t="str">
        <f>IF(AND((G60=1),('PPG Phase Definition'!W57="TIA1 and TIA2")),(E70-1),"")</f>
        <v/>
      </c>
      <c r="K71" s="60" t="str">
        <f>IF(AND((G60=1),('PPG Phase Definition'!W57="TIA1 and TIA2")),"CONV2","")</f>
        <v/>
      </c>
      <c r="L71" s="60" t="str">
        <f>IF(AND((G60=1),('PPG Phase Definition'!W57="TIA1 and TIA2")),I71,"")</f>
        <v/>
      </c>
      <c r="M71" s="61" t="str">
        <f>IF(AND((G60=1),('PPG Phase Definition'!W57="TIA1 and TIA2")),(I71+H71),"")</f>
        <v/>
      </c>
      <c r="N71" s="23" t="str">
        <f xml:space="preserve"> IF(G71="","",(G71/'PPG Config'!$C$39))</f>
        <v/>
      </c>
      <c r="O71" s="23" t="str">
        <f xml:space="preserve"> IF(I71="","",(I71/'PPG Config'!$C$39))</f>
        <v/>
      </c>
      <c r="P71" s="23"/>
      <c r="Q71" s="23"/>
    </row>
    <row r="72" spans="4:17" x14ac:dyDescent="0.25">
      <c r="D72" s="59"/>
      <c r="E72" s="60" t="str">
        <f t="shared" ref="E72" si="43" xml:space="preserve"> IF(G70=1,(D74+1),"")</f>
        <v/>
      </c>
      <c r="F72" s="60" t="str">
        <f t="shared" si="6"/>
        <v/>
      </c>
      <c r="G72" s="60" t="str">
        <f xml:space="preserve"> IF(G70=1,(IF('PPG Phase Definition'!K301=0,'RESULTS - PPG Phase timing'!G74,(MAX(I71,M71)+$B$5))),"")</f>
        <v/>
      </c>
      <c r="H72" s="60" t="str">
        <f xml:space="preserve"> IF(G70=1,CEILING('PPG Phase Definition'!J301/'PPG Config'!$C$39,1)*'PPG Config'!$C$39,"")</f>
        <v/>
      </c>
      <c r="I72" s="61" t="str">
        <f xml:space="preserve"> IF(G70=1,IF('PPG Phase Definition'!K301=0, MIN((G72+H72),I71),(G72+H72)),"")</f>
        <v/>
      </c>
      <c r="J72" s="59"/>
      <c r="K72" s="60"/>
      <c r="L72" s="60"/>
      <c r="M72" s="132"/>
      <c r="N72" s="23" t="str">
        <f xml:space="preserve"> IF(G72="","",(G72/'PPG Config'!$C$39))</f>
        <v/>
      </c>
      <c r="O72" s="23" t="str">
        <f xml:space="preserve"> IF(I72="","",(I72/'PPG Config'!$C$39))</f>
        <v/>
      </c>
      <c r="P72" s="23"/>
      <c r="Q72" s="23"/>
    </row>
    <row r="73" spans="4:17" x14ac:dyDescent="0.25">
      <c r="D73" s="59"/>
      <c r="E73" s="60" t="str">
        <f t="shared" ref="E73" si="44" xml:space="preserve"> IF(G70=1,(D74+1),"")</f>
        <v/>
      </c>
      <c r="F73" s="60" t="str">
        <f t="shared" si="8"/>
        <v/>
      </c>
      <c r="G73" s="60" t="str">
        <f t="shared" ref="G73" si="45" xml:space="preserve"> IF(G70=1,(G72+$B$3),"")</f>
        <v/>
      </c>
      <c r="H73" s="60"/>
      <c r="I73" s="61" t="str">
        <f t="shared" ref="I73" si="46" xml:space="preserve"> IF(G70=1,I72,"")</f>
        <v/>
      </c>
      <c r="J73" s="59"/>
      <c r="K73" s="60"/>
      <c r="L73" s="60"/>
      <c r="M73" s="132"/>
      <c r="N73" s="23" t="str">
        <f xml:space="preserve"> IF(G73="","",(G73/'PPG Config'!$C$39))</f>
        <v/>
      </c>
      <c r="O73" s="23" t="str">
        <f xml:space="preserve"> IF(I73="","",(I73/'PPG Config'!$C$39))</f>
        <v/>
      </c>
      <c r="P73" s="23"/>
      <c r="Q73" s="23"/>
    </row>
    <row r="74" spans="4:17" x14ac:dyDescent="0.25">
      <c r="D74" s="59" t="str">
        <f t="shared" ref="D74" si="47" xml:space="preserve"> IF(G60=1,(D64+1),"")</f>
        <v/>
      </c>
      <c r="E74" s="60"/>
      <c r="F74" s="60" t="str">
        <f t="shared" si="12"/>
        <v/>
      </c>
      <c r="G74" s="60" t="str">
        <f t="shared" ref="G74" si="48">IF(G60=1,(I64+$B$4),"")</f>
        <v/>
      </c>
      <c r="H74" s="60"/>
      <c r="I74" s="61" t="str">
        <f xml:space="preserve"> IF(G60=1,IF(G70=1,MAX(IF('PPG Phase Definition'!K301=0,MAX(I71,M71),(G72+H72)),(G74+$B$6)),MAX(I71,M71)),"")</f>
        <v/>
      </c>
      <c r="J74" s="59"/>
      <c r="K74" s="60"/>
      <c r="L74" s="60"/>
      <c r="M74" s="132"/>
      <c r="N74" s="23" t="str">
        <f xml:space="preserve"> IF(G74="","",(G74/'PPG Config'!$C$39))</f>
        <v/>
      </c>
      <c r="O74" s="23" t="str">
        <f xml:space="preserve"> IF(I74="","",(I74/'PPG Config'!$C$39))</f>
        <v/>
      </c>
      <c r="P74" s="23"/>
      <c r="Q74" s="23"/>
    </row>
    <row r="75" spans="4:17" x14ac:dyDescent="0.25">
      <c r="D75" s="59"/>
      <c r="E75" s="60"/>
      <c r="F75" s="60"/>
      <c r="G75" s="60"/>
      <c r="H75" s="60"/>
      <c r="I75" s="61"/>
      <c r="J75" s="59"/>
      <c r="K75" s="60"/>
      <c r="L75" s="60"/>
      <c r="M75" s="132"/>
      <c r="N75" s="23"/>
      <c r="O75" s="23"/>
      <c r="P75" s="23"/>
      <c r="Q75" s="23"/>
    </row>
    <row r="76" spans="4:17" x14ac:dyDescent="0.25">
      <c r="D76" s="59"/>
      <c r="E76" s="60"/>
      <c r="F76" s="60"/>
      <c r="G76" s="60"/>
      <c r="H76" s="60"/>
      <c r="I76" s="61"/>
      <c r="J76" s="59"/>
      <c r="K76" s="60"/>
      <c r="L76" s="60"/>
      <c r="M76" s="132"/>
      <c r="N76" s="23"/>
      <c r="O76" s="23"/>
      <c r="P76" s="23"/>
      <c r="Q76" s="23"/>
    </row>
    <row r="77" spans="4:17" x14ac:dyDescent="0.25">
      <c r="D77" s="59"/>
      <c r="E77" s="60"/>
      <c r="F77" s="60"/>
      <c r="G77" s="60"/>
      <c r="H77" s="60"/>
      <c r="I77" s="61"/>
      <c r="J77" s="59"/>
      <c r="K77" s="60"/>
      <c r="L77" s="60"/>
      <c r="M77" s="132"/>
      <c r="N77" s="23"/>
      <c r="O77" s="23"/>
      <c r="P77" s="23"/>
      <c r="Q77" s="23"/>
    </row>
    <row r="78" spans="4:17" x14ac:dyDescent="0.25">
      <c r="D78" s="59"/>
      <c r="E78" s="60"/>
      <c r="F78" s="60"/>
      <c r="G78" s="60"/>
      <c r="H78" s="60"/>
      <c r="I78" s="61"/>
      <c r="J78" s="59"/>
      <c r="K78" s="60"/>
      <c r="L78" s="60"/>
      <c r="M78" s="132"/>
      <c r="N78" s="23"/>
      <c r="O78" s="23"/>
      <c r="P78" s="23"/>
      <c r="Q78" s="23"/>
    </row>
    <row r="79" spans="4:17" ht="12" thickBot="1" x14ac:dyDescent="0.3">
      <c r="D79" s="62"/>
      <c r="E79" s="63"/>
      <c r="F79" s="63"/>
      <c r="G79" s="63"/>
      <c r="H79" s="63"/>
      <c r="I79" s="64"/>
      <c r="J79" s="62"/>
      <c r="K79" s="63"/>
      <c r="L79" s="63"/>
      <c r="M79" s="133"/>
      <c r="N79" s="23" t="str">
        <f xml:space="preserve"> IF(G79="","",(G79/'PPG Config'!$C$39))</f>
        <v/>
      </c>
      <c r="O79" s="23" t="str">
        <f xml:space="preserve"> IF(I79="","",(I79/'PPG Config'!$C$39))</f>
        <v/>
      </c>
      <c r="P79" s="23"/>
      <c r="Q79" s="23"/>
    </row>
    <row r="80" spans="4:17" x14ac:dyDescent="0.25">
      <c r="D80" s="56"/>
      <c r="E80" s="57">
        <f t="shared" si="0"/>
        <v>8</v>
      </c>
      <c r="F80" s="57" t="s">
        <v>159</v>
      </c>
      <c r="G80" s="57">
        <f xml:space="preserve"> IF('PPG Phase Definition'!C311=1,1,0)</f>
        <v>0</v>
      </c>
      <c r="H80" s="57"/>
      <c r="I80" s="58"/>
      <c r="J80" s="56"/>
      <c r="K80" s="57"/>
      <c r="L80" s="57"/>
      <c r="M80" s="131"/>
      <c r="N80" s="23"/>
      <c r="O80" s="23" t="str">
        <f xml:space="preserve"> IF(I80="","",(I80/'PPG Config'!$C$39))</f>
        <v/>
      </c>
      <c r="P80" s="23"/>
      <c r="Q80" s="23"/>
    </row>
    <row r="81" spans="4:17" x14ac:dyDescent="0.25">
      <c r="D81" s="59"/>
      <c r="E81" s="60" t="str">
        <f t="shared" ref="E81" si="49">IF(G70=1,(E80-1),"")</f>
        <v/>
      </c>
      <c r="F81" s="60" t="str">
        <f t="shared" si="2"/>
        <v/>
      </c>
      <c r="G81" s="60" t="str">
        <f t="shared" si="3"/>
        <v/>
      </c>
      <c r="H81" s="60" t="str">
        <f xml:space="preserve"> IF(G70=1,CEILING('PPG Phase Definition'!O301/'PPG Config'!$C$39,1)*'PPG Config'!$C$39,"")</f>
        <v/>
      </c>
      <c r="I81" s="61" t="str">
        <f t="shared" ref="I81" si="50">IF(G70=1,(G81+H81),"")</f>
        <v/>
      </c>
      <c r="J81" s="59" t="str">
        <f>IF(AND((G70=1),('PPG Phase Definition'!W67="TIA1 and TIA2")),(E80-1),"")</f>
        <v/>
      </c>
      <c r="K81" s="60" t="str">
        <f>IF(AND((G70=1),('PPG Phase Definition'!W67="TIA1 and TIA2")),"CONV2","")</f>
        <v/>
      </c>
      <c r="L81" s="60" t="str">
        <f>IF(AND((G70=1),('PPG Phase Definition'!W67="TIA1 and TIA2")),I81,"")</f>
        <v/>
      </c>
      <c r="M81" s="61" t="str">
        <f>IF(AND((G70=1),('PPG Phase Definition'!W67="TIA1 and TIA2")),(I81+H81),"")</f>
        <v/>
      </c>
      <c r="N81" s="23" t="str">
        <f xml:space="preserve"> IF(G81="","",(G81/'PPG Config'!$C$39))</f>
        <v/>
      </c>
      <c r="O81" s="23" t="str">
        <f xml:space="preserve"> IF(I81="","",(I81/'PPG Config'!$C$39))</f>
        <v/>
      </c>
      <c r="P81" s="23"/>
      <c r="Q81" s="23"/>
    </row>
    <row r="82" spans="4:17" x14ac:dyDescent="0.25">
      <c r="D82" s="59"/>
      <c r="E82" s="60" t="str">
        <f t="shared" ref="E82" si="51" xml:space="preserve"> IF(G80=1,(D84+1),"")</f>
        <v/>
      </c>
      <c r="F82" s="60" t="str">
        <f t="shared" si="6"/>
        <v/>
      </c>
      <c r="G82" s="60" t="str">
        <f xml:space="preserve"> IF(G80=1,(IF('PPG Phase Definition'!K311=0,'RESULTS - PPG Phase timing'!G84,(MAX(I81,M81)+$B$5))),"")</f>
        <v/>
      </c>
      <c r="H82" s="60" t="str">
        <f xml:space="preserve"> IF(G80=1,CEILING('PPG Phase Definition'!J311/'PPG Config'!$C$39,1)*'PPG Config'!$C$39,"")</f>
        <v/>
      </c>
      <c r="I82" s="61" t="str">
        <f xml:space="preserve"> IF(G80=1,IF('PPG Phase Definition'!K311=0, MIN((G82+H82),I81),(G82+H82)),"")</f>
        <v/>
      </c>
      <c r="J82" s="59"/>
      <c r="K82" s="60"/>
      <c r="L82" s="60"/>
      <c r="M82" s="132"/>
      <c r="N82" s="23" t="str">
        <f xml:space="preserve"> IF(G82="","",(G82/'PPG Config'!$C$39))</f>
        <v/>
      </c>
      <c r="O82" s="23" t="str">
        <f xml:space="preserve"> IF(I82="","",(I82/'PPG Config'!$C$39))</f>
        <v/>
      </c>
      <c r="P82" s="23"/>
      <c r="Q82" s="23"/>
    </row>
    <row r="83" spans="4:17" x14ac:dyDescent="0.25">
      <c r="D83" s="59"/>
      <c r="E83" s="60" t="str">
        <f t="shared" ref="E83" si="52" xml:space="preserve"> IF(G80=1,(D84+1),"")</f>
        <v/>
      </c>
      <c r="F83" s="60" t="str">
        <f t="shared" si="8"/>
        <v/>
      </c>
      <c r="G83" s="60" t="str">
        <f t="shared" ref="G83" si="53" xml:space="preserve"> IF(G80=1,(G82+$B$3),"")</f>
        <v/>
      </c>
      <c r="H83" s="60"/>
      <c r="I83" s="61" t="str">
        <f t="shared" ref="I83" si="54" xml:space="preserve"> IF(G80=1,I82,"")</f>
        <v/>
      </c>
      <c r="J83" s="59"/>
      <c r="K83" s="60"/>
      <c r="L83" s="60"/>
      <c r="M83" s="132"/>
      <c r="N83" s="23" t="str">
        <f xml:space="preserve"> IF(G83="","",(G83/'PPG Config'!$C$39))</f>
        <v/>
      </c>
      <c r="O83" s="23" t="str">
        <f xml:space="preserve"> IF(I83="","",(I83/'PPG Config'!$C$39))</f>
        <v/>
      </c>
      <c r="P83" s="23"/>
      <c r="Q83" s="23"/>
    </row>
    <row r="84" spans="4:17" x14ac:dyDescent="0.25">
      <c r="D84" s="59" t="str">
        <f t="shared" ref="D84" si="55" xml:space="preserve"> IF(G70=1,(D74+1),"")</f>
        <v/>
      </c>
      <c r="E84" s="60"/>
      <c r="F84" s="60" t="str">
        <f t="shared" si="12"/>
        <v/>
      </c>
      <c r="G84" s="60" t="str">
        <f t="shared" ref="G84" si="56">IF(G70=1,(I74+$B$4),"")</f>
        <v/>
      </c>
      <c r="H84" s="60"/>
      <c r="I84" s="61" t="str">
        <f xml:space="preserve"> IF(G70=1,IF(G80=1,MAX(IF('PPG Phase Definition'!K311=0,MAX(I81,M81),(G82+H82)),(G84+$B$6)),MAX(I81,M81)),"")</f>
        <v/>
      </c>
      <c r="J84" s="59"/>
      <c r="K84" s="60"/>
      <c r="L84" s="60"/>
      <c r="M84" s="132"/>
      <c r="N84" s="23" t="str">
        <f xml:space="preserve"> IF(G84="","",(G84/'PPG Config'!$C$39))</f>
        <v/>
      </c>
      <c r="O84" s="23" t="str">
        <f xml:space="preserve"> IF(I84="","",(I84/'PPG Config'!$C$39))</f>
        <v/>
      </c>
      <c r="P84" s="23"/>
      <c r="Q84" s="23"/>
    </row>
    <row r="85" spans="4:17" x14ac:dyDescent="0.25">
      <c r="D85" s="59"/>
      <c r="E85" s="60"/>
      <c r="F85" s="60"/>
      <c r="G85" s="60"/>
      <c r="H85" s="60"/>
      <c r="I85" s="61"/>
      <c r="J85" s="59"/>
      <c r="K85" s="60"/>
      <c r="L85" s="60"/>
      <c r="M85" s="132"/>
      <c r="N85" s="23"/>
      <c r="O85" s="23"/>
      <c r="P85" s="23"/>
      <c r="Q85" s="23"/>
    </row>
    <row r="86" spans="4:17" x14ac:dyDescent="0.25">
      <c r="D86" s="59"/>
      <c r="E86" s="60"/>
      <c r="F86" s="60"/>
      <c r="G86" s="60"/>
      <c r="H86" s="60"/>
      <c r="I86" s="61"/>
      <c r="J86" s="59"/>
      <c r="K86" s="60"/>
      <c r="L86" s="60"/>
      <c r="M86" s="132"/>
      <c r="N86" s="23"/>
      <c r="O86" s="23"/>
      <c r="P86" s="23"/>
      <c r="Q86" s="23"/>
    </row>
    <row r="87" spans="4:17" x14ac:dyDescent="0.25">
      <c r="D87" s="59"/>
      <c r="E87" s="60"/>
      <c r="F87" s="60"/>
      <c r="G87" s="60"/>
      <c r="H87" s="60"/>
      <c r="I87" s="61"/>
      <c r="J87" s="59"/>
      <c r="K87" s="60"/>
      <c r="L87" s="60"/>
      <c r="M87" s="132"/>
      <c r="N87" s="23"/>
      <c r="O87" s="23"/>
      <c r="P87" s="23"/>
      <c r="Q87" s="23"/>
    </row>
    <row r="88" spans="4:17" x14ac:dyDescent="0.25">
      <c r="D88" s="59"/>
      <c r="E88" s="60"/>
      <c r="F88" s="60"/>
      <c r="G88" s="60"/>
      <c r="H88" s="60"/>
      <c r="I88" s="61"/>
      <c r="J88" s="59"/>
      <c r="K88" s="60"/>
      <c r="L88" s="60"/>
      <c r="M88" s="132"/>
      <c r="N88" s="23"/>
      <c r="O88" s="23"/>
      <c r="P88" s="23"/>
      <c r="Q88" s="23"/>
    </row>
    <row r="89" spans="4:17" ht="12" thickBot="1" x14ac:dyDescent="0.3">
      <c r="D89" s="62"/>
      <c r="E89" s="63"/>
      <c r="F89" s="63"/>
      <c r="G89" s="63"/>
      <c r="H89" s="63"/>
      <c r="I89" s="64"/>
      <c r="J89" s="62"/>
      <c r="K89" s="63"/>
      <c r="L89" s="63"/>
      <c r="M89" s="133"/>
      <c r="N89" s="23" t="str">
        <f xml:space="preserve"> IF(G89="","",(G89/'PPG Config'!$C$39))</f>
        <v/>
      </c>
      <c r="O89" s="23" t="str">
        <f xml:space="preserve"> IF(I89="","",(I89/'PPG Config'!$C$39))</f>
        <v/>
      </c>
      <c r="P89" s="23"/>
      <c r="Q89" s="23"/>
    </row>
    <row r="90" spans="4:17" x14ac:dyDescent="0.25">
      <c r="D90" s="56"/>
      <c r="E90" s="57">
        <f t="shared" ref="E90:E150" si="57" xml:space="preserve"> E80+1</f>
        <v>9</v>
      </c>
      <c r="F90" s="57" t="s">
        <v>159</v>
      </c>
      <c r="G90" s="57">
        <f xml:space="preserve"> IF('PPG Phase Definition'!C321=1,1,0)</f>
        <v>0</v>
      </c>
      <c r="H90" s="57"/>
      <c r="I90" s="58"/>
      <c r="J90" s="56"/>
      <c r="K90" s="57"/>
      <c r="L90" s="57"/>
      <c r="M90" s="131"/>
      <c r="N90" s="23"/>
      <c r="O90" s="23" t="str">
        <f xml:space="preserve"> IF(I90="","",(I90/'PPG Config'!$C$39))</f>
        <v/>
      </c>
      <c r="P90" s="23"/>
      <c r="Q90" s="23"/>
    </row>
    <row r="91" spans="4:17" x14ac:dyDescent="0.25">
      <c r="D91" s="59"/>
      <c r="E91" s="60" t="str">
        <f t="shared" ref="E91" si="58">IF(G80=1,(E90-1),"")</f>
        <v/>
      </c>
      <c r="F91" s="60" t="str">
        <f t="shared" ref="F91:F151" si="59" xml:space="preserve"> IF(G80=1,"CONV","")</f>
        <v/>
      </c>
      <c r="G91" s="60" t="str">
        <f t="shared" ref="G91:G151" si="60" xml:space="preserve"> IF(G80=1,G94,"")</f>
        <v/>
      </c>
      <c r="H91" s="60" t="str">
        <f xml:space="preserve"> IF(G80=1,CEILING('PPG Phase Definition'!O311/'PPG Config'!$C$39,1)*'PPG Config'!$C$39,"")</f>
        <v/>
      </c>
      <c r="I91" s="61" t="str">
        <f t="shared" ref="I91" si="61">IF(G80=1,(G91+H91),"")</f>
        <v/>
      </c>
      <c r="J91" s="59" t="str">
        <f>IF(AND((G80=1),('PPG Phase Definition'!W77="TIA1 and TIA2")),(E90-1),"")</f>
        <v/>
      </c>
      <c r="K91" s="60" t="str">
        <f>IF(AND((G80=1),('PPG Phase Definition'!W77="TIA1 and TIA2")),"CONV2","")</f>
        <v/>
      </c>
      <c r="L91" s="60" t="str">
        <f>IF(AND((G80=1),('PPG Phase Definition'!W77="TIA1 and TIA2")),I91,"")</f>
        <v/>
      </c>
      <c r="M91" s="61" t="str">
        <f>IF(AND((G80=1),('PPG Phase Definition'!W77="TIA1 and TIA2")),(I91+H91),"")</f>
        <v/>
      </c>
      <c r="N91" s="23" t="str">
        <f xml:space="preserve"> IF(G91="","",(G91/'PPG Config'!$C$39))</f>
        <v/>
      </c>
      <c r="O91" s="23" t="str">
        <f xml:space="preserve"> IF(I91="","",(I91/'PPG Config'!$C$39))</f>
        <v/>
      </c>
      <c r="P91" s="23"/>
      <c r="Q91" s="23"/>
    </row>
    <row r="92" spans="4:17" x14ac:dyDescent="0.25">
      <c r="D92" s="59"/>
      <c r="E92" s="60" t="str">
        <f t="shared" ref="E92" si="62" xml:space="preserve"> IF(G90=1,(D94+1),"")</f>
        <v/>
      </c>
      <c r="F92" s="60" t="str">
        <f t="shared" ref="F92:F152" si="63">IF(G90=1,"LED ON","")</f>
        <v/>
      </c>
      <c r="G92" s="60" t="str">
        <f xml:space="preserve"> IF(G90=1,(IF('PPG Phase Definition'!K321=0,'RESULTS - PPG Phase timing'!G94,(MAX(I91,M91)+$B$5))),"")</f>
        <v/>
      </c>
      <c r="H92" s="60" t="str">
        <f xml:space="preserve"> IF(G90=1,CEILING('PPG Phase Definition'!J321/'PPG Config'!$C$39,1)*'PPG Config'!$C$39,"")</f>
        <v/>
      </c>
      <c r="I92" s="61" t="str">
        <f xml:space="preserve"> IF(G90=1,IF('PPG Phase Definition'!K321=0, MIN((G92+H92),I91),(G92+H92)),"")</f>
        <v/>
      </c>
      <c r="J92" s="59"/>
      <c r="K92" s="60"/>
      <c r="L92" s="60"/>
      <c r="M92" s="132"/>
      <c r="N92" s="23" t="str">
        <f xml:space="preserve"> IF(G92="","",(G92/'PPG Config'!$C$39))</f>
        <v/>
      </c>
      <c r="O92" s="23" t="str">
        <f xml:space="preserve"> IF(I92="","",(I92/'PPG Config'!$C$39))</f>
        <v/>
      </c>
      <c r="P92" s="23"/>
      <c r="Q92" s="23"/>
    </row>
    <row r="93" spans="4:17" x14ac:dyDescent="0.25">
      <c r="D93" s="59"/>
      <c r="E93" s="60" t="str">
        <f t="shared" ref="E93" si="64" xml:space="preserve"> IF(G90=1,(D94+1),"")</f>
        <v/>
      </c>
      <c r="F93" s="60" t="str">
        <f t="shared" ref="F93:F153" si="65">IF(G90=1,"SAMP","")</f>
        <v/>
      </c>
      <c r="G93" s="60" t="str">
        <f t="shared" ref="G93" si="66" xml:space="preserve"> IF(G90=1,(G92+$B$3),"")</f>
        <v/>
      </c>
      <c r="H93" s="60"/>
      <c r="I93" s="61" t="str">
        <f t="shared" ref="I93" si="67" xml:space="preserve"> IF(G90=1,I92,"")</f>
        <v/>
      </c>
      <c r="J93" s="59"/>
      <c r="K93" s="60"/>
      <c r="L93" s="60"/>
      <c r="M93" s="132"/>
      <c r="N93" s="23" t="str">
        <f xml:space="preserve"> IF(G93="","",(G93/'PPG Config'!$C$39))</f>
        <v/>
      </c>
      <c r="O93" s="23" t="str">
        <f xml:space="preserve"> IF(I93="","",(I93/'PPG Config'!$C$39))</f>
        <v/>
      </c>
      <c r="P93" s="23"/>
      <c r="Q93" s="23"/>
    </row>
    <row r="94" spans="4:17" x14ac:dyDescent="0.25">
      <c r="D94" s="59" t="str">
        <f t="shared" ref="D94" si="68" xml:space="preserve"> IF(G80=1,(D84+1),"")</f>
        <v/>
      </c>
      <c r="E94" s="60"/>
      <c r="F94" s="60" t="str">
        <f t="shared" ref="F94:F154" si="69" xml:space="preserve"> IF(G80=1,"WINDOW","")</f>
        <v/>
      </c>
      <c r="G94" s="60" t="str">
        <f t="shared" ref="G94" si="70">IF(G80=1,(I84+$B$4),"")</f>
        <v/>
      </c>
      <c r="H94" s="60"/>
      <c r="I94" s="61" t="str">
        <f xml:space="preserve"> IF(G80=1,IF(G90=1,MAX(IF('PPG Phase Definition'!K321=0,MAX(I91,M91),(G92+H92)),(G94+$B$6)),MAX(I91,M91)),"")</f>
        <v/>
      </c>
      <c r="J94" s="59"/>
      <c r="K94" s="60"/>
      <c r="L94" s="60"/>
      <c r="M94" s="132"/>
      <c r="N94" s="23" t="str">
        <f xml:space="preserve"> IF(G94="","",(G94/'PPG Config'!$C$39))</f>
        <v/>
      </c>
      <c r="O94" s="23" t="str">
        <f xml:space="preserve"> IF(I94="","",(I94/'PPG Config'!$C$39))</f>
        <v/>
      </c>
      <c r="P94" s="23"/>
      <c r="Q94" s="23"/>
    </row>
    <row r="95" spans="4:17" x14ac:dyDescent="0.25">
      <c r="D95" s="59"/>
      <c r="E95" s="60"/>
      <c r="F95" s="60"/>
      <c r="G95" s="60"/>
      <c r="H95" s="60"/>
      <c r="I95" s="61"/>
      <c r="J95" s="59"/>
      <c r="K95" s="60"/>
      <c r="L95" s="60"/>
      <c r="M95" s="132"/>
      <c r="N95" s="23"/>
      <c r="O95" s="23"/>
      <c r="P95" s="23"/>
      <c r="Q95" s="23"/>
    </row>
    <row r="96" spans="4:17" x14ac:dyDescent="0.25">
      <c r="D96" s="59"/>
      <c r="E96" s="60"/>
      <c r="F96" s="60"/>
      <c r="G96" s="60"/>
      <c r="H96" s="60"/>
      <c r="I96" s="61"/>
      <c r="J96" s="59"/>
      <c r="K96" s="60"/>
      <c r="L96" s="60"/>
      <c r="M96" s="132"/>
      <c r="N96" s="23"/>
      <c r="O96" s="23"/>
      <c r="P96" s="23"/>
      <c r="Q96" s="23"/>
    </row>
    <row r="97" spans="4:17" x14ac:dyDescent="0.25">
      <c r="D97" s="59"/>
      <c r="E97" s="60"/>
      <c r="F97" s="60"/>
      <c r="G97" s="60"/>
      <c r="H97" s="60"/>
      <c r="I97" s="61"/>
      <c r="J97" s="59"/>
      <c r="K97" s="60"/>
      <c r="L97" s="60"/>
      <c r="M97" s="132"/>
      <c r="N97" s="23"/>
      <c r="O97" s="23"/>
      <c r="P97" s="23"/>
      <c r="Q97" s="23"/>
    </row>
    <row r="98" spans="4:17" x14ac:dyDescent="0.25">
      <c r="D98" s="59"/>
      <c r="E98" s="60"/>
      <c r="F98" s="60"/>
      <c r="G98" s="60"/>
      <c r="H98" s="60"/>
      <c r="I98" s="61"/>
      <c r="J98" s="59"/>
      <c r="K98" s="60"/>
      <c r="L98" s="60"/>
      <c r="M98" s="132"/>
      <c r="N98" s="23"/>
      <c r="O98" s="23"/>
      <c r="P98" s="23"/>
      <c r="Q98" s="23"/>
    </row>
    <row r="99" spans="4:17" ht="12" thickBot="1" x14ac:dyDescent="0.3">
      <c r="D99" s="62"/>
      <c r="E99" s="63"/>
      <c r="F99" s="63"/>
      <c r="G99" s="63"/>
      <c r="H99" s="63"/>
      <c r="I99" s="64"/>
      <c r="J99" s="62"/>
      <c r="K99" s="63"/>
      <c r="L99" s="63"/>
      <c r="M99" s="133"/>
      <c r="N99" s="23" t="str">
        <f xml:space="preserve"> IF(G99="","",(G99/'PPG Config'!$C$39))</f>
        <v/>
      </c>
      <c r="O99" s="23" t="str">
        <f xml:space="preserve"> IF(I99="","",(I99/'PPG Config'!$C$39))</f>
        <v/>
      </c>
      <c r="P99" s="23"/>
      <c r="Q99" s="23"/>
    </row>
    <row r="100" spans="4:17" x14ac:dyDescent="0.25">
      <c r="D100" s="56"/>
      <c r="E100" s="57">
        <f t="shared" si="57"/>
        <v>10</v>
      </c>
      <c r="F100" s="57" t="s">
        <v>159</v>
      </c>
      <c r="G100" s="57">
        <f xml:space="preserve"> IF('PPG Phase Definition'!C331=1,1,0)</f>
        <v>0</v>
      </c>
      <c r="H100" s="57"/>
      <c r="I100" s="58"/>
      <c r="J100" s="56"/>
      <c r="K100" s="57"/>
      <c r="L100" s="57"/>
      <c r="M100" s="131"/>
      <c r="N100" s="23"/>
      <c r="O100" s="23" t="str">
        <f xml:space="preserve"> IF(I100="","",(I100/'PPG Config'!$C$39))</f>
        <v/>
      </c>
      <c r="P100" s="23"/>
      <c r="Q100" s="23"/>
    </row>
    <row r="101" spans="4:17" x14ac:dyDescent="0.25">
      <c r="D101" s="59"/>
      <c r="E101" s="60" t="str">
        <f t="shared" ref="E101" si="71">IF(G90=1,(E100-1),"")</f>
        <v/>
      </c>
      <c r="F101" s="60" t="str">
        <f t="shared" si="59"/>
        <v/>
      </c>
      <c r="G101" s="60" t="str">
        <f t="shared" si="60"/>
        <v/>
      </c>
      <c r="H101" s="60" t="str">
        <f xml:space="preserve"> IF(G90=1,CEILING('PPG Phase Definition'!O321/'PPG Config'!$C$39,1)*'PPG Config'!$C$39,"")</f>
        <v/>
      </c>
      <c r="I101" s="61" t="str">
        <f t="shared" ref="I101" si="72">IF(G90=1,(G101+H101),"")</f>
        <v/>
      </c>
      <c r="J101" s="59" t="str">
        <f>IF(AND((G90=1),('PPG Phase Definition'!W87="TIA1 and TIA2")),(E100-1),"")</f>
        <v/>
      </c>
      <c r="K101" s="60" t="str">
        <f>IF(AND((G90=1),('PPG Phase Definition'!W87="TIA1 and TIA2")),"CONV2","")</f>
        <v/>
      </c>
      <c r="L101" s="60" t="str">
        <f>IF(AND((G90=1),('PPG Phase Definition'!W87="TIA1 and TIA2")),I101,"")</f>
        <v/>
      </c>
      <c r="M101" s="61" t="str">
        <f>IF(AND((G90=1),('PPG Phase Definition'!W87="TIA1 and TIA2")),(I101+H101),"")</f>
        <v/>
      </c>
      <c r="N101" s="23" t="str">
        <f xml:space="preserve"> IF(G101="","",(G101/'PPG Config'!$C$39))</f>
        <v/>
      </c>
      <c r="O101" s="23" t="str">
        <f xml:space="preserve"> IF(I101="","",(I101/'PPG Config'!$C$39))</f>
        <v/>
      </c>
      <c r="P101" s="23"/>
      <c r="Q101" s="23"/>
    </row>
    <row r="102" spans="4:17" x14ac:dyDescent="0.25">
      <c r="D102" s="59"/>
      <c r="E102" s="60" t="str">
        <f t="shared" ref="E102" si="73" xml:space="preserve"> IF(G100=1,(D104+1),"")</f>
        <v/>
      </c>
      <c r="F102" s="60" t="str">
        <f t="shared" si="63"/>
        <v/>
      </c>
      <c r="G102" s="60" t="str">
        <f xml:space="preserve"> IF(G100=1,(IF('PPG Phase Definition'!K331=0,'RESULTS - PPG Phase timing'!G104,(MAX(I101,M101)+$B$5))),"")</f>
        <v/>
      </c>
      <c r="H102" s="60" t="str">
        <f xml:space="preserve"> IF(G100=1,CEILING('PPG Phase Definition'!J331/'PPG Config'!$C$39,1)*'PPG Config'!$C$39,"")</f>
        <v/>
      </c>
      <c r="I102" s="61" t="str">
        <f xml:space="preserve"> IF(G100=1,IF('PPG Phase Definition'!K331=0, MIN((G102+H102),I101),(G102+H102)),"")</f>
        <v/>
      </c>
      <c r="J102" s="59"/>
      <c r="K102" s="60"/>
      <c r="L102" s="60"/>
      <c r="M102" s="132"/>
      <c r="N102" s="23" t="str">
        <f xml:space="preserve"> IF(G102="","",(G102/'PPG Config'!$C$39))</f>
        <v/>
      </c>
      <c r="O102" s="23" t="str">
        <f xml:space="preserve"> IF(I102="","",(I102/'PPG Config'!$C$39))</f>
        <v/>
      </c>
      <c r="P102" s="23"/>
      <c r="Q102" s="23"/>
    </row>
    <row r="103" spans="4:17" x14ac:dyDescent="0.25">
      <c r="D103" s="59"/>
      <c r="E103" s="60" t="str">
        <f t="shared" ref="E103" si="74" xml:space="preserve"> IF(G100=1,(D104+1),"")</f>
        <v/>
      </c>
      <c r="F103" s="60" t="str">
        <f t="shared" si="65"/>
        <v/>
      </c>
      <c r="G103" s="60" t="str">
        <f t="shared" ref="G103" si="75" xml:space="preserve"> IF(G100=1,(G102+$B$3),"")</f>
        <v/>
      </c>
      <c r="H103" s="60"/>
      <c r="I103" s="61" t="str">
        <f t="shared" ref="I103" si="76" xml:space="preserve"> IF(G100=1,I102,"")</f>
        <v/>
      </c>
      <c r="J103" s="59"/>
      <c r="K103" s="60"/>
      <c r="L103" s="60"/>
      <c r="M103" s="132"/>
      <c r="N103" s="23" t="str">
        <f xml:space="preserve"> IF(G103="","",(G103/'PPG Config'!$C$39))</f>
        <v/>
      </c>
      <c r="O103" s="23" t="str">
        <f xml:space="preserve"> IF(I103="","",(I103/'PPG Config'!$C$39))</f>
        <v/>
      </c>
      <c r="P103" s="23"/>
      <c r="Q103" s="23"/>
    </row>
    <row r="104" spans="4:17" x14ac:dyDescent="0.25">
      <c r="D104" s="59" t="str">
        <f t="shared" ref="D104" si="77" xml:space="preserve"> IF(G90=1,(D94+1),"")</f>
        <v/>
      </c>
      <c r="E104" s="60"/>
      <c r="F104" s="60" t="str">
        <f t="shared" si="69"/>
        <v/>
      </c>
      <c r="G104" s="60" t="str">
        <f t="shared" ref="G104" si="78">IF(G90=1,(I94+$B$4),"")</f>
        <v/>
      </c>
      <c r="H104" s="60"/>
      <c r="I104" s="61" t="str">
        <f xml:space="preserve"> IF(G90=1,IF(G100=1,MAX(IF('PPG Phase Definition'!K331=0,MAX(I101,M101),(G102+H102)),(G104+$B$6)),MAX(I101,M101)),"")</f>
        <v/>
      </c>
      <c r="J104" s="59"/>
      <c r="K104" s="60"/>
      <c r="L104" s="60"/>
      <c r="M104" s="132"/>
      <c r="N104" s="23" t="str">
        <f xml:space="preserve"> IF(G104="","",(G104/'PPG Config'!$C$39))</f>
        <v/>
      </c>
      <c r="O104" s="23" t="str">
        <f xml:space="preserve"> IF(I104="","",(I104/'PPG Config'!$C$39))</f>
        <v/>
      </c>
      <c r="P104" s="23"/>
      <c r="Q104" s="23"/>
    </row>
    <row r="105" spans="4:17" x14ac:dyDescent="0.25">
      <c r="D105" s="59"/>
      <c r="E105" s="60"/>
      <c r="F105" s="60"/>
      <c r="G105" s="60"/>
      <c r="H105" s="60"/>
      <c r="I105" s="61"/>
      <c r="J105" s="59"/>
      <c r="K105" s="60"/>
      <c r="L105" s="60"/>
      <c r="M105" s="132"/>
      <c r="N105" s="23"/>
      <c r="O105" s="23"/>
      <c r="P105" s="23"/>
      <c r="Q105" s="23"/>
    </row>
    <row r="106" spans="4:17" x14ac:dyDescent="0.25">
      <c r="D106" s="59"/>
      <c r="E106" s="60"/>
      <c r="F106" s="60"/>
      <c r="G106" s="60"/>
      <c r="H106" s="60"/>
      <c r="I106" s="61"/>
      <c r="J106" s="59"/>
      <c r="K106" s="60"/>
      <c r="L106" s="60"/>
      <c r="M106" s="132"/>
      <c r="N106" s="23"/>
      <c r="O106" s="23"/>
      <c r="P106" s="23"/>
      <c r="Q106" s="23"/>
    </row>
    <row r="107" spans="4:17" x14ac:dyDescent="0.25">
      <c r="D107" s="59"/>
      <c r="E107" s="60"/>
      <c r="F107" s="60"/>
      <c r="G107" s="60"/>
      <c r="H107" s="60"/>
      <c r="I107" s="61"/>
      <c r="J107" s="59"/>
      <c r="K107" s="60"/>
      <c r="L107" s="60"/>
      <c r="M107" s="132"/>
      <c r="N107" s="23"/>
      <c r="O107" s="23"/>
      <c r="P107" s="23"/>
      <c r="Q107" s="23"/>
    </row>
    <row r="108" spans="4:17" x14ac:dyDescent="0.25">
      <c r="D108" s="59"/>
      <c r="E108" s="60"/>
      <c r="F108" s="60"/>
      <c r="G108" s="60"/>
      <c r="H108" s="60"/>
      <c r="I108" s="61"/>
      <c r="J108" s="59"/>
      <c r="K108" s="60"/>
      <c r="L108" s="60"/>
      <c r="M108" s="132"/>
      <c r="N108" s="23"/>
      <c r="O108" s="23"/>
      <c r="P108" s="23"/>
      <c r="Q108" s="23"/>
    </row>
    <row r="109" spans="4:17" ht="12" thickBot="1" x14ac:dyDescent="0.3">
      <c r="D109" s="62"/>
      <c r="E109" s="63"/>
      <c r="F109" s="63"/>
      <c r="G109" s="63"/>
      <c r="H109" s="63"/>
      <c r="I109" s="64"/>
      <c r="J109" s="62"/>
      <c r="K109" s="63"/>
      <c r="L109" s="63"/>
      <c r="M109" s="133"/>
      <c r="N109" s="23" t="str">
        <f xml:space="preserve"> IF(G109="","",(G109/'PPG Config'!$C$39))</f>
        <v/>
      </c>
      <c r="O109" s="23" t="str">
        <f xml:space="preserve"> IF(I109="","",(I109/'PPG Config'!$C$39))</f>
        <v/>
      </c>
      <c r="P109" s="23"/>
      <c r="Q109" s="23"/>
    </row>
    <row r="110" spans="4:17" x14ac:dyDescent="0.25">
      <c r="D110" s="56"/>
      <c r="E110" s="57">
        <f t="shared" si="57"/>
        <v>11</v>
      </c>
      <c r="F110" s="57" t="s">
        <v>159</v>
      </c>
      <c r="G110" s="57">
        <f xml:space="preserve"> IF('PPG Phase Definition'!C341=1,1,0)</f>
        <v>0</v>
      </c>
      <c r="H110" s="57"/>
      <c r="I110" s="58"/>
      <c r="J110" s="56"/>
      <c r="K110" s="57"/>
      <c r="L110" s="57"/>
      <c r="M110" s="131"/>
      <c r="N110" s="23"/>
      <c r="O110" s="23" t="str">
        <f xml:space="preserve"> IF(I110="","",(I110/'PPG Config'!$C$39))</f>
        <v/>
      </c>
      <c r="P110" s="23"/>
      <c r="Q110" s="23"/>
    </row>
    <row r="111" spans="4:17" x14ac:dyDescent="0.25">
      <c r="D111" s="59"/>
      <c r="E111" s="60" t="str">
        <f t="shared" ref="E111" si="79">IF(G100=1,(E110-1),"")</f>
        <v/>
      </c>
      <c r="F111" s="60" t="str">
        <f t="shared" si="59"/>
        <v/>
      </c>
      <c r="G111" s="60" t="str">
        <f t="shared" si="60"/>
        <v/>
      </c>
      <c r="H111" s="60" t="str">
        <f xml:space="preserve"> IF(G100=1,CEILING('PPG Phase Definition'!O331/'PPG Config'!$C$39,1)*'PPG Config'!$C$39,"")</f>
        <v/>
      </c>
      <c r="I111" s="61" t="str">
        <f t="shared" ref="I111" si="80">IF(G100=1,(G111+H111),"")</f>
        <v/>
      </c>
      <c r="J111" s="59" t="str">
        <f>IF(AND((G100=1),('PPG Phase Definition'!W97="TIA1 and TIA2")),(E110-1),"")</f>
        <v/>
      </c>
      <c r="K111" s="60" t="str">
        <f>IF(AND((G100=1),('PPG Phase Definition'!W97="TIA1 and TIA2")),"CONV2","")</f>
        <v/>
      </c>
      <c r="L111" s="60" t="str">
        <f>IF(AND((G100=1),('PPG Phase Definition'!W97="TIA1 and TIA2")),I111,"")</f>
        <v/>
      </c>
      <c r="M111" s="61" t="str">
        <f>IF(AND((G100=1),('PPG Phase Definition'!W97="TIA1 and TIA2")),(I111+H111),"")</f>
        <v/>
      </c>
      <c r="N111" s="23" t="str">
        <f xml:space="preserve"> IF(G111="","",(G111/'PPG Config'!$C$39))</f>
        <v/>
      </c>
      <c r="O111" s="23" t="str">
        <f xml:space="preserve"> IF(I111="","",(I111/'PPG Config'!$C$39))</f>
        <v/>
      </c>
      <c r="P111" s="23"/>
      <c r="Q111" s="23"/>
    </row>
    <row r="112" spans="4:17" x14ac:dyDescent="0.25">
      <c r="D112" s="59"/>
      <c r="E112" s="60" t="str">
        <f t="shared" ref="E112" si="81" xml:space="preserve"> IF(G110=1,(D114+1),"")</f>
        <v/>
      </c>
      <c r="F112" s="60" t="str">
        <f t="shared" si="63"/>
        <v/>
      </c>
      <c r="G112" s="60" t="str">
        <f xml:space="preserve"> IF(G110=1,(IF('PPG Phase Definition'!K341=0,'RESULTS - PPG Phase timing'!G114,(MAX(I111,M111)+$B$5))),"")</f>
        <v/>
      </c>
      <c r="H112" s="60" t="str">
        <f xml:space="preserve"> IF(G110=1,CEILING('PPG Phase Definition'!J341/'PPG Config'!$C$39,1)*'PPG Config'!$C$39,"")</f>
        <v/>
      </c>
      <c r="I112" s="61" t="str">
        <f xml:space="preserve"> IF(G110=1,IF('PPG Phase Definition'!K341=0, MIN((G112+H112),I111),(G112+H112)),"")</f>
        <v/>
      </c>
      <c r="J112" s="59"/>
      <c r="K112" s="60"/>
      <c r="L112" s="60"/>
      <c r="M112" s="132"/>
      <c r="N112" s="23" t="str">
        <f xml:space="preserve"> IF(G112="","",(G112/'PPG Config'!$C$39))</f>
        <v/>
      </c>
      <c r="O112" s="23" t="str">
        <f xml:space="preserve"> IF(I112="","",(I112/'PPG Config'!$C$39))</f>
        <v/>
      </c>
      <c r="P112" s="23"/>
      <c r="Q112" s="23"/>
    </row>
    <row r="113" spans="4:17" x14ac:dyDescent="0.25">
      <c r="D113" s="59"/>
      <c r="E113" s="60" t="str">
        <f t="shared" ref="E113" si="82" xml:space="preserve"> IF(G110=1,(D114+1),"")</f>
        <v/>
      </c>
      <c r="F113" s="60" t="str">
        <f t="shared" si="65"/>
        <v/>
      </c>
      <c r="G113" s="60" t="str">
        <f t="shared" ref="G113" si="83" xml:space="preserve"> IF(G110=1,(G112+$B$3),"")</f>
        <v/>
      </c>
      <c r="H113" s="60"/>
      <c r="I113" s="61" t="str">
        <f t="shared" ref="I113" si="84" xml:space="preserve"> IF(G110=1,I112,"")</f>
        <v/>
      </c>
      <c r="J113" s="59"/>
      <c r="K113" s="60"/>
      <c r="L113" s="60"/>
      <c r="M113" s="132"/>
      <c r="N113" s="23" t="str">
        <f xml:space="preserve"> IF(G113="","",(G113/'PPG Config'!$C$39))</f>
        <v/>
      </c>
      <c r="O113" s="23" t="str">
        <f xml:space="preserve"> IF(I113="","",(I113/'PPG Config'!$C$39))</f>
        <v/>
      </c>
      <c r="P113" s="23"/>
      <c r="Q113" s="23"/>
    </row>
    <row r="114" spans="4:17" x14ac:dyDescent="0.25">
      <c r="D114" s="59" t="str">
        <f t="shared" ref="D114" si="85" xml:space="preserve"> IF(G100=1,(D104+1),"")</f>
        <v/>
      </c>
      <c r="E114" s="60"/>
      <c r="F114" s="60" t="str">
        <f t="shared" si="69"/>
        <v/>
      </c>
      <c r="G114" s="60" t="str">
        <f t="shared" ref="G114" si="86">IF(G100=1,(I104+$B$4),"")</f>
        <v/>
      </c>
      <c r="H114" s="60"/>
      <c r="I114" s="61" t="str">
        <f xml:space="preserve"> IF(G100=1,IF(G110=1,MAX(IF('PPG Phase Definition'!K341=0,MAX(I111,M111),(G112+H112)),(G114+$B$6)),MAX(I111,M111)),"")</f>
        <v/>
      </c>
      <c r="J114" s="59"/>
      <c r="K114" s="60"/>
      <c r="L114" s="60"/>
      <c r="M114" s="132"/>
      <c r="N114" s="23" t="str">
        <f xml:space="preserve"> IF(G114="","",(G114/'PPG Config'!$C$39))</f>
        <v/>
      </c>
      <c r="O114" s="23" t="str">
        <f xml:space="preserve"> IF(I114="","",(I114/'PPG Config'!$C$39))</f>
        <v/>
      </c>
      <c r="P114" s="23"/>
      <c r="Q114" s="23"/>
    </row>
    <row r="115" spans="4:17" x14ac:dyDescent="0.25">
      <c r="D115" s="59"/>
      <c r="E115" s="60"/>
      <c r="F115" s="60"/>
      <c r="G115" s="60"/>
      <c r="H115" s="60"/>
      <c r="I115" s="61"/>
      <c r="J115" s="59"/>
      <c r="K115" s="60"/>
      <c r="L115" s="60"/>
      <c r="M115" s="132"/>
      <c r="N115" s="23"/>
      <c r="O115" s="23"/>
      <c r="P115" s="23"/>
      <c r="Q115" s="23"/>
    </row>
    <row r="116" spans="4:17" x14ac:dyDescent="0.25">
      <c r="D116" s="59"/>
      <c r="E116" s="60"/>
      <c r="F116" s="60"/>
      <c r="G116" s="60"/>
      <c r="H116" s="60"/>
      <c r="I116" s="61"/>
      <c r="J116" s="59"/>
      <c r="K116" s="60"/>
      <c r="L116" s="60"/>
      <c r="M116" s="132"/>
      <c r="N116" s="23"/>
      <c r="O116" s="23"/>
      <c r="P116" s="23"/>
      <c r="Q116" s="23"/>
    </row>
    <row r="117" spans="4:17" x14ac:dyDescent="0.25">
      <c r="D117" s="59"/>
      <c r="E117" s="60"/>
      <c r="F117" s="60"/>
      <c r="G117" s="60"/>
      <c r="H117" s="60"/>
      <c r="I117" s="61"/>
      <c r="J117" s="59"/>
      <c r="K117" s="60"/>
      <c r="L117" s="60"/>
      <c r="M117" s="132"/>
      <c r="N117" s="23"/>
      <c r="O117" s="23"/>
      <c r="P117" s="23"/>
      <c r="Q117" s="23"/>
    </row>
    <row r="118" spans="4:17" x14ac:dyDescent="0.25">
      <c r="D118" s="59"/>
      <c r="E118" s="60"/>
      <c r="F118" s="60"/>
      <c r="G118" s="60"/>
      <c r="H118" s="60"/>
      <c r="I118" s="61"/>
      <c r="J118" s="59"/>
      <c r="K118" s="60"/>
      <c r="L118" s="60"/>
      <c r="M118" s="132"/>
      <c r="N118" s="23"/>
      <c r="O118" s="23"/>
      <c r="P118" s="23"/>
      <c r="Q118" s="23"/>
    </row>
    <row r="119" spans="4:17" ht="12" thickBot="1" x14ac:dyDescent="0.3">
      <c r="D119" s="62"/>
      <c r="E119" s="63"/>
      <c r="F119" s="63"/>
      <c r="G119" s="63"/>
      <c r="H119" s="63"/>
      <c r="I119" s="64"/>
      <c r="J119" s="62"/>
      <c r="K119" s="63"/>
      <c r="L119" s="63"/>
      <c r="M119" s="133"/>
      <c r="N119" s="23" t="str">
        <f xml:space="preserve"> IF(G119="","",(G119/'PPG Config'!$C$39))</f>
        <v/>
      </c>
      <c r="O119" s="23" t="str">
        <f xml:space="preserve"> IF(I119="","",(I119/'PPG Config'!$C$39))</f>
        <v/>
      </c>
      <c r="P119" s="23"/>
      <c r="Q119" s="23"/>
    </row>
    <row r="120" spans="4:17" x14ac:dyDescent="0.25">
      <c r="D120" s="56"/>
      <c r="E120" s="57">
        <f t="shared" si="57"/>
        <v>12</v>
      </c>
      <c r="F120" s="57" t="s">
        <v>159</v>
      </c>
      <c r="G120" s="57">
        <f xml:space="preserve"> IF('PPG Phase Definition'!C351=1,1,0)</f>
        <v>0</v>
      </c>
      <c r="H120" s="57"/>
      <c r="I120" s="58"/>
      <c r="J120" s="56"/>
      <c r="K120" s="57"/>
      <c r="L120" s="57"/>
      <c r="M120" s="131"/>
      <c r="N120" s="23"/>
      <c r="O120" s="23" t="str">
        <f xml:space="preserve"> IF(I120="","",(I120/'PPG Config'!$C$39))</f>
        <v/>
      </c>
      <c r="P120" s="23"/>
      <c r="Q120" s="23"/>
    </row>
    <row r="121" spans="4:17" x14ac:dyDescent="0.25">
      <c r="D121" s="59"/>
      <c r="E121" s="60" t="str">
        <f t="shared" ref="E121" si="87">IF(G110=1,(E120-1),"")</f>
        <v/>
      </c>
      <c r="F121" s="60" t="str">
        <f t="shared" si="59"/>
        <v/>
      </c>
      <c r="G121" s="60" t="str">
        <f t="shared" si="60"/>
        <v/>
      </c>
      <c r="H121" s="60" t="str">
        <f xml:space="preserve"> IF(G110=1,CEILING('PPG Phase Definition'!O341/'PPG Config'!$C$39,1)*'PPG Config'!$C$39,"")</f>
        <v/>
      </c>
      <c r="I121" s="61" t="str">
        <f t="shared" ref="I121" si="88">IF(G110=1,(G121+H121),"")</f>
        <v/>
      </c>
      <c r="J121" s="59" t="str">
        <f>IF(AND((G110=1),('PPG Phase Definition'!W107="TIA1 and TIA2")),(E120-1),"")</f>
        <v/>
      </c>
      <c r="K121" s="60" t="str">
        <f>IF(AND((G110=1),('PPG Phase Definition'!W107="TIA1 and TIA2")),"CONV2","")</f>
        <v/>
      </c>
      <c r="L121" s="60" t="str">
        <f>IF(AND((G110=1),('PPG Phase Definition'!W107="TIA1 and TIA2")),I121,"")</f>
        <v/>
      </c>
      <c r="M121" s="61" t="str">
        <f>IF(AND((G110=1),('PPG Phase Definition'!W107="TIA1 and TIA2")),(I121+H121),"")</f>
        <v/>
      </c>
      <c r="N121" s="23" t="str">
        <f xml:space="preserve"> IF(G121="","",(G121/'PPG Config'!$C$39))</f>
        <v/>
      </c>
      <c r="O121" s="23" t="str">
        <f xml:space="preserve"> IF(I121="","",(I121/'PPG Config'!$C$39))</f>
        <v/>
      </c>
      <c r="P121" s="23"/>
      <c r="Q121" s="23"/>
    </row>
    <row r="122" spans="4:17" x14ac:dyDescent="0.25">
      <c r="D122" s="59"/>
      <c r="E122" s="60" t="str">
        <f t="shared" ref="E122" si="89" xml:space="preserve"> IF(G120=1,(D124+1),"")</f>
        <v/>
      </c>
      <c r="F122" s="60" t="str">
        <f t="shared" si="63"/>
        <v/>
      </c>
      <c r="G122" s="60" t="str">
        <f xml:space="preserve"> IF(G120=1,(IF('PPG Phase Definition'!K351=0,'RESULTS - PPG Phase timing'!G124,(MAX(I121,M121)+$B$5))),"")</f>
        <v/>
      </c>
      <c r="H122" s="60" t="str">
        <f xml:space="preserve"> IF(G120=1,CEILING('PPG Phase Definition'!J351/'PPG Config'!$C$39,1)*'PPG Config'!$C$39,"")</f>
        <v/>
      </c>
      <c r="I122" s="61" t="str">
        <f xml:space="preserve"> IF(G120=1,IF('PPG Phase Definition'!K351=0, MIN((G122+H122),I121),(G122+H122)),"")</f>
        <v/>
      </c>
      <c r="J122" s="59"/>
      <c r="K122" s="60"/>
      <c r="L122" s="60"/>
      <c r="M122" s="132"/>
      <c r="N122" s="23" t="str">
        <f xml:space="preserve"> IF(G122="","",(G122/'PPG Config'!$C$39))</f>
        <v/>
      </c>
      <c r="O122" s="23" t="str">
        <f xml:space="preserve"> IF(I122="","",(I122/'PPG Config'!$C$39))</f>
        <v/>
      </c>
      <c r="P122" s="23"/>
      <c r="Q122" s="23"/>
    </row>
    <row r="123" spans="4:17" x14ac:dyDescent="0.25">
      <c r="D123" s="59"/>
      <c r="E123" s="60" t="str">
        <f t="shared" ref="E123" si="90" xml:space="preserve"> IF(G120=1,(D124+1),"")</f>
        <v/>
      </c>
      <c r="F123" s="60" t="str">
        <f t="shared" si="65"/>
        <v/>
      </c>
      <c r="G123" s="60" t="str">
        <f t="shared" ref="G123" si="91" xml:space="preserve"> IF(G120=1,(G122+$B$3),"")</f>
        <v/>
      </c>
      <c r="H123" s="60"/>
      <c r="I123" s="61" t="str">
        <f t="shared" ref="I123" si="92" xml:space="preserve"> IF(G120=1,I122,"")</f>
        <v/>
      </c>
      <c r="J123" s="59"/>
      <c r="K123" s="60"/>
      <c r="L123" s="60"/>
      <c r="M123" s="132"/>
      <c r="N123" s="23" t="str">
        <f xml:space="preserve"> IF(G123="","",(G123/'PPG Config'!$C$39))</f>
        <v/>
      </c>
      <c r="O123" s="23" t="str">
        <f xml:space="preserve"> IF(I123="","",(I123/'PPG Config'!$C$39))</f>
        <v/>
      </c>
      <c r="P123" s="23"/>
      <c r="Q123" s="23"/>
    </row>
    <row r="124" spans="4:17" x14ac:dyDescent="0.25">
      <c r="D124" s="59" t="str">
        <f t="shared" ref="D124" si="93" xml:space="preserve"> IF(G110=1,(D114+1),"")</f>
        <v/>
      </c>
      <c r="E124" s="60"/>
      <c r="F124" s="60" t="str">
        <f t="shared" si="69"/>
        <v/>
      </c>
      <c r="G124" s="60" t="str">
        <f t="shared" ref="G124" si="94">IF(G110=1,(I114+$B$4),"")</f>
        <v/>
      </c>
      <c r="H124" s="60"/>
      <c r="I124" s="61" t="str">
        <f xml:space="preserve"> IF(G110=1,IF(G120=1,MAX(IF('PPG Phase Definition'!K351=0,MAX(I121,M121),(G122+H122)),(G124+$B$6)),MAX(I121,M121)),"")</f>
        <v/>
      </c>
      <c r="J124" s="59"/>
      <c r="K124" s="60"/>
      <c r="L124" s="60"/>
      <c r="M124" s="132"/>
      <c r="N124" s="23" t="str">
        <f xml:space="preserve"> IF(G124="","",(G124/'PPG Config'!$C$39))</f>
        <v/>
      </c>
      <c r="O124" s="23" t="str">
        <f xml:space="preserve"> IF(I124="","",(I124/'PPG Config'!$C$39))</f>
        <v/>
      </c>
      <c r="P124" s="23"/>
      <c r="Q124" s="23"/>
    </row>
    <row r="125" spans="4:17" x14ac:dyDescent="0.25">
      <c r="D125" s="59"/>
      <c r="E125" s="60"/>
      <c r="F125" s="60"/>
      <c r="G125" s="60"/>
      <c r="H125" s="60"/>
      <c r="I125" s="61"/>
      <c r="J125" s="59"/>
      <c r="K125" s="60"/>
      <c r="L125" s="60"/>
      <c r="M125" s="132"/>
      <c r="N125" s="23"/>
      <c r="O125" s="23"/>
      <c r="P125" s="23"/>
      <c r="Q125" s="23"/>
    </row>
    <row r="126" spans="4:17" x14ac:dyDescent="0.25">
      <c r="D126" s="59"/>
      <c r="E126" s="60"/>
      <c r="F126" s="60"/>
      <c r="G126" s="60"/>
      <c r="H126" s="60"/>
      <c r="I126" s="61"/>
      <c r="J126" s="59"/>
      <c r="K126" s="60"/>
      <c r="L126" s="60"/>
      <c r="M126" s="132"/>
      <c r="N126" s="23"/>
      <c r="O126" s="23"/>
      <c r="P126" s="23"/>
      <c r="Q126" s="23"/>
    </row>
    <row r="127" spans="4:17" x14ac:dyDescent="0.25">
      <c r="D127" s="59"/>
      <c r="E127" s="60"/>
      <c r="F127" s="60"/>
      <c r="G127" s="60"/>
      <c r="H127" s="60"/>
      <c r="I127" s="61"/>
      <c r="J127" s="59"/>
      <c r="K127" s="60"/>
      <c r="L127" s="60"/>
      <c r="M127" s="132"/>
      <c r="N127" s="23"/>
      <c r="O127" s="23"/>
      <c r="P127" s="23"/>
      <c r="Q127" s="23"/>
    </row>
    <row r="128" spans="4:17" x14ac:dyDescent="0.25">
      <c r="D128" s="59"/>
      <c r="E128" s="60"/>
      <c r="F128" s="60"/>
      <c r="G128" s="60"/>
      <c r="H128" s="60"/>
      <c r="I128" s="61"/>
      <c r="J128" s="59"/>
      <c r="K128" s="60"/>
      <c r="L128" s="60"/>
      <c r="M128" s="132"/>
      <c r="N128" s="23"/>
      <c r="O128" s="23"/>
      <c r="P128" s="23"/>
      <c r="Q128" s="23"/>
    </row>
    <row r="129" spans="4:17" ht="12" thickBot="1" x14ac:dyDescent="0.3">
      <c r="D129" s="62"/>
      <c r="E129" s="63"/>
      <c r="F129" s="63"/>
      <c r="G129" s="63"/>
      <c r="H129" s="63"/>
      <c r="I129" s="64"/>
      <c r="J129" s="62"/>
      <c r="K129" s="63"/>
      <c r="L129" s="63"/>
      <c r="M129" s="133"/>
      <c r="N129" s="23" t="str">
        <f xml:space="preserve"> IF(G129="","",(G129/'PPG Config'!$C$39))</f>
        <v/>
      </c>
      <c r="O129" s="23" t="str">
        <f xml:space="preserve"> IF(I129="","",(I129/'PPG Config'!$C$39))</f>
        <v/>
      </c>
      <c r="P129" s="23"/>
      <c r="Q129" s="23"/>
    </row>
    <row r="130" spans="4:17" x14ac:dyDescent="0.25">
      <c r="D130" s="56"/>
      <c r="E130" s="57">
        <f t="shared" si="57"/>
        <v>13</v>
      </c>
      <c r="F130" s="57" t="s">
        <v>159</v>
      </c>
      <c r="G130" s="57">
        <f xml:space="preserve"> IF('PPG Phase Definition'!C361=1,1,0)</f>
        <v>0</v>
      </c>
      <c r="H130" s="57"/>
      <c r="I130" s="58"/>
      <c r="J130" s="56"/>
      <c r="K130" s="57"/>
      <c r="L130" s="57"/>
      <c r="M130" s="131"/>
      <c r="N130" s="23"/>
      <c r="O130" s="23" t="str">
        <f xml:space="preserve"> IF(I130="","",(I130/'PPG Config'!$C$39))</f>
        <v/>
      </c>
      <c r="P130" s="23"/>
      <c r="Q130" s="23"/>
    </row>
    <row r="131" spans="4:17" x14ac:dyDescent="0.25">
      <c r="D131" s="59"/>
      <c r="E131" s="60" t="str">
        <f t="shared" ref="E131" si="95">IF(G120=1,(E130-1),"")</f>
        <v/>
      </c>
      <c r="F131" s="60" t="str">
        <f t="shared" si="59"/>
        <v/>
      </c>
      <c r="G131" s="60" t="str">
        <f t="shared" si="60"/>
        <v/>
      </c>
      <c r="H131" s="60" t="str">
        <f xml:space="preserve"> IF(G120=1,CEILING('PPG Phase Definition'!O351/'PPG Config'!$C$39,1)*'PPG Config'!$C$39,"")</f>
        <v/>
      </c>
      <c r="I131" s="61" t="str">
        <f t="shared" ref="I131" si="96">IF(G120=1,(G131+H131),"")</f>
        <v/>
      </c>
      <c r="J131" s="59" t="str">
        <f>IF(AND((G120=1),('PPG Phase Definition'!W117="TIA1 and TIA2")),(E130-1),"")</f>
        <v/>
      </c>
      <c r="K131" s="60" t="str">
        <f>IF(AND((G120=1),('PPG Phase Definition'!W117="TIA1 and TIA2")),"CONV2","")</f>
        <v/>
      </c>
      <c r="L131" s="60" t="str">
        <f>IF(AND((G120=1),('PPG Phase Definition'!W117="TIA1 and TIA2")),I131,"")</f>
        <v/>
      </c>
      <c r="M131" s="61" t="str">
        <f>IF(AND((G120=1),('PPG Phase Definition'!W117="TIA1 and TIA2")),(I131+H131),"")</f>
        <v/>
      </c>
      <c r="N131" s="23" t="str">
        <f xml:space="preserve"> IF(G131="","",(G131/'PPG Config'!$C$39))</f>
        <v/>
      </c>
      <c r="O131" s="23" t="str">
        <f xml:space="preserve"> IF(I131="","",(I131/'PPG Config'!$C$39))</f>
        <v/>
      </c>
      <c r="P131" s="23"/>
      <c r="Q131" s="23"/>
    </row>
    <row r="132" spans="4:17" x14ac:dyDescent="0.25">
      <c r="D132" s="59"/>
      <c r="E132" s="60" t="str">
        <f t="shared" ref="E132" si="97" xml:space="preserve"> IF(G130=1,(D134+1),"")</f>
        <v/>
      </c>
      <c r="F132" s="60" t="str">
        <f t="shared" si="63"/>
        <v/>
      </c>
      <c r="G132" s="60" t="str">
        <f xml:space="preserve"> IF(G130=1,(IF('PPG Phase Definition'!K361=0,'RESULTS - PPG Phase timing'!G134,(MAX(I131,M131)+$B$5))),"")</f>
        <v/>
      </c>
      <c r="H132" s="60" t="str">
        <f xml:space="preserve"> IF(G130=1,CEILING('PPG Phase Definition'!J361/'PPG Config'!$C$39,1)*'PPG Config'!$C$39,"")</f>
        <v/>
      </c>
      <c r="I132" s="61" t="str">
        <f xml:space="preserve"> IF(G130=1,IF('PPG Phase Definition'!K361=0, MIN((G132+H132),I131),(G132+H132)),"")</f>
        <v/>
      </c>
      <c r="J132" s="59"/>
      <c r="K132" s="60"/>
      <c r="L132" s="60"/>
      <c r="M132" s="132"/>
      <c r="N132" s="23" t="str">
        <f xml:space="preserve"> IF(G132="","",(G132/'PPG Config'!$C$39))</f>
        <v/>
      </c>
      <c r="O132" s="23" t="str">
        <f xml:space="preserve"> IF(I132="","",(I132/'PPG Config'!$C$39))</f>
        <v/>
      </c>
      <c r="P132" s="23"/>
      <c r="Q132" s="23"/>
    </row>
    <row r="133" spans="4:17" x14ac:dyDescent="0.25">
      <c r="D133" s="59"/>
      <c r="E133" s="60" t="str">
        <f t="shared" ref="E133" si="98" xml:space="preserve"> IF(G130=1,(D134+1),"")</f>
        <v/>
      </c>
      <c r="F133" s="60" t="str">
        <f t="shared" si="65"/>
        <v/>
      </c>
      <c r="G133" s="60" t="str">
        <f t="shared" ref="G133" si="99" xml:space="preserve"> IF(G130=1,(G132+$B$3),"")</f>
        <v/>
      </c>
      <c r="H133" s="60"/>
      <c r="I133" s="61" t="str">
        <f t="shared" ref="I133" si="100" xml:space="preserve"> IF(G130=1,I132,"")</f>
        <v/>
      </c>
      <c r="J133" s="59"/>
      <c r="K133" s="60"/>
      <c r="L133" s="60"/>
      <c r="M133" s="132"/>
      <c r="N133" s="23" t="str">
        <f xml:space="preserve"> IF(G133="","",(G133/'PPG Config'!$C$39))</f>
        <v/>
      </c>
      <c r="O133" s="23" t="str">
        <f xml:space="preserve"> IF(I133="","",(I133/'PPG Config'!$C$39))</f>
        <v/>
      </c>
      <c r="P133" s="23"/>
      <c r="Q133" s="23"/>
    </row>
    <row r="134" spans="4:17" x14ac:dyDescent="0.25">
      <c r="D134" s="59" t="str">
        <f t="shared" ref="D134" si="101" xml:space="preserve"> IF(G120=1,(D124+1),"")</f>
        <v/>
      </c>
      <c r="E134" s="60"/>
      <c r="F134" s="60" t="str">
        <f t="shared" si="69"/>
        <v/>
      </c>
      <c r="G134" s="60" t="str">
        <f t="shared" ref="G134" si="102">IF(G120=1,(I124+$B$4),"")</f>
        <v/>
      </c>
      <c r="H134" s="60"/>
      <c r="I134" s="61" t="str">
        <f xml:space="preserve"> IF(G120=1,IF(G130=1,MAX(IF('PPG Phase Definition'!K361=0,MAX(I131,M131),(G132+H132)),(G134+$B$6)),MAX(I131,M131)),"")</f>
        <v/>
      </c>
      <c r="J134" s="59"/>
      <c r="K134" s="60"/>
      <c r="L134" s="60"/>
      <c r="M134" s="132"/>
      <c r="N134" s="23" t="str">
        <f xml:space="preserve"> IF(G134="","",(G134/'PPG Config'!$C$39))</f>
        <v/>
      </c>
      <c r="O134" s="23" t="str">
        <f xml:space="preserve"> IF(I134="","",(I134/'PPG Config'!$C$39))</f>
        <v/>
      </c>
      <c r="P134" s="23"/>
      <c r="Q134" s="23"/>
    </row>
    <row r="135" spans="4:17" x14ac:dyDescent="0.25">
      <c r="D135" s="59"/>
      <c r="E135" s="60"/>
      <c r="F135" s="60"/>
      <c r="G135" s="60"/>
      <c r="H135" s="60"/>
      <c r="I135" s="61"/>
      <c r="J135" s="59"/>
      <c r="K135" s="60"/>
      <c r="L135" s="60"/>
      <c r="M135" s="132"/>
      <c r="N135" s="23"/>
      <c r="O135" s="23"/>
      <c r="P135" s="23"/>
      <c r="Q135" s="23"/>
    </row>
    <row r="136" spans="4:17" x14ac:dyDescent="0.25">
      <c r="D136" s="59"/>
      <c r="E136" s="60"/>
      <c r="F136" s="60"/>
      <c r="G136" s="60"/>
      <c r="H136" s="60"/>
      <c r="I136" s="61"/>
      <c r="J136" s="59"/>
      <c r="K136" s="60"/>
      <c r="L136" s="60"/>
      <c r="M136" s="132"/>
      <c r="N136" s="23"/>
      <c r="O136" s="23"/>
      <c r="P136" s="23"/>
      <c r="Q136" s="23"/>
    </row>
    <row r="137" spans="4:17" x14ac:dyDescent="0.25">
      <c r="D137" s="59"/>
      <c r="E137" s="60"/>
      <c r="F137" s="60"/>
      <c r="G137" s="60"/>
      <c r="H137" s="60"/>
      <c r="I137" s="61"/>
      <c r="J137" s="59"/>
      <c r="K137" s="60"/>
      <c r="L137" s="60"/>
      <c r="M137" s="132"/>
      <c r="N137" s="23"/>
      <c r="O137" s="23"/>
      <c r="P137" s="23"/>
      <c r="Q137" s="23"/>
    </row>
    <row r="138" spans="4:17" x14ac:dyDescent="0.25">
      <c r="D138" s="59"/>
      <c r="E138" s="60"/>
      <c r="F138" s="60"/>
      <c r="G138" s="60"/>
      <c r="H138" s="60"/>
      <c r="I138" s="61"/>
      <c r="J138" s="59"/>
      <c r="K138" s="60"/>
      <c r="L138" s="60"/>
      <c r="M138" s="132"/>
      <c r="N138" s="23"/>
      <c r="O138" s="23"/>
      <c r="P138" s="23"/>
      <c r="Q138" s="23"/>
    </row>
    <row r="139" spans="4:17" ht="12" thickBot="1" x14ac:dyDescent="0.3">
      <c r="D139" s="62"/>
      <c r="E139" s="63"/>
      <c r="F139" s="63"/>
      <c r="G139" s="63"/>
      <c r="H139" s="63"/>
      <c r="I139" s="64"/>
      <c r="J139" s="62"/>
      <c r="K139" s="63"/>
      <c r="L139" s="63"/>
      <c r="M139" s="133"/>
      <c r="N139" s="23" t="str">
        <f xml:space="preserve"> IF(G139="","",(G139/'PPG Config'!$C$39))</f>
        <v/>
      </c>
      <c r="O139" s="23" t="str">
        <f xml:space="preserve"> IF(I139="","",(I139/'PPG Config'!$C$39))</f>
        <v/>
      </c>
      <c r="P139" s="23"/>
      <c r="Q139" s="23"/>
    </row>
    <row r="140" spans="4:17" x14ac:dyDescent="0.25">
      <c r="D140" s="56"/>
      <c r="E140" s="57">
        <f t="shared" si="57"/>
        <v>14</v>
      </c>
      <c r="F140" s="57" t="s">
        <v>159</v>
      </c>
      <c r="G140" s="57">
        <f xml:space="preserve"> IF('PPG Phase Definition'!C371=1,1,0)</f>
        <v>0</v>
      </c>
      <c r="H140" s="57"/>
      <c r="I140" s="58"/>
      <c r="J140" s="56"/>
      <c r="K140" s="57"/>
      <c r="L140" s="57"/>
      <c r="M140" s="131"/>
      <c r="N140" s="23"/>
      <c r="O140" s="23" t="str">
        <f xml:space="preserve"> IF(I140="","",(I140/'PPG Config'!$C$39))</f>
        <v/>
      </c>
      <c r="P140" s="23"/>
      <c r="Q140" s="23"/>
    </row>
    <row r="141" spans="4:17" x14ac:dyDescent="0.25">
      <c r="D141" s="59"/>
      <c r="E141" s="60" t="str">
        <f t="shared" ref="E141" si="103">IF(G130=1,(E140-1),"")</f>
        <v/>
      </c>
      <c r="F141" s="60" t="str">
        <f t="shared" si="59"/>
        <v/>
      </c>
      <c r="G141" s="60" t="str">
        <f t="shared" si="60"/>
        <v/>
      </c>
      <c r="H141" s="60" t="str">
        <f xml:space="preserve"> IF(G130=1,CEILING('PPG Phase Definition'!O361/'PPG Config'!$C$39,1)*'PPG Config'!$C$39,"")</f>
        <v/>
      </c>
      <c r="I141" s="61" t="str">
        <f t="shared" ref="I141" si="104">IF(G130=1,(G141+H141),"")</f>
        <v/>
      </c>
      <c r="J141" s="59" t="str">
        <f>IF(AND((G130=1),('PPG Phase Definition'!W127="TIA1 and TIA2")),(E140-1),"")</f>
        <v/>
      </c>
      <c r="K141" s="60" t="str">
        <f>IF(AND((G130=1),('PPG Phase Definition'!W127="TIA1 and TIA2")),"CONV2","")</f>
        <v/>
      </c>
      <c r="L141" s="60" t="str">
        <f>IF(AND((G130=1),('PPG Phase Definition'!W127="TIA1 and TIA2")),I141,"")</f>
        <v/>
      </c>
      <c r="M141" s="61" t="str">
        <f>IF(AND((G130=1),('PPG Phase Definition'!W127="TIA1 and TIA2")),(I141+H141),"")</f>
        <v/>
      </c>
      <c r="N141" s="23" t="str">
        <f xml:space="preserve"> IF(G141="","",(G141/'PPG Config'!$C$39))</f>
        <v/>
      </c>
      <c r="O141" s="23" t="str">
        <f xml:space="preserve"> IF(I141="","",(I141/'PPG Config'!$C$39))</f>
        <v/>
      </c>
      <c r="P141" s="23"/>
      <c r="Q141" s="23"/>
    </row>
    <row r="142" spans="4:17" x14ac:dyDescent="0.25">
      <c r="D142" s="59"/>
      <c r="E142" s="60" t="str">
        <f t="shared" ref="E142" si="105" xml:space="preserve"> IF(G140=1,(D144+1),"")</f>
        <v/>
      </c>
      <c r="F142" s="60" t="str">
        <f t="shared" si="63"/>
        <v/>
      </c>
      <c r="G142" s="60" t="str">
        <f xml:space="preserve"> IF(G140=1,(IF('PPG Phase Definition'!K371=0,'RESULTS - PPG Phase timing'!G144,(MAX(I141,M141)+$B$5))),"")</f>
        <v/>
      </c>
      <c r="H142" s="60" t="str">
        <f xml:space="preserve"> IF(G140=1,CEILING('PPG Phase Definition'!J371/'PPG Config'!$C$39,1)*'PPG Config'!$C$39,"")</f>
        <v/>
      </c>
      <c r="I142" s="61" t="str">
        <f xml:space="preserve"> IF(G140=1,IF('PPG Phase Definition'!K371=0, MIN((G142+H142),I141),(G142+H142)),"")</f>
        <v/>
      </c>
      <c r="J142" s="59"/>
      <c r="K142" s="60"/>
      <c r="L142" s="60"/>
      <c r="M142" s="132"/>
      <c r="N142" s="23" t="str">
        <f xml:space="preserve"> IF(G142="","",(G142/'PPG Config'!$C$39))</f>
        <v/>
      </c>
      <c r="O142" s="23" t="str">
        <f xml:space="preserve"> IF(I142="","",(I142/'PPG Config'!$C$39))</f>
        <v/>
      </c>
      <c r="P142" s="23"/>
      <c r="Q142" s="23"/>
    </row>
    <row r="143" spans="4:17" x14ac:dyDescent="0.25">
      <c r="D143" s="59"/>
      <c r="E143" s="60" t="str">
        <f t="shared" ref="E143" si="106" xml:space="preserve"> IF(G140=1,(D144+1),"")</f>
        <v/>
      </c>
      <c r="F143" s="60" t="str">
        <f t="shared" si="65"/>
        <v/>
      </c>
      <c r="G143" s="60" t="str">
        <f t="shared" ref="G143" si="107" xml:space="preserve"> IF(G140=1,(G142+$B$3),"")</f>
        <v/>
      </c>
      <c r="H143" s="60"/>
      <c r="I143" s="61" t="str">
        <f t="shared" ref="I143" si="108" xml:space="preserve"> IF(G140=1,I142,"")</f>
        <v/>
      </c>
      <c r="J143" s="59"/>
      <c r="K143" s="60"/>
      <c r="L143" s="60"/>
      <c r="M143" s="132"/>
      <c r="N143" s="23" t="str">
        <f xml:space="preserve"> IF(G143="","",(G143/'PPG Config'!$C$39))</f>
        <v/>
      </c>
      <c r="O143" s="23" t="str">
        <f xml:space="preserve"> IF(I143="","",(I143/'PPG Config'!$C$39))</f>
        <v/>
      </c>
      <c r="P143" s="23"/>
      <c r="Q143" s="23"/>
    </row>
    <row r="144" spans="4:17" x14ac:dyDescent="0.25">
      <c r="D144" s="59" t="str">
        <f t="shared" ref="D144" si="109" xml:space="preserve"> IF(G130=1,(D134+1),"")</f>
        <v/>
      </c>
      <c r="E144" s="60"/>
      <c r="F144" s="60" t="str">
        <f t="shared" si="69"/>
        <v/>
      </c>
      <c r="G144" s="60" t="str">
        <f t="shared" ref="G144" si="110">IF(G130=1,(I134+$B$4),"")</f>
        <v/>
      </c>
      <c r="H144" s="60"/>
      <c r="I144" s="61" t="str">
        <f xml:space="preserve"> IF(G130=1,IF(G140=1,MAX(IF('PPG Phase Definition'!K371=0,MAX(I141,M141),(G142+H142)),(G144+$B$6)),MAX(I141,M141)),"")</f>
        <v/>
      </c>
      <c r="J144" s="59"/>
      <c r="K144" s="60"/>
      <c r="L144" s="60"/>
      <c r="M144" s="132"/>
      <c r="N144" s="23" t="str">
        <f xml:space="preserve"> IF(G144="","",(G144/'PPG Config'!$C$39))</f>
        <v/>
      </c>
      <c r="O144" s="23" t="str">
        <f xml:space="preserve"> IF(I144="","",(I144/'PPG Config'!$C$39))</f>
        <v/>
      </c>
      <c r="P144" s="23"/>
      <c r="Q144" s="23"/>
    </row>
    <row r="145" spans="4:17" x14ac:dyDescent="0.25">
      <c r="D145" s="59"/>
      <c r="E145" s="60"/>
      <c r="F145" s="60"/>
      <c r="G145" s="60"/>
      <c r="H145" s="60"/>
      <c r="I145" s="61"/>
      <c r="J145" s="59"/>
      <c r="K145" s="60"/>
      <c r="L145" s="60"/>
      <c r="M145" s="132"/>
      <c r="N145" s="23"/>
      <c r="O145" s="23"/>
      <c r="P145" s="23"/>
      <c r="Q145" s="23"/>
    </row>
    <row r="146" spans="4:17" x14ac:dyDescent="0.25">
      <c r="D146" s="59"/>
      <c r="E146" s="60"/>
      <c r="F146" s="60"/>
      <c r="G146" s="60"/>
      <c r="H146" s="60"/>
      <c r="I146" s="61"/>
      <c r="J146" s="59"/>
      <c r="K146" s="60"/>
      <c r="L146" s="60"/>
      <c r="M146" s="132"/>
      <c r="N146" s="23"/>
      <c r="O146" s="23"/>
      <c r="P146" s="23"/>
      <c r="Q146" s="23"/>
    </row>
    <row r="147" spans="4:17" x14ac:dyDescent="0.25">
      <c r="D147" s="59"/>
      <c r="E147" s="60"/>
      <c r="F147" s="60"/>
      <c r="G147" s="60"/>
      <c r="H147" s="60"/>
      <c r="I147" s="61"/>
      <c r="J147" s="59"/>
      <c r="K147" s="60"/>
      <c r="L147" s="60"/>
      <c r="M147" s="132"/>
      <c r="N147" s="23"/>
      <c r="O147" s="23"/>
      <c r="P147" s="23"/>
      <c r="Q147" s="23"/>
    </row>
    <row r="148" spans="4:17" x14ac:dyDescent="0.25">
      <c r="D148" s="59"/>
      <c r="E148" s="60"/>
      <c r="F148" s="60"/>
      <c r="G148" s="60"/>
      <c r="H148" s="60"/>
      <c r="I148" s="61"/>
      <c r="J148" s="59"/>
      <c r="K148" s="60"/>
      <c r="L148" s="60"/>
      <c r="M148" s="132"/>
      <c r="N148" s="23"/>
      <c r="O148" s="23"/>
      <c r="P148" s="23"/>
      <c r="Q148" s="23"/>
    </row>
    <row r="149" spans="4:17" ht="12" thickBot="1" x14ac:dyDescent="0.3">
      <c r="D149" s="62"/>
      <c r="E149" s="63"/>
      <c r="F149" s="63"/>
      <c r="G149" s="63"/>
      <c r="H149" s="63"/>
      <c r="I149" s="64"/>
      <c r="J149" s="62"/>
      <c r="K149" s="63"/>
      <c r="L149" s="63"/>
      <c r="M149" s="133"/>
      <c r="N149" s="23" t="str">
        <f xml:space="preserve"> IF(G149="","",(G149/'PPG Config'!$C$39))</f>
        <v/>
      </c>
      <c r="O149" s="23" t="str">
        <f xml:space="preserve"> IF(I149="","",(I149/'PPG Config'!$C$39))</f>
        <v/>
      </c>
      <c r="P149" s="23"/>
      <c r="Q149" s="23"/>
    </row>
    <row r="150" spans="4:17" x14ac:dyDescent="0.25">
      <c r="D150" s="56"/>
      <c r="E150" s="57">
        <f t="shared" si="57"/>
        <v>15</v>
      </c>
      <c r="F150" s="57" t="s">
        <v>159</v>
      </c>
      <c r="G150" s="57">
        <f xml:space="preserve"> IF('PPG Phase Definition'!C381=1,1,0)</f>
        <v>0</v>
      </c>
      <c r="H150" s="57"/>
      <c r="I150" s="58"/>
      <c r="J150" s="56"/>
      <c r="K150" s="57"/>
      <c r="L150" s="57"/>
      <c r="M150" s="131"/>
      <c r="N150" s="23"/>
      <c r="O150" s="23" t="str">
        <f xml:space="preserve"> IF(I150="","",(I150/'PPG Config'!$C$39))</f>
        <v/>
      </c>
      <c r="P150" s="23"/>
      <c r="Q150" s="23"/>
    </row>
    <row r="151" spans="4:17" x14ac:dyDescent="0.25">
      <c r="D151" s="59"/>
      <c r="E151" s="60" t="str">
        <f t="shared" ref="E151" si="111">IF(G140=1,(E150-1),"")</f>
        <v/>
      </c>
      <c r="F151" s="60" t="str">
        <f t="shared" si="59"/>
        <v/>
      </c>
      <c r="G151" s="60" t="str">
        <f t="shared" si="60"/>
        <v/>
      </c>
      <c r="H151" s="60" t="str">
        <f xml:space="preserve"> IF(G140=1,CEILING('PPG Phase Definition'!O371/'PPG Config'!$C$39,1)*'PPG Config'!$C$39,"")</f>
        <v/>
      </c>
      <c r="I151" s="61" t="str">
        <f t="shared" ref="I151" si="112">IF(G140=1,(G151+H151),"")</f>
        <v/>
      </c>
      <c r="J151" s="59" t="str">
        <f>IF(AND((G140=1),('PPG Phase Definition'!W137="TIA1 and TIA2")),(E150-1),"")</f>
        <v/>
      </c>
      <c r="K151" s="60" t="str">
        <f>IF(AND((G140=1),('PPG Phase Definition'!W137="TIA1 and TIA2")),"CONV2","")</f>
        <v/>
      </c>
      <c r="L151" s="60" t="str">
        <f>IF(AND((G140=1),('PPG Phase Definition'!W137="TIA1 and TIA2")),I151,"")</f>
        <v/>
      </c>
      <c r="M151" s="61" t="str">
        <f>IF(AND((G140=1),('PPG Phase Definition'!W137="TIA1 and TIA2")),(I151+H151),"")</f>
        <v/>
      </c>
      <c r="N151" s="23" t="str">
        <f xml:space="preserve"> IF(G151="","",(G151/'PPG Config'!$C$39))</f>
        <v/>
      </c>
      <c r="O151" s="23" t="str">
        <f xml:space="preserve"> IF(I151="","",(I151/'PPG Config'!$C$39))</f>
        <v/>
      </c>
      <c r="P151" s="23"/>
      <c r="Q151" s="23"/>
    </row>
    <row r="152" spans="4:17" x14ac:dyDescent="0.25">
      <c r="D152" s="59"/>
      <c r="E152" s="60" t="str">
        <f t="shared" ref="E152" si="113" xml:space="preserve"> IF(G150=1,(D154+1),"")</f>
        <v/>
      </c>
      <c r="F152" s="60" t="str">
        <f t="shared" si="63"/>
        <v/>
      </c>
      <c r="G152" s="60" t="str">
        <f xml:space="preserve"> IF(G150=1,(IF('PPG Phase Definition'!K381=0,'RESULTS - PPG Phase timing'!G154,(MAX(I151,M151)+$B$5))),"")</f>
        <v/>
      </c>
      <c r="H152" s="60" t="str">
        <f xml:space="preserve"> IF(G150=1,CEILING('PPG Phase Definition'!J381/'PPG Config'!$C$39,1)*'PPG Config'!$C$39,"")</f>
        <v/>
      </c>
      <c r="I152" s="61" t="str">
        <f xml:space="preserve"> IF(G150=1,IF('PPG Phase Definition'!K381=0, MIN((G152+H152),I151),(G152+H152)),"")</f>
        <v/>
      </c>
      <c r="J152" s="59"/>
      <c r="K152" s="60"/>
      <c r="L152" s="60"/>
      <c r="M152" s="132"/>
      <c r="N152" s="23" t="str">
        <f xml:space="preserve"> IF(G152="","",(G152/'PPG Config'!$C$39))</f>
        <v/>
      </c>
      <c r="O152" s="23" t="str">
        <f xml:space="preserve"> IF(I152="","",(I152/'PPG Config'!$C$39))</f>
        <v/>
      </c>
      <c r="P152" s="23"/>
      <c r="Q152" s="23"/>
    </row>
    <row r="153" spans="4:17" x14ac:dyDescent="0.25">
      <c r="D153" s="59"/>
      <c r="E153" s="60" t="str">
        <f t="shared" ref="E153" si="114" xml:space="preserve"> IF(G150=1,(D154+1),"")</f>
        <v/>
      </c>
      <c r="F153" s="60" t="str">
        <f t="shared" si="65"/>
        <v/>
      </c>
      <c r="G153" s="60" t="str">
        <f t="shared" ref="G153" si="115" xml:space="preserve"> IF(G150=1,(G152+$B$3),"")</f>
        <v/>
      </c>
      <c r="H153" s="60"/>
      <c r="I153" s="61" t="str">
        <f t="shared" ref="I153" si="116" xml:space="preserve"> IF(G150=1,I152,"")</f>
        <v/>
      </c>
      <c r="J153" s="59"/>
      <c r="K153" s="60"/>
      <c r="L153" s="60"/>
      <c r="M153" s="132"/>
      <c r="N153" s="23" t="str">
        <f xml:space="preserve"> IF(G153="","",(G153/'PPG Config'!$C$39))</f>
        <v/>
      </c>
      <c r="O153" s="23" t="str">
        <f xml:space="preserve"> IF(I153="","",(I153/'PPG Config'!$C$39))</f>
        <v/>
      </c>
      <c r="P153" s="23"/>
      <c r="Q153" s="23"/>
    </row>
    <row r="154" spans="4:17" x14ac:dyDescent="0.25">
      <c r="D154" s="59" t="str">
        <f t="shared" ref="D154" si="117" xml:space="preserve"> IF(G140=1,(D144+1),"")</f>
        <v/>
      </c>
      <c r="E154" s="60"/>
      <c r="F154" s="60" t="str">
        <f t="shared" si="69"/>
        <v/>
      </c>
      <c r="G154" s="60" t="str">
        <f t="shared" ref="G154" si="118">IF(G140=1,(I144+$B$4),"")</f>
        <v/>
      </c>
      <c r="H154" s="60"/>
      <c r="I154" s="61" t="str">
        <f xml:space="preserve"> IF(G140=1,IF(G150=1,MAX(IF('PPG Phase Definition'!K381=0,MAX(I151,M151),(G152+H152)),(G154+$B$6)),MAX(I151,M151)),"")</f>
        <v/>
      </c>
      <c r="J154" s="59"/>
      <c r="K154" s="60"/>
      <c r="L154" s="60"/>
      <c r="M154" s="132"/>
      <c r="N154" s="23" t="str">
        <f xml:space="preserve"> IF(G154="","",(G154/'PPG Config'!$C$39))</f>
        <v/>
      </c>
      <c r="O154" s="23" t="str">
        <f xml:space="preserve"> IF(I154="","",(I154/'PPG Config'!$C$39))</f>
        <v/>
      </c>
      <c r="P154" s="23"/>
      <c r="Q154" s="23"/>
    </row>
    <row r="155" spans="4:17" x14ac:dyDescent="0.25">
      <c r="D155" s="59"/>
      <c r="E155" s="60"/>
      <c r="F155" s="60"/>
      <c r="G155" s="60"/>
      <c r="H155" s="60"/>
      <c r="I155" s="61"/>
      <c r="J155" s="59"/>
      <c r="K155" s="60"/>
      <c r="L155" s="60"/>
      <c r="M155" s="132"/>
      <c r="N155" s="23"/>
      <c r="O155" s="23"/>
      <c r="P155" s="23"/>
      <c r="Q155" s="23"/>
    </row>
    <row r="156" spans="4:17" x14ac:dyDescent="0.25">
      <c r="D156" s="59"/>
      <c r="E156" s="60"/>
      <c r="F156" s="60"/>
      <c r="G156" s="60"/>
      <c r="H156" s="60"/>
      <c r="I156" s="61"/>
      <c r="J156" s="59"/>
      <c r="K156" s="60"/>
      <c r="L156" s="60"/>
      <c r="M156" s="132"/>
      <c r="N156" s="23"/>
      <c r="O156" s="23"/>
      <c r="P156" s="23"/>
      <c r="Q156" s="23"/>
    </row>
    <row r="157" spans="4:17" x14ac:dyDescent="0.25">
      <c r="D157" s="59"/>
      <c r="E157" s="60"/>
      <c r="F157" s="60"/>
      <c r="G157" s="60"/>
      <c r="H157" s="60"/>
      <c r="I157" s="61"/>
      <c r="J157" s="59"/>
      <c r="K157" s="60"/>
      <c r="L157" s="60"/>
      <c r="M157" s="132"/>
      <c r="N157" s="23"/>
      <c r="O157" s="23"/>
      <c r="P157" s="23"/>
      <c r="Q157" s="23"/>
    </row>
    <row r="158" spans="4:17" x14ac:dyDescent="0.25">
      <c r="D158" s="59"/>
      <c r="E158" s="60"/>
      <c r="F158" s="60"/>
      <c r="G158" s="60"/>
      <c r="H158" s="60"/>
      <c r="I158" s="61"/>
      <c r="J158" s="59"/>
      <c r="K158" s="60"/>
      <c r="L158" s="60"/>
      <c r="M158" s="132"/>
      <c r="N158" s="23"/>
      <c r="O158" s="23"/>
      <c r="P158" s="23"/>
      <c r="Q158" s="23"/>
    </row>
    <row r="159" spans="4:17" ht="12" thickBot="1" x14ac:dyDescent="0.3">
      <c r="D159" s="62"/>
      <c r="E159" s="63"/>
      <c r="F159" s="63"/>
      <c r="G159" s="63"/>
      <c r="H159" s="63"/>
      <c r="I159" s="64"/>
      <c r="J159" s="62"/>
      <c r="K159" s="63"/>
      <c r="L159" s="63"/>
      <c r="M159" s="133"/>
      <c r="N159" s="23" t="str">
        <f xml:space="preserve"> IF(G159="","",(G159/'PPG Config'!$C$39))</f>
        <v/>
      </c>
      <c r="O159" s="23" t="str">
        <f xml:space="preserve"> IF(I159="","",(I159/'PPG Config'!$C$39))</f>
        <v/>
      </c>
      <c r="P159" s="23"/>
      <c r="Q159" s="23"/>
    </row>
    <row r="160" spans="4:17" x14ac:dyDescent="0.25">
      <c r="D160" s="56"/>
      <c r="E160" s="57">
        <f t="shared" ref="E160" si="119" xml:space="preserve"> E150+1</f>
        <v>16</v>
      </c>
      <c r="F160" s="57" t="s">
        <v>159</v>
      </c>
      <c r="G160" s="57">
        <f xml:space="preserve"> IF('PPG Phase Definition'!C391=1,1,0)</f>
        <v>0</v>
      </c>
      <c r="H160" s="57"/>
      <c r="I160" s="58"/>
      <c r="J160" s="56"/>
      <c r="K160" s="57"/>
      <c r="L160" s="57"/>
      <c r="M160" s="131"/>
      <c r="N160" s="23"/>
      <c r="O160" s="23" t="str">
        <f xml:space="preserve"> IF(I160="","",(I160/'PPG Config'!$C$39))</f>
        <v/>
      </c>
      <c r="P160" s="23"/>
      <c r="Q160" s="23"/>
    </row>
    <row r="161" spans="4:17" x14ac:dyDescent="0.25">
      <c r="D161" s="59"/>
      <c r="E161" s="60" t="str">
        <f t="shared" ref="E161" si="120">IF(G150=1,(E160-1),"")</f>
        <v/>
      </c>
      <c r="F161" s="60" t="str">
        <f t="shared" ref="F161" si="121" xml:space="preserve"> IF(G150=1,"CONV","")</f>
        <v/>
      </c>
      <c r="G161" s="60" t="str">
        <f t="shared" ref="G161" si="122" xml:space="preserve"> IF(G150=1,G164,"")</f>
        <v/>
      </c>
      <c r="H161" s="60" t="str">
        <f xml:space="preserve"> IF(G150=1,CEILING('PPG Phase Definition'!O381/'PPG Config'!$C$39,1)*'PPG Config'!$C$39,"")</f>
        <v/>
      </c>
      <c r="I161" s="61" t="str">
        <f t="shared" ref="I161" si="123">IF(G150=1,(G161+H161),"")</f>
        <v/>
      </c>
      <c r="J161" s="59" t="str">
        <f>IF(AND((G150=1),('PPG Phase Definition'!W147="TIA1 and TIA2")),(E160-1),"")</f>
        <v/>
      </c>
      <c r="K161" s="60" t="str">
        <f>IF(AND((G150=1),('PPG Phase Definition'!W147="TIA1 and TIA2")),"CONV2","")</f>
        <v/>
      </c>
      <c r="L161" s="60" t="str">
        <f>IF(AND((G150=1),('PPG Phase Definition'!W147="TIA1 and TIA2")),I161,"")</f>
        <v/>
      </c>
      <c r="M161" s="61" t="str">
        <f>IF(AND((G150=1),('PPG Phase Definition'!W147="TIA1 and TIA2")),(I161+H161),"")</f>
        <v/>
      </c>
      <c r="N161" s="23" t="str">
        <f xml:space="preserve"> IF(G161="","",(G161/'PPG Config'!$C$39))</f>
        <v/>
      </c>
      <c r="O161" s="23" t="str">
        <f xml:space="preserve"> IF(I161="","",(I161/'PPG Config'!$C$39))</f>
        <v/>
      </c>
      <c r="P161" s="23"/>
      <c r="Q161" s="23"/>
    </row>
    <row r="162" spans="4:17" x14ac:dyDescent="0.25">
      <c r="D162" s="59"/>
      <c r="E162" s="60" t="str">
        <f t="shared" ref="E162" si="124" xml:space="preserve"> IF(G160=1,(D164+1),"")</f>
        <v/>
      </c>
      <c r="F162" s="60" t="str">
        <f t="shared" ref="F162" si="125">IF(G160=1,"LED ON","")</f>
        <v/>
      </c>
      <c r="G162" s="60" t="str">
        <f xml:space="preserve"> IF(G160=1,(IF('PPG Phase Definition'!K391=0,'RESULTS - PPG Phase timing'!G164,(MAX(I161,M161)+$B$5))),"")</f>
        <v/>
      </c>
      <c r="H162" s="60" t="str">
        <f xml:space="preserve"> IF(G160=1,CEILING('PPG Phase Definition'!J391/'PPG Config'!$C$39,1)*'PPG Config'!$C$39,"")</f>
        <v/>
      </c>
      <c r="I162" s="61" t="str">
        <f xml:space="preserve"> IF(G160=1,IF('PPG Phase Definition'!K391=0, MIN((G162+H162),I161),(G162+H162)),"")</f>
        <v/>
      </c>
      <c r="J162" s="59"/>
      <c r="K162" s="60"/>
      <c r="L162" s="60"/>
      <c r="M162" s="132"/>
      <c r="N162" s="23" t="str">
        <f xml:space="preserve"> IF(G162="","",(G162/'PPG Config'!$C$39))</f>
        <v/>
      </c>
      <c r="O162" s="23" t="str">
        <f xml:space="preserve"> IF(I162="","",(I162/'PPG Config'!$C$39))</f>
        <v/>
      </c>
      <c r="P162" s="23"/>
      <c r="Q162" s="23"/>
    </row>
    <row r="163" spans="4:17" x14ac:dyDescent="0.25">
      <c r="D163" s="59"/>
      <c r="E163" s="60" t="str">
        <f t="shared" ref="E163" si="126" xml:space="preserve"> IF(G160=1,(D164+1),"")</f>
        <v/>
      </c>
      <c r="F163" s="60" t="str">
        <f t="shared" ref="F163" si="127">IF(G160=1,"SAMP","")</f>
        <v/>
      </c>
      <c r="G163" s="60" t="str">
        <f t="shared" ref="G163" si="128" xml:space="preserve"> IF(G160=1,(G162+$B$3),"")</f>
        <v/>
      </c>
      <c r="H163" s="60"/>
      <c r="I163" s="61" t="str">
        <f t="shared" ref="I163" si="129" xml:space="preserve"> IF(G160=1,I162,"")</f>
        <v/>
      </c>
      <c r="J163" s="59"/>
      <c r="K163" s="60"/>
      <c r="L163" s="60"/>
      <c r="M163" s="132"/>
      <c r="N163" s="23" t="str">
        <f xml:space="preserve"> IF(G163="","",(G163/'PPG Config'!$C$39))</f>
        <v/>
      </c>
      <c r="O163" s="23" t="str">
        <f xml:space="preserve"> IF(I163="","",(I163/'PPG Config'!$C$39))</f>
        <v/>
      </c>
      <c r="P163" s="23"/>
      <c r="Q163" s="23"/>
    </row>
    <row r="164" spans="4:17" x14ac:dyDescent="0.25">
      <c r="D164" s="59" t="str">
        <f t="shared" ref="D164" si="130" xml:space="preserve"> IF(G150=1,(D154+1),"")</f>
        <v/>
      </c>
      <c r="E164" s="60"/>
      <c r="F164" s="60" t="str">
        <f t="shared" ref="F164" si="131" xml:space="preserve"> IF(G150=1,"WINDOW","")</f>
        <v/>
      </c>
      <c r="G164" s="60" t="str">
        <f t="shared" ref="G164" si="132">IF(G150=1,(I154+$B$4),"")</f>
        <v/>
      </c>
      <c r="H164" s="60"/>
      <c r="I164" s="61" t="str">
        <f xml:space="preserve"> IF(G150=1,IF(G160=1,MAX(IF('PPG Phase Definition'!K391=0,MAX(I161,M161),(G162+H162)),(G164+$B$6)),MAX(I161,M161)),"")</f>
        <v/>
      </c>
      <c r="J164" s="59"/>
      <c r="K164" s="60"/>
      <c r="L164" s="60"/>
      <c r="M164" s="132"/>
      <c r="N164" s="23" t="str">
        <f xml:space="preserve"> IF(G164="","",(G164/'PPG Config'!$C$39))</f>
        <v/>
      </c>
      <c r="O164" s="23" t="str">
        <f xml:space="preserve"> IF(I164="","",(I164/'PPG Config'!$C$39))</f>
        <v/>
      </c>
      <c r="P164" s="23"/>
      <c r="Q164" s="23"/>
    </row>
    <row r="165" spans="4:17" x14ac:dyDescent="0.25">
      <c r="D165" s="59"/>
      <c r="E165" s="60"/>
      <c r="F165" s="60"/>
      <c r="G165" s="60"/>
      <c r="H165" s="60"/>
      <c r="I165" s="61"/>
      <c r="J165" s="59"/>
      <c r="K165" s="60"/>
      <c r="L165" s="60"/>
      <c r="M165" s="132"/>
      <c r="N165" s="23"/>
      <c r="O165" s="23"/>
      <c r="P165" s="23"/>
      <c r="Q165" s="23"/>
    </row>
    <row r="166" spans="4:17" x14ac:dyDescent="0.25">
      <c r="D166" s="59"/>
      <c r="E166" s="60"/>
      <c r="F166" s="60"/>
      <c r="G166" s="60"/>
      <c r="H166" s="60"/>
      <c r="I166" s="61"/>
      <c r="J166" s="59"/>
      <c r="K166" s="60"/>
      <c r="L166" s="60"/>
      <c r="M166" s="132"/>
      <c r="N166" s="23"/>
      <c r="O166" s="23"/>
      <c r="P166" s="23"/>
      <c r="Q166" s="23"/>
    </row>
    <row r="167" spans="4:17" x14ac:dyDescent="0.25">
      <c r="D167" s="59"/>
      <c r="E167" s="60"/>
      <c r="F167" s="60"/>
      <c r="G167" s="60"/>
      <c r="H167" s="60"/>
      <c r="I167" s="61"/>
      <c r="J167" s="59"/>
      <c r="K167" s="60"/>
      <c r="L167" s="60"/>
      <c r="M167" s="132"/>
      <c r="N167" s="23"/>
      <c r="O167" s="23"/>
      <c r="P167" s="23"/>
      <c r="Q167" s="23"/>
    </row>
    <row r="168" spans="4:17" x14ac:dyDescent="0.25">
      <c r="D168" s="59"/>
      <c r="E168" s="60"/>
      <c r="F168" s="60"/>
      <c r="G168" s="60"/>
      <c r="H168" s="60"/>
      <c r="I168" s="61"/>
      <c r="J168" s="59"/>
      <c r="K168" s="60"/>
      <c r="L168" s="60"/>
      <c r="M168" s="132"/>
      <c r="N168" s="23"/>
      <c r="O168" s="23"/>
      <c r="P168" s="23"/>
      <c r="Q168" s="23"/>
    </row>
    <row r="169" spans="4:17" ht="12" thickBot="1" x14ac:dyDescent="0.3">
      <c r="D169" s="62"/>
      <c r="E169" s="63"/>
      <c r="F169" s="63"/>
      <c r="G169" s="63"/>
      <c r="H169" s="63"/>
      <c r="I169" s="64"/>
      <c r="J169" s="62"/>
      <c r="K169" s="63"/>
      <c r="L169" s="63"/>
      <c r="M169" s="133"/>
      <c r="N169" s="23" t="str">
        <f xml:space="preserve"> IF(G169="","",(G169/'PPG Config'!$C$39))</f>
        <v/>
      </c>
      <c r="O169" s="23" t="str">
        <f xml:space="preserve"> IF(I169="","",(I169/'PPG Config'!$C$39))</f>
        <v/>
      </c>
      <c r="P169" s="23"/>
      <c r="Q169" s="23"/>
    </row>
    <row r="170" spans="4:17" x14ac:dyDescent="0.25">
      <c r="D170" s="56"/>
      <c r="E170" s="57">
        <f t="shared" ref="E170" si="133" xml:space="preserve"> E160+1</f>
        <v>17</v>
      </c>
      <c r="F170" s="57" t="s">
        <v>159</v>
      </c>
      <c r="G170" s="57">
        <f xml:space="preserve"> IF('PPG Phase Definition'!C401=1,1,0)</f>
        <v>0</v>
      </c>
      <c r="H170" s="57"/>
      <c r="I170" s="58"/>
      <c r="J170" s="56"/>
      <c r="K170" s="57"/>
      <c r="L170" s="57"/>
      <c r="M170" s="131"/>
      <c r="N170" s="23"/>
      <c r="O170" s="23" t="str">
        <f xml:space="preserve"> IF(I170="","",(I170/'PPG Config'!$C$39))</f>
        <v/>
      </c>
      <c r="P170" s="23"/>
      <c r="Q170" s="23"/>
    </row>
    <row r="171" spans="4:17" x14ac:dyDescent="0.25">
      <c r="D171" s="59"/>
      <c r="E171" s="60" t="str">
        <f t="shared" ref="E171" si="134">IF(G160=1,(E170-1),"")</f>
        <v/>
      </c>
      <c r="F171" s="60" t="str">
        <f t="shared" ref="F171" si="135" xml:space="preserve"> IF(G160=1,"CONV","")</f>
        <v/>
      </c>
      <c r="G171" s="60" t="str">
        <f t="shared" ref="G171" si="136" xml:space="preserve"> IF(G160=1,G174,"")</f>
        <v/>
      </c>
      <c r="H171" s="60" t="str">
        <f xml:space="preserve"> IF(G160=1,CEILING('PPG Phase Definition'!O391/'PPG Config'!$C$39,1)*'PPG Config'!$C$39,"")</f>
        <v/>
      </c>
      <c r="I171" s="61" t="str">
        <f t="shared" ref="I171" si="137">IF(G160=1,(G171+H171),"")</f>
        <v/>
      </c>
      <c r="J171" s="59" t="str">
        <f>IF(AND((G160=1),('PPG Phase Definition'!W157="TIA1 and TIA2")),(E170-1),"")</f>
        <v/>
      </c>
      <c r="K171" s="60" t="str">
        <f>IF(AND((G160=1),('PPG Phase Definition'!W157="TIA1 and TIA2")),"CONV2","")</f>
        <v/>
      </c>
      <c r="L171" s="60" t="str">
        <f>IF(AND((G160=1),('PPG Phase Definition'!W157="TIA1 and TIA2")),I171,"")</f>
        <v/>
      </c>
      <c r="M171" s="61" t="str">
        <f>IF(AND((G160=1),('PPG Phase Definition'!W157="TIA1 and TIA2")),(I171+H171),"")</f>
        <v/>
      </c>
      <c r="N171" s="23" t="str">
        <f xml:space="preserve"> IF(G171="","",(G171/'PPG Config'!$C$39))</f>
        <v/>
      </c>
      <c r="O171" s="23" t="str">
        <f xml:space="preserve"> IF(I171="","",(I171/'PPG Config'!$C$39))</f>
        <v/>
      </c>
      <c r="P171" s="23"/>
      <c r="Q171" s="23"/>
    </row>
    <row r="172" spans="4:17" x14ac:dyDescent="0.25">
      <c r="D172" s="59"/>
      <c r="E172" s="60" t="str">
        <f t="shared" ref="E172" si="138" xml:space="preserve"> IF(G170=1,(D174+1),"")</f>
        <v/>
      </c>
      <c r="F172" s="60" t="str">
        <f t="shared" ref="F172" si="139">IF(G170=1,"LED ON","")</f>
        <v/>
      </c>
      <c r="G172" s="60" t="str">
        <f xml:space="preserve"> IF(G170=1,(IF('PPG Phase Definition'!K401=0,'RESULTS - PPG Phase timing'!G174,(MAX(I171,M171)+$B$5))),"")</f>
        <v/>
      </c>
      <c r="H172" s="60" t="str">
        <f xml:space="preserve"> IF(G170=1,CEILING('PPG Phase Definition'!J401/'PPG Config'!$C$39,1)*'PPG Config'!$C$39,"")</f>
        <v/>
      </c>
      <c r="I172" s="61" t="str">
        <f xml:space="preserve"> IF(G170=1,IF('PPG Phase Definition'!K401=0, MIN((G172+H172),I171),(G172+H172)),"")</f>
        <v/>
      </c>
      <c r="J172" s="59"/>
      <c r="K172" s="60"/>
      <c r="L172" s="60"/>
      <c r="M172" s="132"/>
      <c r="N172" s="23" t="str">
        <f xml:space="preserve"> IF(G172="","",(G172/'PPG Config'!$C$39))</f>
        <v/>
      </c>
      <c r="O172" s="23" t="str">
        <f xml:space="preserve"> IF(I172="","",(I172/'PPG Config'!$C$39))</f>
        <v/>
      </c>
      <c r="P172" s="23"/>
      <c r="Q172" s="23"/>
    </row>
    <row r="173" spans="4:17" x14ac:dyDescent="0.25">
      <c r="D173" s="59"/>
      <c r="E173" s="60" t="str">
        <f t="shared" ref="E173" si="140" xml:space="preserve"> IF(G170=1,(D174+1),"")</f>
        <v/>
      </c>
      <c r="F173" s="60" t="str">
        <f t="shared" ref="F173" si="141">IF(G170=1,"SAMP","")</f>
        <v/>
      </c>
      <c r="G173" s="60" t="str">
        <f t="shared" ref="G173" si="142" xml:space="preserve"> IF(G170=1,(G172+$B$3),"")</f>
        <v/>
      </c>
      <c r="H173" s="60"/>
      <c r="I173" s="61" t="str">
        <f t="shared" ref="I173" si="143" xml:space="preserve"> IF(G170=1,I172,"")</f>
        <v/>
      </c>
      <c r="J173" s="59"/>
      <c r="K173" s="60"/>
      <c r="L173" s="60"/>
      <c r="M173" s="132"/>
      <c r="N173" s="23" t="str">
        <f xml:space="preserve"> IF(G173="","",(G173/'PPG Config'!$C$39))</f>
        <v/>
      </c>
      <c r="O173" s="23" t="str">
        <f xml:space="preserve"> IF(I173="","",(I173/'PPG Config'!$C$39))</f>
        <v/>
      </c>
      <c r="P173" s="23"/>
      <c r="Q173" s="23"/>
    </row>
    <row r="174" spans="4:17" x14ac:dyDescent="0.25">
      <c r="D174" s="59" t="str">
        <f t="shared" ref="D174" si="144" xml:space="preserve"> IF(G160=1,(D164+1),"")</f>
        <v/>
      </c>
      <c r="E174" s="60"/>
      <c r="F174" s="60" t="str">
        <f t="shared" ref="F174" si="145" xml:space="preserve"> IF(G160=1,"WINDOW","")</f>
        <v/>
      </c>
      <c r="G174" s="60" t="str">
        <f>IF(G160=1,(I164+$B$4),"")</f>
        <v/>
      </c>
      <c r="H174" s="60"/>
      <c r="I174" s="61" t="str">
        <f xml:space="preserve"> IF(G160=1,IF(G170=1,MAX(IF('PPG Phase Definition'!K401=0,MAX(I171,M171),(G172+H172)),(G174+$B$6)),MAX(I171,M171)),"")</f>
        <v/>
      </c>
      <c r="J174" s="59"/>
      <c r="K174" s="60"/>
      <c r="L174" s="60"/>
      <c r="M174" s="132"/>
      <c r="N174" s="23" t="str">
        <f xml:space="preserve"> IF(G174="","",(G174/'PPG Config'!$C$39))</f>
        <v/>
      </c>
      <c r="O174" s="23" t="str">
        <f xml:space="preserve"> IF(I174="","",(I174/'PPG Config'!$C$39))</f>
        <v/>
      </c>
      <c r="P174" s="23"/>
      <c r="Q174" s="23"/>
    </row>
    <row r="175" spans="4:17" x14ac:dyDescent="0.25">
      <c r="D175" s="59"/>
      <c r="E175" s="60"/>
      <c r="F175" s="60"/>
      <c r="G175" s="60"/>
      <c r="H175" s="60"/>
      <c r="I175" s="61"/>
      <c r="J175" s="59"/>
      <c r="K175" s="60"/>
      <c r="L175" s="60"/>
      <c r="M175" s="132"/>
      <c r="N175" s="23"/>
      <c r="O175" s="23"/>
      <c r="P175" s="23"/>
      <c r="Q175" s="23"/>
    </row>
    <row r="176" spans="4:17" x14ac:dyDescent="0.25">
      <c r="D176" s="59"/>
      <c r="E176" s="60"/>
      <c r="F176" s="60"/>
      <c r="G176" s="60"/>
      <c r="H176" s="60"/>
      <c r="I176" s="61"/>
      <c r="J176" s="59"/>
      <c r="K176" s="60"/>
      <c r="L176" s="60"/>
      <c r="M176" s="132"/>
      <c r="N176" s="23"/>
      <c r="O176" s="23"/>
      <c r="P176" s="23"/>
      <c r="Q176" s="23"/>
    </row>
    <row r="177" spans="4:17" x14ac:dyDescent="0.25">
      <c r="D177" s="59"/>
      <c r="E177" s="60"/>
      <c r="F177" s="60"/>
      <c r="G177" s="60"/>
      <c r="H177" s="60"/>
      <c r="I177" s="61"/>
      <c r="J177" s="59"/>
      <c r="K177" s="60"/>
      <c r="L177" s="60"/>
      <c r="M177" s="132"/>
      <c r="N177" s="23"/>
      <c r="O177" s="23"/>
      <c r="P177" s="23"/>
      <c r="Q177" s="23"/>
    </row>
    <row r="178" spans="4:17" x14ac:dyDescent="0.25">
      <c r="D178" s="59"/>
      <c r="E178" s="60"/>
      <c r="F178" s="60"/>
      <c r="G178" s="60"/>
      <c r="H178" s="60"/>
      <c r="I178" s="61"/>
      <c r="J178" s="59"/>
      <c r="K178" s="60"/>
      <c r="L178" s="60"/>
      <c r="M178" s="132"/>
      <c r="N178" s="23"/>
      <c r="O178" s="23"/>
      <c r="P178" s="23"/>
      <c r="Q178" s="23"/>
    </row>
    <row r="179" spans="4:17" ht="12" thickBot="1" x14ac:dyDescent="0.3">
      <c r="D179" s="62"/>
      <c r="E179" s="63"/>
      <c r="F179" s="63"/>
      <c r="G179" s="63"/>
      <c r="H179" s="63"/>
      <c r="I179" s="64"/>
      <c r="J179" s="62"/>
      <c r="K179" s="63"/>
      <c r="L179" s="63"/>
      <c r="M179" s="133"/>
      <c r="N179" s="23" t="str">
        <f xml:space="preserve"> IF(G179="","",(G179/'PPG Config'!$C$39))</f>
        <v/>
      </c>
      <c r="O179" s="23" t="str">
        <f xml:space="preserve"> IF(I179="","",(I179/'PPG Config'!$C$39))</f>
        <v/>
      </c>
      <c r="P179" s="23"/>
      <c r="Q179" s="23"/>
    </row>
    <row r="180" spans="4:17" x14ac:dyDescent="0.25">
      <c r="D180" s="56"/>
      <c r="E180" s="57">
        <f t="shared" ref="E180:E240" si="146" xml:space="preserve"> E170+1</f>
        <v>18</v>
      </c>
      <c r="F180" s="57" t="s">
        <v>159</v>
      </c>
      <c r="G180" s="57">
        <f xml:space="preserve"> IF('PPG Phase Definition'!C411=1,1,0)</f>
        <v>0</v>
      </c>
      <c r="H180" s="57"/>
      <c r="I180" s="58"/>
      <c r="J180" s="56"/>
      <c r="K180" s="57"/>
      <c r="L180" s="57"/>
      <c r="M180" s="131"/>
      <c r="N180" s="23"/>
      <c r="O180" s="23" t="str">
        <f xml:space="preserve"> IF(I180="","",(I180/'PPG Config'!$C$39))</f>
        <v/>
      </c>
      <c r="P180" s="23"/>
      <c r="Q180" s="23"/>
    </row>
    <row r="181" spans="4:17" x14ac:dyDescent="0.25">
      <c r="D181" s="59"/>
      <c r="E181" s="60" t="str">
        <f t="shared" ref="E181" si="147">IF(G170=1,(E180-1),"")</f>
        <v/>
      </c>
      <c r="F181" s="60" t="str">
        <f t="shared" ref="F181:F241" si="148" xml:space="preserve"> IF(G170=1,"CONV","")</f>
        <v/>
      </c>
      <c r="G181" s="60" t="str">
        <f t="shared" ref="G181:G241" si="149" xml:space="preserve"> IF(G170=1,G184,"")</f>
        <v/>
      </c>
      <c r="H181" s="60" t="str">
        <f xml:space="preserve"> IF(G170=1,CEILING('PPG Phase Definition'!O401/'PPG Config'!$C$39,1)*'PPG Config'!$C$39,"")</f>
        <v/>
      </c>
      <c r="I181" s="61" t="str">
        <f t="shared" ref="I181" si="150">IF(G170=1,(G181+H181),"")</f>
        <v/>
      </c>
      <c r="J181" s="59" t="str">
        <f>IF(AND((G170=1),('PPG Phase Definition'!W167="TIA1 and TIA2")),(E180-1),"")</f>
        <v/>
      </c>
      <c r="K181" s="60" t="str">
        <f>IF(AND((G170=1),('PPG Phase Definition'!W167="TIA1 and TIA2")),"CONV2","")</f>
        <v/>
      </c>
      <c r="L181" s="60" t="str">
        <f>IF(AND((G170=1),('PPG Phase Definition'!W167="TIA1 and TIA2")),I181,"")</f>
        <v/>
      </c>
      <c r="M181" s="61" t="str">
        <f>IF(AND((G170=1),('PPG Phase Definition'!W167="TIA1 and TIA2")),(I181+H181),"")</f>
        <v/>
      </c>
      <c r="N181" s="23" t="str">
        <f xml:space="preserve"> IF(G181="","",(G181/'PPG Config'!$C$39))</f>
        <v/>
      </c>
      <c r="O181" s="23" t="str">
        <f xml:space="preserve"> IF(I181="","",(I181/'PPG Config'!$C$39))</f>
        <v/>
      </c>
      <c r="P181" s="23"/>
      <c r="Q181" s="23"/>
    </row>
    <row r="182" spans="4:17" x14ac:dyDescent="0.25">
      <c r="D182" s="59"/>
      <c r="E182" s="60" t="str">
        <f t="shared" ref="E182" si="151" xml:space="preserve"> IF(G180=1,(D184+1),"")</f>
        <v/>
      </c>
      <c r="F182" s="60" t="str">
        <f t="shared" ref="F182:F242" si="152">IF(G180=1,"LED ON","")</f>
        <v/>
      </c>
      <c r="G182" s="60" t="str">
        <f xml:space="preserve"> IF(G180=1,(IF('PPG Phase Definition'!K411=0,'RESULTS - PPG Phase timing'!G184,(MAX(I181,M181)+$B$5))),"")</f>
        <v/>
      </c>
      <c r="H182" s="60" t="str">
        <f xml:space="preserve"> IF(G180=1,CEILING('PPG Phase Definition'!J411/'PPG Config'!$C$39,1)*'PPG Config'!$C$39,"")</f>
        <v/>
      </c>
      <c r="I182" s="61" t="str">
        <f xml:space="preserve"> IF(G180=1,IF('PPG Phase Definition'!K411=0, MIN((G182+H182),I181),(G182+H182)),"")</f>
        <v/>
      </c>
      <c r="J182" s="59"/>
      <c r="K182" s="60"/>
      <c r="L182" s="60"/>
      <c r="M182" s="132"/>
      <c r="N182" s="23" t="str">
        <f xml:space="preserve"> IF(G182="","",(G182/'PPG Config'!$C$39))</f>
        <v/>
      </c>
      <c r="O182" s="23" t="str">
        <f xml:space="preserve"> IF(I182="","",(I182/'PPG Config'!$C$39))</f>
        <v/>
      </c>
      <c r="P182" s="23"/>
      <c r="Q182" s="23"/>
    </row>
    <row r="183" spans="4:17" x14ac:dyDescent="0.25">
      <c r="D183" s="59"/>
      <c r="E183" s="60" t="str">
        <f t="shared" ref="E183" si="153" xml:space="preserve"> IF(G180=1,(D184+1),"")</f>
        <v/>
      </c>
      <c r="F183" s="60" t="str">
        <f t="shared" ref="F183:F243" si="154">IF(G180=1,"SAMP","")</f>
        <v/>
      </c>
      <c r="G183" s="60" t="str">
        <f t="shared" ref="G183" si="155" xml:space="preserve"> IF(G180=1,(G182+$B$3),"")</f>
        <v/>
      </c>
      <c r="H183" s="60"/>
      <c r="I183" s="61" t="str">
        <f t="shared" ref="I183" si="156" xml:space="preserve"> IF(G180=1,I182,"")</f>
        <v/>
      </c>
      <c r="J183" s="59"/>
      <c r="K183" s="60"/>
      <c r="L183" s="60"/>
      <c r="M183" s="132"/>
      <c r="N183" s="23" t="str">
        <f xml:space="preserve"> IF(G183="","",(G183/'PPG Config'!$C$39))</f>
        <v/>
      </c>
      <c r="O183" s="23" t="str">
        <f xml:space="preserve"> IF(I183="","",(I183/'PPG Config'!$C$39))</f>
        <v/>
      </c>
      <c r="P183" s="23"/>
      <c r="Q183" s="23"/>
    </row>
    <row r="184" spans="4:17" x14ac:dyDescent="0.25">
      <c r="D184" s="59" t="str">
        <f t="shared" ref="D184" si="157" xml:space="preserve"> IF(G170=1,(D174+1),"")</f>
        <v/>
      </c>
      <c r="E184" s="60"/>
      <c r="F184" s="60" t="str">
        <f t="shared" ref="F184:F244" si="158" xml:space="preserve"> IF(G170=1,"WINDOW","")</f>
        <v/>
      </c>
      <c r="G184" s="60" t="str">
        <f t="shared" ref="G184" si="159">IF(G170=1,(I174+$B$4),"")</f>
        <v/>
      </c>
      <c r="H184" s="60"/>
      <c r="I184" s="61" t="str">
        <f xml:space="preserve"> IF(G170=1,IF(G180=1,MAX(IF('PPG Phase Definition'!K411=0,MAX(I181,M181),(G182+H182)),(G184+$B$6)),MAX(I181,M181)),"")</f>
        <v/>
      </c>
      <c r="J184" s="59"/>
      <c r="K184" s="60"/>
      <c r="L184" s="60"/>
      <c r="M184" s="132"/>
      <c r="N184" s="23" t="str">
        <f xml:space="preserve"> IF(G184="","",(G184/'PPG Config'!$C$39))</f>
        <v/>
      </c>
      <c r="O184" s="23" t="str">
        <f xml:space="preserve"> IF(I184="","",(I184/'PPG Config'!$C$39))</f>
        <v/>
      </c>
      <c r="P184" s="23"/>
      <c r="Q184" s="23"/>
    </row>
    <row r="185" spans="4:17" x14ac:dyDescent="0.25">
      <c r="D185" s="59"/>
      <c r="E185" s="60"/>
      <c r="F185" s="60"/>
      <c r="G185" s="60"/>
      <c r="H185" s="60"/>
      <c r="I185" s="61"/>
      <c r="J185" s="59"/>
      <c r="K185" s="60"/>
      <c r="L185" s="60"/>
      <c r="M185" s="132"/>
      <c r="N185" s="23"/>
      <c r="O185" s="23"/>
      <c r="P185" s="23"/>
      <c r="Q185" s="23"/>
    </row>
    <row r="186" spans="4:17" x14ac:dyDescent="0.25">
      <c r="D186" s="59"/>
      <c r="E186" s="60"/>
      <c r="F186" s="60"/>
      <c r="G186" s="60"/>
      <c r="H186" s="60"/>
      <c r="I186" s="61"/>
      <c r="J186" s="59"/>
      <c r="K186" s="60"/>
      <c r="L186" s="60"/>
      <c r="M186" s="132"/>
      <c r="N186" s="23"/>
      <c r="O186" s="23"/>
      <c r="P186" s="23"/>
      <c r="Q186" s="23"/>
    </row>
    <row r="187" spans="4:17" x14ac:dyDescent="0.25">
      <c r="D187" s="59"/>
      <c r="E187" s="60"/>
      <c r="F187" s="60"/>
      <c r="G187" s="60"/>
      <c r="H187" s="60"/>
      <c r="I187" s="61"/>
      <c r="J187" s="59"/>
      <c r="K187" s="60"/>
      <c r="L187" s="60"/>
      <c r="M187" s="132"/>
      <c r="N187" s="23"/>
      <c r="O187" s="23"/>
      <c r="P187" s="23"/>
      <c r="Q187" s="23"/>
    </row>
    <row r="188" spans="4:17" x14ac:dyDescent="0.25">
      <c r="D188" s="59"/>
      <c r="E188" s="60"/>
      <c r="F188" s="60"/>
      <c r="G188" s="60"/>
      <c r="H188" s="60"/>
      <c r="I188" s="61"/>
      <c r="J188" s="59"/>
      <c r="K188" s="60"/>
      <c r="L188" s="60"/>
      <c r="M188" s="132"/>
      <c r="N188" s="23"/>
      <c r="O188" s="23"/>
      <c r="P188" s="23"/>
      <c r="Q188" s="23"/>
    </row>
    <row r="189" spans="4:17" ht="12" thickBot="1" x14ac:dyDescent="0.3">
      <c r="D189" s="62"/>
      <c r="E189" s="63"/>
      <c r="F189" s="63"/>
      <c r="G189" s="63"/>
      <c r="H189" s="63"/>
      <c r="I189" s="64"/>
      <c r="J189" s="62"/>
      <c r="K189" s="63"/>
      <c r="L189" s="63"/>
      <c r="M189" s="133"/>
      <c r="N189" s="23" t="str">
        <f xml:space="preserve"> IF(G189="","",(G189/'PPG Config'!$C$39))</f>
        <v/>
      </c>
      <c r="O189" s="23" t="str">
        <f xml:space="preserve"> IF(I189="","",(I189/'PPG Config'!$C$39))</f>
        <v/>
      </c>
      <c r="P189" s="23"/>
      <c r="Q189" s="23"/>
    </row>
    <row r="190" spans="4:17" x14ac:dyDescent="0.25">
      <c r="D190" s="56"/>
      <c r="E190" s="57">
        <f t="shared" si="146"/>
        <v>19</v>
      </c>
      <c r="F190" s="57" t="s">
        <v>159</v>
      </c>
      <c r="G190" s="57">
        <f xml:space="preserve"> IF('PPG Phase Definition'!C421=1,1,0)</f>
        <v>0</v>
      </c>
      <c r="H190" s="57"/>
      <c r="I190" s="58"/>
      <c r="J190" s="56"/>
      <c r="K190" s="57"/>
      <c r="L190" s="57"/>
      <c r="M190" s="131"/>
      <c r="N190" s="23"/>
      <c r="O190" s="23" t="str">
        <f xml:space="preserve"> IF(I190="","",(I190/'PPG Config'!$C$39))</f>
        <v/>
      </c>
      <c r="P190" s="23"/>
      <c r="Q190" s="23"/>
    </row>
    <row r="191" spans="4:17" x14ac:dyDescent="0.25">
      <c r="D191" s="59"/>
      <c r="E191" s="60" t="str">
        <f t="shared" ref="E191" si="160">IF(G180=1,(E190-1),"")</f>
        <v/>
      </c>
      <c r="F191" s="60" t="str">
        <f t="shared" si="148"/>
        <v/>
      </c>
      <c r="G191" s="60" t="str">
        <f t="shared" si="149"/>
        <v/>
      </c>
      <c r="H191" s="60" t="str">
        <f xml:space="preserve"> IF(G180=1,CEILING('PPG Phase Definition'!O411/'PPG Config'!$C$39,1)*'PPG Config'!$C$39,"")</f>
        <v/>
      </c>
      <c r="I191" s="61" t="str">
        <f t="shared" ref="I191" si="161">IF(G180=1,(G191+H191),"")</f>
        <v/>
      </c>
      <c r="J191" s="59" t="str">
        <f>IF(AND((G180=1),('PPG Phase Definition'!W177="TIA1 and TIA2")),(E190-1),"")</f>
        <v/>
      </c>
      <c r="K191" s="60" t="str">
        <f>IF(AND((G180=1),('PPG Phase Definition'!W177="TIA1 and TIA2")),"CONV2","")</f>
        <v/>
      </c>
      <c r="L191" s="60" t="str">
        <f>IF(AND((G180=1),('PPG Phase Definition'!W177="TIA1 and TIA2")),I191,"")</f>
        <v/>
      </c>
      <c r="M191" s="61" t="str">
        <f>IF(AND((G180=1),('PPG Phase Definition'!W177="TIA1 and TIA2")),(I191+H191),"")</f>
        <v/>
      </c>
      <c r="N191" s="23" t="str">
        <f xml:space="preserve"> IF(G191="","",(G191/'PPG Config'!$C$39))</f>
        <v/>
      </c>
      <c r="O191" s="23" t="str">
        <f xml:space="preserve"> IF(I191="","",(I191/'PPG Config'!$C$39))</f>
        <v/>
      </c>
      <c r="P191" s="23"/>
      <c r="Q191" s="23"/>
    </row>
    <row r="192" spans="4:17" x14ac:dyDescent="0.25">
      <c r="D192" s="59"/>
      <c r="E192" s="60" t="str">
        <f t="shared" ref="E192" si="162" xml:space="preserve"> IF(G190=1,(D194+1),"")</f>
        <v/>
      </c>
      <c r="F192" s="60" t="str">
        <f t="shared" si="152"/>
        <v/>
      </c>
      <c r="G192" s="60" t="str">
        <f xml:space="preserve"> IF(G190=1,(IF('PPG Phase Definition'!K421=0,'RESULTS - PPG Phase timing'!G194,(MAX(I191,M191)+$B$5))),"")</f>
        <v/>
      </c>
      <c r="H192" s="60" t="str">
        <f xml:space="preserve"> IF(G190=1,CEILING('PPG Phase Definition'!J421/'PPG Config'!$C$39,1)*'PPG Config'!$C$39,"")</f>
        <v/>
      </c>
      <c r="I192" s="61" t="str">
        <f xml:space="preserve"> IF(G190=1,IF('PPG Phase Definition'!K421=0, MIN((G192+H192),I191),(G192+H192)),"")</f>
        <v/>
      </c>
      <c r="J192" s="59"/>
      <c r="K192" s="60"/>
      <c r="L192" s="60"/>
      <c r="M192" s="132"/>
      <c r="N192" s="23" t="str">
        <f xml:space="preserve"> IF(G192="","",(G192/'PPG Config'!$C$39))</f>
        <v/>
      </c>
      <c r="O192" s="23" t="str">
        <f xml:space="preserve"> IF(I192="","",(I192/'PPG Config'!$C$39))</f>
        <v/>
      </c>
      <c r="P192" s="23"/>
      <c r="Q192" s="23"/>
    </row>
    <row r="193" spans="4:17" x14ac:dyDescent="0.25">
      <c r="D193" s="59"/>
      <c r="E193" s="60" t="str">
        <f t="shared" ref="E193" si="163" xml:space="preserve"> IF(G190=1,(D194+1),"")</f>
        <v/>
      </c>
      <c r="F193" s="60" t="str">
        <f t="shared" si="154"/>
        <v/>
      </c>
      <c r="G193" s="60" t="str">
        <f t="shared" ref="G193" si="164" xml:space="preserve"> IF(G190=1,(G192+$B$3),"")</f>
        <v/>
      </c>
      <c r="H193" s="60"/>
      <c r="I193" s="61" t="str">
        <f t="shared" ref="I193" si="165" xml:space="preserve"> IF(G190=1,I192,"")</f>
        <v/>
      </c>
      <c r="J193" s="59"/>
      <c r="K193" s="60"/>
      <c r="L193" s="60"/>
      <c r="M193" s="132"/>
      <c r="N193" s="23" t="str">
        <f xml:space="preserve"> IF(G193="","",(G193/'PPG Config'!$C$39))</f>
        <v/>
      </c>
      <c r="O193" s="23" t="str">
        <f xml:space="preserve"> IF(I193="","",(I193/'PPG Config'!$C$39))</f>
        <v/>
      </c>
      <c r="P193" s="23"/>
      <c r="Q193" s="23"/>
    </row>
    <row r="194" spans="4:17" x14ac:dyDescent="0.25">
      <c r="D194" s="59" t="str">
        <f t="shared" ref="D194" si="166" xml:space="preserve"> IF(G180=1,(D184+1),"")</f>
        <v/>
      </c>
      <c r="E194" s="60"/>
      <c r="F194" s="60" t="str">
        <f t="shared" si="158"/>
        <v/>
      </c>
      <c r="G194" s="60" t="str">
        <f t="shared" ref="G194" si="167">IF(G180=1,(I184+$B$4),"")</f>
        <v/>
      </c>
      <c r="H194" s="60"/>
      <c r="I194" s="61" t="str">
        <f xml:space="preserve"> IF(G180=1,IF(G190=1,MAX(IF('PPG Phase Definition'!K421=0,MAX(I191,M191),(G192+H192)),(G194+$B$6)),MAX(I191,M191)),"")</f>
        <v/>
      </c>
      <c r="J194" s="59"/>
      <c r="K194" s="60"/>
      <c r="L194" s="60"/>
      <c r="M194" s="132"/>
      <c r="N194" s="23" t="str">
        <f xml:space="preserve"> IF(G194="","",(G194/'PPG Config'!$C$39))</f>
        <v/>
      </c>
      <c r="O194" s="23" t="str">
        <f xml:space="preserve"> IF(I194="","",(I194/'PPG Config'!$C$39))</f>
        <v/>
      </c>
      <c r="P194" s="23"/>
      <c r="Q194" s="23"/>
    </row>
    <row r="195" spans="4:17" x14ac:dyDescent="0.25">
      <c r="D195" s="59"/>
      <c r="E195" s="60"/>
      <c r="F195" s="60"/>
      <c r="G195" s="60"/>
      <c r="H195" s="60"/>
      <c r="I195" s="61"/>
      <c r="J195" s="59"/>
      <c r="K195" s="60"/>
      <c r="L195" s="60"/>
      <c r="M195" s="132"/>
      <c r="N195" s="23"/>
      <c r="O195" s="23"/>
      <c r="P195" s="23"/>
      <c r="Q195" s="23"/>
    </row>
    <row r="196" spans="4:17" x14ac:dyDescent="0.25">
      <c r="D196" s="59"/>
      <c r="E196" s="60"/>
      <c r="F196" s="60"/>
      <c r="G196" s="60"/>
      <c r="H196" s="60"/>
      <c r="I196" s="61"/>
      <c r="J196" s="59"/>
      <c r="K196" s="60"/>
      <c r="L196" s="60"/>
      <c r="M196" s="132"/>
      <c r="N196" s="23"/>
      <c r="O196" s="23"/>
      <c r="P196" s="23"/>
      <c r="Q196" s="23"/>
    </row>
    <row r="197" spans="4:17" x14ac:dyDescent="0.25">
      <c r="D197" s="59"/>
      <c r="E197" s="60"/>
      <c r="F197" s="60"/>
      <c r="G197" s="60"/>
      <c r="H197" s="60"/>
      <c r="I197" s="61"/>
      <c r="J197" s="59"/>
      <c r="K197" s="60"/>
      <c r="L197" s="60"/>
      <c r="M197" s="132"/>
      <c r="N197" s="23"/>
      <c r="O197" s="23"/>
      <c r="P197" s="23"/>
      <c r="Q197" s="23"/>
    </row>
    <row r="198" spans="4:17" x14ac:dyDescent="0.25">
      <c r="D198" s="59"/>
      <c r="E198" s="60"/>
      <c r="F198" s="60"/>
      <c r="G198" s="60"/>
      <c r="H198" s="60"/>
      <c r="I198" s="61"/>
      <c r="J198" s="59"/>
      <c r="K198" s="60"/>
      <c r="L198" s="60"/>
      <c r="M198" s="132"/>
      <c r="N198" s="23"/>
      <c r="O198" s="23"/>
      <c r="P198" s="23"/>
      <c r="Q198" s="23"/>
    </row>
    <row r="199" spans="4:17" ht="12" thickBot="1" x14ac:dyDescent="0.3">
      <c r="D199" s="62"/>
      <c r="E199" s="63"/>
      <c r="F199" s="63"/>
      <c r="G199" s="63"/>
      <c r="H199" s="63"/>
      <c r="I199" s="64"/>
      <c r="J199" s="62"/>
      <c r="K199" s="63"/>
      <c r="L199" s="63"/>
      <c r="M199" s="133"/>
      <c r="N199" s="23" t="str">
        <f xml:space="preserve"> IF(G199="","",(G199/'PPG Config'!$C$39))</f>
        <v/>
      </c>
      <c r="O199" s="23" t="str">
        <f xml:space="preserve"> IF(I199="","",(I199/'PPG Config'!$C$39))</f>
        <v/>
      </c>
      <c r="P199" s="23"/>
      <c r="Q199" s="23"/>
    </row>
    <row r="200" spans="4:17" x14ac:dyDescent="0.25">
      <c r="D200" s="56"/>
      <c r="E200" s="57">
        <f t="shared" si="146"/>
        <v>20</v>
      </c>
      <c r="F200" s="57" t="s">
        <v>159</v>
      </c>
      <c r="G200" s="57">
        <f xml:space="preserve"> IF('PPG Phase Definition'!C431=1,1,0)</f>
        <v>0</v>
      </c>
      <c r="H200" s="57"/>
      <c r="I200" s="58"/>
      <c r="J200" s="56"/>
      <c r="K200" s="57"/>
      <c r="L200" s="57"/>
      <c r="M200" s="131"/>
      <c r="N200" s="23"/>
      <c r="O200" s="23" t="str">
        <f xml:space="preserve"> IF(I200="","",(I200/'PPG Config'!$C$39))</f>
        <v/>
      </c>
      <c r="P200" s="23"/>
      <c r="Q200" s="23"/>
    </row>
    <row r="201" spans="4:17" x14ac:dyDescent="0.25">
      <c r="D201" s="59"/>
      <c r="E201" s="60" t="str">
        <f t="shared" ref="E201" si="168">IF(G190=1,(E200-1),"")</f>
        <v/>
      </c>
      <c r="F201" s="60" t="str">
        <f t="shared" si="148"/>
        <v/>
      </c>
      <c r="G201" s="60" t="str">
        <f t="shared" si="149"/>
        <v/>
      </c>
      <c r="H201" s="60" t="str">
        <f xml:space="preserve"> IF(G190=1,CEILING('PPG Phase Definition'!O421/'PPG Config'!$C$39,1)*'PPG Config'!$C$39,"")</f>
        <v/>
      </c>
      <c r="I201" s="61" t="str">
        <f t="shared" ref="I201" si="169">IF(G190=1,(G201+H201),"")</f>
        <v/>
      </c>
      <c r="J201" s="59" t="str">
        <f>IF(AND((G190=1),('PPG Phase Definition'!W187="TIA1 and TIA2")),(E200-1),"")</f>
        <v/>
      </c>
      <c r="K201" s="60" t="str">
        <f>IF(AND((G190=1),('PPG Phase Definition'!W187="TIA1 and TIA2")),"CONV2","")</f>
        <v/>
      </c>
      <c r="L201" s="60" t="str">
        <f>IF(AND((G190=1),('PPG Phase Definition'!W187="TIA1 and TIA2")),I201,"")</f>
        <v/>
      </c>
      <c r="M201" s="61" t="str">
        <f>IF(AND((G190=1),('PPG Phase Definition'!W187="TIA1 and TIA2")),(I201+H201),"")</f>
        <v/>
      </c>
      <c r="N201" s="23" t="str">
        <f xml:space="preserve"> IF(G201="","",(G201/'PPG Config'!$C$39))</f>
        <v/>
      </c>
      <c r="O201" s="23" t="str">
        <f xml:space="preserve"> IF(I201="","",(I201/'PPG Config'!$C$39))</f>
        <v/>
      </c>
      <c r="P201" s="23"/>
      <c r="Q201" s="23"/>
    </row>
    <row r="202" spans="4:17" x14ac:dyDescent="0.25">
      <c r="D202" s="59"/>
      <c r="E202" s="60" t="str">
        <f t="shared" ref="E202" si="170" xml:space="preserve"> IF(G200=1,(D204+1),"")</f>
        <v/>
      </c>
      <c r="F202" s="60" t="str">
        <f t="shared" si="152"/>
        <v/>
      </c>
      <c r="G202" s="60" t="str">
        <f xml:space="preserve"> IF(G200=1,(IF('PPG Phase Definition'!K431=0,'RESULTS - PPG Phase timing'!G204,(MAX(I201,M201)+$B$5))),"")</f>
        <v/>
      </c>
      <c r="H202" s="60" t="str">
        <f xml:space="preserve"> IF(G200=1,CEILING('PPG Phase Definition'!J431/'PPG Config'!$C$39,1)*'PPG Config'!$C$39,"")</f>
        <v/>
      </c>
      <c r="I202" s="61" t="str">
        <f xml:space="preserve"> IF(G200=1,IF('PPG Phase Definition'!K431=0, MIN((G202+H202),I201),(G202+H202)),"")</f>
        <v/>
      </c>
      <c r="J202" s="59"/>
      <c r="K202" s="60"/>
      <c r="L202" s="60"/>
      <c r="M202" s="132"/>
      <c r="N202" s="23" t="str">
        <f xml:space="preserve"> IF(G202="","",(G202/'PPG Config'!$C$39))</f>
        <v/>
      </c>
      <c r="O202" s="23" t="str">
        <f xml:space="preserve"> IF(I202="","",(I202/'PPG Config'!$C$39))</f>
        <v/>
      </c>
      <c r="P202" s="23"/>
      <c r="Q202" s="23"/>
    </row>
    <row r="203" spans="4:17" x14ac:dyDescent="0.25">
      <c r="D203" s="59"/>
      <c r="E203" s="60" t="str">
        <f t="shared" ref="E203" si="171" xml:space="preserve"> IF(G200=1,(D204+1),"")</f>
        <v/>
      </c>
      <c r="F203" s="60" t="str">
        <f t="shared" si="154"/>
        <v/>
      </c>
      <c r="G203" s="60" t="str">
        <f t="shared" ref="G203" si="172" xml:space="preserve"> IF(G200=1,(G202+$B$3),"")</f>
        <v/>
      </c>
      <c r="H203" s="60"/>
      <c r="I203" s="61" t="str">
        <f t="shared" ref="I203" si="173" xml:space="preserve"> IF(G200=1,I202,"")</f>
        <v/>
      </c>
      <c r="J203" s="59"/>
      <c r="K203" s="60"/>
      <c r="L203" s="60"/>
      <c r="M203" s="132"/>
      <c r="N203" s="23" t="str">
        <f xml:space="preserve"> IF(G203="","",(G203/'PPG Config'!$C$39))</f>
        <v/>
      </c>
      <c r="O203" s="23" t="str">
        <f xml:space="preserve"> IF(I203="","",(I203/'PPG Config'!$C$39))</f>
        <v/>
      </c>
      <c r="P203" s="23"/>
      <c r="Q203" s="23"/>
    </row>
    <row r="204" spans="4:17" x14ac:dyDescent="0.25">
      <c r="D204" s="59" t="str">
        <f t="shared" ref="D204" si="174" xml:space="preserve"> IF(G190=1,(D194+1),"")</f>
        <v/>
      </c>
      <c r="E204" s="60"/>
      <c r="F204" s="60" t="str">
        <f t="shared" si="158"/>
        <v/>
      </c>
      <c r="G204" s="60" t="str">
        <f t="shared" ref="G204" si="175">IF(G190=1,(I194+$B$4),"")</f>
        <v/>
      </c>
      <c r="H204" s="60"/>
      <c r="I204" s="61" t="str">
        <f xml:space="preserve"> IF(G190=1,IF(G200=1,MAX(IF('PPG Phase Definition'!K431=0,MAX(I201,M201),(G202+H202)),(G204+$B$6)),MAX(I201,M201)),"")</f>
        <v/>
      </c>
      <c r="J204" s="59"/>
      <c r="K204" s="60"/>
      <c r="L204" s="60"/>
      <c r="M204" s="132"/>
      <c r="N204" s="23" t="str">
        <f xml:space="preserve"> IF(G204="","",(G204/'PPG Config'!$C$39))</f>
        <v/>
      </c>
      <c r="O204" s="23" t="str">
        <f xml:space="preserve"> IF(I204="","",(I204/'PPG Config'!$C$39))</f>
        <v/>
      </c>
      <c r="P204" s="23"/>
      <c r="Q204" s="23"/>
    </row>
    <row r="205" spans="4:17" x14ac:dyDescent="0.25">
      <c r="D205" s="59"/>
      <c r="E205" s="60"/>
      <c r="F205" s="60"/>
      <c r="G205" s="60"/>
      <c r="H205" s="60"/>
      <c r="I205" s="61"/>
      <c r="J205" s="59"/>
      <c r="K205" s="60"/>
      <c r="L205" s="60"/>
      <c r="M205" s="132"/>
      <c r="N205" s="23"/>
      <c r="O205" s="23"/>
      <c r="P205" s="23"/>
      <c r="Q205" s="23"/>
    </row>
    <row r="206" spans="4:17" x14ac:dyDescent="0.25">
      <c r="D206" s="59"/>
      <c r="E206" s="60"/>
      <c r="F206" s="60"/>
      <c r="G206" s="60"/>
      <c r="H206" s="60"/>
      <c r="I206" s="61"/>
      <c r="J206" s="59"/>
      <c r="K206" s="60"/>
      <c r="L206" s="60"/>
      <c r="M206" s="132"/>
      <c r="N206" s="23"/>
      <c r="O206" s="23"/>
      <c r="P206" s="23"/>
      <c r="Q206" s="23"/>
    </row>
    <row r="207" spans="4:17" x14ac:dyDescent="0.25">
      <c r="D207" s="59"/>
      <c r="E207" s="60"/>
      <c r="F207" s="60"/>
      <c r="G207" s="60"/>
      <c r="H207" s="60"/>
      <c r="I207" s="61"/>
      <c r="J207" s="59"/>
      <c r="K207" s="60"/>
      <c r="L207" s="60"/>
      <c r="M207" s="132"/>
      <c r="N207" s="23"/>
      <c r="O207" s="23"/>
      <c r="P207" s="23"/>
      <c r="Q207" s="23"/>
    </row>
    <row r="208" spans="4:17" x14ac:dyDescent="0.25">
      <c r="D208" s="59"/>
      <c r="E208" s="60"/>
      <c r="F208" s="60"/>
      <c r="G208" s="60"/>
      <c r="H208" s="60"/>
      <c r="I208" s="61"/>
      <c r="J208" s="59"/>
      <c r="K208" s="60"/>
      <c r="L208" s="60"/>
      <c r="M208" s="132"/>
      <c r="N208" s="23"/>
      <c r="O208" s="23"/>
      <c r="P208" s="23"/>
      <c r="Q208" s="23"/>
    </row>
    <row r="209" spans="4:17" ht="12" thickBot="1" x14ac:dyDescent="0.3">
      <c r="D209" s="62"/>
      <c r="E209" s="63"/>
      <c r="F209" s="63"/>
      <c r="G209" s="63"/>
      <c r="H209" s="63"/>
      <c r="I209" s="64"/>
      <c r="J209" s="62"/>
      <c r="K209" s="63"/>
      <c r="L209" s="63"/>
      <c r="M209" s="133"/>
      <c r="N209" s="23" t="str">
        <f xml:space="preserve"> IF(G209="","",(G209/'PPG Config'!$C$39))</f>
        <v/>
      </c>
      <c r="O209" s="23" t="str">
        <f xml:space="preserve"> IF(I209="","",(I209/'PPG Config'!$C$39))</f>
        <v/>
      </c>
      <c r="P209" s="23"/>
      <c r="Q209" s="23"/>
    </row>
    <row r="210" spans="4:17" x14ac:dyDescent="0.25">
      <c r="D210" s="56"/>
      <c r="E210" s="57">
        <f t="shared" si="146"/>
        <v>21</v>
      </c>
      <c r="F210" s="57" t="s">
        <v>159</v>
      </c>
      <c r="G210" s="57">
        <f xml:space="preserve"> IF('PPG Phase Definition'!C441=1,1,0)</f>
        <v>0</v>
      </c>
      <c r="H210" s="57"/>
      <c r="I210" s="58"/>
      <c r="J210" s="56"/>
      <c r="K210" s="57"/>
      <c r="L210" s="57"/>
      <c r="M210" s="131"/>
      <c r="N210" s="23"/>
      <c r="O210" s="23" t="str">
        <f xml:space="preserve"> IF(I210="","",(I210/'PPG Config'!$C$39))</f>
        <v/>
      </c>
      <c r="P210" s="23"/>
      <c r="Q210" s="23"/>
    </row>
    <row r="211" spans="4:17" x14ac:dyDescent="0.25">
      <c r="D211" s="59"/>
      <c r="E211" s="60" t="str">
        <f t="shared" ref="E211" si="176">IF(G200=1,(E210-1),"")</f>
        <v/>
      </c>
      <c r="F211" s="60" t="str">
        <f t="shared" si="148"/>
        <v/>
      </c>
      <c r="G211" s="60" t="str">
        <f t="shared" si="149"/>
        <v/>
      </c>
      <c r="H211" s="60" t="str">
        <f xml:space="preserve"> IF(G200=1,CEILING('PPG Phase Definition'!O431/'PPG Config'!$C$39,1)*'PPG Config'!$C$39,"")</f>
        <v/>
      </c>
      <c r="I211" s="61" t="str">
        <f t="shared" ref="I211" si="177">IF(G200=1,(G211+H211),"")</f>
        <v/>
      </c>
      <c r="J211" s="59" t="str">
        <f>IF(AND((G200=1),('PPG Phase Definition'!W197="TIA1 and TIA2")),(E210-1),"")</f>
        <v/>
      </c>
      <c r="K211" s="60" t="str">
        <f>IF(AND((G200=1),('PPG Phase Definition'!W197="TIA1 and TIA2")),"CONV2","")</f>
        <v/>
      </c>
      <c r="L211" s="60" t="str">
        <f>IF(AND((G200=1),('PPG Phase Definition'!W197="TIA1 and TIA2")),I211,"")</f>
        <v/>
      </c>
      <c r="M211" s="61" t="str">
        <f>IF(AND((G200=1),('PPG Phase Definition'!W197="TIA1 and TIA2")),(I211+H211),"")</f>
        <v/>
      </c>
      <c r="N211" s="23" t="str">
        <f xml:space="preserve"> IF(G211="","",(G211/'PPG Config'!$C$39))</f>
        <v/>
      </c>
      <c r="O211" s="23" t="str">
        <f xml:space="preserve"> IF(I211="","",(I211/'PPG Config'!$C$39))</f>
        <v/>
      </c>
      <c r="P211" s="23"/>
      <c r="Q211" s="23"/>
    </row>
    <row r="212" spans="4:17" x14ac:dyDescent="0.25">
      <c r="D212" s="59"/>
      <c r="E212" s="60" t="str">
        <f t="shared" ref="E212" si="178" xml:space="preserve"> IF(G210=1,(D214+1),"")</f>
        <v/>
      </c>
      <c r="F212" s="60" t="str">
        <f t="shared" si="152"/>
        <v/>
      </c>
      <c r="G212" s="60" t="str">
        <f xml:space="preserve"> IF(G210=1,(IF('PPG Phase Definition'!K441=0,'RESULTS - PPG Phase timing'!G214,(MAX(I211,M211)+$B$5))),"")</f>
        <v/>
      </c>
      <c r="H212" s="60" t="str">
        <f xml:space="preserve"> IF(G210=1,CEILING('PPG Phase Definition'!J441/'PPG Config'!$C$39,1)*'PPG Config'!$C$39,"")</f>
        <v/>
      </c>
      <c r="I212" s="61" t="str">
        <f xml:space="preserve"> IF(G210=1,IF('PPG Phase Definition'!K441=0, MIN((G212+H212),I211),(G212+H212)),"")</f>
        <v/>
      </c>
      <c r="J212" s="59"/>
      <c r="K212" s="60"/>
      <c r="L212" s="60"/>
      <c r="M212" s="132"/>
      <c r="N212" s="23" t="str">
        <f xml:space="preserve"> IF(G212="","",(G212/'PPG Config'!$C$39))</f>
        <v/>
      </c>
      <c r="O212" s="23" t="str">
        <f xml:space="preserve"> IF(I212="","",(I212/'PPG Config'!$C$39))</f>
        <v/>
      </c>
      <c r="P212" s="23"/>
      <c r="Q212" s="23"/>
    </row>
    <row r="213" spans="4:17" x14ac:dyDescent="0.25">
      <c r="D213" s="59"/>
      <c r="E213" s="60" t="str">
        <f t="shared" ref="E213" si="179" xml:space="preserve"> IF(G210=1,(D214+1),"")</f>
        <v/>
      </c>
      <c r="F213" s="60" t="str">
        <f t="shared" si="154"/>
        <v/>
      </c>
      <c r="G213" s="60" t="str">
        <f t="shared" ref="G213" si="180" xml:space="preserve"> IF(G210=1,(G212+$B$3),"")</f>
        <v/>
      </c>
      <c r="H213" s="60"/>
      <c r="I213" s="61" t="str">
        <f t="shared" ref="I213" si="181" xml:space="preserve"> IF(G210=1,I212,"")</f>
        <v/>
      </c>
      <c r="J213" s="59"/>
      <c r="K213" s="60"/>
      <c r="L213" s="60"/>
      <c r="M213" s="132"/>
      <c r="N213" s="23" t="str">
        <f xml:space="preserve"> IF(G213="","",(G213/'PPG Config'!$C$39))</f>
        <v/>
      </c>
      <c r="O213" s="23" t="str">
        <f xml:space="preserve"> IF(I213="","",(I213/'PPG Config'!$C$39))</f>
        <v/>
      </c>
      <c r="P213" s="23"/>
      <c r="Q213" s="23"/>
    </row>
    <row r="214" spans="4:17" x14ac:dyDescent="0.25">
      <c r="D214" s="59" t="str">
        <f t="shared" ref="D214" si="182" xml:space="preserve"> IF(G200=1,(D204+1),"")</f>
        <v/>
      </c>
      <c r="E214" s="60"/>
      <c r="F214" s="60" t="str">
        <f t="shared" si="158"/>
        <v/>
      </c>
      <c r="G214" s="60" t="str">
        <f t="shared" ref="G214" si="183">IF(G200=1,(I204+$B$4),"")</f>
        <v/>
      </c>
      <c r="H214" s="60"/>
      <c r="I214" s="61" t="str">
        <f xml:space="preserve"> IF(G200=1,IF(G210=1,MAX(IF('PPG Phase Definition'!K441=0,MAX(I211,M211),(G212+H212)),(G214+$B$6)),MAX(I211,M211)),"")</f>
        <v/>
      </c>
      <c r="J214" s="59"/>
      <c r="K214" s="60"/>
      <c r="L214" s="60"/>
      <c r="M214" s="132"/>
      <c r="N214" s="23" t="str">
        <f xml:space="preserve"> IF(G214="","",(G214/'PPG Config'!$C$39))</f>
        <v/>
      </c>
      <c r="O214" s="23" t="str">
        <f xml:space="preserve"> IF(I214="","",(I214/'PPG Config'!$C$39))</f>
        <v/>
      </c>
      <c r="P214" s="23"/>
      <c r="Q214" s="23"/>
    </row>
    <row r="215" spans="4:17" x14ac:dyDescent="0.25">
      <c r="D215" s="59"/>
      <c r="E215" s="60"/>
      <c r="F215" s="60"/>
      <c r="G215" s="60"/>
      <c r="H215" s="60"/>
      <c r="I215" s="61"/>
      <c r="J215" s="59"/>
      <c r="K215" s="60"/>
      <c r="L215" s="60"/>
      <c r="M215" s="132"/>
      <c r="N215" s="23"/>
      <c r="O215" s="23"/>
      <c r="P215" s="23"/>
      <c r="Q215" s="23"/>
    </row>
    <row r="216" spans="4:17" x14ac:dyDescent="0.25">
      <c r="D216" s="59"/>
      <c r="E216" s="60"/>
      <c r="F216" s="60"/>
      <c r="G216" s="60"/>
      <c r="H216" s="60"/>
      <c r="I216" s="61"/>
      <c r="J216" s="59"/>
      <c r="K216" s="60"/>
      <c r="L216" s="60"/>
      <c r="M216" s="132"/>
      <c r="N216" s="23"/>
      <c r="O216" s="23"/>
      <c r="P216" s="23"/>
      <c r="Q216" s="23"/>
    </row>
    <row r="217" spans="4:17" x14ac:dyDescent="0.25">
      <c r="D217" s="59"/>
      <c r="E217" s="60"/>
      <c r="F217" s="60"/>
      <c r="G217" s="60"/>
      <c r="H217" s="60"/>
      <c r="I217" s="61"/>
      <c r="J217" s="59"/>
      <c r="K217" s="60"/>
      <c r="L217" s="60"/>
      <c r="M217" s="132"/>
      <c r="N217" s="23"/>
      <c r="O217" s="23"/>
      <c r="P217" s="23"/>
      <c r="Q217" s="23"/>
    </row>
    <row r="218" spans="4:17" x14ac:dyDescent="0.25">
      <c r="D218" s="59"/>
      <c r="E218" s="60"/>
      <c r="F218" s="60"/>
      <c r="G218" s="60"/>
      <c r="H218" s="60"/>
      <c r="I218" s="61"/>
      <c r="J218" s="59"/>
      <c r="K218" s="60"/>
      <c r="L218" s="60"/>
      <c r="M218" s="132"/>
      <c r="N218" s="23"/>
      <c r="O218" s="23"/>
      <c r="P218" s="23"/>
      <c r="Q218" s="23"/>
    </row>
    <row r="219" spans="4:17" ht="12" thickBot="1" x14ac:dyDescent="0.3">
      <c r="D219" s="62"/>
      <c r="E219" s="63"/>
      <c r="F219" s="63"/>
      <c r="G219" s="63"/>
      <c r="H219" s="63"/>
      <c r="I219" s="64"/>
      <c r="J219" s="62"/>
      <c r="K219" s="63"/>
      <c r="L219" s="63"/>
      <c r="M219" s="133"/>
      <c r="N219" s="23" t="str">
        <f xml:space="preserve"> IF(G219="","",(G219/'PPG Config'!$C$39))</f>
        <v/>
      </c>
      <c r="O219" s="23" t="str">
        <f xml:space="preserve"> IF(I219="","",(I219/'PPG Config'!$C$39))</f>
        <v/>
      </c>
      <c r="P219" s="23"/>
      <c r="Q219" s="23"/>
    </row>
    <row r="220" spans="4:17" x14ac:dyDescent="0.25">
      <c r="D220" s="56"/>
      <c r="E220" s="57">
        <f t="shared" si="146"/>
        <v>22</v>
      </c>
      <c r="F220" s="57" t="s">
        <v>159</v>
      </c>
      <c r="G220" s="57">
        <f xml:space="preserve"> IF('PPG Phase Definition'!C451=1,1,0)</f>
        <v>0</v>
      </c>
      <c r="H220" s="57"/>
      <c r="I220" s="58"/>
      <c r="J220" s="56"/>
      <c r="K220" s="57"/>
      <c r="L220" s="57"/>
      <c r="M220" s="131"/>
      <c r="N220" s="23"/>
      <c r="O220" s="23" t="str">
        <f xml:space="preserve"> IF(I220="","",(I220/'PPG Config'!$C$39))</f>
        <v/>
      </c>
      <c r="P220" s="23"/>
      <c r="Q220" s="23"/>
    </row>
    <row r="221" spans="4:17" x14ac:dyDescent="0.25">
      <c r="D221" s="59"/>
      <c r="E221" s="60" t="str">
        <f t="shared" ref="E221" si="184">IF(G210=1,(E220-1),"")</f>
        <v/>
      </c>
      <c r="F221" s="60" t="str">
        <f t="shared" si="148"/>
        <v/>
      </c>
      <c r="G221" s="60" t="str">
        <f t="shared" si="149"/>
        <v/>
      </c>
      <c r="H221" s="60" t="str">
        <f xml:space="preserve"> IF(G210=1,CEILING('PPG Phase Definition'!O441/'PPG Config'!$C$39,1)*'PPG Config'!$C$39,"")</f>
        <v/>
      </c>
      <c r="I221" s="61" t="str">
        <f t="shared" ref="I221" si="185">IF(G210=1,(G221+H221),"")</f>
        <v/>
      </c>
      <c r="J221" s="59" t="str">
        <f>IF(AND((G210=1),('PPG Phase Definition'!W207="TIA1 and TIA2")),(E220-1),"")</f>
        <v/>
      </c>
      <c r="K221" s="60" t="str">
        <f>IF(AND((G210=1),('PPG Phase Definition'!W207="TIA1 and TIA2")),"CONV2","")</f>
        <v/>
      </c>
      <c r="L221" s="60" t="str">
        <f>IF(AND((G210=1),('PPG Phase Definition'!W207="TIA1 and TIA2")),I221,"")</f>
        <v/>
      </c>
      <c r="M221" s="61" t="str">
        <f>IF(AND((G210=1),('PPG Phase Definition'!W207="TIA1 and TIA2")),(I221+H221),"")</f>
        <v/>
      </c>
      <c r="N221" s="23" t="str">
        <f xml:space="preserve"> IF(G221="","",(G221/'PPG Config'!$C$39))</f>
        <v/>
      </c>
      <c r="O221" s="23" t="str">
        <f xml:space="preserve"> IF(I221="","",(I221/'PPG Config'!$C$39))</f>
        <v/>
      </c>
      <c r="P221" s="23"/>
      <c r="Q221" s="23"/>
    </row>
    <row r="222" spans="4:17" x14ac:dyDescent="0.25">
      <c r="D222" s="59"/>
      <c r="E222" s="60" t="str">
        <f t="shared" ref="E222" si="186" xml:space="preserve"> IF(G220=1,(D224+1),"")</f>
        <v/>
      </c>
      <c r="F222" s="60" t="str">
        <f t="shared" si="152"/>
        <v/>
      </c>
      <c r="G222" s="60" t="str">
        <f xml:space="preserve"> IF(G220=1,(IF('PPG Phase Definition'!K451=0,'RESULTS - PPG Phase timing'!G224,(MAX(I221,M221)+$B$5))),"")</f>
        <v/>
      </c>
      <c r="H222" s="60" t="str">
        <f xml:space="preserve"> IF(G220=1,CEILING('PPG Phase Definition'!J451/'PPG Config'!$C$39,1)*'PPG Config'!$C$39,"")</f>
        <v/>
      </c>
      <c r="I222" s="61" t="str">
        <f xml:space="preserve"> IF(G220=1,IF('PPG Phase Definition'!K451=0, MIN((G222+H222),I221),(G222+H222)),"")</f>
        <v/>
      </c>
      <c r="J222" s="59"/>
      <c r="K222" s="60"/>
      <c r="L222" s="60"/>
      <c r="M222" s="132"/>
      <c r="N222" s="23" t="str">
        <f xml:space="preserve"> IF(G222="","",(G222/'PPG Config'!$C$39))</f>
        <v/>
      </c>
      <c r="O222" s="23" t="str">
        <f xml:space="preserve"> IF(I222="","",(I222/'PPG Config'!$C$39))</f>
        <v/>
      </c>
      <c r="P222" s="23"/>
      <c r="Q222" s="23"/>
    </row>
    <row r="223" spans="4:17" x14ac:dyDescent="0.25">
      <c r="D223" s="59"/>
      <c r="E223" s="60" t="str">
        <f t="shared" ref="E223" si="187" xml:space="preserve"> IF(G220=1,(D224+1),"")</f>
        <v/>
      </c>
      <c r="F223" s="60" t="str">
        <f t="shared" si="154"/>
        <v/>
      </c>
      <c r="G223" s="60" t="str">
        <f t="shared" ref="G223" si="188" xml:space="preserve"> IF(G220=1,(G222+$B$3),"")</f>
        <v/>
      </c>
      <c r="H223" s="60"/>
      <c r="I223" s="61" t="str">
        <f t="shared" ref="I223" si="189" xml:space="preserve"> IF(G220=1,I222,"")</f>
        <v/>
      </c>
      <c r="J223" s="59"/>
      <c r="K223" s="60"/>
      <c r="L223" s="60"/>
      <c r="M223" s="132"/>
      <c r="N223" s="23" t="str">
        <f xml:space="preserve"> IF(G223="","",(G223/'PPG Config'!$C$39))</f>
        <v/>
      </c>
      <c r="O223" s="23" t="str">
        <f xml:space="preserve"> IF(I223="","",(I223/'PPG Config'!$C$39))</f>
        <v/>
      </c>
      <c r="P223" s="23"/>
      <c r="Q223" s="23"/>
    </row>
    <row r="224" spans="4:17" x14ac:dyDescent="0.25">
      <c r="D224" s="59" t="str">
        <f t="shared" ref="D224" si="190" xml:space="preserve"> IF(G210=1,(D214+1),"")</f>
        <v/>
      </c>
      <c r="E224" s="60"/>
      <c r="F224" s="60" t="str">
        <f t="shared" si="158"/>
        <v/>
      </c>
      <c r="G224" s="60" t="str">
        <f t="shared" ref="G224" si="191">IF(G210=1,(I214+$B$4),"")</f>
        <v/>
      </c>
      <c r="H224" s="60"/>
      <c r="I224" s="61" t="str">
        <f xml:space="preserve"> IF(G210=1,IF(G220=1,MAX(IF('PPG Phase Definition'!K451=0,MAX(I221,M221),(G222+H222)),(G224+$B$6)),MAX(I221,M221)),"")</f>
        <v/>
      </c>
      <c r="J224" s="59"/>
      <c r="K224" s="60"/>
      <c r="L224" s="60"/>
      <c r="M224" s="132"/>
      <c r="N224" s="23" t="str">
        <f xml:space="preserve"> IF(G224="","",(G224/'PPG Config'!$C$39))</f>
        <v/>
      </c>
      <c r="O224" s="23" t="str">
        <f xml:space="preserve"> IF(I224="","",(I224/'PPG Config'!$C$39))</f>
        <v/>
      </c>
      <c r="P224" s="23"/>
      <c r="Q224" s="23"/>
    </row>
    <row r="225" spans="4:17" x14ac:dyDescent="0.25">
      <c r="D225" s="59"/>
      <c r="E225" s="60"/>
      <c r="F225" s="60"/>
      <c r="G225" s="60"/>
      <c r="H225" s="60"/>
      <c r="I225" s="61"/>
      <c r="J225" s="59"/>
      <c r="K225" s="60"/>
      <c r="L225" s="60"/>
      <c r="M225" s="132"/>
      <c r="N225" s="23"/>
      <c r="O225" s="23"/>
      <c r="P225" s="23"/>
      <c r="Q225" s="23"/>
    </row>
    <row r="226" spans="4:17" x14ac:dyDescent="0.25">
      <c r="D226" s="59"/>
      <c r="E226" s="60"/>
      <c r="F226" s="60"/>
      <c r="G226" s="60"/>
      <c r="H226" s="60"/>
      <c r="I226" s="61"/>
      <c r="J226" s="59"/>
      <c r="K226" s="60"/>
      <c r="L226" s="60"/>
      <c r="M226" s="132"/>
      <c r="N226" s="23"/>
      <c r="O226" s="23"/>
      <c r="P226" s="23"/>
      <c r="Q226" s="23"/>
    </row>
    <row r="227" spans="4:17" x14ac:dyDescent="0.25">
      <c r="D227" s="59"/>
      <c r="E227" s="60"/>
      <c r="F227" s="60"/>
      <c r="G227" s="60"/>
      <c r="H227" s="60"/>
      <c r="I227" s="61"/>
      <c r="J227" s="59"/>
      <c r="K227" s="60"/>
      <c r="L227" s="60"/>
      <c r="M227" s="132"/>
      <c r="N227" s="23"/>
      <c r="O227" s="23"/>
      <c r="P227" s="23"/>
      <c r="Q227" s="23"/>
    </row>
    <row r="228" spans="4:17" x14ac:dyDescent="0.25">
      <c r="D228" s="59"/>
      <c r="E228" s="60"/>
      <c r="F228" s="60"/>
      <c r="G228" s="60"/>
      <c r="H228" s="60"/>
      <c r="I228" s="61"/>
      <c r="J228" s="59"/>
      <c r="K228" s="60"/>
      <c r="L228" s="60"/>
      <c r="M228" s="132"/>
      <c r="N228" s="23"/>
      <c r="O228" s="23"/>
      <c r="P228" s="23"/>
      <c r="Q228" s="23"/>
    </row>
    <row r="229" spans="4:17" ht="12" thickBot="1" x14ac:dyDescent="0.3">
      <c r="D229" s="62"/>
      <c r="E229" s="63"/>
      <c r="F229" s="63"/>
      <c r="G229" s="63"/>
      <c r="H229" s="63"/>
      <c r="I229" s="64"/>
      <c r="J229" s="62"/>
      <c r="K229" s="63"/>
      <c r="L229" s="63"/>
      <c r="M229" s="133"/>
      <c r="N229" s="23" t="str">
        <f xml:space="preserve"> IF(G229="","",(G229/'PPG Config'!$C$39))</f>
        <v/>
      </c>
      <c r="O229" s="23" t="str">
        <f xml:space="preserve"> IF(I229="","",(I229/'PPG Config'!$C$39))</f>
        <v/>
      </c>
      <c r="P229" s="23"/>
      <c r="Q229" s="23"/>
    </row>
    <row r="230" spans="4:17" x14ac:dyDescent="0.25">
      <c r="D230" s="56"/>
      <c r="E230" s="57">
        <f t="shared" si="146"/>
        <v>23</v>
      </c>
      <c r="F230" s="57" t="s">
        <v>159</v>
      </c>
      <c r="G230" s="57">
        <f xml:space="preserve"> IF('PPG Phase Definition'!C461=1,1,0)</f>
        <v>0</v>
      </c>
      <c r="H230" s="57"/>
      <c r="I230" s="58"/>
      <c r="J230" s="56"/>
      <c r="K230" s="57"/>
      <c r="L230" s="57"/>
      <c r="M230" s="131"/>
      <c r="N230" s="23"/>
      <c r="O230" s="23" t="str">
        <f xml:space="preserve"> IF(I230="","",(I230/'PPG Config'!$C$39))</f>
        <v/>
      </c>
      <c r="P230" s="23"/>
      <c r="Q230" s="23"/>
    </row>
    <row r="231" spans="4:17" x14ac:dyDescent="0.25">
      <c r="D231" s="59"/>
      <c r="E231" s="60" t="str">
        <f t="shared" ref="E231" si="192">IF(G220=1,(E230-1),"")</f>
        <v/>
      </c>
      <c r="F231" s="60" t="str">
        <f t="shared" si="148"/>
        <v/>
      </c>
      <c r="G231" s="60" t="str">
        <f t="shared" si="149"/>
        <v/>
      </c>
      <c r="H231" s="60" t="str">
        <f xml:space="preserve"> IF(G220=1,CEILING('PPG Phase Definition'!O451/'PPG Config'!$C$39,1)*'PPG Config'!$C$39,"")</f>
        <v/>
      </c>
      <c r="I231" s="61" t="str">
        <f t="shared" ref="I231" si="193">IF(G220=1,(G231+H231),"")</f>
        <v/>
      </c>
      <c r="J231" s="59" t="str">
        <f>IF(AND((G220=1),('PPG Phase Definition'!W217="TIA1 and TIA2")),(E230-1),"")</f>
        <v/>
      </c>
      <c r="K231" s="60" t="str">
        <f>IF(AND((G220=1),('PPG Phase Definition'!W217="TIA1 and TIA2")),"CONV2","")</f>
        <v/>
      </c>
      <c r="L231" s="60" t="str">
        <f>IF(AND((G220=1),('PPG Phase Definition'!W217="TIA1 and TIA2")),I231,"")</f>
        <v/>
      </c>
      <c r="M231" s="61" t="str">
        <f>IF(AND((G220=1),('PPG Phase Definition'!W217="TIA1 and TIA2")),(I231+H231),"")</f>
        <v/>
      </c>
      <c r="N231" s="23" t="str">
        <f xml:space="preserve"> IF(G231="","",(G231/'PPG Config'!$C$39))</f>
        <v/>
      </c>
      <c r="O231" s="23" t="str">
        <f xml:space="preserve"> IF(I231="","",(I231/'PPG Config'!$C$39))</f>
        <v/>
      </c>
      <c r="P231" s="23"/>
      <c r="Q231" s="23"/>
    </row>
    <row r="232" spans="4:17" x14ac:dyDescent="0.25">
      <c r="D232" s="59"/>
      <c r="E232" s="60" t="str">
        <f t="shared" ref="E232" si="194" xml:space="preserve"> IF(G230=1,(D234+1),"")</f>
        <v/>
      </c>
      <c r="F232" s="60" t="str">
        <f t="shared" si="152"/>
        <v/>
      </c>
      <c r="G232" s="60" t="str">
        <f xml:space="preserve"> IF(G230=1,(IF('PPG Phase Definition'!K461=0,'RESULTS - PPG Phase timing'!G234,(MAX(I231,M231)+$B$5))),"")</f>
        <v/>
      </c>
      <c r="H232" s="60" t="str">
        <f xml:space="preserve"> IF(G230=1,CEILING('PPG Phase Definition'!J461/'PPG Config'!$C$39,1)*'PPG Config'!$C$39,"")</f>
        <v/>
      </c>
      <c r="I232" s="61" t="str">
        <f xml:space="preserve"> IF(G230=1,IF('PPG Phase Definition'!K461=0, MIN((G232+H232),I231),(G232+H232)),"")</f>
        <v/>
      </c>
      <c r="J232" s="59"/>
      <c r="K232" s="60"/>
      <c r="L232" s="60"/>
      <c r="M232" s="132"/>
      <c r="N232" s="23" t="str">
        <f xml:space="preserve"> IF(G232="","",(G232/'PPG Config'!$C$39))</f>
        <v/>
      </c>
      <c r="O232" s="23" t="str">
        <f xml:space="preserve"> IF(I232="","",(I232/'PPG Config'!$C$39))</f>
        <v/>
      </c>
      <c r="P232" s="23"/>
      <c r="Q232" s="23"/>
    </row>
    <row r="233" spans="4:17" x14ac:dyDescent="0.25">
      <c r="D233" s="59"/>
      <c r="E233" s="60" t="str">
        <f t="shared" ref="E233" si="195" xml:space="preserve"> IF(G230=1,(D234+1),"")</f>
        <v/>
      </c>
      <c r="F233" s="60" t="str">
        <f t="shared" si="154"/>
        <v/>
      </c>
      <c r="G233" s="60" t="str">
        <f t="shared" ref="G233" si="196" xml:space="preserve"> IF(G230=1,(G232+$B$3),"")</f>
        <v/>
      </c>
      <c r="H233" s="60"/>
      <c r="I233" s="61" t="str">
        <f t="shared" ref="I233" si="197" xml:space="preserve"> IF(G230=1,I232,"")</f>
        <v/>
      </c>
      <c r="J233" s="59"/>
      <c r="K233" s="60"/>
      <c r="L233" s="60"/>
      <c r="M233" s="132"/>
      <c r="N233" s="23" t="str">
        <f xml:space="preserve"> IF(G233="","",(G233/'PPG Config'!$C$39))</f>
        <v/>
      </c>
      <c r="O233" s="23" t="str">
        <f xml:space="preserve"> IF(I233="","",(I233/'PPG Config'!$C$39))</f>
        <v/>
      </c>
      <c r="P233" s="23"/>
      <c r="Q233" s="23"/>
    </row>
    <row r="234" spans="4:17" x14ac:dyDescent="0.25">
      <c r="D234" s="59" t="str">
        <f t="shared" ref="D234" si="198" xml:space="preserve"> IF(G220=1,(D224+1),"")</f>
        <v/>
      </c>
      <c r="E234" s="60"/>
      <c r="F234" s="60" t="str">
        <f t="shared" si="158"/>
        <v/>
      </c>
      <c r="G234" s="60" t="str">
        <f t="shared" ref="G234" si="199">IF(G220=1,(I224+$B$4),"")</f>
        <v/>
      </c>
      <c r="H234" s="60"/>
      <c r="I234" s="61" t="str">
        <f xml:space="preserve"> IF(G220=1,IF(G230=1,MAX(IF('PPG Phase Definition'!K461=0,MAX(I231,M231),(G232+H232)),(G234+$B$6)),MAX(I231,M231)),"")</f>
        <v/>
      </c>
      <c r="J234" s="59"/>
      <c r="K234" s="60"/>
      <c r="L234" s="60"/>
      <c r="M234" s="132"/>
      <c r="N234" s="23" t="str">
        <f xml:space="preserve"> IF(G234="","",(G234/'PPG Config'!$C$39))</f>
        <v/>
      </c>
      <c r="O234" s="23" t="str">
        <f xml:space="preserve"> IF(I234="","",(I234/'PPG Config'!$C$39))</f>
        <v/>
      </c>
      <c r="P234" s="23"/>
      <c r="Q234" s="23"/>
    </row>
    <row r="235" spans="4:17" x14ac:dyDescent="0.25">
      <c r="D235" s="59"/>
      <c r="E235" s="60"/>
      <c r="F235" s="60"/>
      <c r="G235" s="60"/>
      <c r="H235" s="60"/>
      <c r="I235" s="61"/>
      <c r="J235" s="59"/>
      <c r="K235" s="60"/>
      <c r="L235" s="60"/>
      <c r="M235" s="132"/>
      <c r="N235" s="23"/>
      <c r="O235" s="23"/>
      <c r="P235" s="23"/>
      <c r="Q235" s="23"/>
    </row>
    <row r="236" spans="4:17" x14ac:dyDescent="0.25">
      <c r="D236" s="59"/>
      <c r="E236" s="60"/>
      <c r="F236" s="60"/>
      <c r="G236" s="60"/>
      <c r="H236" s="60"/>
      <c r="I236" s="61"/>
      <c r="J236" s="59"/>
      <c r="K236" s="60"/>
      <c r="L236" s="60"/>
      <c r="M236" s="132"/>
      <c r="N236" s="23"/>
      <c r="O236" s="23"/>
      <c r="P236" s="23"/>
      <c r="Q236" s="23"/>
    </row>
    <row r="237" spans="4:17" x14ac:dyDescent="0.25">
      <c r="D237" s="59"/>
      <c r="E237" s="60"/>
      <c r="F237" s="60"/>
      <c r="G237" s="60"/>
      <c r="H237" s="60"/>
      <c r="I237" s="61"/>
      <c r="J237" s="59"/>
      <c r="K237" s="60"/>
      <c r="L237" s="60"/>
      <c r="M237" s="132"/>
      <c r="N237" s="23"/>
      <c r="O237" s="23"/>
      <c r="P237" s="23"/>
      <c r="Q237" s="23"/>
    </row>
    <row r="238" spans="4:17" x14ac:dyDescent="0.25">
      <c r="D238" s="59"/>
      <c r="E238" s="60"/>
      <c r="F238" s="60"/>
      <c r="G238" s="60"/>
      <c r="H238" s="60"/>
      <c r="I238" s="61"/>
      <c r="J238" s="59"/>
      <c r="K238" s="60"/>
      <c r="L238" s="60"/>
      <c r="M238" s="132"/>
      <c r="N238" s="23"/>
      <c r="O238" s="23"/>
      <c r="P238" s="23"/>
      <c r="Q238" s="23"/>
    </row>
    <row r="239" spans="4:17" ht="12" thickBot="1" x14ac:dyDescent="0.3">
      <c r="D239" s="62"/>
      <c r="E239" s="63"/>
      <c r="F239" s="63"/>
      <c r="G239" s="63"/>
      <c r="H239" s="63"/>
      <c r="I239" s="64"/>
      <c r="J239" s="62"/>
      <c r="K239" s="63"/>
      <c r="L239" s="63"/>
      <c r="M239" s="133"/>
      <c r="N239" s="23" t="str">
        <f xml:space="preserve"> IF(G239="","",(G239/'PPG Config'!$C$39))</f>
        <v/>
      </c>
      <c r="O239" s="23" t="str">
        <f xml:space="preserve"> IF(I239="","",(I239/'PPG Config'!$C$39))</f>
        <v/>
      </c>
      <c r="P239" s="23"/>
      <c r="Q239" s="23"/>
    </row>
    <row r="240" spans="4:17" x14ac:dyDescent="0.25">
      <c r="D240" s="56"/>
      <c r="E240" s="57">
        <f t="shared" si="146"/>
        <v>24</v>
      </c>
      <c r="F240" s="57" t="s">
        <v>159</v>
      </c>
      <c r="G240" s="57">
        <f xml:space="preserve"> IF('PPG Phase Definition'!C471=1,1,0)</f>
        <v>0</v>
      </c>
      <c r="H240" s="57"/>
      <c r="I240" s="58"/>
      <c r="J240" s="56"/>
      <c r="K240" s="57"/>
      <c r="L240" s="57"/>
      <c r="M240" s="131"/>
      <c r="N240" s="23"/>
      <c r="O240" s="23" t="str">
        <f xml:space="preserve"> IF(I240="","",(I240/'PPG Config'!$C$39))</f>
        <v/>
      </c>
      <c r="P240" s="23"/>
      <c r="Q240" s="23"/>
    </row>
    <row r="241" spans="4:17" x14ac:dyDescent="0.25">
      <c r="D241" s="59"/>
      <c r="E241" s="60" t="str">
        <f t="shared" ref="E241" si="200">IF(G230=1,(E240-1),"")</f>
        <v/>
      </c>
      <c r="F241" s="60" t="str">
        <f t="shared" si="148"/>
        <v/>
      </c>
      <c r="G241" s="60" t="str">
        <f t="shared" si="149"/>
        <v/>
      </c>
      <c r="H241" s="60" t="str">
        <f xml:space="preserve"> IF(G230=1,CEILING('PPG Phase Definition'!O461/'PPG Config'!$C$39,1)*'PPG Config'!$C$39,"")</f>
        <v/>
      </c>
      <c r="I241" s="61" t="str">
        <f t="shared" ref="I241" si="201">IF(G230=1,(G241+H241),"")</f>
        <v/>
      </c>
      <c r="J241" s="59" t="str">
        <f>IF(AND((G230=1),('PPG Phase Definition'!W227="TIA1 and TIA2")),(E240-1),"")</f>
        <v/>
      </c>
      <c r="K241" s="60" t="str">
        <f>IF(AND((G230=1),('PPG Phase Definition'!W227="TIA1 and TIA2")),"CONV2","")</f>
        <v/>
      </c>
      <c r="L241" s="60" t="str">
        <f>IF(AND((G230=1),('PPG Phase Definition'!W227="TIA1 and TIA2")),I241,"")</f>
        <v/>
      </c>
      <c r="M241" s="61" t="str">
        <f>IF(AND((G230=1),('PPG Phase Definition'!W227="TIA1 and TIA2")),(I241+H241),"")</f>
        <v/>
      </c>
      <c r="N241" s="23" t="str">
        <f xml:space="preserve"> IF(G241="","",(G241/'PPG Config'!$C$39))</f>
        <v/>
      </c>
      <c r="O241" s="23" t="str">
        <f xml:space="preserve"> IF(I241="","",(I241/'PPG Config'!$C$39))</f>
        <v/>
      </c>
      <c r="P241" s="23"/>
      <c r="Q241" s="23"/>
    </row>
    <row r="242" spans="4:17" x14ac:dyDescent="0.25">
      <c r="D242" s="59"/>
      <c r="E242" s="60" t="str">
        <f t="shared" ref="E242" si="202" xml:space="preserve"> IF(G240=1,(D244+1),"")</f>
        <v/>
      </c>
      <c r="F242" s="60" t="str">
        <f t="shared" si="152"/>
        <v/>
      </c>
      <c r="G242" s="60" t="str">
        <f xml:space="preserve"> IF(G240=1,(IF('PPG Phase Definition'!K471=0,'RESULTS - PPG Phase timing'!G244,(MAX(I241,M241)+$B$5))),"")</f>
        <v/>
      </c>
      <c r="H242" s="60" t="str">
        <f xml:space="preserve"> IF(G240=1,CEILING('PPG Phase Definition'!J471/'PPG Config'!$C$39,1)*'PPG Config'!$C$39,"")</f>
        <v/>
      </c>
      <c r="I242" s="61" t="str">
        <f xml:space="preserve"> IF(G240=1,IF('PPG Phase Definition'!K471=0, MIN((G242+H242),I241),(G242+H242)),"")</f>
        <v/>
      </c>
      <c r="J242" s="59"/>
      <c r="K242" s="60"/>
      <c r="L242" s="60"/>
      <c r="M242" s="132"/>
      <c r="N242" s="23" t="str">
        <f xml:space="preserve"> IF(G242="","",(G242/'PPG Config'!$C$39))</f>
        <v/>
      </c>
      <c r="O242" s="23" t="str">
        <f xml:space="preserve"> IF(I242="","",(I242/'PPG Config'!$C$39))</f>
        <v/>
      </c>
      <c r="P242" s="23"/>
      <c r="Q242" s="23"/>
    </row>
    <row r="243" spans="4:17" x14ac:dyDescent="0.25">
      <c r="D243" s="59"/>
      <c r="E243" s="60" t="str">
        <f t="shared" ref="E243" si="203" xml:space="preserve"> IF(G240=1,(D244+1),"")</f>
        <v/>
      </c>
      <c r="F243" s="60" t="str">
        <f t="shared" si="154"/>
        <v/>
      </c>
      <c r="G243" s="60" t="str">
        <f t="shared" ref="G243" si="204" xml:space="preserve"> IF(G240=1,(G242+$B$3),"")</f>
        <v/>
      </c>
      <c r="H243" s="60"/>
      <c r="I243" s="61" t="str">
        <f t="shared" ref="I243" si="205" xml:space="preserve"> IF(G240=1,I242,"")</f>
        <v/>
      </c>
      <c r="J243" s="59"/>
      <c r="K243" s="60"/>
      <c r="L243" s="60"/>
      <c r="M243" s="132"/>
      <c r="N243" s="23" t="str">
        <f xml:space="preserve"> IF(G243="","",(G243/'PPG Config'!$C$39))</f>
        <v/>
      </c>
      <c r="O243" s="23" t="str">
        <f xml:space="preserve"> IF(I243="","",(I243/'PPG Config'!$C$39))</f>
        <v/>
      </c>
      <c r="P243" s="23"/>
      <c r="Q243" s="23"/>
    </row>
    <row r="244" spans="4:17" x14ac:dyDescent="0.25">
      <c r="D244" s="59" t="str">
        <f t="shared" ref="D244" si="206" xml:space="preserve"> IF(G230=1,(D234+1),"")</f>
        <v/>
      </c>
      <c r="E244" s="60"/>
      <c r="F244" s="60" t="str">
        <f t="shared" si="158"/>
        <v/>
      </c>
      <c r="G244" s="60" t="str">
        <f t="shared" ref="G244" si="207">IF(G230=1,(I234+$B$4),"")</f>
        <v/>
      </c>
      <c r="H244" s="60"/>
      <c r="I244" s="61" t="str">
        <f xml:space="preserve"> IF(G230=1,IF(G240=1,MAX(IF('PPG Phase Definition'!K471=0,MAX(I241,M241),(G242+H242)),(G244+$B$6)),MAX(I241,M241)),"")</f>
        <v/>
      </c>
      <c r="J244" s="59"/>
      <c r="K244" s="60"/>
      <c r="L244" s="60"/>
      <c r="M244" s="132"/>
      <c r="N244" s="23" t="str">
        <f xml:space="preserve"> IF(G244="","",(G244/'PPG Config'!$C$39))</f>
        <v/>
      </c>
      <c r="O244" s="23" t="str">
        <f xml:space="preserve"> IF(I244="","",(I244/'PPG Config'!$C$39))</f>
        <v/>
      </c>
      <c r="P244" s="23"/>
      <c r="Q244" s="23"/>
    </row>
    <row r="245" spans="4:17" x14ac:dyDescent="0.25">
      <c r="D245" s="59"/>
      <c r="E245" s="60"/>
      <c r="F245" s="60"/>
      <c r="G245" s="60"/>
      <c r="H245" s="60"/>
      <c r="I245" s="61"/>
      <c r="J245" s="59"/>
      <c r="K245" s="60"/>
      <c r="L245" s="60"/>
      <c r="M245" s="132"/>
      <c r="N245" s="23"/>
      <c r="O245" s="23"/>
      <c r="P245" s="23"/>
      <c r="Q245" s="23"/>
    </row>
    <row r="246" spans="4:17" x14ac:dyDescent="0.25">
      <c r="D246" s="59"/>
      <c r="E246" s="60"/>
      <c r="F246" s="60"/>
      <c r="G246" s="60"/>
      <c r="H246" s="60"/>
      <c r="I246" s="61"/>
      <c r="J246" s="59"/>
      <c r="K246" s="60"/>
      <c r="L246" s="60"/>
      <c r="M246" s="132"/>
      <c r="N246" s="23"/>
      <c r="O246" s="23"/>
      <c r="P246" s="23"/>
      <c r="Q246" s="23"/>
    </row>
    <row r="247" spans="4:17" x14ac:dyDescent="0.25">
      <c r="D247" s="59"/>
      <c r="E247" s="60"/>
      <c r="F247" s="60"/>
      <c r="G247" s="60"/>
      <c r="H247" s="60"/>
      <c r="I247" s="61"/>
      <c r="J247" s="59"/>
      <c r="K247" s="60"/>
      <c r="L247" s="60"/>
      <c r="M247" s="132"/>
      <c r="N247" s="23"/>
      <c r="O247" s="23"/>
      <c r="P247" s="23"/>
      <c r="Q247" s="23"/>
    </row>
    <row r="248" spans="4:17" x14ac:dyDescent="0.25">
      <c r="D248" s="59"/>
      <c r="E248" s="60"/>
      <c r="F248" s="60"/>
      <c r="G248" s="60"/>
      <c r="H248" s="60"/>
      <c r="I248" s="61"/>
      <c r="J248" s="59"/>
      <c r="K248" s="60"/>
      <c r="L248" s="60"/>
      <c r="M248" s="132"/>
      <c r="N248" s="23"/>
      <c r="O248" s="23"/>
      <c r="P248" s="23"/>
      <c r="Q248" s="23"/>
    </row>
    <row r="249" spans="4:17" ht="12" thickBot="1" x14ac:dyDescent="0.3">
      <c r="D249" s="62"/>
      <c r="E249" s="63"/>
      <c r="F249" s="63"/>
      <c r="G249" s="63"/>
      <c r="H249" s="63"/>
      <c r="I249" s="64"/>
      <c r="J249" s="62"/>
      <c r="K249" s="63"/>
      <c r="L249" s="63"/>
      <c r="M249" s="133"/>
      <c r="N249" s="23" t="str">
        <f xml:space="preserve"> IF(G249="","",(G249/'PPG Config'!$C$39))</f>
        <v/>
      </c>
      <c r="O249" s="23" t="str">
        <f xml:space="preserve"> IF(I249="","",(I249/'PPG Config'!$C$39))</f>
        <v/>
      </c>
      <c r="P249" s="23"/>
      <c r="Q249" s="23"/>
    </row>
    <row r="250" spans="4:17" x14ac:dyDescent="0.25">
      <c r="D250" s="56"/>
      <c r="E250" s="57">
        <f t="shared" ref="E250" si="208" xml:space="preserve"> E240+1</f>
        <v>25</v>
      </c>
      <c r="F250" s="57" t="s">
        <v>159</v>
      </c>
      <c r="G250" s="57">
        <f xml:space="preserve"> IF('PPG Phase Definition'!C481=1,1,0)</f>
        <v>0</v>
      </c>
      <c r="H250" s="57"/>
      <c r="I250" s="58"/>
      <c r="J250" s="56"/>
      <c r="K250" s="57"/>
      <c r="L250" s="57"/>
      <c r="M250" s="131"/>
      <c r="N250" s="23"/>
      <c r="O250" s="23" t="str">
        <f xml:space="preserve"> IF(I250="","",(I250/'PPG Config'!$C$39))</f>
        <v/>
      </c>
      <c r="P250" s="23"/>
      <c r="Q250" s="23"/>
    </row>
    <row r="251" spans="4:17" x14ac:dyDescent="0.25">
      <c r="D251" s="59"/>
      <c r="E251" s="60" t="str">
        <f t="shared" ref="E251" si="209">IF(G240=1,(E250-1),"")</f>
        <v/>
      </c>
      <c r="F251" s="60" t="str">
        <f t="shared" ref="F251" si="210" xml:space="preserve"> IF(G240=1,"CONV","")</f>
        <v/>
      </c>
      <c r="G251" s="60" t="str">
        <f t="shared" ref="G251" si="211" xml:space="preserve"> IF(G240=1,G254,"")</f>
        <v/>
      </c>
      <c r="H251" s="60" t="str">
        <f xml:space="preserve"> IF(G240=1,CEILING('PPG Phase Definition'!O471/'PPG Config'!$C$39,1)*'PPG Config'!$C$39,"")</f>
        <v/>
      </c>
      <c r="I251" s="61" t="str">
        <f t="shared" ref="I251" si="212">IF(G240=1,(G251+H251),"")</f>
        <v/>
      </c>
      <c r="J251" s="59" t="str">
        <f>IF(AND((G240=1),('PPG Phase Definition'!W237="TIA1 and TIA2")),(E250-1),"")</f>
        <v/>
      </c>
      <c r="K251" s="60" t="str">
        <f>IF(AND((G240=1),('PPG Phase Definition'!W237="TIA1 and TIA2")),"CONV2","")</f>
        <v/>
      </c>
      <c r="L251" s="60" t="str">
        <f>IF(AND((G240=1),('PPG Phase Definition'!W237="TIA1 and TIA2")),I251,"")</f>
        <v/>
      </c>
      <c r="M251" s="61" t="str">
        <f>IF(AND((G240=1),('PPG Phase Definition'!W237="TIA1 and TIA2")),(I251+H251),"")</f>
        <v/>
      </c>
      <c r="N251" s="23" t="str">
        <f xml:space="preserve"> IF(G251="","",(G251/'PPG Config'!$C$39))</f>
        <v/>
      </c>
      <c r="O251" s="23" t="str">
        <f xml:space="preserve"> IF(I251="","",(I251/'PPG Config'!$C$39))</f>
        <v/>
      </c>
      <c r="P251" s="23"/>
      <c r="Q251" s="23"/>
    </row>
    <row r="252" spans="4:17" x14ac:dyDescent="0.25">
      <c r="D252" s="59"/>
      <c r="E252" s="60" t="str">
        <f t="shared" ref="E252" si="213" xml:space="preserve"> IF(G250=1,(D254+1),"")</f>
        <v/>
      </c>
      <c r="F252" s="60" t="str">
        <f t="shared" ref="F252" si="214">IF(G250=1,"LED ON","")</f>
        <v/>
      </c>
      <c r="G252" s="60" t="str">
        <f xml:space="preserve"> IF(G250=1,(IF('PPG Phase Definition'!K481=0,'RESULTS - PPG Phase timing'!G254,(MAX(I251,M251)+$B$5))),"")</f>
        <v/>
      </c>
      <c r="H252" s="60" t="str">
        <f xml:space="preserve"> IF(G250=1,CEILING('PPG Phase Definition'!J481/'PPG Config'!$C$39,1)*'PPG Config'!$C$39,"")</f>
        <v/>
      </c>
      <c r="I252" s="61" t="str">
        <f xml:space="preserve"> IF(G250=1,IF('PPG Phase Definition'!K481=0, MIN((G252+H252),I251),(G252+H252)),"")</f>
        <v/>
      </c>
      <c r="J252" s="59"/>
      <c r="K252" s="60"/>
      <c r="L252" s="60"/>
      <c r="M252" s="132"/>
      <c r="N252" s="23" t="str">
        <f xml:space="preserve"> IF(G252="","",(G252/'PPG Config'!$C$39))</f>
        <v/>
      </c>
      <c r="O252" s="23" t="str">
        <f xml:space="preserve"> IF(I252="","",(I252/'PPG Config'!$C$39))</f>
        <v/>
      </c>
      <c r="P252" s="23"/>
      <c r="Q252" s="23"/>
    </row>
    <row r="253" spans="4:17" x14ac:dyDescent="0.25">
      <c r="D253" s="59"/>
      <c r="E253" s="60" t="str">
        <f t="shared" ref="E253" si="215" xml:space="preserve"> IF(G250=1,(D254+1),"")</f>
        <v/>
      </c>
      <c r="F253" s="60" t="str">
        <f t="shared" ref="F253" si="216">IF(G250=1,"SAMP","")</f>
        <v/>
      </c>
      <c r="G253" s="60" t="str">
        <f t="shared" ref="G253" si="217" xml:space="preserve"> IF(G250=1,(G252+$B$3),"")</f>
        <v/>
      </c>
      <c r="H253" s="60"/>
      <c r="I253" s="61" t="str">
        <f t="shared" ref="I253" si="218" xml:space="preserve"> IF(G250=1,I252,"")</f>
        <v/>
      </c>
      <c r="J253" s="59"/>
      <c r="K253" s="60"/>
      <c r="L253" s="60"/>
      <c r="M253" s="132"/>
      <c r="N253" s="23" t="str">
        <f xml:space="preserve"> IF(G253="","",(G253/'PPG Config'!$C$39))</f>
        <v/>
      </c>
      <c r="O253" s="23" t="str">
        <f xml:space="preserve"> IF(I253="","",(I253/'PPG Config'!$C$39))</f>
        <v/>
      </c>
      <c r="P253" s="23"/>
      <c r="Q253" s="23"/>
    </row>
    <row r="254" spans="4:17" x14ac:dyDescent="0.25">
      <c r="D254" s="59" t="str">
        <f t="shared" ref="D254" si="219" xml:space="preserve"> IF(G240=1,(D244+1),"")</f>
        <v/>
      </c>
      <c r="E254" s="60"/>
      <c r="F254" s="60" t="str">
        <f t="shared" ref="F254" si="220" xml:space="preserve"> IF(G240=1,"WINDOW","")</f>
        <v/>
      </c>
      <c r="G254" s="60" t="str">
        <f t="shared" ref="G254" si="221">IF(G240=1,(I244+$B$4),"")</f>
        <v/>
      </c>
      <c r="H254" s="60"/>
      <c r="I254" s="61" t="str">
        <f xml:space="preserve"> IF(G240=1,IF(G250=1,MAX(IF('PPG Phase Definition'!K481=0,MAX(I251,M251),(G252+H252)),(G254+$B$6)),MAX(I251,M251)),"")</f>
        <v/>
      </c>
      <c r="J254" s="59"/>
      <c r="K254" s="60"/>
      <c r="L254" s="60"/>
      <c r="M254" s="132"/>
      <c r="N254" s="23" t="str">
        <f xml:space="preserve"> IF(G254="","",(G254/'PPG Config'!$C$39))</f>
        <v/>
      </c>
      <c r="O254" s="23" t="str">
        <f xml:space="preserve"> IF(I254="","",(I254/'PPG Config'!$C$39))</f>
        <v/>
      </c>
      <c r="P254" s="23"/>
      <c r="Q254" s="23"/>
    </row>
    <row r="255" spans="4:17" x14ac:dyDescent="0.25">
      <c r="D255" s="59"/>
      <c r="E255" s="60"/>
      <c r="F255" s="60"/>
      <c r="G255" s="60"/>
      <c r="H255" s="60"/>
      <c r="I255" s="61"/>
      <c r="J255" s="59"/>
      <c r="K255" s="60"/>
      <c r="L255" s="60"/>
      <c r="M255" s="132"/>
      <c r="N255" s="23"/>
      <c r="O255" s="23"/>
      <c r="P255" s="23"/>
      <c r="Q255" s="23"/>
    </row>
    <row r="256" spans="4:17" x14ac:dyDescent="0.25">
      <c r="D256" s="59"/>
      <c r="E256" s="60"/>
      <c r="F256" s="60"/>
      <c r="G256" s="60"/>
      <c r="H256" s="60"/>
      <c r="I256" s="61"/>
      <c r="J256" s="59"/>
      <c r="K256" s="60"/>
      <c r="L256" s="60"/>
      <c r="M256" s="132"/>
      <c r="N256" s="23"/>
      <c r="O256" s="23"/>
      <c r="P256" s="23"/>
      <c r="Q256" s="23"/>
    </row>
    <row r="257" spans="4:17" x14ac:dyDescent="0.25">
      <c r="D257" s="59"/>
      <c r="E257" s="60"/>
      <c r="F257" s="60"/>
      <c r="G257" s="60"/>
      <c r="H257" s="60"/>
      <c r="I257" s="61"/>
      <c r="J257" s="59"/>
      <c r="K257" s="60"/>
      <c r="L257" s="60"/>
      <c r="M257" s="132"/>
      <c r="N257" s="23"/>
      <c r="O257" s="23"/>
      <c r="P257" s="23"/>
      <c r="Q257" s="23"/>
    </row>
    <row r="258" spans="4:17" x14ac:dyDescent="0.25">
      <c r="D258" s="59"/>
      <c r="E258" s="60"/>
      <c r="F258" s="60"/>
      <c r="G258" s="60"/>
      <c r="H258" s="60"/>
      <c r="I258" s="61"/>
      <c r="J258" s="59"/>
      <c r="K258" s="60"/>
      <c r="L258" s="60"/>
      <c r="M258" s="132"/>
      <c r="N258" s="23"/>
      <c r="O258" s="23"/>
      <c r="P258" s="23"/>
      <c r="Q258" s="23"/>
    </row>
    <row r="259" spans="4:17" ht="12" thickBot="1" x14ac:dyDescent="0.3">
      <c r="D259" s="62"/>
      <c r="E259" s="63"/>
      <c r="F259" s="63"/>
      <c r="G259" s="63"/>
      <c r="H259" s="63"/>
      <c r="I259" s="64"/>
      <c r="J259" s="62"/>
      <c r="K259" s="63"/>
      <c r="L259" s="63"/>
      <c r="M259" s="133"/>
      <c r="N259" s="23" t="str">
        <f xml:space="preserve"> IF(G259="","",(G259/'PPG Config'!$C$39))</f>
        <v/>
      </c>
      <c r="O259" s="23" t="str">
        <f xml:space="preserve"> IF(I259="","",(I259/'PPG Config'!$C$39))</f>
        <v/>
      </c>
      <c r="P259" s="23"/>
      <c r="Q259" s="23"/>
    </row>
  </sheetData>
  <mergeCells count="4">
    <mergeCell ref="N1:O1"/>
    <mergeCell ref="N8:O8"/>
    <mergeCell ref="P1:Q1"/>
    <mergeCell ref="P8:Q8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00B050"/>
  </sheetPr>
  <dimension ref="A1:AH51"/>
  <sheetViews>
    <sheetView zoomScaleNormal="100" workbookViewId="0">
      <selection activeCell="C9" sqref="C9"/>
    </sheetView>
  </sheetViews>
  <sheetFormatPr defaultRowHeight="14.5" x14ac:dyDescent="0.35"/>
  <cols>
    <col min="1" max="1" width="14.54296875" style="20" customWidth="1"/>
    <col min="2" max="2" width="9.6328125" style="20" customWidth="1"/>
    <col min="3" max="4" width="8.6328125" style="19"/>
    <col min="5" max="6" width="8.6328125" style="20"/>
    <col min="7" max="11" width="0" hidden="1" customWidth="1"/>
    <col min="12" max="12" width="18" hidden="1" customWidth="1"/>
    <col min="13" max="35" width="0" hidden="1" customWidth="1"/>
  </cols>
  <sheetData>
    <row r="1" spans="1:26" s="14" customFormat="1" ht="14.4" x14ac:dyDescent="0.3">
      <c r="A1" s="331" t="s">
        <v>896</v>
      </c>
      <c r="B1" s="246"/>
      <c r="C1" s="246"/>
      <c r="D1" s="246"/>
      <c r="E1" s="246"/>
      <c r="F1" s="420"/>
      <c r="J1" s="19"/>
      <c r="K1" s="19"/>
      <c r="L1" s="19"/>
    </row>
    <row r="2" spans="1:26" ht="15.65" x14ac:dyDescent="0.3">
      <c r="A2" s="421"/>
      <c r="B2" s="422"/>
      <c r="C2" s="380" t="s">
        <v>876</v>
      </c>
      <c r="D2" s="380" t="s">
        <v>877</v>
      </c>
      <c r="E2" s="380" t="s">
        <v>878</v>
      </c>
      <c r="F2" s="132"/>
      <c r="H2" s="50" t="s">
        <v>192</v>
      </c>
      <c r="I2" s="14"/>
      <c r="J2" s="14"/>
      <c r="L2" s="19" t="s">
        <v>291</v>
      </c>
      <c r="M2" s="19">
        <v>70</v>
      </c>
      <c r="N2" s="19" t="s">
        <v>203</v>
      </c>
    </row>
    <row r="3" spans="1:26" s="14" customFormat="1" ht="14.4" x14ac:dyDescent="0.3">
      <c r="A3" s="421"/>
      <c r="B3" s="422" t="s">
        <v>177</v>
      </c>
      <c r="C3" s="423">
        <f xml:space="preserve"> 'RESULTS - PPG Phase timing'!I3-'RESULTS - PPG Phase timing'!G3</f>
        <v>1328.125</v>
      </c>
      <c r="D3" s="424">
        <f xml:space="preserve"> INDEX('RESULTS - Current consumption'!I6:J10,MATCH(CLK_MODE,'RESULTS - Current consumption'!H6:H10,0),MATCH(LDO_MODE,'RESULTS - Current consumption'!I5:J5,0))*C3/C6</f>
        <v>9.5625</v>
      </c>
      <c r="E3" s="424">
        <v>0</v>
      </c>
      <c r="F3" s="132"/>
      <c r="H3" s="34" t="s">
        <v>184</v>
      </c>
      <c r="L3" s="34" t="s">
        <v>186</v>
      </c>
      <c r="P3" s="34" t="s">
        <v>187</v>
      </c>
      <c r="T3" s="34" t="s">
        <v>399</v>
      </c>
      <c r="W3"/>
      <c r="X3" s="34" t="s">
        <v>398</v>
      </c>
    </row>
    <row r="4" spans="1:26" ht="14.4" x14ac:dyDescent="0.3">
      <c r="A4" s="421"/>
      <c r="B4" s="422" t="s">
        <v>178</v>
      </c>
      <c r="C4" s="423">
        <f xml:space="preserve"> 'RESULTS - PPG Phase timing'!B1+('RESULTS - PPG Phase timing'!G3-'RESULTS - PPG Phase timing'!I4)</f>
        <v>289.0625</v>
      </c>
      <c r="D4" s="424">
        <f xml:space="preserve"> INDEX('RESULTS - Current consumption'!M6:N10,MATCH(CLK_MODE,'RESULTS - Current consumption'!L6:L10,0),MATCH(LDO_MODE,'RESULTS - Current consumption'!M5:N5,0))*C4/C6</f>
        <v>21.621874999999999</v>
      </c>
      <c r="E4" s="424">
        <f xml:space="preserve"> 18*C4/C6</f>
        <v>2.0812499999999998</v>
      </c>
      <c r="F4" s="132"/>
      <c r="H4" s="34" t="s">
        <v>185</v>
      </c>
      <c r="I4" s="14"/>
      <c r="J4" s="14"/>
      <c r="L4" s="34" t="s">
        <v>185</v>
      </c>
      <c r="M4" s="14"/>
      <c r="N4" s="14"/>
      <c r="P4" s="34" t="s">
        <v>185</v>
      </c>
      <c r="Q4" s="14"/>
      <c r="R4" s="14"/>
      <c r="T4" s="34" t="s">
        <v>185</v>
      </c>
      <c r="U4" s="14"/>
      <c r="V4" s="14"/>
      <c r="X4" s="34" t="s">
        <v>185</v>
      </c>
      <c r="Y4" s="14"/>
      <c r="Z4" s="14"/>
    </row>
    <row r="5" spans="1:26" ht="14.4" x14ac:dyDescent="0.3">
      <c r="A5" s="421"/>
      <c r="B5" s="422" t="s">
        <v>179</v>
      </c>
      <c r="C5" s="423">
        <f xml:space="preserve"> 'RESULTS - PPG Phase timing'!I4-'RESULTS - PPG Phase timing'!G4</f>
        <v>882.8125</v>
      </c>
      <c r="D5" s="424">
        <f xml:space="preserve"> INDEX('RESULTS - Current consumption'!Q6:R10,MATCH(CLK_MODE,'RESULTS - Current consumption'!P6:P10,0),MATCH(LDO_MODE,'RESULTS - Current consumption'!Q5:R5,0))*C5/C6</f>
        <v>229.53125</v>
      </c>
      <c r="E5" s="424">
        <f xml:space="preserve"> 18*C5/C6</f>
        <v>6.3562500000000002</v>
      </c>
      <c r="F5" s="132"/>
      <c r="H5" s="46" t="s">
        <v>182</v>
      </c>
      <c r="I5" s="46" t="s">
        <v>181</v>
      </c>
      <c r="J5" s="46" t="s">
        <v>141</v>
      </c>
      <c r="L5" s="46" t="s">
        <v>182</v>
      </c>
      <c r="M5" s="46" t="s">
        <v>181</v>
      </c>
      <c r="N5" s="46" t="s">
        <v>141</v>
      </c>
      <c r="P5" s="46" t="s">
        <v>182</v>
      </c>
      <c r="Q5" s="46" t="s">
        <v>181</v>
      </c>
      <c r="R5" s="46" t="s">
        <v>141</v>
      </c>
      <c r="T5" s="46" t="s">
        <v>182</v>
      </c>
      <c r="U5" s="46" t="s">
        <v>181</v>
      </c>
      <c r="V5" s="46" t="s">
        <v>141</v>
      </c>
      <c r="X5" s="46" t="s">
        <v>182</v>
      </c>
      <c r="Y5" s="46" t="s">
        <v>181</v>
      </c>
      <c r="Z5" s="46" t="s">
        <v>141</v>
      </c>
    </row>
    <row r="6" spans="1:26" ht="14.4" x14ac:dyDescent="0.3">
      <c r="A6" s="421"/>
      <c r="B6" s="422" t="s">
        <v>188</v>
      </c>
      <c r="C6" s="60">
        <f xml:space="preserve"> SUM(C3:C5)</f>
        <v>2500</v>
      </c>
      <c r="D6" s="60"/>
      <c r="E6" s="422"/>
      <c r="F6" s="132"/>
      <c r="H6" s="47" t="s">
        <v>39</v>
      </c>
      <c r="I6" s="81">
        <v>18</v>
      </c>
      <c r="J6" s="81">
        <v>10.6</v>
      </c>
      <c r="L6" s="47" t="s">
        <v>39</v>
      </c>
      <c r="M6" s="81">
        <v>187</v>
      </c>
      <c r="N6" s="81">
        <v>122</v>
      </c>
      <c r="P6" s="47" t="s">
        <v>39</v>
      </c>
      <c r="Q6" s="81">
        <f>IF('PPG Phase Definition'!$Q$3="Dual",'RESULTS - Current consumption'!Y6,'RESULTS - Current consumption'!U6)</f>
        <v>650</v>
      </c>
      <c r="R6" s="81">
        <f>IF('PPG Phase Definition'!$Q$3="Dual",'RESULTS - Current consumption'!Z6,'RESULTS - Current consumption'!V6)</f>
        <v>608</v>
      </c>
      <c r="T6" s="47" t="s">
        <v>39</v>
      </c>
      <c r="U6" s="81">
        <v>650</v>
      </c>
      <c r="V6" s="81">
        <v>608</v>
      </c>
      <c r="X6" s="47" t="s">
        <v>39</v>
      </c>
      <c r="Y6" s="81">
        <f t="shared" ref="Y6:Z10" si="0">U6+$M$2</f>
        <v>720</v>
      </c>
      <c r="Z6" s="81">
        <f t="shared" si="0"/>
        <v>678</v>
      </c>
    </row>
    <row r="7" spans="1:26" ht="14.4" x14ac:dyDescent="0.3">
      <c r="A7" s="421"/>
      <c r="B7" s="422"/>
      <c r="C7" s="60"/>
      <c r="D7" s="60"/>
      <c r="E7" s="422"/>
      <c r="F7" s="132"/>
      <c r="H7" s="47" t="s">
        <v>581</v>
      </c>
      <c r="I7" s="81">
        <f>I8</f>
        <v>10</v>
      </c>
      <c r="J7" s="81">
        <f>J8</f>
        <v>2.2999999999999998</v>
      </c>
      <c r="L7" s="47" t="s">
        <v>581</v>
      </c>
      <c r="M7" s="81">
        <f>M6</f>
        <v>187</v>
      </c>
      <c r="N7" s="81">
        <f>N6</f>
        <v>122</v>
      </c>
      <c r="P7" s="47" t="s">
        <v>581</v>
      </c>
      <c r="Q7" s="81">
        <f>IF('PPG Phase Definition'!$Q$3="Dual",'RESULTS - Current consumption'!Y7,'RESULTS - Current consumption'!U7)</f>
        <v>650</v>
      </c>
      <c r="R7" s="81">
        <f>IF('PPG Phase Definition'!$Q$3="Dual",'RESULTS - Current consumption'!Z7,'RESULTS - Current consumption'!V7)</f>
        <v>608</v>
      </c>
      <c r="T7" s="47" t="s">
        <v>581</v>
      </c>
      <c r="U7" s="81">
        <f>U6</f>
        <v>650</v>
      </c>
      <c r="V7" s="81">
        <f>V6</f>
        <v>608</v>
      </c>
      <c r="X7" s="47" t="s">
        <v>581</v>
      </c>
      <c r="Y7" s="81">
        <f t="shared" si="0"/>
        <v>720</v>
      </c>
      <c r="Z7" s="81">
        <f t="shared" si="0"/>
        <v>678</v>
      </c>
    </row>
    <row r="8" spans="1:26" ht="14.4" x14ac:dyDescent="0.3">
      <c r="A8" s="421"/>
      <c r="B8" s="422"/>
      <c r="C8" s="224"/>
      <c r="D8" s="60"/>
      <c r="E8" s="422"/>
      <c r="F8" s="132"/>
      <c r="H8" s="47" t="s">
        <v>183</v>
      </c>
      <c r="I8" s="81">
        <v>10</v>
      </c>
      <c r="J8" s="81">
        <v>2.2999999999999998</v>
      </c>
      <c r="L8" s="47" t="s">
        <v>183</v>
      </c>
      <c r="M8" s="81">
        <v>179</v>
      </c>
      <c r="N8" s="83">
        <v>114</v>
      </c>
      <c r="P8" s="47" t="s">
        <v>183</v>
      </c>
      <c r="Q8" s="81">
        <f>IF('PPG Phase Definition'!$Q$3="Dual",'RESULTS - Current consumption'!Y8,'RESULTS - Current consumption'!U8)</f>
        <v>642</v>
      </c>
      <c r="R8" s="81">
        <f>IF('PPG Phase Definition'!$Q$3="Dual",'RESULTS - Current consumption'!Z8,'RESULTS - Current consumption'!V8)</f>
        <v>600</v>
      </c>
      <c r="T8" s="47" t="s">
        <v>183</v>
      </c>
      <c r="U8" s="81">
        <v>642</v>
      </c>
      <c r="V8" s="81">
        <v>600</v>
      </c>
      <c r="X8" s="47" t="s">
        <v>183</v>
      </c>
      <c r="Y8" s="81">
        <f t="shared" si="0"/>
        <v>712</v>
      </c>
      <c r="Z8" s="81">
        <f t="shared" si="0"/>
        <v>670</v>
      </c>
    </row>
    <row r="9" spans="1:26" s="14" customFormat="1" x14ac:dyDescent="0.35">
      <c r="A9" s="482" t="s">
        <v>896</v>
      </c>
      <c r="B9" s="422" t="s">
        <v>180</v>
      </c>
      <c r="C9" s="337">
        <f xml:space="preserve"> SUM(D3:D5)</f>
        <v>260.71562499999999</v>
      </c>
      <c r="D9" s="425" t="s">
        <v>203</v>
      </c>
      <c r="E9" s="422"/>
      <c r="F9" s="132"/>
      <c r="H9" s="47" t="s">
        <v>743</v>
      </c>
      <c r="I9" s="81">
        <f>I8</f>
        <v>10</v>
      </c>
      <c r="J9" s="81">
        <f>J8</f>
        <v>2.2999999999999998</v>
      </c>
      <c r="L9" s="47" t="s">
        <v>743</v>
      </c>
      <c r="M9" s="81">
        <f>M6</f>
        <v>187</v>
      </c>
      <c r="N9" s="81">
        <f>N6</f>
        <v>122</v>
      </c>
      <c r="P9" s="47" t="s">
        <v>743</v>
      </c>
      <c r="Q9" s="81">
        <f>IF('PPG Phase Definition'!$Q$3="Dual",'RESULTS - Current consumption'!Y9,'RESULTS - Current consumption'!U9)</f>
        <v>650</v>
      </c>
      <c r="R9" s="81">
        <f>IF('PPG Phase Definition'!$Q$3="Dual",'RESULTS - Current consumption'!Z9,'RESULTS - Current consumption'!V9)</f>
        <v>608</v>
      </c>
      <c r="T9" s="47" t="s">
        <v>743</v>
      </c>
      <c r="U9" s="81">
        <f>U6</f>
        <v>650</v>
      </c>
      <c r="V9" s="81">
        <f>V6</f>
        <v>608</v>
      </c>
      <c r="W9"/>
      <c r="X9" s="47" t="s">
        <v>743</v>
      </c>
      <c r="Y9" s="81">
        <f t="shared" si="0"/>
        <v>720</v>
      </c>
      <c r="Z9" s="81">
        <f t="shared" si="0"/>
        <v>678</v>
      </c>
    </row>
    <row r="10" spans="1:26" s="14" customFormat="1" ht="24" x14ac:dyDescent="0.35">
      <c r="A10" s="482"/>
      <c r="B10" s="426" t="s">
        <v>190</v>
      </c>
      <c r="C10" s="337">
        <f xml:space="preserve"> SUM(E3:E5)</f>
        <v>8.4375</v>
      </c>
      <c r="D10" s="425" t="s">
        <v>203</v>
      </c>
      <c r="E10" s="422"/>
      <c r="F10" s="132"/>
      <c r="H10" s="47" t="s">
        <v>744</v>
      </c>
      <c r="I10" s="81">
        <f>I8</f>
        <v>10</v>
      </c>
      <c r="J10" s="81">
        <f>J8</f>
        <v>2.2999999999999998</v>
      </c>
      <c r="L10" s="47" t="s">
        <v>744</v>
      </c>
      <c r="M10" s="81">
        <f>M6</f>
        <v>187</v>
      </c>
      <c r="N10" s="81">
        <f>N6</f>
        <v>122</v>
      </c>
      <c r="P10" s="47" t="s">
        <v>744</v>
      </c>
      <c r="Q10" s="81">
        <f>IF('PPG Phase Definition'!$Q$3="Dual",'RESULTS - Current consumption'!Y10,'RESULTS - Current consumption'!U10)</f>
        <v>650</v>
      </c>
      <c r="R10" s="81">
        <f>IF('PPG Phase Definition'!$Q$3="Dual",'RESULTS - Current consumption'!Z10,'RESULTS - Current consumption'!V10)</f>
        <v>608</v>
      </c>
      <c r="T10" s="47" t="s">
        <v>744</v>
      </c>
      <c r="U10" s="81">
        <f>U6</f>
        <v>650</v>
      </c>
      <c r="V10" s="81">
        <f>V6</f>
        <v>608</v>
      </c>
      <c r="W10"/>
      <c r="X10" s="47" t="s">
        <v>744</v>
      </c>
      <c r="Y10" s="81">
        <f t="shared" si="0"/>
        <v>720</v>
      </c>
      <c r="Z10" s="81">
        <f t="shared" si="0"/>
        <v>678</v>
      </c>
    </row>
    <row r="11" spans="1:26" x14ac:dyDescent="0.35">
      <c r="A11" s="482"/>
      <c r="B11" s="422"/>
      <c r="C11" s="427"/>
      <c r="D11" s="425"/>
      <c r="E11" s="422"/>
      <c r="F11" s="132"/>
    </row>
    <row r="12" spans="1:26" ht="15" thickBot="1" x14ac:dyDescent="0.4">
      <c r="A12" s="483"/>
      <c r="B12" s="428" t="s">
        <v>191</v>
      </c>
      <c r="C12" s="429">
        <f xml:space="preserve"> SUM('PPG Phase Definition'!Q241:Q471)</f>
        <v>1380</v>
      </c>
      <c r="D12" s="430" t="s">
        <v>203</v>
      </c>
      <c r="E12" s="428"/>
      <c r="F12" s="133"/>
    </row>
    <row r="13" spans="1:26" ht="14.4" x14ac:dyDescent="0.3">
      <c r="C13" s="158"/>
    </row>
    <row r="14" spans="1:26" ht="14.4" x14ac:dyDescent="0.3">
      <c r="C14" s="158"/>
    </row>
    <row r="15" spans="1:26" ht="15" thickBot="1" x14ac:dyDescent="0.4">
      <c r="C15" s="158"/>
    </row>
    <row r="16" spans="1:26" x14ac:dyDescent="0.35">
      <c r="A16" s="331" t="s">
        <v>606</v>
      </c>
      <c r="B16" s="246"/>
      <c r="C16" s="246"/>
      <c r="D16" s="246"/>
      <c r="E16" s="246"/>
      <c r="F16" s="420"/>
      <c r="J16" s="19"/>
      <c r="K16" s="19"/>
      <c r="L16" s="19"/>
    </row>
    <row r="17" spans="1:16" ht="15" thickBot="1" x14ac:dyDescent="0.4">
      <c r="A17" s="434"/>
      <c r="B17" s="428" t="s">
        <v>180</v>
      </c>
      <c r="C17" s="429">
        <f>IF(LDO_MODE="LDO Enable",I18,H18)</f>
        <v>264.49562394969576</v>
      </c>
      <c r="D17" s="63" t="s">
        <v>203</v>
      </c>
      <c r="E17" s="428"/>
      <c r="F17" s="133"/>
      <c r="H17" s="19" t="s">
        <v>894</v>
      </c>
      <c r="I17" s="19" t="s">
        <v>895</v>
      </c>
      <c r="J17" s="19"/>
      <c r="K17" s="19"/>
      <c r="L17" s="19"/>
    </row>
    <row r="18" spans="1:16" s="14" customFormat="1" x14ac:dyDescent="0.35">
      <c r="A18" s="20"/>
      <c r="B18" s="20"/>
      <c r="C18" s="158"/>
      <c r="D18" s="19"/>
      <c r="E18" s="20"/>
      <c r="F18" s="20"/>
      <c r="H18" s="19">
        <f>TREND(REFERENCE!R79:R87,REFERENCE!Q79:Q87,fPRF_ECG)</f>
        <v>202.96372710411794</v>
      </c>
      <c r="I18" s="19">
        <f>TREND(REFERENCE!T79:T87,REFERENCE!S79:S87,fPRF_ECG)</f>
        <v>264.49562394969576</v>
      </c>
      <c r="J18" s="19"/>
      <c r="K18" s="19"/>
      <c r="L18" s="19"/>
    </row>
    <row r="19" spans="1:16" ht="15" thickBot="1" x14ac:dyDescent="0.4">
      <c r="C19" s="158"/>
    </row>
    <row r="20" spans="1:16" x14ac:dyDescent="0.35">
      <c r="A20" s="331" t="s">
        <v>605</v>
      </c>
      <c r="B20" s="246"/>
      <c r="C20" s="246"/>
      <c r="D20" s="246"/>
      <c r="E20" s="246"/>
      <c r="F20" s="420"/>
    </row>
    <row r="21" spans="1:16" x14ac:dyDescent="0.35">
      <c r="A21" s="431"/>
      <c r="B21" s="422" t="s">
        <v>180</v>
      </c>
      <c r="C21" s="337">
        <f>IF(LDO_MODE="LDO Enable",P29,O29)</f>
        <v>355.3</v>
      </c>
      <c r="D21" s="60" t="s">
        <v>203</v>
      </c>
      <c r="E21" s="422"/>
      <c r="F21" s="132"/>
      <c r="H21" s="19"/>
      <c r="I21" s="85">
        <f>INDEX(REFERENCE_MIX!G4:G19,MATCH(MIX_TIMING_CFG,REFERENCE_MIX!$K$4:$K$19,0))+32/fCLK_PRF_ECG</f>
        <v>1.75</v>
      </c>
      <c r="J21" s="85">
        <f>INDEX(REFERENCE_MIX!H4:H19,MATCH(MIX_TIMING_CFG,REFERENCE_MIX!$K$4:$K$19,0))+32/fCLK_PRF_ECG</f>
        <v>0.25</v>
      </c>
      <c r="K21" s="85">
        <f>INDEX(REFERENCE_MIX!I4:I19,MATCH(MIX_TIMING_CFG,REFERENCE_MIX!$K$4:$K$19,0))+32/fCLK_PRF_ECG</f>
        <v>0.25</v>
      </c>
      <c r="L21" s="85">
        <f>INDEX(REFERENCE_MIX!J4:J19,MATCH(MIX_TIMING_CFG,REFERENCE_MIX!$K$4:$K$19,0))+32/fCLK_PRF_ECG</f>
        <v>0.25</v>
      </c>
      <c r="N21" s="19"/>
      <c r="O21" s="19" t="s">
        <v>894</v>
      </c>
      <c r="P21" s="19" t="s">
        <v>895</v>
      </c>
    </row>
    <row r="22" spans="1:16" ht="24" x14ac:dyDescent="0.35">
      <c r="A22" s="433"/>
      <c r="B22" s="426" t="s">
        <v>190</v>
      </c>
      <c r="C22" s="337">
        <f>18*(I25*0.001*fPRF_MIX/PPG_GBL_MASK_FATOR)</f>
        <v>3.2062500000000003</v>
      </c>
      <c r="D22" s="60" t="s">
        <v>203</v>
      </c>
      <c r="E22" s="422"/>
      <c r="F22" s="132"/>
      <c r="H22" s="19"/>
      <c r="I22" s="85">
        <v>1</v>
      </c>
      <c r="J22" s="85">
        <v>2</v>
      </c>
      <c r="K22" s="85">
        <v>3</v>
      </c>
      <c r="L22" s="85">
        <v>4</v>
      </c>
      <c r="N22" s="19" t="s">
        <v>900</v>
      </c>
      <c r="O22" s="19">
        <v>135</v>
      </c>
      <c r="P22" s="19">
        <v>199</v>
      </c>
    </row>
    <row r="23" spans="1:16" ht="15" thickBot="1" x14ac:dyDescent="0.4">
      <c r="A23" s="432"/>
      <c r="B23" s="428" t="s">
        <v>191</v>
      </c>
      <c r="C23" s="429">
        <f>I51</f>
        <v>344.99999999999994</v>
      </c>
      <c r="D23" s="63" t="s">
        <v>203</v>
      </c>
      <c r="E23" s="428"/>
      <c r="F23" s="133"/>
      <c r="H23" s="19"/>
      <c r="I23" s="85">
        <f>IF(I22&lt;=NUM_PSAW_MIX,1,0)</f>
        <v>1</v>
      </c>
      <c r="J23" s="85">
        <f>IF(J22&lt;=NUM_PSAW_MIX,1,0)</f>
        <v>0</v>
      </c>
      <c r="K23" s="85">
        <f>IF(K22&lt;=NUM_PSAW_MIX,1,0)</f>
        <v>0</v>
      </c>
      <c r="L23" s="85">
        <f>IF(L22&lt;=NUM_PSAW_MIX,1,0)</f>
        <v>0</v>
      </c>
      <c r="N23" s="19" t="s">
        <v>901</v>
      </c>
      <c r="O23" s="19">
        <f>466</f>
        <v>466</v>
      </c>
      <c r="P23" s="19">
        <f>452</f>
        <v>452</v>
      </c>
    </row>
    <row r="24" spans="1:16" x14ac:dyDescent="0.35">
      <c r="C24" s="158"/>
      <c r="H24" s="19"/>
      <c r="I24" s="85">
        <f>I21*I23</f>
        <v>1.75</v>
      </c>
      <c r="J24" s="85">
        <f>J21*J23</f>
        <v>0</v>
      </c>
      <c r="K24" s="85">
        <f>K21*K23</f>
        <v>0</v>
      </c>
      <c r="L24" s="85">
        <f>L21*L23</f>
        <v>0</v>
      </c>
      <c r="N24" s="19" t="s">
        <v>902</v>
      </c>
      <c r="O24" s="19">
        <v>140</v>
      </c>
      <c r="P24" s="19">
        <v>140</v>
      </c>
    </row>
    <row r="25" spans="1:16" x14ac:dyDescent="0.35">
      <c r="H25" s="19" t="s">
        <v>898</v>
      </c>
      <c r="I25" s="85">
        <f>SUM(I24:L24)+4/fCLK_PRF_ECG</f>
        <v>1.78125</v>
      </c>
      <c r="J25" s="85"/>
      <c r="K25" s="85"/>
      <c r="L25" s="85"/>
      <c r="M25" s="19"/>
      <c r="N25" s="19"/>
      <c r="O25" s="19"/>
      <c r="P25" s="19"/>
    </row>
    <row r="26" spans="1:16" x14ac:dyDescent="0.35">
      <c r="H26" s="19" t="s">
        <v>899</v>
      </c>
      <c r="I26" s="85">
        <f>(4+32)/fCLK_PRF_ECG+1000*(NUM_ESAW_MIX-1)/(ECG_SAMPLE_RATE_MIX)</f>
        <v>0.28125</v>
      </c>
      <c r="J26" s="85"/>
      <c r="K26" s="85"/>
      <c r="L26" s="85"/>
      <c r="M26" s="19"/>
      <c r="N26" s="19"/>
      <c r="O26" s="85">
        <f>(I26*0.001*fPRF_MIX)*O23</f>
        <v>65.531250000000014</v>
      </c>
      <c r="P26" s="85">
        <f>(I26*0.001*fPRF_MIX)*P23</f>
        <v>63.562500000000014</v>
      </c>
    </row>
    <row r="27" spans="1:16" x14ac:dyDescent="0.35">
      <c r="H27" s="19"/>
      <c r="I27" s="85"/>
      <c r="J27" s="85"/>
      <c r="K27" s="85"/>
      <c r="L27" s="85"/>
      <c r="M27" s="19"/>
      <c r="N27" s="19"/>
      <c r="O27" s="85">
        <f>(I25*0.001*fPRF_MIX/PPG_GBL_MASK_FATOR)*O24</f>
        <v>24.9375</v>
      </c>
      <c r="P27" s="85">
        <f>(I25*0.001*fPRF_MIX/PPG_GBL_MASK_FATOR)*P24</f>
        <v>24.9375</v>
      </c>
    </row>
    <row r="28" spans="1:16" x14ac:dyDescent="0.35">
      <c r="H28" s="19"/>
      <c r="I28" s="85"/>
      <c r="J28" s="85"/>
      <c r="K28" s="85"/>
      <c r="L28" s="85"/>
      <c r="M28" s="19"/>
      <c r="N28" s="19"/>
      <c r="O28" s="85">
        <f>IF(I26&gt;I25,0,((I25-I26)*0.001*fPRF_MIX/PPG_GBL_MASK_FATOR)*O23)</f>
        <v>69.899999999999991</v>
      </c>
      <c r="P28" s="85">
        <f>IF(I26&gt;I25,0,((I25-I26)*0.001*fPRF_MIX/PPG_GBL_MASK_FATOR)*P23)</f>
        <v>67.8</v>
      </c>
    </row>
    <row r="29" spans="1:16" x14ac:dyDescent="0.35">
      <c r="M29" s="19"/>
      <c r="N29" s="19" t="s">
        <v>188</v>
      </c>
      <c r="O29" s="85">
        <f>O22+O26+O27+O28</f>
        <v>295.36874999999998</v>
      </c>
      <c r="P29" s="85">
        <f>P22+P26+P27+P28</f>
        <v>355.3</v>
      </c>
    </row>
    <row r="31" spans="1:16" x14ac:dyDescent="0.35">
      <c r="H31" s="139"/>
      <c r="I31" s="139"/>
      <c r="J31" s="139"/>
    </row>
    <row r="32" spans="1:16" x14ac:dyDescent="0.35">
      <c r="H32" s="140"/>
      <c r="I32" s="140"/>
      <c r="J32" s="140"/>
    </row>
    <row r="33" spans="8:34" x14ac:dyDescent="0.35">
      <c r="H33" s="141"/>
      <c r="I33" s="142"/>
      <c r="J33" s="142"/>
    </row>
    <row r="34" spans="8:34" x14ac:dyDescent="0.35">
      <c r="H34" s="134"/>
      <c r="I34" s="134"/>
      <c r="J34" s="134"/>
      <c r="K34" s="134">
        <f>'PPG Phase Definition'!J7</f>
        <v>115</v>
      </c>
      <c r="L34" s="134">
        <f>'PPG Phase Definition'!J17</f>
        <v>115</v>
      </c>
      <c r="M34" s="134">
        <f>'PPG Phase Definition'!J27</f>
        <v>115</v>
      </c>
      <c r="N34" s="134">
        <f>'PPG Phase Definition'!J37</f>
        <v>115</v>
      </c>
      <c r="O34" s="134">
        <f>'PPG Phase Definition'!J47</f>
        <v>115</v>
      </c>
      <c r="P34" s="134">
        <f>'PPG Phase Definition'!J57</f>
        <v>30</v>
      </c>
      <c r="Q34" s="134">
        <f>'PPG Phase Definition'!J67</f>
        <v>30</v>
      </c>
      <c r="R34" s="134">
        <f>'PPG Phase Definition'!J77</f>
        <v>30</v>
      </c>
      <c r="S34" s="134">
        <f>'PPG Phase Definition'!J87</f>
        <v>30</v>
      </c>
      <c r="T34" s="134">
        <f>'PPG Phase Definition'!J97</f>
        <v>30</v>
      </c>
      <c r="U34" s="134">
        <f>'PPG Phase Definition'!J107</f>
        <v>100</v>
      </c>
      <c r="V34" s="134">
        <f>'PPG Phase Definition'!J117</f>
        <v>100</v>
      </c>
      <c r="W34" s="134">
        <f>'PPG Phase Definition'!J127</f>
        <v>100</v>
      </c>
      <c r="X34" s="134">
        <f>'PPG Phase Definition'!J137</f>
        <v>100</v>
      </c>
      <c r="Y34" s="134">
        <f>'PPG Phase Definition'!J147</f>
        <v>100</v>
      </c>
      <c r="Z34" s="134">
        <f>'PPG Phase Definition'!J157</f>
        <v>100</v>
      </c>
      <c r="AA34" s="134">
        <f>'PPG Phase Definition'!J167</f>
        <v>100</v>
      </c>
      <c r="AB34" s="134">
        <f>'PPG Phase Definition'!J177</f>
        <v>100</v>
      </c>
      <c r="AC34" s="134">
        <f>'PPG Phase Definition'!J187</f>
        <v>100</v>
      </c>
      <c r="AD34" s="134">
        <f>'PPG Phase Definition'!J197</f>
        <v>100</v>
      </c>
      <c r="AE34" s="134">
        <f>'PPG Phase Definition'!J207</f>
        <v>100</v>
      </c>
      <c r="AF34" s="134">
        <f>'PPG Phase Definition'!J217</f>
        <v>100</v>
      </c>
      <c r="AG34" s="134">
        <f>'PPG Phase Definition'!J227</f>
        <v>100</v>
      </c>
      <c r="AH34" s="134">
        <f>'PPG Phase Definition'!J237</f>
        <v>100</v>
      </c>
    </row>
    <row r="35" spans="8:34" x14ac:dyDescent="0.35">
      <c r="H35" s="134"/>
      <c r="I35" s="134"/>
      <c r="J35" s="134"/>
      <c r="K35" s="134">
        <f>'PPG Phase Definition'!AI7+'PPG Phase Definition'!AJ7</f>
        <v>0</v>
      </c>
      <c r="L35" s="134">
        <f>'PPG Phase Definition'!AI17+'PPG Phase Definition'!AJ17</f>
        <v>30</v>
      </c>
      <c r="M35" s="134">
        <f>'PPG Phase Definition'!AI27+'PPG Phase Definition'!AJ27</f>
        <v>0</v>
      </c>
      <c r="N35" s="134">
        <f>'PPG Phase Definition'!AI37+'PPG Phase Definition'!AJ37</f>
        <v>30</v>
      </c>
      <c r="O35" s="134">
        <f>'PPG Phase Definition'!AI47+'PPG Phase Definition'!AJ47</f>
        <v>0</v>
      </c>
      <c r="P35" s="134">
        <f>'PPG Phase Definition'!AI57+'PPG Phase Definition'!AJ57</f>
        <v>0</v>
      </c>
      <c r="Q35" s="134">
        <f>'PPG Phase Definition'!AI67+'PPG Phase Definition'!AJ67</f>
        <v>30</v>
      </c>
      <c r="R35" s="134">
        <f>'PPG Phase Definition'!AI77+'PPG Phase Definition'!AJ77</f>
        <v>0</v>
      </c>
      <c r="S35" s="134">
        <f>'PPG Phase Definition'!AI87+'PPG Phase Definition'!AJ87</f>
        <v>30</v>
      </c>
      <c r="T35" s="134">
        <f>'PPG Phase Definition'!AI97+'PPG Phase Definition'!AJ97</f>
        <v>0</v>
      </c>
      <c r="U35" s="134">
        <f>'PPG Phase Definition'!AI107+'PPG Phase Definition'!AJ107</f>
        <v>0</v>
      </c>
      <c r="V35" s="134">
        <f>'PPG Phase Definition'!AI117+'PPG Phase Definition'!AJ117</f>
        <v>6</v>
      </c>
      <c r="W35" s="134">
        <f>'PPG Phase Definition'!AI127+'PPG Phase Definition'!AJ127</f>
        <v>0</v>
      </c>
      <c r="X35" s="134">
        <f>'PPG Phase Definition'!AI137+'PPG Phase Definition'!AJ137</f>
        <v>0</v>
      </c>
      <c r="Y35" s="134">
        <f>'PPG Phase Definition'!AI147+'PPG Phase Definition'!AJ147</f>
        <v>0</v>
      </c>
      <c r="Z35" s="134">
        <f>'PPG Phase Definition'!AI157+'PPG Phase Definition'!AJ157</f>
        <v>0</v>
      </c>
      <c r="AA35" s="134">
        <f>'PPG Phase Definition'!AI167+'PPG Phase Definition'!AJ167</f>
        <v>0</v>
      </c>
      <c r="AB35" s="134">
        <f>'PPG Phase Definition'!AI177+'PPG Phase Definition'!AJ177</f>
        <v>0</v>
      </c>
      <c r="AC35" s="134">
        <f>'PPG Phase Definition'!AI187+'PPG Phase Definition'!AJ187</f>
        <v>0</v>
      </c>
      <c r="AD35" s="134">
        <f>'PPG Phase Definition'!AI197+'PPG Phase Definition'!AJ197</f>
        <v>0</v>
      </c>
      <c r="AE35" s="134">
        <f>'PPG Phase Definition'!AI207+'PPG Phase Definition'!AJ207</f>
        <v>0</v>
      </c>
      <c r="AF35" s="134">
        <f>'PPG Phase Definition'!AI217+'PPG Phase Definition'!AJ217</f>
        <v>0</v>
      </c>
      <c r="AG35" s="134">
        <f>'PPG Phase Definition'!AI227+'PPG Phase Definition'!AJ227</f>
        <v>0</v>
      </c>
      <c r="AH35" s="134">
        <f>'PPG Phase Definition'!AI237+'PPG Phase Definition'!AJ237</f>
        <v>0</v>
      </c>
    </row>
    <row r="36" spans="8:34" x14ac:dyDescent="0.35">
      <c r="H36" s="134"/>
      <c r="I36" s="134"/>
      <c r="J36" s="134"/>
      <c r="K36" s="134">
        <f t="shared" ref="K36:AH36" si="1">K34*K35</f>
        <v>0</v>
      </c>
      <c r="L36" s="134">
        <f t="shared" si="1"/>
        <v>3450</v>
      </c>
      <c r="M36" s="134">
        <f t="shared" si="1"/>
        <v>0</v>
      </c>
      <c r="N36" s="134">
        <f t="shared" si="1"/>
        <v>3450</v>
      </c>
      <c r="O36" s="134">
        <f t="shared" si="1"/>
        <v>0</v>
      </c>
      <c r="P36" s="134">
        <f t="shared" si="1"/>
        <v>0</v>
      </c>
      <c r="Q36" s="134">
        <f t="shared" si="1"/>
        <v>900</v>
      </c>
      <c r="R36" s="134">
        <f t="shared" si="1"/>
        <v>0</v>
      </c>
      <c r="S36" s="134">
        <f t="shared" si="1"/>
        <v>900</v>
      </c>
      <c r="T36" s="134">
        <f t="shared" si="1"/>
        <v>0</v>
      </c>
      <c r="U36" s="134">
        <f t="shared" si="1"/>
        <v>0</v>
      </c>
      <c r="V36" s="134">
        <f t="shared" si="1"/>
        <v>600</v>
      </c>
      <c r="W36" s="134">
        <f t="shared" si="1"/>
        <v>0</v>
      </c>
      <c r="X36" s="134">
        <f t="shared" si="1"/>
        <v>0</v>
      </c>
      <c r="Y36" s="134">
        <f t="shared" si="1"/>
        <v>0</v>
      </c>
      <c r="Z36" s="134">
        <f t="shared" si="1"/>
        <v>0</v>
      </c>
      <c r="AA36" s="134">
        <f t="shared" si="1"/>
        <v>0</v>
      </c>
      <c r="AB36" s="134">
        <f t="shared" si="1"/>
        <v>0</v>
      </c>
      <c r="AC36" s="134">
        <f t="shared" si="1"/>
        <v>0</v>
      </c>
      <c r="AD36" s="134">
        <f t="shared" si="1"/>
        <v>0</v>
      </c>
      <c r="AE36" s="134">
        <f t="shared" si="1"/>
        <v>0</v>
      </c>
      <c r="AF36" s="134">
        <f t="shared" si="1"/>
        <v>0</v>
      </c>
      <c r="AG36" s="134">
        <f t="shared" si="1"/>
        <v>0</v>
      </c>
      <c r="AH36" s="134">
        <f t="shared" si="1"/>
        <v>0</v>
      </c>
    </row>
    <row r="37" spans="8:34" x14ac:dyDescent="0.35">
      <c r="H37" s="134"/>
      <c r="I37" s="134"/>
      <c r="J37" s="134"/>
      <c r="K37" s="134"/>
      <c r="L37" s="158"/>
      <c r="M37" s="158"/>
      <c r="N37" s="158"/>
      <c r="O37" s="158"/>
      <c r="P37" s="158"/>
      <c r="Q37" s="158"/>
      <c r="R37" s="158"/>
      <c r="S37" s="158"/>
      <c r="T37" s="134"/>
      <c r="U37" s="134"/>
      <c r="V37" s="134"/>
      <c r="W37" s="158"/>
      <c r="X37" s="234"/>
      <c r="Y37" s="134"/>
      <c r="Z37" s="134"/>
      <c r="AA37" s="134"/>
      <c r="AB37" s="134"/>
      <c r="AC37" s="134"/>
      <c r="AD37" s="134"/>
      <c r="AE37" s="134"/>
      <c r="AF37" s="134"/>
      <c r="AG37" s="134"/>
      <c r="AH37" s="134"/>
    </row>
    <row r="38" spans="8:34" x14ac:dyDescent="0.35">
      <c r="H38" s="134"/>
      <c r="I38" s="134"/>
      <c r="J38" s="134"/>
      <c r="K38" s="134"/>
      <c r="L38" s="158"/>
      <c r="M38" s="158"/>
      <c r="N38" s="158"/>
      <c r="O38" s="158"/>
      <c r="P38" s="158"/>
      <c r="Q38" s="158"/>
      <c r="R38" s="158"/>
      <c r="S38" s="158"/>
      <c r="T38" s="134"/>
      <c r="U38" s="134"/>
      <c r="V38" s="134"/>
      <c r="W38" s="158"/>
      <c r="X38" s="234"/>
      <c r="Y38" s="134"/>
      <c r="Z38" s="134"/>
      <c r="AA38" s="134"/>
      <c r="AB38" s="134"/>
      <c r="AC38" s="134"/>
      <c r="AD38" s="134"/>
      <c r="AE38" s="134"/>
      <c r="AF38" s="134"/>
      <c r="AG38" s="134"/>
      <c r="AH38" s="134"/>
    </row>
    <row r="39" spans="8:34" x14ac:dyDescent="0.35">
      <c r="H39" s="134"/>
      <c r="I39" s="134"/>
      <c r="J39" s="134"/>
      <c r="K39" s="158">
        <f>START_PH_PSAW1</f>
        <v>1</v>
      </c>
      <c r="L39" s="158">
        <f t="shared" ref="L39:AH39" si="2">K39+1</f>
        <v>2</v>
      </c>
      <c r="M39" s="158">
        <f t="shared" si="2"/>
        <v>3</v>
      </c>
      <c r="N39" s="158">
        <f t="shared" si="2"/>
        <v>4</v>
      </c>
      <c r="O39" s="158">
        <f t="shared" si="2"/>
        <v>5</v>
      </c>
      <c r="P39" s="158">
        <f t="shared" si="2"/>
        <v>6</v>
      </c>
      <c r="Q39" s="158">
        <f t="shared" si="2"/>
        <v>7</v>
      </c>
      <c r="R39" s="158">
        <f t="shared" si="2"/>
        <v>8</v>
      </c>
      <c r="S39" s="158">
        <f t="shared" si="2"/>
        <v>9</v>
      </c>
      <c r="T39" s="158">
        <f t="shared" si="2"/>
        <v>10</v>
      </c>
      <c r="U39" s="158">
        <f t="shared" si="2"/>
        <v>11</v>
      </c>
      <c r="V39" s="158">
        <f t="shared" si="2"/>
        <v>12</v>
      </c>
      <c r="W39" s="158">
        <f t="shared" si="2"/>
        <v>13</v>
      </c>
      <c r="X39" s="158">
        <f t="shared" si="2"/>
        <v>14</v>
      </c>
      <c r="Y39" s="158">
        <f t="shared" si="2"/>
        <v>15</v>
      </c>
      <c r="Z39" s="158">
        <f t="shared" si="2"/>
        <v>16</v>
      </c>
      <c r="AA39" s="158">
        <f t="shared" si="2"/>
        <v>17</v>
      </c>
      <c r="AB39" s="158">
        <f t="shared" si="2"/>
        <v>18</v>
      </c>
      <c r="AC39" s="158">
        <f t="shared" si="2"/>
        <v>19</v>
      </c>
      <c r="AD39" s="158">
        <f t="shared" si="2"/>
        <v>20</v>
      </c>
      <c r="AE39" s="158">
        <f t="shared" si="2"/>
        <v>21</v>
      </c>
      <c r="AF39" s="158">
        <f t="shared" si="2"/>
        <v>22</v>
      </c>
      <c r="AG39" s="158">
        <f t="shared" si="2"/>
        <v>23</v>
      </c>
      <c r="AH39" s="158">
        <f t="shared" si="2"/>
        <v>24</v>
      </c>
    </row>
    <row r="40" spans="8:34" x14ac:dyDescent="0.35">
      <c r="H40" s="134">
        <v>1</v>
      </c>
      <c r="I40" s="134">
        <f>IF(NUM_PSAW_MIX&gt;=H40,SUM(K40:AH40),0)</f>
        <v>3450</v>
      </c>
      <c r="J40" s="134"/>
      <c r="K40" s="158">
        <f t="shared" ref="K40:AH40" si="3">IF(K39&lt;=END_PH_PSAW1,1,0)*K36</f>
        <v>0</v>
      </c>
      <c r="L40" s="158">
        <f t="shared" si="3"/>
        <v>3450</v>
      </c>
      <c r="M40" s="158">
        <f t="shared" si="3"/>
        <v>0</v>
      </c>
      <c r="N40" s="158">
        <f t="shared" si="3"/>
        <v>0</v>
      </c>
      <c r="O40" s="158">
        <f t="shared" si="3"/>
        <v>0</v>
      </c>
      <c r="P40" s="158">
        <f t="shared" si="3"/>
        <v>0</v>
      </c>
      <c r="Q40" s="158">
        <f t="shared" si="3"/>
        <v>0</v>
      </c>
      <c r="R40" s="158">
        <f t="shared" si="3"/>
        <v>0</v>
      </c>
      <c r="S40" s="158">
        <f t="shared" si="3"/>
        <v>0</v>
      </c>
      <c r="T40" s="158">
        <f t="shared" si="3"/>
        <v>0</v>
      </c>
      <c r="U40" s="158">
        <f t="shared" si="3"/>
        <v>0</v>
      </c>
      <c r="V40" s="158">
        <f t="shared" si="3"/>
        <v>0</v>
      </c>
      <c r="W40" s="158">
        <f t="shared" si="3"/>
        <v>0</v>
      </c>
      <c r="X40" s="158">
        <f t="shared" si="3"/>
        <v>0</v>
      </c>
      <c r="Y40" s="158">
        <f t="shared" si="3"/>
        <v>0</v>
      </c>
      <c r="Z40" s="158">
        <f t="shared" si="3"/>
        <v>0</v>
      </c>
      <c r="AA40" s="158">
        <f t="shared" si="3"/>
        <v>0</v>
      </c>
      <c r="AB40" s="158">
        <f t="shared" si="3"/>
        <v>0</v>
      </c>
      <c r="AC40" s="158">
        <f t="shared" si="3"/>
        <v>0</v>
      </c>
      <c r="AD40" s="158">
        <f t="shared" si="3"/>
        <v>0</v>
      </c>
      <c r="AE40" s="158">
        <f t="shared" si="3"/>
        <v>0</v>
      </c>
      <c r="AF40" s="158">
        <f t="shared" si="3"/>
        <v>0</v>
      </c>
      <c r="AG40" s="158">
        <f t="shared" si="3"/>
        <v>0</v>
      </c>
      <c r="AH40" s="158">
        <f t="shared" si="3"/>
        <v>0</v>
      </c>
    </row>
    <row r="41" spans="8:34" x14ac:dyDescent="0.35">
      <c r="H41" s="134"/>
      <c r="I41" s="134"/>
      <c r="J41" s="134"/>
      <c r="K41" s="134"/>
      <c r="L41" s="158"/>
      <c r="M41" s="158"/>
      <c r="N41" s="158"/>
      <c r="O41" s="158"/>
      <c r="P41" s="158"/>
      <c r="Q41" s="158"/>
      <c r="R41" s="158"/>
      <c r="S41" s="158"/>
      <c r="T41" s="134"/>
      <c r="U41" s="134"/>
      <c r="V41" s="134"/>
      <c r="W41" s="158"/>
      <c r="X41" s="234"/>
      <c r="Y41" s="134"/>
      <c r="Z41" s="134"/>
      <c r="AA41" s="134"/>
      <c r="AB41" s="134"/>
      <c r="AC41" s="134"/>
      <c r="AD41" s="134"/>
      <c r="AE41" s="134"/>
      <c r="AF41" s="134"/>
      <c r="AG41" s="134"/>
      <c r="AH41" s="134"/>
    </row>
    <row r="42" spans="8:34" x14ac:dyDescent="0.35">
      <c r="H42" s="134"/>
      <c r="I42" s="134"/>
      <c r="J42" s="134"/>
      <c r="K42" s="158">
        <f>START_PH_PSAW2</f>
        <v>1</v>
      </c>
      <c r="L42" s="158">
        <f t="shared" ref="L42:AH42" si="4">K42+1</f>
        <v>2</v>
      </c>
      <c r="M42" s="158">
        <f t="shared" si="4"/>
        <v>3</v>
      </c>
      <c r="N42" s="158">
        <f t="shared" si="4"/>
        <v>4</v>
      </c>
      <c r="O42" s="158">
        <f t="shared" si="4"/>
        <v>5</v>
      </c>
      <c r="P42" s="158">
        <f t="shared" si="4"/>
        <v>6</v>
      </c>
      <c r="Q42" s="158">
        <f t="shared" si="4"/>
        <v>7</v>
      </c>
      <c r="R42" s="158">
        <f t="shared" si="4"/>
        <v>8</v>
      </c>
      <c r="S42" s="158">
        <f t="shared" si="4"/>
        <v>9</v>
      </c>
      <c r="T42" s="158">
        <f t="shared" si="4"/>
        <v>10</v>
      </c>
      <c r="U42" s="158">
        <f t="shared" si="4"/>
        <v>11</v>
      </c>
      <c r="V42" s="158">
        <f t="shared" si="4"/>
        <v>12</v>
      </c>
      <c r="W42" s="158">
        <f t="shared" si="4"/>
        <v>13</v>
      </c>
      <c r="X42" s="158">
        <f t="shared" si="4"/>
        <v>14</v>
      </c>
      <c r="Y42" s="158">
        <f t="shared" si="4"/>
        <v>15</v>
      </c>
      <c r="Z42" s="158">
        <f t="shared" si="4"/>
        <v>16</v>
      </c>
      <c r="AA42" s="158">
        <f t="shared" si="4"/>
        <v>17</v>
      </c>
      <c r="AB42" s="158">
        <f t="shared" si="4"/>
        <v>18</v>
      </c>
      <c r="AC42" s="158">
        <f t="shared" si="4"/>
        <v>19</v>
      </c>
      <c r="AD42" s="158">
        <f t="shared" si="4"/>
        <v>20</v>
      </c>
      <c r="AE42" s="158">
        <f t="shared" si="4"/>
        <v>21</v>
      </c>
      <c r="AF42" s="158">
        <f t="shared" si="4"/>
        <v>22</v>
      </c>
      <c r="AG42" s="158">
        <f t="shared" si="4"/>
        <v>23</v>
      </c>
      <c r="AH42" s="158">
        <f t="shared" si="4"/>
        <v>24</v>
      </c>
    </row>
    <row r="43" spans="8:34" x14ac:dyDescent="0.35">
      <c r="H43" s="134">
        <v>2</v>
      </c>
      <c r="I43" s="134">
        <f>IF(NUM_PSAW_MIX&gt;=H43,SUM(K43:AH43),0)</f>
        <v>0</v>
      </c>
      <c r="J43" s="134"/>
      <c r="K43" s="158">
        <f t="shared" ref="K43:AH43" si="5">IF(K42&lt;=END_PH_PSAW2,1,0)*K36</f>
        <v>0</v>
      </c>
      <c r="L43" s="158">
        <f t="shared" si="5"/>
        <v>0</v>
      </c>
      <c r="M43" s="158">
        <f t="shared" si="5"/>
        <v>0</v>
      </c>
      <c r="N43" s="158">
        <f t="shared" si="5"/>
        <v>0</v>
      </c>
      <c r="O43" s="158">
        <f t="shared" si="5"/>
        <v>0</v>
      </c>
      <c r="P43" s="158">
        <f t="shared" si="5"/>
        <v>0</v>
      </c>
      <c r="Q43" s="158">
        <f t="shared" si="5"/>
        <v>0</v>
      </c>
      <c r="R43" s="158">
        <f t="shared" si="5"/>
        <v>0</v>
      </c>
      <c r="S43" s="158">
        <f t="shared" si="5"/>
        <v>0</v>
      </c>
      <c r="T43" s="158">
        <f t="shared" si="5"/>
        <v>0</v>
      </c>
      <c r="U43" s="158">
        <f t="shared" si="5"/>
        <v>0</v>
      </c>
      <c r="V43" s="158">
        <f t="shared" si="5"/>
        <v>0</v>
      </c>
      <c r="W43" s="158">
        <f t="shared" si="5"/>
        <v>0</v>
      </c>
      <c r="X43" s="158">
        <f t="shared" si="5"/>
        <v>0</v>
      </c>
      <c r="Y43" s="158">
        <f t="shared" si="5"/>
        <v>0</v>
      </c>
      <c r="Z43" s="158">
        <f t="shared" si="5"/>
        <v>0</v>
      </c>
      <c r="AA43" s="158">
        <f t="shared" si="5"/>
        <v>0</v>
      </c>
      <c r="AB43" s="158">
        <f t="shared" si="5"/>
        <v>0</v>
      </c>
      <c r="AC43" s="158">
        <f t="shared" si="5"/>
        <v>0</v>
      </c>
      <c r="AD43" s="158">
        <f t="shared" si="5"/>
        <v>0</v>
      </c>
      <c r="AE43" s="158">
        <f t="shared" si="5"/>
        <v>0</v>
      </c>
      <c r="AF43" s="158">
        <f t="shared" si="5"/>
        <v>0</v>
      </c>
      <c r="AG43" s="158">
        <f t="shared" si="5"/>
        <v>0</v>
      </c>
      <c r="AH43" s="158">
        <f t="shared" si="5"/>
        <v>0</v>
      </c>
    </row>
    <row r="44" spans="8:34" x14ac:dyDescent="0.35">
      <c r="H44" s="134"/>
      <c r="I44" s="134"/>
      <c r="J44" s="134"/>
      <c r="K44" s="134"/>
      <c r="L44" s="158"/>
      <c r="M44" s="158"/>
      <c r="N44" s="158"/>
      <c r="O44" s="158"/>
      <c r="P44" s="158"/>
      <c r="Q44" s="158"/>
      <c r="R44" s="158"/>
      <c r="S44" s="158"/>
      <c r="T44" s="134"/>
      <c r="U44" s="134"/>
      <c r="V44" s="134"/>
      <c r="W44" s="158"/>
      <c r="X44" s="234"/>
      <c r="Y44" s="134"/>
      <c r="Z44" s="134"/>
      <c r="AA44" s="134"/>
      <c r="AB44" s="134"/>
      <c r="AC44" s="134"/>
      <c r="AD44" s="134"/>
      <c r="AE44" s="134"/>
      <c r="AF44" s="134"/>
      <c r="AG44" s="134"/>
      <c r="AH44" s="134"/>
    </row>
    <row r="45" spans="8:34" x14ac:dyDescent="0.35">
      <c r="H45" s="134"/>
      <c r="I45" s="134"/>
      <c r="J45" s="134"/>
      <c r="K45" s="158">
        <f>START_PH_PSAW3</f>
        <v>3</v>
      </c>
      <c r="L45" s="158">
        <f t="shared" ref="L45:AH45" si="6">K45+1</f>
        <v>4</v>
      </c>
      <c r="M45" s="158">
        <f t="shared" si="6"/>
        <v>5</v>
      </c>
      <c r="N45" s="158">
        <f t="shared" si="6"/>
        <v>6</v>
      </c>
      <c r="O45" s="158">
        <f t="shared" si="6"/>
        <v>7</v>
      </c>
      <c r="P45" s="158">
        <f t="shared" si="6"/>
        <v>8</v>
      </c>
      <c r="Q45" s="158">
        <f t="shared" si="6"/>
        <v>9</v>
      </c>
      <c r="R45" s="158">
        <f t="shared" si="6"/>
        <v>10</v>
      </c>
      <c r="S45" s="158">
        <f t="shared" si="6"/>
        <v>11</v>
      </c>
      <c r="T45" s="158">
        <f t="shared" si="6"/>
        <v>12</v>
      </c>
      <c r="U45" s="158">
        <f t="shared" si="6"/>
        <v>13</v>
      </c>
      <c r="V45" s="158">
        <f t="shared" si="6"/>
        <v>14</v>
      </c>
      <c r="W45" s="158">
        <f t="shared" si="6"/>
        <v>15</v>
      </c>
      <c r="X45" s="158">
        <f t="shared" si="6"/>
        <v>16</v>
      </c>
      <c r="Y45" s="158">
        <f t="shared" si="6"/>
        <v>17</v>
      </c>
      <c r="Z45" s="158">
        <f t="shared" si="6"/>
        <v>18</v>
      </c>
      <c r="AA45" s="158">
        <f t="shared" si="6"/>
        <v>19</v>
      </c>
      <c r="AB45" s="158">
        <f t="shared" si="6"/>
        <v>20</v>
      </c>
      <c r="AC45" s="158">
        <f t="shared" si="6"/>
        <v>21</v>
      </c>
      <c r="AD45" s="158">
        <f t="shared" si="6"/>
        <v>22</v>
      </c>
      <c r="AE45" s="158">
        <f t="shared" si="6"/>
        <v>23</v>
      </c>
      <c r="AF45" s="158">
        <f t="shared" si="6"/>
        <v>24</v>
      </c>
      <c r="AG45" s="158">
        <f t="shared" si="6"/>
        <v>25</v>
      </c>
      <c r="AH45" s="158">
        <f t="shared" si="6"/>
        <v>26</v>
      </c>
    </row>
    <row r="46" spans="8:34" x14ac:dyDescent="0.35">
      <c r="H46" s="134">
        <v>3</v>
      </c>
      <c r="I46" s="134">
        <f>IF(NUM_PSAW_MIX&gt;=H46,SUM(K46:AH46),0)</f>
        <v>0</v>
      </c>
      <c r="J46" s="134"/>
      <c r="K46" s="158">
        <f t="shared" ref="K46:AH46" si="7">IF(K45&lt;=END_PH_PSAW3,1,0)*K36</f>
        <v>0</v>
      </c>
      <c r="L46" s="158">
        <f t="shared" si="7"/>
        <v>0</v>
      </c>
      <c r="M46" s="158">
        <f t="shared" si="7"/>
        <v>0</v>
      </c>
      <c r="N46" s="158">
        <f t="shared" si="7"/>
        <v>0</v>
      </c>
      <c r="O46" s="158">
        <f t="shared" si="7"/>
        <v>0</v>
      </c>
      <c r="P46" s="158">
        <f t="shared" si="7"/>
        <v>0</v>
      </c>
      <c r="Q46" s="158">
        <f t="shared" si="7"/>
        <v>0</v>
      </c>
      <c r="R46" s="158">
        <f t="shared" si="7"/>
        <v>0</v>
      </c>
      <c r="S46" s="158">
        <f t="shared" si="7"/>
        <v>0</v>
      </c>
      <c r="T46" s="158">
        <f t="shared" si="7"/>
        <v>0</v>
      </c>
      <c r="U46" s="158">
        <f t="shared" si="7"/>
        <v>0</v>
      </c>
      <c r="V46" s="158">
        <f t="shared" si="7"/>
        <v>0</v>
      </c>
      <c r="W46" s="158">
        <f t="shared" si="7"/>
        <v>0</v>
      </c>
      <c r="X46" s="158">
        <f t="shared" si="7"/>
        <v>0</v>
      </c>
      <c r="Y46" s="158">
        <f t="shared" si="7"/>
        <v>0</v>
      </c>
      <c r="Z46" s="158">
        <f t="shared" si="7"/>
        <v>0</v>
      </c>
      <c r="AA46" s="158">
        <f t="shared" si="7"/>
        <v>0</v>
      </c>
      <c r="AB46" s="158">
        <f t="shared" si="7"/>
        <v>0</v>
      </c>
      <c r="AC46" s="158">
        <f t="shared" si="7"/>
        <v>0</v>
      </c>
      <c r="AD46" s="158">
        <f t="shared" si="7"/>
        <v>0</v>
      </c>
      <c r="AE46" s="158">
        <f t="shared" si="7"/>
        <v>0</v>
      </c>
      <c r="AF46" s="158">
        <f t="shared" si="7"/>
        <v>0</v>
      </c>
      <c r="AG46" s="158">
        <f t="shared" si="7"/>
        <v>0</v>
      </c>
      <c r="AH46" s="158">
        <f t="shared" si="7"/>
        <v>0</v>
      </c>
    </row>
    <row r="47" spans="8:34" x14ac:dyDescent="0.35">
      <c r="H47" s="134"/>
      <c r="I47" s="134"/>
      <c r="J47" s="134"/>
      <c r="K47" s="134"/>
      <c r="L47" s="158"/>
      <c r="M47" s="158"/>
      <c r="N47" s="158"/>
      <c r="O47" s="158"/>
      <c r="P47" s="158"/>
      <c r="Q47" s="158"/>
      <c r="R47" s="158"/>
      <c r="S47" s="158"/>
      <c r="T47" s="134"/>
      <c r="U47" s="134"/>
      <c r="V47" s="134"/>
      <c r="W47" s="158"/>
      <c r="X47" s="234"/>
      <c r="Y47" s="134"/>
      <c r="Z47" s="134"/>
      <c r="AA47" s="134"/>
      <c r="AB47" s="134"/>
      <c r="AC47" s="134"/>
      <c r="AD47" s="134"/>
      <c r="AE47" s="134"/>
      <c r="AF47" s="134"/>
      <c r="AG47" s="134"/>
      <c r="AH47" s="134"/>
    </row>
    <row r="48" spans="8:34" x14ac:dyDescent="0.35">
      <c r="H48" s="134"/>
      <c r="I48" s="134"/>
      <c r="J48" s="134"/>
      <c r="K48" s="158">
        <f>START_PH_PSAW4</f>
        <v>0</v>
      </c>
      <c r="L48" s="158">
        <f t="shared" ref="L48:AH48" si="8">K48+1</f>
        <v>1</v>
      </c>
      <c r="M48" s="158">
        <f t="shared" si="8"/>
        <v>2</v>
      </c>
      <c r="N48" s="158">
        <f t="shared" si="8"/>
        <v>3</v>
      </c>
      <c r="O48" s="158">
        <f t="shared" si="8"/>
        <v>4</v>
      </c>
      <c r="P48" s="158">
        <f t="shared" si="8"/>
        <v>5</v>
      </c>
      <c r="Q48" s="158">
        <f t="shared" si="8"/>
        <v>6</v>
      </c>
      <c r="R48" s="158">
        <f t="shared" si="8"/>
        <v>7</v>
      </c>
      <c r="S48" s="158">
        <f t="shared" si="8"/>
        <v>8</v>
      </c>
      <c r="T48" s="158">
        <f t="shared" si="8"/>
        <v>9</v>
      </c>
      <c r="U48" s="158">
        <f t="shared" si="8"/>
        <v>10</v>
      </c>
      <c r="V48" s="158">
        <f t="shared" si="8"/>
        <v>11</v>
      </c>
      <c r="W48" s="158">
        <f t="shared" si="8"/>
        <v>12</v>
      </c>
      <c r="X48" s="158">
        <f t="shared" si="8"/>
        <v>13</v>
      </c>
      <c r="Y48" s="158">
        <f t="shared" si="8"/>
        <v>14</v>
      </c>
      <c r="Z48" s="158">
        <f t="shared" si="8"/>
        <v>15</v>
      </c>
      <c r="AA48" s="158">
        <f t="shared" si="8"/>
        <v>16</v>
      </c>
      <c r="AB48" s="158">
        <f t="shared" si="8"/>
        <v>17</v>
      </c>
      <c r="AC48" s="158">
        <f t="shared" si="8"/>
        <v>18</v>
      </c>
      <c r="AD48" s="158">
        <f t="shared" si="8"/>
        <v>19</v>
      </c>
      <c r="AE48" s="158">
        <f t="shared" si="8"/>
        <v>20</v>
      </c>
      <c r="AF48" s="158">
        <f t="shared" si="8"/>
        <v>21</v>
      </c>
      <c r="AG48" s="158">
        <f t="shared" si="8"/>
        <v>22</v>
      </c>
      <c r="AH48" s="158">
        <f t="shared" si="8"/>
        <v>23</v>
      </c>
    </row>
    <row r="49" spans="8:34" x14ac:dyDescent="0.35">
      <c r="H49" s="134">
        <v>4</v>
      </c>
      <c r="I49" s="134">
        <f>IF(NUM_PSAW_MIX&gt;=H49,SUM(K49:AH49),0)</f>
        <v>0</v>
      </c>
      <c r="J49" s="134"/>
      <c r="K49" s="158">
        <f t="shared" ref="K49:AH49" si="9">IF(K48&lt;=END_PH_PSAW4,1,0)*K36</f>
        <v>0</v>
      </c>
      <c r="L49" s="158">
        <f t="shared" si="9"/>
        <v>0</v>
      </c>
      <c r="M49" s="158">
        <f t="shared" si="9"/>
        <v>0</v>
      </c>
      <c r="N49" s="158">
        <f t="shared" si="9"/>
        <v>0</v>
      </c>
      <c r="O49" s="158">
        <f t="shared" si="9"/>
        <v>0</v>
      </c>
      <c r="P49" s="158">
        <f t="shared" si="9"/>
        <v>0</v>
      </c>
      <c r="Q49" s="158">
        <f t="shared" si="9"/>
        <v>0</v>
      </c>
      <c r="R49" s="158">
        <f t="shared" si="9"/>
        <v>0</v>
      </c>
      <c r="S49" s="158">
        <f t="shared" si="9"/>
        <v>0</v>
      </c>
      <c r="T49" s="158">
        <f t="shared" si="9"/>
        <v>0</v>
      </c>
      <c r="U49" s="158">
        <f t="shared" si="9"/>
        <v>0</v>
      </c>
      <c r="V49" s="158">
        <f t="shared" si="9"/>
        <v>0</v>
      </c>
      <c r="W49" s="158">
        <f t="shared" si="9"/>
        <v>0</v>
      </c>
      <c r="X49" s="158">
        <f t="shared" si="9"/>
        <v>0</v>
      </c>
      <c r="Y49" s="158">
        <f t="shared" si="9"/>
        <v>0</v>
      </c>
      <c r="Z49" s="158">
        <f t="shared" si="9"/>
        <v>0</v>
      </c>
      <c r="AA49" s="158">
        <f t="shared" si="9"/>
        <v>0</v>
      </c>
      <c r="AB49" s="158">
        <f t="shared" si="9"/>
        <v>0</v>
      </c>
      <c r="AC49" s="158">
        <f t="shared" si="9"/>
        <v>0</v>
      </c>
      <c r="AD49" s="158">
        <f t="shared" si="9"/>
        <v>0</v>
      </c>
      <c r="AE49" s="158">
        <f t="shared" si="9"/>
        <v>0</v>
      </c>
      <c r="AF49" s="158">
        <f t="shared" si="9"/>
        <v>0</v>
      </c>
      <c r="AG49" s="158">
        <f t="shared" si="9"/>
        <v>0</v>
      </c>
      <c r="AH49" s="158">
        <f t="shared" si="9"/>
        <v>0</v>
      </c>
    </row>
    <row r="50" spans="8:34" x14ac:dyDescent="0.35">
      <c r="H50" s="134"/>
      <c r="I50" s="134"/>
      <c r="J50" s="134"/>
      <c r="K50" s="134"/>
      <c r="L50" s="158"/>
      <c r="M50" s="158"/>
      <c r="N50" s="158"/>
      <c r="O50" s="158"/>
      <c r="P50" s="158"/>
      <c r="Q50" s="158"/>
      <c r="R50" s="158"/>
      <c r="S50" s="158"/>
      <c r="T50" s="134"/>
      <c r="U50" s="134"/>
      <c r="V50" s="134"/>
      <c r="W50" s="158"/>
      <c r="X50" s="234"/>
      <c r="Y50" s="134"/>
      <c r="Z50" s="134"/>
      <c r="AA50" s="134"/>
      <c r="AB50" s="134"/>
      <c r="AC50" s="134"/>
      <c r="AD50" s="134"/>
      <c r="AE50" s="134"/>
      <c r="AF50" s="134"/>
      <c r="AG50" s="134"/>
      <c r="AH50" s="134"/>
    </row>
    <row r="51" spans="8:34" x14ac:dyDescent="0.35">
      <c r="H51" s="134"/>
      <c r="I51" s="134">
        <f>1000*SUM(I40:I49)*0.000001*fPRF_MIX/PPG_GBL_MASK_FATOR</f>
        <v>344.99999999999994</v>
      </c>
      <c r="J51" s="134"/>
      <c r="K51" s="134"/>
      <c r="L51" s="158"/>
      <c r="M51" s="158"/>
      <c r="N51" s="158"/>
      <c r="O51" s="158"/>
      <c r="P51" s="158"/>
      <c r="Q51" s="158"/>
      <c r="R51" s="158"/>
      <c r="S51" s="158"/>
      <c r="T51" s="134"/>
      <c r="U51" s="134"/>
      <c r="V51" s="134"/>
      <c r="W51" s="158"/>
      <c r="X51" s="234"/>
      <c r="Y51" s="134"/>
      <c r="Z51" s="134"/>
      <c r="AA51" s="134"/>
      <c r="AB51" s="134"/>
      <c r="AC51" s="134"/>
      <c r="AD51" s="134"/>
      <c r="AE51" s="134"/>
      <c r="AF51" s="134"/>
      <c r="AG51" s="134"/>
      <c r="AH51" s="134"/>
    </row>
  </sheetData>
  <mergeCells count="1">
    <mergeCell ref="A9:A12"/>
  </mergeCell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G87"/>
  <sheetViews>
    <sheetView topLeftCell="O28" zoomScaleNormal="100" workbookViewId="0">
      <selection activeCell="Z39" sqref="Z39"/>
    </sheetView>
  </sheetViews>
  <sheetFormatPr defaultColWidth="8.6328125" defaultRowHeight="14.5" x14ac:dyDescent="0.35"/>
  <cols>
    <col min="1" max="5" width="8.6328125" style="14"/>
    <col min="6" max="6" width="10.08984375" style="14" customWidth="1"/>
    <col min="7" max="8" width="8.6328125" style="14"/>
    <col min="9" max="9" width="13.36328125" style="14" customWidth="1"/>
    <col min="10" max="10" width="13.90625" style="14" customWidth="1"/>
    <col min="11" max="14" width="8.6328125" style="14"/>
    <col min="15" max="15" width="31.453125" style="14" bestFit="1" customWidth="1"/>
    <col min="16" max="16" width="8.6328125" style="14"/>
    <col min="17" max="17" width="13" style="14" customWidth="1"/>
    <col min="18" max="16384" width="8.6328125" style="14"/>
  </cols>
  <sheetData>
    <row r="1" spans="1:33" ht="15.75" thickBot="1" x14ac:dyDescent="0.3">
      <c r="A1" s="5" t="s">
        <v>72</v>
      </c>
      <c r="E1" s="5" t="s">
        <v>85</v>
      </c>
      <c r="I1" s="5" t="s">
        <v>90</v>
      </c>
      <c r="N1" s="28" t="s">
        <v>758</v>
      </c>
      <c r="O1" s="29"/>
      <c r="P1" s="29"/>
      <c r="Q1" s="22" t="s">
        <v>763</v>
      </c>
      <c r="R1" s="53"/>
      <c r="S1" s="53"/>
      <c r="T1" s="53"/>
      <c r="U1" s="53"/>
      <c r="V1" s="53"/>
      <c r="W1" s="53"/>
      <c r="X1" s="53"/>
      <c r="Y1" s="53"/>
      <c r="Z1" s="53"/>
    </row>
    <row r="2" spans="1:33" ht="15.75" thickBot="1" x14ac:dyDescent="0.3">
      <c r="A2" s="100">
        <v>0</v>
      </c>
      <c r="B2" s="101">
        <v>3.7</v>
      </c>
      <c r="E2" s="12">
        <v>0</v>
      </c>
      <c r="F2" s="24">
        <v>15.9375</v>
      </c>
      <c r="I2" s="12">
        <v>0</v>
      </c>
      <c r="J2" s="11">
        <v>128</v>
      </c>
      <c r="N2" s="30">
        <v>0</v>
      </c>
      <c r="O2" s="31" t="s">
        <v>754</v>
      </c>
      <c r="P2" s="29"/>
      <c r="Q2" s="46" t="s">
        <v>140</v>
      </c>
      <c r="R2" s="46">
        <v>10</v>
      </c>
      <c r="S2" s="46">
        <v>25</v>
      </c>
      <c r="T2" s="46">
        <v>50</v>
      </c>
      <c r="U2" s="46">
        <v>100</v>
      </c>
      <c r="V2" s="46">
        <v>166</v>
      </c>
      <c r="W2" s="46">
        <v>200</v>
      </c>
      <c r="X2" s="46">
        <v>250</v>
      </c>
      <c r="Y2" s="46">
        <v>500</v>
      </c>
      <c r="Z2" s="46">
        <v>1000</v>
      </c>
    </row>
    <row r="3" spans="1:33" ht="15.75" thickBot="1" x14ac:dyDescent="0.3">
      <c r="A3" s="100">
        <v>1</v>
      </c>
      <c r="B3" s="101">
        <v>5</v>
      </c>
      <c r="E3" s="12">
        <v>1</v>
      </c>
      <c r="F3" s="24">
        <f xml:space="preserve"> F2*2</f>
        <v>31.875</v>
      </c>
      <c r="I3" s="12">
        <v>1</v>
      </c>
      <c r="J3" s="11">
        <v>256</v>
      </c>
      <c r="N3" s="30">
        <v>1</v>
      </c>
      <c r="O3" s="31" t="s">
        <v>78</v>
      </c>
      <c r="P3" s="29"/>
      <c r="Q3" s="47">
        <v>15.875</v>
      </c>
      <c r="R3" s="48"/>
      <c r="S3" s="48"/>
      <c r="T3" s="49">
        <v>21</v>
      </c>
      <c r="U3" s="49">
        <v>43</v>
      </c>
      <c r="V3" s="49">
        <v>71</v>
      </c>
      <c r="W3" s="49">
        <v>85</v>
      </c>
      <c r="X3" s="49">
        <v>107</v>
      </c>
      <c r="Y3" s="49">
        <v>213</v>
      </c>
      <c r="Z3" s="49">
        <v>427</v>
      </c>
    </row>
    <row r="4" spans="1:33" ht="15.75" thickBot="1" x14ac:dyDescent="0.3">
      <c r="A4" s="100">
        <v>2</v>
      </c>
      <c r="B4" s="101">
        <v>10</v>
      </c>
      <c r="E4" s="12">
        <v>3</v>
      </c>
      <c r="F4" s="24">
        <f xml:space="preserve"> F3*2</f>
        <v>63.75</v>
      </c>
      <c r="I4" s="12">
        <v>2</v>
      </c>
      <c r="J4" s="11">
        <v>512</v>
      </c>
      <c r="N4" s="30">
        <v>2</v>
      </c>
      <c r="O4" s="31" t="s">
        <v>755</v>
      </c>
      <c r="P4" s="29"/>
      <c r="Q4" s="47">
        <v>31.75</v>
      </c>
      <c r="R4" s="48"/>
      <c r="S4" s="49">
        <v>21</v>
      </c>
      <c r="T4" s="49">
        <v>43</v>
      </c>
      <c r="U4" s="49">
        <v>85</v>
      </c>
      <c r="V4" s="49">
        <v>142</v>
      </c>
      <c r="W4" s="49">
        <v>171</v>
      </c>
      <c r="X4" s="49">
        <v>213</v>
      </c>
      <c r="Y4" s="49">
        <v>427</v>
      </c>
      <c r="Z4" s="49">
        <v>853</v>
      </c>
    </row>
    <row r="5" spans="1:33" ht="15.75" thickBot="1" x14ac:dyDescent="0.3">
      <c r="A5" s="100">
        <v>3</v>
      </c>
      <c r="B5" s="101">
        <v>25</v>
      </c>
      <c r="E5" s="12">
        <v>5</v>
      </c>
      <c r="F5" s="24">
        <f xml:space="preserve"> F4*2</f>
        <v>127.5</v>
      </c>
      <c r="I5" s="12"/>
      <c r="J5" s="11"/>
      <c r="N5" s="30">
        <v>3</v>
      </c>
      <c r="O5" s="31" t="s">
        <v>756</v>
      </c>
      <c r="P5" s="29"/>
      <c r="Q5" s="47">
        <v>63.5</v>
      </c>
      <c r="R5" s="48"/>
      <c r="S5" s="49">
        <v>43</v>
      </c>
      <c r="T5" s="49">
        <v>85</v>
      </c>
      <c r="U5" s="49">
        <v>171</v>
      </c>
      <c r="V5" s="49">
        <v>283</v>
      </c>
      <c r="W5" s="49">
        <v>341</v>
      </c>
      <c r="X5" s="49">
        <v>427</v>
      </c>
      <c r="Y5" s="49">
        <v>853</v>
      </c>
      <c r="Z5" s="48"/>
    </row>
    <row r="6" spans="1:33" ht="15.75" thickBot="1" x14ac:dyDescent="0.3">
      <c r="A6" s="100">
        <v>4</v>
      </c>
      <c r="B6" s="101">
        <v>33.299999999999997</v>
      </c>
      <c r="E6" s="12">
        <v>7</v>
      </c>
      <c r="F6" s="24">
        <f xml:space="preserve"> F5*2</f>
        <v>255</v>
      </c>
      <c r="I6" s="12">
        <v>5</v>
      </c>
      <c r="J6" s="11">
        <v>64</v>
      </c>
      <c r="N6" s="30">
        <v>4</v>
      </c>
      <c r="O6" s="31" t="s">
        <v>757</v>
      </c>
      <c r="Q6" s="47">
        <v>127</v>
      </c>
      <c r="R6" s="49">
        <v>34</v>
      </c>
      <c r="S6" s="49">
        <v>85</v>
      </c>
      <c r="T6" s="49">
        <v>171</v>
      </c>
      <c r="U6" s="49">
        <v>341</v>
      </c>
      <c r="V6" s="49">
        <v>567</v>
      </c>
      <c r="W6" s="49">
        <v>683</v>
      </c>
      <c r="X6" s="49">
        <v>853</v>
      </c>
      <c r="Y6" s="48"/>
      <c r="Z6" s="48"/>
    </row>
    <row r="7" spans="1:33" ht="15.75" thickBot="1" x14ac:dyDescent="0.3">
      <c r="A7" s="100">
        <v>5</v>
      </c>
      <c r="B7" s="101">
        <v>50</v>
      </c>
      <c r="I7" s="12">
        <v>6</v>
      </c>
      <c r="J7" s="11">
        <v>32</v>
      </c>
      <c r="Q7" s="47">
        <v>254</v>
      </c>
      <c r="R7" s="49">
        <v>68</v>
      </c>
      <c r="S7" s="49">
        <v>171</v>
      </c>
      <c r="T7" s="49">
        <v>341</v>
      </c>
      <c r="U7" s="49">
        <v>683</v>
      </c>
      <c r="V7" s="49">
        <v>1133</v>
      </c>
      <c r="W7" s="49">
        <v>1365</v>
      </c>
      <c r="X7" s="48"/>
      <c r="Y7" s="48"/>
      <c r="Z7" s="48"/>
    </row>
    <row r="8" spans="1:33" ht="15.75" thickBot="1" x14ac:dyDescent="0.3">
      <c r="A8" s="100">
        <v>6</v>
      </c>
      <c r="B8" s="101">
        <v>71.5</v>
      </c>
    </row>
    <row r="9" spans="1:33" ht="15.75" thickBot="1" x14ac:dyDescent="0.3">
      <c r="A9" s="100">
        <v>7</v>
      </c>
      <c r="B9" s="101">
        <v>100</v>
      </c>
      <c r="Q9" s="22" t="s">
        <v>764</v>
      </c>
      <c r="R9" s="53"/>
      <c r="S9" s="53"/>
      <c r="T9" s="53"/>
      <c r="U9" s="53"/>
      <c r="V9" s="53"/>
      <c r="W9" s="53"/>
      <c r="X9" s="53"/>
      <c r="Y9" s="53"/>
      <c r="Z9" s="53"/>
    </row>
    <row r="10" spans="1:33" ht="15.75" thickBot="1" x14ac:dyDescent="0.3">
      <c r="A10" s="100">
        <v>8</v>
      </c>
      <c r="B10" s="101">
        <v>142</v>
      </c>
      <c r="E10" s="5" t="s">
        <v>86</v>
      </c>
      <c r="I10" s="5" t="s">
        <v>114</v>
      </c>
      <c r="Q10" s="46" t="s">
        <v>140</v>
      </c>
      <c r="R10" s="46">
        <v>10</v>
      </c>
      <c r="S10" s="46">
        <v>25</v>
      </c>
      <c r="T10" s="46">
        <v>50</v>
      </c>
      <c r="U10" s="46">
        <v>100</v>
      </c>
      <c r="V10" s="46">
        <v>166</v>
      </c>
      <c r="W10" s="46">
        <v>200</v>
      </c>
      <c r="X10" s="46">
        <v>250</v>
      </c>
      <c r="Y10" s="46">
        <v>500</v>
      </c>
      <c r="Z10" s="46">
        <v>1000</v>
      </c>
    </row>
    <row r="11" spans="1:33" ht="45.75" thickBot="1" x14ac:dyDescent="0.3">
      <c r="A11" s="100">
        <v>9</v>
      </c>
      <c r="B11" s="101">
        <v>166</v>
      </c>
      <c r="E11" s="12"/>
      <c r="F11" s="11"/>
      <c r="I11" s="35" t="s">
        <v>36</v>
      </c>
      <c r="J11" s="35" t="s">
        <v>109</v>
      </c>
      <c r="L11" s="108" t="s">
        <v>244</v>
      </c>
      <c r="M11" s="108" t="s">
        <v>269</v>
      </c>
      <c r="Q11" s="47">
        <v>31.875</v>
      </c>
      <c r="R11" s="48">
        <v>10</v>
      </c>
      <c r="S11" s="49">
        <v>21</v>
      </c>
      <c r="T11" s="49">
        <v>43</v>
      </c>
      <c r="U11" s="49">
        <v>85</v>
      </c>
      <c r="V11" s="49">
        <v>142</v>
      </c>
      <c r="W11" s="49">
        <v>171</v>
      </c>
      <c r="X11" s="49">
        <v>213</v>
      </c>
      <c r="Y11" s="49">
        <v>427</v>
      </c>
      <c r="Z11" s="49">
        <v>853</v>
      </c>
      <c r="AF11" s="14" t="s">
        <v>840</v>
      </c>
    </row>
    <row r="12" spans="1:33" ht="15.75" thickBot="1" x14ac:dyDescent="0.3">
      <c r="A12" s="100">
        <v>10</v>
      </c>
      <c r="B12" s="101">
        <v>200</v>
      </c>
      <c r="E12" s="12"/>
      <c r="F12" s="11"/>
      <c r="I12" s="12">
        <v>0</v>
      </c>
      <c r="J12" s="12" t="s">
        <v>110</v>
      </c>
      <c r="L12" s="107">
        <v>0</v>
      </c>
      <c r="M12" s="107" t="s">
        <v>270</v>
      </c>
      <c r="Q12" s="47">
        <v>63.75</v>
      </c>
      <c r="R12" s="49">
        <v>21</v>
      </c>
      <c r="S12" s="49">
        <v>43</v>
      </c>
      <c r="T12" s="49">
        <v>85</v>
      </c>
      <c r="U12" s="49">
        <v>171</v>
      </c>
      <c r="V12" s="49">
        <v>283</v>
      </c>
      <c r="W12" s="49">
        <v>341</v>
      </c>
      <c r="X12" s="49">
        <v>427</v>
      </c>
      <c r="Y12" s="49">
        <v>853</v>
      </c>
      <c r="Z12" s="48">
        <v>1706</v>
      </c>
      <c r="AF12" s="14" t="s">
        <v>110</v>
      </c>
      <c r="AG12" s="14">
        <v>1</v>
      </c>
    </row>
    <row r="13" spans="1:33" ht="15.75" thickBot="1" x14ac:dyDescent="0.3">
      <c r="A13" s="100">
        <v>11</v>
      </c>
      <c r="B13" s="101">
        <v>250</v>
      </c>
      <c r="E13" s="12"/>
      <c r="F13" s="11"/>
      <c r="I13" s="12">
        <v>1</v>
      </c>
      <c r="J13" s="12" t="s">
        <v>112</v>
      </c>
      <c r="L13" s="107">
        <v>1</v>
      </c>
      <c r="M13" s="107" t="s">
        <v>265</v>
      </c>
      <c r="AF13" s="14" t="s">
        <v>112</v>
      </c>
      <c r="AG13" s="14">
        <f>AG12/2</f>
        <v>0.5</v>
      </c>
    </row>
    <row r="14" spans="1:33" ht="15.75" thickBot="1" x14ac:dyDescent="0.3">
      <c r="A14" s="100">
        <v>12</v>
      </c>
      <c r="B14" s="101">
        <v>500</v>
      </c>
      <c r="E14" s="12"/>
      <c r="F14" s="11"/>
      <c r="I14" s="12">
        <v>2</v>
      </c>
      <c r="J14" s="12" t="s">
        <v>113</v>
      </c>
      <c r="L14" s="107">
        <v>2</v>
      </c>
      <c r="M14" s="107" t="s">
        <v>271</v>
      </c>
      <c r="AF14" s="14" t="s">
        <v>113</v>
      </c>
      <c r="AG14" s="14">
        <f t="shared" ref="AG14:AG22" si="0">AG13/2</f>
        <v>0.25</v>
      </c>
    </row>
    <row r="15" spans="1:33" ht="23.25" thickBot="1" x14ac:dyDescent="0.3">
      <c r="A15" s="100">
        <v>13</v>
      </c>
      <c r="B15" s="101">
        <v>1000</v>
      </c>
      <c r="E15" s="12"/>
      <c r="F15" s="11"/>
      <c r="I15" s="12">
        <v>3</v>
      </c>
      <c r="J15" s="12" t="s">
        <v>266</v>
      </c>
      <c r="L15" s="107">
        <v>3</v>
      </c>
      <c r="M15" s="107" t="s">
        <v>272</v>
      </c>
      <c r="AF15" s="14" t="s">
        <v>266</v>
      </c>
      <c r="AG15" s="14">
        <f t="shared" si="0"/>
        <v>0.125</v>
      </c>
    </row>
    <row r="16" spans="1:33" ht="60" x14ac:dyDescent="0.25">
      <c r="A16" s="5" t="s">
        <v>77</v>
      </c>
      <c r="E16" s="12"/>
      <c r="F16" s="11"/>
      <c r="I16" s="102">
        <v>4</v>
      </c>
      <c r="J16" s="102" t="s">
        <v>267</v>
      </c>
      <c r="L16" s="103"/>
      <c r="M16" s="104"/>
      <c r="N16" s="105"/>
      <c r="O16" s="105"/>
      <c r="P16" s="103"/>
      <c r="Q16" s="222" t="s">
        <v>619</v>
      </c>
      <c r="R16" s="222" t="s">
        <v>569</v>
      </c>
      <c r="S16" s="222" t="s">
        <v>568</v>
      </c>
      <c r="V16" s="271" t="s">
        <v>698</v>
      </c>
      <c r="W16" s="271" t="s">
        <v>699</v>
      </c>
      <c r="Y16" s="271" t="s">
        <v>704</v>
      </c>
      <c r="Z16" s="271" t="s">
        <v>705</v>
      </c>
      <c r="AF16" s="14" t="s">
        <v>267</v>
      </c>
      <c r="AG16" s="14">
        <f t="shared" si="0"/>
        <v>6.25E-2</v>
      </c>
    </row>
    <row r="17" spans="1:33" ht="15" x14ac:dyDescent="0.25">
      <c r="A17" s="24">
        <v>0</v>
      </c>
      <c r="B17" s="24">
        <v>2.5</v>
      </c>
      <c r="E17" s="12"/>
      <c r="F17" s="11"/>
      <c r="I17" s="102">
        <v>5</v>
      </c>
      <c r="J17" s="102" t="s">
        <v>268</v>
      </c>
      <c r="L17" s="103"/>
      <c r="M17" s="104"/>
      <c r="N17" s="105"/>
      <c r="O17" s="105"/>
      <c r="P17" s="103"/>
      <c r="Q17" s="11">
        <v>3.125</v>
      </c>
      <c r="R17" s="11">
        <v>1</v>
      </c>
      <c r="S17" s="11">
        <v>0</v>
      </c>
      <c r="V17" s="270">
        <v>0</v>
      </c>
      <c r="W17" s="270" t="s">
        <v>700</v>
      </c>
      <c r="Y17" s="270">
        <v>0</v>
      </c>
      <c r="Z17" s="270" t="s">
        <v>706</v>
      </c>
      <c r="AF17" s="14" t="s">
        <v>268</v>
      </c>
      <c r="AG17" s="14">
        <f t="shared" si="0"/>
        <v>3.125E-2</v>
      </c>
    </row>
    <row r="18" spans="1:33" ht="14.4" x14ac:dyDescent="0.3">
      <c r="A18" s="24">
        <v>1</v>
      </c>
      <c r="B18" s="24">
        <v>5</v>
      </c>
      <c r="E18" s="12"/>
      <c r="F18" s="11"/>
      <c r="I18" s="102">
        <v>6</v>
      </c>
      <c r="J18" s="102" t="s">
        <v>278</v>
      </c>
      <c r="L18" s="103"/>
      <c r="M18" s="104"/>
      <c r="N18" s="105"/>
      <c r="O18" s="105"/>
      <c r="P18" s="103"/>
      <c r="Q18" s="11">
        <v>6.25</v>
      </c>
      <c r="R18" s="11">
        <v>2</v>
      </c>
      <c r="S18" s="11">
        <v>0</v>
      </c>
      <c r="V18" s="270">
        <v>1</v>
      </c>
      <c r="W18" s="270" t="s">
        <v>701</v>
      </c>
      <c r="Y18" s="270">
        <v>1</v>
      </c>
      <c r="Z18" s="270" t="s">
        <v>707</v>
      </c>
      <c r="AF18" s="14" t="s">
        <v>278</v>
      </c>
      <c r="AG18" s="14">
        <f t="shared" si="0"/>
        <v>1.5625E-2</v>
      </c>
    </row>
    <row r="19" spans="1:33" ht="14.4" x14ac:dyDescent="0.3">
      <c r="A19" s="24">
        <v>2</v>
      </c>
      <c r="B19" s="24">
        <v>7.5</v>
      </c>
      <c r="E19" s="12"/>
      <c r="F19" s="11"/>
      <c r="I19" s="102">
        <v>7</v>
      </c>
      <c r="J19" s="12" t="s">
        <v>279</v>
      </c>
      <c r="L19" s="103"/>
      <c r="M19" s="104"/>
      <c r="N19" s="105"/>
      <c r="O19" s="105"/>
      <c r="P19" s="106"/>
      <c r="Q19" s="11">
        <v>12.5</v>
      </c>
      <c r="R19" s="11">
        <v>3</v>
      </c>
      <c r="S19" s="11">
        <v>3</v>
      </c>
      <c r="V19" s="270">
        <v>2</v>
      </c>
      <c r="W19" s="270" t="s">
        <v>702</v>
      </c>
      <c r="Y19" s="270">
        <v>2</v>
      </c>
      <c r="Z19" s="270" t="s">
        <v>708</v>
      </c>
      <c r="AF19" s="14" t="s">
        <v>279</v>
      </c>
      <c r="AG19" s="14">
        <f t="shared" si="0"/>
        <v>7.8125E-3</v>
      </c>
    </row>
    <row r="20" spans="1:33" ht="14.4" x14ac:dyDescent="0.3">
      <c r="A20" s="24">
        <v>3</v>
      </c>
      <c r="B20" s="24">
        <v>10</v>
      </c>
      <c r="E20" s="12"/>
      <c r="F20" s="11"/>
      <c r="I20" s="102">
        <v>8</v>
      </c>
      <c r="J20" s="12" t="s">
        <v>280</v>
      </c>
      <c r="L20" s="103"/>
      <c r="M20" s="104"/>
      <c r="N20" s="105"/>
      <c r="O20" s="105"/>
      <c r="P20" s="106"/>
      <c r="Q20" s="11">
        <v>25</v>
      </c>
      <c r="R20" s="11">
        <v>4</v>
      </c>
      <c r="S20" s="11">
        <v>5</v>
      </c>
      <c r="V20" s="270">
        <v>3</v>
      </c>
      <c r="W20" s="270" t="s">
        <v>703</v>
      </c>
      <c r="Y20" s="270">
        <v>3</v>
      </c>
      <c r="Z20" s="270" t="s">
        <v>709</v>
      </c>
      <c r="AF20" s="14" t="s">
        <v>280</v>
      </c>
      <c r="AG20" s="14">
        <f t="shared" si="0"/>
        <v>3.90625E-3</v>
      </c>
    </row>
    <row r="21" spans="1:33" ht="14.4" x14ac:dyDescent="0.3">
      <c r="A21" s="24">
        <v>4</v>
      </c>
      <c r="B21" s="24">
        <v>17.5</v>
      </c>
      <c r="E21" s="12"/>
      <c r="F21" s="11"/>
      <c r="I21" s="102">
        <v>9</v>
      </c>
      <c r="J21" s="12" t="s">
        <v>281</v>
      </c>
      <c r="L21" s="103"/>
      <c r="M21" s="104"/>
      <c r="N21" s="105"/>
      <c r="O21" s="105"/>
      <c r="P21" s="106"/>
      <c r="Q21" s="11">
        <v>50</v>
      </c>
      <c r="R21" s="11">
        <v>5</v>
      </c>
      <c r="S21" s="11">
        <v>9</v>
      </c>
      <c r="AF21" s="14" t="s">
        <v>281</v>
      </c>
      <c r="AG21" s="14">
        <f t="shared" si="0"/>
        <v>1.953125E-3</v>
      </c>
    </row>
    <row r="22" spans="1:33" ht="14.4" x14ac:dyDescent="0.3">
      <c r="A22" s="24">
        <v>5</v>
      </c>
      <c r="B22" s="24">
        <v>20</v>
      </c>
      <c r="E22" s="12"/>
      <c r="F22" s="11"/>
      <c r="I22" s="102">
        <v>10</v>
      </c>
      <c r="J22" s="12" t="s">
        <v>282</v>
      </c>
      <c r="L22" s="103"/>
      <c r="M22" s="104"/>
      <c r="N22" s="105"/>
      <c r="O22" s="105"/>
      <c r="P22" s="106"/>
      <c r="Q22" s="11">
        <v>100</v>
      </c>
      <c r="R22" s="11">
        <v>6</v>
      </c>
      <c r="S22" s="11">
        <v>25</v>
      </c>
      <c r="AF22" s="14" t="s">
        <v>282</v>
      </c>
      <c r="AG22" s="14">
        <f t="shared" si="0"/>
        <v>9.765625E-4</v>
      </c>
    </row>
    <row r="23" spans="1:33" ht="14.4" x14ac:dyDescent="0.3">
      <c r="A23" s="24">
        <v>6</v>
      </c>
      <c r="B23" s="24">
        <v>22.5</v>
      </c>
      <c r="E23" s="12"/>
      <c r="F23" s="11"/>
      <c r="I23" s="102">
        <v>11</v>
      </c>
      <c r="J23" s="12" t="s">
        <v>111</v>
      </c>
      <c r="L23" s="103"/>
      <c r="M23" s="104"/>
      <c r="N23" s="105"/>
      <c r="O23" s="105"/>
      <c r="P23" s="106"/>
      <c r="Q23" s="106"/>
    </row>
    <row r="24" spans="1:33" ht="14.4" x14ac:dyDescent="0.3">
      <c r="A24" s="24">
        <v>7</v>
      </c>
      <c r="B24" s="24">
        <v>25</v>
      </c>
      <c r="E24" s="12"/>
      <c r="F24" s="11"/>
      <c r="L24" s="103"/>
      <c r="M24" s="104"/>
      <c r="N24" s="105"/>
      <c r="O24" s="105"/>
      <c r="P24" s="105"/>
      <c r="Q24" s="105"/>
      <c r="V24" s="273"/>
      <c r="AA24" s="273"/>
    </row>
    <row r="25" spans="1:33" ht="14.4" x14ac:dyDescent="0.3">
      <c r="E25" s="12"/>
      <c r="F25" s="11"/>
      <c r="L25" s="103"/>
      <c r="M25" s="104"/>
      <c r="N25" s="105"/>
      <c r="O25" s="105"/>
      <c r="P25" s="105"/>
      <c r="Q25" s="105"/>
      <c r="V25" s="273"/>
      <c r="AA25" s="273"/>
    </row>
    <row r="26" spans="1:33" ht="36" x14ac:dyDescent="0.3">
      <c r="E26" s="12"/>
      <c r="F26" s="11"/>
      <c r="L26" s="103"/>
      <c r="M26" s="104"/>
      <c r="N26" s="105"/>
      <c r="O26" s="105"/>
      <c r="P26" s="105"/>
      <c r="Q26" s="231" t="s">
        <v>414</v>
      </c>
      <c r="R26" s="231" t="s">
        <v>628</v>
      </c>
      <c r="S26" s="231" t="s">
        <v>629</v>
      </c>
      <c r="V26" s="273"/>
      <c r="AA26" s="273"/>
    </row>
    <row r="27" spans="1:33" ht="14.4" x14ac:dyDescent="0.3">
      <c r="L27" s="103"/>
      <c r="M27" s="104"/>
      <c r="N27" s="105"/>
      <c r="O27" s="105"/>
      <c r="P27" s="105"/>
      <c r="Q27" s="232">
        <v>0</v>
      </c>
      <c r="R27" s="232" t="s">
        <v>630</v>
      </c>
      <c r="S27" s="232">
        <v>1.4</v>
      </c>
      <c r="V27" s="273"/>
      <c r="AA27" s="273"/>
    </row>
    <row r="28" spans="1:33" ht="41" x14ac:dyDescent="0.3">
      <c r="L28" s="103"/>
      <c r="M28" s="104"/>
      <c r="N28" s="105"/>
      <c r="O28" s="105"/>
      <c r="P28" s="105"/>
      <c r="Q28" s="232">
        <v>1</v>
      </c>
      <c r="R28" s="232">
        <v>0.85</v>
      </c>
      <c r="S28" s="232">
        <v>1.35</v>
      </c>
      <c r="V28" s="274" t="s">
        <v>720</v>
      </c>
      <c r="W28" s="274" t="s">
        <v>721</v>
      </c>
      <c r="Y28" s="276" t="s">
        <v>722</v>
      </c>
      <c r="Z28" s="276" t="s">
        <v>723</v>
      </c>
    </row>
    <row r="29" spans="1:33" ht="14.4" x14ac:dyDescent="0.3">
      <c r="L29" s="103"/>
      <c r="M29" s="104"/>
      <c r="N29" s="105"/>
      <c r="O29" s="105"/>
      <c r="P29" s="105"/>
      <c r="Q29" s="232">
        <v>2</v>
      </c>
      <c r="R29" s="232">
        <v>0.95</v>
      </c>
      <c r="S29" s="232" t="s">
        <v>265</v>
      </c>
      <c r="V29" s="137">
        <v>0</v>
      </c>
      <c r="W29" s="277">
        <f t="shared" ref="W29:W36" si="1">RX_SUP*(250+50*V29)/3600</f>
        <v>0.20833333333333334</v>
      </c>
      <c r="Y29" s="137">
        <v>0</v>
      </c>
      <c r="Z29" s="277">
        <f t="shared" ref="Z29:Z36" si="2">RX_SUP - RX_SUP*(250+50*V29)/3600</f>
        <v>2.7916666666666665</v>
      </c>
    </row>
    <row r="30" spans="1:33" ht="14.4" x14ac:dyDescent="0.3">
      <c r="Q30" s="232">
        <v>3</v>
      </c>
      <c r="R30" s="232" t="s">
        <v>265</v>
      </c>
      <c r="S30" s="232">
        <v>0.9</v>
      </c>
      <c r="V30" s="137">
        <v>1</v>
      </c>
      <c r="W30" s="277">
        <f t="shared" si="1"/>
        <v>0.25</v>
      </c>
      <c r="Y30" s="137">
        <v>1</v>
      </c>
      <c r="Z30" s="277">
        <f t="shared" si="2"/>
        <v>2.75</v>
      </c>
    </row>
    <row r="31" spans="1:33" ht="14.4" x14ac:dyDescent="0.3">
      <c r="Q31" s="232">
        <v>4</v>
      </c>
      <c r="R31" s="232" t="s">
        <v>265</v>
      </c>
      <c r="S31" s="232">
        <v>0.85</v>
      </c>
      <c r="V31" s="137">
        <v>2</v>
      </c>
      <c r="W31" s="277">
        <f t="shared" si="1"/>
        <v>0.29166666666666669</v>
      </c>
      <c r="Y31" s="137">
        <v>2</v>
      </c>
      <c r="Z31" s="277">
        <f t="shared" si="2"/>
        <v>2.7083333333333335</v>
      </c>
    </row>
    <row r="32" spans="1:33" ht="14.4" x14ac:dyDescent="0.3">
      <c r="Q32" s="232">
        <v>5</v>
      </c>
      <c r="R32" s="232" t="s">
        <v>265</v>
      </c>
      <c r="S32" s="232">
        <v>0.95</v>
      </c>
      <c r="V32" s="137">
        <v>3</v>
      </c>
      <c r="W32" s="277">
        <f t="shared" si="1"/>
        <v>0.33333333333333331</v>
      </c>
      <c r="Y32" s="137">
        <v>3</v>
      </c>
      <c r="Z32" s="277">
        <f t="shared" si="2"/>
        <v>2.6666666666666665</v>
      </c>
    </row>
    <row r="33" spans="4:26" ht="14.4" x14ac:dyDescent="0.3">
      <c r="F33" s="5" t="s">
        <v>86</v>
      </c>
      <c r="Q33" s="232">
        <v>6</v>
      </c>
      <c r="R33" s="232">
        <v>0.65</v>
      </c>
      <c r="S33" s="232">
        <v>1.2</v>
      </c>
      <c r="V33" s="275">
        <v>4</v>
      </c>
      <c r="W33" s="277">
        <f t="shared" si="1"/>
        <v>0.375</v>
      </c>
      <c r="Y33" s="275">
        <v>4</v>
      </c>
      <c r="Z33" s="277">
        <f t="shared" si="2"/>
        <v>2.625</v>
      </c>
    </row>
    <row r="34" spans="4:26" ht="14.4" x14ac:dyDescent="0.3">
      <c r="D34" s="138" t="s">
        <v>389</v>
      </c>
      <c r="E34" s="138" t="s">
        <v>390</v>
      </c>
      <c r="F34" s="138" t="s">
        <v>393</v>
      </c>
      <c r="G34" s="138" t="s">
        <v>391</v>
      </c>
      <c r="H34" s="138" t="s">
        <v>392</v>
      </c>
      <c r="I34" s="138" t="s">
        <v>394</v>
      </c>
      <c r="Q34" s="232">
        <v>7</v>
      </c>
      <c r="R34" s="232">
        <v>1.1499999999999999</v>
      </c>
      <c r="S34" s="232" t="s">
        <v>265</v>
      </c>
      <c r="V34" s="137">
        <v>5</v>
      </c>
      <c r="W34" s="277">
        <f t="shared" si="1"/>
        <v>0.41666666666666669</v>
      </c>
      <c r="Y34" s="137">
        <v>5</v>
      </c>
      <c r="Z34" s="277">
        <f t="shared" si="2"/>
        <v>2.5833333333333335</v>
      </c>
    </row>
    <row r="35" spans="4:26" ht="14.4" x14ac:dyDescent="0.3">
      <c r="D35" s="137">
        <v>0</v>
      </c>
      <c r="E35" s="137">
        <v>0</v>
      </c>
      <c r="F35" s="137">
        <v>0</v>
      </c>
      <c r="G35" s="137">
        <v>0</v>
      </c>
      <c r="H35" s="137">
        <v>0</v>
      </c>
      <c r="I35" s="137">
        <f>(D35*40) + (E35*20) +((1-F35)*10) +(G35*5) +(H35*2.5)</f>
        <v>10</v>
      </c>
      <c r="V35" s="137">
        <v>6</v>
      </c>
      <c r="W35" s="277">
        <f t="shared" si="1"/>
        <v>0.45833333333333331</v>
      </c>
      <c r="Y35" s="137">
        <v>6</v>
      </c>
      <c r="Z35" s="277">
        <f t="shared" si="2"/>
        <v>2.5416666666666665</v>
      </c>
    </row>
    <row r="36" spans="4:26" ht="24" x14ac:dyDescent="0.3">
      <c r="D36" s="137">
        <v>0</v>
      </c>
      <c r="E36" s="137">
        <v>0</v>
      </c>
      <c r="F36" s="137">
        <v>0</v>
      </c>
      <c r="G36" s="137">
        <v>0</v>
      </c>
      <c r="H36" s="137">
        <v>1</v>
      </c>
      <c r="I36" s="137">
        <f t="shared" ref="I36:I66" si="3">(D36*40) + (E36*20) +((1-F36)*10) +(G36*5) +(H36*2.5)</f>
        <v>12.5</v>
      </c>
      <c r="Q36" s="231" t="s">
        <v>633</v>
      </c>
      <c r="R36" s="231" t="s">
        <v>634</v>
      </c>
      <c r="V36" s="137">
        <v>7</v>
      </c>
      <c r="W36" s="277">
        <f t="shared" si="1"/>
        <v>0.5</v>
      </c>
      <c r="Y36" s="137">
        <v>7</v>
      </c>
      <c r="Z36" s="277">
        <f t="shared" si="2"/>
        <v>2.5</v>
      </c>
    </row>
    <row r="37" spans="4:26" ht="14.4" x14ac:dyDescent="0.3">
      <c r="D37" s="137">
        <v>0</v>
      </c>
      <c r="E37" s="137">
        <v>0</v>
      </c>
      <c r="F37" s="137">
        <v>0</v>
      </c>
      <c r="G37" s="137">
        <v>1</v>
      </c>
      <c r="H37" s="137">
        <v>0</v>
      </c>
      <c r="I37" s="137">
        <f t="shared" si="3"/>
        <v>15</v>
      </c>
      <c r="Q37" s="232">
        <v>0</v>
      </c>
      <c r="R37" s="232">
        <v>21</v>
      </c>
      <c r="V37" s="137">
        <v>8</v>
      </c>
      <c r="W37" s="277">
        <f t="shared" ref="W37:W44" si="4">RX_SUP*(100*V37-100)/3600</f>
        <v>0.58333333333333337</v>
      </c>
      <c r="Y37" s="137">
        <v>8</v>
      </c>
      <c r="Z37" s="277">
        <f t="shared" ref="Z37:Z44" si="5">RX_SUP - RX_SUP*(100*V37-100)/3600</f>
        <v>2.4166666666666665</v>
      </c>
    </row>
    <row r="38" spans="4:26" ht="14.4" x14ac:dyDescent="0.3">
      <c r="D38" s="137">
        <v>0</v>
      </c>
      <c r="E38" s="137">
        <v>0</v>
      </c>
      <c r="F38" s="137">
        <v>0</v>
      </c>
      <c r="G38" s="137">
        <v>1</v>
      </c>
      <c r="H38" s="137">
        <v>1</v>
      </c>
      <c r="I38" s="137">
        <f t="shared" si="3"/>
        <v>17.5</v>
      </c>
      <c r="Q38" s="232">
        <v>1</v>
      </c>
      <c r="R38" s="232">
        <v>11</v>
      </c>
      <c r="V38" s="137">
        <v>9</v>
      </c>
      <c r="W38" s="277">
        <f t="shared" si="4"/>
        <v>0.66666666666666663</v>
      </c>
      <c r="Y38" s="137">
        <v>9</v>
      </c>
      <c r="Z38" s="277">
        <f t="shared" si="5"/>
        <v>2.3333333333333335</v>
      </c>
    </row>
    <row r="39" spans="4:26" ht="14.4" x14ac:dyDescent="0.3">
      <c r="D39" s="137">
        <v>0</v>
      </c>
      <c r="E39" s="137">
        <v>0</v>
      </c>
      <c r="F39" s="137">
        <v>1</v>
      </c>
      <c r="G39" s="137">
        <v>0</v>
      </c>
      <c r="H39" s="137">
        <v>0</v>
      </c>
      <c r="I39" s="137">
        <f t="shared" si="3"/>
        <v>0</v>
      </c>
      <c r="V39" s="137">
        <v>10</v>
      </c>
      <c r="W39" s="277">
        <f t="shared" si="4"/>
        <v>0.75</v>
      </c>
      <c r="Y39" s="137">
        <v>10</v>
      </c>
      <c r="Z39" s="277">
        <f t="shared" si="5"/>
        <v>2.25</v>
      </c>
    </row>
    <row r="40" spans="4:26" x14ac:dyDescent="0.35">
      <c r="D40" s="137">
        <v>0</v>
      </c>
      <c r="E40" s="137">
        <v>0</v>
      </c>
      <c r="F40" s="137">
        <v>1</v>
      </c>
      <c r="G40" s="137">
        <v>0</v>
      </c>
      <c r="H40" s="137">
        <v>1</v>
      </c>
      <c r="I40" s="137">
        <f t="shared" si="3"/>
        <v>2.5</v>
      </c>
      <c r="V40" s="137">
        <v>11</v>
      </c>
      <c r="W40" s="277">
        <f t="shared" si="4"/>
        <v>0.83333333333333337</v>
      </c>
      <c r="Y40" s="137">
        <v>11</v>
      </c>
      <c r="Z40" s="277">
        <f t="shared" si="5"/>
        <v>2.1666666666666665</v>
      </c>
    </row>
    <row r="41" spans="4:26" ht="21" x14ac:dyDescent="0.35">
      <c r="D41" s="137">
        <v>0</v>
      </c>
      <c r="E41" s="137">
        <v>0</v>
      </c>
      <c r="F41" s="137">
        <v>1</v>
      </c>
      <c r="G41" s="137">
        <v>1</v>
      </c>
      <c r="H41" s="137">
        <v>0</v>
      </c>
      <c r="I41" s="137">
        <f t="shared" si="3"/>
        <v>5</v>
      </c>
      <c r="Q41" s="268" t="s">
        <v>692</v>
      </c>
      <c r="R41" s="484" t="s">
        <v>693</v>
      </c>
      <c r="V41" s="137">
        <v>12</v>
      </c>
      <c r="W41" s="277">
        <f t="shared" si="4"/>
        <v>0.91666666666666663</v>
      </c>
      <c r="Y41" s="137">
        <v>12</v>
      </c>
      <c r="Z41" s="277">
        <f t="shared" si="5"/>
        <v>2.0833333333333335</v>
      </c>
    </row>
    <row r="42" spans="4:26" ht="21" x14ac:dyDescent="0.35">
      <c r="D42" s="137">
        <v>0</v>
      </c>
      <c r="E42" s="137">
        <v>0</v>
      </c>
      <c r="F42" s="137">
        <v>1</v>
      </c>
      <c r="G42" s="137">
        <v>1</v>
      </c>
      <c r="H42" s="137">
        <v>1</v>
      </c>
      <c r="I42" s="137">
        <f t="shared" si="3"/>
        <v>7.5</v>
      </c>
      <c r="Q42" s="269" t="s">
        <v>555</v>
      </c>
      <c r="R42" s="485"/>
      <c r="V42" s="137">
        <v>13</v>
      </c>
      <c r="W42" s="277">
        <f t="shared" si="4"/>
        <v>1</v>
      </c>
      <c r="Y42" s="137">
        <v>13</v>
      </c>
      <c r="Z42" s="277">
        <f t="shared" si="5"/>
        <v>2</v>
      </c>
    </row>
    <row r="43" spans="4:26" x14ac:dyDescent="0.35">
      <c r="D43" s="137">
        <v>0</v>
      </c>
      <c r="E43" s="137">
        <v>1</v>
      </c>
      <c r="F43" s="137">
        <v>0</v>
      </c>
      <c r="G43" s="137">
        <v>0</v>
      </c>
      <c r="H43" s="137">
        <v>0</v>
      </c>
      <c r="I43" s="137">
        <f t="shared" si="3"/>
        <v>30</v>
      </c>
      <c r="Q43" s="11">
        <v>0</v>
      </c>
      <c r="R43" s="11">
        <v>200</v>
      </c>
      <c r="V43" s="137">
        <v>14</v>
      </c>
      <c r="W43" s="277">
        <f t="shared" si="4"/>
        <v>1.0833333333333333</v>
      </c>
      <c r="Y43" s="137">
        <v>14</v>
      </c>
      <c r="Z43" s="277">
        <f t="shared" si="5"/>
        <v>1.9166666666666667</v>
      </c>
    </row>
    <row r="44" spans="4:26" x14ac:dyDescent="0.35">
      <c r="D44" s="137">
        <v>0</v>
      </c>
      <c r="E44" s="137">
        <v>1</v>
      </c>
      <c r="F44" s="137">
        <v>0</v>
      </c>
      <c r="G44" s="137">
        <v>0</v>
      </c>
      <c r="H44" s="137">
        <v>1</v>
      </c>
      <c r="I44" s="137">
        <f t="shared" si="3"/>
        <v>32.5</v>
      </c>
      <c r="Q44" s="11">
        <v>1</v>
      </c>
      <c r="R44" s="11">
        <v>100</v>
      </c>
      <c r="V44" s="137">
        <v>15</v>
      </c>
      <c r="W44" s="277">
        <f t="shared" si="4"/>
        <v>1.1666666666666667</v>
      </c>
      <c r="Y44" s="137">
        <v>15</v>
      </c>
      <c r="Z44" s="277">
        <f t="shared" si="5"/>
        <v>1.8333333333333333</v>
      </c>
    </row>
    <row r="45" spans="4:26" x14ac:dyDescent="0.35">
      <c r="D45" s="137">
        <v>0</v>
      </c>
      <c r="E45" s="137">
        <v>1</v>
      </c>
      <c r="F45" s="137">
        <v>0</v>
      </c>
      <c r="G45" s="137">
        <v>1</v>
      </c>
      <c r="H45" s="137">
        <v>0</v>
      </c>
      <c r="I45" s="137">
        <f t="shared" si="3"/>
        <v>35</v>
      </c>
      <c r="Q45" s="11">
        <v>2</v>
      </c>
      <c r="R45" s="11">
        <v>50</v>
      </c>
    </row>
    <row r="46" spans="4:26" x14ac:dyDescent="0.35">
      <c r="D46" s="137">
        <v>0</v>
      </c>
      <c r="E46" s="137">
        <v>1</v>
      </c>
      <c r="F46" s="137">
        <v>0</v>
      </c>
      <c r="G46" s="137">
        <v>1</v>
      </c>
      <c r="H46" s="137">
        <v>1</v>
      </c>
      <c r="I46" s="137">
        <f t="shared" si="3"/>
        <v>37.5</v>
      </c>
      <c r="Q46" s="11">
        <v>3</v>
      </c>
      <c r="R46" s="11">
        <v>25</v>
      </c>
    </row>
    <row r="47" spans="4:26" x14ac:dyDescent="0.35">
      <c r="D47" s="137">
        <v>0</v>
      </c>
      <c r="E47" s="137">
        <v>1</v>
      </c>
      <c r="F47" s="137">
        <v>1</v>
      </c>
      <c r="G47" s="137">
        <v>0</v>
      </c>
      <c r="H47" s="137">
        <v>0</v>
      </c>
      <c r="I47" s="137">
        <f t="shared" si="3"/>
        <v>20</v>
      </c>
      <c r="Q47" s="11">
        <v>4</v>
      </c>
      <c r="R47" s="11">
        <v>12.5</v>
      </c>
    </row>
    <row r="48" spans="4:26" x14ac:dyDescent="0.35">
      <c r="D48" s="137">
        <v>0</v>
      </c>
      <c r="E48" s="137">
        <v>1</v>
      </c>
      <c r="F48" s="137">
        <v>1</v>
      </c>
      <c r="G48" s="137">
        <v>0</v>
      </c>
      <c r="H48" s="137">
        <v>1</v>
      </c>
      <c r="I48" s="137">
        <f t="shared" si="3"/>
        <v>22.5</v>
      </c>
      <c r="Q48" s="11">
        <v>5</v>
      </c>
      <c r="R48" s="11">
        <v>6.25</v>
      </c>
    </row>
    <row r="49" spans="4:25" x14ac:dyDescent="0.35">
      <c r="D49" s="137">
        <v>0</v>
      </c>
      <c r="E49" s="137">
        <v>1</v>
      </c>
      <c r="F49" s="137">
        <v>1</v>
      </c>
      <c r="G49" s="137">
        <v>1</v>
      </c>
      <c r="H49" s="137">
        <v>0</v>
      </c>
      <c r="I49" s="137">
        <f t="shared" si="3"/>
        <v>25</v>
      </c>
    </row>
    <row r="50" spans="4:25" x14ac:dyDescent="0.35">
      <c r="D50" s="137">
        <v>0</v>
      </c>
      <c r="E50" s="137">
        <v>1</v>
      </c>
      <c r="F50" s="137">
        <v>1</v>
      </c>
      <c r="G50" s="137">
        <v>1</v>
      </c>
      <c r="H50" s="137">
        <v>1</v>
      </c>
      <c r="I50" s="137">
        <f t="shared" si="3"/>
        <v>27.5</v>
      </c>
    </row>
    <row r="51" spans="4:25" x14ac:dyDescent="0.35">
      <c r="D51" s="137">
        <v>1</v>
      </c>
      <c r="E51" s="137">
        <v>0</v>
      </c>
      <c r="F51" s="137">
        <v>0</v>
      </c>
      <c r="G51" s="137">
        <v>0</v>
      </c>
      <c r="H51" s="137">
        <v>0</v>
      </c>
      <c r="I51" s="137">
        <f t="shared" si="3"/>
        <v>50</v>
      </c>
      <c r="Q51" s="14" t="s">
        <v>745</v>
      </c>
    </row>
    <row r="52" spans="4:25" x14ac:dyDescent="0.35">
      <c r="D52" s="137">
        <v>1</v>
      </c>
      <c r="E52" s="137">
        <v>0</v>
      </c>
      <c r="F52" s="137">
        <v>0</v>
      </c>
      <c r="G52" s="137">
        <v>0</v>
      </c>
      <c r="H52" s="137">
        <v>1</v>
      </c>
      <c r="I52" s="137">
        <f t="shared" si="3"/>
        <v>52.5</v>
      </c>
      <c r="Q52" s="289" t="s">
        <v>594</v>
      </c>
      <c r="R52" s="289" t="s">
        <v>742</v>
      </c>
      <c r="V52" s="274">
        <v>1</v>
      </c>
      <c r="W52" s="274">
        <v>2</v>
      </c>
      <c r="X52" s="274">
        <v>3</v>
      </c>
      <c r="Y52" s="274">
        <v>4</v>
      </c>
    </row>
    <row r="53" spans="4:25" x14ac:dyDescent="0.35">
      <c r="D53" s="137">
        <v>1</v>
      </c>
      <c r="E53" s="137">
        <v>0</v>
      </c>
      <c r="F53" s="137">
        <v>0</v>
      </c>
      <c r="G53" s="137">
        <v>1</v>
      </c>
      <c r="H53" s="137">
        <v>0</v>
      </c>
      <c r="I53" s="137">
        <f t="shared" si="3"/>
        <v>55</v>
      </c>
      <c r="Q53" s="288" t="s">
        <v>39</v>
      </c>
      <c r="R53" s="288" t="s">
        <v>39</v>
      </c>
      <c r="V53" s="349">
        <v>1</v>
      </c>
      <c r="W53" s="349">
        <v>1</v>
      </c>
      <c r="X53" s="349">
        <v>1</v>
      </c>
      <c r="Y53" s="349">
        <v>1</v>
      </c>
    </row>
    <row r="54" spans="4:25" x14ac:dyDescent="0.35">
      <c r="D54" s="137">
        <v>1</v>
      </c>
      <c r="E54" s="137">
        <v>0</v>
      </c>
      <c r="F54" s="137">
        <v>0</v>
      </c>
      <c r="G54" s="137">
        <v>1</v>
      </c>
      <c r="H54" s="137">
        <v>1</v>
      </c>
      <c r="I54" s="137">
        <f t="shared" si="3"/>
        <v>57.5</v>
      </c>
      <c r="Q54" s="288" t="s">
        <v>183</v>
      </c>
      <c r="R54" s="288" t="s">
        <v>183</v>
      </c>
      <c r="V54" s="349"/>
      <c r="W54" s="349">
        <v>2</v>
      </c>
      <c r="X54" s="349">
        <v>2</v>
      </c>
      <c r="Y54" s="349">
        <v>2</v>
      </c>
    </row>
    <row r="55" spans="4:25" x14ac:dyDescent="0.35">
      <c r="D55" s="137">
        <v>1</v>
      </c>
      <c r="E55" s="137">
        <v>0</v>
      </c>
      <c r="F55" s="137">
        <v>1</v>
      </c>
      <c r="G55" s="137">
        <v>0</v>
      </c>
      <c r="H55" s="137">
        <v>0</v>
      </c>
      <c r="I55" s="137">
        <f t="shared" si="3"/>
        <v>40</v>
      </c>
      <c r="Q55" s="288" t="s">
        <v>581</v>
      </c>
      <c r="R55" s="288" t="s">
        <v>744</v>
      </c>
      <c r="V55" s="349"/>
      <c r="W55" s="349"/>
      <c r="X55" s="349">
        <v>3</v>
      </c>
      <c r="Y55" s="349">
        <v>3</v>
      </c>
    </row>
    <row r="56" spans="4:25" x14ac:dyDescent="0.35">
      <c r="D56" s="137">
        <v>1</v>
      </c>
      <c r="E56" s="137">
        <v>0</v>
      </c>
      <c r="F56" s="137">
        <v>1</v>
      </c>
      <c r="G56" s="137">
        <v>0</v>
      </c>
      <c r="H56" s="137">
        <v>1</v>
      </c>
      <c r="I56" s="137">
        <f t="shared" si="3"/>
        <v>42.5</v>
      </c>
      <c r="Q56" s="288" t="s">
        <v>743</v>
      </c>
      <c r="R56" s="288"/>
      <c r="V56" s="349"/>
      <c r="W56" s="349"/>
      <c r="X56" s="349"/>
      <c r="Y56" s="349">
        <v>4</v>
      </c>
    </row>
    <row r="57" spans="4:25" x14ac:dyDescent="0.35">
      <c r="D57" s="137">
        <v>1</v>
      </c>
      <c r="E57" s="137">
        <v>0</v>
      </c>
      <c r="F57" s="137">
        <v>1</v>
      </c>
      <c r="G57" s="137">
        <v>1</v>
      </c>
      <c r="H57" s="137">
        <v>0</v>
      </c>
      <c r="I57" s="137">
        <f t="shared" si="3"/>
        <v>45</v>
      </c>
      <c r="Q57" s="288" t="s">
        <v>744</v>
      </c>
      <c r="R57" s="288"/>
    </row>
    <row r="58" spans="4:25" x14ac:dyDescent="0.35">
      <c r="D58" s="137">
        <v>1</v>
      </c>
      <c r="E58" s="137">
        <v>0</v>
      </c>
      <c r="F58" s="137">
        <v>1</v>
      </c>
      <c r="G58" s="137">
        <v>1</v>
      </c>
      <c r="H58" s="137">
        <v>1</v>
      </c>
      <c r="I58" s="137">
        <f t="shared" si="3"/>
        <v>47.5</v>
      </c>
    </row>
    <row r="59" spans="4:25" x14ac:dyDescent="0.35">
      <c r="D59" s="137">
        <v>1</v>
      </c>
      <c r="E59" s="137">
        <v>1</v>
      </c>
      <c r="F59" s="137">
        <v>0</v>
      </c>
      <c r="G59" s="137">
        <v>0</v>
      </c>
      <c r="H59" s="137">
        <v>0</v>
      </c>
      <c r="I59" s="137">
        <f t="shared" si="3"/>
        <v>70</v>
      </c>
    </row>
    <row r="60" spans="4:25" x14ac:dyDescent="0.35">
      <c r="D60" s="137">
        <v>1</v>
      </c>
      <c r="E60" s="137">
        <v>1</v>
      </c>
      <c r="F60" s="137">
        <v>0</v>
      </c>
      <c r="G60" s="137">
        <v>0</v>
      </c>
      <c r="H60" s="137">
        <v>1</v>
      </c>
      <c r="I60" s="137">
        <f t="shared" si="3"/>
        <v>72.5</v>
      </c>
    </row>
    <row r="61" spans="4:25" x14ac:dyDescent="0.35">
      <c r="D61" s="137">
        <v>1</v>
      </c>
      <c r="E61" s="137">
        <v>1</v>
      </c>
      <c r="F61" s="137">
        <v>0</v>
      </c>
      <c r="G61" s="137">
        <v>1</v>
      </c>
      <c r="H61" s="137">
        <v>0</v>
      </c>
      <c r="I61" s="137">
        <f t="shared" si="3"/>
        <v>75</v>
      </c>
    </row>
    <row r="62" spans="4:25" x14ac:dyDescent="0.35">
      <c r="D62" s="137">
        <v>1</v>
      </c>
      <c r="E62" s="137">
        <v>1</v>
      </c>
      <c r="F62" s="137">
        <v>0</v>
      </c>
      <c r="G62" s="137">
        <v>1</v>
      </c>
      <c r="H62" s="137">
        <v>1</v>
      </c>
      <c r="I62" s="137">
        <f t="shared" si="3"/>
        <v>77.5</v>
      </c>
    </row>
    <row r="63" spans="4:25" x14ac:dyDescent="0.35">
      <c r="D63" s="137">
        <v>1</v>
      </c>
      <c r="E63" s="137">
        <v>1</v>
      </c>
      <c r="F63" s="137">
        <v>1</v>
      </c>
      <c r="G63" s="137">
        <v>0</v>
      </c>
      <c r="H63" s="137">
        <v>0</v>
      </c>
      <c r="I63" s="137">
        <f t="shared" si="3"/>
        <v>60</v>
      </c>
    </row>
    <row r="64" spans="4:25" x14ac:dyDescent="0.35">
      <c r="D64" s="137">
        <v>1</v>
      </c>
      <c r="E64" s="137">
        <v>1</v>
      </c>
      <c r="F64" s="137">
        <v>1</v>
      </c>
      <c r="G64" s="137">
        <v>0</v>
      </c>
      <c r="H64" s="137">
        <v>1</v>
      </c>
      <c r="I64" s="137">
        <f t="shared" si="3"/>
        <v>62.5</v>
      </c>
      <c r="R64" s="14" t="s">
        <v>885</v>
      </c>
      <c r="T64" s="14" t="s">
        <v>886</v>
      </c>
      <c r="U64" s="14" t="s">
        <v>887</v>
      </c>
    </row>
    <row r="65" spans="4:21" x14ac:dyDescent="0.35">
      <c r="D65" s="137">
        <v>1</v>
      </c>
      <c r="E65" s="137">
        <v>1</v>
      </c>
      <c r="F65" s="137">
        <v>1</v>
      </c>
      <c r="G65" s="137">
        <v>1</v>
      </c>
      <c r="H65" s="137">
        <v>0</v>
      </c>
      <c r="I65" s="137">
        <f t="shared" si="3"/>
        <v>65</v>
      </c>
      <c r="Q65" s="14" t="s">
        <v>888</v>
      </c>
      <c r="R65" s="14" t="s">
        <v>889</v>
      </c>
      <c r="T65" s="14" t="s">
        <v>890</v>
      </c>
      <c r="U65" s="387" t="s">
        <v>891</v>
      </c>
    </row>
    <row r="66" spans="4:21" x14ac:dyDescent="0.35">
      <c r="D66" s="137">
        <v>1</v>
      </c>
      <c r="E66" s="137">
        <v>1</v>
      </c>
      <c r="F66" s="137">
        <v>1</v>
      </c>
      <c r="G66" s="137">
        <v>1</v>
      </c>
      <c r="H66" s="137">
        <v>1</v>
      </c>
      <c r="I66" s="137">
        <f t="shared" si="3"/>
        <v>67.5</v>
      </c>
      <c r="Q66" s="14">
        <v>100</v>
      </c>
      <c r="R66" s="14">
        <v>140.25654399999999</v>
      </c>
      <c r="S66" s="14">
        <v>100</v>
      </c>
      <c r="T66" s="14">
        <v>204.87815899999899</v>
      </c>
    </row>
    <row r="67" spans="4:21" x14ac:dyDescent="0.35">
      <c r="Q67" s="14">
        <v>125</v>
      </c>
      <c r="R67" s="14">
        <v>142.605448</v>
      </c>
      <c r="S67" s="14">
        <v>125</v>
      </c>
      <c r="T67" s="14">
        <v>207.680949</v>
      </c>
    </row>
    <row r="68" spans="4:21" x14ac:dyDescent="0.35">
      <c r="Q68" s="14">
        <v>200</v>
      </c>
      <c r="R68" s="14">
        <v>155.447114</v>
      </c>
      <c r="S68" s="14">
        <v>200</v>
      </c>
      <c r="T68" s="14">
        <v>217.87898899999999</v>
      </c>
    </row>
    <row r="69" spans="4:21" x14ac:dyDescent="0.35">
      <c r="Q69" s="14">
        <v>250</v>
      </c>
      <c r="R69" s="14">
        <v>162.129345</v>
      </c>
      <c r="S69" s="14">
        <v>250</v>
      </c>
      <c r="T69" s="14">
        <v>224.40950599999999</v>
      </c>
    </row>
    <row r="70" spans="4:21" x14ac:dyDescent="0.35">
      <c r="Q70" s="14">
        <v>400</v>
      </c>
      <c r="R70" s="14">
        <v>182.25671800000001</v>
      </c>
      <c r="S70" s="14">
        <v>400</v>
      </c>
      <c r="T70" s="14">
        <v>243.9264</v>
      </c>
    </row>
    <row r="71" spans="4:21" x14ac:dyDescent="0.35">
      <c r="Q71" s="14">
        <v>500</v>
      </c>
      <c r="R71" s="14">
        <v>195.59267700000001</v>
      </c>
      <c r="S71" s="14">
        <v>500</v>
      </c>
      <c r="T71" s="14">
        <v>256.87231300000002</v>
      </c>
    </row>
    <row r="72" spans="4:21" x14ac:dyDescent="0.35">
      <c r="Q72" s="14">
        <v>800</v>
      </c>
      <c r="R72" s="14">
        <v>235.85332700000001</v>
      </c>
      <c r="S72" s="14">
        <v>800</v>
      </c>
      <c r="T72" s="14">
        <v>296.01211999999998</v>
      </c>
    </row>
    <row r="73" spans="4:21" x14ac:dyDescent="0.35">
      <c r="Q73" s="14">
        <v>1000</v>
      </c>
      <c r="R73" s="387">
        <v>262.71034500000002</v>
      </c>
      <c r="S73" s="14">
        <v>1000</v>
      </c>
      <c r="T73" s="387">
        <v>321.90356800000001</v>
      </c>
    </row>
    <row r="74" spans="4:21" x14ac:dyDescent="0.35">
      <c r="Q74" s="14">
        <v>2000</v>
      </c>
      <c r="R74" s="14">
        <v>396.90461399999998</v>
      </c>
      <c r="S74" s="14">
        <v>2000</v>
      </c>
      <c r="T74" s="14">
        <v>451.78597099999899</v>
      </c>
    </row>
    <row r="78" spans="4:21" x14ac:dyDescent="0.35">
      <c r="Q78" s="14" t="s">
        <v>892</v>
      </c>
      <c r="R78" s="14" t="s">
        <v>889</v>
      </c>
      <c r="T78" s="14" t="s">
        <v>890</v>
      </c>
      <c r="U78" s="14" t="s">
        <v>887</v>
      </c>
    </row>
    <row r="79" spans="4:21" x14ac:dyDescent="0.35">
      <c r="Q79" s="14">
        <v>100</v>
      </c>
      <c r="R79" s="14">
        <v>149.06906000000001</v>
      </c>
      <c r="S79" s="14">
        <v>100</v>
      </c>
      <c r="T79" s="14">
        <v>212.088514</v>
      </c>
      <c r="U79" s="387" t="s">
        <v>893</v>
      </c>
    </row>
    <row r="80" spans="4:21" x14ac:dyDescent="0.35">
      <c r="Q80" s="14">
        <v>125</v>
      </c>
      <c r="R80" s="14">
        <v>151.842894</v>
      </c>
      <c r="S80" s="14">
        <v>125</v>
      </c>
      <c r="T80" s="14">
        <v>215.94444999999999</v>
      </c>
    </row>
    <row r="81" spans="17:20" x14ac:dyDescent="0.35">
      <c r="Q81" s="14">
        <v>200</v>
      </c>
      <c r="R81" s="14">
        <v>162.75473400000001</v>
      </c>
      <c r="S81" s="14">
        <v>200</v>
      </c>
      <c r="T81" s="14">
        <v>225.023382</v>
      </c>
    </row>
    <row r="82" spans="17:20" x14ac:dyDescent="0.35">
      <c r="Q82" s="14">
        <v>250</v>
      </c>
      <c r="R82" s="14">
        <v>169.19466399999999</v>
      </c>
      <c r="S82" s="14">
        <v>250</v>
      </c>
      <c r="T82" s="14">
        <v>231.73608400000001</v>
      </c>
    </row>
    <row r="83" spans="17:20" x14ac:dyDescent="0.35">
      <c r="Q83" s="14">
        <v>400</v>
      </c>
      <c r="R83" s="14">
        <v>189.534142</v>
      </c>
      <c r="S83" s="14">
        <v>400</v>
      </c>
      <c r="T83" s="14">
        <v>251.14296399999901</v>
      </c>
    </row>
    <row r="84" spans="17:20" x14ac:dyDescent="0.35">
      <c r="Q84" s="14">
        <v>500</v>
      </c>
      <c r="R84" s="14">
        <v>203.65745699999999</v>
      </c>
      <c r="S84" s="14">
        <v>500</v>
      </c>
      <c r="T84" s="14">
        <v>264.57486699999998</v>
      </c>
    </row>
    <row r="85" spans="17:20" x14ac:dyDescent="0.35">
      <c r="Q85" s="14">
        <v>800</v>
      </c>
      <c r="R85" s="14">
        <v>243.29252</v>
      </c>
      <c r="S85" s="14">
        <v>800</v>
      </c>
      <c r="T85" s="14">
        <v>304.08814100000001</v>
      </c>
    </row>
    <row r="86" spans="17:20" x14ac:dyDescent="0.35">
      <c r="Q86" s="14">
        <v>1000</v>
      </c>
      <c r="R86" s="387">
        <v>270.25491099999999</v>
      </c>
      <c r="S86" s="14">
        <v>1000</v>
      </c>
      <c r="T86" s="387">
        <v>329.661338</v>
      </c>
    </row>
    <row r="87" spans="17:20" x14ac:dyDescent="0.35">
      <c r="Q87" s="14">
        <v>2000</v>
      </c>
      <c r="R87" s="14">
        <v>404.94686999999999</v>
      </c>
      <c r="S87" s="14">
        <v>2000</v>
      </c>
      <c r="T87" s="14">
        <v>460.59110399999997</v>
      </c>
    </row>
  </sheetData>
  <mergeCells count="1">
    <mergeCell ref="R41:R42"/>
  </mergeCells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E100"/>
  <sheetViews>
    <sheetView zoomScale="115" zoomScaleNormal="115" workbookViewId="0">
      <pane xSplit="2" ySplit="3" topLeftCell="I4" activePane="bottomRight" state="frozen"/>
      <selection pane="topRight" activeCell="C1" sqref="C1"/>
      <selection pane="bottomLeft" activeCell="A4" sqref="A4"/>
      <selection pane="bottomRight" activeCell="L15" sqref="L15:AI15"/>
    </sheetView>
  </sheetViews>
  <sheetFormatPr defaultColWidth="9.08984375" defaultRowHeight="10.5" x14ac:dyDescent="0.25"/>
  <cols>
    <col min="1" max="1" width="5.6328125" style="129" customWidth="1"/>
    <col min="2" max="2" width="5.6328125" style="261" customWidth="1"/>
    <col min="3" max="3" width="4.6328125" style="129" customWidth="1"/>
    <col min="4" max="4" width="5.6328125" style="261" customWidth="1"/>
    <col min="5" max="5" width="6.6328125" style="261" customWidth="1"/>
    <col min="6" max="6" width="5.6328125" style="298" customWidth="1"/>
    <col min="7" max="9" width="5.6328125" style="294" customWidth="1"/>
    <col min="10" max="10" width="5.6328125" style="295" customWidth="1"/>
    <col min="11" max="11" width="17.90625" style="261" bestFit="1" customWidth="1"/>
    <col min="12" max="12" width="4.6328125" style="284" customWidth="1"/>
    <col min="13" max="14" width="4.6328125" style="285" customWidth="1"/>
    <col min="15" max="15" width="4.6328125" style="304" customWidth="1"/>
    <col min="16" max="18" width="4.6328125" style="285" customWidth="1"/>
    <col min="19" max="19" width="4.6328125" style="286" customWidth="1"/>
    <col min="20" max="22" width="4.6328125" style="285" customWidth="1"/>
    <col min="23" max="23" width="4.6328125" style="304" customWidth="1"/>
    <col min="24" max="27" width="4.6328125" style="285" customWidth="1"/>
    <col min="28" max="28" width="4.6328125" style="284" customWidth="1"/>
    <col min="29" max="30" width="4.6328125" style="285" customWidth="1"/>
    <col min="31" max="31" width="4.6328125" style="304" customWidth="1"/>
    <col min="32" max="34" width="4.6328125" style="285" customWidth="1"/>
    <col min="35" max="35" width="4.6328125" style="286" customWidth="1"/>
    <col min="36" max="38" width="4.6328125" style="285" customWidth="1"/>
    <col min="39" max="39" width="4.6328125" style="304" customWidth="1"/>
    <col min="40" max="43" width="4.6328125" style="285" customWidth="1"/>
    <col min="44" max="44" width="4.6328125" style="284" customWidth="1"/>
    <col min="45" max="46" width="4.6328125" style="285" customWidth="1"/>
    <col min="47" max="47" width="4.6328125" style="304" customWidth="1"/>
    <col min="48" max="50" width="4.6328125" style="285" customWidth="1"/>
    <col min="51" max="51" width="4.6328125" style="286" customWidth="1"/>
    <col min="52" max="52" width="4.6328125" style="129" customWidth="1"/>
    <col min="53" max="58" width="9.08984375" style="261"/>
    <col min="59" max="66" width="4.6328125" style="261" customWidth="1"/>
    <col min="67" max="16384" width="9.08984375" style="261"/>
  </cols>
  <sheetData>
    <row r="1" spans="1:57" ht="12.75" x14ac:dyDescent="0.25">
      <c r="L1" s="284">
        <v>0</v>
      </c>
      <c r="M1" s="285">
        <f>L1+1</f>
        <v>1</v>
      </c>
      <c r="N1" s="285">
        <f t="shared" ref="N1:AA1" si="0">M1+1</f>
        <v>2</v>
      </c>
      <c r="O1" s="304">
        <f t="shared" si="0"/>
        <v>3</v>
      </c>
      <c r="P1" s="285">
        <f t="shared" si="0"/>
        <v>4</v>
      </c>
      <c r="Q1" s="285">
        <f t="shared" si="0"/>
        <v>5</v>
      </c>
      <c r="R1" s="285">
        <f t="shared" si="0"/>
        <v>6</v>
      </c>
      <c r="S1" s="286">
        <f t="shared" si="0"/>
        <v>7</v>
      </c>
      <c r="T1" s="285">
        <f t="shared" si="0"/>
        <v>8</v>
      </c>
      <c r="U1" s="285">
        <f t="shared" si="0"/>
        <v>9</v>
      </c>
      <c r="V1" s="285">
        <f t="shared" si="0"/>
        <v>10</v>
      </c>
      <c r="W1" s="304">
        <f t="shared" si="0"/>
        <v>11</v>
      </c>
      <c r="X1" s="285">
        <f t="shared" si="0"/>
        <v>12</v>
      </c>
      <c r="Y1" s="285">
        <f t="shared" si="0"/>
        <v>13</v>
      </c>
      <c r="Z1" s="285">
        <f t="shared" si="0"/>
        <v>14</v>
      </c>
      <c r="AA1" s="285">
        <f t="shared" si="0"/>
        <v>15</v>
      </c>
      <c r="AB1" s="284">
        <f>AA1+1</f>
        <v>16</v>
      </c>
      <c r="AC1" s="285">
        <f>AB1+1</f>
        <v>17</v>
      </c>
      <c r="AD1" s="285">
        <f>AC1+1</f>
        <v>18</v>
      </c>
      <c r="AE1" s="304">
        <f>AD1+1</f>
        <v>19</v>
      </c>
      <c r="AF1" s="285">
        <f>AE1+1</f>
        <v>20</v>
      </c>
      <c r="AG1" s="285">
        <f t="shared" ref="AG1:AI1" si="1">AF1+1</f>
        <v>21</v>
      </c>
      <c r="AH1" s="285">
        <f t="shared" si="1"/>
        <v>22</v>
      </c>
      <c r="AI1" s="286">
        <f t="shared" si="1"/>
        <v>23</v>
      </c>
      <c r="AJ1" s="285">
        <f>AI1+1</f>
        <v>24</v>
      </c>
      <c r="AK1" s="285">
        <f>AJ1+1</f>
        <v>25</v>
      </c>
      <c r="AL1" s="285">
        <f>AK1+1</f>
        <v>26</v>
      </c>
      <c r="AM1" s="304">
        <f>AL1+1</f>
        <v>27</v>
      </c>
      <c r="AN1" s="285">
        <f>AM1+1</f>
        <v>28</v>
      </c>
      <c r="AO1" s="285">
        <f t="shared" ref="AO1:AQ1" si="2">AN1+1</f>
        <v>29</v>
      </c>
      <c r="AP1" s="285">
        <f t="shared" si="2"/>
        <v>30</v>
      </c>
      <c r="AQ1" s="285">
        <f t="shared" si="2"/>
        <v>31</v>
      </c>
      <c r="AR1" s="284">
        <f>AQ1+1</f>
        <v>32</v>
      </c>
      <c r="AS1" s="285">
        <f>AR1+1</f>
        <v>33</v>
      </c>
      <c r="AT1" s="285">
        <f>AS1+1</f>
        <v>34</v>
      </c>
      <c r="AU1" s="304">
        <f>AT1+1</f>
        <v>35</v>
      </c>
      <c r="AV1" s="285">
        <f>AU1+1</f>
        <v>36</v>
      </c>
      <c r="AW1" s="285">
        <f t="shared" ref="AW1:AY1" si="3">AV1+1</f>
        <v>37</v>
      </c>
      <c r="AX1" s="285">
        <f t="shared" si="3"/>
        <v>38</v>
      </c>
      <c r="AY1" s="286">
        <f t="shared" si="3"/>
        <v>39</v>
      </c>
    </row>
    <row r="2" spans="1:57" ht="12.75" x14ac:dyDescent="0.25">
      <c r="L2" s="284">
        <v>0</v>
      </c>
      <c r="M2" s="285">
        <v>0</v>
      </c>
      <c r="N2" s="285">
        <v>0</v>
      </c>
      <c r="O2" s="304">
        <v>0</v>
      </c>
      <c r="P2" s="285">
        <v>0</v>
      </c>
      <c r="Q2" s="285">
        <v>0</v>
      </c>
      <c r="R2" s="285">
        <v>0</v>
      </c>
      <c r="S2" s="286">
        <v>0</v>
      </c>
      <c r="T2" s="285">
        <f>L2+1</f>
        <v>1</v>
      </c>
      <c r="U2" s="285">
        <f t="shared" ref="U2:AY2" si="4">M2+1</f>
        <v>1</v>
      </c>
      <c r="V2" s="285">
        <f t="shared" si="4"/>
        <v>1</v>
      </c>
      <c r="W2" s="304">
        <f t="shared" si="4"/>
        <v>1</v>
      </c>
      <c r="X2" s="285">
        <f t="shared" si="4"/>
        <v>1</v>
      </c>
      <c r="Y2" s="285">
        <f t="shared" si="4"/>
        <v>1</v>
      </c>
      <c r="Z2" s="285">
        <f t="shared" si="4"/>
        <v>1</v>
      </c>
      <c r="AA2" s="285">
        <f t="shared" si="4"/>
        <v>1</v>
      </c>
      <c r="AB2" s="284">
        <f t="shared" si="4"/>
        <v>2</v>
      </c>
      <c r="AC2" s="285">
        <f t="shared" si="4"/>
        <v>2</v>
      </c>
      <c r="AD2" s="285">
        <f t="shared" si="4"/>
        <v>2</v>
      </c>
      <c r="AE2" s="304">
        <f t="shared" si="4"/>
        <v>2</v>
      </c>
      <c r="AF2" s="285">
        <f t="shared" si="4"/>
        <v>2</v>
      </c>
      <c r="AG2" s="285">
        <f t="shared" si="4"/>
        <v>2</v>
      </c>
      <c r="AH2" s="285">
        <f t="shared" si="4"/>
        <v>2</v>
      </c>
      <c r="AI2" s="286">
        <f t="shared" si="4"/>
        <v>2</v>
      </c>
      <c r="AJ2" s="285">
        <f t="shared" si="4"/>
        <v>3</v>
      </c>
      <c r="AK2" s="285">
        <f t="shared" si="4"/>
        <v>3</v>
      </c>
      <c r="AL2" s="285">
        <f t="shared" si="4"/>
        <v>3</v>
      </c>
      <c r="AM2" s="304">
        <f t="shared" si="4"/>
        <v>3</v>
      </c>
      <c r="AN2" s="285">
        <f t="shared" si="4"/>
        <v>3</v>
      </c>
      <c r="AO2" s="285">
        <f t="shared" si="4"/>
        <v>3</v>
      </c>
      <c r="AP2" s="285">
        <f t="shared" si="4"/>
        <v>3</v>
      </c>
      <c r="AQ2" s="285">
        <f t="shared" si="4"/>
        <v>3</v>
      </c>
      <c r="AR2" s="284">
        <f t="shared" si="4"/>
        <v>4</v>
      </c>
      <c r="AS2" s="285">
        <f t="shared" si="4"/>
        <v>4</v>
      </c>
      <c r="AT2" s="285">
        <f t="shared" si="4"/>
        <v>4</v>
      </c>
      <c r="AU2" s="304">
        <f t="shared" si="4"/>
        <v>4</v>
      </c>
      <c r="AV2" s="285">
        <f t="shared" si="4"/>
        <v>4</v>
      </c>
      <c r="AW2" s="285">
        <f t="shared" si="4"/>
        <v>4</v>
      </c>
      <c r="AX2" s="285">
        <f t="shared" si="4"/>
        <v>4</v>
      </c>
      <c r="AY2" s="286">
        <f t="shared" si="4"/>
        <v>4</v>
      </c>
    </row>
    <row r="3" spans="1:57" s="290" customFormat="1" ht="33" customHeight="1" x14ac:dyDescent="0.35">
      <c r="A3" s="291" t="s">
        <v>674</v>
      </c>
      <c r="B3" s="292" t="s">
        <v>747</v>
      </c>
      <c r="C3" s="291" t="s">
        <v>731</v>
      </c>
      <c r="D3" s="291" t="s">
        <v>675</v>
      </c>
      <c r="E3" s="299" t="s">
        <v>746</v>
      </c>
      <c r="F3" s="291" t="s">
        <v>676</v>
      </c>
      <c r="G3" s="293" t="s">
        <v>749</v>
      </c>
      <c r="H3" s="293" t="s">
        <v>748</v>
      </c>
      <c r="I3" s="293" t="s">
        <v>750</v>
      </c>
      <c r="J3" s="293" t="s">
        <v>751</v>
      </c>
      <c r="K3" s="330" t="s">
        <v>683</v>
      </c>
      <c r="L3" s="302" t="s">
        <v>595</v>
      </c>
      <c r="M3" s="293" t="s">
        <v>596</v>
      </c>
      <c r="N3" s="293" t="s">
        <v>597</v>
      </c>
      <c r="O3" s="305" t="s">
        <v>598</v>
      </c>
      <c r="P3" s="300" t="s">
        <v>599</v>
      </c>
      <c r="Q3" s="293" t="s">
        <v>600</v>
      </c>
      <c r="R3" s="293" t="s">
        <v>601</v>
      </c>
      <c r="S3" s="303" t="s">
        <v>602</v>
      </c>
      <c r="T3" s="300" t="s">
        <v>595</v>
      </c>
      <c r="U3" s="293" t="s">
        <v>596</v>
      </c>
      <c r="V3" s="293" t="s">
        <v>597</v>
      </c>
      <c r="W3" s="305" t="s">
        <v>598</v>
      </c>
      <c r="X3" s="300" t="s">
        <v>599</v>
      </c>
      <c r="Y3" s="293" t="s">
        <v>600</v>
      </c>
      <c r="Z3" s="293" t="s">
        <v>601</v>
      </c>
      <c r="AA3" s="301" t="s">
        <v>602</v>
      </c>
      <c r="AB3" s="302" t="s">
        <v>595</v>
      </c>
      <c r="AC3" s="293" t="s">
        <v>596</v>
      </c>
      <c r="AD3" s="293" t="s">
        <v>597</v>
      </c>
      <c r="AE3" s="305" t="s">
        <v>598</v>
      </c>
      <c r="AF3" s="300" t="s">
        <v>599</v>
      </c>
      <c r="AG3" s="293" t="s">
        <v>600</v>
      </c>
      <c r="AH3" s="293" t="s">
        <v>601</v>
      </c>
      <c r="AI3" s="303" t="s">
        <v>602</v>
      </c>
      <c r="AJ3" s="300" t="s">
        <v>595</v>
      </c>
      <c r="AK3" s="293" t="s">
        <v>596</v>
      </c>
      <c r="AL3" s="293" t="s">
        <v>597</v>
      </c>
      <c r="AM3" s="305" t="s">
        <v>598</v>
      </c>
      <c r="AN3" s="300" t="s">
        <v>599</v>
      </c>
      <c r="AO3" s="293" t="s">
        <v>600</v>
      </c>
      <c r="AP3" s="293" t="s">
        <v>601</v>
      </c>
      <c r="AQ3" s="301" t="s">
        <v>602</v>
      </c>
      <c r="AR3" s="302" t="s">
        <v>595</v>
      </c>
      <c r="AS3" s="293" t="s">
        <v>596</v>
      </c>
      <c r="AT3" s="293" t="s">
        <v>597</v>
      </c>
      <c r="AU3" s="305" t="s">
        <v>598</v>
      </c>
      <c r="AV3" s="300" t="s">
        <v>599</v>
      </c>
      <c r="AW3" s="293" t="s">
        <v>600</v>
      </c>
      <c r="AX3" s="293" t="s">
        <v>601</v>
      </c>
      <c r="AY3" s="303" t="s">
        <v>602</v>
      </c>
    </row>
    <row r="4" spans="1:57" s="308" customFormat="1" ht="12.75" x14ac:dyDescent="0.25">
      <c r="A4" s="285">
        <v>4</v>
      </c>
      <c r="B4" s="306">
        <f t="shared" ref="B4:B19" si="5">fCLK_PRF_ECG*1000/32/A4</f>
        <v>1000</v>
      </c>
      <c r="C4" s="285">
        <f t="shared" ref="C4:C19" si="6">COUNTIF(L4:S4,"ECG")</f>
        <v>1</v>
      </c>
      <c r="D4" s="285">
        <f t="shared" ref="D4:D19" si="7">COUNTIF(L4:AY4,"ECG")</f>
        <v>1</v>
      </c>
      <c r="E4" s="307">
        <f t="shared" ref="E4:E19" si="8">B4*D4</f>
        <v>1000</v>
      </c>
      <c r="F4" s="298">
        <v>1</v>
      </c>
      <c r="G4" s="296">
        <f t="shared" ref="G4:G19" si="9">IF(C4=2,COUNTIF(L4:O4,"PPG")*32/fCLK_PRF_ECG,COUNTIF(L4:S4,"PPG")*32/fCLK_PRF_ECG)</f>
        <v>0.5</v>
      </c>
      <c r="H4" s="296">
        <f t="shared" ref="H4:H19" si="10">IF(C4=2,COUNTIF(P4:S4,"PPG")*32/fCLK_PRF_ECG,COUNTIF(T4:AA4,"PPG")*32/fCLK_PRF_ECG)</f>
        <v>0</v>
      </c>
      <c r="I4" s="296">
        <f t="shared" ref="I4:I19" si="11">IF(C4=2,COUNTIF(T4:W4,"PPG")*32/fCLK_PRF_ECG,COUNTIF(AB4:AI4,"PPG")*32/fCLK_PRF_ECG)</f>
        <v>0</v>
      </c>
      <c r="J4" s="297">
        <f t="shared" ref="J4:J19" si="12">IF(C4=2,COUNTIF(X4:AA4,"PPG")*32/fCLK_PRF_ECG,COUNTIF(AJ4:AQ4,"PPG")*32/fCLK_PRF_ECG)</f>
        <v>0</v>
      </c>
      <c r="K4" s="308" t="str">
        <f t="shared" ref="K4:K19" si="13">CONCATENATE("ECG_",ROUND(E4,0),"Hz_PRF_",ROUND(B4,0),"Hz")</f>
        <v>ECG_1000Hz_PRF_1000Hz</v>
      </c>
      <c r="L4" s="284" t="s">
        <v>603</v>
      </c>
      <c r="M4" s="285" t="s">
        <v>594</v>
      </c>
      <c r="N4" s="285" t="s">
        <v>594</v>
      </c>
      <c r="O4" s="304" t="s">
        <v>604</v>
      </c>
      <c r="P4" s="285" t="str">
        <f>""</f>
        <v/>
      </c>
      <c r="Q4" s="285" t="str">
        <f>""</f>
        <v/>
      </c>
      <c r="R4" s="285" t="str">
        <f>""</f>
        <v/>
      </c>
      <c r="S4" s="286" t="str">
        <f>""</f>
        <v/>
      </c>
      <c r="T4" s="285" t="str">
        <f>""</f>
        <v/>
      </c>
      <c r="U4" s="285" t="str">
        <f>""</f>
        <v/>
      </c>
      <c r="V4" s="285" t="str">
        <f>""</f>
        <v/>
      </c>
      <c r="W4" s="304" t="str">
        <f>""</f>
        <v/>
      </c>
      <c r="X4" s="285" t="str">
        <f>""</f>
        <v/>
      </c>
      <c r="Y4" s="285" t="str">
        <f>""</f>
        <v/>
      </c>
      <c r="Z4" s="285" t="str">
        <f>""</f>
        <v/>
      </c>
      <c r="AA4" s="285" t="str">
        <f>""</f>
        <v/>
      </c>
      <c r="AB4" s="284" t="str">
        <f>""</f>
        <v/>
      </c>
      <c r="AC4" s="285" t="str">
        <f>""</f>
        <v/>
      </c>
      <c r="AD4" s="285" t="str">
        <f>""</f>
        <v/>
      </c>
      <c r="AE4" s="304" t="str">
        <f>""</f>
        <v/>
      </c>
      <c r="AF4" s="285" t="str">
        <f>""</f>
        <v/>
      </c>
      <c r="AG4" s="285" t="str">
        <f>""</f>
        <v/>
      </c>
      <c r="AH4" s="285" t="str">
        <f>""</f>
        <v/>
      </c>
      <c r="AI4" s="286" t="str">
        <f>""</f>
        <v/>
      </c>
      <c r="AJ4" s="285" t="str">
        <f>""</f>
        <v/>
      </c>
      <c r="AK4" s="285" t="str">
        <f>""</f>
        <v/>
      </c>
      <c r="AL4" s="285" t="str">
        <f>""</f>
        <v/>
      </c>
      <c r="AM4" s="304" t="str">
        <f>""</f>
        <v/>
      </c>
      <c r="AN4" s="285" t="str">
        <f>""</f>
        <v/>
      </c>
      <c r="AO4" s="285" t="str">
        <f>""</f>
        <v/>
      </c>
      <c r="AP4" s="285" t="str">
        <f>""</f>
        <v/>
      </c>
      <c r="AQ4" s="285" t="str">
        <f>""</f>
        <v/>
      </c>
      <c r="AR4" s="284" t="str">
        <f>""</f>
        <v/>
      </c>
      <c r="AS4" s="285" t="str">
        <f>""</f>
        <v/>
      </c>
      <c r="AT4" s="285" t="str">
        <f>""</f>
        <v/>
      </c>
      <c r="AU4" s="304" t="str">
        <f>""</f>
        <v/>
      </c>
      <c r="AV4" s="285" t="str">
        <f>""</f>
        <v/>
      </c>
      <c r="AW4" s="285" t="str">
        <f>""</f>
        <v/>
      </c>
      <c r="AX4" s="285" t="str">
        <f>""</f>
        <v/>
      </c>
      <c r="AY4" s="286" t="str">
        <f>""</f>
        <v/>
      </c>
      <c r="AZ4" s="285"/>
    </row>
    <row r="5" spans="1:57" s="308" customFormat="1" ht="12.75" x14ac:dyDescent="0.25">
      <c r="A5" s="285">
        <v>8</v>
      </c>
      <c r="B5" s="306">
        <f t="shared" si="5"/>
        <v>500</v>
      </c>
      <c r="C5" s="285">
        <f t="shared" si="6"/>
        <v>2</v>
      </c>
      <c r="D5" s="285">
        <f t="shared" si="7"/>
        <v>2</v>
      </c>
      <c r="E5" s="307">
        <f t="shared" si="8"/>
        <v>1000</v>
      </c>
      <c r="F5" s="298">
        <v>2</v>
      </c>
      <c r="G5" s="296">
        <f t="shared" si="9"/>
        <v>0.75</v>
      </c>
      <c r="H5" s="296">
        <f t="shared" si="10"/>
        <v>0.5</v>
      </c>
      <c r="I5" s="296">
        <f t="shared" si="11"/>
        <v>0</v>
      </c>
      <c r="J5" s="297">
        <f t="shared" si="12"/>
        <v>0</v>
      </c>
      <c r="K5" s="308" t="str">
        <f t="shared" si="13"/>
        <v>ECG_1000Hz_PRF_500Hz</v>
      </c>
      <c r="L5" s="284" t="s">
        <v>603</v>
      </c>
      <c r="M5" s="285" t="s">
        <v>594</v>
      </c>
      <c r="N5" s="285" t="s">
        <v>594</v>
      </c>
      <c r="O5" s="304" t="s">
        <v>594</v>
      </c>
      <c r="P5" s="285" t="s">
        <v>603</v>
      </c>
      <c r="Q5" s="285" t="s">
        <v>594</v>
      </c>
      <c r="R5" s="285" t="s">
        <v>594</v>
      </c>
      <c r="S5" s="286" t="s">
        <v>604</v>
      </c>
      <c r="T5" s="285" t="str">
        <f>""</f>
        <v/>
      </c>
      <c r="U5" s="285" t="str">
        <f>""</f>
        <v/>
      </c>
      <c r="V5" s="285" t="str">
        <f>""</f>
        <v/>
      </c>
      <c r="W5" s="304" t="str">
        <f>""</f>
        <v/>
      </c>
      <c r="X5" s="285" t="str">
        <f>""</f>
        <v/>
      </c>
      <c r="Y5" s="285" t="str">
        <f>""</f>
        <v/>
      </c>
      <c r="Z5" s="285" t="str">
        <f>""</f>
        <v/>
      </c>
      <c r="AA5" s="285" t="str">
        <f>""</f>
        <v/>
      </c>
      <c r="AB5" s="284" t="str">
        <f>""</f>
        <v/>
      </c>
      <c r="AC5" s="285" t="str">
        <f>""</f>
        <v/>
      </c>
      <c r="AD5" s="285" t="str">
        <f>""</f>
        <v/>
      </c>
      <c r="AE5" s="304" t="str">
        <f>""</f>
        <v/>
      </c>
      <c r="AF5" s="285" t="str">
        <f>""</f>
        <v/>
      </c>
      <c r="AG5" s="285" t="str">
        <f>""</f>
        <v/>
      </c>
      <c r="AH5" s="285" t="str">
        <f>""</f>
        <v/>
      </c>
      <c r="AI5" s="286" t="str">
        <f>""</f>
        <v/>
      </c>
      <c r="AJ5" s="285" t="str">
        <f>""</f>
        <v/>
      </c>
      <c r="AK5" s="285" t="str">
        <f>""</f>
        <v/>
      </c>
      <c r="AL5" s="285" t="str">
        <f>""</f>
        <v/>
      </c>
      <c r="AM5" s="304" t="str">
        <f>""</f>
        <v/>
      </c>
      <c r="AN5" s="285" t="str">
        <f>""</f>
        <v/>
      </c>
      <c r="AO5" s="285" t="str">
        <f>""</f>
        <v/>
      </c>
      <c r="AP5" s="285" t="str">
        <f>""</f>
        <v/>
      </c>
      <c r="AQ5" s="285" t="str">
        <f>""</f>
        <v/>
      </c>
      <c r="AR5" s="284" t="str">
        <f>""</f>
        <v/>
      </c>
      <c r="AS5" s="285" t="str">
        <f>""</f>
        <v/>
      </c>
      <c r="AT5" s="285" t="str">
        <f>""</f>
        <v/>
      </c>
      <c r="AU5" s="304" t="str">
        <f>""</f>
        <v/>
      </c>
      <c r="AV5" s="285" t="str">
        <f>""</f>
        <v/>
      </c>
      <c r="AW5" s="285" t="str">
        <f>""</f>
        <v/>
      </c>
      <c r="AX5" s="285" t="str">
        <f>""</f>
        <v/>
      </c>
      <c r="AY5" s="286" t="str">
        <f>""</f>
        <v/>
      </c>
      <c r="AZ5" s="285"/>
    </row>
    <row r="6" spans="1:57" s="308" customFormat="1" ht="12.75" x14ac:dyDescent="0.25">
      <c r="A6" s="285">
        <v>12</v>
      </c>
      <c r="B6" s="306">
        <f>fCLK_PRF_ECG*1000/32/A6</f>
        <v>333.33333333333331</v>
      </c>
      <c r="C6" s="285">
        <f t="shared" si="6"/>
        <v>2</v>
      </c>
      <c r="D6" s="285">
        <f t="shared" si="7"/>
        <v>3</v>
      </c>
      <c r="E6" s="307">
        <f t="shared" si="8"/>
        <v>1000</v>
      </c>
      <c r="F6" s="298">
        <v>3</v>
      </c>
      <c r="G6" s="296">
        <f t="shared" si="9"/>
        <v>0.75</v>
      </c>
      <c r="H6" s="296">
        <f t="shared" si="10"/>
        <v>0.75</v>
      </c>
      <c r="I6" s="296">
        <f t="shared" si="11"/>
        <v>0.5</v>
      </c>
      <c r="J6" s="297">
        <f t="shared" si="12"/>
        <v>0</v>
      </c>
      <c r="K6" s="308" t="str">
        <f t="shared" si="13"/>
        <v>ECG_1000Hz_PRF_333Hz</v>
      </c>
      <c r="L6" s="284" t="s">
        <v>603</v>
      </c>
      <c r="M6" s="285" t="s">
        <v>594</v>
      </c>
      <c r="N6" s="285" t="s">
        <v>594</v>
      </c>
      <c r="O6" s="304" t="s">
        <v>594</v>
      </c>
      <c r="P6" s="285" t="s">
        <v>603</v>
      </c>
      <c r="Q6" s="285" t="s">
        <v>594</v>
      </c>
      <c r="R6" s="285" t="s">
        <v>594</v>
      </c>
      <c r="S6" s="286" t="s">
        <v>594</v>
      </c>
      <c r="T6" s="285" t="s">
        <v>603</v>
      </c>
      <c r="U6" s="285" t="s">
        <v>594</v>
      </c>
      <c r="V6" s="285" t="s">
        <v>594</v>
      </c>
      <c r="W6" s="304" t="s">
        <v>604</v>
      </c>
      <c r="X6" s="285" t="str">
        <f>""</f>
        <v/>
      </c>
      <c r="Y6" s="285" t="str">
        <f>""</f>
        <v/>
      </c>
      <c r="Z6" s="285" t="str">
        <f>""</f>
        <v/>
      </c>
      <c r="AA6" s="285" t="str">
        <f>""</f>
        <v/>
      </c>
      <c r="AB6" s="284" t="str">
        <f>""</f>
        <v/>
      </c>
      <c r="AC6" s="285" t="str">
        <f>""</f>
        <v/>
      </c>
      <c r="AD6" s="285" t="str">
        <f>""</f>
        <v/>
      </c>
      <c r="AE6" s="304" t="str">
        <f>""</f>
        <v/>
      </c>
      <c r="AF6" s="285" t="str">
        <f>""</f>
        <v/>
      </c>
      <c r="AG6" s="285" t="str">
        <f>""</f>
        <v/>
      </c>
      <c r="AH6" s="285" t="str">
        <f>""</f>
        <v/>
      </c>
      <c r="AI6" s="286" t="str">
        <f>""</f>
        <v/>
      </c>
      <c r="AJ6" s="285" t="str">
        <f>""</f>
        <v/>
      </c>
      <c r="AK6" s="285" t="str">
        <f>""</f>
        <v/>
      </c>
      <c r="AL6" s="285" t="str">
        <f>""</f>
        <v/>
      </c>
      <c r="AM6" s="304" t="str">
        <f>""</f>
        <v/>
      </c>
      <c r="AN6" s="285" t="str">
        <f>""</f>
        <v/>
      </c>
      <c r="AO6" s="285" t="str">
        <f>""</f>
        <v/>
      </c>
      <c r="AP6" s="285" t="str">
        <f>""</f>
        <v/>
      </c>
      <c r="AQ6" s="285" t="str">
        <f>""</f>
        <v/>
      </c>
      <c r="AR6" s="284" t="str">
        <f>""</f>
        <v/>
      </c>
      <c r="AS6" s="285" t="str">
        <f>""</f>
        <v/>
      </c>
      <c r="AT6" s="285" t="str">
        <f>""</f>
        <v/>
      </c>
      <c r="AU6" s="304" t="str">
        <f>""</f>
        <v/>
      </c>
      <c r="AV6" s="285" t="str">
        <f>""</f>
        <v/>
      </c>
      <c r="AW6" s="285" t="str">
        <f>""</f>
        <v/>
      </c>
      <c r="AX6" s="285" t="str">
        <f>""</f>
        <v/>
      </c>
      <c r="AY6" s="286" t="str">
        <f>""</f>
        <v/>
      </c>
      <c r="AZ6" s="285"/>
      <c r="BB6" s="306"/>
      <c r="BC6" s="306"/>
      <c r="BD6" s="306"/>
      <c r="BE6" s="306"/>
    </row>
    <row r="7" spans="1:57" s="308" customFormat="1" ht="12.75" x14ac:dyDescent="0.25">
      <c r="A7" s="285">
        <v>16</v>
      </c>
      <c r="B7" s="306">
        <f>fCLK_PRF_ECG*1000/32/A7</f>
        <v>250</v>
      </c>
      <c r="C7" s="285">
        <f t="shared" si="6"/>
        <v>2</v>
      </c>
      <c r="D7" s="285">
        <f t="shared" si="7"/>
        <v>4</v>
      </c>
      <c r="E7" s="307">
        <f t="shared" si="8"/>
        <v>1000</v>
      </c>
      <c r="F7" s="298">
        <v>4</v>
      </c>
      <c r="G7" s="296">
        <f t="shared" si="9"/>
        <v>0.75</v>
      </c>
      <c r="H7" s="296">
        <f t="shared" si="10"/>
        <v>0.75</v>
      </c>
      <c r="I7" s="296">
        <f t="shared" si="11"/>
        <v>0.75</v>
      </c>
      <c r="J7" s="297">
        <f t="shared" si="12"/>
        <v>0.5</v>
      </c>
      <c r="K7" s="308" t="str">
        <f t="shared" si="13"/>
        <v>ECG_1000Hz_PRF_250Hz</v>
      </c>
      <c r="L7" s="284" t="s">
        <v>603</v>
      </c>
      <c r="M7" s="285" t="s">
        <v>594</v>
      </c>
      <c r="N7" s="285" t="s">
        <v>594</v>
      </c>
      <c r="O7" s="304" t="s">
        <v>594</v>
      </c>
      <c r="P7" s="285" t="s">
        <v>603</v>
      </c>
      <c r="Q7" s="285" t="s">
        <v>594</v>
      </c>
      <c r="R7" s="285" t="s">
        <v>594</v>
      </c>
      <c r="S7" s="286" t="s">
        <v>594</v>
      </c>
      <c r="T7" s="285" t="s">
        <v>603</v>
      </c>
      <c r="U7" s="285" t="s">
        <v>594</v>
      </c>
      <c r="V7" s="285" t="s">
        <v>594</v>
      </c>
      <c r="W7" s="304" t="s">
        <v>594</v>
      </c>
      <c r="X7" s="285" t="s">
        <v>603</v>
      </c>
      <c r="Y7" s="285" t="s">
        <v>594</v>
      </c>
      <c r="Z7" s="285" t="s">
        <v>594</v>
      </c>
      <c r="AA7" s="285" t="s">
        <v>604</v>
      </c>
      <c r="AB7" s="284" t="str">
        <f>""</f>
        <v/>
      </c>
      <c r="AC7" s="285" t="str">
        <f>""</f>
        <v/>
      </c>
      <c r="AD7" s="285" t="str">
        <f>""</f>
        <v/>
      </c>
      <c r="AE7" s="304" t="str">
        <f>""</f>
        <v/>
      </c>
      <c r="AF7" s="285" t="str">
        <f>""</f>
        <v/>
      </c>
      <c r="AG7" s="285" t="str">
        <f>""</f>
        <v/>
      </c>
      <c r="AH7" s="285" t="str">
        <f>""</f>
        <v/>
      </c>
      <c r="AI7" s="286" t="str">
        <f>""</f>
        <v/>
      </c>
      <c r="AJ7" s="285" t="str">
        <f>""</f>
        <v/>
      </c>
      <c r="AK7" s="285" t="str">
        <f>""</f>
        <v/>
      </c>
      <c r="AL7" s="285" t="str">
        <f>""</f>
        <v/>
      </c>
      <c r="AM7" s="304" t="str">
        <f>""</f>
        <v/>
      </c>
      <c r="AN7" s="285" t="str">
        <f>""</f>
        <v/>
      </c>
      <c r="AO7" s="285" t="str">
        <f>""</f>
        <v/>
      </c>
      <c r="AP7" s="285" t="str">
        <f>""</f>
        <v/>
      </c>
      <c r="AQ7" s="285" t="str">
        <f>""</f>
        <v/>
      </c>
      <c r="AR7" s="284" t="str">
        <f>""</f>
        <v/>
      </c>
      <c r="AS7" s="285" t="str">
        <f>""</f>
        <v/>
      </c>
      <c r="AT7" s="285" t="str">
        <f>""</f>
        <v/>
      </c>
      <c r="AU7" s="304" t="str">
        <f>""</f>
        <v/>
      </c>
      <c r="AV7" s="285" t="str">
        <f>""</f>
        <v/>
      </c>
      <c r="AW7" s="285" t="str">
        <f>""</f>
        <v/>
      </c>
      <c r="AX7" s="285" t="str">
        <f>""</f>
        <v/>
      </c>
      <c r="AY7" s="286" t="str">
        <f>""</f>
        <v/>
      </c>
      <c r="AZ7" s="285"/>
    </row>
    <row r="8" spans="1:57" s="315" customFormat="1" ht="12.75" x14ac:dyDescent="0.25">
      <c r="A8" s="309">
        <v>20</v>
      </c>
      <c r="B8" s="310">
        <f>fCLK_PRF_ECG*1000/32/A8</f>
        <v>200</v>
      </c>
      <c r="C8" s="309">
        <f t="shared" si="6"/>
        <v>2</v>
      </c>
      <c r="D8" s="309">
        <f t="shared" si="7"/>
        <v>5</v>
      </c>
      <c r="E8" s="311">
        <f t="shared" si="8"/>
        <v>1000</v>
      </c>
      <c r="F8" s="312">
        <v>4</v>
      </c>
      <c r="G8" s="313">
        <f t="shared" si="9"/>
        <v>0.75</v>
      </c>
      <c r="H8" s="313">
        <f t="shared" si="10"/>
        <v>0.75</v>
      </c>
      <c r="I8" s="313">
        <f t="shared" si="11"/>
        <v>0.75</v>
      </c>
      <c r="J8" s="314">
        <f t="shared" si="12"/>
        <v>0.75</v>
      </c>
      <c r="K8" s="315" t="str">
        <f t="shared" si="13"/>
        <v>ECG_1000Hz_PRF_200Hz</v>
      </c>
      <c r="L8" s="316" t="s">
        <v>603</v>
      </c>
      <c r="M8" s="309" t="s">
        <v>594</v>
      </c>
      <c r="N8" s="309" t="s">
        <v>594</v>
      </c>
      <c r="O8" s="317" t="s">
        <v>594</v>
      </c>
      <c r="P8" s="309" t="s">
        <v>603</v>
      </c>
      <c r="Q8" s="309" t="s">
        <v>594</v>
      </c>
      <c r="R8" s="309" t="s">
        <v>594</v>
      </c>
      <c r="S8" s="318" t="s">
        <v>594</v>
      </c>
      <c r="T8" s="309" t="s">
        <v>603</v>
      </c>
      <c r="U8" s="309" t="s">
        <v>594</v>
      </c>
      <c r="V8" s="309" t="s">
        <v>594</v>
      </c>
      <c r="W8" s="317" t="s">
        <v>594</v>
      </c>
      <c r="X8" s="309" t="s">
        <v>603</v>
      </c>
      <c r="Y8" s="309" t="s">
        <v>594</v>
      </c>
      <c r="Z8" s="309" t="s">
        <v>594</v>
      </c>
      <c r="AA8" s="309" t="s">
        <v>594</v>
      </c>
      <c r="AB8" s="316" t="s">
        <v>603</v>
      </c>
      <c r="AC8" s="309" t="s">
        <v>604</v>
      </c>
      <c r="AD8" s="309" t="s">
        <v>604</v>
      </c>
      <c r="AE8" s="317" t="s">
        <v>604</v>
      </c>
      <c r="AF8" s="309" t="str">
        <f>""</f>
        <v/>
      </c>
      <c r="AG8" s="309" t="str">
        <f>""</f>
        <v/>
      </c>
      <c r="AH8" s="309" t="str">
        <f>""</f>
        <v/>
      </c>
      <c r="AI8" s="318" t="str">
        <f>""</f>
        <v/>
      </c>
      <c r="AJ8" s="309" t="str">
        <f>""</f>
        <v/>
      </c>
      <c r="AK8" s="309" t="str">
        <f>""</f>
        <v/>
      </c>
      <c r="AL8" s="309" t="str">
        <f>""</f>
        <v/>
      </c>
      <c r="AM8" s="317" t="str">
        <f>""</f>
        <v/>
      </c>
      <c r="AN8" s="309" t="str">
        <f>""</f>
        <v/>
      </c>
      <c r="AO8" s="309" t="str">
        <f>""</f>
        <v/>
      </c>
      <c r="AP8" s="309" t="str">
        <f>""</f>
        <v/>
      </c>
      <c r="AQ8" s="309" t="str">
        <f>""</f>
        <v/>
      </c>
      <c r="AR8" s="316" t="str">
        <f>""</f>
        <v/>
      </c>
      <c r="AS8" s="309" t="str">
        <f>""</f>
        <v/>
      </c>
      <c r="AT8" s="309" t="str">
        <f>""</f>
        <v/>
      </c>
      <c r="AU8" s="317" t="str">
        <f>""</f>
        <v/>
      </c>
      <c r="AV8" s="309" t="str">
        <f>""</f>
        <v/>
      </c>
      <c r="AW8" s="309" t="str">
        <f>""</f>
        <v/>
      </c>
      <c r="AX8" s="309" t="str">
        <f>""</f>
        <v/>
      </c>
      <c r="AY8" s="318" t="str">
        <f>""</f>
        <v/>
      </c>
      <c r="AZ8" s="309"/>
    </row>
    <row r="9" spans="1:57" s="325" customFormat="1" ht="12.75" x14ac:dyDescent="0.25">
      <c r="A9" s="319">
        <v>5</v>
      </c>
      <c r="B9" s="320">
        <f t="shared" si="5"/>
        <v>800</v>
      </c>
      <c r="C9" s="319">
        <f t="shared" si="6"/>
        <v>1</v>
      </c>
      <c r="D9" s="319">
        <f t="shared" si="7"/>
        <v>1</v>
      </c>
      <c r="E9" s="321">
        <f t="shared" si="8"/>
        <v>800</v>
      </c>
      <c r="F9" s="322">
        <v>1</v>
      </c>
      <c r="G9" s="323">
        <f t="shared" si="9"/>
        <v>0.75</v>
      </c>
      <c r="H9" s="323">
        <f t="shared" si="10"/>
        <v>0</v>
      </c>
      <c r="I9" s="323">
        <f t="shared" si="11"/>
        <v>0</v>
      </c>
      <c r="J9" s="324">
        <f t="shared" si="12"/>
        <v>0</v>
      </c>
      <c r="K9" s="325" t="str">
        <f t="shared" si="13"/>
        <v>ECG_800Hz_PRF_800Hz</v>
      </c>
      <c r="L9" s="326" t="s">
        <v>603</v>
      </c>
      <c r="M9" s="319" t="s">
        <v>594</v>
      </c>
      <c r="N9" s="319" t="s">
        <v>594</v>
      </c>
      <c r="O9" s="327" t="s">
        <v>594</v>
      </c>
      <c r="P9" s="319" t="s">
        <v>604</v>
      </c>
      <c r="Q9" s="319" t="str">
        <f>""</f>
        <v/>
      </c>
      <c r="R9" s="319" t="str">
        <f>""</f>
        <v/>
      </c>
      <c r="S9" s="328" t="str">
        <f>""</f>
        <v/>
      </c>
      <c r="T9" s="319" t="str">
        <f>""</f>
        <v/>
      </c>
      <c r="U9" s="319" t="str">
        <f>""</f>
        <v/>
      </c>
      <c r="V9" s="319" t="str">
        <f>""</f>
        <v/>
      </c>
      <c r="W9" s="327" t="str">
        <f>""</f>
        <v/>
      </c>
      <c r="X9" s="319" t="str">
        <f>""</f>
        <v/>
      </c>
      <c r="Y9" s="319" t="str">
        <f>""</f>
        <v/>
      </c>
      <c r="Z9" s="319" t="str">
        <f>""</f>
        <v/>
      </c>
      <c r="AA9" s="319" t="str">
        <f>""</f>
        <v/>
      </c>
      <c r="AB9" s="326" t="str">
        <f>""</f>
        <v/>
      </c>
      <c r="AC9" s="319" t="str">
        <f>""</f>
        <v/>
      </c>
      <c r="AD9" s="319" t="str">
        <f>""</f>
        <v/>
      </c>
      <c r="AE9" s="327" t="str">
        <f>""</f>
        <v/>
      </c>
      <c r="AF9" s="319" t="str">
        <f>""</f>
        <v/>
      </c>
      <c r="AG9" s="319" t="str">
        <f>""</f>
        <v/>
      </c>
      <c r="AH9" s="319" t="str">
        <f>""</f>
        <v/>
      </c>
      <c r="AI9" s="328" t="str">
        <f>""</f>
        <v/>
      </c>
      <c r="AJ9" s="319" t="str">
        <f>""</f>
        <v/>
      </c>
      <c r="AK9" s="319" t="str">
        <f>""</f>
        <v/>
      </c>
      <c r="AL9" s="319" t="str">
        <f>""</f>
        <v/>
      </c>
      <c r="AM9" s="327" t="str">
        <f>""</f>
        <v/>
      </c>
      <c r="AN9" s="319" t="str">
        <f>""</f>
        <v/>
      </c>
      <c r="AO9" s="319" t="str">
        <f>""</f>
        <v/>
      </c>
      <c r="AP9" s="319" t="str">
        <f>""</f>
        <v/>
      </c>
      <c r="AQ9" s="319" t="str">
        <f>""</f>
        <v/>
      </c>
      <c r="AR9" s="326" t="str">
        <f>""</f>
        <v/>
      </c>
      <c r="AS9" s="319" t="str">
        <f>""</f>
        <v/>
      </c>
      <c r="AT9" s="319" t="str">
        <f>""</f>
        <v/>
      </c>
      <c r="AU9" s="327" t="str">
        <f>""</f>
        <v/>
      </c>
      <c r="AV9" s="319" t="str">
        <f>""</f>
        <v/>
      </c>
      <c r="AW9" s="319" t="str">
        <f>""</f>
        <v/>
      </c>
      <c r="AX9" s="319" t="str">
        <f>""</f>
        <v/>
      </c>
      <c r="AY9" s="328" t="str">
        <f>""</f>
        <v/>
      </c>
      <c r="AZ9" s="319"/>
    </row>
    <row r="10" spans="1:57" s="325" customFormat="1" ht="12.75" x14ac:dyDescent="0.25">
      <c r="A10" s="319">
        <v>6</v>
      </c>
      <c r="B10" s="320">
        <f t="shared" si="5"/>
        <v>666.66666666666663</v>
      </c>
      <c r="C10" s="319">
        <f t="shared" si="6"/>
        <v>1</v>
      </c>
      <c r="D10" s="319">
        <f t="shared" si="7"/>
        <v>1</v>
      </c>
      <c r="E10" s="321">
        <f t="shared" si="8"/>
        <v>666.66666666666663</v>
      </c>
      <c r="F10" s="322">
        <v>1</v>
      </c>
      <c r="G10" s="323">
        <f t="shared" si="9"/>
        <v>1</v>
      </c>
      <c r="H10" s="323">
        <f t="shared" si="10"/>
        <v>0</v>
      </c>
      <c r="I10" s="323">
        <f t="shared" si="11"/>
        <v>0</v>
      </c>
      <c r="J10" s="324">
        <f t="shared" si="12"/>
        <v>0</v>
      </c>
      <c r="K10" s="325" t="str">
        <f t="shared" si="13"/>
        <v>ECG_667Hz_PRF_667Hz</v>
      </c>
      <c r="L10" s="326" t="s">
        <v>603</v>
      </c>
      <c r="M10" s="319" t="s">
        <v>594</v>
      </c>
      <c r="N10" s="319" t="s">
        <v>594</v>
      </c>
      <c r="O10" s="327" t="s">
        <v>594</v>
      </c>
      <c r="P10" s="319" t="s">
        <v>594</v>
      </c>
      <c r="Q10" s="319" t="s">
        <v>604</v>
      </c>
      <c r="R10" s="319" t="str">
        <f>""</f>
        <v/>
      </c>
      <c r="S10" s="328" t="str">
        <f>""</f>
        <v/>
      </c>
      <c r="T10" s="319" t="str">
        <f>""</f>
        <v/>
      </c>
      <c r="U10" s="319" t="str">
        <f>""</f>
        <v/>
      </c>
      <c r="V10" s="319" t="str">
        <f>""</f>
        <v/>
      </c>
      <c r="W10" s="327" t="str">
        <f>""</f>
        <v/>
      </c>
      <c r="X10" s="319" t="str">
        <f>""</f>
        <v/>
      </c>
      <c r="Y10" s="319" t="str">
        <f>""</f>
        <v/>
      </c>
      <c r="Z10" s="319" t="str">
        <f>""</f>
        <v/>
      </c>
      <c r="AA10" s="319" t="str">
        <f>""</f>
        <v/>
      </c>
      <c r="AB10" s="326" t="str">
        <f>""</f>
        <v/>
      </c>
      <c r="AC10" s="319" t="str">
        <f>""</f>
        <v/>
      </c>
      <c r="AD10" s="319" t="str">
        <f>""</f>
        <v/>
      </c>
      <c r="AE10" s="327" t="str">
        <f>""</f>
        <v/>
      </c>
      <c r="AF10" s="319" t="str">
        <f>""</f>
        <v/>
      </c>
      <c r="AG10" s="319" t="str">
        <f>""</f>
        <v/>
      </c>
      <c r="AH10" s="319" t="str">
        <f>""</f>
        <v/>
      </c>
      <c r="AI10" s="328" t="str">
        <f>""</f>
        <v/>
      </c>
      <c r="AJ10" s="319" t="str">
        <f>""</f>
        <v/>
      </c>
      <c r="AK10" s="319" t="str">
        <f>""</f>
        <v/>
      </c>
      <c r="AL10" s="319" t="str">
        <f>""</f>
        <v/>
      </c>
      <c r="AM10" s="327" t="str">
        <f>""</f>
        <v/>
      </c>
      <c r="AN10" s="319" t="str">
        <f>""</f>
        <v/>
      </c>
      <c r="AO10" s="319" t="str">
        <f>""</f>
        <v/>
      </c>
      <c r="AP10" s="319" t="str">
        <f>""</f>
        <v/>
      </c>
      <c r="AQ10" s="319" t="str">
        <f>""</f>
        <v/>
      </c>
      <c r="AR10" s="326" t="str">
        <f>""</f>
        <v/>
      </c>
      <c r="AS10" s="319" t="str">
        <f>""</f>
        <v/>
      </c>
      <c r="AT10" s="319" t="str">
        <f>""</f>
        <v/>
      </c>
      <c r="AU10" s="327" t="str">
        <f>""</f>
        <v/>
      </c>
      <c r="AV10" s="319" t="str">
        <f>""</f>
        <v/>
      </c>
      <c r="AW10" s="319" t="str">
        <f>""</f>
        <v/>
      </c>
      <c r="AX10" s="319" t="str">
        <f>""</f>
        <v/>
      </c>
      <c r="AY10" s="328" t="str">
        <f>""</f>
        <v/>
      </c>
      <c r="AZ10" s="319"/>
      <c r="BB10" s="320"/>
      <c r="BC10" s="320"/>
      <c r="BD10" s="320"/>
      <c r="BE10" s="320"/>
    </row>
    <row r="11" spans="1:57" s="325" customFormat="1" ht="12.75" x14ac:dyDescent="0.25">
      <c r="A11" s="319">
        <v>7</v>
      </c>
      <c r="B11" s="320">
        <f t="shared" si="5"/>
        <v>571.42857142857144</v>
      </c>
      <c r="C11" s="319">
        <f t="shared" si="6"/>
        <v>1</v>
      </c>
      <c r="D11" s="319">
        <f t="shared" si="7"/>
        <v>1</v>
      </c>
      <c r="E11" s="321">
        <f t="shared" si="8"/>
        <v>571.42857142857144</v>
      </c>
      <c r="F11" s="322">
        <v>1</v>
      </c>
      <c r="G11" s="323">
        <f t="shared" si="9"/>
        <v>1.25</v>
      </c>
      <c r="H11" s="323">
        <f t="shared" si="10"/>
        <v>0</v>
      </c>
      <c r="I11" s="323">
        <f t="shared" si="11"/>
        <v>0</v>
      </c>
      <c r="J11" s="324">
        <f t="shared" si="12"/>
        <v>0</v>
      </c>
      <c r="K11" s="325" t="str">
        <f t="shared" si="13"/>
        <v>ECG_571Hz_PRF_571Hz</v>
      </c>
      <c r="L11" s="326" t="s">
        <v>603</v>
      </c>
      <c r="M11" s="319" t="s">
        <v>594</v>
      </c>
      <c r="N11" s="319" t="s">
        <v>594</v>
      </c>
      <c r="O11" s="327" t="s">
        <v>594</v>
      </c>
      <c r="P11" s="319" t="s">
        <v>594</v>
      </c>
      <c r="Q11" s="319" t="s">
        <v>594</v>
      </c>
      <c r="R11" s="319" t="s">
        <v>604</v>
      </c>
      <c r="S11" s="328" t="str">
        <f>""</f>
        <v/>
      </c>
      <c r="T11" s="319" t="str">
        <f>""</f>
        <v/>
      </c>
      <c r="U11" s="319" t="str">
        <f>""</f>
        <v/>
      </c>
      <c r="V11" s="319" t="str">
        <f>""</f>
        <v/>
      </c>
      <c r="W11" s="327" t="str">
        <f>""</f>
        <v/>
      </c>
      <c r="X11" s="319" t="str">
        <f>""</f>
        <v/>
      </c>
      <c r="Y11" s="319" t="str">
        <f>""</f>
        <v/>
      </c>
      <c r="Z11" s="319" t="str">
        <f>""</f>
        <v/>
      </c>
      <c r="AA11" s="319" t="str">
        <f>""</f>
        <v/>
      </c>
      <c r="AB11" s="326" t="str">
        <f>""</f>
        <v/>
      </c>
      <c r="AC11" s="319" t="str">
        <f>""</f>
        <v/>
      </c>
      <c r="AD11" s="319" t="str">
        <f>""</f>
        <v/>
      </c>
      <c r="AE11" s="327" t="str">
        <f>""</f>
        <v/>
      </c>
      <c r="AF11" s="319" t="str">
        <f>""</f>
        <v/>
      </c>
      <c r="AG11" s="319" t="str">
        <f>""</f>
        <v/>
      </c>
      <c r="AH11" s="319" t="str">
        <f>""</f>
        <v/>
      </c>
      <c r="AI11" s="328" t="str">
        <f>""</f>
        <v/>
      </c>
      <c r="AJ11" s="319" t="str">
        <f>""</f>
        <v/>
      </c>
      <c r="AK11" s="319" t="str">
        <f>""</f>
        <v/>
      </c>
      <c r="AL11" s="319" t="str">
        <f>""</f>
        <v/>
      </c>
      <c r="AM11" s="327" t="str">
        <f>""</f>
        <v/>
      </c>
      <c r="AN11" s="319" t="str">
        <f>""</f>
        <v/>
      </c>
      <c r="AO11" s="319" t="str">
        <f>""</f>
        <v/>
      </c>
      <c r="AP11" s="319" t="str">
        <f>""</f>
        <v/>
      </c>
      <c r="AQ11" s="319" t="str">
        <f>""</f>
        <v/>
      </c>
      <c r="AR11" s="326" t="str">
        <f>""</f>
        <v/>
      </c>
      <c r="AS11" s="319" t="str">
        <f>""</f>
        <v/>
      </c>
      <c r="AT11" s="319" t="str">
        <f>""</f>
        <v/>
      </c>
      <c r="AU11" s="327" t="str">
        <f>""</f>
        <v/>
      </c>
      <c r="AV11" s="319" t="str">
        <f>""</f>
        <v/>
      </c>
      <c r="AW11" s="319" t="str">
        <f>""</f>
        <v/>
      </c>
      <c r="AX11" s="319" t="str">
        <f>""</f>
        <v/>
      </c>
      <c r="AY11" s="328" t="str">
        <f>""</f>
        <v/>
      </c>
      <c r="AZ11" s="319"/>
      <c r="BB11" s="320"/>
      <c r="BC11" s="320"/>
      <c r="BD11" s="320"/>
      <c r="BE11" s="320"/>
    </row>
    <row r="12" spans="1:57" s="308" customFormat="1" ht="12.75" x14ac:dyDescent="0.25">
      <c r="A12" s="285">
        <v>8</v>
      </c>
      <c r="B12" s="306">
        <f t="shared" si="5"/>
        <v>500</v>
      </c>
      <c r="C12" s="285">
        <f t="shared" si="6"/>
        <v>1</v>
      </c>
      <c r="D12" s="285">
        <f t="shared" si="7"/>
        <v>1</v>
      </c>
      <c r="E12" s="307">
        <f t="shared" si="8"/>
        <v>500</v>
      </c>
      <c r="F12" s="298">
        <v>1</v>
      </c>
      <c r="G12" s="296">
        <f t="shared" si="9"/>
        <v>1.5</v>
      </c>
      <c r="H12" s="296">
        <f t="shared" si="10"/>
        <v>0</v>
      </c>
      <c r="I12" s="296">
        <f t="shared" si="11"/>
        <v>0</v>
      </c>
      <c r="J12" s="297">
        <f t="shared" si="12"/>
        <v>0</v>
      </c>
      <c r="K12" s="308" t="str">
        <f t="shared" si="13"/>
        <v>ECG_500Hz_PRF_500Hz</v>
      </c>
      <c r="L12" s="284" t="s">
        <v>603</v>
      </c>
      <c r="M12" s="285" t="s">
        <v>594</v>
      </c>
      <c r="N12" s="285" t="s">
        <v>594</v>
      </c>
      <c r="O12" s="304" t="s">
        <v>594</v>
      </c>
      <c r="P12" s="285" t="s">
        <v>594</v>
      </c>
      <c r="Q12" s="285" t="s">
        <v>594</v>
      </c>
      <c r="R12" s="285" t="s">
        <v>594</v>
      </c>
      <c r="S12" s="286" t="s">
        <v>604</v>
      </c>
      <c r="T12" s="285" t="str">
        <f>""</f>
        <v/>
      </c>
      <c r="U12" s="285" t="str">
        <f>""</f>
        <v/>
      </c>
      <c r="V12" s="285" t="str">
        <f>""</f>
        <v/>
      </c>
      <c r="W12" s="304" t="str">
        <f>""</f>
        <v/>
      </c>
      <c r="X12" s="285" t="str">
        <f>""</f>
        <v/>
      </c>
      <c r="Y12" s="285" t="str">
        <f>""</f>
        <v/>
      </c>
      <c r="Z12" s="285" t="str">
        <f>""</f>
        <v/>
      </c>
      <c r="AA12" s="285" t="str">
        <f>""</f>
        <v/>
      </c>
      <c r="AB12" s="284" t="str">
        <f>""</f>
        <v/>
      </c>
      <c r="AC12" s="285" t="str">
        <f>""</f>
        <v/>
      </c>
      <c r="AD12" s="285" t="str">
        <f>""</f>
        <v/>
      </c>
      <c r="AE12" s="304" t="str">
        <f>""</f>
        <v/>
      </c>
      <c r="AF12" s="285" t="str">
        <f>""</f>
        <v/>
      </c>
      <c r="AG12" s="285" t="str">
        <f>""</f>
        <v/>
      </c>
      <c r="AH12" s="285" t="str">
        <f>""</f>
        <v/>
      </c>
      <c r="AI12" s="286" t="str">
        <f>""</f>
        <v/>
      </c>
      <c r="AJ12" s="285" t="str">
        <f>""</f>
        <v/>
      </c>
      <c r="AK12" s="285" t="str">
        <f>""</f>
        <v/>
      </c>
      <c r="AL12" s="285" t="str">
        <f>""</f>
        <v/>
      </c>
      <c r="AM12" s="304" t="str">
        <f>""</f>
        <v/>
      </c>
      <c r="AN12" s="285" t="str">
        <f>""</f>
        <v/>
      </c>
      <c r="AO12" s="285" t="str">
        <f>""</f>
        <v/>
      </c>
      <c r="AP12" s="285" t="str">
        <f>""</f>
        <v/>
      </c>
      <c r="AQ12" s="285" t="str">
        <f>""</f>
        <v/>
      </c>
      <c r="AR12" s="284" t="str">
        <f>""</f>
        <v/>
      </c>
      <c r="AS12" s="285" t="str">
        <f>""</f>
        <v/>
      </c>
      <c r="AT12" s="285" t="str">
        <f>""</f>
        <v/>
      </c>
      <c r="AU12" s="304" t="str">
        <f>""</f>
        <v/>
      </c>
      <c r="AV12" s="285" t="str">
        <f>""</f>
        <v/>
      </c>
      <c r="AW12" s="285" t="str">
        <f>""</f>
        <v/>
      </c>
      <c r="AX12" s="285" t="str">
        <f>""</f>
        <v/>
      </c>
      <c r="AY12" s="286" t="str">
        <f>""</f>
        <v/>
      </c>
      <c r="AZ12" s="285"/>
    </row>
    <row r="13" spans="1:57" s="308" customFormat="1" ht="12.75" x14ac:dyDescent="0.25">
      <c r="A13" s="285">
        <v>16</v>
      </c>
      <c r="B13" s="306">
        <f>fCLK_PRF_ECG*1000/32/A13</f>
        <v>250</v>
      </c>
      <c r="C13" s="285">
        <f t="shared" si="6"/>
        <v>1</v>
      </c>
      <c r="D13" s="285">
        <f t="shared" si="7"/>
        <v>2</v>
      </c>
      <c r="E13" s="307">
        <f t="shared" si="8"/>
        <v>500</v>
      </c>
      <c r="F13" s="298">
        <v>2</v>
      </c>
      <c r="G13" s="296">
        <f t="shared" si="9"/>
        <v>1.75</v>
      </c>
      <c r="H13" s="296">
        <f t="shared" si="10"/>
        <v>1.5</v>
      </c>
      <c r="I13" s="296">
        <f t="shared" si="11"/>
        <v>0</v>
      </c>
      <c r="J13" s="297">
        <f t="shared" si="12"/>
        <v>0</v>
      </c>
      <c r="K13" s="308" t="str">
        <f t="shared" si="13"/>
        <v>ECG_500Hz_PRF_250Hz</v>
      </c>
      <c r="L13" s="284" t="s">
        <v>603</v>
      </c>
      <c r="M13" s="285" t="s">
        <v>594</v>
      </c>
      <c r="N13" s="285" t="s">
        <v>594</v>
      </c>
      <c r="O13" s="304" t="s">
        <v>594</v>
      </c>
      <c r="P13" s="285" t="s">
        <v>594</v>
      </c>
      <c r="Q13" s="285" t="s">
        <v>594</v>
      </c>
      <c r="R13" s="285" t="s">
        <v>594</v>
      </c>
      <c r="S13" s="286" t="s">
        <v>594</v>
      </c>
      <c r="T13" s="285" t="s">
        <v>603</v>
      </c>
      <c r="U13" s="285" t="s">
        <v>594</v>
      </c>
      <c r="V13" s="285" t="s">
        <v>594</v>
      </c>
      <c r="W13" s="304" t="s">
        <v>594</v>
      </c>
      <c r="X13" s="285" t="s">
        <v>594</v>
      </c>
      <c r="Y13" s="285" t="s">
        <v>594</v>
      </c>
      <c r="Z13" s="285" t="s">
        <v>594</v>
      </c>
      <c r="AA13" s="285" t="s">
        <v>604</v>
      </c>
      <c r="AB13" s="284" t="str">
        <f>""</f>
        <v/>
      </c>
      <c r="AC13" s="285" t="str">
        <f>""</f>
        <v/>
      </c>
      <c r="AD13" s="285" t="str">
        <f>""</f>
        <v/>
      </c>
      <c r="AE13" s="304" t="str">
        <f>""</f>
        <v/>
      </c>
      <c r="AF13" s="285" t="str">
        <f>""</f>
        <v/>
      </c>
      <c r="AG13" s="285" t="str">
        <f>""</f>
        <v/>
      </c>
      <c r="AH13" s="285" t="str">
        <f>""</f>
        <v/>
      </c>
      <c r="AI13" s="286" t="str">
        <f>""</f>
        <v/>
      </c>
      <c r="AJ13" s="285" t="str">
        <f>""</f>
        <v/>
      </c>
      <c r="AK13" s="285" t="str">
        <f>""</f>
        <v/>
      </c>
      <c r="AL13" s="285" t="str">
        <f>""</f>
        <v/>
      </c>
      <c r="AM13" s="304" t="str">
        <f>""</f>
        <v/>
      </c>
      <c r="AN13" s="285" t="str">
        <f>""</f>
        <v/>
      </c>
      <c r="AO13" s="285" t="str">
        <f>""</f>
        <v/>
      </c>
      <c r="AP13" s="285" t="str">
        <f>""</f>
        <v/>
      </c>
      <c r="AQ13" s="285" t="str">
        <f>""</f>
        <v/>
      </c>
      <c r="AR13" s="284" t="str">
        <f>""</f>
        <v/>
      </c>
      <c r="AS13" s="285" t="str">
        <f>""</f>
        <v/>
      </c>
      <c r="AT13" s="285" t="str">
        <f>""</f>
        <v/>
      </c>
      <c r="AU13" s="304" t="str">
        <f>""</f>
        <v/>
      </c>
      <c r="AV13" s="285" t="str">
        <f>""</f>
        <v/>
      </c>
      <c r="AW13" s="285" t="str">
        <f>""</f>
        <v/>
      </c>
      <c r="AX13" s="285" t="str">
        <f>""</f>
        <v/>
      </c>
      <c r="AY13" s="286" t="str">
        <f>""</f>
        <v/>
      </c>
      <c r="AZ13" s="285"/>
    </row>
    <row r="14" spans="1:57" s="308" customFormat="1" ht="12.75" x14ac:dyDescent="0.25">
      <c r="A14" s="285">
        <v>24</v>
      </c>
      <c r="B14" s="306">
        <f>fCLK_PRF_ECG*1000/32/A14</f>
        <v>166.66666666666666</v>
      </c>
      <c r="C14" s="285">
        <f t="shared" si="6"/>
        <v>1</v>
      </c>
      <c r="D14" s="285">
        <f t="shared" si="7"/>
        <v>3</v>
      </c>
      <c r="E14" s="307">
        <f t="shared" si="8"/>
        <v>500</v>
      </c>
      <c r="F14" s="298">
        <v>3</v>
      </c>
      <c r="G14" s="296">
        <f t="shared" si="9"/>
        <v>1.75</v>
      </c>
      <c r="H14" s="296">
        <f t="shared" si="10"/>
        <v>1.75</v>
      </c>
      <c r="I14" s="296">
        <f t="shared" si="11"/>
        <v>1.5</v>
      </c>
      <c r="J14" s="297">
        <f t="shared" si="12"/>
        <v>0</v>
      </c>
      <c r="K14" s="308" t="str">
        <f t="shared" si="13"/>
        <v>ECG_500Hz_PRF_167Hz</v>
      </c>
      <c r="L14" s="284" t="s">
        <v>603</v>
      </c>
      <c r="M14" s="285" t="s">
        <v>594</v>
      </c>
      <c r="N14" s="285" t="s">
        <v>594</v>
      </c>
      <c r="O14" s="304" t="s">
        <v>594</v>
      </c>
      <c r="P14" s="285" t="s">
        <v>594</v>
      </c>
      <c r="Q14" s="285" t="s">
        <v>594</v>
      </c>
      <c r="R14" s="285" t="s">
        <v>594</v>
      </c>
      <c r="S14" s="286" t="s">
        <v>594</v>
      </c>
      <c r="T14" s="285" t="s">
        <v>603</v>
      </c>
      <c r="U14" s="285" t="s">
        <v>594</v>
      </c>
      <c r="V14" s="285" t="s">
        <v>594</v>
      </c>
      <c r="W14" s="304" t="s">
        <v>594</v>
      </c>
      <c r="X14" s="285" t="s">
        <v>594</v>
      </c>
      <c r="Y14" s="285" t="s">
        <v>594</v>
      </c>
      <c r="Z14" s="285" t="s">
        <v>594</v>
      </c>
      <c r="AA14" s="285" t="s">
        <v>594</v>
      </c>
      <c r="AB14" s="284" t="s">
        <v>603</v>
      </c>
      <c r="AC14" s="285" t="s">
        <v>594</v>
      </c>
      <c r="AD14" s="285" t="s">
        <v>594</v>
      </c>
      <c r="AE14" s="304" t="s">
        <v>594</v>
      </c>
      <c r="AF14" s="285" t="s">
        <v>594</v>
      </c>
      <c r="AG14" s="285" t="s">
        <v>594</v>
      </c>
      <c r="AH14" s="285" t="s">
        <v>594</v>
      </c>
      <c r="AI14" s="286" t="s">
        <v>604</v>
      </c>
      <c r="AJ14" s="285" t="str">
        <f>""</f>
        <v/>
      </c>
      <c r="AK14" s="285" t="str">
        <f>""</f>
        <v/>
      </c>
      <c r="AL14" s="285" t="str">
        <f>""</f>
        <v/>
      </c>
      <c r="AM14" s="304" t="str">
        <f>""</f>
        <v/>
      </c>
      <c r="AN14" s="285" t="str">
        <f>""</f>
        <v/>
      </c>
      <c r="AO14" s="285" t="str">
        <f>""</f>
        <v/>
      </c>
      <c r="AP14" s="285" t="str">
        <f>""</f>
        <v/>
      </c>
      <c r="AQ14" s="285" t="str">
        <f>""</f>
        <v/>
      </c>
      <c r="AR14" s="284" t="str">
        <f>""</f>
        <v/>
      </c>
      <c r="AS14" s="285" t="str">
        <f>""</f>
        <v/>
      </c>
      <c r="AT14" s="285" t="str">
        <f>""</f>
        <v/>
      </c>
      <c r="AU14" s="304" t="str">
        <f>""</f>
        <v/>
      </c>
      <c r="AV14" s="285" t="str">
        <f>""</f>
        <v/>
      </c>
      <c r="AW14" s="285" t="str">
        <f>""</f>
        <v/>
      </c>
      <c r="AX14" s="285" t="str">
        <f>""</f>
        <v/>
      </c>
      <c r="AY14" s="286" t="str">
        <f>""</f>
        <v/>
      </c>
      <c r="AZ14" s="285"/>
    </row>
    <row r="15" spans="1:57" s="308" customFormat="1" ht="12.75" x14ac:dyDescent="0.25">
      <c r="A15" s="285">
        <v>32</v>
      </c>
      <c r="B15" s="306">
        <f>fCLK_PRF_ECG*1000/32/A15</f>
        <v>125</v>
      </c>
      <c r="C15" s="285">
        <f t="shared" si="6"/>
        <v>1</v>
      </c>
      <c r="D15" s="285">
        <f t="shared" si="7"/>
        <v>4</v>
      </c>
      <c r="E15" s="307">
        <f t="shared" si="8"/>
        <v>500</v>
      </c>
      <c r="F15" s="298">
        <v>4</v>
      </c>
      <c r="G15" s="296">
        <f t="shared" si="9"/>
        <v>1.75</v>
      </c>
      <c r="H15" s="296">
        <f t="shared" si="10"/>
        <v>1.75</v>
      </c>
      <c r="I15" s="296">
        <f t="shared" si="11"/>
        <v>1.75</v>
      </c>
      <c r="J15" s="297">
        <f t="shared" si="12"/>
        <v>1.5</v>
      </c>
      <c r="K15" s="308" t="str">
        <f t="shared" si="13"/>
        <v>ECG_500Hz_PRF_125Hz</v>
      </c>
      <c r="L15" s="284" t="s">
        <v>603</v>
      </c>
      <c r="M15" s="285" t="s">
        <v>594</v>
      </c>
      <c r="N15" s="285" t="s">
        <v>594</v>
      </c>
      <c r="O15" s="304" t="s">
        <v>594</v>
      </c>
      <c r="P15" s="285" t="s">
        <v>594</v>
      </c>
      <c r="Q15" s="285" t="s">
        <v>594</v>
      </c>
      <c r="R15" s="285" t="s">
        <v>594</v>
      </c>
      <c r="S15" s="286" t="s">
        <v>594</v>
      </c>
      <c r="T15" s="285" t="s">
        <v>603</v>
      </c>
      <c r="U15" s="285" t="s">
        <v>594</v>
      </c>
      <c r="V15" s="285" t="s">
        <v>594</v>
      </c>
      <c r="W15" s="304" t="s">
        <v>594</v>
      </c>
      <c r="X15" s="285" t="s">
        <v>594</v>
      </c>
      <c r="Y15" s="285" t="s">
        <v>594</v>
      </c>
      <c r="Z15" s="285" t="s">
        <v>594</v>
      </c>
      <c r="AA15" s="285" t="s">
        <v>594</v>
      </c>
      <c r="AB15" s="284" t="s">
        <v>603</v>
      </c>
      <c r="AC15" s="285" t="s">
        <v>594</v>
      </c>
      <c r="AD15" s="285" t="s">
        <v>594</v>
      </c>
      <c r="AE15" s="304" t="s">
        <v>594</v>
      </c>
      <c r="AF15" s="285" t="s">
        <v>594</v>
      </c>
      <c r="AG15" s="285" t="s">
        <v>594</v>
      </c>
      <c r="AH15" s="285" t="s">
        <v>594</v>
      </c>
      <c r="AI15" s="286" t="s">
        <v>594</v>
      </c>
      <c r="AJ15" s="285" t="s">
        <v>603</v>
      </c>
      <c r="AK15" s="285" t="s">
        <v>594</v>
      </c>
      <c r="AL15" s="285" t="s">
        <v>594</v>
      </c>
      <c r="AM15" s="304" t="s">
        <v>594</v>
      </c>
      <c r="AN15" s="285" t="s">
        <v>594</v>
      </c>
      <c r="AO15" s="285" t="s">
        <v>594</v>
      </c>
      <c r="AP15" s="285" t="s">
        <v>594</v>
      </c>
      <c r="AQ15" s="285" t="s">
        <v>604</v>
      </c>
      <c r="AR15" s="284" t="str">
        <f>""</f>
        <v/>
      </c>
      <c r="AS15" s="285" t="str">
        <f>""</f>
        <v/>
      </c>
      <c r="AT15" s="285" t="str">
        <f>""</f>
        <v/>
      </c>
      <c r="AU15" s="304" t="str">
        <f>""</f>
        <v/>
      </c>
      <c r="AV15" s="285" t="str">
        <f>""</f>
        <v/>
      </c>
      <c r="AW15" s="285" t="str">
        <f>""</f>
        <v/>
      </c>
      <c r="AX15" s="285" t="str">
        <f>""</f>
        <v/>
      </c>
      <c r="AY15" s="286" t="str">
        <f>""</f>
        <v/>
      </c>
      <c r="AZ15" s="285"/>
    </row>
    <row r="16" spans="1:57" s="315" customFormat="1" ht="12.75" x14ac:dyDescent="0.25">
      <c r="A16" s="309">
        <v>40</v>
      </c>
      <c r="B16" s="310">
        <f>fCLK_PRF_ECG*1000/32/A16</f>
        <v>100</v>
      </c>
      <c r="C16" s="309">
        <f t="shared" si="6"/>
        <v>1</v>
      </c>
      <c r="D16" s="309">
        <f t="shared" si="7"/>
        <v>5</v>
      </c>
      <c r="E16" s="311">
        <f t="shared" si="8"/>
        <v>500</v>
      </c>
      <c r="F16" s="312">
        <v>4</v>
      </c>
      <c r="G16" s="313">
        <f t="shared" si="9"/>
        <v>1.75</v>
      </c>
      <c r="H16" s="313">
        <f t="shared" si="10"/>
        <v>1.75</v>
      </c>
      <c r="I16" s="313">
        <f t="shared" si="11"/>
        <v>1.75</v>
      </c>
      <c r="J16" s="314">
        <f t="shared" si="12"/>
        <v>1.75</v>
      </c>
      <c r="K16" s="315" t="str">
        <f t="shared" si="13"/>
        <v>ECG_500Hz_PRF_100Hz</v>
      </c>
      <c r="L16" s="316" t="s">
        <v>603</v>
      </c>
      <c r="M16" s="309" t="s">
        <v>594</v>
      </c>
      <c r="N16" s="309" t="s">
        <v>594</v>
      </c>
      <c r="O16" s="317" t="s">
        <v>594</v>
      </c>
      <c r="P16" s="309" t="s">
        <v>594</v>
      </c>
      <c r="Q16" s="309" t="s">
        <v>594</v>
      </c>
      <c r="R16" s="309" t="s">
        <v>594</v>
      </c>
      <c r="S16" s="318" t="s">
        <v>594</v>
      </c>
      <c r="T16" s="309" t="s">
        <v>603</v>
      </c>
      <c r="U16" s="309" t="s">
        <v>594</v>
      </c>
      <c r="V16" s="309" t="s">
        <v>594</v>
      </c>
      <c r="W16" s="317" t="s">
        <v>594</v>
      </c>
      <c r="X16" s="309" t="s">
        <v>594</v>
      </c>
      <c r="Y16" s="309" t="s">
        <v>594</v>
      </c>
      <c r="Z16" s="309" t="s">
        <v>594</v>
      </c>
      <c r="AA16" s="309" t="s">
        <v>594</v>
      </c>
      <c r="AB16" s="316" t="s">
        <v>603</v>
      </c>
      <c r="AC16" s="309" t="s">
        <v>594</v>
      </c>
      <c r="AD16" s="309" t="s">
        <v>594</v>
      </c>
      <c r="AE16" s="317" t="s">
        <v>594</v>
      </c>
      <c r="AF16" s="309" t="s">
        <v>594</v>
      </c>
      <c r="AG16" s="309" t="s">
        <v>594</v>
      </c>
      <c r="AH16" s="309" t="s">
        <v>594</v>
      </c>
      <c r="AI16" s="318" t="s">
        <v>594</v>
      </c>
      <c r="AJ16" s="309" t="s">
        <v>603</v>
      </c>
      <c r="AK16" s="309" t="s">
        <v>594</v>
      </c>
      <c r="AL16" s="309" t="s">
        <v>594</v>
      </c>
      <c r="AM16" s="317" t="s">
        <v>594</v>
      </c>
      <c r="AN16" s="309" t="s">
        <v>594</v>
      </c>
      <c r="AO16" s="309" t="s">
        <v>594</v>
      </c>
      <c r="AP16" s="309" t="s">
        <v>594</v>
      </c>
      <c r="AQ16" s="309" t="s">
        <v>594</v>
      </c>
      <c r="AR16" s="316" t="s">
        <v>603</v>
      </c>
      <c r="AS16" s="318" t="s">
        <v>604</v>
      </c>
      <c r="AT16" s="318" t="s">
        <v>604</v>
      </c>
      <c r="AU16" s="317" t="s">
        <v>604</v>
      </c>
      <c r="AV16" s="318" t="s">
        <v>604</v>
      </c>
      <c r="AW16" s="318" t="s">
        <v>604</v>
      </c>
      <c r="AX16" s="318" t="s">
        <v>604</v>
      </c>
      <c r="AY16" s="318" t="s">
        <v>604</v>
      </c>
      <c r="AZ16" s="309"/>
    </row>
    <row r="17" spans="1:57" s="325" customFormat="1" ht="12.75" x14ac:dyDescent="0.25">
      <c r="A17" s="319">
        <v>10</v>
      </c>
      <c r="B17" s="320">
        <f t="shared" si="5"/>
        <v>400</v>
      </c>
      <c r="C17" s="319">
        <f t="shared" si="6"/>
        <v>1</v>
      </c>
      <c r="D17" s="319">
        <f t="shared" si="7"/>
        <v>1</v>
      </c>
      <c r="E17" s="321">
        <f t="shared" si="8"/>
        <v>400</v>
      </c>
      <c r="F17" s="329">
        <v>2</v>
      </c>
      <c r="G17" s="323">
        <f t="shared" si="9"/>
        <v>1.75</v>
      </c>
      <c r="H17" s="323">
        <f t="shared" si="10"/>
        <v>0.25</v>
      </c>
      <c r="I17" s="323">
        <f t="shared" si="11"/>
        <v>0</v>
      </c>
      <c r="J17" s="324">
        <f t="shared" si="12"/>
        <v>0</v>
      </c>
      <c r="K17" s="325" t="str">
        <f t="shared" si="13"/>
        <v>ECG_400Hz_PRF_400Hz</v>
      </c>
      <c r="L17" s="326" t="s">
        <v>603</v>
      </c>
      <c r="M17" s="319" t="s">
        <v>594</v>
      </c>
      <c r="N17" s="319" t="s">
        <v>594</v>
      </c>
      <c r="O17" s="327" t="s">
        <v>594</v>
      </c>
      <c r="P17" s="319" t="s">
        <v>594</v>
      </c>
      <c r="Q17" s="319" t="s">
        <v>594</v>
      </c>
      <c r="R17" s="319" t="s">
        <v>594</v>
      </c>
      <c r="S17" s="328" t="s">
        <v>594</v>
      </c>
      <c r="T17" s="319" t="s">
        <v>604</v>
      </c>
      <c r="U17" s="319" t="s">
        <v>594</v>
      </c>
      <c r="V17" s="319" t="s">
        <v>604</v>
      </c>
      <c r="W17" s="327" t="str">
        <f>""</f>
        <v/>
      </c>
      <c r="X17" s="319" t="str">
        <f>""</f>
        <v/>
      </c>
      <c r="Y17" s="319" t="str">
        <f>""</f>
        <v/>
      </c>
      <c r="Z17" s="319" t="str">
        <f>""</f>
        <v/>
      </c>
      <c r="AA17" s="319" t="str">
        <f>""</f>
        <v/>
      </c>
      <c r="AB17" s="326" t="str">
        <f>""</f>
        <v/>
      </c>
      <c r="AC17" s="319" t="str">
        <f>""</f>
        <v/>
      </c>
      <c r="AD17" s="319" t="str">
        <f>""</f>
        <v/>
      </c>
      <c r="AE17" s="327" t="str">
        <f>""</f>
        <v/>
      </c>
      <c r="AF17" s="319" t="str">
        <f>""</f>
        <v/>
      </c>
      <c r="AG17" s="319" t="str">
        <f>""</f>
        <v/>
      </c>
      <c r="AH17" s="319" t="str">
        <f>""</f>
        <v/>
      </c>
      <c r="AI17" s="328" t="str">
        <f>""</f>
        <v/>
      </c>
      <c r="AJ17" s="319" t="str">
        <f>""</f>
        <v/>
      </c>
      <c r="AK17" s="319" t="str">
        <f>""</f>
        <v/>
      </c>
      <c r="AL17" s="319" t="str">
        <f>""</f>
        <v/>
      </c>
      <c r="AM17" s="327" t="str">
        <f>""</f>
        <v/>
      </c>
      <c r="AN17" s="319" t="str">
        <f>""</f>
        <v/>
      </c>
      <c r="AO17" s="319" t="str">
        <f>""</f>
        <v/>
      </c>
      <c r="AP17" s="319" t="str">
        <f>""</f>
        <v/>
      </c>
      <c r="AQ17" s="319" t="str">
        <f>""</f>
        <v/>
      </c>
      <c r="AR17" s="326" t="str">
        <f>""</f>
        <v/>
      </c>
      <c r="AS17" s="319" t="str">
        <f>""</f>
        <v/>
      </c>
      <c r="AT17" s="319" t="str">
        <f>""</f>
        <v/>
      </c>
      <c r="AU17" s="327" t="str">
        <f>""</f>
        <v/>
      </c>
      <c r="AV17" s="319" t="str">
        <f>""</f>
        <v/>
      </c>
      <c r="AW17" s="319" t="str">
        <f>""</f>
        <v/>
      </c>
      <c r="AX17" s="319" t="str">
        <f>""</f>
        <v/>
      </c>
      <c r="AY17" s="328" t="str">
        <f>""</f>
        <v/>
      </c>
      <c r="AZ17" s="319"/>
    </row>
    <row r="18" spans="1:57" s="325" customFormat="1" ht="12.75" x14ac:dyDescent="0.25">
      <c r="A18" s="319">
        <v>12</v>
      </c>
      <c r="B18" s="320">
        <f t="shared" si="5"/>
        <v>333.33333333333331</v>
      </c>
      <c r="C18" s="319">
        <f t="shared" si="6"/>
        <v>1</v>
      </c>
      <c r="D18" s="319">
        <f t="shared" si="7"/>
        <v>1</v>
      </c>
      <c r="E18" s="321">
        <f t="shared" si="8"/>
        <v>333.33333333333331</v>
      </c>
      <c r="F18" s="322">
        <v>2</v>
      </c>
      <c r="G18" s="323">
        <f t="shared" si="9"/>
        <v>1.75</v>
      </c>
      <c r="H18" s="323">
        <f t="shared" si="10"/>
        <v>0.5</v>
      </c>
      <c r="I18" s="323">
        <f t="shared" si="11"/>
        <v>0</v>
      </c>
      <c r="J18" s="324">
        <f t="shared" si="12"/>
        <v>0</v>
      </c>
      <c r="K18" s="325" t="str">
        <f t="shared" si="13"/>
        <v>ECG_333Hz_PRF_333Hz</v>
      </c>
      <c r="L18" s="326" t="s">
        <v>603</v>
      </c>
      <c r="M18" s="319" t="s">
        <v>594</v>
      </c>
      <c r="N18" s="319" t="s">
        <v>594</v>
      </c>
      <c r="O18" s="327" t="s">
        <v>594</v>
      </c>
      <c r="P18" s="319" t="s">
        <v>594</v>
      </c>
      <c r="Q18" s="319" t="s">
        <v>594</v>
      </c>
      <c r="R18" s="319" t="s">
        <v>594</v>
      </c>
      <c r="S18" s="328" t="s">
        <v>594</v>
      </c>
      <c r="T18" s="319" t="s">
        <v>604</v>
      </c>
      <c r="U18" s="319" t="s">
        <v>594</v>
      </c>
      <c r="V18" s="319" t="s">
        <v>594</v>
      </c>
      <c r="W18" s="327" t="s">
        <v>604</v>
      </c>
      <c r="X18" s="319" t="str">
        <f>""</f>
        <v/>
      </c>
      <c r="Y18" s="319" t="str">
        <f>""</f>
        <v/>
      </c>
      <c r="Z18" s="319" t="str">
        <f>""</f>
        <v/>
      </c>
      <c r="AA18" s="319" t="str">
        <f>""</f>
        <v/>
      </c>
      <c r="AB18" s="326" t="str">
        <f>""</f>
        <v/>
      </c>
      <c r="AC18" s="319" t="str">
        <f>""</f>
        <v/>
      </c>
      <c r="AD18" s="319" t="str">
        <f>""</f>
        <v/>
      </c>
      <c r="AE18" s="327" t="str">
        <f>""</f>
        <v/>
      </c>
      <c r="AF18" s="319" t="str">
        <f>""</f>
        <v/>
      </c>
      <c r="AG18" s="319" t="str">
        <f>""</f>
        <v/>
      </c>
      <c r="AH18" s="319" t="str">
        <f>""</f>
        <v/>
      </c>
      <c r="AI18" s="328" t="str">
        <f>""</f>
        <v/>
      </c>
      <c r="AJ18" s="319" t="str">
        <f>""</f>
        <v/>
      </c>
      <c r="AK18" s="319" t="str">
        <f>""</f>
        <v/>
      </c>
      <c r="AL18" s="319" t="str">
        <f>""</f>
        <v/>
      </c>
      <c r="AM18" s="327" t="str">
        <f>""</f>
        <v/>
      </c>
      <c r="AN18" s="319" t="str">
        <f>""</f>
        <v/>
      </c>
      <c r="AO18" s="319" t="str">
        <f>""</f>
        <v/>
      </c>
      <c r="AP18" s="319" t="str">
        <f>""</f>
        <v/>
      </c>
      <c r="AQ18" s="319" t="str">
        <f>""</f>
        <v/>
      </c>
      <c r="AR18" s="326" t="str">
        <f>""</f>
        <v/>
      </c>
      <c r="AS18" s="319" t="str">
        <f>""</f>
        <v/>
      </c>
      <c r="AT18" s="319" t="str">
        <f>""</f>
        <v/>
      </c>
      <c r="AU18" s="327" t="str">
        <f>""</f>
        <v/>
      </c>
      <c r="AV18" s="319" t="str">
        <f>""</f>
        <v/>
      </c>
      <c r="AW18" s="319" t="str">
        <f>""</f>
        <v/>
      </c>
      <c r="AX18" s="319" t="str">
        <f>""</f>
        <v/>
      </c>
      <c r="AY18" s="328" t="str">
        <f>""</f>
        <v/>
      </c>
      <c r="AZ18" s="319"/>
      <c r="BB18" s="320"/>
      <c r="BC18" s="320"/>
      <c r="BD18" s="320"/>
      <c r="BE18" s="320"/>
    </row>
    <row r="19" spans="1:57" s="325" customFormat="1" x14ac:dyDescent="0.25">
      <c r="A19" s="319">
        <v>20</v>
      </c>
      <c r="B19" s="320">
        <f t="shared" si="5"/>
        <v>200</v>
      </c>
      <c r="C19" s="319">
        <f t="shared" si="6"/>
        <v>1</v>
      </c>
      <c r="D19" s="319">
        <f t="shared" si="7"/>
        <v>1</v>
      </c>
      <c r="E19" s="321">
        <f t="shared" si="8"/>
        <v>200</v>
      </c>
      <c r="F19" s="322">
        <v>3</v>
      </c>
      <c r="G19" s="323">
        <f t="shared" si="9"/>
        <v>1.75</v>
      </c>
      <c r="H19" s="323">
        <f t="shared" si="10"/>
        <v>1.75</v>
      </c>
      <c r="I19" s="323">
        <f t="shared" si="11"/>
        <v>0.5</v>
      </c>
      <c r="J19" s="324">
        <f t="shared" si="12"/>
        <v>0</v>
      </c>
      <c r="K19" s="325" t="str">
        <f t="shared" si="13"/>
        <v>ECG_200Hz_PRF_200Hz</v>
      </c>
      <c r="L19" s="326" t="s">
        <v>603</v>
      </c>
      <c r="M19" s="319" t="s">
        <v>594</v>
      </c>
      <c r="N19" s="319" t="s">
        <v>594</v>
      </c>
      <c r="O19" s="327" t="s">
        <v>594</v>
      </c>
      <c r="P19" s="319" t="s">
        <v>594</v>
      </c>
      <c r="Q19" s="319" t="s">
        <v>594</v>
      </c>
      <c r="R19" s="319" t="s">
        <v>594</v>
      </c>
      <c r="S19" s="328" t="s">
        <v>594</v>
      </c>
      <c r="T19" s="319" t="s">
        <v>604</v>
      </c>
      <c r="U19" s="319" t="s">
        <v>594</v>
      </c>
      <c r="V19" s="319" t="s">
        <v>594</v>
      </c>
      <c r="W19" s="327" t="s">
        <v>594</v>
      </c>
      <c r="X19" s="319" t="s">
        <v>594</v>
      </c>
      <c r="Y19" s="319" t="s">
        <v>594</v>
      </c>
      <c r="Z19" s="319" t="s">
        <v>594</v>
      </c>
      <c r="AA19" s="319" t="s">
        <v>594</v>
      </c>
      <c r="AB19" s="326" t="s">
        <v>604</v>
      </c>
      <c r="AC19" s="319" t="s">
        <v>594</v>
      </c>
      <c r="AD19" s="319" t="s">
        <v>594</v>
      </c>
      <c r="AE19" s="327" t="s">
        <v>604</v>
      </c>
      <c r="AF19" s="319" t="str">
        <f>""</f>
        <v/>
      </c>
      <c r="AG19" s="319" t="str">
        <f>""</f>
        <v/>
      </c>
      <c r="AH19" s="319" t="str">
        <f>""</f>
        <v/>
      </c>
      <c r="AI19" s="328" t="str">
        <f>""</f>
        <v/>
      </c>
      <c r="AJ19" s="319" t="str">
        <f>""</f>
        <v/>
      </c>
      <c r="AK19" s="319" t="str">
        <f>""</f>
        <v/>
      </c>
      <c r="AL19" s="319" t="str">
        <f>""</f>
        <v/>
      </c>
      <c r="AM19" s="327" t="str">
        <f>""</f>
        <v/>
      </c>
      <c r="AN19" s="319" t="str">
        <f>""</f>
        <v/>
      </c>
      <c r="AO19" s="319" t="str">
        <f>""</f>
        <v/>
      </c>
      <c r="AP19" s="319" t="str">
        <f>""</f>
        <v/>
      </c>
      <c r="AQ19" s="319" t="str">
        <f>""</f>
        <v/>
      </c>
      <c r="AR19" s="326" t="str">
        <f>""</f>
        <v/>
      </c>
      <c r="AS19" s="319" t="str">
        <f>""</f>
        <v/>
      </c>
      <c r="AT19" s="319" t="str">
        <f>""</f>
        <v/>
      </c>
      <c r="AU19" s="327" t="str">
        <f>""</f>
        <v/>
      </c>
      <c r="AV19" s="319" t="str">
        <f>""</f>
        <v/>
      </c>
      <c r="AW19" s="319" t="str">
        <f>""</f>
        <v/>
      </c>
      <c r="AX19" s="319" t="str">
        <f>""</f>
        <v/>
      </c>
      <c r="AY19" s="328" t="str">
        <f>""</f>
        <v/>
      </c>
      <c r="AZ19" s="319"/>
    </row>
    <row r="20" spans="1:57" x14ac:dyDescent="0.25">
      <c r="B20" s="262"/>
      <c r="E20" s="263"/>
    </row>
    <row r="21" spans="1:57" x14ac:dyDescent="0.25">
      <c r="B21" s="262"/>
    </row>
    <row r="22" spans="1:57" x14ac:dyDescent="0.25">
      <c r="B22" s="262"/>
    </row>
    <row r="36" spans="2:2" x14ac:dyDescent="0.25">
      <c r="B36" s="262"/>
    </row>
    <row r="37" spans="2:2" x14ac:dyDescent="0.25">
      <c r="B37" s="264"/>
    </row>
    <row r="38" spans="2:2" x14ac:dyDescent="0.25">
      <c r="B38" s="264"/>
    </row>
    <row r="39" spans="2:2" x14ac:dyDescent="0.25">
      <c r="B39" s="264"/>
    </row>
    <row r="40" spans="2:2" x14ac:dyDescent="0.25">
      <c r="B40" s="264"/>
    </row>
    <row r="41" spans="2:2" x14ac:dyDescent="0.25">
      <c r="B41" s="264"/>
    </row>
    <row r="42" spans="2:2" x14ac:dyDescent="0.25">
      <c r="B42" s="264"/>
    </row>
    <row r="43" spans="2:2" x14ac:dyDescent="0.25">
      <c r="B43" s="264"/>
    </row>
    <row r="44" spans="2:2" x14ac:dyDescent="0.25">
      <c r="B44" s="264"/>
    </row>
    <row r="45" spans="2:2" x14ac:dyDescent="0.25">
      <c r="B45" s="264"/>
    </row>
    <row r="46" spans="2:2" x14ac:dyDescent="0.25">
      <c r="B46" s="264"/>
    </row>
    <row r="47" spans="2:2" x14ac:dyDescent="0.25">
      <c r="B47" s="264"/>
    </row>
    <row r="48" spans="2:2" x14ac:dyDescent="0.25">
      <c r="B48" s="264"/>
    </row>
    <row r="49" spans="2:2" x14ac:dyDescent="0.25">
      <c r="B49" s="264"/>
    </row>
    <row r="50" spans="2:2" x14ac:dyDescent="0.25">
      <c r="B50" s="264"/>
    </row>
    <row r="51" spans="2:2" x14ac:dyDescent="0.25">
      <c r="B51" s="264"/>
    </row>
    <row r="52" spans="2:2" x14ac:dyDescent="0.25">
      <c r="B52" s="264"/>
    </row>
    <row r="53" spans="2:2" x14ac:dyDescent="0.25">
      <c r="B53" s="264"/>
    </row>
    <row r="54" spans="2:2" x14ac:dyDescent="0.25">
      <c r="B54" s="264"/>
    </row>
    <row r="55" spans="2:2" x14ac:dyDescent="0.25">
      <c r="B55" s="264"/>
    </row>
    <row r="56" spans="2:2" x14ac:dyDescent="0.25">
      <c r="B56" s="264"/>
    </row>
    <row r="57" spans="2:2" x14ac:dyDescent="0.25">
      <c r="B57" s="264"/>
    </row>
    <row r="58" spans="2:2" x14ac:dyDescent="0.25">
      <c r="B58" s="264"/>
    </row>
    <row r="59" spans="2:2" x14ac:dyDescent="0.25">
      <c r="B59" s="264"/>
    </row>
    <row r="60" spans="2:2" x14ac:dyDescent="0.25">
      <c r="B60" s="264"/>
    </row>
    <row r="61" spans="2:2" x14ac:dyDescent="0.25">
      <c r="B61" s="264"/>
    </row>
    <row r="62" spans="2:2" x14ac:dyDescent="0.25">
      <c r="B62" s="264"/>
    </row>
    <row r="63" spans="2:2" x14ac:dyDescent="0.25">
      <c r="B63" s="264"/>
    </row>
    <row r="64" spans="2:2" x14ac:dyDescent="0.25">
      <c r="B64" s="264"/>
    </row>
    <row r="65" spans="1:2" x14ac:dyDescent="0.25">
      <c r="B65" s="264"/>
    </row>
    <row r="66" spans="1:2" x14ac:dyDescent="0.25">
      <c r="B66" s="264"/>
    </row>
    <row r="67" spans="1:2" x14ac:dyDescent="0.25">
      <c r="B67" s="264"/>
    </row>
    <row r="68" spans="1:2" x14ac:dyDescent="0.25">
      <c r="B68" s="264"/>
    </row>
    <row r="69" spans="1:2" x14ac:dyDescent="0.25">
      <c r="B69" s="264"/>
    </row>
    <row r="70" spans="1:2" x14ac:dyDescent="0.25">
      <c r="B70" s="264"/>
    </row>
    <row r="71" spans="1:2" x14ac:dyDescent="0.25">
      <c r="B71" s="264"/>
    </row>
    <row r="72" spans="1:2" x14ac:dyDescent="0.25">
      <c r="B72" s="264"/>
    </row>
    <row r="73" spans="1:2" x14ac:dyDescent="0.25">
      <c r="B73" s="264"/>
    </row>
    <row r="74" spans="1:2" x14ac:dyDescent="0.25">
      <c r="B74" s="264"/>
    </row>
    <row r="75" spans="1:2" x14ac:dyDescent="0.25">
      <c r="B75" s="264"/>
    </row>
    <row r="76" spans="1:2" x14ac:dyDescent="0.25">
      <c r="A76" s="287"/>
      <c r="B76" s="264"/>
    </row>
    <row r="77" spans="1:2" x14ac:dyDescent="0.25">
      <c r="B77" s="264"/>
    </row>
    <row r="78" spans="1:2" x14ac:dyDescent="0.25">
      <c r="B78" s="264"/>
    </row>
    <row r="79" spans="1:2" x14ac:dyDescent="0.25">
      <c r="B79" s="264"/>
    </row>
    <row r="80" spans="1:2" x14ac:dyDescent="0.25">
      <c r="B80" s="264"/>
    </row>
    <row r="81" spans="1:2" x14ac:dyDescent="0.25">
      <c r="B81" s="264"/>
    </row>
    <row r="82" spans="1:2" x14ac:dyDescent="0.25">
      <c r="B82" s="264"/>
    </row>
    <row r="83" spans="1:2" x14ac:dyDescent="0.25">
      <c r="B83" s="264"/>
    </row>
    <row r="84" spans="1:2" x14ac:dyDescent="0.25">
      <c r="B84" s="264"/>
    </row>
    <row r="85" spans="1:2" x14ac:dyDescent="0.25">
      <c r="B85" s="264"/>
    </row>
    <row r="86" spans="1:2" x14ac:dyDescent="0.25">
      <c r="A86" s="287"/>
      <c r="B86" s="264"/>
    </row>
    <row r="87" spans="1:2" x14ac:dyDescent="0.25">
      <c r="B87" s="264"/>
    </row>
    <row r="88" spans="1:2" x14ac:dyDescent="0.25">
      <c r="B88" s="264"/>
    </row>
    <row r="89" spans="1:2" x14ac:dyDescent="0.25">
      <c r="B89" s="264"/>
    </row>
    <row r="90" spans="1:2" x14ac:dyDescent="0.25">
      <c r="B90" s="264"/>
    </row>
    <row r="91" spans="1:2" x14ac:dyDescent="0.25">
      <c r="B91" s="264"/>
    </row>
    <row r="92" spans="1:2" x14ac:dyDescent="0.25">
      <c r="B92" s="264"/>
    </row>
    <row r="93" spans="1:2" x14ac:dyDescent="0.25">
      <c r="B93" s="264"/>
    </row>
    <row r="94" spans="1:2" x14ac:dyDescent="0.25">
      <c r="B94" s="264"/>
    </row>
    <row r="95" spans="1:2" x14ac:dyDescent="0.25">
      <c r="B95" s="264"/>
    </row>
    <row r="96" spans="1:2" x14ac:dyDescent="0.25">
      <c r="B96" s="264"/>
    </row>
    <row r="97" spans="2:2" x14ac:dyDescent="0.25">
      <c r="B97" s="264"/>
    </row>
    <row r="98" spans="2:2" x14ac:dyDescent="0.25">
      <c r="B98" s="264"/>
    </row>
    <row r="99" spans="2:2" x14ac:dyDescent="0.25">
      <c r="B99" s="264"/>
    </row>
    <row r="100" spans="2:2" x14ac:dyDescent="0.25">
      <c r="B100" s="264"/>
    </row>
  </sheetData>
  <conditionalFormatting sqref="L4:AY5 L9:AY19">
    <cfRule type="cellIs" dxfId="19" priority="21" operator="equal">
      <formula>"Blank"</formula>
    </cfRule>
    <cfRule type="cellIs" dxfId="18" priority="22" operator="equal">
      <formula>"PB"</formula>
    </cfRule>
    <cfRule type="cellIs" dxfId="17" priority="23" operator="equal">
      <formula>"B"</formula>
    </cfRule>
    <cfRule type="cellIs" dxfId="16" priority="24" operator="equal">
      <formula>"PPG"</formula>
    </cfRule>
    <cfRule type="cellIs" dxfId="15" priority="25" operator="equal">
      <formula>"ECG"</formula>
    </cfRule>
  </conditionalFormatting>
  <conditionalFormatting sqref="L7:AY7">
    <cfRule type="cellIs" dxfId="14" priority="16" operator="equal">
      <formula>"Blank"</formula>
    </cfRule>
    <cfRule type="cellIs" dxfId="13" priority="17" operator="equal">
      <formula>"PB"</formula>
    </cfRule>
    <cfRule type="cellIs" dxfId="12" priority="18" operator="equal">
      <formula>"B"</formula>
    </cfRule>
    <cfRule type="cellIs" dxfId="11" priority="19" operator="equal">
      <formula>"PPG"</formula>
    </cfRule>
    <cfRule type="cellIs" dxfId="10" priority="20" operator="equal">
      <formula>"ECG"</formula>
    </cfRule>
  </conditionalFormatting>
  <conditionalFormatting sqref="L6:AY6">
    <cfRule type="cellIs" dxfId="9" priority="11" operator="equal">
      <formula>"Blank"</formula>
    </cfRule>
    <cfRule type="cellIs" dxfId="8" priority="12" operator="equal">
      <formula>"PB"</formula>
    </cfRule>
    <cfRule type="cellIs" dxfId="7" priority="13" operator="equal">
      <formula>"B"</formula>
    </cfRule>
    <cfRule type="cellIs" dxfId="6" priority="14" operator="equal">
      <formula>"PPG"</formula>
    </cfRule>
    <cfRule type="cellIs" dxfId="5" priority="15" operator="equal">
      <formula>"ECG"</formula>
    </cfRule>
  </conditionalFormatting>
  <conditionalFormatting sqref="L8:AY8">
    <cfRule type="cellIs" dxfId="4" priority="6" operator="equal">
      <formula>"Blank"</formula>
    </cfRule>
    <cfRule type="cellIs" dxfId="3" priority="7" operator="equal">
      <formula>"PB"</formula>
    </cfRule>
    <cfRule type="cellIs" dxfId="2" priority="8" operator="equal">
      <formula>"B"</formula>
    </cfRule>
    <cfRule type="cellIs" dxfId="1" priority="9" operator="equal">
      <formula>"PPG"</formula>
    </cfRule>
    <cfRule type="cellIs" dxfId="0" priority="10" operator="equal">
      <formula>"ECG"</formula>
    </cfRule>
  </conditionalFormatting>
  <dataValidations count="1">
    <dataValidation type="list" allowBlank="1" showInputMessage="1" showErrorMessage="1" sqref="E24">
      <formula1>$E$4:$E$19</formula1>
    </dataValidation>
  </dataValidations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2:N49"/>
  <sheetViews>
    <sheetView workbookViewId="0">
      <selection activeCell="N21" sqref="N21"/>
    </sheetView>
  </sheetViews>
  <sheetFormatPr defaultColWidth="9.08984375" defaultRowHeight="14.5" x14ac:dyDescent="0.35"/>
  <cols>
    <col min="1" max="16384" width="9.08984375" style="117"/>
  </cols>
  <sheetData>
    <row r="2" spans="2:14" ht="15" x14ac:dyDescent="0.25">
      <c r="B2" s="117" t="str">
        <f>IFERROR(INDEX('FIFO sequence'!W2:W49, MATCH(0, INDEX(COUNTIF($B$1:B1, 'FIFO sequence'!W2:W49), 0, 0), 0)), "")</f>
        <v>ECG</v>
      </c>
      <c r="C2" s="117" t="str">
        <f>IF(ISNUMBER(B2),"",B2)</f>
        <v>ECG</v>
      </c>
      <c r="D2" s="117">
        <f>IFERROR(INDEX('FIFO sequence'!$U$2:$U$49,MATCH('DATA Rates'!C2,'FIFO sequence'!$W$2:$W$49,0)),"")</f>
        <v>1</v>
      </c>
      <c r="E2" s="117">
        <f>COUNTIF('FIFO sequence'!$W$2:$W$49,C2)</f>
        <v>1</v>
      </c>
      <c r="F2" s="117">
        <f>IFERROR(E2*D2,1)</f>
        <v>1</v>
      </c>
      <c r="G2" s="117">
        <f t="shared" ref="G2:G49" si="0">IF(ACQ_MODE="MIX",fPRF_MIX,IF(ACQ_MODE="ECG",fPRF_ECG,fPRF_PPG))</f>
        <v>500</v>
      </c>
      <c r="H2" s="117">
        <f>G2*F2</f>
        <v>500</v>
      </c>
    </row>
    <row r="3" spans="2:14" ht="15" x14ac:dyDescent="0.25">
      <c r="B3" s="117" t="str">
        <f>IFERROR(INDEX('FIFO sequence'!W3:W50, MATCH(0, INDEX(COUNTIF($B$1:B2, 'FIFO sequence'!W3:W50), 0, 0), 0)), "")</f>
        <v>TIA1-3</v>
      </c>
      <c r="C3" s="117" t="str">
        <f t="shared" ref="C3:C49" si="1">IF(ISNUMBER(B3),"",B3)</f>
        <v>TIA1-3</v>
      </c>
      <c r="D3" s="117">
        <f>IFERROR(INDEX('FIFO sequence'!$U$2:$U$49,MATCH('DATA Rates'!C3,'FIFO sequence'!$W$2:$W$49,0)),"")</f>
        <v>0.1</v>
      </c>
      <c r="E3" s="117">
        <f>COUNTIF('FIFO sequence'!$W$2:$W$49,C3)</f>
        <v>1</v>
      </c>
      <c r="F3" s="117">
        <f t="shared" ref="F3:F49" si="2">IFERROR(E3*D3,1)</f>
        <v>0.1</v>
      </c>
      <c r="G3" s="117">
        <f t="shared" si="0"/>
        <v>500</v>
      </c>
      <c r="H3" s="117">
        <f t="shared" ref="H3:H49" si="3">G3*F3</f>
        <v>50</v>
      </c>
    </row>
    <row r="4" spans="2:14" ht="15" x14ac:dyDescent="0.25">
      <c r="B4" s="117">
        <f>IFERROR(INDEX('FIFO sequence'!W4:W51, MATCH(0, INDEX(COUNTIF($B$1:B3, 'FIFO sequence'!W4:W51), 0, 0), 0)), "")</f>
        <v>0</v>
      </c>
      <c r="C4" s="117" t="str">
        <f t="shared" si="1"/>
        <v/>
      </c>
      <c r="D4" s="117" t="str">
        <f>IFERROR(INDEX('FIFO sequence'!$U$2:$U$49,MATCH('DATA Rates'!C4,'FIFO sequence'!$W$2:$W$49,0)),"")</f>
        <v/>
      </c>
      <c r="E4" s="117">
        <f>COUNTIF('FIFO sequence'!$W$2:$W$49,C4)</f>
        <v>0</v>
      </c>
      <c r="F4" s="117">
        <f t="shared" si="2"/>
        <v>1</v>
      </c>
      <c r="G4" s="117">
        <f t="shared" si="0"/>
        <v>500</v>
      </c>
      <c r="H4" s="117">
        <f t="shared" si="3"/>
        <v>500</v>
      </c>
    </row>
    <row r="5" spans="2:14" ht="15" x14ac:dyDescent="0.25">
      <c r="B5" s="117">
        <f>IFERROR(INDEX('FIFO sequence'!W5:W52, MATCH(0, INDEX(COUNTIF($B$1:B4, 'FIFO sequence'!W5:W52), 0, 0), 0)), "")</f>
        <v>1</v>
      </c>
      <c r="C5" s="117" t="str">
        <f t="shared" si="1"/>
        <v/>
      </c>
      <c r="D5" s="117" t="str">
        <f>IFERROR(INDEX('FIFO sequence'!$U$2:$U$49,MATCH('DATA Rates'!C5,'FIFO sequence'!$W$2:$W$49,0)),"")</f>
        <v/>
      </c>
      <c r="E5" s="117">
        <f>COUNTIF('FIFO sequence'!$W$2:$W$49,C5)</f>
        <v>0</v>
      </c>
      <c r="F5" s="117">
        <f t="shared" si="2"/>
        <v>1</v>
      </c>
      <c r="G5" s="117">
        <f t="shared" si="0"/>
        <v>500</v>
      </c>
      <c r="H5" s="117">
        <f t="shared" si="3"/>
        <v>500</v>
      </c>
    </row>
    <row r="6" spans="2:14" ht="15" x14ac:dyDescent="0.25">
      <c r="B6" s="117">
        <f>IFERROR(INDEX('FIFO sequence'!W6:W53, MATCH(0, INDEX(COUNTIF($B$1:B5, 'FIFO sequence'!W6:W53), 0, 0), 0)), "")</f>
        <v>2</v>
      </c>
      <c r="C6" s="117" t="str">
        <f t="shared" si="1"/>
        <v/>
      </c>
      <c r="D6" s="117" t="str">
        <f>IFERROR(INDEX('FIFO sequence'!$U$2:$U$49,MATCH('DATA Rates'!C6,'FIFO sequence'!$W$2:$W$49,0)),"")</f>
        <v/>
      </c>
      <c r="E6" s="117">
        <f>COUNTIF('FIFO sequence'!$W$2:$W$49,C6)</f>
        <v>0</v>
      </c>
      <c r="F6" s="117">
        <f t="shared" si="2"/>
        <v>1</v>
      </c>
      <c r="G6" s="117">
        <f t="shared" si="0"/>
        <v>500</v>
      </c>
      <c r="H6" s="117">
        <f t="shared" si="3"/>
        <v>500</v>
      </c>
      <c r="M6" s="393"/>
      <c r="N6" s="393"/>
    </row>
    <row r="7" spans="2:14" ht="15" x14ac:dyDescent="0.25">
      <c r="B7" s="117">
        <f>IFERROR(INDEX('FIFO sequence'!W7:W54, MATCH(0, INDEX(COUNTIF($B$1:B6, 'FIFO sequence'!W7:W54), 0, 0), 0)), "")</f>
        <v>3</v>
      </c>
      <c r="C7" s="117" t="str">
        <f t="shared" si="1"/>
        <v/>
      </c>
      <c r="D7" s="117" t="str">
        <f>IFERROR(INDEX('FIFO sequence'!$U$2:$U$49,MATCH('DATA Rates'!C7,'FIFO sequence'!$W$2:$W$49,0)),"")</f>
        <v/>
      </c>
      <c r="E7" s="117">
        <f>COUNTIF('FIFO sequence'!$W$2:$W$49,C7)</f>
        <v>0</v>
      </c>
      <c r="F7" s="117">
        <f t="shared" si="2"/>
        <v>1</v>
      </c>
      <c r="G7" s="117">
        <f t="shared" si="0"/>
        <v>500</v>
      </c>
      <c r="H7" s="117">
        <f t="shared" si="3"/>
        <v>500</v>
      </c>
    </row>
    <row r="8" spans="2:14" ht="15" x14ac:dyDescent="0.25">
      <c r="B8" s="117">
        <f>IFERROR(INDEX('FIFO sequence'!W8:W55, MATCH(0, INDEX(COUNTIF($B$1:B7, 'FIFO sequence'!W8:W55), 0, 0), 0)), "")</f>
        <v>4</v>
      </c>
      <c r="C8" s="117" t="str">
        <f t="shared" si="1"/>
        <v/>
      </c>
      <c r="D8" s="117" t="str">
        <f>IFERROR(INDEX('FIFO sequence'!$U$2:$U$49,MATCH('DATA Rates'!C8,'FIFO sequence'!$W$2:$W$49,0)),"")</f>
        <v/>
      </c>
      <c r="E8" s="117">
        <f>COUNTIF('FIFO sequence'!$W$2:$W$49,C8)</f>
        <v>0</v>
      </c>
      <c r="F8" s="117">
        <f t="shared" si="2"/>
        <v>1</v>
      </c>
      <c r="G8" s="117">
        <f t="shared" si="0"/>
        <v>500</v>
      </c>
      <c r="H8" s="117">
        <f t="shared" si="3"/>
        <v>500</v>
      </c>
    </row>
    <row r="9" spans="2:14" ht="15" x14ac:dyDescent="0.25">
      <c r="B9" s="117">
        <f>IFERROR(INDEX('FIFO sequence'!W9:W56, MATCH(0, INDEX(COUNTIF($B$1:B8, 'FIFO sequence'!W9:W56), 0, 0), 0)), "")</f>
        <v>5</v>
      </c>
      <c r="C9" s="117" t="str">
        <f t="shared" si="1"/>
        <v/>
      </c>
      <c r="D9" s="117" t="str">
        <f>IFERROR(INDEX('FIFO sequence'!$U$2:$U$49,MATCH('DATA Rates'!C9,'FIFO sequence'!$W$2:$W$49,0)),"")</f>
        <v/>
      </c>
      <c r="E9" s="117">
        <f>COUNTIF('FIFO sequence'!$W$2:$W$49,C9)</f>
        <v>0</v>
      </c>
      <c r="F9" s="117">
        <f t="shared" si="2"/>
        <v>1</v>
      </c>
      <c r="G9" s="117">
        <f t="shared" si="0"/>
        <v>500</v>
      </c>
      <c r="H9" s="117">
        <f t="shared" si="3"/>
        <v>500</v>
      </c>
    </row>
    <row r="10" spans="2:14" ht="15" x14ac:dyDescent="0.25">
      <c r="B10" s="117">
        <f>IFERROR(INDEX('FIFO sequence'!W10:W57, MATCH(0, INDEX(COUNTIF($B$1:B9, 'FIFO sequence'!W10:W57), 0, 0), 0)), "")</f>
        <v>6</v>
      </c>
      <c r="C10" s="117" t="str">
        <f t="shared" si="1"/>
        <v/>
      </c>
      <c r="D10" s="117" t="str">
        <f>IFERROR(INDEX('FIFO sequence'!$U$2:$U$49,MATCH('DATA Rates'!C10,'FIFO sequence'!$W$2:$W$49,0)),"")</f>
        <v/>
      </c>
      <c r="E10" s="117">
        <f>COUNTIF('FIFO sequence'!$W$2:$W$49,C10)</f>
        <v>0</v>
      </c>
      <c r="F10" s="117">
        <f t="shared" si="2"/>
        <v>1</v>
      </c>
      <c r="G10" s="117">
        <f t="shared" si="0"/>
        <v>500</v>
      </c>
      <c r="H10" s="117">
        <f t="shared" si="3"/>
        <v>500</v>
      </c>
    </row>
    <row r="11" spans="2:14" ht="15" x14ac:dyDescent="0.25">
      <c r="B11" s="117">
        <f>IFERROR(INDEX('FIFO sequence'!W11:W58, MATCH(0, INDEX(COUNTIF($B$1:B10, 'FIFO sequence'!W11:W58), 0, 0), 0)), "")</f>
        <v>7</v>
      </c>
      <c r="C11" s="117" t="str">
        <f t="shared" si="1"/>
        <v/>
      </c>
      <c r="D11" s="117" t="str">
        <f>IFERROR(INDEX('FIFO sequence'!$U$2:$U$49,MATCH('DATA Rates'!C11,'FIFO sequence'!$W$2:$W$49,0)),"")</f>
        <v/>
      </c>
      <c r="E11" s="117">
        <f>COUNTIF('FIFO sequence'!$W$2:$W$49,C11)</f>
        <v>0</v>
      </c>
      <c r="F11" s="117">
        <f t="shared" si="2"/>
        <v>1</v>
      </c>
      <c r="G11" s="117">
        <f t="shared" si="0"/>
        <v>500</v>
      </c>
      <c r="H11" s="117">
        <f t="shared" si="3"/>
        <v>500</v>
      </c>
    </row>
    <row r="12" spans="2:14" ht="15" x14ac:dyDescent="0.25">
      <c r="B12" s="117">
        <f>IFERROR(INDEX('FIFO sequence'!W12:W59, MATCH(0, INDEX(COUNTIF($B$1:B11, 'FIFO sequence'!W12:W59), 0, 0), 0)), "")</f>
        <v>8</v>
      </c>
      <c r="C12" s="117" t="str">
        <f t="shared" si="1"/>
        <v/>
      </c>
      <c r="D12" s="117" t="str">
        <f>IFERROR(INDEX('FIFO sequence'!$U$2:$U$49,MATCH('DATA Rates'!C12,'FIFO sequence'!$W$2:$W$49,0)),"")</f>
        <v/>
      </c>
      <c r="E12" s="117">
        <f>COUNTIF('FIFO sequence'!$W$2:$W$49,C12)</f>
        <v>0</v>
      </c>
      <c r="F12" s="117">
        <f t="shared" si="2"/>
        <v>1</v>
      </c>
      <c r="G12" s="117">
        <f t="shared" si="0"/>
        <v>500</v>
      </c>
      <c r="H12" s="117">
        <f t="shared" si="3"/>
        <v>500</v>
      </c>
    </row>
    <row r="13" spans="2:14" ht="15" x14ac:dyDescent="0.25">
      <c r="B13" s="117">
        <f>IFERROR(INDEX('FIFO sequence'!W13:W60, MATCH(0, INDEX(COUNTIF($B$1:B12, 'FIFO sequence'!W13:W60), 0, 0), 0)), "")</f>
        <v>9</v>
      </c>
      <c r="C13" s="117" t="str">
        <f t="shared" si="1"/>
        <v/>
      </c>
      <c r="D13" s="117" t="str">
        <f>IFERROR(INDEX('FIFO sequence'!$U$2:$U$49,MATCH('DATA Rates'!C13,'FIFO sequence'!$W$2:$W$49,0)),"")</f>
        <v/>
      </c>
      <c r="E13" s="117">
        <f>COUNTIF('FIFO sequence'!$W$2:$W$49,C13)</f>
        <v>0</v>
      </c>
      <c r="F13" s="117">
        <f t="shared" si="2"/>
        <v>1</v>
      </c>
      <c r="G13" s="117">
        <f t="shared" si="0"/>
        <v>500</v>
      </c>
      <c r="H13" s="117">
        <f t="shared" si="3"/>
        <v>500</v>
      </c>
    </row>
    <row r="14" spans="2:14" ht="15" x14ac:dyDescent="0.25">
      <c r="B14" s="117">
        <f>IFERROR(INDEX('FIFO sequence'!W14:W61, MATCH(0, INDEX(COUNTIF($B$1:B13, 'FIFO sequence'!W14:W61), 0, 0), 0)), "")</f>
        <v>10</v>
      </c>
      <c r="C14" s="117" t="str">
        <f t="shared" si="1"/>
        <v/>
      </c>
      <c r="D14" s="117" t="str">
        <f>IFERROR(INDEX('FIFO sequence'!$U$2:$U$49,MATCH('DATA Rates'!C14,'FIFO sequence'!$W$2:$W$49,0)),"")</f>
        <v/>
      </c>
      <c r="E14" s="117">
        <f>COUNTIF('FIFO sequence'!$W$2:$W$49,C14)</f>
        <v>0</v>
      </c>
      <c r="F14" s="117">
        <f t="shared" si="2"/>
        <v>1</v>
      </c>
      <c r="G14" s="117">
        <f t="shared" si="0"/>
        <v>500</v>
      </c>
      <c r="H14" s="117">
        <f t="shared" si="3"/>
        <v>500</v>
      </c>
    </row>
    <row r="15" spans="2:14" x14ac:dyDescent="0.35">
      <c r="B15" s="117">
        <f>IFERROR(INDEX('FIFO sequence'!W15:W62, MATCH(0, INDEX(COUNTIF($B$1:B14, 'FIFO sequence'!W15:W62), 0, 0), 0)), "")</f>
        <v>11</v>
      </c>
      <c r="C15" s="117" t="str">
        <f t="shared" si="1"/>
        <v/>
      </c>
      <c r="D15" s="117" t="str">
        <f>IFERROR(INDEX('FIFO sequence'!$U$2:$U$49,MATCH('DATA Rates'!C15,'FIFO sequence'!$W$2:$W$49,0)),"")</f>
        <v/>
      </c>
      <c r="E15" s="117">
        <f>COUNTIF('FIFO sequence'!$W$2:$W$49,C15)</f>
        <v>0</v>
      </c>
      <c r="F15" s="117">
        <f t="shared" si="2"/>
        <v>1</v>
      </c>
      <c r="G15" s="117">
        <f t="shared" si="0"/>
        <v>500</v>
      </c>
      <c r="H15" s="117">
        <f t="shared" si="3"/>
        <v>500</v>
      </c>
    </row>
    <row r="16" spans="2:14" x14ac:dyDescent="0.35">
      <c r="B16" s="117">
        <f>IFERROR(INDEX('FIFO sequence'!W16:W63, MATCH(0, INDEX(COUNTIF($B$1:B15, 'FIFO sequence'!W16:W63), 0, 0), 0)), "")</f>
        <v>12</v>
      </c>
      <c r="C16" s="117" t="str">
        <f t="shared" si="1"/>
        <v/>
      </c>
      <c r="D16" s="117" t="str">
        <f>IFERROR(INDEX('FIFO sequence'!$U$2:$U$49,MATCH('DATA Rates'!C16,'FIFO sequence'!$W$2:$W$49,0)),"")</f>
        <v/>
      </c>
      <c r="E16" s="117">
        <f>COUNTIF('FIFO sequence'!$W$2:$W$49,C16)</f>
        <v>0</v>
      </c>
      <c r="F16" s="117">
        <f t="shared" si="2"/>
        <v>1</v>
      </c>
      <c r="G16" s="117">
        <f t="shared" si="0"/>
        <v>500</v>
      </c>
      <c r="H16" s="117">
        <f t="shared" si="3"/>
        <v>500</v>
      </c>
    </row>
    <row r="17" spans="2:8" x14ac:dyDescent="0.35">
      <c r="B17" s="117">
        <f>IFERROR(INDEX('FIFO sequence'!W17:W64, MATCH(0, INDEX(COUNTIF($B$1:B16, 'FIFO sequence'!W17:W64), 0, 0), 0)), "")</f>
        <v>13</v>
      </c>
      <c r="C17" s="117" t="str">
        <f t="shared" si="1"/>
        <v/>
      </c>
      <c r="D17" s="117" t="str">
        <f>IFERROR(INDEX('FIFO sequence'!$U$2:$U$49,MATCH('DATA Rates'!C17,'FIFO sequence'!$W$2:$W$49,0)),"")</f>
        <v/>
      </c>
      <c r="E17" s="117">
        <f>COUNTIF('FIFO sequence'!$W$2:$W$49,C17)</f>
        <v>0</v>
      </c>
      <c r="F17" s="117">
        <f t="shared" si="2"/>
        <v>1</v>
      </c>
      <c r="G17" s="117">
        <f t="shared" si="0"/>
        <v>500</v>
      </c>
      <c r="H17" s="117">
        <f t="shared" si="3"/>
        <v>500</v>
      </c>
    </row>
    <row r="18" spans="2:8" x14ac:dyDescent="0.35">
      <c r="B18" s="117">
        <f>IFERROR(INDEX('FIFO sequence'!W18:W65, MATCH(0, INDEX(COUNTIF($B$1:B17, 'FIFO sequence'!W18:W65), 0, 0), 0)), "")</f>
        <v>14</v>
      </c>
      <c r="C18" s="117" t="str">
        <f t="shared" si="1"/>
        <v/>
      </c>
      <c r="D18" s="117" t="str">
        <f>IFERROR(INDEX('FIFO sequence'!$U$2:$U$49,MATCH('DATA Rates'!C18,'FIFO sequence'!$W$2:$W$49,0)),"")</f>
        <v/>
      </c>
      <c r="E18" s="117">
        <f>COUNTIF('FIFO sequence'!$W$2:$W$49,C18)</f>
        <v>0</v>
      </c>
      <c r="F18" s="117">
        <f t="shared" si="2"/>
        <v>1</v>
      </c>
      <c r="G18" s="117">
        <f t="shared" si="0"/>
        <v>500</v>
      </c>
      <c r="H18" s="117">
        <f t="shared" si="3"/>
        <v>500</v>
      </c>
    </row>
    <row r="19" spans="2:8" x14ac:dyDescent="0.35">
      <c r="B19" s="117">
        <f>IFERROR(INDEX('FIFO sequence'!W19:W66, MATCH(0, INDEX(COUNTIF($B$1:B18, 'FIFO sequence'!W19:W66), 0, 0), 0)), "")</f>
        <v>15</v>
      </c>
      <c r="C19" s="117" t="str">
        <f t="shared" si="1"/>
        <v/>
      </c>
      <c r="D19" s="117" t="str">
        <f>IFERROR(INDEX('FIFO sequence'!$U$2:$U$49,MATCH('DATA Rates'!C19,'FIFO sequence'!$W$2:$W$49,0)),"")</f>
        <v/>
      </c>
      <c r="E19" s="117">
        <f>COUNTIF('FIFO sequence'!$W$2:$W$49,C19)</f>
        <v>0</v>
      </c>
      <c r="F19" s="117">
        <f t="shared" si="2"/>
        <v>1</v>
      </c>
      <c r="G19" s="117">
        <f t="shared" si="0"/>
        <v>500</v>
      </c>
      <c r="H19" s="117">
        <f t="shared" si="3"/>
        <v>500</v>
      </c>
    </row>
    <row r="20" spans="2:8" x14ac:dyDescent="0.35">
      <c r="B20" s="117">
        <f>IFERROR(INDEX('FIFO sequence'!W20:W67, MATCH(0, INDEX(COUNTIF($B$1:B19, 'FIFO sequence'!W20:W67), 0, 0), 0)), "")</f>
        <v>16</v>
      </c>
      <c r="C20" s="117" t="str">
        <f t="shared" si="1"/>
        <v/>
      </c>
      <c r="D20" s="117" t="str">
        <f>IFERROR(INDEX('FIFO sequence'!$U$2:$U$49,MATCH('DATA Rates'!C20,'FIFO sequence'!$W$2:$W$49,0)),"")</f>
        <v/>
      </c>
      <c r="E20" s="117">
        <f>COUNTIF('FIFO sequence'!$W$2:$W$49,C20)</f>
        <v>0</v>
      </c>
      <c r="F20" s="117">
        <f t="shared" si="2"/>
        <v>1</v>
      </c>
      <c r="G20" s="117">
        <f t="shared" si="0"/>
        <v>500</v>
      </c>
      <c r="H20" s="117">
        <f t="shared" si="3"/>
        <v>500</v>
      </c>
    </row>
    <row r="21" spans="2:8" x14ac:dyDescent="0.35">
      <c r="B21" s="117">
        <f>IFERROR(INDEX('FIFO sequence'!W21:W68, MATCH(0, INDEX(COUNTIF($B$1:B20, 'FIFO sequence'!W21:W68), 0, 0), 0)), "")</f>
        <v>17</v>
      </c>
      <c r="C21" s="117" t="str">
        <f t="shared" si="1"/>
        <v/>
      </c>
      <c r="D21" s="117" t="str">
        <f>IFERROR(INDEX('FIFO sequence'!$U$2:$U$49,MATCH('DATA Rates'!C21,'FIFO sequence'!$W$2:$W$49,0)),"")</f>
        <v/>
      </c>
      <c r="E21" s="117">
        <f>COUNTIF('FIFO sequence'!$W$2:$W$49,C21)</f>
        <v>0</v>
      </c>
      <c r="F21" s="117">
        <f t="shared" si="2"/>
        <v>1</v>
      </c>
      <c r="G21" s="117">
        <f t="shared" si="0"/>
        <v>500</v>
      </c>
      <c r="H21" s="117">
        <f t="shared" si="3"/>
        <v>500</v>
      </c>
    </row>
    <row r="22" spans="2:8" x14ac:dyDescent="0.35">
      <c r="B22" s="117">
        <f>IFERROR(INDEX('FIFO sequence'!W22:W69, MATCH(0, INDEX(COUNTIF($B$1:B21, 'FIFO sequence'!W22:W69), 0, 0), 0)), "")</f>
        <v>18</v>
      </c>
      <c r="C22" s="117" t="str">
        <f t="shared" si="1"/>
        <v/>
      </c>
      <c r="D22" s="117" t="str">
        <f>IFERROR(INDEX('FIFO sequence'!$U$2:$U$49,MATCH('DATA Rates'!C22,'FIFO sequence'!$W$2:$W$49,0)),"")</f>
        <v/>
      </c>
      <c r="E22" s="117">
        <f>COUNTIF('FIFO sequence'!$W$2:$W$49,C22)</f>
        <v>0</v>
      </c>
      <c r="F22" s="117">
        <f t="shared" si="2"/>
        <v>1</v>
      </c>
      <c r="G22" s="117">
        <f t="shared" si="0"/>
        <v>500</v>
      </c>
      <c r="H22" s="117">
        <f t="shared" si="3"/>
        <v>500</v>
      </c>
    </row>
    <row r="23" spans="2:8" x14ac:dyDescent="0.35">
      <c r="B23" s="117">
        <f>IFERROR(INDEX('FIFO sequence'!W23:W70, MATCH(0, INDEX(COUNTIF($B$1:B22, 'FIFO sequence'!W23:W70), 0, 0), 0)), "")</f>
        <v>19</v>
      </c>
      <c r="C23" s="117" t="str">
        <f t="shared" si="1"/>
        <v/>
      </c>
      <c r="D23" s="117" t="str">
        <f>IFERROR(INDEX('FIFO sequence'!$U$2:$U$49,MATCH('DATA Rates'!C23,'FIFO sequence'!$W$2:$W$49,0)),"")</f>
        <v/>
      </c>
      <c r="E23" s="117">
        <f>COUNTIF('FIFO sequence'!$W$2:$W$49,C23)</f>
        <v>0</v>
      </c>
      <c r="F23" s="117">
        <f t="shared" si="2"/>
        <v>1</v>
      </c>
      <c r="G23" s="117">
        <f t="shared" si="0"/>
        <v>500</v>
      </c>
      <c r="H23" s="117">
        <f t="shared" si="3"/>
        <v>500</v>
      </c>
    </row>
    <row r="24" spans="2:8" x14ac:dyDescent="0.35">
      <c r="B24" s="117">
        <f>IFERROR(INDEX('FIFO sequence'!W24:W71, MATCH(0, INDEX(COUNTIF($B$1:B23, 'FIFO sequence'!W24:W71), 0, 0), 0)), "")</f>
        <v>20</v>
      </c>
      <c r="C24" s="117" t="str">
        <f t="shared" si="1"/>
        <v/>
      </c>
      <c r="D24" s="117" t="str">
        <f>IFERROR(INDEX('FIFO sequence'!$U$2:$U$49,MATCH('DATA Rates'!C24,'FIFO sequence'!$W$2:$W$49,0)),"")</f>
        <v/>
      </c>
      <c r="E24" s="117">
        <f>COUNTIF('FIFO sequence'!$W$2:$W$49,C24)</f>
        <v>0</v>
      </c>
      <c r="F24" s="117">
        <f t="shared" si="2"/>
        <v>1</v>
      </c>
      <c r="G24" s="117">
        <f t="shared" si="0"/>
        <v>500</v>
      </c>
      <c r="H24" s="117">
        <f t="shared" si="3"/>
        <v>500</v>
      </c>
    </row>
    <row r="25" spans="2:8" x14ac:dyDescent="0.35">
      <c r="B25" s="117">
        <f>IFERROR(INDEX('FIFO sequence'!W25:W72, MATCH(0, INDEX(COUNTIF($B$1:B24, 'FIFO sequence'!W25:W72), 0, 0), 0)), "")</f>
        <v>21</v>
      </c>
      <c r="C25" s="117" t="str">
        <f t="shared" si="1"/>
        <v/>
      </c>
      <c r="D25" s="117" t="str">
        <f>IFERROR(INDEX('FIFO sequence'!$U$2:$U$49,MATCH('DATA Rates'!C25,'FIFO sequence'!$W$2:$W$49,0)),"")</f>
        <v/>
      </c>
      <c r="E25" s="117">
        <f>COUNTIF('FIFO sequence'!$W$2:$W$49,C25)</f>
        <v>0</v>
      </c>
      <c r="F25" s="117">
        <f t="shared" si="2"/>
        <v>1</v>
      </c>
      <c r="G25" s="117">
        <f t="shared" si="0"/>
        <v>500</v>
      </c>
      <c r="H25" s="117">
        <f t="shared" si="3"/>
        <v>500</v>
      </c>
    </row>
    <row r="26" spans="2:8" x14ac:dyDescent="0.35">
      <c r="B26" s="117">
        <f>IFERROR(INDEX('FIFO sequence'!W26:W73, MATCH(0, INDEX(COUNTIF($B$1:B25, 'FIFO sequence'!W26:W73), 0, 0), 0)), "")</f>
        <v>22</v>
      </c>
      <c r="C26" s="117" t="str">
        <f t="shared" si="1"/>
        <v/>
      </c>
      <c r="D26" s="117" t="str">
        <f>IFERROR(INDEX('FIFO sequence'!$U$2:$U$49,MATCH('DATA Rates'!C26,'FIFO sequence'!$W$2:$W$49,0)),"")</f>
        <v/>
      </c>
      <c r="E26" s="117">
        <f>COUNTIF('FIFO sequence'!$W$2:$W$49,C26)</f>
        <v>0</v>
      </c>
      <c r="F26" s="117">
        <f t="shared" si="2"/>
        <v>1</v>
      </c>
      <c r="G26" s="117">
        <f t="shared" si="0"/>
        <v>500</v>
      </c>
      <c r="H26" s="117">
        <f t="shared" si="3"/>
        <v>500</v>
      </c>
    </row>
    <row r="27" spans="2:8" x14ac:dyDescent="0.35">
      <c r="B27" s="117">
        <f>IFERROR(INDEX('FIFO sequence'!W27:W74, MATCH(0, INDEX(COUNTIF($B$1:B26, 'FIFO sequence'!W27:W74), 0, 0), 0)), "")</f>
        <v>23</v>
      </c>
      <c r="C27" s="117" t="str">
        <f t="shared" si="1"/>
        <v/>
      </c>
      <c r="D27" s="117" t="str">
        <f>IFERROR(INDEX('FIFO sequence'!$U$2:$U$49,MATCH('DATA Rates'!C27,'FIFO sequence'!$W$2:$W$49,0)),"")</f>
        <v/>
      </c>
      <c r="E27" s="117">
        <f>COUNTIF('FIFO sequence'!$W$2:$W$49,C27)</f>
        <v>0</v>
      </c>
      <c r="F27" s="117">
        <f t="shared" si="2"/>
        <v>1</v>
      </c>
      <c r="G27" s="117">
        <f t="shared" si="0"/>
        <v>500</v>
      </c>
      <c r="H27" s="117">
        <f t="shared" si="3"/>
        <v>500</v>
      </c>
    </row>
    <row r="28" spans="2:8" x14ac:dyDescent="0.35">
      <c r="B28" s="117">
        <f>IFERROR(INDEX('FIFO sequence'!W28:W75, MATCH(0, INDEX(COUNTIF($B$1:B27, 'FIFO sequence'!W28:W75), 0, 0), 0)), "")</f>
        <v>24</v>
      </c>
      <c r="C28" s="117" t="str">
        <f t="shared" si="1"/>
        <v/>
      </c>
      <c r="D28" s="117" t="str">
        <f>IFERROR(INDEX('FIFO sequence'!$U$2:$U$49,MATCH('DATA Rates'!C28,'FIFO sequence'!$W$2:$W$49,0)),"")</f>
        <v/>
      </c>
      <c r="E28" s="117">
        <f>COUNTIF('FIFO sequence'!$W$2:$W$49,C28)</f>
        <v>0</v>
      </c>
      <c r="F28" s="117">
        <f t="shared" si="2"/>
        <v>1</v>
      </c>
      <c r="G28" s="117">
        <f t="shared" si="0"/>
        <v>500</v>
      </c>
      <c r="H28" s="117">
        <f t="shared" si="3"/>
        <v>500</v>
      </c>
    </row>
    <row r="29" spans="2:8" x14ac:dyDescent="0.35">
      <c r="B29" s="117">
        <f>IFERROR(INDEX('FIFO sequence'!W29:W76, MATCH(0, INDEX(COUNTIF($B$1:B28, 'FIFO sequence'!W29:W76), 0, 0), 0)), "")</f>
        <v>25</v>
      </c>
      <c r="C29" s="117" t="str">
        <f t="shared" si="1"/>
        <v/>
      </c>
      <c r="D29" s="117" t="str">
        <f>IFERROR(INDEX('FIFO sequence'!$U$2:$U$49,MATCH('DATA Rates'!C29,'FIFO sequence'!$W$2:$W$49,0)),"")</f>
        <v/>
      </c>
      <c r="E29" s="117">
        <f>COUNTIF('FIFO sequence'!$W$2:$W$49,C29)</f>
        <v>0</v>
      </c>
      <c r="F29" s="117">
        <f t="shared" si="2"/>
        <v>1</v>
      </c>
      <c r="G29" s="117">
        <f t="shared" si="0"/>
        <v>500</v>
      </c>
      <c r="H29" s="117">
        <f t="shared" si="3"/>
        <v>500</v>
      </c>
    </row>
    <row r="30" spans="2:8" x14ac:dyDescent="0.35">
      <c r="B30" s="117">
        <f>IFERROR(INDEX('FIFO sequence'!W30:W77, MATCH(0, INDEX(COUNTIF($B$1:B29, 'FIFO sequence'!W30:W77), 0, 0), 0)), "")</f>
        <v>26</v>
      </c>
      <c r="C30" s="117" t="str">
        <f t="shared" si="1"/>
        <v/>
      </c>
      <c r="D30" s="117" t="str">
        <f>IFERROR(INDEX('FIFO sequence'!$U$2:$U$49,MATCH('DATA Rates'!C30,'FIFO sequence'!$W$2:$W$49,0)),"")</f>
        <v/>
      </c>
      <c r="E30" s="117">
        <f>COUNTIF('FIFO sequence'!$W$2:$W$49,C30)</f>
        <v>0</v>
      </c>
      <c r="F30" s="117">
        <f t="shared" si="2"/>
        <v>1</v>
      </c>
      <c r="G30" s="117">
        <f t="shared" si="0"/>
        <v>500</v>
      </c>
      <c r="H30" s="117">
        <f t="shared" si="3"/>
        <v>500</v>
      </c>
    </row>
    <row r="31" spans="2:8" x14ac:dyDescent="0.35">
      <c r="B31" s="117">
        <f>IFERROR(INDEX('FIFO sequence'!W31:W78, MATCH(0, INDEX(COUNTIF($B$1:B30, 'FIFO sequence'!W31:W78), 0, 0), 0)), "")</f>
        <v>27</v>
      </c>
      <c r="C31" s="117" t="str">
        <f t="shared" si="1"/>
        <v/>
      </c>
      <c r="D31" s="117" t="str">
        <f>IFERROR(INDEX('FIFO sequence'!$U$2:$U$49,MATCH('DATA Rates'!C31,'FIFO sequence'!$W$2:$W$49,0)),"")</f>
        <v/>
      </c>
      <c r="E31" s="117">
        <f>COUNTIF('FIFO sequence'!$W$2:$W$49,C31)</f>
        <v>0</v>
      </c>
      <c r="F31" s="117">
        <f t="shared" si="2"/>
        <v>1</v>
      </c>
      <c r="G31" s="117">
        <f t="shared" si="0"/>
        <v>500</v>
      </c>
      <c r="H31" s="117">
        <f t="shared" si="3"/>
        <v>500</v>
      </c>
    </row>
    <row r="32" spans="2:8" x14ac:dyDescent="0.35">
      <c r="B32" s="117">
        <f>IFERROR(INDEX('FIFO sequence'!W32:W79, MATCH(0, INDEX(COUNTIF($B$1:B31, 'FIFO sequence'!W32:W79), 0, 0), 0)), "")</f>
        <v>28</v>
      </c>
      <c r="C32" s="117" t="str">
        <f t="shared" si="1"/>
        <v/>
      </c>
      <c r="D32" s="117" t="str">
        <f>IFERROR(INDEX('FIFO sequence'!$U$2:$U$49,MATCH('DATA Rates'!C32,'FIFO sequence'!$W$2:$W$49,0)),"")</f>
        <v/>
      </c>
      <c r="E32" s="117">
        <f>COUNTIF('FIFO sequence'!$W$2:$W$49,C32)</f>
        <v>0</v>
      </c>
      <c r="F32" s="117">
        <f t="shared" si="2"/>
        <v>1</v>
      </c>
      <c r="G32" s="117">
        <f t="shared" si="0"/>
        <v>500</v>
      </c>
      <c r="H32" s="117">
        <f t="shared" si="3"/>
        <v>500</v>
      </c>
    </row>
    <row r="33" spans="2:8" x14ac:dyDescent="0.35">
      <c r="B33" s="117">
        <f>IFERROR(INDEX('FIFO sequence'!W33:W80, MATCH(0, INDEX(COUNTIF($B$1:B32, 'FIFO sequence'!W33:W80), 0, 0), 0)), "")</f>
        <v>29</v>
      </c>
      <c r="C33" s="117" t="str">
        <f t="shared" si="1"/>
        <v/>
      </c>
      <c r="D33" s="117" t="str">
        <f>IFERROR(INDEX('FIFO sequence'!$U$2:$U$49,MATCH('DATA Rates'!C33,'FIFO sequence'!$W$2:$W$49,0)),"")</f>
        <v/>
      </c>
      <c r="E33" s="117">
        <f>COUNTIF('FIFO sequence'!$W$2:$W$49,C33)</f>
        <v>0</v>
      </c>
      <c r="F33" s="117">
        <f t="shared" si="2"/>
        <v>1</v>
      </c>
      <c r="G33" s="117">
        <f t="shared" si="0"/>
        <v>500</v>
      </c>
      <c r="H33" s="117">
        <f t="shared" si="3"/>
        <v>500</v>
      </c>
    </row>
    <row r="34" spans="2:8" x14ac:dyDescent="0.35">
      <c r="B34" s="117">
        <f>IFERROR(INDEX('FIFO sequence'!W34:W81, MATCH(0, INDEX(COUNTIF($B$1:B33, 'FIFO sequence'!W34:W81), 0, 0), 0)), "")</f>
        <v>30</v>
      </c>
      <c r="C34" s="117" t="str">
        <f t="shared" si="1"/>
        <v/>
      </c>
      <c r="D34" s="117" t="str">
        <f>IFERROR(INDEX('FIFO sequence'!$U$2:$U$49,MATCH('DATA Rates'!C34,'FIFO sequence'!$W$2:$W$49,0)),"")</f>
        <v/>
      </c>
      <c r="E34" s="117">
        <f>COUNTIF('FIFO sequence'!$W$2:$W$49,C34)</f>
        <v>0</v>
      </c>
      <c r="F34" s="117">
        <f t="shared" si="2"/>
        <v>1</v>
      </c>
      <c r="G34" s="117">
        <f t="shared" si="0"/>
        <v>500</v>
      </c>
      <c r="H34" s="117">
        <f t="shared" si="3"/>
        <v>500</v>
      </c>
    </row>
    <row r="35" spans="2:8" x14ac:dyDescent="0.35">
      <c r="B35" s="117">
        <f>IFERROR(INDEX('FIFO sequence'!W35:W82, MATCH(0, INDEX(COUNTIF($B$1:B34, 'FIFO sequence'!W35:W82), 0, 0), 0)), "")</f>
        <v>31</v>
      </c>
      <c r="C35" s="117" t="str">
        <f t="shared" si="1"/>
        <v/>
      </c>
      <c r="D35" s="117" t="str">
        <f>IFERROR(INDEX('FIFO sequence'!$U$2:$U$49,MATCH('DATA Rates'!C35,'FIFO sequence'!$W$2:$W$49,0)),"")</f>
        <v/>
      </c>
      <c r="E35" s="117">
        <f>COUNTIF('FIFO sequence'!$W$2:$W$49,C35)</f>
        <v>0</v>
      </c>
      <c r="F35" s="117">
        <f t="shared" si="2"/>
        <v>1</v>
      </c>
      <c r="G35" s="117">
        <f t="shared" si="0"/>
        <v>500</v>
      </c>
      <c r="H35" s="117">
        <f t="shared" si="3"/>
        <v>500</v>
      </c>
    </row>
    <row r="36" spans="2:8" x14ac:dyDescent="0.35">
      <c r="B36" s="117">
        <f>IFERROR(INDEX('FIFO sequence'!W36:W83, MATCH(0, INDEX(COUNTIF($B$1:B35, 'FIFO sequence'!W36:W83), 0, 0), 0)), "")</f>
        <v>32</v>
      </c>
      <c r="C36" s="117" t="str">
        <f t="shared" si="1"/>
        <v/>
      </c>
      <c r="D36" s="117" t="str">
        <f>IFERROR(INDEX('FIFO sequence'!$U$2:$U$49,MATCH('DATA Rates'!C36,'FIFO sequence'!$W$2:$W$49,0)),"")</f>
        <v/>
      </c>
      <c r="E36" s="117">
        <f>COUNTIF('FIFO sequence'!$W$2:$W$49,C36)</f>
        <v>0</v>
      </c>
      <c r="F36" s="117">
        <f t="shared" si="2"/>
        <v>1</v>
      </c>
      <c r="G36" s="117">
        <f t="shared" si="0"/>
        <v>500</v>
      </c>
      <c r="H36" s="117">
        <f t="shared" si="3"/>
        <v>500</v>
      </c>
    </row>
    <row r="37" spans="2:8" x14ac:dyDescent="0.35">
      <c r="B37" s="117">
        <f>IFERROR(INDEX('FIFO sequence'!W37:W84, MATCH(0, INDEX(COUNTIF($B$1:B36, 'FIFO sequence'!W37:W84), 0, 0), 0)), "")</f>
        <v>33</v>
      </c>
      <c r="C37" s="117" t="str">
        <f t="shared" si="1"/>
        <v/>
      </c>
      <c r="D37" s="117" t="str">
        <f>IFERROR(INDEX('FIFO sequence'!$U$2:$U$49,MATCH('DATA Rates'!C37,'FIFO sequence'!$W$2:$W$49,0)),"")</f>
        <v/>
      </c>
      <c r="E37" s="117">
        <f>COUNTIF('FIFO sequence'!$W$2:$W$49,C37)</f>
        <v>0</v>
      </c>
      <c r="F37" s="117">
        <f t="shared" si="2"/>
        <v>1</v>
      </c>
      <c r="G37" s="117">
        <f t="shared" si="0"/>
        <v>500</v>
      </c>
      <c r="H37" s="117">
        <f t="shared" si="3"/>
        <v>500</v>
      </c>
    </row>
    <row r="38" spans="2:8" x14ac:dyDescent="0.35">
      <c r="B38" s="117">
        <f>IFERROR(INDEX('FIFO sequence'!W38:W85, MATCH(0, INDEX(COUNTIF($B$1:B37, 'FIFO sequence'!W38:W85), 0, 0), 0)), "")</f>
        <v>34</v>
      </c>
      <c r="C38" s="117" t="str">
        <f t="shared" si="1"/>
        <v/>
      </c>
      <c r="D38" s="117" t="str">
        <f>IFERROR(INDEX('FIFO sequence'!$U$2:$U$49,MATCH('DATA Rates'!C38,'FIFO sequence'!$W$2:$W$49,0)),"")</f>
        <v/>
      </c>
      <c r="E38" s="117">
        <f>COUNTIF('FIFO sequence'!$W$2:$W$49,C38)</f>
        <v>0</v>
      </c>
      <c r="F38" s="117">
        <f t="shared" si="2"/>
        <v>1</v>
      </c>
      <c r="G38" s="117">
        <f t="shared" si="0"/>
        <v>500</v>
      </c>
      <c r="H38" s="117">
        <f t="shared" si="3"/>
        <v>500</v>
      </c>
    </row>
    <row r="39" spans="2:8" x14ac:dyDescent="0.35">
      <c r="B39" s="117">
        <f>IFERROR(INDEX('FIFO sequence'!W39:W86, MATCH(0, INDEX(COUNTIF($B$1:B38, 'FIFO sequence'!W39:W86), 0, 0), 0)), "")</f>
        <v>35</v>
      </c>
      <c r="C39" s="117" t="str">
        <f t="shared" si="1"/>
        <v/>
      </c>
      <c r="D39" s="117" t="str">
        <f>IFERROR(INDEX('FIFO sequence'!$U$2:$U$49,MATCH('DATA Rates'!C39,'FIFO sequence'!$W$2:$W$49,0)),"")</f>
        <v/>
      </c>
      <c r="E39" s="117">
        <f>COUNTIF('FIFO sequence'!$W$2:$W$49,C39)</f>
        <v>0</v>
      </c>
      <c r="F39" s="117">
        <f t="shared" si="2"/>
        <v>1</v>
      </c>
      <c r="G39" s="117">
        <f t="shared" si="0"/>
        <v>500</v>
      </c>
      <c r="H39" s="117">
        <f t="shared" si="3"/>
        <v>500</v>
      </c>
    </row>
    <row r="40" spans="2:8" x14ac:dyDescent="0.35">
      <c r="B40" s="117">
        <f>IFERROR(INDEX('FIFO sequence'!W40:W87, MATCH(0, INDEX(COUNTIF($B$1:B39, 'FIFO sequence'!W40:W87), 0, 0), 0)), "")</f>
        <v>36</v>
      </c>
      <c r="C40" s="117" t="str">
        <f t="shared" si="1"/>
        <v/>
      </c>
      <c r="D40" s="117" t="str">
        <f>IFERROR(INDEX('FIFO sequence'!$U$2:$U$49,MATCH('DATA Rates'!C40,'FIFO sequence'!$W$2:$W$49,0)),"")</f>
        <v/>
      </c>
      <c r="E40" s="117">
        <f>COUNTIF('FIFO sequence'!$W$2:$W$49,C40)</f>
        <v>0</v>
      </c>
      <c r="F40" s="117">
        <f t="shared" si="2"/>
        <v>1</v>
      </c>
      <c r="G40" s="117">
        <f t="shared" si="0"/>
        <v>500</v>
      </c>
      <c r="H40" s="117">
        <f t="shared" si="3"/>
        <v>500</v>
      </c>
    </row>
    <row r="41" spans="2:8" x14ac:dyDescent="0.35">
      <c r="B41" s="117">
        <f>IFERROR(INDEX('FIFO sequence'!W41:W88, MATCH(0, INDEX(COUNTIF($B$1:B40, 'FIFO sequence'!W41:W88), 0, 0), 0)), "")</f>
        <v>37</v>
      </c>
      <c r="C41" s="117" t="str">
        <f t="shared" si="1"/>
        <v/>
      </c>
      <c r="D41" s="117" t="str">
        <f>IFERROR(INDEX('FIFO sequence'!$U$2:$U$49,MATCH('DATA Rates'!C41,'FIFO sequence'!$W$2:$W$49,0)),"")</f>
        <v/>
      </c>
      <c r="E41" s="117">
        <f>COUNTIF('FIFO sequence'!$W$2:$W$49,C41)</f>
        <v>0</v>
      </c>
      <c r="F41" s="117">
        <f t="shared" si="2"/>
        <v>1</v>
      </c>
      <c r="G41" s="117">
        <f t="shared" si="0"/>
        <v>500</v>
      </c>
      <c r="H41" s="117">
        <f t="shared" si="3"/>
        <v>500</v>
      </c>
    </row>
    <row r="42" spans="2:8" x14ac:dyDescent="0.35">
      <c r="B42" s="117">
        <f>IFERROR(INDEX('FIFO sequence'!W42:W89, MATCH(0, INDEX(COUNTIF($B$1:B41, 'FIFO sequence'!W42:W89), 0, 0), 0)), "")</f>
        <v>38</v>
      </c>
      <c r="C42" s="117" t="str">
        <f t="shared" si="1"/>
        <v/>
      </c>
      <c r="D42" s="117" t="str">
        <f>IFERROR(INDEX('FIFO sequence'!$U$2:$U$49,MATCH('DATA Rates'!C42,'FIFO sequence'!$W$2:$W$49,0)),"")</f>
        <v/>
      </c>
      <c r="E42" s="117">
        <f>COUNTIF('FIFO sequence'!$W$2:$W$49,C42)</f>
        <v>0</v>
      </c>
      <c r="F42" s="117">
        <f t="shared" si="2"/>
        <v>1</v>
      </c>
      <c r="G42" s="117">
        <f t="shared" si="0"/>
        <v>500</v>
      </c>
      <c r="H42" s="117">
        <f t="shared" si="3"/>
        <v>500</v>
      </c>
    </row>
    <row r="43" spans="2:8" x14ac:dyDescent="0.35">
      <c r="B43" s="117">
        <f>IFERROR(INDEX('FIFO sequence'!W43:W90, MATCH(0, INDEX(COUNTIF($B$1:B42, 'FIFO sequence'!W43:W90), 0, 0), 0)), "")</f>
        <v>39</v>
      </c>
      <c r="C43" s="117" t="str">
        <f t="shared" si="1"/>
        <v/>
      </c>
      <c r="D43" s="117" t="str">
        <f>IFERROR(INDEX('FIFO sequence'!$U$2:$U$49,MATCH('DATA Rates'!C43,'FIFO sequence'!$W$2:$W$49,0)),"")</f>
        <v/>
      </c>
      <c r="E43" s="117">
        <f>COUNTIF('FIFO sequence'!$W$2:$W$49,C43)</f>
        <v>0</v>
      </c>
      <c r="F43" s="117">
        <f t="shared" si="2"/>
        <v>1</v>
      </c>
      <c r="G43" s="117">
        <f t="shared" si="0"/>
        <v>500</v>
      </c>
      <c r="H43" s="117">
        <f t="shared" si="3"/>
        <v>500</v>
      </c>
    </row>
    <row r="44" spans="2:8" x14ac:dyDescent="0.35">
      <c r="B44" s="117">
        <f>IFERROR(INDEX('FIFO sequence'!W44:W91, MATCH(0, INDEX(COUNTIF($B$1:B43, 'FIFO sequence'!W44:W91), 0, 0), 0)), "")</f>
        <v>40</v>
      </c>
      <c r="C44" s="117" t="str">
        <f t="shared" si="1"/>
        <v/>
      </c>
      <c r="D44" s="117" t="str">
        <f>IFERROR(INDEX('FIFO sequence'!$U$2:$U$49,MATCH('DATA Rates'!C44,'FIFO sequence'!$W$2:$W$49,0)),"")</f>
        <v/>
      </c>
      <c r="E44" s="117">
        <f>COUNTIF('FIFO sequence'!$W$2:$W$49,C44)</f>
        <v>0</v>
      </c>
      <c r="F44" s="117">
        <f t="shared" si="2"/>
        <v>1</v>
      </c>
      <c r="G44" s="117">
        <f t="shared" si="0"/>
        <v>500</v>
      </c>
      <c r="H44" s="117">
        <f t="shared" si="3"/>
        <v>500</v>
      </c>
    </row>
    <row r="45" spans="2:8" x14ac:dyDescent="0.35">
      <c r="B45" s="117">
        <f>IFERROR(INDEX('FIFO sequence'!W45:W92, MATCH(0, INDEX(COUNTIF($B$1:B44, 'FIFO sequence'!W45:W92), 0, 0), 0)), "")</f>
        <v>41</v>
      </c>
      <c r="C45" s="117" t="str">
        <f t="shared" si="1"/>
        <v/>
      </c>
      <c r="D45" s="117" t="str">
        <f>IFERROR(INDEX('FIFO sequence'!$U$2:$U$49,MATCH('DATA Rates'!C45,'FIFO sequence'!$W$2:$W$49,0)),"")</f>
        <v/>
      </c>
      <c r="E45" s="117">
        <f>COUNTIF('FIFO sequence'!$W$2:$W$49,C45)</f>
        <v>0</v>
      </c>
      <c r="F45" s="117">
        <f t="shared" si="2"/>
        <v>1</v>
      </c>
      <c r="G45" s="117">
        <f t="shared" si="0"/>
        <v>500</v>
      </c>
      <c r="H45" s="117">
        <f t="shared" si="3"/>
        <v>500</v>
      </c>
    </row>
    <row r="46" spans="2:8" x14ac:dyDescent="0.35">
      <c r="B46" s="117">
        <f>IFERROR(INDEX('FIFO sequence'!W46:W93, MATCH(0, INDEX(COUNTIF($B$1:B45, 'FIFO sequence'!W46:W93), 0, 0), 0)), "")</f>
        <v>42</v>
      </c>
      <c r="C46" s="117" t="str">
        <f t="shared" si="1"/>
        <v/>
      </c>
      <c r="D46" s="117" t="str">
        <f>IFERROR(INDEX('FIFO sequence'!$U$2:$U$49,MATCH('DATA Rates'!C46,'FIFO sequence'!$W$2:$W$49,0)),"")</f>
        <v/>
      </c>
      <c r="E46" s="117">
        <f>COUNTIF('FIFO sequence'!$W$2:$W$49,C46)</f>
        <v>0</v>
      </c>
      <c r="F46" s="117">
        <f t="shared" si="2"/>
        <v>1</v>
      </c>
      <c r="G46" s="117">
        <f t="shared" si="0"/>
        <v>500</v>
      </c>
      <c r="H46" s="117">
        <f t="shared" si="3"/>
        <v>500</v>
      </c>
    </row>
    <row r="47" spans="2:8" x14ac:dyDescent="0.35">
      <c r="B47" s="117">
        <f>IFERROR(INDEX('FIFO sequence'!W47:W94, MATCH(0, INDEX(COUNTIF($B$1:B46, 'FIFO sequence'!W47:W94), 0, 0), 0)), "")</f>
        <v>43</v>
      </c>
      <c r="C47" s="117" t="str">
        <f t="shared" si="1"/>
        <v/>
      </c>
      <c r="D47" s="117" t="str">
        <f>IFERROR(INDEX('FIFO sequence'!$U$2:$U$49,MATCH('DATA Rates'!C47,'FIFO sequence'!$W$2:$W$49,0)),"")</f>
        <v/>
      </c>
      <c r="E47" s="117">
        <f>COUNTIF('FIFO sequence'!$W$2:$W$49,C47)</f>
        <v>0</v>
      </c>
      <c r="F47" s="117">
        <f t="shared" si="2"/>
        <v>1</v>
      </c>
      <c r="G47" s="117">
        <f t="shared" si="0"/>
        <v>500</v>
      </c>
      <c r="H47" s="117">
        <f t="shared" si="3"/>
        <v>500</v>
      </c>
    </row>
    <row r="48" spans="2:8" x14ac:dyDescent="0.35">
      <c r="B48" s="117">
        <f>IFERROR(INDEX('FIFO sequence'!W48:W95, MATCH(0, INDEX(COUNTIF($B$1:B47, 'FIFO sequence'!W48:W95), 0, 0), 0)), "")</f>
        <v>44</v>
      </c>
      <c r="C48" s="117" t="str">
        <f t="shared" si="1"/>
        <v/>
      </c>
      <c r="D48" s="117" t="str">
        <f>IFERROR(INDEX('FIFO sequence'!$U$2:$U$49,MATCH('DATA Rates'!C48,'FIFO sequence'!$W$2:$W$49,0)),"")</f>
        <v/>
      </c>
      <c r="E48" s="117">
        <f>COUNTIF('FIFO sequence'!$W$2:$W$49,C48)</f>
        <v>0</v>
      </c>
      <c r="F48" s="117">
        <f t="shared" si="2"/>
        <v>1</v>
      </c>
      <c r="G48" s="117">
        <f t="shared" si="0"/>
        <v>500</v>
      </c>
      <c r="H48" s="117">
        <f t="shared" si="3"/>
        <v>500</v>
      </c>
    </row>
    <row r="49" spans="2:8" x14ac:dyDescent="0.35">
      <c r="B49" s="117">
        <f>IFERROR(INDEX('FIFO sequence'!W49:W96, MATCH(0, INDEX(COUNTIF($B$1:B48, 'FIFO sequence'!W49:W96), 0, 0), 0)), "")</f>
        <v>45</v>
      </c>
      <c r="C49" s="117" t="str">
        <f t="shared" si="1"/>
        <v/>
      </c>
      <c r="D49" s="117" t="str">
        <f>IFERROR(INDEX('FIFO sequence'!$U$2:$U$49,MATCH('DATA Rates'!C49,'FIFO sequence'!$W$2:$W$49,0)),"")</f>
        <v/>
      </c>
      <c r="E49" s="117">
        <f>COUNTIF('FIFO sequence'!$W$2:$W$49,C49)</f>
        <v>0</v>
      </c>
      <c r="F49" s="117">
        <f t="shared" si="2"/>
        <v>1</v>
      </c>
      <c r="G49" s="117">
        <f t="shared" si="0"/>
        <v>500</v>
      </c>
      <c r="H49" s="117">
        <f t="shared" si="3"/>
        <v>500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D28"/>
  <sheetViews>
    <sheetView topLeftCell="A4" workbookViewId="0">
      <selection activeCell="B24" sqref="B24"/>
    </sheetView>
  </sheetViews>
  <sheetFormatPr defaultRowHeight="14.5" x14ac:dyDescent="0.35"/>
  <cols>
    <col min="2" max="2" width="55" customWidth="1"/>
  </cols>
  <sheetData>
    <row r="1" spans="1:4" ht="15.75" x14ac:dyDescent="0.25">
      <c r="A1" s="407" t="s">
        <v>858</v>
      </c>
      <c r="B1" s="406"/>
      <c r="C1" s="406"/>
    </row>
    <row r="2" spans="1:4" ht="30" x14ac:dyDescent="0.25">
      <c r="A2">
        <v>1</v>
      </c>
      <c r="B2" s="405" t="s">
        <v>861</v>
      </c>
    </row>
    <row r="3" spans="1:4" ht="30" x14ac:dyDescent="0.25">
      <c r="A3">
        <v>2</v>
      </c>
      <c r="B3" s="405" t="s">
        <v>860</v>
      </c>
    </row>
    <row r="4" spans="1:4" ht="15" x14ac:dyDescent="0.25">
      <c r="A4">
        <v>3</v>
      </c>
      <c r="B4" t="s">
        <v>859</v>
      </c>
    </row>
    <row r="5" spans="1:4" ht="15" x14ac:dyDescent="0.25">
      <c r="A5">
        <v>4</v>
      </c>
      <c r="B5" t="s">
        <v>862</v>
      </c>
    </row>
    <row r="7" spans="1:4" ht="15.65" x14ac:dyDescent="0.3">
      <c r="A7" s="407" t="s">
        <v>865</v>
      </c>
      <c r="B7" s="406"/>
      <c r="C7" s="406"/>
      <c r="D7" s="14"/>
    </row>
    <row r="8" spans="1:4" ht="14.4" x14ac:dyDescent="0.3">
      <c r="A8" s="14">
        <v>1</v>
      </c>
      <c r="B8" s="14" t="s">
        <v>866</v>
      </c>
      <c r="C8" s="14"/>
      <c r="D8" s="14"/>
    </row>
    <row r="9" spans="1:4" ht="14.4" x14ac:dyDescent="0.3">
      <c r="A9" s="14">
        <v>2</v>
      </c>
      <c r="B9" s="14" t="s">
        <v>867</v>
      </c>
      <c r="C9" s="14"/>
      <c r="D9" s="14"/>
    </row>
    <row r="10" spans="1:4" ht="14.4" x14ac:dyDescent="0.3">
      <c r="A10">
        <v>3</v>
      </c>
      <c r="B10" t="s">
        <v>874</v>
      </c>
    </row>
    <row r="12" spans="1:4" ht="15.65" x14ac:dyDescent="0.3">
      <c r="A12" s="407" t="s">
        <v>903</v>
      </c>
      <c r="B12" s="406"/>
      <c r="C12" s="406"/>
    </row>
    <row r="13" spans="1:4" x14ac:dyDescent="0.35">
      <c r="A13">
        <v>1</v>
      </c>
      <c r="B13" s="139" t="s">
        <v>904</v>
      </c>
    </row>
    <row r="15" spans="1:4" ht="15.5" x14ac:dyDescent="0.35">
      <c r="A15" s="407" t="s">
        <v>906</v>
      </c>
      <c r="B15" s="406"/>
      <c r="C15" s="406"/>
    </row>
    <row r="16" spans="1:4" x14ac:dyDescent="0.35">
      <c r="A16" s="14">
        <v>1</v>
      </c>
      <c r="B16" s="139" t="s">
        <v>907</v>
      </c>
      <c r="C16" s="14"/>
    </row>
    <row r="18" spans="1:3" ht="15.5" x14ac:dyDescent="0.35">
      <c r="A18" s="407" t="s">
        <v>913</v>
      </c>
      <c r="B18" s="406"/>
      <c r="C18" s="406"/>
    </row>
    <row r="19" spans="1:3" x14ac:dyDescent="0.35">
      <c r="A19" s="14">
        <v>1</v>
      </c>
      <c r="B19" s="139" t="s">
        <v>914</v>
      </c>
      <c r="C19" s="14"/>
    </row>
    <row r="20" spans="1:3" x14ac:dyDescent="0.35">
      <c r="A20">
        <v>2</v>
      </c>
      <c r="B20" t="s">
        <v>916</v>
      </c>
    </row>
    <row r="22" spans="1:3" ht="15.5" x14ac:dyDescent="0.35">
      <c r="A22" s="407" t="s">
        <v>1020</v>
      </c>
      <c r="B22" s="406"/>
      <c r="C22" s="406"/>
    </row>
    <row r="23" spans="1:3" x14ac:dyDescent="0.35">
      <c r="A23" s="14">
        <v>1</v>
      </c>
      <c r="B23" s="139" t="s">
        <v>1019</v>
      </c>
      <c r="C23" s="14"/>
    </row>
    <row r="24" spans="1:3" x14ac:dyDescent="0.35">
      <c r="A24" s="14">
        <v>2</v>
      </c>
      <c r="B24" s="14"/>
      <c r="C24" s="14"/>
    </row>
    <row r="26" spans="1:3" x14ac:dyDescent="0.35">
      <c r="A26" s="14"/>
      <c r="B26" s="14"/>
      <c r="C26" s="14"/>
    </row>
    <row r="27" spans="1:3" x14ac:dyDescent="0.35">
      <c r="A27" s="14"/>
      <c r="B27" s="14"/>
      <c r="C27" s="14"/>
    </row>
    <row r="28" spans="1:3" x14ac:dyDescent="0.35">
      <c r="A28" s="14"/>
      <c r="B28" s="14"/>
      <c r="C28" s="14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58</vt:i4>
      </vt:variant>
    </vt:vector>
  </HeadingPairs>
  <TitlesOfParts>
    <vt:vector size="72" baseType="lpstr">
      <vt:lpstr>Global</vt:lpstr>
      <vt:lpstr>ECG MIX Config</vt:lpstr>
      <vt:lpstr>PPG Config</vt:lpstr>
      <vt:lpstr>PPG Phase Definition</vt:lpstr>
      <vt:lpstr>RESULT - Checks</vt:lpstr>
      <vt:lpstr>FIFO sequence</vt:lpstr>
      <vt:lpstr>Reg map</vt:lpstr>
      <vt:lpstr>Reg List</vt:lpstr>
      <vt:lpstr>RESULTS - PPG Phase timing</vt:lpstr>
      <vt:lpstr>RESULTS - Current consumption</vt:lpstr>
      <vt:lpstr>REFERENCE</vt:lpstr>
      <vt:lpstr>REFERENCE_MIX</vt:lpstr>
      <vt:lpstr>DATA Rates</vt:lpstr>
      <vt:lpstr>version_history</vt:lpstr>
      <vt:lpstr>ACQ_MODE</vt:lpstr>
      <vt:lpstr>CLK_MODE</vt:lpstr>
      <vt:lpstr>CONFIG_RLD_AS_UGB</vt:lpstr>
      <vt:lpstr>ECG_DEC_FACTOR_ECG</vt:lpstr>
      <vt:lpstr>ECG_DEC_FACTOR_MIX</vt:lpstr>
      <vt:lpstr>ECG_SAMPLE_RATE_ECG</vt:lpstr>
      <vt:lpstr>ECG_SAMPLE_RATE_MIX</vt:lpstr>
      <vt:lpstr>EN_AC_LEAD_DET</vt:lpstr>
      <vt:lpstr>EN_ECG_DEC_ECG</vt:lpstr>
      <vt:lpstr>EN_ECG_DEC_MIX</vt:lpstr>
      <vt:lpstr>EN_ECG_DIG_SAT_DET</vt:lpstr>
      <vt:lpstr>EN_INA_OUT_COMP</vt:lpstr>
      <vt:lpstr>EN_LEAD_DET_CURR</vt:lpstr>
      <vt:lpstr>EN_PPG_DEC</vt:lpstr>
      <vt:lpstr>EN_PPG_DEC_MIX</vt:lpstr>
      <vt:lpstr>END_PH_PSAW1</vt:lpstr>
      <vt:lpstr>END_PH_PSAW2</vt:lpstr>
      <vt:lpstr>END_PH_PSAW3</vt:lpstr>
      <vt:lpstr>END_PH_PSAW4</vt:lpstr>
      <vt:lpstr>fCLK_EXT</vt:lpstr>
      <vt:lpstr>fCLK_PRF_ECG</vt:lpstr>
      <vt:lpstr>fCLK_PRF_PPG</vt:lpstr>
      <vt:lpstr>fCLK_TE</vt:lpstr>
      <vt:lpstr>FIFO_DATA_PER_PRF_MIX</vt:lpstr>
      <vt:lpstr>fPRF_ECG</vt:lpstr>
      <vt:lpstr>fPRF_MIX</vt:lpstr>
      <vt:lpstr>fPRF_PPG</vt:lpstr>
      <vt:lpstr>IFS_OFFDAC_AMB_TIA1</vt:lpstr>
      <vt:lpstr>IFS_OFFDAC_AMB_TIA2</vt:lpstr>
      <vt:lpstr>IFS_OFFDAC_LED_TIA1</vt:lpstr>
      <vt:lpstr>IFS_OFFDAC_LED_TIA2</vt:lpstr>
      <vt:lpstr>IMP_MODE_EN</vt:lpstr>
      <vt:lpstr>INA_SAT_THR_H</vt:lpstr>
      <vt:lpstr>INA_SAT_THR_L</vt:lpstr>
      <vt:lpstr>LDO_MODE</vt:lpstr>
      <vt:lpstr>MIN_DATA_RATE</vt:lpstr>
      <vt:lpstr>MIX_TIMING_CFG</vt:lpstr>
      <vt:lpstr>NUM_ESAW_ECG</vt:lpstr>
      <vt:lpstr>NUM_ESAW_MIX</vt:lpstr>
      <vt:lpstr>NUM_PSAW_MIX</vt:lpstr>
      <vt:lpstr>PPG_DATA_RATE_MIX</vt:lpstr>
      <vt:lpstr>PPG_DEC_FACTOR_MIX</vt:lpstr>
      <vt:lpstr>PPG_DEC_FACTOR_PPG</vt:lpstr>
      <vt:lpstr>PPG_GBL_MASK_FATOR</vt:lpstr>
      <vt:lpstr>PPG_SAMPLE_RATE_MIX</vt:lpstr>
      <vt:lpstr>PRPCT_ECG</vt:lpstr>
      <vt:lpstr>PRPCT_MIX</vt:lpstr>
      <vt:lpstr>PRPCT_PPG</vt:lpstr>
      <vt:lpstr>PSAW1_TW</vt:lpstr>
      <vt:lpstr>PSAW2_TW</vt:lpstr>
      <vt:lpstr>PSAW3_TW</vt:lpstr>
      <vt:lpstr>PSAW4_TW</vt:lpstr>
      <vt:lpstr>RX_SUP</vt:lpstr>
      <vt:lpstr>START_PH_PSAW1</vt:lpstr>
      <vt:lpstr>START_PH_PSAW2</vt:lpstr>
      <vt:lpstr>START_PH_PSAW3</vt:lpstr>
      <vt:lpstr>START_PH_PSAW4</vt:lpstr>
      <vt:lpstr>STEP_COUNT</vt:lpstr>
    </vt:vector>
  </TitlesOfParts>
  <Company>Texas Instruments Incorporated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Udupa, Anand</dc:creator>
  <cp:lastModifiedBy>Yadav, Prabin</cp:lastModifiedBy>
  <dcterms:created xsi:type="dcterms:W3CDTF">2018-01-10T05:57:00Z</dcterms:created>
  <dcterms:modified xsi:type="dcterms:W3CDTF">2020-10-07T05:32:08Z</dcterms:modified>
</cp:coreProperties>
</file>